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 defaultThemeVersion="124226"/>
  <bookViews>
    <workbookView xWindow="0" yWindow="0" windowWidth="15360" windowHeight="6765" tabRatio="754"/>
  </bookViews>
  <sheets>
    <sheet name="NOVIEMBRE   2018" sheetId="371" r:id="rId1"/>
    <sheet name="ADICIONES  2018" sheetId="5" r:id="rId2"/>
    <sheet name="EJECUTIVO  NOVIEMBRE  2018" sheetId="373" r:id="rId3"/>
    <sheet name="RESERVA  NOVIEMBRE   2018" sheetId="372" r:id="rId4"/>
  </sheets>
  <definedNames>
    <definedName name="_xlnm._FilterDatabase" localSheetId="2" hidden="1">'EJECUTIVO  NOVIEMBRE  2018'!$A$8:$AC$2056</definedName>
    <definedName name="_xlnm._FilterDatabase" localSheetId="0" hidden="1">'NOVIEMBRE   2018'!$A$8:$AC$2056</definedName>
    <definedName name="_xlnm._FilterDatabase" localSheetId="3" hidden="1">'RESERVA  NOVIEMBRE   2018'!$A$1:$AA$171</definedName>
    <definedName name="OLE_LINK1" localSheetId="2">'EJECUTIVO  NOVIEMBRE  2018'!#REF!</definedName>
    <definedName name="OLE_LINK1" localSheetId="0">'NOVIEMBRE   2018'!#REF!</definedName>
    <definedName name="OLE_LINK1" localSheetId="3">'RESERVA  NOVIEMBRE   2018'!#REF!</definedName>
    <definedName name="pg_tmp_ejecucion_ingresos_mayores" localSheetId="2">#REF!</definedName>
    <definedName name="pg_tmp_ejecucion_ingresos_mayores" localSheetId="0">#REF!</definedName>
    <definedName name="pg_tmp_ejecucion_ingresos_mayores" localSheetId="3">#REF!</definedName>
    <definedName name="pg_tmp_ejecucion_ingresos_mayores">#REF!</definedName>
    <definedName name="_xlnm.Print_Titles" localSheetId="2">'EJECUTIVO  NOVIEMBRE  2018'!$C:$C,'EJECUTIVO  NOVIEMBRE  2018'!$1:$10</definedName>
    <definedName name="_xlnm.Print_Titles" localSheetId="0">'NOVIEMBRE   2018'!$C:$C,'NOVIEMBRE   2018'!$1:$10</definedName>
    <definedName name="_xlnm.Print_Titles" localSheetId="3">'RESERVA  NOVIEMBRE   2018'!$A:$A,'RESERVA  NOVIEMBRE   2018'!$1:$3</definedName>
  </definedNames>
  <calcPr calcId="162913"/>
</workbook>
</file>

<file path=xl/calcChain.xml><?xml version="1.0" encoding="utf-8"?>
<calcChain xmlns="http://schemas.openxmlformats.org/spreadsheetml/2006/main">
  <c r="AB85" i="373" l="1"/>
  <c r="W85" i="373"/>
  <c r="U85" i="373"/>
  <c r="R85" i="373"/>
  <c r="K85" i="373"/>
  <c r="AB76" i="373"/>
  <c r="W76" i="373"/>
  <c r="U76" i="373"/>
  <c r="R76" i="373"/>
  <c r="K76" i="373"/>
  <c r="AA2047" i="373" l="1"/>
  <c r="R2047" i="373"/>
  <c r="E2047" i="373"/>
  <c r="K2047" i="373" s="1"/>
  <c r="AB2046" i="373"/>
  <c r="AA2046" i="373"/>
  <c r="R2046" i="373"/>
  <c r="E2046" i="373"/>
  <c r="K2046" i="373" s="1"/>
  <c r="AA2045" i="373"/>
  <c r="R2045" i="373"/>
  <c r="E2045" i="373"/>
  <c r="K2045" i="373" s="1"/>
  <c r="Z2044" i="373"/>
  <c r="Y2044" i="373"/>
  <c r="X2044" i="373"/>
  <c r="W2044" i="373"/>
  <c r="V2044" i="373"/>
  <c r="U2044" i="373"/>
  <c r="T2044" i="373"/>
  <c r="S2044" i="373"/>
  <c r="Q2044" i="373"/>
  <c r="P2044" i="373"/>
  <c r="O2044" i="373"/>
  <c r="N2044" i="373"/>
  <c r="M2044" i="373"/>
  <c r="L2044" i="373"/>
  <c r="J2044" i="373"/>
  <c r="I2044" i="373"/>
  <c r="H2044" i="373"/>
  <c r="G2044" i="373"/>
  <c r="F2044" i="373"/>
  <c r="E2044" i="373"/>
  <c r="D2044" i="373"/>
  <c r="AA2043" i="373"/>
  <c r="R2043" i="373"/>
  <c r="E2043" i="373"/>
  <c r="K2043" i="373" s="1"/>
  <c r="Z2042" i="373"/>
  <c r="Y2042" i="373"/>
  <c r="Y2041" i="373" s="1"/>
  <c r="Y2040" i="373" s="1"/>
  <c r="Y2039" i="373" s="1"/>
  <c r="X2042" i="373"/>
  <c r="X2041" i="373" s="1"/>
  <c r="W2042" i="373"/>
  <c r="W2041" i="373" s="1"/>
  <c r="W2040" i="373" s="1"/>
  <c r="W2039" i="373" s="1"/>
  <c r="V2042" i="373"/>
  <c r="V2041" i="373" s="1"/>
  <c r="V2040" i="373" s="1"/>
  <c r="V2039" i="373" s="1"/>
  <c r="U2042" i="373"/>
  <c r="U2041" i="373" s="1"/>
  <c r="U2040" i="373" s="1"/>
  <c r="U2039" i="373" s="1"/>
  <c r="T2042" i="373"/>
  <c r="T2041" i="373" s="1"/>
  <c r="S2042" i="373"/>
  <c r="S2041" i="373" s="1"/>
  <c r="S2040" i="373" s="1"/>
  <c r="Q2042" i="373"/>
  <c r="Q2041" i="373" s="1"/>
  <c r="Q2040" i="373" s="1"/>
  <c r="Q2039" i="373" s="1"/>
  <c r="P2042" i="373"/>
  <c r="P2041" i="373" s="1"/>
  <c r="P2040" i="373" s="1"/>
  <c r="P2039" i="373" s="1"/>
  <c r="O2042" i="373"/>
  <c r="N2042" i="373"/>
  <c r="N2041" i="373" s="1"/>
  <c r="N2040" i="373" s="1"/>
  <c r="N2039" i="373" s="1"/>
  <c r="M2042" i="373"/>
  <c r="M2041" i="373" s="1"/>
  <c r="M2040" i="373" s="1"/>
  <c r="M2039" i="373" s="1"/>
  <c r="L2042" i="373"/>
  <c r="J2042" i="373"/>
  <c r="J2041" i="373" s="1"/>
  <c r="J2040" i="373" s="1"/>
  <c r="J2039" i="373" s="1"/>
  <c r="I2042" i="373"/>
  <c r="I2041" i="373" s="1"/>
  <c r="I2040" i="373" s="1"/>
  <c r="I2039" i="373" s="1"/>
  <c r="H2042" i="373"/>
  <c r="H2041" i="373" s="1"/>
  <c r="H2040" i="373" s="1"/>
  <c r="H2039" i="373" s="1"/>
  <c r="G2042" i="373"/>
  <c r="G2041" i="373" s="1"/>
  <c r="G2040" i="373" s="1"/>
  <c r="G2039" i="373" s="1"/>
  <c r="F2042" i="373"/>
  <c r="F2041" i="373" s="1"/>
  <c r="F2040" i="373" s="1"/>
  <c r="F2039" i="373" s="1"/>
  <c r="E2042" i="373"/>
  <c r="D2042" i="373"/>
  <c r="Z2041" i="373"/>
  <c r="Z2040" i="373" s="1"/>
  <c r="Z2039" i="373" s="1"/>
  <c r="O2041" i="373"/>
  <c r="O2040" i="373" s="1"/>
  <c r="O2039" i="373" s="1"/>
  <c r="E2041" i="373"/>
  <c r="E2040" i="373"/>
  <c r="E2039" i="373"/>
  <c r="AA2038" i="373"/>
  <c r="R2038" i="373"/>
  <c r="K2038" i="373"/>
  <c r="E2038" i="373"/>
  <c r="AA2037" i="373"/>
  <c r="R2037" i="373"/>
  <c r="K2037" i="373"/>
  <c r="E2037" i="373"/>
  <c r="Z2036" i="373"/>
  <c r="Z2035" i="373" s="1"/>
  <c r="Z2034" i="373" s="1"/>
  <c r="Z2033" i="373" s="1"/>
  <c r="Y2036" i="373"/>
  <c r="Y2035" i="373" s="1"/>
  <c r="Y2034" i="373" s="1"/>
  <c r="Y2033" i="373" s="1"/>
  <c r="X2036" i="373"/>
  <c r="X2035" i="373" s="1"/>
  <c r="X2034" i="373" s="1"/>
  <c r="X2033" i="373" s="1"/>
  <c r="W2036" i="373"/>
  <c r="W2035" i="373" s="1"/>
  <c r="W2034" i="373" s="1"/>
  <c r="W2033" i="373" s="1"/>
  <c r="V2036" i="373"/>
  <c r="V2035" i="373" s="1"/>
  <c r="V2034" i="373" s="1"/>
  <c r="V2033" i="373" s="1"/>
  <c r="U2036" i="373"/>
  <c r="U2035" i="373" s="1"/>
  <c r="U2034" i="373" s="1"/>
  <c r="U2033" i="373" s="1"/>
  <c r="T2036" i="373"/>
  <c r="T2035" i="373" s="1"/>
  <c r="T2034" i="373" s="1"/>
  <c r="T2033" i="373" s="1"/>
  <c r="S2036" i="373"/>
  <c r="S2035" i="373" s="1"/>
  <c r="S2034" i="373" s="1"/>
  <c r="Q2036" i="373"/>
  <c r="Q2035" i="373" s="1"/>
  <c r="Q2034" i="373" s="1"/>
  <c r="Q2033" i="373" s="1"/>
  <c r="P2036" i="373"/>
  <c r="P2035" i="373" s="1"/>
  <c r="P2034" i="373" s="1"/>
  <c r="P2033" i="373" s="1"/>
  <c r="O2036" i="373"/>
  <c r="O2035" i="373" s="1"/>
  <c r="O2034" i="373" s="1"/>
  <c r="O2033" i="373" s="1"/>
  <c r="N2036" i="373"/>
  <c r="N2035" i="373" s="1"/>
  <c r="N2034" i="373" s="1"/>
  <c r="N2033" i="373" s="1"/>
  <c r="M2036" i="373"/>
  <c r="M2035" i="373" s="1"/>
  <c r="M2034" i="373" s="1"/>
  <c r="M2033" i="373" s="1"/>
  <c r="L2036" i="373"/>
  <c r="J2036" i="373"/>
  <c r="J2035" i="373" s="1"/>
  <c r="J2034" i="373" s="1"/>
  <c r="J2033" i="373" s="1"/>
  <c r="I2036" i="373"/>
  <c r="I2035" i="373" s="1"/>
  <c r="I2034" i="373" s="1"/>
  <c r="I2033" i="373" s="1"/>
  <c r="H2036" i="373"/>
  <c r="H2035" i="373" s="1"/>
  <c r="H2034" i="373" s="1"/>
  <c r="H2033" i="373" s="1"/>
  <c r="G2036" i="373"/>
  <c r="F2036" i="373"/>
  <c r="E2036" i="373"/>
  <c r="D2036" i="373"/>
  <c r="G2035" i="373"/>
  <c r="G2034" i="373" s="1"/>
  <c r="G2033" i="373" s="1"/>
  <c r="F2035" i="373"/>
  <c r="F2034" i="373" s="1"/>
  <c r="F2033" i="373" s="1"/>
  <c r="E2035" i="373"/>
  <c r="E2034" i="373"/>
  <c r="E2033" i="373"/>
  <c r="AA2032" i="373"/>
  <c r="R2032" i="373"/>
  <c r="E2032" i="373"/>
  <c r="K2032" i="373" s="1"/>
  <c r="AA2031" i="373"/>
  <c r="R2031" i="373"/>
  <c r="E2031" i="373"/>
  <c r="K2031" i="373" s="1"/>
  <c r="AA2030" i="373"/>
  <c r="R2030" i="373"/>
  <c r="E2030" i="373"/>
  <c r="K2030" i="373" s="1"/>
  <c r="AA2029" i="373"/>
  <c r="R2029" i="373"/>
  <c r="K2029" i="373"/>
  <c r="E2029" i="373"/>
  <c r="AA2028" i="373"/>
  <c r="R2028" i="373"/>
  <c r="E2028" i="373"/>
  <c r="K2028" i="373" s="1"/>
  <c r="AA2027" i="373"/>
  <c r="R2027" i="373"/>
  <c r="K2027" i="373"/>
  <c r="E2027" i="373"/>
  <c r="AA2026" i="373"/>
  <c r="R2026" i="373"/>
  <c r="E2026" i="373"/>
  <c r="K2026" i="373" s="1"/>
  <c r="Z2025" i="373"/>
  <c r="Z2024" i="373" s="1"/>
  <c r="Z2023" i="373" s="1"/>
  <c r="Z2022" i="373" s="1"/>
  <c r="Y2025" i="373"/>
  <c r="Y2024" i="373" s="1"/>
  <c r="Y2023" i="373" s="1"/>
  <c r="Y2022" i="373" s="1"/>
  <c r="X2025" i="373"/>
  <c r="X2024" i="373" s="1"/>
  <c r="X2023" i="373" s="1"/>
  <c r="X2022" i="373" s="1"/>
  <c r="W2025" i="373"/>
  <c r="W2024" i="373" s="1"/>
  <c r="W2023" i="373" s="1"/>
  <c r="W2022" i="373" s="1"/>
  <c r="V2025" i="373"/>
  <c r="V2024" i="373" s="1"/>
  <c r="V2023" i="373" s="1"/>
  <c r="V2022" i="373" s="1"/>
  <c r="U2025" i="373"/>
  <c r="U2024" i="373" s="1"/>
  <c r="U2023" i="373" s="1"/>
  <c r="U2022" i="373" s="1"/>
  <c r="T2025" i="373"/>
  <c r="T2024" i="373" s="1"/>
  <c r="T2023" i="373" s="1"/>
  <c r="T2022" i="373" s="1"/>
  <c r="S2025" i="373"/>
  <c r="S2024" i="373" s="1"/>
  <c r="S2023" i="373" s="1"/>
  <c r="Q2025" i="373"/>
  <c r="Q2024" i="373" s="1"/>
  <c r="Q2023" i="373" s="1"/>
  <c r="Q2022" i="373" s="1"/>
  <c r="P2025" i="373"/>
  <c r="P2024" i="373" s="1"/>
  <c r="P2023" i="373" s="1"/>
  <c r="P2022" i="373" s="1"/>
  <c r="O2025" i="373"/>
  <c r="O2024" i="373" s="1"/>
  <c r="O2023" i="373" s="1"/>
  <c r="O2022" i="373" s="1"/>
  <c r="N2025" i="373"/>
  <c r="M2025" i="373"/>
  <c r="M2024" i="373" s="1"/>
  <c r="M2023" i="373" s="1"/>
  <c r="M2022" i="373" s="1"/>
  <c r="L2025" i="373"/>
  <c r="J2025" i="373"/>
  <c r="J2024" i="373" s="1"/>
  <c r="J2023" i="373" s="1"/>
  <c r="J2022" i="373" s="1"/>
  <c r="I2025" i="373"/>
  <c r="I2024" i="373" s="1"/>
  <c r="I2023" i="373" s="1"/>
  <c r="I2022" i="373" s="1"/>
  <c r="H2025" i="373"/>
  <c r="H2024" i="373" s="1"/>
  <c r="H2023" i="373" s="1"/>
  <c r="H2022" i="373" s="1"/>
  <c r="G2025" i="373"/>
  <c r="G2024" i="373" s="1"/>
  <c r="G2023" i="373" s="1"/>
  <c r="G2022" i="373" s="1"/>
  <c r="F2025" i="373"/>
  <c r="F2024" i="373" s="1"/>
  <c r="F2023" i="373" s="1"/>
  <c r="F2022" i="373" s="1"/>
  <c r="E2025" i="373"/>
  <c r="D2025" i="373"/>
  <c r="D2024" i="373" s="1"/>
  <c r="L2024" i="373"/>
  <c r="E2024" i="373"/>
  <c r="L2023" i="373"/>
  <c r="L2022" i="373" s="1"/>
  <c r="E2023" i="373"/>
  <c r="E2022" i="373"/>
  <c r="E2021" i="373"/>
  <c r="E2020" i="373"/>
  <c r="AA2019" i="373"/>
  <c r="R2019" i="373"/>
  <c r="E2019" i="373"/>
  <c r="K2019" i="373" s="1"/>
  <c r="Z2018" i="373"/>
  <c r="Y2018" i="373"/>
  <c r="X2018" i="373"/>
  <c r="W2018" i="373"/>
  <c r="V2018" i="373"/>
  <c r="U2018" i="373"/>
  <c r="T2018" i="373"/>
  <c r="S2018" i="373"/>
  <c r="Q2018" i="373"/>
  <c r="P2018" i="373"/>
  <c r="O2018" i="373"/>
  <c r="N2018" i="373"/>
  <c r="M2018" i="373"/>
  <c r="L2018" i="373"/>
  <c r="J2018" i="373"/>
  <c r="I2018" i="373"/>
  <c r="H2018" i="373"/>
  <c r="G2018" i="373"/>
  <c r="F2018" i="373"/>
  <c r="E2018" i="373"/>
  <c r="D2018" i="373"/>
  <c r="AA2017" i="373"/>
  <c r="R2017" i="373"/>
  <c r="E2017" i="373"/>
  <c r="K2017" i="373" s="1"/>
  <c r="AA2016" i="373"/>
  <c r="R2016" i="373"/>
  <c r="AB2016" i="373" s="1"/>
  <c r="K2016" i="373"/>
  <c r="E2016" i="373"/>
  <c r="Z2015" i="373"/>
  <c r="Z2014" i="373" s="1"/>
  <c r="Y2015" i="373"/>
  <c r="Y2014" i="373" s="1"/>
  <c r="X2015" i="373"/>
  <c r="X2014" i="373" s="1"/>
  <c r="W2015" i="373"/>
  <c r="W2014" i="373" s="1"/>
  <c r="V2015" i="373"/>
  <c r="V2014" i="373" s="1"/>
  <c r="U2015" i="373"/>
  <c r="U2014" i="373" s="1"/>
  <c r="T2015" i="373"/>
  <c r="T2014" i="373" s="1"/>
  <c r="S2015" i="373"/>
  <c r="S2014" i="373" s="1"/>
  <c r="Q2015" i="373"/>
  <c r="Q2014" i="373" s="1"/>
  <c r="P2015" i="373"/>
  <c r="O2015" i="373"/>
  <c r="O2014" i="373" s="1"/>
  <c r="N2015" i="373"/>
  <c r="N2014" i="373" s="1"/>
  <c r="M2015" i="373"/>
  <c r="L2015" i="373"/>
  <c r="L2014" i="373" s="1"/>
  <c r="J2015" i="373"/>
  <c r="J2014" i="373" s="1"/>
  <c r="I2015" i="373"/>
  <c r="I2014" i="373" s="1"/>
  <c r="H2015" i="373"/>
  <c r="H2014" i="373" s="1"/>
  <c r="G2015" i="373"/>
  <c r="G2014" i="373" s="1"/>
  <c r="F2015" i="373"/>
  <c r="F2014" i="373" s="1"/>
  <c r="E2015" i="373"/>
  <c r="D2015" i="373"/>
  <c r="P2014" i="373"/>
  <c r="E2014" i="373"/>
  <c r="D2014" i="373"/>
  <c r="E2013" i="373"/>
  <c r="AA2012" i="373"/>
  <c r="R2012" i="373"/>
  <c r="K2012" i="373"/>
  <c r="E2012" i="373"/>
  <c r="Z2011" i="373"/>
  <c r="Y2011" i="373"/>
  <c r="X2011" i="373"/>
  <c r="W2011" i="373"/>
  <c r="V2011" i="373"/>
  <c r="U2011" i="373"/>
  <c r="T2011" i="373"/>
  <c r="S2011" i="373"/>
  <c r="Q2011" i="373"/>
  <c r="P2011" i="373"/>
  <c r="O2011" i="373"/>
  <c r="N2011" i="373"/>
  <c r="M2011" i="373"/>
  <c r="L2011" i="373"/>
  <c r="J2011" i="373"/>
  <c r="I2011" i="373"/>
  <c r="H2011" i="373"/>
  <c r="G2011" i="373"/>
  <c r="F2011" i="373"/>
  <c r="E2011" i="373"/>
  <c r="D2011" i="373"/>
  <c r="AA2010" i="373"/>
  <c r="R2010" i="373"/>
  <c r="AB2010" i="373" s="1"/>
  <c r="K2010" i="373"/>
  <c r="E2010" i="373"/>
  <c r="Z2009" i="373"/>
  <c r="Y2009" i="373"/>
  <c r="Y2008" i="373" s="1"/>
  <c r="X2009" i="373"/>
  <c r="X2008" i="373" s="1"/>
  <c r="W2009" i="373"/>
  <c r="W2008" i="373" s="1"/>
  <c r="V2009" i="373"/>
  <c r="V2008" i="373" s="1"/>
  <c r="U2009" i="373"/>
  <c r="U2008" i="373" s="1"/>
  <c r="T2009" i="373"/>
  <c r="T2008" i="373" s="1"/>
  <c r="S2009" i="373"/>
  <c r="S2008" i="373" s="1"/>
  <c r="Q2009" i="373"/>
  <c r="Q2008" i="373" s="1"/>
  <c r="P2009" i="373"/>
  <c r="P2008" i="373" s="1"/>
  <c r="O2009" i="373"/>
  <c r="O2008" i="373" s="1"/>
  <c r="N2009" i="373"/>
  <c r="N2008" i="373" s="1"/>
  <c r="M2009" i="373"/>
  <c r="L2009" i="373"/>
  <c r="J2009" i="373"/>
  <c r="J2008" i="373" s="1"/>
  <c r="I2009" i="373"/>
  <c r="I2008" i="373" s="1"/>
  <c r="H2009" i="373"/>
  <c r="H2008" i="373" s="1"/>
  <c r="G2009" i="373"/>
  <c r="G2008" i="373" s="1"/>
  <c r="F2009" i="373"/>
  <c r="F2008" i="373" s="1"/>
  <c r="E2009" i="373"/>
  <c r="D2009" i="373"/>
  <c r="D2008" i="373" s="1"/>
  <c r="Z2008" i="373"/>
  <c r="M2008" i="373"/>
  <c r="E2008" i="373"/>
  <c r="AA2007" i="373"/>
  <c r="R2007" i="373"/>
  <c r="E2007" i="373"/>
  <c r="K2007" i="373" s="1"/>
  <c r="AA2006" i="373"/>
  <c r="R2006" i="373"/>
  <c r="K2006" i="373"/>
  <c r="E2006" i="373"/>
  <c r="AA2005" i="373"/>
  <c r="R2005" i="373"/>
  <c r="E2005" i="373"/>
  <c r="K2005" i="373" s="1"/>
  <c r="AA2004" i="373"/>
  <c r="R2004" i="373"/>
  <c r="K2004" i="373"/>
  <c r="E2004" i="373"/>
  <c r="Z2003" i="373"/>
  <c r="Z2002" i="373" s="1"/>
  <c r="Z2001" i="373" s="1"/>
  <c r="Y2003" i="373"/>
  <c r="X2003" i="373"/>
  <c r="X2002" i="373" s="1"/>
  <c r="X2001" i="373" s="1"/>
  <c r="W2003" i="373"/>
  <c r="W2002" i="373" s="1"/>
  <c r="W2001" i="373" s="1"/>
  <c r="W2000" i="373" s="1"/>
  <c r="W1999" i="373" s="1"/>
  <c r="V2003" i="373"/>
  <c r="U2003" i="373"/>
  <c r="U2002" i="373" s="1"/>
  <c r="U2001" i="373" s="1"/>
  <c r="T2003" i="373"/>
  <c r="T2002" i="373" s="1"/>
  <c r="T2001" i="373" s="1"/>
  <c r="T2000" i="373" s="1"/>
  <c r="T1999" i="373" s="1"/>
  <c r="S2003" i="373"/>
  <c r="S2002" i="373" s="1"/>
  <c r="Q2003" i="373"/>
  <c r="Q2002" i="373" s="1"/>
  <c r="Q2001" i="373" s="1"/>
  <c r="P2003" i="373"/>
  <c r="P2002" i="373" s="1"/>
  <c r="P2001" i="373" s="1"/>
  <c r="O2003" i="373"/>
  <c r="O2002" i="373" s="1"/>
  <c r="O2001" i="373" s="1"/>
  <c r="N2003" i="373"/>
  <c r="N2002" i="373" s="1"/>
  <c r="N2001" i="373" s="1"/>
  <c r="M2003" i="373"/>
  <c r="L2003" i="373"/>
  <c r="J2003" i="373"/>
  <c r="J2002" i="373" s="1"/>
  <c r="J2001" i="373" s="1"/>
  <c r="J2000" i="373" s="1"/>
  <c r="J1999" i="373" s="1"/>
  <c r="I2003" i="373"/>
  <c r="I2002" i="373" s="1"/>
  <c r="I2001" i="373" s="1"/>
  <c r="H2003" i="373"/>
  <c r="H2002" i="373" s="1"/>
  <c r="H2001" i="373" s="1"/>
  <c r="G2003" i="373"/>
  <c r="G2002" i="373" s="1"/>
  <c r="G2001" i="373" s="1"/>
  <c r="F2003" i="373"/>
  <c r="F2002" i="373" s="1"/>
  <c r="F2001" i="373" s="1"/>
  <c r="E2003" i="373"/>
  <c r="D2003" i="373"/>
  <c r="Y2002" i="373"/>
  <c r="Y2001" i="373" s="1"/>
  <c r="V2002" i="373"/>
  <c r="V2001" i="373" s="1"/>
  <c r="M2002" i="373"/>
  <c r="M2001" i="373" s="1"/>
  <c r="E2002" i="373"/>
  <c r="D2002" i="373"/>
  <c r="D2001" i="373" s="1"/>
  <c r="D2000" i="373" s="1"/>
  <c r="D1999" i="373" s="1"/>
  <c r="E2001" i="373"/>
  <c r="E2000" i="373"/>
  <c r="E1999" i="373"/>
  <c r="AA1998" i="373"/>
  <c r="R1998" i="373"/>
  <c r="K1998" i="373"/>
  <c r="E1998" i="373"/>
  <c r="Z1997" i="373"/>
  <c r="Z1996" i="373" s="1"/>
  <c r="Z1995" i="373" s="1"/>
  <c r="Y1997" i="373"/>
  <c r="Y1996" i="373" s="1"/>
  <c r="Y1995" i="373" s="1"/>
  <c r="X1997" i="373"/>
  <c r="X1996" i="373" s="1"/>
  <c r="X1995" i="373" s="1"/>
  <c r="W1997" i="373"/>
  <c r="W1996" i="373" s="1"/>
  <c r="W1995" i="373" s="1"/>
  <c r="V1997" i="373"/>
  <c r="V1996" i="373" s="1"/>
  <c r="V1995" i="373" s="1"/>
  <c r="U1997" i="373"/>
  <c r="U1996" i="373" s="1"/>
  <c r="U1995" i="373" s="1"/>
  <c r="T1997" i="373"/>
  <c r="T1996" i="373" s="1"/>
  <c r="T1995" i="373" s="1"/>
  <c r="S1997" i="373"/>
  <c r="S1996" i="373" s="1"/>
  <c r="S1995" i="373" s="1"/>
  <c r="Q1997" i="373"/>
  <c r="Q1996" i="373" s="1"/>
  <c r="Q1995" i="373" s="1"/>
  <c r="P1997" i="373"/>
  <c r="P1996" i="373" s="1"/>
  <c r="P1995" i="373" s="1"/>
  <c r="O1997" i="373"/>
  <c r="O1996" i="373" s="1"/>
  <c r="O1995" i="373" s="1"/>
  <c r="N1997" i="373"/>
  <c r="N1996" i="373" s="1"/>
  <c r="N1995" i="373" s="1"/>
  <c r="M1997" i="373"/>
  <c r="M1996" i="373" s="1"/>
  <c r="M1995" i="373" s="1"/>
  <c r="L1997" i="373"/>
  <c r="L1996" i="373" s="1"/>
  <c r="J1997" i="373"/>
  <c r="J1996" i="373" s="1"/>
  <c r="J1995" i="373" s="1"/>
  <c r="I1997" i="373"/>
  <c r="H1997" i="373"/>
  <c r="H1996" i="373" s="1"/>
  <c r="H1995" i="373" s="1"/>
  <c r="G1997" i="373"/>
  <c r="G1996" i="373" s="1"/>
  <c r="G1995" i="373" s="1"/>
  <c r="F1997" i="373"/>
  <c r="F1996" i="373" s="1"/>
  <c r="F1995" i="373" s="1"/>
  <c r="E1997" i="373"/>
  <c r="D1997" i="373"/>
  <c r="I1996" i="373"/>
  <c r="I1995" i="373" s="1"/>
  <c r="E1996" i="373"/>
  <c r="D1996" i="373"/>
  <c r="D1995" i="373" s="1"/>
  <c r="E1995" i="373"/>
  <c r="E1994" i="373"/>
  <c r="E1993" i="373"/>
  <c r="E1992" i="373"/>
  <c r="E1991" i="373"/>
  <c r="E1990" i="373"/>
  <c r="E2048" i="373" s="1"/>
  <c r="Z1987" i="373"/>
  <c r="Y1987" i="373"/>
  <c r="X1987" i="373"/>
  <c r="W1987" i="373"/>
  <c r="V1987" i="373"/>
  <c r="U1987" i="373"/>
  <c r="T1987" i="373"/>
  <c r="S1987" i="373"/>
  <c r="Q1987" i="373"/>
  <c r="P1987" i="373"/>
  <c r="O1987" i="373"/>
  <c r="N1987" i="373"/>
  <c r="M1987" i="373"/>
  <c r="L1987" i="373"/>
  <c r="J1987" i="373"/>
  <c r="I1987" i="373"/>
  <c r="H1987" i="373"/>
  <c r="G1987" i="373"/>
  <c r="F1987" i="373"/>
  <c r="E1987" i="373"/>
  <c r="D1987" i="373"/>
  <c r="AA1986" i="373"/>
  <c r="AA1987" i="373" s="1"/>
  <c r="R1986" i="373"/>
  <c r="K1986" i="373"/>
  <c r="K1987" i="373" s="1"/>
  <c r="E1986" i="373"/>
  <c r="Z1983" i="373"/>
  <c r="AA1982" i="373"/>
  <c r="R1982" i="373"/>
  <c r="K1982" i="373"/>
  <c r="E1982" i="373"/>
  <c r="AA1981" i="373"/>
  <c r="R1981" i="373"/>
  <c r="E1981" i="373"/>
  <c r="K1981" i="373" s="1"/>
  <c r="AA1980" i="373"/>
  <c r="R1980" i="373"/>
  <c r="E1980" i="373"/>
  <c r="K1980" i="373" s="1"/>
  <c r="AA1979" i="373"/>
  <c r="R1979" i="373"/>
  <c r="E1979" i="373"/>
  <c r="K1979" i="373" s="1"/>
  <c r="Z1978" i="373"/>
  <c r="Y1978" i="373"/>
  <c r="Y1977" i="373" s="1"/>
  <c r="Y1976" i="373" s="1"/>
  <c r="Y1975" i="373" s="1"/>
  <c r="Y1974" i="373" s="1"/>
  <c r="X1978" i="373"/>
  <c r="X1977" i="373" s="1"/>
  <c r="X1976" i="373" s="1"/>
  <c r="X1975" i="373" s="1"/>
  <c r="X1974" i="373" s="1"/>
  <c r="W1978" i="373"/>
  <c r="W1977" i="373" s="1"/>
  <c r="W1976" i="373" s="1"/>
  <c r="W1975" i="373" s="1"/>
  <c r="W1974" i="373" s="1"/>
  <c r="V1978" i="373"/>
  <c r="V1977" i="373" s="1"/>
  <c r="V1976" i="373" s="1"/>
  <c r="V1975" i="373" s="1"/>
  <c r="V1974" i="373" s="1"/>
  <c r="U1978" i="373"/>
  <c r="U1977" i="373" s="1"/>
  <c r="U1976" i="373" s="1"/>
  <c r="U1975" i="373" s="1"/>
  <c r="U1974" i="373" s="1"/>
  <c r="T1978" i="373"/>
  <c r="T1977" i="373" s="1"/>
  <c r="T1976" i="373" s="1"/>
  <c r="T1975" i="373" s="1"/>
  <c r="T1974" i="373" s="1"/>
  <c r="S1978" i="373"/>
  <c r="S1977" i="373" s="1"/>
  <c r="Q1978" i="373"/>
  <c r="Q1977" i="373" s="1"/>
  <c r="Q1976" i="373" s="1"/>
  <c r="Q1975" i="373" s="1"/>
  <c r="Q1974" i="373" s="1"/>
  <c r="P1978" i="373"/>
  <c r="P1977" i="373" s="1"/>
  <c r="P1976" i="373" s="1"/>
  <c r="P1975" i="373" s="1"/>
  <c r="P1974" i="373" s="1"/>
  <c r="O1978" i="373"/>
  <c r="O1977" i="373" s="1"/>
  <c r="O1976" i="373" s="1"/>
  <c r="O1975" i="373" s="1"/>
  <c r="O1974" i="373" s="1"/>
  <c r="N1978" i="373"/>
  <c r="N1977" i="373" s="1"/>
  <c r="N1976" i="373" s="1"/>
  <c r="N1975" i="373" s="1"/>
  <c r="M1978" i="373"/>
  <c r="L1978" i="373"/>
  <c r="L1977" i="373" s="1"/>
  <c r="L1976" i="373" s="1"/>
  <c r="L1975" i="373" s="1"/>
  <c r="J1978" i="373"/>
  <c r="J1977" i="373" s="1"/>
  <c r="I1978" i="373"/>
  <c r="I1977" i="373" s="1"/>
  <c r="I1976" i="373" s="1"/>
  <c r="I1975" i="373" s="1"/>
  <c r="I1974" i="373" s="1"/>
  <c r="H1978" i="373"/>
  <c r="H1977" i="373" s="1"/>
  <c r="H1976" i="373" s="1"/>
  <c r="H1975" i="373" s="1"/>
  <c r="H1974" i="373" s="1"/>
  <c r="G1978" i="373"/>
  <c r="G1977" i="373" s="1"/>
  <c r="G1976" i="373" s="1"/>
  <c r="G1975" i="373" s="1"/>
  <c r="G1974" i="373" s="1"/>
  <c r="F1978" i="373"/>
  <c r="F1977" i="373" s="1"/>
  <c r="F1976" i="373" s="1"/>
  <c r="F1975" i="373" s="1"/>
  <c r="F1974" i="373" s="1"/>
  <c r="E1978" i="373"/>
  <c r="D1978" i="373"/>
  <c r="E1977" i="373"/>
  <c r="J1976" i="373"/>
  <c r="J1975" i="373" s="1"/>
  <c r="J1974" i="373" s="1"/>
  <c r="E1976" i="373"/>
  <c r="E1975" i="373"/>
  <c r="N1974" i="373"/>
  <c r="E1974" i="373"/>
  <c r="AA1973" i="373"/>
  <c r="R1973" i="373"/>
  <c r="E1973" i="373"/>
  <c r="K1973" i="373" s="1"/>
  <c r="AA1972" i="373"/>
  <c r="R1972" i="373"/>
  <c r="K1972" i="373"/>
  <c r="E1972" i="373"/>
  <c r="AA1971" i="373"/>
  <c r="R1971" i="373"/>
  <c r="E1971" i="373"/>
  <c r="K1971" i="373" s="1"/>
  <c r="Y1970" i="373"/>
  <c r="X1970" i="373"/>
  <c r="W1970" i="373"/>
  <c r="W1969" i="373" s="1"/>
  <c r="W1968" i="373" s="1"/>
  <c r="W1967" i="373" s="1"/>
  <c r="W1966" i="373" s="1"/>
  <c r="W1965" i="373" s="1"/>
  <c r="W1964" i="373" s="1"/>
  <c r="V1970" i="373"/>
  <c r="V1969" i="373" s="1"/>
  <c r="V1968" i="373" s="1"/>
  <c r="V1967" i="373" s="1"/>
  <c r="V1966" i="373" s="1"/>
  <c r="V1965" i="373" s="1"/>
  <c r="V1964" i="373" s="1"/>
  <c r="U1970" i="373"/>
  <c r="U1969" i="373" s="1"/>
  <c r="U1968" i="373" s="1"/>
  <c r="U1967" i="373" s="1"/>
  <c r="U1966" i="373" s="1"/>
  <c r="U1965" i="373" s="1"/>
  <c r="U1964" i="373" s="1"/>
  <c r="T1970" i="373"/>
  <c r="T1969" i="373" s="1"/>
  <c r="T1968" i="373" s="1"/>
  <c r="T1967" i="373" s="1"/>
  <c r="T1966" i="373" s="1"/>
  <c r="T1965" i="373" s="1"/>
  <c r="T1964" i="373" s="1"/>
  <c r="S1970" i="373"/>
  <c r="Q1970" i="373"/>
  <c r="Q1969" i="373" s="1"/>
  <c r="Q1968" i="373" s="1"/>
  <c r="Q1967" i="373" s="1"/>
  <c r="Q1966" i="373" s="1"/>
  <c r="Q1965" i="373" s="1"/>
  <c r="Q1964" i="373" s="1"/>
  <c r="P1970" i="373"/>
  <c r="P1969" i="373" s="1"/>
  <c r="P1968" i="373" s="1"/>
  <c r="P1967" i="373" s="1"/>
  <c r="P1966" i="373" s="1"/>
  <c r="P1965" i="373" s="1"/>
  <c r="P1964" i="373" s="1"/>
  <c r="P1963" i="373" s="1"/>
  <c r="O1970" i="373"/>
  <c r="O1969" i="373" s="1"/>
  <c r="O1968" i="373" s="1"/>
  <c r="O1967" i="373" s="1"/>
  <c r="O1966" i="373" s="1"/>
  <c r="O1965" i="373" s="1"/>
  <c r="O1964" i="373" s="1"/>
  <c r="O1963" i="373" s="1"/>
  <c r="N1970" i="373"/>
  <c r="M1970" i="373"/>
  <c r="M1969" i="373" s="1"/>
  <c r="M1968" i="373" s="1"/>
  <c r="M1967" i="373" s="1"/>
  <c r="M1966" i="373" s="1"/>
  <c r="M1965" i="373" s="1"/>
  <c r="M1964" i="373" s="1"/>
  <c r="L1970" i="373"/>
  <c r="L1969" i="373" s="1"/>
  <c r="J1970" i="373"/>
  <c r="J1969" i="373" s="1"/>
  <c r="J1968" i="373" s="1"/>
  <c r="J1967" i="373" s="1"/>
  <c r="J1966" i="373" s="1"/>
  <c r="J1965" i="373" s="1"/>
  <c r="J1964" i="373" s="1"/>
  <c r="I1970" i="373"/>
  <c r="I1969" i="373" s="1"/>
  <c r="I1968" i="373" s="1"/>
  <c r="I1967" i="373" s="1"/>
  <c r="I1966" i="373" s="1"/>
  <c r="I1965" i="373" s="1"/>
  <c r="I1964" i="373" s="1"/>
  <c r="I1963" i="373" s="1"/>
  <c r="H1970" i="373"/>
  <c r="H1969" i="373" s="1"/>
  <c r="H1968" i="373" s="1"/>
  <c r="H1967" i="373" s="1"/>
  <c r="H1966" i="373" s="1"/>
  <c r="H1965" i="373" s="1"/>
  <c r="H1964" i="373" s="1"/>
  <c r="G1970" i="373"/>
  <c r="G1969" i="373" s="1"/>
  <c r="G1968" i="373" s="1"/>
  <c r="G1967" i="373" s="1"/>
  <c r="G1966" i="373" s="1"/>
  <c r="G1965" i="373" s="1"/>
  <c r="G1964" i="373" s="1"/>
  <c r="F1970" i="373"/>
  <c r="F1969" i="373" s="1"/>
  <c r="F1968" i="373" s="1"/>
  <c r="F1967" i="373" s="1"/>
  <c r="F1966" i="373" s="1"/>
  <c r="F1965" i="373" s="1"/>
  <c r="F1964" i="373" s="1"/>
  <c r="E1970" i="373"/>
  <c r="D1970" i="373"/>
  <c r="D1969" i="373" s="1"/>
  <c r="Y1969" i="373"/>
  <c r="Y1968" i="373" s="1"/>
  <c r="Y1967" i="373" s="1"/>
  <c r="Y1966" i="373" s="1"/>
  <c r="Y1965" i="373" s="1"/>
  <c r="Y1964" i="373" s="1"/>
  <c r="Y1963" i="373" s="1"/>
  <c r="X1969" i="373"/>
  <c r="X1968" i="373" s="1"/>
  <c r="X1967" i="373" s="1"/>
  <c r="X1966" i="373" s="1"/>
  <c r="X1965" i="373" s="1"/>
  <c r="X1964" i="373" s="1"/>
  <c r="X1963" i="373" s="1"/>
  <c r="N1969" i="373"/>
  <c r="N1968" i="373" s="1"/>
  <c r="N1967" i="373" s="1"/>
  <c r="N1966" i="373" s="1"/>
  <c r="N1965" i="373" s="1"/>
  <c r="N1964" i="373" s="1"/>
  <c r="E1969" i="373"/>
  <c r="E1968" i="373"/>
  <c r="E1967" i="373"/>
  <c r="E1966" i="373"/>
  <c r="E1965" i="373"/>
  <c r="E1964" i="373"/>
  <c r="E1963" i="373"/>
  <c r="AA1962" i="373"/>
  <c r="R1962" i="373"/>
  <c r="E1962" i="373"/>
  <c r="K1962" i="373" s="1"/>
  <c r="AA1961" i="373"/>
  <c r="R1961" i="373"/>
  <c r="E1961" i="373"/>
  <c r="K1961" i="373" s="1"/>
  <c r="AA1960" i="373"/>
  <c r="R1960" i="373"/>
  <c r="K1960" i="373"/>
  <c r="E1960" i="373"/>
  <c r="AA1959" i="373"/>
  <c r="R1959" i="373"/>
  <c r="E1959" i="373"/>
  <c r="K1959" i="373" s="1"/>
  <c r="AA1958" i="373"/>
  <c r="R1958" i="373"/>
  <c r="E1958" i="373"/>
  <c r="K1958" i="373" s="1"/>
  <c r="Z1957" i="373"/>
  <c r="Y1957" i="373"/>
  <c r="Y1956" i="373" s="1"/>
  <c r="Y1955" i="373" s="1"/>
  <c r="Y1954" i="373" s="1"/>
  <c r="Y1953" i="373" s="1"/>
  <c r="Y1952" i="373" s="1"/>
  <c r="Y1951" i="373" s="1"/>
  <c r="Y1950" i="373" s="1"/>
  <c r="X1957" i="373"/>
  <c r="X1956" i="373" s="1"/>
  <c r="X1955" i="373" s="1"/>
  <c r="X1954" i="373" s="1"/>
  <c r="X1953" i="373" s="1"/>
  <c r="X1952" i="373" s="1"/>
  <c r="X1951" i="373" s="1"/>
  <c r="X1950" i="373" s="1"/>
  <c r="W1957" i="373"/>
  <c r="W1956" i="373" s="1"/>
  <c r="W1955" i="373" s="1"/>
  <c r="W1954" i="373" s="1"/>
  <c r="W1953" i="373" s="1"/>
  <c r="W1952" i="373" s="1"/>
  <c r="W1951" i="373" s="1"/>
  <c r="W1950" i="373" s="1"/>
  <c r="V1957" i="373"/>
  <c r="V1956" i="373" s="1"/>
  <c r="U1957" i="373"/>
  <c r="U1956" i="373" s="1"/>
  <c r="U1955" i="373" s="1"/>
  <c r="U1954" i="373" s="1"/>
  <c r="U1953" i="373" s="1"/>
  <c r="U1952" i="373" s="1"/>
  <c r="U1951" i="373" s="1"/>
  <c r="U1950" i="373" s="1"/>
  <c r="T1957" i="373"/>
  <c r="T1956" i="373" s="1"/>
  <c r="T1955" i="373" s="1"/>
  <c r="T1954" i="373" s="1"/>
  <c r="T1953" i="373" s="1"/>
  <c r="T1952" i="373" s="1"/>
  <c r="T1951" i="373" s="1"/>
  <c r="T1950" i="373" s="1"/>
  <c r="S1957" i="373"/>
  <c r="S1956" i="373" s="1"/>
  <c r="S1955" i="373" s="1"/>
  <c r="Q1957" i="373"/>
  <c r="Q1956" i="373" s="1"/>
  <c r="Q1955" i="373" s="1"/>
  <c r="P1957" i="373"/>
  <c r="P1956" i="373" s="1"/>
  <c r="P1955" i="373" s="1"/>
  <c r="P1954" i="373" s="1"/>
  <c r="P1953" i="373" s="1"/>
  <c r="P1952" i="373" s="1"/>
  <c r="P1951" i="373" s="1"/>
  <c r="P1950" i="373" s="1"/>
  <c r="O1957" i="373"/>
  <c r="O1956" i="373" s="1"/>
  <c r="O1955" i="373" s="1"/>
  <c r="O1954" i="373" s="1"/>
  <c r="O1953" i="373" s="1"/>
  <c r="N1957" i="373"/>
  <c r="N1956" i="373" s="1"/>
  <c r="M1957" i="373"/>
  <c r="M1956" i="373" s="1"/>
  <c r="M1955" i="373" s="1"/>
  <c r="L1957" i="373"/>
  <c r="L1956" i="373" s="1"/>
  <c r="L1955" i="373" s="1"/>
  <c r="J1957" i="373"/>
  <c r="J1956" i="373" s="1"/>
  <c r="J1955" i="373" s="1"/>
  <c r="J1954" i="373" s="1"/>
  <c r="J1953" i="373" s="1"/>
  <c r="J1952" i="373" s="1"/>
  <c r="J1951" i="373" s="1"/>
  <c r="J1950" i="373" s="1"/>
  <c r="I1957" i="373"/>
  <c r="I1956" i="373" s="1"/>
  <c r="I1955" i="373" s="1"/>
  <c r="I1954" i="373" s="1"/>
  <c r="I1953" i="373" s="1"/>
  <c r="I1952" i="373" s="1"/>
  <c r="I1951" i="373" s="1"/>
  <c r="I1950" i="373" s="1"/>
  <c r="H1957" i="373"/>
  <c r="H1956" i="373" s="1"/>
  <c r="G1957" i="373"/>
  <c r="F1957" i="373"/>
  <c r="F1956" i="373" s="1"/>
  <c r="F1955" i="373" s="1"/>
  <c r="F1954" i="373" s="1"/>
  <c r="F1953" i="373" s="1"/>
  <c r="F1952" i="373" s="1"/>
  <c r="F1951" i="373" s="1"/>
  <c r="F1950" i="373" s="1"/>
  <c r="E1957" i="373"/>
  <c r="D1957" i="373"/>
  <c r="G1956" i="373"/>
  <c r="G1955" i="373" s="1"/>
  <c r="G1954" i="373" s="1"/>
  <c r="G1953" i="373" s="1"/>
  <c r="G1952" i="373" s="1"/>
  <c r="G1951" i="373" s="1"/>
  <c r="G1950" i="373" s="1"/>
  <c r="E1956" i="373"/>
  <c r="H1955" i="373"/>
  <c r="H1954" i="373" s="1"/>
  <c r="H1953" i="373" s="1"/>
  <c r="H1952" i="373" s="1"/>
  <c r="H1951" i="373" s="1"/>
  <c r="E1955" i="373"/>
  <c r="Q1954" i="373"/>
  <c r="Q1953" i="373" s="1"/>
  <c r="Q1952" i="373" s="1"/>
  <c r="Q1951" i="373" s="1"/>
  <c r="Q1950" i="373" s="1"/>
  <c r="M1954" i="373"/>
  <c r="M1953" i="373" s="1"/>
  <c r="M1952" i="373" s="1"/>
  <c r="M1951" i="373" s="1"/>
  <c r="M1950" i="373" s="1"/>
  <c r="E1954" i="373"/>
  <c r="E1953" i="373"/>
  <c r="O1952" i="373"/>
  <c r="O1951" i="373" s="1"/>
  <c r="O1950" i="373" s="1"/>
  <c r="O1949" i="373" s="1"/>
  <c r="O1983" i="373" s="1"/>
  <c r="E1952" i="373"/>
  <c r="E1951" i="373"/>
  <c r="H1950" i="373"/>
  <c r="E1950" i="373"/>
  <c r="E1949" i="373"/>
  <c r="E1983" i="373" s="1"/>
  <c r="AA1945" i="373"/>
  <c r="R1945" i="373"/>
  <c r="K1945" i="373"/>
  <c r="E1945" i="373"/>
  <c r="AA1944" i="373"/>
  <c r="R1944" i="373"/>
  <c r="K1944" i="373"/>
  <c r="E1944" i="373"/>
  <c r="AA1943" i="373"/>
  <c r="R1943" i="373"/>
  <c r="K1943" i="373"/>
  <c r="E1943" i="373"/>
  <c r="AA1942" i="373"/>
  <c r="R1942" i="373"/>
  <c r="K1942" i="373"/>
  <c r="E1942" i="373"/>
  <c r="AA1941" i="373"/>
  <c r="R1941" i="373"/>
  <c r="E1941" i="373"/>
  <c r="K1941" i="373" s="1"/>
  <c r="Z1940" i="373"/>
  <c r="Y1940" i="373"/>
  <c r="X1940" i="373"/>
  <c r="W1940" i="373"/>
  <c r="V1940" i="373"/>
  <c r="U1940" i="373"/>
  <c r="T1940" i="373"/>
  <c r="S1940" i="373"/>
  <c r="Q1940" i="373"/>
  <c r="P1940" i="373"/>
  <c r="O1940" i="373"/>
  <c r="N1940" i="373"/>
  <c r="N1936" i="373" s="1"/>
  <c r="M1940" i="373"/>
  <c r="L1940" i="373"/>
  <c r="J1940" i="373"/>
  <c r="I1940" i="373"/>
  <c r="H1940" i="373"/>
  <c r="G1940" i="373"/>
  <c r="F1940" i="373"/>
  <c r="E1940" i="373"/>
  <c r="D1940" i="373"/>
  <c r="AA1939" i="373"/>
  <c r="R1939" i="373"/>
  <c r="K1939" i="373"/>
  <c r="E1939" i="373"/>
  <c r="AA1938" i="373"/>
  <c r="R1938" i="373"/>
  <c r="K1938" i="373"/>
  <c r="E1938" i="373"/>
  <c r="Z1937" i="373"/>
  <c r="Y1937" i="373"/>
  <c r="X1937" i="373"/>
  <c r="W1937" i="373"/>
  <c r="V1937" i="373"/>
  <c r="U1937" i="373"/>
  <c r="T1937" i="373"/>
  <c r="S1937" i="373"/>
  <c r="Q1937" i="373"/>
  <c r="P1937" i="373"/>
  <c r="O1937" i="373"/>
  <c r="N1937" i="373"/>
  <c r="M1937" i="373"/>
  <c r="M1936" i="373" s="1"/>
  <c r="L1937" i="373"/>
  <c r="J1937" i="373"/>
  <c r="I1937" i="373"/>
  <c r="H1937" i="373"/>
  <c r="H1936" i="373" s="1"/>
  <c r="G1937" i="373"/>
  <c r="F1937" i="373"/>
  <c r="E1937" i="373"/>
  <c r="D1937" i="373"/>
  <c r="E1936" i="373"/>
  <c r="AA1935" i="373"/>
  <c r="R1935" i="373"/>
  <c r="E1935" i="373"/>
  <c r="K1935" i="373" s="1"/>
  <c r="AA1934" i="373"/>
  <c r="R1934" i="373"/>
  <c r="K1934" i="373"/>
  <c r="E1934" i="373"/>
  <c r="AA1933" i="373"/>
  <c r="R1933" i="373"/>
  <c r="K1933" i="373"/>
  <c r="E1933" i="373"/>
  <c r="AA1932" i="373"/>
  <c r="R1932" i="373"/>
  <c r="K1932" i="373"/>
  <c r="E1932" i="373"/>
  <c r="Z1931" i="373"/>
  <c r="Y1931" i="373"/>
  <c r="Y1928" i="373" s="1"/>
  <c r="X1931" i="373"/>
  <c r="X1928" i="373" s="1"/>
  <c r="W1931" i="373"/>
  <c r="W1928" i="373" s="1"/>
  <c r="V1931" i="373"/>
  <c r="V1928" i="373" s="1"/>
  <c r="U1931" i="373"/>
  <c r="U1928" i="373" s="1"/>
  <c r="T1931" i="373"/>
  <c r="T1928" i="373" s="1"/>
  <c r="S1931" i="373"/>
  <c r="S1928" i="373" s="1"/>
  <c r="Q1931" i="373"/>
  <c r="Q1928" i="373" s="1"/>
  <c r="P1931" i="373"/>
  <c r="P1928" i="373" s="1"/>
  <c r="O1931" i="373"/>
  <c r="O1928" i="373" s="1"/>
  <c r="N1931" i="373"/>
  <c r="M1931" i="373"/>
  <c r="M1928" i="373" s="1"/>
  <c r="L1931" i="373"/>
  <c r="J1931" i="373"/>
  <c r="J1928" i="373" s="1"/>
  <c r="I1931" i="373"/>
  <c r="I1928" i="373" s="1"/>
  <c r="H1931" i="373"/>
  <c r="H1928" i="373" s="1"/>
  <c r="G1931" i="373"/>
  <c r="G1928" i="373" s="1"/>
  <c r="F1931" i="373"/>
  <c r="F1928" i="373" s="1"/>
  <c r="E1931" i="373"/>
  <c r="D1931" i="373"/>
  <c r="AA1930" i="373"/>
  <c r="R1930" i="373"/>
  <c r="K1930" i="373"/>
  <c r="E1930" i="373"/>
  <c r="AA1929" i="373"/>
  <c r="R1929" i="373"/>
  <c r="E1929" i="373"/>
  <c r="K1929" i="373" s="1"/>
  <c r="Z1928" i="373"/>
  <c r="N1928" i="373"/>
  <c r="E1928" i="373"/>
  <c r="E1927" i="373"/>
  <c r="E1926" i="373"/>
  <c r="AA1925" i="373"/>
  <c r="R1925" i="373"/>
  <c r="K1925" i="373"/>
  <c r="E1925" i="373"/>
  <c r="Z1924" i="373"/>
  <c r="Z1923" i="373" s="1"/>
  <c r="Z1922" i="373" s="1"/>
  <c r="Y1924" i="373"/>
  <c r="Y1923" i="373" s="1"/>
  <c r="Y1922" i="373" s="1"/>
  <c r="X1924" i="373"/>
  <c r="X1923" i="373" s="1"/>
  <c r="X1922" i="373" s="1"/>
  <c r="W1924" i="373"/>
  <c r="W1923" i="373" s="1"/>
  <c r="W1922" i="373" s="1"/>
  <c r="V1924" i="373"/>
  <c r="V1923" i="373" s="1"/>
  <c r="V1922" i="373" s="1"/>
  <c r="U1924" i="373"/>
  <c r="T1924" i="373"/>
  <c r="T1923" i="373" s="1"/>
  <c r="T1922" i="373" s="1"/>
  <c r="S1924" i="373"/>
  <c r="Q1924" i="373"/>
  <c r="Q1923" i="373" s="1"/>
  <c r="Q1922" i="373" s="1"/>
  <c r="P1924" i="373"/>
  <c r="P1923" i="373" s="1"/>
  <c r="P1922" i="373" s="1"/>
  <c r="O1924" i="373"/>
  <c r="O1923" i="373" s="1"/>
  <c r="O1922" i="373" s="1"/>
  <c r="N1924" i="373"/>
  <c r="N1923" i="373" s="1"/>
  <c r="N1922" i="373" s="1"/>
  <c r="M1924" i="373"/>
  <c r="M1923" i="373" s="1"/>
  <c r="M1922" i="373" s="1"/>
  <c r="L1924" i="373"/>
  <c r="L1923" i="373" s="1"/>
  <c r="J1924" i="373"/>
  <c r="J1923" i="373" s="1"/>
  <c r="J1922" i="373" s="1"/>
  <c r="I1924" i="373"/>
  <c r="I1923" i="373" s="1"/>
  <c r="I1922" i="373" s="1"/>
  <c r="H1924" i="373"/>
  <c r="H1923" i="373" s="1"/>
  <c r="H1922" i="373" s="1"/>
  <c r="G1924" i="373"/>
  <c r="F1924" i="373"/>
  <c r="F1923" i="373" s="1"/>
  <c r="F1922" i="373" s="1"/>
  <c r="E1924" i="373"/>
  <c r="D1924" i="373"/>
  <c r="D1923" i="373" s="1"/>
  <c r="D1922" i="373" s="1"/>
  <c r="U1923" i="373"/>
  <c r="G1923" i="373"/>
  <c r="G1922" i="373" s="1"/>
  <c r="E1923" i="373"/>
  <c r="E1922" i="373"/>
  <c r="AA1921" i="373"/>
  <c r="R1921" i="373"/>
  <c r="E1921" i="373"/>
  <c r="K1921" i="373" s="1"/>
  <c r="AA1920" i="373"/>
  <c r="R1920" i="373"/>
  <c r="K1920" i="373"/>
  <c r="E1920" i="373"/>
  <c r="AA1919" i="373"/>
  <c r="R1919" i="373"/>
  <c r="K1919" i="373"/>
  <c r="E1919" i="373"/>
  <c r="Z1918" i="373"/>
  <c r="Y1918" i="373"/>
  <c r="X1918" i="373"/>
  <c r="W1918" i="373"/>
  <c r="V1918" i="373"/>
  <c r="U1918" i="373"/>
  <c r="T1918" i="373"/>
  <c r="S1918" i="373"/>
  <c r="Q1918" i="373"/>
  <c r="P1918" i="373"/>
  <c r="O1918" i="373"/>
  <c r="N1918" i="373"/>
  <c r="M1918" i="373"/>
  <c r="L1918" i="373"/>
  <c r="J1918" i="373"/>
  <c r="I1918" i="373"/>
  <c r="H1918" i="373"/>
  <c r="G1918" i="373"/>
  <c r="F1918" i="373"/>
  <c r="E1918" i="373"/>
  <c r="D1918" i="373"/>
  <c r="AA1917" i="373"/>
  <c r="R1917" i="373"/>
  <c r="E1917" i="373"/>
  <c r="K1917" i="373" s="1"/>
  <c r="AA1916" i="373"/>
  <c r="R1916" i="373"/>
  <c r="K1916" i="373"/>
  <c r="E1916" i="373"/>
  <c r="Z1915" i="373"/>
  <c r="Y1915" i="373"/>
  <c r="X1915" i="373"/>
  <c r="W1915" i="373"/>
  <c r="V1915" i="373"/>
  <c r="U1915" i="373"/>
  <c r="T1915" i="373"/>
  <c r="S1915" i="373"/>
  <c r="Q1915" i="373"/>
  <c r="P1915" i="373"/>
  <c r="O1915" i="373"/>
  <c r="N1915" i="373"/>
  <c r="M1915" i="373"/>
  <c r="L1915" i="373"/>
  <c r="J1915" i="373"/>
  <c r="I1915" i="373"/>
  <c r="H1915" i="373"/>
  <c r="G1915" i="373"/>
  <c r="F1915" i="373"/>
  <c r="E1915" i="373"/>
  <c r="D1915" i="373"/>
  <c r="AA1914" i="373"/>
  <c r="R1914" i="373"/>
  <c r="K1914" i="373"/>
  <c r="E1914" i="373"/>
  <c r="AA1913" i="373"/>
  <c r="R1913" i="373"/>
  <c r="K1913" i="373"/>
  <c r="E1913" i="373"/>
  <c r="AA1912" i="373"/>
  <c r="R1912" i="373"/>
  <c r="K1912" i="373"/>
  <c r="E1912" i="373"/>
  <c r="AA1911" i="373"/>
  <c r="R1911" i="373"/>
  <c r="E1911" i="373"/>
  <c r="K1911" i="373" s="1"/>
  <c r="Z1910" i="373"/>
  <c r="Y1910" i="373"/>
  <c r="X1910" i="373"/>
  <c r="W1910" i="373"/>
  <c r="V1910" i="373"/>
  <c r="U1910" i="373"/>
  <c r="T1910" i="373"/>
  <c r="S1910" i="373"/>
  <c r="Q1910" i="373"/>
  <c r="P1910" i="373"/>
  <c r="O1910" i="373"/>
  <c r="N1910" i="373"/>
  <c r="M1910" i="373"/>
  <c r="L1910" i="373"/>
  <c r="J1910" i="373"/>
  <c r="I1910" i="373"/>
  <c r="H1910" i="373"/>
  <c r="G1910" i="373"/>
  <c r="F1910" i="373"/>
  <c r="E1910" i="373"/>
  <c r="D1910" i="373"/>
  <c r="AA1909" i="373"/>
  <c r="R1909" i="373"/>
  <c r="E1909" i="373"/>
  <c r="K1909" i="373" s="1"/>
  <c r="AA1908" i="373"/>
  <c r="R1908" i="373"/>
  <c r="K1908" i="373"/>
  <c r="E1908" i="373"/>
  <c r="Z1907" i="373"/>
  <c r="Y1907" i="373"/>
  <c r="X1907" i="373"/>
  <c r="W1907" i="373"/>
  <c r="V1907" i="373"/>
  <c r="U1907" i="373"/>
  <c r="T1907" i="373"/>
  <c r="S1907" i="373"/>
  <c r="Q1907" i="373"/>
  <c r="P1907" i="373"/>
  <c r="O1907" i="373"/>
  <c r="N1907" i="373"/>
  <c r="M1907" i="373"/>
  <c r="L1907" i="373"/>
  <c r="J1907" i="373"/>
  <c r="J1796" i="373" s="1"/>
  <c r="I1907" i="373"/>
  <c r="H1907" i="373"/>
  <c r="G1907" i="373"/>
  <c r="F1907" i="373"/>
  <c r="E1907" i="373"/>
  <c r="D1907" i="373"/>
  <c r="AA1906" i="373"/>
  <c r="R1906" i="373"/>
  <c r="K1906" i="373"/>
  <c r="E1906" i="373"/>
  <c r="AA1905" i="373"/>
  <c r="R1905" i="373"/>
  <c r="K1905" i="373"/>
  <c r="E1905" i="373"/>
  <c r="AA1904" i="373"/>
  <c r="R1904" i="373"/>
  <c r="K1904" i="373"/>
  <c r="E1904" i="373"/>
  <c r="AA1903" i="373"/>
  <c r="R1903" i="373"/>
  <c r="E1903" i="373"/>
  <c r="K1903" i="373" s="1"/>
  <c r="AA1902" i="373"/>
  <c r="R1902" i="373"/>
  <c r="K1902" i="373"/>
  <c r="E1902" i="373"/>
  <c r="AA1901" i="373"/>
  <c r="R1901" i="373"/>
  <c r="E1901" i="373"/>
  <c r="K1901" i="373" s="1"/>
  <c r="AA1900" i="373"/>
  <c r="R1900" i="373"/>
  <c r="K1900" i="373"/>
  <c r="E1900" i="373"/>
  <c r="AA1899" i="373"/>
  <c r="R1899" i="373"/>
  <c r="K1899" i="373"/>
  <c r="E1899" i="373"/>
  <c r="AA1898" i="373"/>
  <c r="R1898" i="373"/>
  <c r="K1898" i="373"/>
  <c r="E1898" i="373"/>
  <c r="AA1897" i="373"/>
  <c r="R1897" i="373"/>
  <c r="K1897" i="373"/>
  <c r="E1897" i="373"/>
  <c r="AA1896" i="373"/>
  <c r="R1896" i="373"/>
  <c r="K1896" i="373"/>
  <c r="E1896" i="373"/>
  <c r="AA1895" i="373"/>
  <c r="R1895" i="373"/>
  <c r="E1895" i="373"/>
  <c r="K1895" i="373" s="1"/>
  <c r="AA1894" i="373"/>
  <c r="R1894" i="373"/>
  <c r="K1894" i="373"/>
  <c r="E1894" i="373"/>
  <c r="AA1893" i="373"/>
  <c r="R1893" i="373"/>
  <c r="E1893" i="373"/>
  <c r="K1893" i="373" s="1"/>
  <c r="AA1892" i="373"/>
  <c r="R1892" i="373"/>
  <c r="K1892" i="373"/>
  <c r="E1892" i="373"/>
  <c r="AA1891" i="373"/>
  <c r="R1891" i="373"/>
  <c r="K1891" i="373"/>
  <c r="E1891" i="373"/>
  <c r="AA1890" i="373"/>
  <c r="R1890" i="373"/>
  <c r="K1890" i="373"/>
  <c r="E1890" i="373"/>
  <c r="AA1889" i="373"/>
  <c r="R1889" i="373"/>
  <c r="K1889" i="373"/>
  <c r="E1889" i="373"/>
  <c r="AA1888" i="373"/>
  <c r="R1888" i="373"/>
  <c r="K1888" i="373"/>
  <c r="E1888" i="373"/>
  <c r="AA1887" i="373"/>
  <c r="R1887" i="373"/>
  <c r="E1887" i="373"/>
  <c r="K1887" i="373" s="1"/>
  <c r="AA1886" i="373"/>
  <c r="R1886" i="373"/>
  <c r="K1886" i="373"/>
  <c r="E1886" i="373"/>
  <c r="AA1885" i="373"/>
  <c r="R1885" i="373"/>
  <c r="E1885" i="373"/>
  <c r="K1885" i="373" s="1"/>
  <c r="AA1884" i="373"/>
  <c r="R1884" i="373"/>
  <c r="K1884" i="373"/>
  <c r="E1884" i="373"/>
  <c r="AA1883" i="373"/>
  <c r="R1883" i="373"/>
  <c r="K1883" i="373"/>
  <c r="E1883" i="373"/>
  <c r="AA1882" i="373"/>
  <c r="R1882" i="373"/>
  <c r="K1882" i="373"/>
  <c r="E1882" i="373"/>
  <c r="AA1881" i="373"/>
  <c r="R1881" i="373"/>
  <c r="K1881" i="373"/>
  <c r="E1881" i="373"/>
  <c r="AA1880" i="373"/>
  <c r="R1880" i="373"/>
  <c r="K1880" i="373"/>
  <c r="E1880" i="373"/>
  <c r="AA1879" i="373"/>
  <c r="R1879" i="373"/>
  <c r="E1879" i="373"/>
  <c r="K1879" i="373" s="1"/>
  <c r="AA1878" i="373"/>
  <c r="R1878" i="373"/>
  <c r="K1878" i="373"/>
  <c r="E1878" i="373"/>
  <c r="AA1877" i="373"/>
  <c r="R1877" i="373"/>
  <c r="E1877" i="373"/>
  <c r="K1877" i="373" s="1"/>
  <c r="AA1876" i="373"/>
  <c r="R1876" i="373"/>
  <c r="K1876" i="373"/>
  <c r="E1876" i="373"/>
  <c r="AA1875" i="373"/>
  <c r="R1875" i="373"/>
  <c r="K1875" i="373"/>
  <c r="E1875" i="373"/>
  <c r="AA1874" i="373"/>
  <c r="R1874" i="373"/>
  <c r="K1874" i="373"/>
  <c r="E1874" i="373"/>
  <c r="AA1873" i="373"/>
  <c r="R1873" i="373"/>
  <c r="K1873" i="373"/>
  <c r="E1873" i="373"/>
  <c r="AA1872" i="373"/>
  <c r="R1872" i="373"/>
  <c r="K1872" i="373"/>
  <c r="E1872" i="373"/>
  <c r="AA1871" i="373"/>
  <c r="R1871" i="373"/>
  <c r="E1871" i="373"/>
  <c r="K1871" i="373" s="1"/>
  <c r="AA1870" i="373"/>
  <c r="R1870" i="373"/>
  <c r="K1870" i="373"/>
  <c r="E1870" i="373"/>
  <c r="AA1869" i="373"/>
  <c r="R1869" i="373"/>
  <c r="E1869" i="373"/>
  <c r="K1869" i="373" s="1"/>
  <c r="AA1868" i="373"/>
  <c r="R1868" i="373"/>
  <c r="K1868" i="373"/>
  <c r="E1868" i="373"/>
  <c r="AA1867" i="373"/>
  <c r="R1867" i="373"/>
  <c r="K1867" i="373"/>
  <c r="E1867" i="373"/>
  <c r="AA1866" i="373"/>
  <c r="R1866" i="373"/>
  <c r="K1866" i="373"/>
  <c r="E1866" i="373"/>
  <c r="AA1865" i="373"/>
  <c r="R1865" i="373"/>
  <c r="K1865" i="373"/>
  <c r="E1865" i="373"/>
  <c r="AA1864" i="373"/>
  <c r="R1864" i="373"/>
  <c r="K1864" i="373"/>
  <c r="E1864" i="373"/>
  <c r="AA1863" i="373"/>
  <c r="R1863" i="373"/>
  <c r="E1863" i="373"/>
  <c r="K1863" i="373" s="1"/>
  <c r="AA1862" i="373"/>
  <c r="R1862" i="373"/>
  <c r="K1862" i="373"/>
  <c r="E1862" i="373"/>
  <c r="AA1861" i="373"/>
  <c r="R1861" i="373"/>
  <c r="E1861" i="373"/>
  <c r="K1861" i="373" s="1"/>
  <c r="AA1860" i="373"/>
  <c r="R1860" i="373"/>
  <c r="K1860" i="373"/>
  <c r="E1860" i="373"/>
  <c r="AA1859" i="373"/>
  <c r="R1859" i="373"/>
  <c r="K1859" i="373"/>
  <c r="E1859" i="373"/>
  <c r="AA1858" i="373"/>
  <c r="R1858" i="373"/>
  <c r="K1858" i="373"/>
  <c r="E1858" i="373"/>
  <c r="AA1857" i="373"/>
  <c r="R1857" i="373"/>
  <c r="K1857" i="373"/>
  <c r="E1857" i="373"/>
  <c r="AA1856" i="373"/>
  <c r="R1856" i="373"/>
  <c r="K1856" i="373"/>
  <c r="E1856" i="373"/>
  <c r="AA1855" i="373"/>
  <c r="R1855" i="373"/>
  <c r="E1855" i="373"/>
  <c r="K1855" i="373" s="1"/>
  <c r="AA1854" i="373"/>
  <c r="R1854" i="373"/>
  <c r="K1854" i="373"/>
  <c r="E1854" i="373"/>
  <c r="AA1853" i="373"/>
  <c r="R1853" i="373"/>
  <c r="E1853" i="373"/>
  <c r="K1853" i="373" s="1"/>
  <c r="AA1852" i="373"/>
  <c r="R1852" i="373"/>
  <c r="K1852" i="373"/>
  <c r="E1852" i="373"/>
  <c r="AA1851" i="373"/>
  <c r="R1851" i="373"/>
  <c r="E1851" i="373"/>
  <c r="K1851" i="373" s="1"/>
  <c r="AA1850" i="373"/>
  <c r="R1850" i="373"/>
  <c r="K1850" i="373"/>
  <c r="E1850" i="373"/>
  <c r="AA1849" i="373"/>
  <c r="R1849" i="373"/>
  <c r="E1849" i="373"/>
  <c r="K1849" i="373" s="1"/>
  <c r="AA1848" i="373"/>
  <c r="R1848" i="373"/>
  <c r="K1848" i="373"/>
  <c r="E1848" i="373"/>
  <c r="AA1847" i="373"/>
  <c r="R1847" i="373"/>
  <c r="E1847" i="373"/>
  <c r="K1847" i="373" s="1"/>
  <c r="AA1846" i="373"/>
  <c r="R1846" i="373"/>
  <c r="K1846" i="373"/>
  <c r="E1846" i="373"/>
  <c r="AA1845" i="373"/>
  <c r="R1845" i="373"/>
  <c r="E1845" i="373"/>
  <c r="K1845" i="373" s="1"/>
  <c r="AA1844" i="373"/>
  <c r="R1844" i="373"/>
  <c r="K1844" i="373"/>
  <c r="E1844" i="373"/>
  <c r="AA1843" i="373"/>
  <c r="R1843" i="373"/>
  <c r="E1843" i="373"/>
  <c r="K1843" i="373" s="1"/>
  <c r="AA1842" i="373"/>
  <c r="R1842" i="373"/>
  <c r="K1842" i="373"/>
  <c r="E1842" i="373"/>
  <c r="AA1841" i="373"/>
  <c r="R1841" i="373"/>
  <c r="E1841" i="373"/>
  <c r="K1841" i="373" s="1"/>
  <c r="AA1840" i="373"/>
  <c r="R1840" i="373"/>
  <c r="K1840" i="373"/>
  <c r="E1840" i="373"/>
  <c r="AA1839" i="373"/>
  <c r="R1839" i="373"/>
  <c r="E1839" i="373"/>
  <c r="K1839" i="373" s="1"/>
  <c r="AA1838" i="373"/>
  <c r="R1838" i="373"/>
  <c r="K1838" i="373"/>
  <c r="E1838" i="373"/>
  <c r="AA1837" i="373"/>
  <c r="R1837" i="373"/>
  <c r="E1837" i="373"/>
  <c r="K1837" i="373" s="1"/>
  <c r="AA1836" i="373"/>
  <c r="R1836" i="373"/>
  <c r="K1836" i="373"/>
  <c r="E1836" i="373"/>
  <c r="AA1835" i="373"/>
  <c r="AB1835" i="373" s="1"/>
  <c r="R1835" i="373"/>
  <c r="E1835" i="373"/>
  <c r="K1835" i="373" s="1"/>
  <c r="AA1834" i="373"/>
  <c r="R1834" i="373"/>
  <c r="K1834" i="373"/>
  <c r="E1834" i="373"/>
  <c r="AA1833" i="373"/>
  <c r="R1833" i="373"/>
  <c r="E1833" i="373"/>
  <c r="K1833" i="373" s="1"/>
  <c r="AA1832" i="373"/>
  <c r="R1832" i="373"/>
  <c r="K1832" i="373"/>
  <c r="E1832" i="373"/>
  <c r="AA1831" i="373"/>
  <c r="R1831" i="373"/>
  <c r="E1831" i="373"/>
  <c r="K1831" i="373" s="1"/>
  <c r="AA1830" i="373"/>
  <c r="R1830" i="373"/>
  <c r="K1830" i="373"/>
  <c r="E1830" i="373"/>
  <c r="AA1829" i="373"/>
  <c r="R1829" i="373"/>
  <c r="E1829" i="373"/>
  <c r="K1829" i="373" s="1"/>
  <c r="AA1828" i="373"/>
  <c r="R1828" i="373"/>
  <c r="K1828" i="373"/>
  <c r="E1828" i="373"/>
  <c r="AA1827" i="373"/>
  <c r="R1827" i="373"/>
  <c r="E1827" i="373"/>
  <c r="K1827" i="373" s="1"/>
  <c r="AA1826" i="373"/>
  <c r="R1826" i="373"/>
  <c r="K1826" i="373"/>
  <c r="E1826" i="373"/>
  <c r="AA1825" i="373"/>
  <c r="R1825" i="373"/>
  <c r="E1825" i="373"/>
  <c r="K1825" i="373" s="1"/>
  <c r="AA1824" i="373"/>
  <c r="R1824" i="373"/>
  <c r="K1824" i="373"/>
  <c r="E1824" i="373"/>
  <c r="AA1823" i="373"/>
  <c r="R1823" i="373"/>
  <c r="E1823" i="373"/>
  <c r="K1823" i="373" s="1"/>
  <c r="AA1822" i="373"/>
  <c r="R1822" i="373"/>
  <c r="K1822" i="373"/>
  <c r="E1822" i="373"/>
  <c r="AA1821" i="373"/>
  <c r="R1821" i="373"/>
  <c r="E1821" i="373"/>
  <c r="K1821" i="373" s="1"/>
  <c r="AA1820" i="373"/>
  <c r="R1820" i="373"/>
  <c r="K1820" i="373"/>
  <c r="E1820" i="373"/>
  <c r="AA1819" i="373"/>
  <c r="R1819" i="373"/>
  <c r="E1819" i="373"/>
  <c r="K1819" i="373" s="1"/>
  <c r="AA1818" i="373"/>
  <c r="R1818" i="373"/>
  <c r="K1818" i="373"/>
  <c r="E1818" i="373"/>
  <c r="AA1817" i="373"/>
  <c r="R1817" i="373"/>
  <c r="E1817" i="373"/>
  <c r="K1817" i="373" s="1"/>
  <c r="AA1816" i="373"/>
  <c r="R1816" i="373"/>
  <c r="K1816" i="373"/>
  <c r="E1816" i="373"/>
  <c r="AA1815" i="373"/>
  <c r="R1815" i="373"/>
  <c r="E1815" i="373"/>
  <c r="K1815" i="373" s="1"/>
  <c r="AA1814" i="373"/>
  <c r="R1814" i="373"/>
  <c r="K1814" i="373"/>
  <c r="E1814" i="373"/>
  <c r="AA1813" i="373"/>
  <c r="R1813" i="373"/>
  <c r="E1813" i="373"/>
  <c r="K1813" i="373" s="1"/>
  <c r="AA1812" i="373"/>
  <c r="R1812" i="373"/>
  <c r="K1812" i="373"/>
  <c r="E1812" i="373"/>
  <c r="AA1811" i="373"/>
  <c r="R1811" i="373"/>
  <c r="E1811" i="373"/>
  <c r="K1811" i="373" s="1"/>
  <c r="AA1810" i="373"/>
  <c r="R1810" i="373"/>
  <c r="K1810" i="373"/>
  <c r="E1810" i="373"/>
  <c r="AA1809" i="373"/>
  <c r="R1809" i="373"/>
  <c r="E1809" i="373"/>
  <c r="K1809" i="373" s="1"/>
  <c r="AA1808" i="373"/>
  <c r="R1808" i="373"/>
  <c r="K1808" i="373"/>
  <c r="E1808" i="373"/>
  <c r="AA1807" i="373"/>
  <c r="R1807" i="373"/>
  <c r="E1807" i="373"/>
  <c r="K1807" i="373" s="1"/>
  <c r="AA1806" i="373"/>
  <c r="R1806" i="373"/>
  <c r="K1806" i="373"/>
  <c r="E1806" i="373"/>
  <c r="AA1805" i="373"/>
  <c r="R1805" i="373"/>
  <c r="E1805" i="373"/>
  <c r="K1805" i="373" s="1"/>
  <c r="AA1804" i="373"/>
  <c r="R1804" i="373"/>
  <c r="K1804" i="373"/>
  <c r="E1804" i="373"/>
  <c r="AA1803" i="373"/>
  <c r="AB1803" i="373" s="1"/>
  <c r="R1803" i="373"/>
  <c r="E1803" i="373"/>
  <c r="K1803" i="373" s="1"/>
  <c r="AA1802" i="373"/>
  <c r="R1802" i="373"/>
  <c r="K1802" i="373"/>
  <c r="E1802" i="373"/>
  <c r="AA1801" i="373"/>
  <c r="R1801" i="373"/>
  <c r="E1801" i="373"/>
  <c r="K1801" i="373" s="1"/>
  <c r="AA1800" i="373"/>
  <c r="R1800" i="373"/>
  <c r="K1800" i="373"/>
  <c r="E1800" i="373"/>
  <c r="AA1799" i="373"/>
  <c r="R1799" i="373"/>
  <c r="E1799" i="373"/>
  <c r="K1799" i="373" s="1"/>
  <c r="AA1798" i="373"/>
  <c r="R1798" i="373"/>
  <c r="K1798" i="373"/>
  <c r="E1798" i="373"/>
  <c r="AA1797" i="373"/>
  <c r="R1797" i="373"/>
  <c r="E1797" i="373"/>
  <c r="K1797" i="373" s="1"/>
  <c r="L1796" i="373"/>
  <c r="E1796" i="373"/>
  <c r="AA1795" i="373"/>
  <c r="R1795" i="373"/>
  <c r="E1795" i="373"/>
  <c r="K1795" i="373" s="1"/>
  <c r="AA1794" i="373"/>
  <c r="R1794" i="373"/>
  <c r="K1794" i="373"/>
  <c r="E1794" i="373"/>
  <c r="AA1793" i="373"/>
  <c r="R1793" i="373"/>
  <c r="E1793" i="373"/>
  <c r="K1793" i="373" s="1"/>
  <c r="AA1792" i="373"/>
  <c r="R1792" i="373"/>
  <c r="K1792" i="373"/>
  <c r="E1792" i="373"/>
  <c r="AA1791" i="373"/>
  <c r="R1791" i="373"/>
  <c r="E1791" i="373"/>
  <c r="K1791" i="373" s="1"/>
  <c r="AA1790" i="373"/>
  <c r="R1790" i="373"/>
  <c r="K1790" i="373"/>
  <c r="E1790" i="373"/>
  <c r="AA1789" i="373"/>
  <c r="R1789" i="373"/>
  <c r="E1789" i="373"/>
  <c r="K1789" i="373" s="1"/>
  <c r="AA1788" i="373"/>
  <c r="R1788" i="373"/>
  <c r="K1788" i="373"/>
  <c r="E1788" i="373"/>
  <c r="AA1787" i="373"/>
  <c r="R1787" i="373"/>
  <c r="E1787" i="373"/>
  <c r="K1787" i="373" s="1"/>
  <c r="AA1786" i="373"/>
  <c r="R1786" i="373"/>
  <c r="K1786" i="373"/>
  <c r="E1786" i="373"/>
  <c r="AA1785" i="373"/>
  <c r="R1785" i="373"/>
  <c r="E1785" i="373"/>
  <c r="K1785" i="373" s="1"/>
  <c r="Z1784" i="373"/>
  <c r="Z1783" i="373" s="1"/>
  <c r="Y1784" i="373"/>
  <c r="Y1783" i="373" s="1"/>
  <c r="X1784" i="373"/>
  <c r="X1783" i="373" s="1"/>
  <c r="W1784" i="373"/>
  <c r="W1783" i="373" s="1"/>
  <c r="V1784" i="373"/>
  <c r="V1783" i="373" s="1"/>
  <c r="U1784" i="373"/>
  <c r="U1783" i="373" s="1"/>
  <c r="T1784" i="373"/>
  <c r="T1783" i="373" s="1"/>
  <c r="S1784" i="373"/>
  <c r="S1783" i="373" s="1"/>
  <c r="Q1784" i="373"/>
  <c r="Q1783" i="373" s="1"/>
  <c r="P1784" i="373"/>
  <c r="P1783" i="373" s="1"/>
  <c r="O1784" i="373"/>
  <c r="N1784" i="373"/>
  <c r="N1783" i="373" s="1"/>
  <c r="M1784" i="373"/>
  <c r="M1783" i="373" s="1"/>
  <c r="L1784" i="373"/>
  <c r="L1783" i="373" s="1"/>
  <c r="J1784" i="373"/>
  <c r="J1783" i="373" s="1"/>
  <c r="I1784" i="373"/>
  <c r="I1783" i="373" s="1"/>
  <c r="H1784" i="373"/>
  <c r="H1783" i="373" s="1"/>
  <c r="G1784" i="373"/>
  <c r="G1783" i="373" s="1"/>
  <c r="F1784" i="373"/>
  <c r="F1783" i="373" s="1"/>
  <c r="E1784" i="373"/>
  <c r="D1784" i="373"/>
  <c r="D1783" i="373" s="1"/>
  <c r="O1783" i="373"/>
  <c r="E1783" i="373"/>
  <c r="AA1782" i="373"/>
  <c r="R1782" i="373"/>
  <c r="K1782" i="373"/>
  <c r="E1782" i="373"/>
  <c r="AA1781" i="373"/>
  <c r="R1781" i="373"/>
  <c r="E1781" i="373"/>
  <c r="K1781" i="373" s="1"/>
  <c r="AA1780" i="373"/>
  <c r="R1780" i="373"/>
  <c r="K1780" i="373"/>
  <c r="E1780" i="373"/>
  <c r="AA1779" i="373"/>
  <c r="R1779" i="373"/>
  <c r="E1779" i="373"/>
  <c r="K1779" i="373" s="1"/>
  <c r="AA1778" i="373"/>
  <c r="R1778" i="373"/>
  <c r="K1778" i="373"/>
  <c r="E1778" i="373"/>
  <c r="AA1777" i="373"/>
  <c r="R1777" i="373"/>
  <c r="E1777" i="373"/>
  <c r="K1777" i="373" s="1"/>
  <c r="AA1776" i="373"/>
  <c r="R1776" i="373"/>
  <c r="K1776" i="373"/>
  <c r="E1776" i="373"/>
  <c r="AA1775" i="373"/>
  <c r="R1775" i="373"/>
  <c r="E1775" i="373"/>
  <c r="K1775" i="373" s="1"/>
  <c r="AA1774" i="373"/>
  <c r="R1774" i="373"/>
  <c r="K1774" i="373"/>
  <c r="E1774" i="373"/>
  <c r="AA1773" i="373"/>
  <c r="R1773" i="373"/>
  <c r="E1773" i="373"/>
  <c r="K1773" i="373" s="1"/>
  <c r="AA1772" i="373"/>
  <c r="R1772" i="373"/>
  <c r="K1772" i="373"/>
  <c r="E1772" i="373"/>
  <c r="AA1771" i="373"/>
  <c r="R1771" i="373"/>
  <c r="E1771" i="373"/>
  <c r="K1771" i="373" s="1"/>
  <c r="AA1770" i="373"/>
  <c r="R1770" i="373"/>
  <c r="K1770" i="373"/>
  <c r="E1770" i="373"/>
  <c r="Z1769" i="373"/>
  <c r="Z1757" i="373" s="1"/>
  <c r="Y1769" i="373"/>
  <c r="Y1757" i="373" s="1"/>
  <c r="X1769" i="373"/>
  <c r="X1757" i="373" s="1"/>
  <c r="W1769" i="373"/>
  <c r="W1757" i="373" s="1"/>
  <c r="V1769" i="373"/>
  <c r="V1757" i="373" s="1"/>
  <c r="U1769" i="373"/>
  <c r="U1757" i="373" s="1"/>
  <c r="T1769" i="373"/>
  <c r="T1757" i="373" s="1"/>
  <c r="S1769" i="373"/>
  <c r="Q1769" i="373"/>
  <c r="Q1757" i="373" s="1"/>
  <c r="P1769" i="373"/>
  <c r="P1757" i="373" s="1"/>
  <c r="O1769" i="373"/>
  <c r="N1769" i="373"/>
  <c r="N1757" i="373" s="1"/>
  <c r="M1769" i="373"/>
  <c r="M1757" i="373" s="1"/>
  <c r="L1769" i="373"/>
  <c r="J1769" i="373"/>
  <c r="J1757" i="373" s="1"/>
  <c r="J1756" i="373" s="1"/>
  <c r="I1769" i="373"/>
  <c r="H1769" i="373"/>
  <c r="H1757" i="373" s="1"/>
  <c r="G1769" i="373"/>
  <c r="F1769" i="373"/>
  <c r="E1769" i="373"/>
  <c r="D1769" i="373"/>
  <c r="AA1768" i="373"/>
  <c r="R1768" i="373"/>
  <c r="K1768" i="373"/>
  <c r="E1768" i="373"/>
  <c r="AA1767" i="373"/>
  <c r="R1767" i="373"/>
  <c r="E1767" i="373"/>
  <c r="K1767" i="373" s="1"/>
  <c r="AA1766" i="373"/>
  <c r="R1766" i="373"/>
  <c r="K1766" i="373"/>
  <c r="E1766" i="373"/>
  <c r="AA1765" i="373"/>
  <c r="AB1765" i="373" s="1"/>
  <c r="R1765" i="373"/>
  <c r="E1765" i="373"/>
  <c r="K1765" i="373" s="1"/>
  <c r="AA1764" i="373"/>
  <c r="R1764" i="373"/>
  <c r="K1764" i="373"/>
  <c r="E1764" i="373"/>
  <c r="AA1763" i="373"/>
  <c r="R1763" i="373"/>
  <c r="E1763" i="373"/>
  <c r="K1763" i="373" s="1"/>
  <c r="AA1762" i="373"/>
  <c r="R1762" i="373"/>
  <c r="K1762" i="373"/>
  <c r="E1762" i="373"/>
  <c r="AA1761" i="373"/>
  <c r="R1761" i="373"/>
  <c r="E1761" i="373"/>
  <c r="K1761" i="373" s="1"/>
  <c r="AA1760" i="373"/>
  <c r="R1760" i="373"/>
  <c r="K1760" i="373"/>
  <c r="E1760" i="373"/>
  <c r="AA1759" i="373"/>
  <c r="R1759" i="373"/>
  <c r="E1759" i="373"/>
  <c r="K1759" i="373" s="1"/>
  <c r="AA1758" i="373"/>
  <c r="R1758" i="373"/>
  <c r="K1758" i="373"/>
  <c r="E1758" i="373"/>
  <c r="O1757" i="373"/>
  <c r="I1757" i="373"/>
  <c r="G1757" i="373"/>
  <c r="F1757" i="373"/>
  <c r="F1756" i="373" s="1"/>
  <c r="E1757" i="373"/>
  <c r="E1756" i="373"/>
  <c r="AA1755" i="373"/>
  <c r="R1755" i="373"/>
  <c r="E1755" i="373"/>
  <c r="K1755" i="373" s="1"/>
  <c r="AA1754" i="373"/>
  <c r="R1754" i="373"/>
  <c r="K1754" i="373"/>
  <c r="E1754" i="373"/>
  <c r="AA1753" i="373"/>
  <c r="R1753" i="373"/>
  <c r="E1753" i="373"/>
  <c r="K1753" i="373" s="1"/>
  <c r="AA1752" i="373"/>
  <c r="R1752" i="373"/>
  <c r="K1752" i="373"/>
  <c r="E1752" i="373"/>
  <c r="AA1751" i="373"/>
  <c r="AB1751" i="373" s="1"/>
  <c r="R1751" i="373"/>
  <c r="E1751" i="373"/>
  <c r="K1751" i="373" s="1"/>
  <c r="AA1750" i="373"/>
  <c r="R1750" i="373"/>
  <c r="K1750" i="373"/>
  <c r="E1750" i="373"/>
  <c r="AA1749" i="373"/>
  <c r="R1749" i="373"/>
  <c r="E1749" i="373"/>
  <c r="K1749" i="373" s="1"/>
  <c r="AA1748" i="373"/>
  <c r="R1748" i="373"/>
  <c r="K1748" i="373"/>
  <c r="E1748" i="373"/>
  <c r="AA1747" i="373"/>
  <c r="R1747" i="373"/>
  <c r="E1747" i="373"/>
  <c r="K1747" i="373" s="1"/>
  <c r="AA1746" i="373"/>
  <c r="R1746" i="373"/>
  <c r="K1746" i="373"/>
  <c r="E1746" i="373"/>
  <c r="AA1745" i="373"/>
  <c r="R1745" i="373"/>
  <c r="E1745" i="373"/>
  <c r="K1745" i="373" s="1"/>
  <c r="AA1744" i="373"/>
  <c r="R1744" i="373"/>
  <c r="K1744" i="373"/>
  <c r="E1744" i="373"/>
  <c r="AA1743" i="373"/>
  <c r="AB1743" i="373" s="1"/>
  <c r="R1743" i="373"/>
  <c r="E1743" i="373"/>
  <c r="K1743" i="373" s="1"/>
  <c r="AA1742" i="373"/>
  <c r="R1742" i="373"/>
  <c r="K1742" i="373"/>
  <c r="E1742" i="373"/>
  <c r="AA1741" i="373"/>
  <c r="R1741" i="373"/>
  <c r="E1741" i="373"/>
  <c r="K1741" i="373" s="1"/>
  <c r="AA1740" i="373"/>
  <c r="R1740" i="373"/>
  <c r="K1740" i="373"/>
  <c r="E1740" i="373"/>
  <c r="AA1739" i="373"/>
  <c r="R1739" i="373"/>
  <c r="E1739" i="373"/>
  <c r="K1739" i="373" s="1"/>
  <c r="AA1738" i="373"/>
  <c r="R1738" i="373"/>
  <c r="K1738" i="373"/>
  <c r="E1738" i="373"/>
  <c r="AA1737" i="373"/>
  <c r="R1737" i="373"/>
  <c r="E1737" i="373"/>
  <c r="K1737" i="373" s="1"/>
  <c r="AA1736" i="373"/>
  <c r="AB1736" i="373" s="1"/>
  <c r="R1736" i="373"/>
  <c r="K1736" i="373"/>
  <c r="E1736" i="373"/>
  <c r="AA1735" i="373"/>
  <c r="R1735" i="373"/>
  <c r="AB1735" i="373" s="1"/>
  <c r="AC1735" i="373" s="1"/>
  <c r="E1735" i="373"/>
  <c r="K1735" i="373" s="1"/>
  <c r="AA1734" i="373"/>
  <c r="R1734" i="373"/>
  <c r="K1734" i="373"/>
  <c r="E1734" i="373"/>
  <c r="AA1733" i="373"/>
  <c r="AB1733" i="373" s="1"/>
  <c r="R1733" i="373"/>
  <c r="E1733" i="373"/>
  <c r="K1733" i="373" s="1"/>
  <c r="AA1732" i="373"/>
  <c r="R1732" i="373"/>
  <c r="K1732" i="373"/>
  <c r="E1732" i="373"/>
  <c r="AA1731" i="373"/>
  <c r="R1731" i="373"/>
  <c r="E1731" i="373"/>
  <c r="K1731" i="373" s="1"/>
  <c r="AA1730" i="373"/>
  <c r="R1730" i="373"/>
  <c r="K1730" i="373"/>
  <c r="E1730" i="373"/>
  <c r="AA1729" i="373"/>
  <c r="R1729" i="373"/>
  <c r="E1729" i="373"/>
  <c r="K1729" i="373" s="1"/>
  <c r="AA1728" i="373"/>
  <c r="R1728" i="373"/>
  <c r="K1728" i="373"/>
  <c r="E1728" i="373"/>
  <c r="AA1727" i="373"/>
  <c r="R1727" i="373"/>
  <c r="E1727" i="373"/>
  <c r="K1727" i="373" s="1"/>
  <c r="AA1726" i="373"/>
  <c r="R1726" i="373"/>
  <c r="K1726" i="373"/>
  <c r="E1726" i="373"/>
  <c r="AA1725" i="373"/>
  <c r="R1725" i="373"/>
  <c r="E1725" i="373"/>
  <c r="K1725" i="373" s="1"/>
  <c r="AA1724" i="373"/>
  <c r="R1724" i="373"/>
  <c r="AB1724" i="373" s="1"/>
  <c r="K1724" i="373"/>
  <c r="E1724" i="373"/>
  <c r="AA1723" i="373"/>
  <c r="R1723" i="373"/>
  <c r="E1723" i="373"/>
  <c r="K1723" i="373" s="1"/>
  <c r="AA1722" i="373"/>
  <c r="R1722" i="373"/>
  <c r="E1722" i="373"/>
  <c r="K1722" i="373" s="1"/>
  <c r="AA1721" i="373"/>
  <c r="R1721" i="373"/>
  <c r="K1721" i="373"/>
  <c r="E1721" i="373"/>
  <c r="AA1720" i="373"/>
  <c r="R1720" i="373"/>
  <c r="E1720" i="373"/>
  <c r="K1720" i="373" s="1"/>
  <c r="AA1719" i="373"/>
  <c r="AB1719" i="373" s="1"/>
  <c r="R1719" i="373"/>
  <c r="E1719" i="373"/>
  <c r="K1719" i="373" s="1"/>
  <c r="AA1718" i="373"/>
  <c r="R1718" i="373"/>
  <c r="E1718" i="373"/>
  <c r="K1718" i="373" s="1"/>
  <c r="AA1717" i="373"/>
  <c r="R1717" i="373"/>
  <c r="K1717" i="373"/>
  <c r="E1717" i="373"/>
  <c r="AA1716" i="373"/>
  <c r="R1716" i="373"/>
  <c r="E1716" i="373"/>
  <c r="K1716" i="373" s="1"/>
  <c r="AA1715" i="373"/>
  <c r="R1715" i="373"/>
  <c r="E1715" i="373"/>
  <c r="K1715" i="373" s="1"/>
  <c r="AA1714" i="373"/>
  <c r="R1714" i="373"/>
  <c r="E1714" i="373"/>
  <c r="K1714" i="373" s="1"/>
  <c r="AA1713" i="373"/>
  <c r="R1713" i="373"/>
  <c r="AB1713" i="373" s="1"/>
  <c r="K1713" i="373"/>
  <c r="E1713" i="373"/>
  <c r="AA1712" i="373"/>
  <c r="R1712" i="373"/>
  <c r="E1712" i="373"/>
  <c r="K1712" i="373" s="1"/>
  <c r="AA1711" i="373"/>
  <c r="R1711" i="373"/>
  <c r="E1711" i="373"/>
  <c r="K1711" i="373" s="1"/>
  <c r="AA1710" i="373"/>
  <c r="R1710" i="373"/>
  <c r="E1710" i="373"/>
  <c r="K1710" i="373" s="1"/>
  <c r="AA1709" i="373"/>
  <c r="R1709" i="373"/>
  <c r="AB1709" i="373" s="1"/>
  <c r="K1709" i="373"/>
  <c r="E1709" i="373"/>
  <c r="AA1708" i="373"/>
  <c r="R1708" i="373"/>
  <c r="E1708" i="373"/>
  <c r="K1708" i="373" s="1"/>
  <c r="AA1707" i="373"/>
  <c r="R1707" i="373"/>
  <c r="AB1707" i="373" s="1"/>
  <c r="E1707" i="373"/>
  <c r="K1707" i="373" s="1"/>
  <c r="AA1706" i="373"/>
  <c r="R1706" i="373"/>
  <c r="E1706" i="373"/>
  <c r="K1706" i="373" s="1"/>
  <c r="AA1705" i="373"/>
  <c r="R1705" i="373"/>
  <c r="K1705" i="373"/>
  <c r="E1705" i="373"/>
  <c r="AA1704" i="373"/>
  <c r="R1704" i="373"/>
  <c r="E1704" i="373"/>
  <c r="K1704" i="373" s="1"/>
  <c r="AA1703" i="373"/>
  <c r="R1703" i="373"/>
  <c r="E1703" i="373"/>
  <c r="K1703" i="373" s="1"/>
  <c r="AA1702" i="373"/>
  <c r="R1702" i="373"/>
  <c r="E1702" i="373"/>
  <c r="K1702" i="373" s="1"/>
  <c r="AA1701" i="373"/>
  <c r="AB1701" i="373" s="1"/>
  <c r="R1701" i="373"/>
  <c r="K1701" i="373"/>
  <c r="E1701" i="373"/>
  <c r="AA1700" i="373"/>
  <c r="R1700" i="373"/>
  <c r="E1700" i="373"/>
  <c r="K1700" i="373" s="1"/>
  <c r="AA1699" i="373"/>
  <c r="R1699" i="373"/>
  <c r="E1699" i="373"/>
  <c r="K1699" i="373" s="1"/>
  <c r="AA1698" i="373"/>
  <c r="R1698" i="373"/>
  <c r="E1698" i="373"/>
  <c r="K1698" i="373" s="1"/>
  <c r="AA1697" i="373"/>
  <c r="R1697" i="373"/>
  <c r="K1697" i="373"/>
  <c r="E1697" i="373"/>
  <c r="AA1696" i="373"/>
  <c r="R1696" i="373"/>
  <c r="E1696" i="373"/>
  <c r="K1696" i="373" s="1"/>
  <c r="AA1695" i="373"/>
  <c r="R1695" i="373"/>
  <c r="E1695" i="373"/>
  <c r="K1695" i="373" s="1"/>
  <c r="AA1694" i="373"/>
  <c r="R1694" i="373"/>
  <c r="E1694" i="373"/>
  <c r="K1694" i="373" s="1"/>
  <c r="AA1693" i="373"/>
  <c r="R1693" i="373"/>
  <c r="K1693" i="373"/>
  <c r="E1693" i="373"/>
  <c r="AA1692" i="373"/>
  <c r="R1692" i="373"/>
  <c r="E1692" i="373"/>
  <c r="K1692" i="373" s="1"/>
  <c r="AA1691" i="373"/>
  <c r="R1691" i="373"/>
  <c r="E1691" i="373"/>
  <c r="K1691" i="373" s="1"/>
  <c r="AA1690" i="373"/>
  <c r="R1690" i="373"/>
  <c r="E1690" i="373"/>
  <c r="K1690" i="373" s="1"/>
  <c r="AA1689" i="373"/>
  <c r="R1689" i="373"/>
  <c r="K1689" i="373"/>
  <c r="E1689" i="373"/>
  <c r="AA1688" i="373"/>
  <c r="R1688" i="373"/>
  <c r="E1688" i="373"/>
  <c r="K1688" i="373" s="1"/>
  <c r="AA1687" i="373"/>
  <c r="R1687" i="373"/>
  <c r="E1687" i="373"/>
  <c r="K1687" i="373" s="1"/>
  <c r="AA1686" i="373"/>
  <c r="R1686" i="373"/>
  <c r="E1686" i="373"/>
  <c r="K1686" i="373" s="1"/>
  <c r="AA1685" i="373"/>
  <c r="R1685" i="373"/>
  <c r="K1685" i="373"/>
  <c r="E1685" i="373"/>
  <c r="AA1684" i="373"/>
  <c r="R1684" i="373"/>
  <c r="E1684" i="373"/>
  <c r="K1684" i="373" s="1"/>
  <c r="AA1683" i="373"/>
  <c r="R1683" i="373"/>
  <c r="E1683" i="373"/>
  <c r="K1683" i="373" s="1"/>
  <c r="AA1682" i="373"/>
  <c r="R1682" i="373"/>
  <c r="E1682" i="373"/>
  <c r="K1682" i="373" s="1"/>
  <c r="AA1681" i="373"/>
  <c r="R1681" i="373"/>
  <c r="K1681" i="373"/>
  <c r="E1681" i="373"/>
  <c r="AA1680" i="373"/>
  <c r="R1680" i="373"/>
  <c r="E1680" i="373"/>
  <c r="K1680" i="373" s="1"/>
  <c r="AA1679" i="373"/>
  <c r="R1679" i="373"/>
  <c r="E1679" i="373"/>
  <c r="K1679" i="373" s="1"/>
  <c r="AA1678" i="373"/>
  <c r="R1678" i="373"/>
  <c r="E1678" i="373"/>
  <c r="K1678" i="373" s="1"/>
  <c r="AA1677" i="373"/>
  <c r="R1677" i="373"/>
  <c r="K1677" i="373"/>
  <c r="E1677" i="373"/>
  <c r="AA1676" i="373"/>
  <c r="R1676" i="373"/>
  <c r="E1676" i="373"/>
  <c r="K1676" i="373" s="1"/>
  <c r="AA1675" i="373"/>
  <c r="R1675" i="373"/>
  <c r="E1675" i="373"/>
  <c r="K1675" i="373" s="1"/>
  <c r="AA1674" i="373"/>
  <c r="R1674" i="373"/>
  <c r="E1674" i="373"/>
  <c r="K1674" i="373" s="1"/>
  <c r="AA1673" i="373"/>
  <c r="R1673" i="373"/>
  <c r="K1673" i="373"/>
  <c r="E1673" i="373"/>
  <c r="AA1672" i="373"/>
  <c r="R1672" i="373"/>
  <c r="E1672" i="373"/>
  <c r="K1672" i="373" s="1"/>
  <c r="AA1671" i="373"/>
  <c r="R1671" i="373"/>
  <c r="E1671" i="373"/>
  <c r="K1671" i="373" s="1"/>
  <c r="AA1670" i="373"/>
  <c r="R1670" i="373"/>
  <c r="E1670" i="373"/>
  <c r="K1670" i="373" s="1"/>
  <c r="AA1669" i="373"/>
  <c r="R1669" i="373"/>
  <c r="K1669" i="373"/>
  <c r="E1669" i="373"/>
  <c r="AA1668" i="373"/>
  <c r="R1668" i="373"/>
  <c r="E1668" i="373"/>
  <c r="K1668" i="373" s="1"/>
  <c r="AA1667" i="373"/>
  <c r="R1667" i="373"/>
  <c r="E1667" i="373"/>
  <c r="K1667" i="373" s="1"/>
  <c r="AA1666" i="373"/>
  <c r="R1666" i="373"/>
  <c r="K1666" i="373"/>
  <c r="E1666" i="373"/>
  <c r="AA1665" i="373"/>
  <c r="R1665" i="373"/>
  <c r="E1665" i="373"/>
  <c r="K1665" i="373" s="1"/>
  <c r="AA1664" i="373"/>
  <c r="R1664" i="373"/>
  <c r="K1664" i="373"/>
  <c r="E1664" i="373"/>
  <c r="AA1663" i="373"/>
  <c r="R1663" i="373"/>
  <c r="E1663" i="373"/>
  <c r="K1663" i="373" s="1"/>
  <c r="AA1662" i="373"/>
  <c r="R1662" i="373"/>
  <c r="K1662" i="373"/>
  <c r="E1662" i="373"/>
  <c r="AA1661" i="373"/>
  <c r="AB1661" i="373" s="1"/>
  <c r="R1661" i="373"/>
  <c r="E1661" i="373"/>
  <c r="K1661" i="373" s="1"/>
  <c r="AA1660" i="373"/>
  <c r="R1660" i="373"/>
  <c r="K1660" i="373"/>
  <c r="E1660" i="373"/>
  <c r="AA1659" i="373"/>
  <c r="R1659" i="373"/>
  <c r="E1659" i="373"/>
  <c r="K1659" i="373" s="1"/>
  <c r="AA1658" i="373"/>
  <c r="R1658" i="373"/>
  <c r="K1658" i="373"/>
  <c r="E1658" i="373"/>
  <c r="AA1657" i="373"/>
  <c r="R1657" i="373"/>
  <c r="E1657" i="373"/>
  <c r="K1657" i="373" s="1"/>
  <c r="AA1656" i="373"/>
  <c r="R1656" i="373"/>
  <c r="K1656" i="373"/>
  <c r="E1656" i="373"/>
  <c r="AA1655" i="373"/>
  <c r="R1655" i="373"/>
  <c r="E1655" i="373"/>
  <c r="K1655" i="373" s="1"/>
  <c r="AA1654" i="373"/>
  <c r="R1654" i="373"/>
  <c r="K1654" i="373"/>
  <c r="E1654" i="373"/>
  <c r="AA1653" i="373"/>
  <c r="AB1653" i="373" s="1"/>
  <c r="R1653" i="373"/>
  <c r="E1653" i="373"/>
  <c r="K1653" i="373" s="1"/>
  <c r="AA1652" i="373"/>
  <c r="R1652" i="373"/>
  <c r="K1652" i="373"/>
  <c r="E1652" i="373"/>
  <c r="AA1651" i="373"/>
  <c r="R1651" i="373"/>
  <c r="E1651" i="373"/>
  <c r="K1651" i="373" s="1"/>
  <c r="AA1650" i="373"/>
  <c r="R1650" i="373"/>
  <c r="K1650" i="373"/>
  <c r="E1650" i="373"/>
  <c r="AA1649" i="373"/>
  <c r="R1649" i="373"/>
  <c r="E1649" i="373"/>
  <c r="K1649" i="373" s="1"/>
  <c r="AA1648" i="373"/>
  <c r="R1648" i="373"/>
  <c r="K1648" i="373"/>
  <c r="E1648" i="373"/>
  <c r="AA1647" i="373"/>
  <c r="R1647" i="373"/>
  <c r="E1647" i="373"/>
  <c r="K1647" i="373" s="1"/>
  <c r="AA1646" i="373"/>
  <c r="AB1646" i="373" s="1"/>
  <c r="R1646" i="373"/>
  <c r="K1646" i="373"/>
  <c r="E1646" i="373"/>
  <c r="AA1645" i="373"/>
  <c r="R1645" i="373"/>
  <c r="E1645" i="373"/>
  <c r="K1645" i="373" s="1"/>
  <c r="AA1644" i="373"/>
  <c r="R1644" i="373"/>
  <c r="K1644" i="373"/>
  <c r="E1644" i="373"/>
  <c r="AA1643" i="373"/>
  <c r="R1643" i="373"/>
  <c r="E1643" i="373"/>
  <c r="K1643" i="373" s="1"/>
  <c r="AA1642" i="373"/>
  <c r="R1642" i="373"/>
  <c r="K1642" i="373"/>
  <c r="E1642" i="373"/>
  <c r="AA1641" i="373"/>
  <c r="R1641" i="373"/>
  <c r="E1641" i="373"/>
  <c r="K1641" i="373" s="1"/>
  <c r="AA1640" i="373"/>
  <c r="R1640" i="373"/>
  <c r="K1640" i="373"/>
  <c r="E1640" i="373"/>
  <c r="AA1639" i="373"/>
  <c r="R1639" i="373"/>
  <c r="K1639" i="373"/>
  <c r="E1639" i="373"/>
  <c r="AA1638" i="373"/>
  <c r="R1638" i="373"/>
  <c r="K1638" i="373"/>
  <c r="E1638" i="373"/>
  <c r="AA1637" i="373"/>
  <c r="R1637" i="373"/>
  <c r="E1637" i="373"/>
  <c r="K1637" i="373" s="1"/>
  <c r="AA1636" i="373"/>
  <c r="R1636" i="373"/>
  <c r="K1636" i="373"/>
  <c r="E1636" i="373"/>
  <c r="AA1635" i="373"/>
  <c r="R1635" i="373"/>
  <c r="E1635" i="373"/>
  <c r="K1635" i="373" s="1"/>
  <c r="AA1634" i="373"/>
  <c r="R1634" i="373"/>
  <c r="K1634" i="373"/>
  <c r="E1634" i="373"/>
  <c r="AA1633" i="373"/>
  <c r="R1633" i="373"/>
  <c r="AB1633" i="373" s="1"/>
  <c r="AC1633" i="373" s="1"/>
  <c r="E1633" i="373"/>
  <c r="K1633" i="373" s="1"/>
  <c r="AA1632" i="373"/>
  <c r="R1632" i="373"/>
  <c r="K1632" i="373"/>
  <c r="E1632" i="373"/>
  <c r="AA1631" i="373"/>
  <c r="R1631" i="373"/>
  <c r="E1631" i="373"/>
  <c r="K1631" i="373" s="1"/>
  <c r="AA1630" i="373"/>
  <c r="R1630" i="373"/>
  <c r="K1630" i="373"/>
  <c r="E1630" i="373"/>
  <c r="AA1629" i="373"/>
  <c r="R1629" i="373"/>
  <c r="E1629" i="373"/>
  <c r="K1629" i="373" s="1"/>
  <c r="AA1628" i="373"/>
  <c r="R1628" i="373"/>
  <c r="K1628" i="373"/>
  <c r="E1628" i="373"/>
  <c r="AA1627" i="373"/>
  <c r="R1627" i="373"/>
  <c r="E1627" i="373"/>
  <c r="K1627" i="373" s="1"/>
  <c r="AA1626" i="373"/>
  <c r="R1626" i="373"/>
  <c r="K1626" i="373"/>
  <c r="E1626" i="373"/>
  <c r="AA1625" i="373"/>
  <c r="R1625" i="373"/>
  <c r="AB1625" i="373" s="1"/>
  <c r="AC1625" i="373" s="1"/>
  <c r="E1625" i="373"/>
  <c r="K1625" i="373" s="1"/>
  <c r="AA1624" i="373"/>
  <c r="R1624" i="373"/>
  <c r="K1624" i="373"/>
  <c r="E1624" i="373"/>
  <c r="AA1623" i="373"/>
  <c r="R1623" i="373"/>
  <c r="E1623" i="373"/>
  <c r="K1623" i="373" s="1"/>
  <c r="AA1622" i="373"/>
  <c r="R1622" i="373"/>
  <c r="K1622" i="373"/>
  <c r="E1622" i="373"/>
  <c r="AA1621" i="373"/>
  <c r="R1621" i="373"/>
  <c r="E1621" i="373"/>
  <c r="K1621" i="373" s="1"/>
  <c r="AA1620" i="373"/>
  <c r="R1620" i="373"/>
  <c r="K1620" i="373"/>
  <c r="E1620" i="373"/>
  <c r="AA1619" i="373"/>
  <c r="R1619" i="373"/>
  <c r="E1619" i="373"/>
  <c r="K1619" i="373" s="1"/>
  <c r="AA1618" i="373"/>
  <c r="R1618" i="373"/>
  <c r="K1618" i="373"/>
  <c r="E1618" i="373"/>
  <c r="AA1617" i="373"/>
  <c r="R1617" i="373"/>
  <c r="AB1617" i="373" s="1"/>
  <c r="AC1617" i="373" s="1"/>
  <c r="E1617" i="373"/>
  <c r="K1617" i="373" s="1"/>
  <c r="AA1616" i="373"/>
  <c r="R1616" i="373"/>
  <c r="K1616" i="373"/>
  <c r="E1616" i="373"/>
  <c r="AA1615" i="373"/>
  <c r="R1615" i="373"/>
  <c r="E1615" i="373"/>
  <c r="K1615" i="373" s="1"/>
  <c r="AA1614" i="373"/>
  <c r="R1614" i="373"/>
  <c r="K1614" i="373"/>
  <c r="E1614" i="373"/>
  <c r="AA1613" i="373"/>
  <c r="R1613" i="373"/>
  <c r="E1613" i="373"/>
  <c r="K1613" i="373" s="1"/>
  <c r="AA1612" i="373"/>
  <c r="R1612" i="373"/>
  <c r="K1612" i="373"/>
  <c r="E1612" i="373"/>
  <c r="AA1611" i="373"/>
  <c r="R1611" i="373"/>
  <c r="E1611" i="373"/>
  <c r="K1611" i="373" s="1"/>
  <c r="AA1610" i="373"/>
  <c r="R1610" i="373"/>
  <c r="K1610" i="373"/>
  <c r="E1610" i="373"/>
  <c r="AA1609" i="373"/>
  <c r="R1609" i="373"/>
  <c r="AB1609" i="373" s="1"/>
  <c r="AC1609" i="373" s="1"/>
  <c r="E1609" i="373"/>
  <c r="K1609" i="373" s="1"/>
  <c r="AA1608" i="373"/>
  <c r="R1608" i="373"/>
  <c r="K1608" i="373"/>
  <c r="E1608" i="373"/>
  <c r="AA1607" i="373"/>
  <c r="R1607" i="373"/>
  <c r="E1607" i="373"/>
  <c r="K1607" i="373" s="1"/>
  <c r="AA1606" i="373"/>
  <c r="R1606" i="373"/>
  <c r="K1606" i="373"/>
  <c r="E1606" i="373"/>
  <c r="AA1605" i="373"/>
  <c r="R1605" i="373"/>
  <c r="E1605" i="373"/>
  <c r="K1605" i="373" s="1"/>
  <c r="AA1604" i="373"/>
  <c r="R1604" i="373"/>
  <c r="E1604" i="373"/>
  <c r="K1604" i="373" s="1"/>
  <c r="AA1603" i="373"/>
  <c r="R1603" i="373"/>
  <c r="K1603" i="373"/>
  <c r="E1603" i="373"/>
  <c r="AA1602" i="373"/>
  <c r="R1602" i="373"/>
  <c r="K1602" i="373"/>
  <c r="E1602" i="373"/>
  <c r="AA1601" i="373"/>
  <c r="R1601" i="373"/>
  <c r="AB1601" i="373" s="1"/>
  <c r="E1601" i="373"/>
  <c r="K1601" i="373" s="1"/>
  <c r="AA1600" i="373"/>
  <c r="R1600" i="373"/>
  <c r="K1600" i="373"/>
  <c r="E1600" i="373"/>
  <c r="AA1599" i="373"/>
  <c r="R1599" i="373"/>
  <c r="E1599" i="373"/>
  <c r="K1599" i="373" s="1"/>
  <c r="AA1598" i="373"/>
  <c r="R1598" i="373"/>
  <c r="K1598" i="373"/>
  <c r="E1598" i="373"/>
  <c r="AA1597" i="373"/>
  <c r="R1597" i="373"/>
  <c r="K1597" i="373"/>
  <c r="E1597" i="373"/>
  <c r="AA1596" i="373"/>
  <c r="R1596" i="373"/>
  <c r="E1596" i="373"/>
  <c r="K1596" i="373" s="1"/>
  <c r="AA1595" i="373"/>
  <c r="R1595" i="373"/>
  <c r="E1595" i="373"/>
  <c r="K1595" i="373" s="1"/>
  <c r="AA1594" i="373"/>
  <c r="R1594" i="373"/>
  <c r="K1594" i="373"/>
  <c r="E1594" i="373"/>
  <c r="AA1593" i="373"/>
  <c r="R1593" i="373"/>
  <c r="K1593" i="373"/>
  <c r="E1593" i="373"/>
  <c r="AA1592" i="373"/>
  <c r="R1592" i="373"/>
  <c r="E1592" i="373"/>
  <c r="K1592" i="373" s="1"/>
  <c r="AA1591" i="373"/>
  <c r="R1591" i="373"/>
  <c r="K1591" i="373"/>
  <c r="E1591" i="373"/>
  <c r="AA1590" i="373"/>
  <c r="R1590" i="373"/>
  <c r="K1590" i="373"/>
  <c r="E1590" i="373"/>
  <c r="AA1589" i="373"/>
  <c r="R1589" i="373"/>
  <c r="K1589" i="373"/>
  <c r="E1589" i="373"/>
  <c r="AA1588" i="373"/>
  <c r="R1588" i="373"/>
  <c r="E1588" i="373"/>
  <c r="K1588" i="373" s="1"/>
  <c r="AA1587" i="373"/>
  <c r="R1587" i="373"/>
  <c r="K1587" i="373"/>
  <c r="E1587" i="373"/>
  <c r="AA1586" i="373"/>
  <c r="R1586" i="373"/>
  <c r="K1586" i="373"/>
  <c r="E1586" i="373"/>
  <c r="AA1585" i="373"/>
  <c r="R1585" i="373"/>
  <c r="K1585" i="373"/>
  <c r="E1585" i="373"/>
  <c r="AA1584" i="373"/>
  <c r="R1584" i="373"/>
  <c r="E1584" i="373"/>
  <c r="K1584" i="373" s="1"/>
  <c r="AA1583" i="373"/>
  <c r="R1583" i="373"/>
  <c r="K1583" i="373"/>
  <c r="E1583" i="373"/>
  <c r="AA1582" i="373"/>
  <c r="R1582" i="373"/>
  <c r="K1582" i="373"/>
  <c r="E1582" i="373"/>
  <c r="Z1581" i="373"/>
  <c r="Y1581" i="373"/>
  <c r="X1581" i="373"/>
  <c r="W1581" i="373"/>
  <c r="V1581" i="373"/>
  <c r="U1581" i="373"/>
  <c r="T1581" i="373"/>
  <c r="S1581" i="373"/>
  <c r="Q1581" i="373"/>
  <c r="P1581" i="373"/>
  <c r="O1581" i="373"/>
  <c r="N1581" i="373"/>
  <c r="M1581" i="373"/>
  <c r="L1581" i="373"/>
  <c r="J1581" i="373"/>
  <c r="I1581" i="373"/>
  <c r="H1581" i="373"/>
  <c r="G1581" i="373"/>
  <c r="F1581" i="373"/>
  <c r="E1581" i="373"/>
  <c r="D1581" i="373"/>
  <c r="AA1580" i="373"/>
  <c r="R1580" i="373"/>
  <c r="E1580" i="373"/>
  <c r="K1580" i="373" s="1"/>
  <c r="AA1579" i="373"/>
  <c r="R1579" i="373"/>
  <c r="K1579" i="373"/>
  <c r="E1579" i="373"/>
  <c r="AA1578" i="373"/>
  <c r="R1578" i="373"/>
  <c r="K1578" i="373"/>
  <c r="E1578" i="373"/>
  <c r="AA1577" i="373"/>
  <c r="R1577" i="373"/>
  <c r="K1577" i="373"/>
  <c r="E1577" i="373"/>
  <c r="AA1576" i="373"/>
  <c r="R1576" i="373"/>
  <c r="K1576" i="373"/>
  <c r="E1576" i="373"/>
  <c r="AA1575" i="373"/>
  <c r="R1575" i="373"/>
  <c r="K1575" i="373"/>
  <c r="E1575" i="373"/>
  <c r="AA1574" i="373"/>
  <c r="R1574" i="373"/>
  <c r="K1574" i="373"/>
  <c r="E1574" i="373"/>
  <c r="AA1573" i="373"/>
  <c r="R1573" i="373"/>
  <c r="K1573" i="373"/>
  <c r="E1573" i="373"/>
  <c r="AA1572" i="373"/>
  <c r="R1572" i="373"/>
  <c r="K1572" i="373"/>
  <c r="E1572" i="373"/>
  <c r="Z1571" i="373"/>
  <c r="Y1571" i="373"/>
  <c r="Y1570" i="373" s="1"/>
  <c r="Y1569" i="373" s="1"/>
  <c r="X1571" i="373"/>
  <c r="X1570" i="373" s="1"/>
  <c r="X1569" i="373" s="1"/>
  <c r="W1571" i="373"/>
  <c r="V1571" i="373"/>
  <c r="U1571" i="373"/>
  <c r="U1570" i="373" s="1"/>
  <c r="U1569" i="373" s="1"/>
  <c r="T1571" i="373"/>
  <c r="S1571" i="373"/>
  <c r="Q1571" i="373"/>
  <c r="Q1570" i="373" s="1"/>
  <c r="Q1569" i="373" s="1"/>
  <c r="P1571" i="373"/>
  <c r="P1570" i="373" s="1"/>
  <c r="P1569" i="373" s="1"/>
  <c r="O1571" i="373"/>
  <c r="N1571" i="373"/>
  <c r="M1571" i="373"/>
  <c r="M1570" i="373" s="1"/>
  <c r="M1569" i="373" s="1"/>
  <c r="L1571" i="373"/>
  <c r="J1571" i="373"/>
  <c r="I1571" i="373"/>
  <c r="H1571" i="373"/>
  <c r="H1570" i="373" s="1"/>
  <c r="H1569" i="373" s="1"/>
  <c r="G1571" i="373"/>
  <c r="G1570" i="373" s="1"/>
  <c r="G1569" i="373" s="1"/>
  <c r="F1571" i="373"/>
  <c r="E1571" i="373"/>
  <c r="D1571" i="373"/>
  <c r="D1570" i="373" s="1"/>
  <c r="D1569" i="373" s="1"/>
  <c r="E1570" i="373"/>
  <c r="E1569" i="373"/>
  <c r="E1568" i="373"/>
  <c r="AA1567" i="373"/>
  <c r="R1567" i="373"/>
  <c r="K1567" i="373"/>
  <c r="E1567" i="373"/>
  <c r="AA1566" i="373"/>
  <c r="R1566" i="373"/>
  <c r="K1566" i="373"/>
  <c r="E1566" i="373"/>
  <c r="AA1565" i="373"/>
  <c r="R1565" i="373"/>
  <c r="K1565" i="373"/>
  <c r="E1565" i="373"/>
  <c r="AA1564" i="373"/>
  <c r="R1564" i="373"/>
  <c r="K1564" i="373"/>
  <c r="E1564" i="373"/>
  <c r="AA1563" i="373"/>
  <c r="R1563" i="373"/>
  <c r="K1563" i="373"/>
  <c r="E1563" i="373"/>
  <c r="E1562" i="373"/>
  <c r="AA1561" i="373"/>
  <c r="AB1561" i="373" s="1"/>
  <c r="R1561" i="373"/>
  <c r="E1561" i="373"/>
  <c r="K1561" i="373" s="1"/>
  <c r="AA1560" i="373"/>
  <c r="R1560" i="373"/>
  <c r="E1560" i="373"/>
  <c r="K1560" i="373" s="1"/>
  <c r="AA1559" i="373"/>
  <c r="R1559" i="373"/>
  <c r="E1559" i="373"/>
  <c r="K1559" i="373" s="1"/>
  <c r="AA1558" i="373"/>
  <c r="R1558" i="373"/>
  <c r="K1558" i="373"/>
  <c r="E1558" i="373"/>
  <c r="AA1557" i="373"/>
  <c r="R1557" i="373"/>
  <c r="K1557" i="373"/>
  <c r="E1557" i="373"/>
  <c r="AA1556" i="373"/>
  <c r="R1556" i="373"/>
  <c r="E1556" i="373"/>
  <c r="K1556" i="373" s="1"/>
  <c r="Z1555" i="373"/>
  <c r="Z1554" i="373" s="1"/>
  <c r="Y1555" i="373"/>
  <c r="Y1554" i="373" s="1"/>
  <c r="X1555" i="373"/>
  <c r="X1554" i="373" s="1"/>
  <c r="W1555" i="373"/>
  <c r="W1554" i="373" s="1"/>
  <c r="V1555" i="373"/>
  <c r="V1554" i="373" s="1"/>
  <c r="U1555" i="373"/>
  <c r="U1554" i="373" s="1"/>
  <c r="T1555" i="373"/>
  <c r="T1554" i="373" s="1"/>
  <c r="S1555" i="373"/>
  <c r="Q1555" i="373"/>
  <c r="Q1554" i="373" s="1"/>
  <c r="P1555" i="373"/>
  <c r="P1554" i="373" s="1"/>
  <c r="O1555" i="373"/>
  <c r="O1554" i="373" s="1"/>
  <c r="N1555" i="373"/>
  <c r="N1554" i="373" s="1"/>
  <c r="M1555" i="373"/>
  <c r="M1554" i="373" s="1"/>
  <c r="L1555" i="373"/>
  <c r="L1554" i="373" s="1"/>
  <c r="J1555" i="373"/>
  <c r="J1554" i="373" s="1"/>
  <c r="I1555" i="373"/>
  <c r="I1554" i="373" s="1"/>
  <c r="H1555" i="373"/>
  <c r="H1554" i="373" s="1"/>
  <c r="G1555" i="373"/>
  <c r="G1554" i="373" s="1"/>
  <c r="F1555" i="373"/>
  <c r="F1554" i="373" s="1"/>
  <c r="E1555" i="373"/>
  <c r="D1555" i="373"/>
  <c r="D1554" i="373" s="1"/>
  <c r="E1554" i="373"/>
  <c r="AA1553" i="373"/>
  <c r="R1553" i="373"/>
  <c r="E1553" i="373"/>
  <c r="K1553" i="373" s="1"/>
  <c r="Z1552" i="373"/>
  <c r="Z1551" i="373" s="1"/>
  <c r="Z1550" i="373" s="1"/>
  <c r="Y1552" i="373"/>
  <c r="X1552" i="373"/>
  <c r="W1552" i="373"/>
  <c r="V1552" i="373"/>
  <c r="V1551" i="373" s="1"/>
  <c r="V1550" i="373" s="1"/>
  <c r="U1552" i="373"/>
  <c r="U1551" i="373" s="1"/>
  <c r="U1550" i="373" s="1"/>
  <c r="T1552" i="373"/>
  <c r="T1551" i="373" s="1"/>
  <c r="T1550" i="373" s="1"/>
  <c r="S1552" i="373"/>
  <c r="S1551" i="373" s="1"/>
  <c r="Q1552" i="373"/>
  <c r="P1552" i="373"/>
  <c r="P1551" i="373" s="1"/>
  <c r="P1550" i="373" s="1"/>
  <c r="O1552" i="373"/>
  <c r="O1551" i="373" s="1"/>
  <c r="O1550" i="373" s="1"/>
  <c r="N1552" i="373"/>
  <c r="N1551" i="373" s="1"/>
  <c r="N1550" i="373" s="1"/>
  <c r="M1552" i="373"/>
  <c r="M1551" i="373" s="1"/>
  <c r="M1550" i="373" s="1"/>
  <c r="L1552" i="373"/>
  <c r="L1551" i="373" s="1"/>
  <c r="J1552" i="373"/>
  <c r="J1551" i="373" s="1"/>
  <c r="I1552" i="373"/>
  <c r="I1551" i="373" s="1"/>
  <c r="I1550" i="373" s="1"/>
  <c r="H1552" i="373"/>
  <c r="H1551" i="373" s="1"/>
  <c r="H1550" i="373" s="1"/>
  <c r="G1552" i="373"/>
  <c r="G1551" i="373" s="1"/>
  <c r="G1550" i="373" s="1"/>
  <c r="F1552" i="373"/>
  <c r="F1551" i="373" s="1"/>
  <c r="F1550" i="373" s="1"/>
  <c r="E1552" i="373"/>
  <c r="D1552" i="373"/>
  <c r="D1551" i="373" s="1"/>
  <c r="Y1551" i="373"/>
  <c r="Y1550" i="373" s="1"/>
  <c r="X1551" i="373"/>
  <c r="X1550" i="373" s="1"/>
  <c r="W1551" i="373"/>
  <c r="W1550" i="373" s="1"/>
  <c r="Q1551" i="373"/>
  <c r="Q1550" i="373" s="1"/>
  <c r="E1551" i="373"/>
  <c r="J1550" i="373"/>
  <c r="E1550" i="373"/>
  <c r="AA1549" i="373"/>
  <c r="R1549" i="373"/>
  <c r="E1549" i="373"/>
  <c r="K1549" i="373" s="1"/>
  <c r="AA1548" i="373"/>
  <c r="R1548" i="373"/>
  <c r="E1548" i="373"/>
  <c r="K1548" i="373" s="1"/>
  <c r="Z1547" i="373"/>
  <c r="Y1547" i="373"/>
  <c r="X1547" i="373"/>
  <c r="W1547" i="373"/>
  <c r="V1547" i="373"/>
  <c r="U1547" i="373"/>
  <c r="T1547" i="373"/>
  <c r="S1547" i="373"/>
  <c r="Q1547" i="373"/>
  <c r="P1547" i="373"/>
  <c r="O1547" i="373"/>
  <c r="N1547" i="373"/>
  <c r="M1547" i="373"/>
  <c r="L1547" i="373"/>
  <c r="J1547" i="373"/>
  <c r="I1547" i="373"/>
  <c r="H1547" i="373"/>
  <c r="G1547" i="373"/>
  <c r="F1547" i="373"/>
  <c r="E1547" i="373"/>
  <c r="D1547" i="373"/>
  <c r="AA1546" i="373"/>
  <c r="R1546" i="373"/>
  <c r="E1546" i="373"/>
  <c r="K1546" i="373" s="1"/>
  <c r="Z1545" i="373"/>
  <c r="Z1544" i="373" s="1"/>
  <c r="Z1543" i="373" s="1"/>
  <c r="Y1545" i="373"/>
  <c r="X1545" i="373"/>
  <c r="X1544" i="373" s="1"/>
  <c r="X1543" i="373" s="1"/>
  <c r="W1545" i="373"/>
  <c r="W1544" i="373" s="1"/>
  <c r="W1543" i="373" s="1"/>
  <c r="V1545" i="373"/>
  <c r="V1544" i="373" s="1"/>
  <c r="V1543" i="373" s="1"/>
  <c r="U1545" i="373"/>
  <c r="U1544" i="373" s="1"/>
  <c r="U1543" i="373" s="1"/>
  <c r="T1545" i="373"/>
  <c r="T1544" i="373" s="1"/>
  <c r="T1543" i="373" s="1"/>
  <c r="S1545" i="373"/>
  <c r="S1544" i="373" s="1"/>
  <c r="Q1545" i="373"/>
  <c r="Q1544" i="373" s="1"/>
  <c r="Q1543" i="373" s="1"/>
  <c r="P1545" i="373"/>
  <c r="P1544" i="373" s="1"/>
  <c r="O1545" i="373"/>
  <c r="O1544" i="373" s="1"/>
  <c r="N1545" i="373"/>
  <c r="N1544" i="373" s="1"/>
  <c r="N1543" i="373" s="1"/>
  <c r="M1545" i="373"/>
  <c r="M1544" i="373" s="1"/>
  <c r="M1543" i="373" s="1"/>
  <c r="L1545" i="373"/>
  <c r="J1545" i="373"/>
  <c r="J1544" i="373" s="1"/>
  <c r="J1543" i="373" s="1"/>
  <c r="I1545" i="373"/>
  <c r="I1544" i="373" s="1"/>
  <c r="I1543" i="373" s="1"/>
  <c r="H1545" i="373"/>
  <c r="H1544" i="373" s="1"/>
  <c r="H1543" i="373" s="1"/>
  <c r="G1545" i="373"/>
  <c r="F1545" i="373"/>
  <c r="F1544" i="373" s="1"/>
  <c r="F1543" i="373" s="1"/>
  <c r="E1545" i="373"/>
  <c r="D1545" i="373"/>
  <c r="Y1544" i="373"/>
  <c r="Y1543" i="373" s="1"/>
  <c r="G1544" i="373"/>
  <c r="G1543" i="373" s="1"/>
  <c r="E1544" i="373"/>
  <c r="O1543" i="373"/>
  <c r="E1543" i="373"/>
  <c r="E1542" i="373"/>
  <c r="AA1541" i="373"/>
  <c r="R1541" i="373"/>
  <c r="E1541" i="373"/>
  <c r="K1541" i="373" s="1"/>
  <c r="Z1540" i="373"/>
  <c r="Z1539" i="373" s="1"/>
  <c r="Y1540" i="373"/>
  <c r="X1540" i="373"/>
  <c r="W1540" i="373"/>
  <c r="V1540" i="373"/>
  <c r="V1539" i="373" s="1"/>
  <c r="U1540" i="373"/>
  <c r="U1539" i="373" s="1"/>
  <c r="T1540" i="373"/>
  <c r="T1539" i="373" s="1"/>
  <c r="S1540" i="373"/>
  <c r="Q1540" i="373"/>
  <c r="Q1539" i="373" s="1"/>
  <c r="P1540" i="373"/>
  <c r="P1539" i="373" s="1"/>
  <c r="O1540" i="373"/>
  <c r="O1539" i="373" s="1"/>
  <c r="N1540" i="373"/>
  <c r="N1539" i="373" s="1"/>
  <c r="M1540" i="373"/>
  <c r="M1539" i="373" s="1"/>
  <c r="L1540" i="373"/>
  <c r="L1539" i="373" s="1"/>
  <c r="J1540" i="373"/>
  <c r="J1539" i="373" s="1"/>
  <c r="I1540" i="373"/>
  <c r="I1539" i="373" s="1"/>
  <c r="H1540" i="373"/>
  <c r="H1539" i="373" s="1"/>
  <c r="G1540" i="373"/>
  <c r="G1539" i="373" s="1"/>
  <c r="F1540" i="373"/>
  <c r="F1539" i="373" s="1"/>
  <c r="E1540" i="373"/>
  <c r="D1540" i="373"/>
  <c r="Y1539" i="373"/>
  <c r="X1539" i="373"/>
  <c r="W1539" i="373"/>
  <c r="S1539" i="373"/>
  <c r="E1539" i="373"/>
  <c r="AA1538" i="373"/>
  <c r="R1538" i="373"/>
  <c r="E1538" i="373"/>
  <c r="K1538" i="373" s="1"/>
  <c r="Z1537" i="373"/>
  <c r="Z1536" i="373" s="1"/>
  <c r="Y1537" i="373"/>
  <c r="X1537" i="373"/>
  <c r="X1536" i="373" s="1"/>
  <c r="W1537" i="373"/>
  <c r="W1536" i="373" s="1"/>
  <c r="V1537" i="373"/>
  <c r="V1536" i="373" s="1"/>
  <c r="U1537" i="373"/>
  <c r="U1536" i="373" s="1"/>
  <c r="T1537" i="373"/>
  <c r="T1536" i="373" s="1"/>
  <c r="S1537" i="373"/>
  <c r="S1536" i="373" s="1"/>
  <c r="Q1537" i="373"/>
  <c r="Q1536" i="373" s="1"/>
  <c r="P1537" i="373"/>
  <c r="P1536" i="373" s="1"/>
  <c r="O1537" i="373"/>
  <c r="N1537" i="373"/>
  <c r="N1536" i="373" s="1"/>
  <c r="M1537" i="373"/>
  <c r="M1536" i="373" s="1"/>
  <c r="L1537" i="373"/>
  <c r="J1537" i="373"/>
  <c r="J1536" i="373" s="1"/>
  <c r="I1537" i="373"/>
  <c r="I1536" i="373" s="1"/>
  <c r="H1537" i="373"/>
  <c r="H1536" i="373" s="1"/>
  <c r="G1537" i="373"/>
  <c r="G1536" i="373" s="1"/>
  <c r="F1537" i="373"/>
  <c r="F1536" i="373" s="1"/>
  <c r="E1537" i="373"/>
  <c r="D1537" i="373"/>
  <c r="Y1536" i="373"/>
  <c r="O1536" i="373"/>
  <c r="E1536" i="373"/>
  <c r="E1535" i="373"/>
  <c r="AA1534" i="373"/>
  <c r="R1534" i="373"/>
  <c r="E1534" i="373"/>
  <c r="K1534" i="373" s="1"/>
  <c r="Z1533" i="373"/>
  <c r="Z1532" i="373" s="1"/>
  <c r="Z1531" i="373" s="1"/>
  <c r="Z1530" i="373" s="1"/>
  <c r="Z1529" i="373" s="1"/>
  <c r="Z1528" i="373" s="1"/>
  <c r="Y1533" i="373"/>
  <c r="Y1532" i="373" s="1"/>
  <c r="Y1531" i="373" s="1"/>
  <c r="Y1530" i="373" s="1"/>
  <c r="Y1529" i="373" s="1"/>
  <c r="Y1528" i="373" s="1"/>
  <c r="X1533" i="373"/>
  <c r="X1532" i="373" s="1"/>
  <c r="X1531" i="373" s="1"/>
  <c r="X1530" i="373" s="1"/>
  <c r="X1529" i="373" s="1"/>
  <c r="X1528" i="373" s="1"/>
  <c r="W1533" i="373"/>
  <c r="W1532" i="373" s="1"/>
  <c r="W1531" i="373" s="1"/>
  <c r="W1530" i="373" s="1"/>
  <c r="W1529" i="373" s="1"/>
  <c r="W1528" i="373" s="1"/>
  <c r="V1533" i="373"/>
  <c r="V1532" i="373" s="1"/>
  <c r="V1531" i="373" s="1"/>
  <c r="V1530" i="373" s="1"/>
  <c r="V1529" i="373" s="1"/>
  <c r="V1528" i="373" s="1"/>
  <c r="U1533" i="373"/>
  <c r="U1532" i="373" s="1"/>
  <c r="U1531" i="373" s="1"/>
  <c r="U1530" i="373" s="1"/>
  <c r="U1529" i="373" s="1"/>
  <c r="U1528" i="373" s="1"/>
  <c r="T1533" i="373"/>
  <c r="T1532" i="373" s="1"/>
  <c r="T1531" i="373" s="1"/>
  <c r="T1530" i="373" s="1"/>
  <c r="T1529" i="373" s="1"/>
  <c r="T1528" i="373" s="1"/>
  <c r="S1533" i="373"/>
  <c r="S1532" i="373" s="1"/>
  <c r="S1531" i="373" s="1"/>
  <c r="S1530" i="373" s="1"/>
  <c r="S1529" i="373" s="1"/>
  <c r="S1528" i="373" s="1"/>
  <c r="Q1533" i="373"/>
  <c r="Q1532" i="373" s="1"/>
  <c r="Q1531" i="373" s="1"/>
  <c r="Q1530" i="373" s="1"/>
  <c r="Q1529" i="373" s="1"/>
  <c r="Q1528" i="373" s="1"/>
  <c r="P1533" i="373"/>
  <c r="P1532" i="373" s="1"/>
  <c r="P1531" i="373" s="1"/>
  <c r="P1530" i="373" s="1"/>
  <c r="P1529" i="373" s="1"/>
  <c r="P1528" i="373" s="1"/>
  <c r="O1533" i="373"/>
  <c r="O1532" i="373" s="1"/>
  <c r="O1531" i="373" s="1"/>
  <c r="O1530" i="373" s="1"/>
  <c r="O1529" i="373" s="1"/>
  <c r="O1528" i="373" s="1"/>
  <c r="N1533" i="373"/>
  <c r="N1532" i="373" s="1"/>
  <c r="N1531" i="373" s="1"/>
  <c r="N1530" i="373" s="1"/>
  <c r="N1529" i="373" s="1"/>
  <c r="N1528" i="373" s="1"/>
  <c r="M1533" i="373"/>
  <c r="M1532" i="373" s="1"/>
  <c r="M1531" i="373" s="1"/>
  <c r="M1530" i="373" s="1"/>
  <c r="M1529" i="373" s="1"/>
  <c r="M1528" i="373" s="1"/>
  <c r="L1533" i="373"/>
  <c r="J1533" i="373"/>
  <c r="I1533" i="373"/>
  <c r="I1532" i="373" s="1"/>
  <c r="I1531" i="373" s="1"/>
  <c r="I1530" i="373" s="1"/>
  <c r="I1529" i="373" s="1"/>
  <c r="I1528" i="373" s="1"/>
  <c r="H1533" i="373"/>
  <c r="H1532" i="373" s="1"/>
  <c r="H1531" i="373" s="1"/>
  <c r="H1530" i="373" s="1"/>
  <c r="H1529" i="373" s="1"/>
  <c r="H1528" i="373" s="1"/>
  <c r="G1533" i="373"/>
  <c r="G1532" i="373" s="1"/>
  <c r="G1531" i="373" s="1"/>
  <c r="G1530" i="373" s="1"/>
  <c r="G1529" i="373" s="1"/>
  <c r="G1528" i="373" s="1"/>
  <c r="F1533" i="373"/>
  <c r="F1532" i="373" s="1"/>
  <c r="F1531" i="373" s="1"/>
  <c r="F1530" i="373" s="1"/>
  <c r="F1529" i="373" s="1"/>
  <c r="F1528" i="373" s="1"/>
  <c r="E1533" i="373"/>
  <c r="D1533" i="373"/>
  <c r="J1532" i="373"/>
  <c r="J1531" i="373" s="1"/>
  <c r="J1530" i="373" s="1"/>
  <c r="J1529" i="373" s="1"/>
  <c r="J1528" i="373" s="1"/>
  <c r="E1532" i="373"/>
  <c r="E1531" i="373"/>
  <c r="E1530" i="373"/>
  <c r="E1529" i="373"/>
  <c r="E1528" i="373"/>
  <c r="E1527" i="373"/>
  <c r="AA1526" i="373"/>
  <c r="R1526" i="373"/>
  <c r="AB1526" i="373" s="1"/>
  <c r="K1526" i="373"/>
  <c r="E1526" i="373"/>
  <c r="Z1525" i="373"/>
  <c r="Y1525" i="373"/>
  <c r="X1525" i="373"/>
  <c r="W1525" i="373"/>
  <c r="V1525" i="373"/>
  <c r="U1525" i="373"/>
  <c r="T1525" i="373"/>
  <c r="S1525" i="373"/>
  <c r="Q1525" i="373"/>
  <c r="P1525" i="373"/>
  <c r="O1525" i="373"/>
  <c r="N1525" i="373"/>
  <c r="M1525" i="373"/>
  <c r="L1525" i="373"/>
  <c r="J1525" i="373"/>
  <c r="I1525" i="373"/>
  <c r="H1525" i="373"/>
  <c r="G1525" i="373"/>
  <c r="F1525" i="373"/>
  <c r="E1525" i="373"/>
  <c r="D1525" i="373"/>
  <c r="AA1524" i="373"/>
  <c r="R1524" i="373"/>
  <c r="K1524" i="373"/>
  <c r="E1524" i="373"/>
  <c r="AA1523" i="373"/>
  <c r="R1523" i="373"/>
  <c r="K1523" i="373"/>
  <c r="E1523" i="373"/>
  <c r="AA1522" i="373"/>
  <c r="R1522" i="373"/>
  <c r="K1522" i="373"/>
  <c r="E1522" i="373"/>
  <c r="AA1521" i="373"/>
  <c r="R1521" i="373"/>
  <c r="K1521" i="373"/>
  <c r="E1521" i="373"/>
  <c r="AA1520" i="373"/>
  <c r="R1520" i="373"/>
  <c r="K1520" i="373"/>
  <c r="E1520" i="373"/>
  <c r="AA1519" i="373"/>
  <c r="R1519" i="373"/>
  <c r="K1519" i="373"/>
  <c r="E1519" i="373"/>
  <c r="AA1518" i="373"/>
  <c r="R1518" i="373"/>
  <c r="K1518" i="373"/>
  <c r="E1518" i="373"/>
  <c r="AA1517" i="373"/>
  <c r="R1517" i="373"/>
  <c r="K1517" i="373"/>
  <c r="E1517" i="373"/>
  <c r="AA1516" i="373"/>
  <c r="R1516" i="373"/>
  <c r="K1516" i="373"/>
  <c r="E1516" i="373"/>
  <c r="AA1515" i="373"/>
  <c r="R1515" i="373"/>
  <c r="K1515" i="373"/>
  <c r="E1515" i="373"/>
  <c r="AA1514" i="373"/>
  <c r="R1514" i="373"/>
  <c r="K1514" i="373"/>
  <c r="E1514" i="373"/>
  <c r="AA1513" i="373"/>
  <c r="AB1513" i="373" s="1"/>
  <c r="R1513" i="373"/>
  <c r="E1513" i="373"/>
  <c r="K1513" i="373" s="1"/>
  <c r="Z1512" i="373"/>
  <c r="Z1511" i="373" s="1"/>
  <c r="Y1512" i="373"/>
  <c r="X1512" i="373"/>
  <c r="W1512" i="373"/>
  <c r="W1511" i="373" s="1"/>
  <c r="V1512" i="373"/>
  <c r="V1511" i="373" s="1"/>
  <c r="U1512" i="373"/>
  <c r="U1511" i="373" s="1"/>
  <c r="T1512" i="373"/>
  <c r="T1511" i="373" s="1"/>
  <c r="S1512" i="373"/>
  <c r="Q1512" i="373"/>
  <c r="Q1511" i="373" s="1"/>
  <c r="P1512" i="373"/>
  <c r="P1511" i="373" s="1"/>
  <c r="O1512" i="373"/>
  <c r="O1511" i="373" s="1"/>
  <c r="N1512" i="373"/>
  <c r="N1511" i="373" s="1"/>
  <c r="M1512" i="373"/>
  <c r="M1511" i="373" s="1"/>
  <c r="L1512" i="373"/>
  <c r="L1511" i="373" s="1"/>
  <c r="J1512" i="373"/>
  <c r="J1511" i="373" s="1"/>
  <c r="I1512" i="373"/>
  <c r="I1511" i="373" s="1"/>
  <c r="H1512" i="373"/>
  <c r="H1511" i="373" s="1"/>
  <c r="G1512" i="373"/>
  <c r="G1511" i="373" s="1"/>
  <c r="F1512" i="373"/>
  <c r="F1511" i="373" s="1"/>
  <c r="E1512" i="373"/>
  <c r="D1512" i="373"/>
  <c r="Y1511" i="373"/>
  <c r="X1511" i="373"/>
  <c r="E1511" i="373"/>
  <c r="AA1510" i="373"/>
  <c r="R1510" i="373"/>
  <c r="E1510" i="373"/>
  <c r="K1510" i="373" s="1"/>
  <c r="AA1509" i="373"/>
  <c r="R1509" i="373"/>
  <c r="K1509" i="373"/>
  <c r="E1509" i="373"/>
  <c r="AA1508" i="373"/>
  <c r="R1508" i="373"/>
  <c r="K1508" i="373"/>
  <c r="E1508" i="373"/>
  <c r="AA1507" i="373"/>
  <c r="R1507" i="373"/>
  <c r="E1507" i="373"/>
  <c r="K1507" i="373" s="1"/>
  <c r="AA1506" i="373"/>
  <c r="R1506" i="373"/>
  <c r="E1506" i="373"/>
  <c r="K1506" i="373" s="1"/>
  <c r="AA1505" i="373"/>
  <c r="R1505" i="373"/>
  <c r="K1505" i="373"/>
  <c r="E1505" i="373"/>
  <c r="Z1504" i="373"/>
  <c r="Y1504" i="373"/>
  <c r="X1504" i="373"/>
  <c r="W1504" i="373"/>
  <c r="V1504" i="373"/>
  <c r="U1504" i="373"/>
  <c r="T1504" i="373"/>
  <c r="S1504" i="373"/>
  <c r="Q1504" i="373"/>
  <c r="P1504" i="373"/>
  <c r="O1504" i="373"/>
  <c r="N1504" i="373"/>
  <c r="M1504" i="373"/>
  <c r="L1504" i="373"/>
  <c r="J1504" i="373"/>
  <c r="I1504" i="373"/>
  <c r="H1504" i="373"/>
  <c r="G1504" i="373"/>
  <c r="F1504" i="373"/>
  <c r="E1504" i="373"/>
  <c r="D1504" i="373"/>
  <c r="AA1503" i="373"/>
  <c r="R1503" i="373"/>
  <c r="E1503" i="373"/>
  <c r="K1503" i="373" s="1"/>
  <c r="AA1502" i="373"/>
  <c r="R1502" i="373"/>
  <c r="E1502" i="373"/>
  <c r="K1502" i="373" s="1"/>
  <c r="AA1501" i="373"/>
  <c r="R1501" i="373"/>
  <c r="E1501" i="373"/>
  <c r="K1501" i="373" s="1"/>
  <c r="AA1500" i="373"/>
  <c r="R1500" i="373"/>
  <c r="E1500" i="373"/>
  <c r="K1500" i="373" s="1"/>
  <c r="AA1499" i="373"/>
  <c r="R1499" i="373"/>
  <c r="E1499" i="373"/>
  <c r="K1499" i="373" s="1"/>
  <c r="AA1498" i="373"/>
  <c r="R1498" i="373"/>
  <c r="E1498" i="373"/>
  <c r="K1498" i="373" s="1"/>
  <c r="AA1497" i="373"/>
  <c r="R1497" i="373"/>
  <c r="E1497" i="373"/>
  <c r="K1497" i="373" s="1"/>
  <c r="Z1496" i="373"/>
  <c r="Y1496" i="373"/>
  <c r="X1496" i="373"/>
  <c r="W1496" i="373"/>
  <c r="V1496" i="373"/>
  <c r="U1496" i="373"/>
  <c r="T1496" i="373"/>
  <c r="S1496" i="373"/>
  <c r="Q1496" i="373"/>
  <c r="P1496" i="373"/>
  <c r="O1496" i="373"/>
  <c r="N1496" i="373"/>
  <c r="M1496" i="373"/>
  <c r="L1496" i="373"/>
  <c r="J1496" i="373"/>
  <c r="I1496" i="373"/>
  <c r="H1496" i="373"/>
  <c r="G1496" i="373"/>
  <c r="F1496" i="373"/>
  <c r="E1496" i="373"/>
  <c r="D1496" i="373"/>
  <c r="AA1495" i="373"/>
  <c r="R1495" i="373"/>
  <c r="E1495" i="373"/>
  <c r="K1495" i="373" s="1"/>
  <c r="AA1494" i="373"/>
  <c r="R1494" i="373"/>
  <c r="E1494" i="373"/>
  <c r="K1494" i="373" s="1"/>
  <c r="AA1493" i="373"/>
  <c r="R1493" i="373"/>
  <c r="E1493" i="373"/>
  <c r="K1493" i="373" s="1"/>
  <c r="Z1492" i="373"/>
  <c r="Y1492" i="373"/>
  <c r="X1492" i="373"/>
  <c r="W1492" i="373"/>
  <c r="V1492" i="373"/>
  <c r="U1492" i="373"/>
  <c r="T1492" i="373"/>
  <c r="S1492" i="373"/>
  <c r="Q1492" i="373"/>
  <c r="P1492" i="373"/>
  <c r="O1492" i="373"/>
  <c r="N1492" i="373"/>
  <c r="M1492" i="373"/>
  <c r="L1492" i="373"/>
  <c r="J1492" i="373"/>
  <c r="I1492" i="373"/>
  <c r="H1492" i="373"/>
  <c r="G1492" i="373"/>
  <c r="F1492" i="373"/>
  <c r="E1492" i="373"/>
  <c r="D1492" i="373"/>
  <c r="AA1491" i="373"/>
  <c r="R1491" i="373"/>
  <c r="E1491" i="373"/>
  <c r="K1491" i="373" s="1"/>
  <c r="AA1490" i="373"/>
  <c r="R1490" i="373"/>
  <c r="E1490" i="373"/>
  <c r="K1490" i="373" s="1"/>
  <c r="AA1489" i="373"/>
  <c r="R1489" i="373"/>
  <c r="E1489" i="373"/>
  <c r="K1489" i="373" s="1"/>
  <c r="AA1488" i="373"/>
  <c r="R1488" i="373"/>
  <c r="E1488" i="373"/>
  <c r="K1488" i="373" s="1"/>
  <c r="AA1487" i="373"/>
  <c r="R1487" i="373"/>
  <c r="E1487" i="373"/>
  <c r="K1487" i="373" s="1"/>
  <c r="AA1486" i="373"/>
  <c r="R1486" i="373"/>
  <c r="E1486" i="373"/>
  <c r="K1486" i="373" s="1"/>
  <c r="AA1485" i="373"/>
  <c r="R1485" i="373"/>
  <c r="E1485" i="373"/>
  <c r="K1485" i="373" s="1"/>
  <c r="AA1484" i="373"/>
  <c r="R1484" i="373"/>
  <c r="E1484" i="373"/>
  <c r="K1484" i="373" s="1"/>
  <c r="AA1483" i="373"/>
  <c r="R1483" i="373"/>
  <c r="E1483" i="373"/>
  <c r="K1483" i="373" s="1"/>
  <c r="AA1482" i="373"/>
  <c r="R1482" i="373"/>
  <c r="E1482" i="373"/>
  <c r="K1482" i="373" s="1"/>
  <c r="Z1481" i="373"/>
  <c r="Z1480" i="373" s="1"/>
  <c r="Y1481" i="373"/>
  <c r="Y1480" i="373" s="1"/>
  <c r="X1481" i="373"/>
  <c r="X1480" i="373" s="1"/>
  <c r="W1481" i="373"/>
  <c r="V1481" i="373"/>
  <c r="V1480" i="373" s="1"/>
  <c r="U1481" i="373"/>
  <c r="U1480" i="373" s="1"/>
  <c r="T1481" i="373"/>
  <c r="T1480" i="373" s="1"/>
  <c r="S1481" i="373"/>
  <c r="S1480" i="373" s="1"/>
  <c r="Q1481" i="373"/>
  <c r="Q1480" i="373" s="1"/>
  <c r="P1481" i="373"/>
  <c r="P1480" i="373" s="1"/>
  <c r="O1481" i="373"/>
  <c r="O1480" i="373" s="1"/>
  <c r="N1481" i="373"/>
  <c r="M1481" i="373"/>
  <c r="M1480" i="373" s="1"/>
  <c r="L1481" i="373"/>
  <c r="J1481" i="373"/>
  <c r="J1480" i="373" s="1"/>
  <c r="I1481" i="373"/>
  <c r="I1480" i="373" s="1"/>
  <c r="H1481" i="373"/>
  <c r="H1480" i="373" s="1"/>
  <c r="G1481" i="373"/>
  <c r="G1480" i="373" s="1"/>
  <c r="F1481" i="373"/>
  <c r="F1480" i="373" s="1"/>
  <c r="E1481" i="373"/>
  <c r="D1481" i="373"/>
  <c r="W1480" i="373"/>
  <c r="N1480" i="373"/>
  <c r="E1480" i="373"/>
  <c r="E1479" i="373"/>
  <c r="E1478" i="373"/>
  <c r="E1477" i="373"/>
  <c r="AA1476" i="373"/>
  <c r="R1476" i="373"/>
  <c r="E1476" i="373"/>
  <c r="K1476" i="373" s="1"/>
  <c r="AA1475" i="373"/>
  <c r="R1475" i="373"/>
  <c r="E1475" i="373"/>
  <c r="K1475" i="373" s="1"/>
  <c r="Z1474" i="373"/>
  <c r="Z1473" i="373" s="1"/>
  <c r="Y1474" i="373"/>
  <c r="X1474" i="373"/>
  <c r="W1474" i="373"/>
  <c r="W1473" i="373" s="1"/>
  <c r="V1474" i="373"/>
  <c r="V1473" i="373" s="1"/>
  <c r="U1474" i="373"/>
  <c r="T1474" i="373"/>
  <c r="T1473" i="373" s="1"/>
  <c r="S1474" i="373"/>
  <c r="Q1474" i="373"/>
  <c r="Q1473" i="373" s="1"/>
  <c r="P1474" i="373"/>
  <c r="P1473" i="373" s="1"/>
  <c r="O1474" i="373"/>
  <c r="O1473" i="373" s="1"/>
  <c r="N1474" i="373"/>
  <c r="N1473" i="373" s="1"/>
  <c r="M1474" i="373"/>
  <c r="M1473" i="373" s="1"/>
  <c r="L1474" i="373"/>
  <c r="L1473" i="373" s="1"/>
  <c r="J1474" i="373"/>
  <c r="J1473" i="373" s="1"/>
  <c r="I1474" i="373"/>
  <c r="I1473" i="373" s="1"/>
  <c r="H1474" i="373"/>
  <c r="H1473" i="373" s="1"/>
  <c r="G1474" i="373"/>
  <c r="G1473" i="373" s="1"/>
  <c r="F1474" i="373"/>
  <c r="F1473" i="373" s="1"/>
  <c r="E1474" i="373"/>
  <c r="D1474" i="373"/>
  <c r="D1473" i="373" s="1"/>
  <c r="Y1473" i="373"/>
  <c r="X1473" i="373"/>
  <c r="U1473" i="373"/>
  <c r="E1473" i="373"/>
  <c r="AA1472" i="373"/>
  <c r="R1472" i="373"/>
  <c r="E1472" i="373"/>
  <c r="K1472" i="373" s="1"/>
  <c r="AA1471" i="373"/>
  <c r="R1471" i="373"/>
  <c r="E1471" i="373"/>
  <c r="K1471" i="373" s="1"/>
  <c r="AA1470" i="373"/>
  <c r="R1470" i="373"/>
  <c r="E1470" i="373"/>
  <c r="K1470" i="373" s="1"/>
  <c r="AA1469" i="373"/>
  <c r="R1469" i="373"/>
  <c r="E1469" i="373"/>
  <c r="K1469" i="373" s="1"/>
  <c r="AA1468" i="373"/>
  <c r="R1468" i="373"/>
  <c r="E1468" i="373"/>
  <c r="K1468" i="373" s="1"/>
  <c r="AA1467" i="373"/>
  <c r="R1467" i="373"/>
  <c r="E1467" i="373"/>
  <c r="K1467" i="373" s="1"/>
  <c r="Z1466" i="373"/>
  <c r="Z1465" i="373" s="1"/>
  <c r="Y1466" i="373"/>
  <c r="X1466" i="373"/>
  <c r="W1466" i="373"/>
  <c r="W1465" i="373" s="1"/>
  <c r="V1466" i="373"/>
  <c r="V1465" i="373" s="1"/>
  <c r="U1466" i="373"/>
  <c r="U1465" i="373" s="1"/>
  <c r="T1466" i="373"/>
  <c r="T1465" i="373" s="1"/>
  <c r="S1466" i="373"/>
  <c r="Q1466" i="373"/>
  <c r="Q1465" i="373" s="1"/>
  <c r="P1466" i="373"/>
  <c r="P1465" i="373" s="1"/>
  <c r="O1466" i="373"/>
  <c r="O1465" i="373" s="1"/>
  <c r="N1466" i="373"/>
  <c r="N1465" i="373" s="1"/>
  <c r="M1466" i="373"/>
  <c r="M1465" i="373" s="1"/>
  <c r="L1466" i="373"/>
  <c r="L1465" i="373" s="1"/>
  <c r="J1466" i="373"/>
  <c r="J1465" i="373" s="1"/>
  <c r="I1466" i="373"/>
  <c r="I1465" i="373" s="1"/>
  <c r="H1466" i="373"/>
  <c r="H1465" i="373" s="1"/>
  <c r="G1466" i="373"/>
  <c r="G1465" i="373" s="1"/>
  <c r="F1466" i="373"/>
  <c r="F1465" i="373" s="1"/>
  <c r="E1466" i="373"/>
  <c r="D1466" i="373"/>
  <c r="D1465" i="373" s="1"/>
  <c r="Y1465" i="373"/>
  <c r="X1465" i="373"/>
  <c r="E1465" i="373"/>
  <c r="E1464" i="373"/>
  <c r="E1463" i="373"/>
  <c r="AA1462" i="373"/>
  <c r="R1462" i="373"/>
  <c r="E1462" i="373"/>
  <c r="K1462" i="373" s="1"/>
  <c r="Z1461" i="373"/>
  <c r="Y1461" i="373"/>
  <c r="X1461" i="373"/>
  <c r="W1461" i="373"/>
  <c r="V1461" i="373"/>
  <c r="U1461" i="373"/>
  <c r="T1461" i="373"/>
  <c r="S1461" i="373"/>
  <c r="Q1461" i="373"/>
  <c r="P1461" i="373"/>
  <c r="O1461" i="373"/>
  <c r="N1461" i="373"/>
  <c r="M1461" i="373"/>
  <c r="L1461" i="373"/>
  <c r="J1461" i="373"/>
  <c r="I1461" i="373"/>
  <c r="H1461" i="373"/>
  <c r="G1461" i="373"/>
  <c r="F1461" i="373"/>
  <c r="E1461" i="373"/>
  <c r="D1461" i="373"/>
  <c r="AA1460" i="373"/>
  <c r="R1460" i="373"/>
  <c r="K1460" i="373"/>
  <c r="E1460" i="373"/>
  <c r="AA1459" i="373"/>
  <c r="R1459" i="373"/>
  <c r="E1459" i="373"/>
  <c r="K1459" i="373" s="1"/>
  <c r="Z1458" i="373"/>
  <c r="Y1458" i="373"/>
  <c r="Y1457" i="373" s="1"/>
  <c r="X1458" i="373"/>
  <c r="W1458" i="373"/>
  <c r="W1457" i="373" s="1"/>
  <c r="W1456" i="373" s="1"/>
  <c r="V1458" i="373"/>
  <c r="V1457" i="373" s="1"/>
  <c r="V1456" i="373" s="1"/>
  <c r="U1458" i="373"/>
  <c r="U1457" i="373" s="1"/>
  <c r="T1458" i="373"/>
  <c r="T1457" i="373" s="1"/>
  <c r="S1458" i="373"/>
  <c r="S1457" i="373" s="1"/>
  <c r="Q1458" i="373"/>
  <c r="Q1457" i="373" s="1"/>
  <c r="P1458" i="373"/>
  <c r="P1457" i="373" s="1"/>
  <c r="O1458" i="373"/>
  <c r="O1457" i="373" s="1"/>
  <c r="O1456" i="373" s="1"/>
  <c r="N1458" i="373"/>
  <c r="N1457" i="373" s="1"/>
  <c r="M1458" i="373"/>
  <c r="M1457" i="373" s="1"/>
  <c r="L1458" i="373"/>
  <c r="L1457" i="373" s="1"/>
  <c r="J1458" i="373"/>
  <c r="J1457" i="373" s="1"/>
  <c r="I1458" i="373"/>
  <c r="I1457" i="373" s="1"/>
  <c r="H1458" i="373"/>
  <c r="G1458" i="373"/>
  <c r="G1457" i="373" s="1"/>
  <c r="G1456" i="373" s="1"/>
  <c r="F1458" i="373"/>
  <c r="F1457" i="373" s="1"/>
  <c r="E1458" i="373"/>
  <c r="D1458" i="373"/>
  <c r="D1457" i="373" s="1"/>
  <c r="Z1457" i="373"/>
  <c r="Z1456" i="373" s="1"/>
  <c r="X1457" i="373"/>
  <c r="H1457" i="373"/>
  <c r="E1457" i="373"/>
  <c r="E1456" i="373"/>
  <c r="E1455" i="373"/>
  <c r="AA1454" i="373"/>
  <c r="R1454" i="373"/>
  <c r="E1454" i="373"/>
  <c r="K1454" i="373" s="1"/>
  <c r="Z1453" i="373"/>
  <c r="Y1453" i="373"/>
  <c r="X1453" i="373"/>
  <c r="W1453" i="373"/>
  <c r="V1453" i="373"/>
  <c r="U1453" i="373"/>
  <c r="T1453" i="373"/>
  <c r="S1453" i="373"/>
  <c r="Q1453" i="373"/>
  <c r="P1453" i="373"/>
  <c r="O1453" i="373"/>
  <c r="N1453" i="373"/>
  <c r="M1453" i="373"/>
  <c r="L1453" i="373"/>
  <c r="J1453" i="373"/>
  <c r="I1453" i="373"/>
  <c r="H1453" i="373"/>
  <c r="G1453" i="373"/>
  <c r="F1453" i="373"/>
  <c r="E1453" i="373"/>
  <c r="D1453" i="373"/>
  <c r="AA1452" i="373"/>
  <c r="R1452" i="373"/>
  <c r="E1452" i="373"/>
  <c r="K1452" i="373" s="1"/>
  <c r="Z1451" i="373"/>
  <c r="Y1451" i="373"/>
  <c r="X1451" i="373"/>
  <c r="W1451" i="373"/>
  <c r="V1451" i="373"/>
  <c r="U1451" i="373"/>
  <c r="T1451" i="373"/>
  <c r="S1451" i="373"/>
  <c r="Q1451" i="373"/>
  <c r="P1451" i="373"/>
  <c r="O1451" i="373"/>
  <c r="N1451" i="373"/>
  <c r="M1451" i="373"/>
  <c r="L1451" i="373"/>
  <c r="J1451" i="373"/>
  <c r="I1451" i="373"/>
  <c r="H1451" i="373"/>
  <c r="G1451" i="373"/>
  <c r="F1451" i="373"/>
  <c r="E1451" i="373"/>
  <c r="D1451" i="373"/>
  <c r="AA1450" i="373"/>
  <c r="R1450" i="373"/>
  <c r="K1450" i="373"/>
  <c r="E1450" i="373"/>
  <c r="AA1449" i="373"/>
  <c r="R1449" i="373"/>
  <c r="K1449" i="373"/>
  <c r="E1449" i="373"/>
  <c r="AA1448" i="373"/>
  <c r="R1448" i="373"/>
  <c r="K1448" i="373"/>
  <c r="E1448" i="373"/>
  <c r="AA1447" i="373"/>
  <c r="R1447" i="373"/>
  <c r="K1447" i="373"/>
  <c r="E1447" i="373"/>
  <c r="AA1446" i="373"/>
  <c r="R1446" i="373"/>
  <c r="K1446" i="373"/>
  <c r="E1446" i="373"/>
  <c r="Z1445" i="373"/>
  <c r="Y1445" i="373"/>
  <c r="X1445" i="373"/>
  <c r="W1445" i="373"/>
  <c r="V1445" i="373"/>
  <c r="U1445" i="373"/>
  <c r="T1445" i="373"/>
  <c r="S1445" i="373"/>
  <c r="Q1445" i="373"/>
  <c r="Q1444" i="373" s="1"/>
  <c r="Q1443" i="373" s="1"/>
  <c r="P1445" i="373"/>
  <c r="O1445" i="373"/>
  <c r="N1445" i="373"/>
  <c r="M1445" i="373"/>
  <c r="L1445" i="373"/>
  <c r="J1445" i="373"/>
  <c r="I1445" i="373"/>
  <c r="H1445" i="373"/>
  <c r="G1445" i="373"/>
  <c r="F1445" i="373"/>
  <c r="E1445" i="373"/>
  <c r="D1445" i="373"/>
  <c r="E1444" i="373"/>
  <c r="E1443" i="373"/>
  <c r="AA1442" i="373"/>
  <c r="R1442" i="373"/>
  <c r="K1442" i="373"/>
  <c r="E1442" i="373"/>
  <c r="Z1441" i="373"/>
  <c r="Z1440" i="373" s="1"/>
  <c r="Y1441" i="373"/>
  <c r="X1441" i="373"/>
  <c r="X1440" i="373" s="1"/>
  <c r="W1441" i="373"/>
  <c r="W1440" i="373" s="1"/>
  <c r="V1441" i="373"/>
  <c r="V1440" i="373" s="1"/>
  <c r="U1441" i="373"/>
  <c r="U1440" i="373" s="1"/>
  <c r="T1441" i="373"/>
  <c r="T1440" i="373" s="1"/>
  <c r="S1441" i="373"/>
  <c r="S1440" i="373" s="1"/>
  <c r="Q1441" i="373"/>
  <c r="Q1440" i="373" s="1"/>
  <c r="P1441" i="373"/>
  <c r="P1440" i="373" s="1"/>
  <c r="O1441" i="373"/>
  <c r="O1440" i="373" s="1"/>
  <c r="N1441" i="373"/>
  <c r="N1440" i="373" s="1"/>
  <c r="M1441" i="373"/>
  <c r="M1440" i="373" s="1"/>
  <c r="L1441" i="373"/>
  <c r="J1441" i="373"/>
  <c r="J1440" i="373" s="1"/>
  <c r="I1441" i="373"/>
  <c r="I1440" i="373" s="1"/>
  <c r="H1441" i="373"/>
  <c r="H1440" i="373" s="1"/>
  <c r="G1441" i="373"/>
  <c r="G1440" i="373" s="1"/>
  <c r="F1441" i="373"/>
  <c r="E1441" i="373"/>
  <c r="D1441" i="373"/>
  <c r="D1440" i="373" s="1"/>
  <c r="Y1440" i="373"/>
  <c r="F1440" i="373"/>
  <c r="E1440" i="373"/>
  <c r="AA1439" i="373"/>
  <c r="R1439" i="373"/>
  <c r="K1439" i="373"/>
  <c r="E1439" i="373"/>
  <c r="Z1438" i="373"/>
  <c r="Z1435" i="373" s="1"/>
  <c r="Y1438" i="373"/>
  <c r="X1438" i="373"/>
  <c r="W1438" i="373"/>
  <c r="V1438" i="373"/>
  <c r="V1435" i="373" s="1"/>
  <c r="U1438" i="373"/>
  <c r="U1435" i="373" s="1"/>
  <c r="T1438" i="373"/>
  <c r="T1435" i="373" s="1"/>
  <c r="S1438" i="373"/>
  <c r="S1435" i="373" s="1"/>
  <c r="Q1438" i="373"/>
  <c r="Q1435" i="373" s="1"/>
  <c r="P1438" i="373"/>
  <c r="P1435" i="373" s="1"/>
  <c r="O1438" i="373"/>
  <c r="O1435" i="373" s="1"/>
  <c r="N1438" i="373"/>
  <c r="N1435" i="373" s="1"/>
  <c r="M1438" i="373"/>
  <c r="L1438" i="373"/>
  <c r="L1435" i="373" s="1"/>
  <c r="J1438" i="373"/>
  <c r="J1435" i="373" s="1"/>
  <c r="I1438" i="373"/>
  <c r="I1435" i="373" s="1"/>
  <c r="H1438" i="373"/>
  <c r="H1435" i="373" s="1"/>
  <c r="G1438" i="373"/>
  <c r="G1435" i="373" s="1"/>
  <c r="F1438" i="373"/>
  <c r="F1435" i="373" s="1"/>
  <c r="E1438" i="373"/>
  <c r="D1438" i="373"/>
  <c r="D1435" i="373" s="1"/>
  <c r="AA1437" i="373"/>
  <c r="R1437" i="373"/>
  <c r="K1437" i="373"/>
  <c r="E1437" i="373"/>
  <c r="AA1436" i="373"/>
  <c r="R1436" i="373"/>
  <c r="K1436" i="373"/>
  <c r="E1436" i="373"/>
  <c r="Y1435" i="373"/>
  <c r="X1435" i="373"/>
  <c r="W1435" i="373"/>
  <c r="E1435" i="373"/>
  <c r="AA1434" i="373"/>
  <c r="R1434" i="373"/>
  <c r="K1434" i="373"/>
  <c r="E1434" i="373"/>
  <c r="Z1433" i="373"/>
  <c r="Y1433" i="373"/>
  <c r="Y1430" i="373" s="1"/>
  <c r="X1433" i="373"/>
  <c r="W1433" i="373"/>
  <c r="V1433" i="373"/>
  <c r="U1433" i="373"/>
  <c r="T1433" i="373"/>
  <c r="S1433" i="373"/>
  <c r="Q1433" i="373"/>
  <c r="P1433" i="373"/>
  <c r="O1433" i="373"/>
  <c r="N1433" i="373"/>
  <c r="M1433" i="373"/>
  <c r="L1433" i="373"/>
  <c r="J1433" i="373"/>
  <c r="I1433" i="373"/>
  <c r="H1433" i="373"/>
  <c r="G1433" i="373"/>
  <c r="F1433" i="373"/>
  <c r="E1433" i="373"/>
  <c r="D1433" i="373"/>
  <c r="AA1432" i="373"/>
  <c r="R1432" i="373"/>
  <c r="K1432" i="373"/>
  <c r="E1432" i="373"/>
  <c r="AA1431" i="373"/>
  <c r="R1431" i="373"/>
  <c r="E1431" i="373"/>
  <c r="K1431" i="373" s="1"/>
  <c r="E1430" i="373"/>
  <c r="AA1429" i="373"/>
  <c r="R1429" i="373"/>
  <c r="K1429" i="373"/>
  <c r="E1429" i="373"/>
  <c r="Z1428" i="373"/>
  <c r="Z1425" i="373" s="1"/>
  <c r="Y1428" i="373"/>
  <c r="Y1425" i="373" s="1"/>
  <c r="X1428" i="373"/>
  <c r="W1428" i="373"/>
  <c r="W1425" i="373" s="1"/>
  <c r="V1428" i="373"/>
  <c r="V1425" i="373" s="1"/>
  <c r="U1428" i="373"/>
  <c r="U1425" i="373" s="1"/>
  <c r="T1428" i="373"/>
  <c r="T1425" i="373" s="1"/>
  <c r="S1428" i="373"/>
  <c r="Q1428" i="373"/>
  <c r="Q1425" i="373" s="1"/>
  <c r="P1428" i="373"/>
  <c r="P1425" i="373" s="1"/>
  <c r="O1428" i="373"/>
  <c r="O1425" i="373" s="1"/>
  <c r="N1428" i="373"/>
  <c r="N1425" i="373" s="1"/>
  <c r="M1428" i="373"/>
  <c r="M1425" i="373" s="1"/>
  <c r="L1428" i="373"/>
  <c r="L1425" i="373" s="1"/>
  <c r="J1428" i="373"/>
  <c r="J1425" i="373" s="1"/>
  <c r="I1428" i="373"/>
  <c r="I1425" i="373" s="1"/>
  <c r="H1428" i="373"/>
  <c r="H1425" i="373" s="1"/>
  <c r="G1428" i="373"/>
  <c r="G1425" i="373" s="1"/>
  <c r="F1428" i="373"/>
  <c r="F1425" i="373" s="1"/>
  <c r="E1428" i="373"/>
  <c r="D1428" i="373"/>
  <c r="D1425" i="373" s="1"/>
  <c r="AA1427" i="373"/>
  <c r="R1427" i="373"/>
  <c r="E1427" i="373"/>
  <c r="K1427" i="373" s="1"/>
  <c r="AA1426" i="373"/>
  <c r="R1426" i="373"/>
  <c r="K1426" i="373"/>
  <c r="E1426" i="373"/>
  <c r="X1425" i="373"/>
  <c r="E1425" i="373"/>
  <c r="E1424" i="373"/>
  <c r="E1423" i="373"/>
  <c r="E1422" i="373"/>
  <c r="AA1421" i="373"/>
  <c r="R1421" i="373"/>
  <c r="K1421" i="373"/>
  <c r="E1421" i="373"/>
  <c r="Z1420" i="373"/>
  <c r="Y1420" i="373"/>
  <c r="X1420" i="373"/>
  <c r="W1420" i="373"/>
  <c r="V1420" i="373"/>
  <c r="U1420" i="373"/>
  <c r="T1420" i="373"/>
  <c r="S1420" i="373"/>
  <c r="Q1420" i="373"/>
  <c r="P1420" i="373"/>
  <c r="O1420" i="373"/>
  <c r="N1420" i="373"/>
  <c r="M1420" i="373"/>
  <c r="L1420" i="373"/>
  <c r="J1420" i="373"/>
  <c r="I1420" i="373"/>
  <c r="H1420" i="373"/>
  <c r="G1420" i="373"/>
  <c r="F1420" i="373"/>
  <c r="E1420" i="373"/>
  <c r="D1420" i="373"/>
  <c r="AB1419" i="373"/>
  <c r="AA1419" i="373"/>
  <c r="R1419" i="373"/>
  <c r="K1419" i="373"/>
  <c r="E1419" i="373"/>
  <c r="Z1418" i="373"/>
  <c r="Y1418" i="373"/>
  <c r="X1418" i="373"/>
  <c r="W1418" i="373"/>
  <c r="W1417" i="373" s="1"/>
  <c r="W1416" i="373" s="1"/>
  <c r="V1418" i="373"/>
  <c r="U1418" i="373"/>
  <c r="T1418" i="373"/>
  <c r="T1417" i="373" s="1"/>
  <c r="T1416" i="373" s="1"/>
  <c r="S1418" i="373"/>
  <c r="Q1418" i="373"/>
  <c r="P1418" i="373"/>
  <c r="O1418" i="373"/>
  <c r="N1418" i="373"/>
  <c r="N1417" i="373" s="1"/>
  <c r="N1416" i="373" s="1"/>
  <c r="M1418" i="373"/>
  <c r="L1418" i="373"/>
  <c r="J1418" i="373"/>
  <c r="I1418" i="373"/>
  <c r="I1417" i="373" s="1"/>
  <c r="I1416" i="373" s="1"/>
  <c r="H1418" i="373"/>
  <c r="G1418" i="373"/>
  <c r="F1418" i="373"/>
  <c r="E1418" i="373"/>
  <c r="D1418" i="373"/>
  <c r="E1417" i="373"/>
  <c r="E1416" i="373"/>
  <c r="AA1415" i="373"/>
  <c r="R1415" i="373"/>
  <c r="K1415" i="373"/>
  <c r="E1415" i="373"/>
  <c r="Z1414" i="373"/>
  <c r="Z1411" i="373" s="1"/>
  <c r="Y1414" i="373"/>
  <c r="Y1411" i="373" s="1"/>
  <c r="X1414" i="373"/>
  <c r="X1411" i="373" s="1"/>
  <c r="W1414" i="373"/>
  <c r="W1411" i="373" s="1"/>
  <c r="V1414" i="373"/>
  <c r="U1414" i="373"/>
  <c r="U1411" i="373" s="1"/>
  <c r="T1414" i="373"/>
  <c r="T1411" i="373" s="1"/>
  <c r="S1414" i="373"/>
  <c r="Q1414" i="373"/>
  <c r="Q1411" i="373" s="1"/>
  <c r="P1414" i="373"/>
  <c r="P1411" i="373" s="1"/>
  <c r="O1414" i="373"/>
  <c r="O1411" i="373" s="1"/>
  <c r="N1414" i="373"/>
  <c r="M1414" i="373"/>
  <c r="M1411" i="373" s="1"/>
  <c r="L1414" i="373"/>
  <c r="L1411" i="373" s="1"/>
  <c r="J1414" i="373"/>
  <c r="J1411" i="373" s="1"/>
  <c r="I1414" i="373"/>
  <c r="I1411" i="373" s="1"/>
  <c r="H1414" i="373"/>
  <c r="H1411" i="373" s="1"/>
  <c r="G1414" i="373"/>
  <c r="F1414" i="373"/>
  <c r="F1411" i="373" s="1"/>
  <c r="E1414" i="373"/>
  <c r="D1414" i="373"/>
  <c r="D1411" i="373" s="1"/>
  <c r="AA1413" i="373"/>
  <c r="R1413" i="373"/>
  <c r="K1413" i="373"/>
  <c r="E1413" i="373"/>
  <c r="AA1412" i="373"/>
  <c r="R1412" i="373"/>
  <c r="E1412" i="373"/>
  <c r="K1412" i="373" s="1"/>
  <c r="V1411" i="373"/>
  <c r="E1411" i="373"/>
  <c r="AA1410" i="373"/>
  <c r="R1410" i="373"/>
  <c r="E1410" i="373"/>
  <c r="K1410" i="373" s="1"/>
  <c r="Z1409" i="373"/>
  <c r="Y1409" i="373"/>
  <c r="Y1406" i="373" s="1"/>
  <c r="X1409" i="373"/>
  <c r="X1406" i="373" s="1"/>
  <c r="W1409" i="373"/>
  <c r="W1406" i="373" s="1"/>
  <c r="V1409" i="373"/>
  <c r="V1406" i="373" s="1"/>
  <c r="U1409" i="373"/>
  <c r="U1406" i="373" s="1"/>
  <c r="T1409" i="373"/>
  <c r="T1406" i="373" s="1"/>
  <c r="S1409" i="373"/>
  <c r="S1406" i="373" s="1"/>
  <c r="Q1409" i="373"/>
  <c r="Q1406" i="373" s="1"/>
  <c r="P1409" i="373"/>
  <c r="P1406" i="373" s="1"/>
  <c r="O1409" i="373"/>
  <c r="N1409" i="373"/>
  <c r="N1406" i="373" s="1"/>
  <c r="M1409" i="373"/>
  <c r="M1406" i="373" s="1"/>
  <c r="L1409" i="373"/>
  <c r="L1406" i="373" s="1"/>
  <c r="J1409" i="373"/>
  <c r="J1406" i="373" s="1"/>
  <c r="I1409" i="373"/>
  <c r="I1406" i="373" s="1"/>
  <c r="H1409" i="373"/>
  <c r="H1406" i="373" s="1"/>
  <c r="G1409" i="373"/>
  <c r="G1406" i="373" s="1"/>
  <c r="F1409" i="373"/>
  <c r="F1406" i="373" s="1"/>
  <c r="E1409" i="373"/>
  <c r="D1409" i="373"/>
  <c r="D1406" i="373" s="1"/>
  <c r="AA1408" i="373"/>
  <c r="R1408" i="373"/>
  <c r="E1408" i="373"/>
  <c r="K1408" i="373" s="1"/>
  <c r="AA1407" i="373"/>
  <c r="R1407" i="373"/>
  <c r="K1407" i="373"/>
  <c r="E1407" i="373"/>
  <c r="Z1406" i="373"/>
  <c r="O1406" i="373"/>
  <c r="O1405" i="373" s="1"/>
  <c r="E1406" i="373"/>
  <c r="E1405" i="373"/>
  <c r="AA1404" i="373"/>
  <c r="R1404" i="373"/>
  <c r="K1404" i="373"/>
  <c r="E1404" i="373"/>
  <c r="AA1403" i="373"/>
  <c r="R1403" i="373"/>
  <c r="E1403" i="373"/>
  <c r="K1403" i="373" s="1"/>
  <c r="AA1402" i="373"/>
  <c r="R1402" i="373"/>
  <c r="E1402" i="373"/>
  <c r="K1402" i="373" s="1"/>
  <c r="AA1401" i="373"/>
  <c r="R1401" i="373"/>
  <c r="K1401" i="373"/>
  <c r="E1401" i="373"/>
  <c r="Z1400" i="373"/>
  <c r="Y1400" i="373"/>
  <c r="X1400" i="373"/>
  <c r="W1400" i="373"/>
  <c r="V1400" i="373"/>
  <c r="U1400" i="373"/>
  <c r="T1400" i="373"/>
  <c r="S1400" i="373"/>
  <c r="Q1400" i="373"/>
  <c r="P1400" i="373"/>
  <c r="O1400" i="373"/>
  <c r="N1400" i="373"/>
  <c r="M1400" i="373"/>
  <c r="L1400" i="373"/>
  <c r="J1400" i="373"/>
  <c r="I1400" i="373"/>
  <c r="H1400" i="373"/>
  <c r="G1400" i="373"/>
  <c r="F1400" i="373"/>
  <c r="E1400" i="373"/>
  <c r="D1400" i="373"/>
  <c r="AA1399" i="373"/>
  <c r="R1399" i="373"/>
  <c r="E1399" i="373"/>
  <c r="K1399" i="373" s="1"/>
  <c r="Z1398" i="373"/>
  <c r="Z1395" i="373" s="1"/>
  <c r="Y1398" i="373"/>
  <c r="Y1395" i="373" s="1"/>
  <c r="Y1394" i="373" s="1"/>
  <c r="X1398" i="373"/>
  <c r="X1395" i="373" s="1"/>
  <c r="W1398" i="373"/>
  <c r="W1395" i="373" s="1"/>
  <c r="W1394" i="373" s="1"/>
  <c r="V1398" i="373"/>
  <c r="V1395" i="373" s="1"/>
  <c r="U1398" i="373"/>
  <c r="U1395" i="373" s="1"/>
  <c r="U1394" i="373" s="1"/>
  <c r="T1398" i="373"/>
  <c r="S1398" i="373"/>
  <c r="S1395" i="373" s="1"/>
  <c r="S1394" i="373" s="1"/>
  <c r="Q1398" i="373"/>
  <c r="Q1395" i="373" s="1"/>
  <c r="P1398" i="373"/>
  <c r="P1395" i="373" s="1"/>
  <c r="P1394" i="373" s="1"/>
  <c r="O1398" i="373"/>
  <c r="O1395" i="373" s="1"/>
  <c r="O1394" i="373" s="1"/>
  <c r="N1398" i="373"/>
  <c r="M1398" i="373"/>
  <c r="M1395" i="373" s="1"/>
  <c r="L1398" i="373"/>
  <c r="L1395" i="373" s="1"/>
  <c r="J1398" i="373"/>
  <c r="J1395" i="373" s="1"/>
  <c r="I1398" i="373"/>
  <c r="I1395" i="373" s="1"/>
  <c r="I1394" i="373" s="1"/>
  <c r="H1398" i="373"/>
  <c r="G1398" i="373"/>
  <c r="G1395" i="373" s="1"/>
  <c r="G1394" i="373" s="1"/>
  <c r="F1398" i="373"/>
  <c r="F1395" i="373" s="1"/>
  <c r="E1398" i="373"/>
  <c r="D1398" i="373"/>
  <c r="D1395" i="373" s="1"/>
  <c r="AA1397" i="373"/>
  <c r="R1397" i="373"/>
  <c r="E1397" i="373"/>
  <c r="K1397" i="373" s="1"/>
  <c r="AA1396" i="373"/>
  <c r="R1396" i="373"/>
  <c r="K1396" i="373"/>
  <c r="E1396" i="373"/>
  <c r="T1395" i="373"/>
  <c r="H1395" i="373"/>
  <c r="H1394" i="373" s="1"/>
  <c r="E1395" i="373"/>
  <c r="E1394" i="373"/>
  <c r="AA1393" i="373"/>
  <c r="R1393" i="373"/>
  <c r="E1393" i="373"/>
  <c r="K1393" i="373" s="1"/>
  <c r="Z1392" i="373"/>
  <c r="Y1392" i="373"/>
  <c r="X1392" i="373"/>
  <c r="W1392" i="373"/>
  <c r="V1392" i="373"/>
  <c r="U1392" i="373"/>
  <c r="T1392" i="373"/>
  <c r="S1392" i="373"/>
  <c r="Q1392" i="373"/>
  <c r="P1392" i="373"/>
  <c r="O1392" i="373"/>
  <c r="N1392" i="373"/>
  <c r="M1392" i="373"/>
  <c r="L1392" i="373"/>
  <c r="J1392" i="373"/>
  <c r="I1392" i="373"/>
  <c r="H1392" i="373"/>
  <c r="G1392" i="373"/>
  <c r="F1392" i="373"/>
  <c r="E1392" i="373"/>
  <c r="D1392" i="373"/>
  <c r="D1389" i="373" s="1"/>
  <c r="AA1391" i="373"/>
  <c r="R1391" i="373"/>
  <c r="K1391" i="373"/>
  <c r="E1391" i="373"/>
  <c r="Z1390" i="373"/>
  <c r="Y1390" i="373"/>
  <c r="X1390" i="373"/>
  <c r="W1390" i="373"/>
  <c r="W1389" i="373" s="1"/>
  <c r="W1388" i="373" s="1"/>
  <c r="W1387" i="373" s="1"/>
  <c r="V1390" i="373"/>
  <c r="U1390" i="373"/>
  <c r="T1390" i="373"/>
  <c r="S1390" i="373"/>
  <c r="S1389" i="373" s="1"/>
  <c r="Q1390" i="373"/>
  <c r="P1390" i="373"/>
  <c r="O1390" i="373"/>
  <c r="N1390" i="373"/>
  <c r="M1390" i="373"/>
  <c r="L1390" i="373"/>
  <c r="J1390" i="373"/>
  <c r="I1390" i="373"/>
  <c r="H1390" i="373"/>
  <c r="G1390" i="373"/>
  <c r="F1390" i="373"/>
  <c r="E1390" i="373"/>
  <c r="D1390" i="373"/>
  <c r="E1389" i="373"/>
  <c r="E1388" i="373"/>
  <c r="E1387" i="373"/>
  <c r="AA1386" i="373"/>
  <c r="R1386" i="373"/>
  <c r="E1386" i="373"/>
  <c r="K1386" i="373" s="1"/>
  <c r="Z1385" i="373"/>
  <c r="Y1385" i="373"/>
  <c r="Y1382" i="373" s="1"/>
  <c r="X1385" i="373"/>
  <c r="X1382" i="373" s="1"/>
  <c r="W1385" i="373"/>
  <c r="W1382" i="373" s="1"/>
  <c r="V1385" i="373"/>
  <c r="V1382" i="373" s="1"/>
  <c r="U1385" i="373"/>
  <c r="U1382" i="373" s="1"/>
  <c r="T1385" i="373"/>
  <c r="T1382" i="373" s="1"/>
  <c r="S1385" i="373"/>
  <c r="Q1385" i="373"/>
  <c r="Q1382" i="373" s="1"/>
  <c r="P1385" i="373"/>
  <c r="P1382" i="373" s="1"/>
  <c r="O1385" i="373"/>
  <c r="O1382" i="373" s="1"/>
  <c r="N1385" i="373"/>
  <c r="N1382" i="373" s="1"/>
  <c r="M1385" i="373"/>
  <c r="L1385" i="373"/>
  <c r="L1382" i="373" s="1"/>
  <c r="J1385" i="373"/>
  <c r="J1382" i="373" s="1"/>
  <c r="I1385" i="373"/>
  <c r="I1382" i="373" s="1"/>
  <c r="H1385" i="373"/>
  <c r="H1382" i="373" s="1"/>
  <c r="G1385" i="373"/>
  <c r="G1382" i="373" s="1"/>
  <c r="F1385" i="373"/>
  <c r="F1382" i="373" s="1"/>
  <c r="E1385" i="373"/>
  <c r="D1385" i="373"/>
  <c r="D1382" i="373" s="1"/>
  <c r="AA1384" i="373"/>
  <c r="R1384" i="373"/>
  <c r="E1384" i="373"/>
  <c r="K1384" i="373" s="1"/>
  <c r="AA1383" i="373"/>
  <c r="R1383" i="373"/>
  <c r="K1383" i="373"/>
  <c r="E1383" i="373"/>
  <c r="Z1382" i="373"/>
  <c r="E1382" i="373"/>
  <c r="AA1381" i="373"/>
  <c r="R1381" i="373"/>
  <c r="K1381" i="373"/>
  <c r="E1381" i="373"/>
  <c r="Z1380" i="373"/>
  <c r="Z1377" i="373" s="1"/>
  <c r="Y1380" i="373"/>
  <c r="Y1377" i="373" s="1"/>
  <c r="X1380" i="373"/>
  <c r="X1377" i="373" s="1"/>
  <c r="W1380" i="373"/>
  <c r="W1377" i="373" s="1"/>
  <c r="V1380" i="373"/>
  <c r="U1380" i="373"/>
  <c r="U1377" i="373" s="1"/>
  <c r="T1380" i="373"/>
  <c r="T1377" i="373" s="1"/>
  <c r="S1380" i="373"/>
  <c r="Q1380" i="373"/>
  <c r="Q1377" i="373" s="1"/>
  <c r="P1380" i="373"/>
  <c r="O1380" i="373"/>
  <c r="O1377" i="373" s="1"/>
  <c r="N1380" i="373"/>
  <c r="M1380" i="373"/>
  <c r="M1377" i="373" s="1"/>
  <c r="L1380" i="373"/>
  <c r="L1377" i="373" s="1"/>
  <c r="J1380" i="373"/>
  <c r="J1377" i="373" s="1"/>
  <c r="I1380" i="373"/>
  <c r="I1377" i="373" s="1"/>
  <c r="H1380" i="373"/>
  <c r="G1380" i="373"/>
  <c r="F1380" i="373"/>
  <c r="F1377" i="373" s="1"/>
  <c r="E1380" i="373"/>
  <c r="D1380" i="373"/>
  <c r="D1377" i="373" s="1"/>
  <c r="AA1379" i="373"/>
  <c r="R1379" i="373"/>
  <c r="K1379" i="373"/>
  <c r="E1379" i="373"/>
  <c r="AA1378" i="373"/>
  <c r="R1378" i="373"/>
  <c r="E1378" i="373"/>
  <c r="K1378" i="373" s="1"/>
  <c r="V1377" i="373"/>
  <c r="P1377" i="373"/>
  <c r="H1377" i="373"/>
  <c r="E1377" i="373"/>
  <c r="E1376" i="373"/>
  <c r="E1375" i="373"/>
  <c r="E1374" i="373"/>
  <c r="E1373" i="373"/>
  <c r="E1946" i="373" s="1"/>
  <c r="AA1369" i="373"/>
  <c r="R1369" i="373"/>
  <c r="E1369" i="373"/>
  <c r="K1369" i="373" s="1"/>
  <c r="Z1368" i="373"/>
  <c r="Y1368" i="373"/>
  <c r="X1368" i="373"/>
  <c r="W1368" i="373"/>
  <c r="V1368" i="373"/>
  <c r="U1368" i="373"/>
  <c r="T1368" i="373"/>
  <c r="S1368" i="373"/>
  <c r="Q1368" i="373"/>
  <c r="P1368" i="373"/>
  <c r="O1368" i="373"/>
  <c r="N1368" i="373"/>
  <c r="M1368" i="373"/>
  <c r="L1368" i="373"/>
  <c r="J1368" i="373"/>
  <c r="I1368" i="373"/>
  <c r="H1368" i="373"/>
  <c r="G1368" i="373"/>
  <c r="F1368" i="373"/>
  <c r="E1368" i="373"/>
  <c r="D1368" i="373"/>
  <c r="AA1367" i="373"/>
  <c r="R1367" i="373"/>
  <c r="K1367" i="373"/>
  <c r="E1367" i="373"/>
  <c r="Z1366" i="373"/>
  <c r="Y1366" i="373"/>
  <c r="X1366" i="373"/>
  <c r="W1366" i="373"/>
  <c r="V1366" i="373"/>
  <c r="U1366" i="373"/>
  <c r="T1366" i="373"/>
  <c r="S1366" i="373"/>
  <c r="Q1366" i="373"/>
  <c r="P1366" i="373"/>
  <c r="O1366" i="373"/>
  <c r="N1366" i="373"/>
  <c r="M1366" i="373"/>
  <c r="L1366" i="373"/>
  <c r="J1366" i="373"/>
  <c r="I1366" i="373"/>
  <c r="H1366" i="373"/>
  <c r="G1366" i="373"/>
  <c r="F1366" i="373"/>
  <c r="E1366" i="373"/>
  <c r="D1366" i="373"/>
  <c r="AA1365" i="373"/>
  <c r="R1365" i="373"/>
  <c r="E1365" i="373"/>
  <c r="K1365" i="373" s="1"/>
  <c r="Z1364" i="373"/>
  <c r="Y1364" i="373"/>
  <c r="X1364" i="373"/>
  <c r="W1364" i="373"/>
  <c r="V1364" i="373"/>
  <c r="U1364" i="373"/>
  <c r="T1364" i="373"/>
  <c r="S1364" i="373"/>
  <c r="Q1364" i="373"/>
  <c r="P1364" i="373"/>
  <c r="O1364" i="373"/>
  <c r="N1364" i="373"/>
  <c r="M1364" i="373"/>
  <c r="L1364" i="373"/>
  <c r="J1364" i="373"/>
  <c r="I1364" i="373"/>
  <c r="H1364" i="373"/>
  <c r="G1364" i="373"/>
  <c r="F1364" i="373"/>
  <c r="E1364" i="373"/>
  <c r="D1364" i="373"/>
  <c r="AA1363" i="373"/>
  <c r="R1363" i="373"/>
  <c r="E1363" i="373"/>
  <c r="K1363" i="373" s="1"/>
  <c r="Z1362" i="373"/>
  <c r="Y1362" i="373"/>
  <c r="X1362" i="373"/>
  <c r="W1362" i="373"/>
  <c r="V1362" i="373"/>
  <c r="U1362" i="373"/>
  <c r="T1362" i="373"/>
  <c r="S1362" i="373"/>
  <c r="Q1362" i="373"/>
  <c r="P1362" i="373"/>
  <c r="O1362" i="373"/>
  <c r="N1362" i="373"/>
  <c r="M1362" i="373"/>
  <c r="L1362" i="373"/>
  <c r="J1362" i="373"/>
  <c r="I1362" i="373"/>
  <c r="H1362" i="373"/>
  <c r="G1362" i="373"/>
  <c r="F1362" i="373"/>
  <c r="E1362" i="373"/>
  <c r="D1362" i="373"/>
  <c r="AA1361" i="373"/>
  <c r="R1361" i="373"/>
  <c r="E1361" i="373"/>
  <c r="K1361" i="373" s="1"/>
  <c r="Z1360" i="373"/>
  <c r="Y1360" i="373"/>
  <c r="X1360" i="373"/>
  <c r="W1360" i="373"/>
  <c r="V1360" i="373"/>
  <c r="U1360" i="373"/>
  <c r="T1360" i="373"/>
  <c r="S1360" i="373"/>
  <c r="Q1360" i="373"/>
  <c r="P1360" i="373"/>
  <c r="O1360" i="373"/>
  <c r="N1360" i="373"/>
  <c r="M1360" i="373"/>
  <c r="L1360" i="373"/>
  <c r="J1360" i="373"/>
  <c r="I1360" i="373"/>
  <c r="H1360" i="373"/>
  <c r="G1360" i="373"/>
  <c r="F1360" i="373"/>
  <c r="E1360" i="373"/>
  <c r="D1360" i="373"/>
  <c r="AA1359" i="373"/>
  <c r="R1359" i="373"/>
  <c r="E1359" i="373"/>
  <c r="K1359" i="373" s="1"/>
  <c r="Z1358" i="373"/>
  <c r="Y1358" i="373"/>
  <c r="X1358" i="373"/>
  <c r="W1358" i="373"/>
  <c r="V1358" i="373"/>
  <c r="U1358" i="373"/>
  <c r="T1358" i="373"/>
  <c r="S1358" i="373"/>
  <c r="Q1358" i="373"/>
  <c r="P1358" i="373"/>
  <c r="O1358" i="373"/>
  <c r="N1358" i="373"/>
  <c r="M1358" i="373"/>
  <c r="L1358" i="373"/>
  <c r="J1358" i="373"/>
  <c r="I1358" i="373"/>
  <c r="H1358" i="373"/>
  <c r="G1358" i="373"/>
  <c r="F1358" i="373"/>
  <c r="E1358" i="373"/>
  <c r="D1358" i="373"/>
  <c r="AA1357" i="373"/>
  <c r="R1357" i="373"/>
  <c r="AB1357" i="373" s="1"/>
  <c r="E1357" i="373"/>
  <c r="K1357" i="373" s="1"/>
  <c r="Z1356" i="373"/>
  <c r="Y1356" i="373"/>
  <c r="X1356" i="373"/>
  <c r="W1356" i="373"/>
  <c r="V1356" i="373"/>
  <c r="U1356" i="373"/>
  <c r="T1356" i="373"/>
  <c r="S1356" i="373"/>
  <c r="Q1356" i="373"/>
  <c r="P1356" i="373"/>
  <c r="O1356" i="373"/>
  <c r="N1356" i="373"/>
  <c r="M1356" i="373"/>
  <c r="L1356" i="373"/>
  <c r="J1356" i="373"/>
  <c r="I1356" i="373"/>
  <c r="H1356" i="373"/>
  <c r="G1356" i="373"/>
  <c r="F1356" i="373"/>
  <c r="E1356" i="373"/>
  <c r="D1356" i="373"/>
  <c r="AA1355" i="373"/>
  <c r="R1355" i="373"/>
  <c r="E1355" i="373"/>
  <c r="K1355" i="373" s="1"/>
  <c r="Z1354" i="373"/>
  <c r="Y1354" i="373"/>
  <c r="X1354" i="373"/>
  <c r="W1354" i="373"/>
  <c r="V1354" i="373"/>
  <c r="U1354" i="373"/>
  <c r="T1354" i="373"/>
  <c r="S1354" i="373"/>
  <c r="Q1354" i="373"/>
  <c r="P1354" i="373"/>
  <c r="O1354" i="373"/>
  <c r="N1354" i="373"/>
  <c r="M1354" i="373"/>
  <c r="L1354" i="373"/>
  <c r="J1354" i="373"/>
  <c r="I1354" i="373"/>
  <c r="H1354" i="373"/>
  <c r="G1354" i="373"/>
  <c r="F1354" i="373"/>
  <c r="E1354" i="373"/>
  <c r="D1354" i="373"/>
  <c r="AA1353" i="373"/>
  <c r="R1353" i="373"/>
  <c r="AB1353" i="373" s="1"/>
  <c r="E1353" i="373"/>
  <c r="K1353" i="373" s="1"/>
  <c r="Z1352" i="373"/>
  <c r="Y1352" i="373"/>
  <c r="X1352" i="373"/>
  <c r="W1352" i="373"/>
  <c r="V1352" i="373"/>
  <c r="U1352" i="373"/>
  <c r="T1352" i="373"/>
  <c r="S1352" i="373"/>
  <c r="Q1352" i="373"/>
  <c r="P1352" i="373"/>
  <c r="O1352" i="373"/>
  <c r="N1352" i="373"/>
  <c r="M1352" i="373"/>
  <c r="L1352" i="373"/>
  <c r="J1352" i="373"/>
  <c r="I1352" i="373"/>
  <c r="H1352" i="373"/>
  <c r="G1352" i="373"/>
  <c r="F1352" i="373"/>
  <c r="E1352" i="373"/>
  <c r="D1352" i="373"/>
  <c r="AA1351" i="373"/>
  <c r="R1351" i="373"/>
  <c r="E1351" i="373"/>
  <c r="K1351" i="373" s="1"/>
  <c r="Z1350" i="373"/>
  <c r="Y1350" i="373"/>
  <c r="X1350" i="373"/>
  <c r="W1350" i="373"/>
  <c r="V1350" i="373"/>
  <c r="U1350" i="373"/>
  <c r="T1350" i="373"/>
  <c r="S1350" i="373"/>
  <c r="Q1350" i="373"/>
  <c r="P1350" i="373"/>
  <c r="O1350" i="373"/>
  <c r="N1350" i="373"/>
  <c r="M1350" i="373"/>
  <c r="L1350" i="373"/>
  <c r="J1350" i="373"/>
  <c r="I1350" i="373"/>
  <c r="H1350" i="373"/>
  <c r="G1350" i="373"/>
  <c r="F1350" i="373"/>
  <c r="E1350" i="373"/>
  <c r="D1350" i="373"/>
  <c r="AA1349" i="373"/>
  <c r="R1349" i="373"/>
  <c r="E1349" i="373"/>
  <c r="K1349" i="373" s="1"/>
  <c r="Z1348" i="373"/>
  <c r="Y1348" i="373"/>
  <c r="X1348" i="373"/>
  <c r="W1348" i="373"/>
  <c r="V1348" i="373"/>
  <c r="U1348" i="373"/>
  <c r="T1348" i="373"/>
  <c r="S1348" i="373"/>
  <c r="Q1348" i="373"/>
  <c r="P1348" i="373"/>
  <c r="O1348" i="373"/>
  <c r="N1348" i="373"/>
  <c r="M1348" i="373"/>
  <c r="L1348" i="373"/>
  <c r="J1348" i="373"/>
  <c r="I1348" i="373"/>
  <c r="H1348" i="373"/>
  <c r="G1348" i="373"/>
  <c r="F1348" i="373"/>
  <c r="E1348" i="373"/>
  <c r="D1348" i="373"/>
  <c r="AA1347" i="373"/>
  <c r="R1347" i="373"/>
  <c r="E1347" i="373"/>
  <c r="K1347" i="373" s="1"/>
  <c r="Z1346" i="373"/>
  <c r="Y1346" i="373"/>
  <c r="X1346" i="373"/>
  <c r="W1346" i="373"/>
  <c r="V1346" i="373"/>
  <c r="U1346" i="373"/>
  <c r="T1346" i="373"/>
  <c r="S1346" i="373"/>
  <c r="Q1346" i="373"/>
  <c r="P1346" i="373"/>
  <c r="O1346" i="373"/>
  <c r="N1346" i="373"/>
  <c r="M1346" i="373"/>
  <c r="L1346" i="373"/>
  <c r="J1346" i="373"/>
  <c r="I1346" i="373"/>
  <c r="H1346" i="373"/>
  <c r="G1346" i="373"/>
  <c r="F1346" i="373"/>
  <c r="E1346" i="373"/>
  <c r="D1346" i="373"/>
  <c r="AA1345" i="373"/>
  <c r="R1345" i="373"/>
  <c r="E1345" i="373"/>
  <c r="K1345" i="373" s="1"/>
  <c r="Z1344" i="373"/>
  <c r="Y1344" i="373"/>
  <c r="X1344" i="373"/>
  <c r="W1344" i="373"/>
  <c r="V1344" i="373"/>
  <c r="U1344" i="373"/>
  <c r="T1344" i="373"/>
  <c r="S1344" i="373"/>
  <c r="Q1344" i="373"/>
  <c r="P1344" i="373"/>
  <c r="O1344" i="373"/>
  <c r="N1344" i="373"/>
  <c r="M1344" i="373"/>
  <c r="L1344" i="373"/>
  <c r="J1344" i="373"/>
  <c r="I1344" i="373"/>
  <c r="H1344" i="373"/>
  <c r="G1344" i="373"/>
  <c r="F1344" i="373"/>
  <c r="E1344" i="373"/>
  <c r="D1344" i="373"/>
  <c r="AA1343" i="373"/>
  <c r="R1343" i="373"/>
  <c r="E1343" i="373"/>
  <c r="K1343" i="373" s="1"/>
  <c r="Z1342" i="373"/>
  <c r="Y1342" i="373"/>
  <c r="X1342" i="373"/>
  <c r="W1342" i="373"/>
  <c r="V1342" i="373"/>
  <c r="U1342" i="373"/>
  <c r="T1342" i="373"/>
  <c r="S1342" i="373"/>
  <c r="Q1342" i="373"/>
  <c r="P1342" i="373"/>
  <c r="O1342" i="373"/>
  <c r="N1342" i="373"/>
  <c r="M1342" i="373"/>
  <c r="L1342" i="373"/>
  <c r="J1342" i="373"/>
  <c r="I1342" i="373"/>
  <c r="H1342" i="373"/>
  <c r="G1342" i="373"/>
  <c r="F1342" i="373"/>
  <c r="E1342" i="373"/>
  <c r="D1342" i="373"/>
  <c r="AA1341" i="373"/>
  <c r="R1341" i="373"/>
  <c r="E1341" i="373"/>
  <c r="K1341" i="373" s="1"/>
  <c r="Z1340" i="373"/>
  <c r="Y1340" i="373"/>
  <c r="X1340" i="373"/>
  <c r="W1340" i="373"/>
  <c r="V1340" i="373"/>
  <c r="U1340" i="373"/>
  <c r="T1340" i="373"/>
  <c r="S1340" i="373"/>
  <c r="Q1340" i="373"/>
  <c r="P1340" i="373"/>
  <c r="O1340" i="373"/>
  <c r="N1340" i="373"/>
  <c r="M1340" i="373"/>
  <c r="L1340" i="373"/>
  <c r="J1340" i="373"/>
  <c r="I1340" i="373"/>
  <c r="H1340" i="373"/>
  <c r="G1340" i="373"/>
  <c r="F1340" i="373"/>
  <c r="E1340" i="373"/>
  <c r="D1340" i="373"/>
  <c r="AA1339" i="373"/>
  <c r="R1339" i="373"/>
  <c r="E1339" i="373"/>
  <c r="K1339" i="373" s="1"/>
  <c r="Z1338" i="373"/>
  <c r="Y1338" i="373"/>
  <c r="X1338" i="373"/>
  <c r="W1338" i="373"/>
  <c r="V1338" i="373"/>
  <c r="U1338" i="373"/>
  <c r="T1338" i="373"/>
  <c r="S1338" i="373"/>
  <c r="Q1338" i="373"/>
  <c r="P1338" i="373"/>
  <c r="O1338" i="373"/>
  <c r="N1338" i="373"/>
  <c r="M1338" i="373"/>
  <c r="L1338" i="373"/>
  <c r="J1338" i="373"/>
  <c r="I1338" i="373"/>
  <c r="H1338" i="373"/>
  <c r="G1338" i="373"/>
  <c r="F1338" i="373"/>
  <c r="E1338" i="373"/>
  <c r="D1338" i="373"/>
  <c r="AA1337" i="373"/>
  <c r="R1337" i="373"/>
  <c r="E1337" i="373"/>
  <c r="K1337" i="373" s="1"/>
  <c r="Z1336" i="373"/>
  <c r="Y1336" i="373"/>
  <c r="X1336" i="373"/>
  <c r="W1336" i="373"/>
  <c r="V1336" i="373"/>
  <c r="U1336" i="373"/>
  <c r="T1336" i="373"/>
  <c r="S1336" i="373"/>
  <c r="Q1336" i="373"/>
  <c r="P1336" i="373"/>
  <c r="O1336" i="373"/>
  <c r="N1336" i="373"/>
  <c r="M1336" i="373"/>
  <c r="L1336" i="373"/>
  <c r="J1336" i="373"/>
  <c r="I1336" i="373"/>
  <c r="H1336" i="373"/>
  <c r="G1336" i="373"/>
  <c r="F1336" i="373"/>
  <c r="E1336" i="373"/>
  <c r="D1336" i="373"/>
  <c r="AA1335" i="373"/>
  <c r="R1335" i="373"/>
  <c r="E1335" i="373"/>
  <c r="K1335" i="373" s="1"/>
  <c r="Z1334" i="373"/>
  <c r="Y1334" i="373"/>
  <c r="X1334" i="373"/>
  <c r="W1334" i="373"/>
  <c r="V1334" i="373"/>
  <c r="U1334" i="373"/>
  <c r="T1334" i="373"/>
  <c r="S1334" i="373"/>
  <c r="Q1334" i="373"/>
  <c r="P1334" i="373"/>
  <c r="O1334" i="373"/>
  <c r="N1334" i="373"/>
  <c r="M1334" i="373"/>
  <c r="L1334" i="373"/>
  <c r="J1334" i="373"/>
  <c r="I1334" i="373"/>
  <c r="H1334" i="373"/>
  <c r="G1334" i="373"/>
  <c r="F1334" i="373"/>
  <c r="E1334" i="373"/>
  <c r="D1334" i="373"/>
  <c r="AA1333" i="373"/>
  <c r="R1333" i="373"/>
  <c r="E1333" i="373"/>
  <c r="K1333" i="373" s="1"/>
  <c r="Z1332" i="373"/>
  <c r="Y1332" i="373"/>
  <c r="X1332" i="373"/>
  <c r="W1332" i="373"/>
  <c r="V1332" i="373"/>
  <c r="U1332" i="373"/>
  <c r="T1332" i="373"/>
  <c r="S1332" i="373"/>
  <c r="Q1332" i="373"/>
  <c r="P1332" i="373"/>
  <c r="O1332" i="373"/>
  <c r="N1332" i="373"/>
  <c r="M1332" i="373"/>
  <c r="L1332" i="373"/>
  <c r="J1332" i="373"/>
  <c r="I1332" i="373"/>
  <c r="H1332" i="373"/>
  <c r="G1332" i="373"/>
  <c r="F1332" i="373"/>
  <c r="E1332" i="373"/>
  <c r="D1332" i="373"/>
  <c r="AA1331" i="373"/>
  <c r="R1331" i="373"/>
  <c r="E1331" i="373"/>
  <c r="K1331" i="373" s="1"/>
  <c r="Z1330" i="373"/>
  <c r="Y1330" i="373"/>
  <c r="X1330" i="373"/>
  <c r="W1330" i="373"/>
  <c r="V1330" i="373"/>
  <c r="U1330" i="373"/>
  <c r="T1330" i="373"/>
  <c r="S1330" i="373"/>
  <c r="Q1330" i="373"/>
  <c r="P1330" i="373"/>
  <c r="O1330" i="373"/>
  <c r="N1330" i="373"/>
  <c r="M1330" i="373"/>
  <c r="L1330" i="373"/>
  <c r="J1330" i="373"/>
  <c r="I1330" i="373"/>
  <c r="H1330" i="373"/>
  <c r="G1330" i="373"/>
  <c r="F1330" i="373"/>
  <c r="E1330" i="373"/>
  <c r="D1330" i="373"/>
  <c r="AA1329" i="373"/>
  <c r="R1329" i="373"/>
  <c r="E1329" i="373"/>
  <c r="K1329" i="373" s="1"/>
  <c r="Z1328" i="373"/>
  <c r="Y1328" i="373"/>
  <c r="X1328" i="373"/>
  <c r="W1328" i="373"/>
  <c r="V1328" i="373"/>
  <c r="U1328" i="373"/>
  <c r="T1328" i="373"/>
  <c r="S1328" i="373"/>
  <c r="Q1328" i="373"/>
  <c r="P1328" i="373"/>
  <c r="O1328" i="373"/>
  <c r="N1328" i="373"/>
  <c r="M1328" i="373"/>
  <c r="L1328" i="373"/>
  <c r="J1328" i="373"/>
  <c r="I1328" i="373"/>
  <c r="H1328" i="373"/>
  <c r="G1328" i="373"/>
  <c r="F1328" i="373"/>
  <c r="E1328" i="373"/>
  <c r="D1328" i="373"/>
  <c r="AA1327" i="373"/>
  <c r="R1327" i="373"/>
  <c r="E1327" i="373"/>
  <c r="K1327" i="373" s="1"/>
  <c r="Z1326" i="373"/>
  <c r="Y1326" i="373"/>
  <c r="X1326" i="373"/>
  <c r="W1326" i="373"/>
  <c r="V1326" i="373"/>
  <c r="U1326" i="373"/>
  <c r="T1326" i="373"/>
  <c r="S1326" i="373"/>
  <c r="Q1326" i="373"/>
  <c r="P1326" i="373"/>
  <c r="O1326" i="373"/>
  <c r="N1326" i="373"/>
  <c r="M1326" i="373"/>
  <c r="L1326" i="373"/>
  <c r="J1326" i="373"/>
  <c r="I1326" i="373"/>
  <c r="H1326" i="373"/>
  <c r="G1326" i="373"/>
  <c r="F1326" i="373"/>
  <c r="E1326" i="373"/>
  <c r="D1326" i="373"/>
  <c r="AA1325" i="373"/>
  <c r="R1325" i="373"/>
  <c r="E1325" i="373"/>
  <c r="K1325" i="373" s="1"/>
  <c r="Z1324" i="373"/>
  <c r="Y1324" i="373"/>
  <c r="X1324" i="373"/>
  <c r="W1324" i="373"/>
  <c r="V1324" i="373"/>
  <c r="U1324" i="373"/>
  <c r="T1324" i="373"/>
  <c r="S1324" i="373"/>
  <c r="Q1324" i="373"/>
  <c r="P1324" i="373"/>
  <c r="O1324" i="373"/>
  <c r="N1324" i="373"/>
  <c r="M1324" i="373"/>
  <c r="L1324" i="373"/>
  <c r="J1324" i="373"/>
  <c r="I1324" i="373"/>
  <c r="H1324" i="373"/>
  <c r="G1324" i="373"/>
  <c r="F1324" i="373"/>
  <c r="E1324" i="373"/>
  <c r="D1324" i="373"/>
  <c r="AA1323" i="373"/>
  <c r="R1323" i="373"/>
  <c r="E1323" i="373"/>
  <c r="K1323" i="373" s="1"/>
  <c r="Z1322" i="373"/>
  <c r="Y1322" i="373"/>
  <c r="X1322" i="373"/>
  <c r="W1322" i="373"/>
  <c r="V1322" i="373"/>
  <c r="U1322" i="373"/>
  <c r="T1322" i="373"/>
  <c r="S1322" i="373"/>
  <c r="Q1322" i="373"/>
  <c r="P1322" i="373"/>
  <c r="O1322" i="373"/>
  <c r="N1322" i="373"/>
  <c r="M1322" i="373"/>
  <c r="L1322" i="373"/>
  <c r="J1322" i="373"/>
  <c r="I1322" i="373"/>
  <c r="H1322" i="373"/>
  <c r="G1322" i="373"/>
  <c r="F1322" i="373"/>
  <c r="E1322" i="373"/>
  <c r="D1322" i="373"/>
  <c r="AA1321" i="373"/>
  <c r="R1321" i="373"/>
  <c r="E1321" i="373"/>
  <c r="K1321" i="373" s="1"/>
  <c r="Z1320" i="373"/>
  <c r="Y1320" i="373"/>
  <c r="X1320" i="373"/>
  <c r="W1320" i="373"/>
  <c r="V1320" i="373"/>
  <c r="U1320" i="373"/>
  <c r="T1320" i="373"/>
  <c r="S1320" i="373"/>
  <c r="Q1320" i="373"/>
  <c r="P1320" i="373"/>
  <c r="O1320" i="373"/>
  <c r="N1320" i="373"/>
  <c r="M1320" i="373"/>
  <c r="L1320" i="373"/>
  <c r="J1320" i="373"/>
  <c r="I1320" i="373"/>
  <c r="H1320" i="373"/>
  <c r="G1320" i="373"/>
  <c r="F1320" i="373"/>
  <c r="E1320" i="373"/>
  <c r="D1320" i="373"/>
  <c r="AA1319" i="373"/>
  <c r="R1319" i="373"/>
  <c r="E1319" i="373"/>
  <c r="K1319" i="373" s="1"/>
  <c r="Z1318" i="373"/>
  <c r="Y1318" i="373"/>
  <c r="X1318" i="373"/>
  <c r="W1318" i="373"/>
  <c r="V1318" i="373"/>
  <c r="U1318" i="373"/>
  <c r="T1318" i="373"/>
  <c r="S1318" i="373"/>
  <c r="Q1318" i="373"/>
  <c r="P1318" i="373"/>
  <c r="O1318" i="373"/>
  <c r="N1318" i="373"/>
  <c r="M1318" i="373"/>
  <c r="L1318" i="373"/>
  <c r="J1318" i="373"/>
  <c r="I1318" i="373"/>
  <c r="H1318" i="373"/>
  <c r="G1318" i="373"/>
  <c r="F1318" i="373"/>
  <c r="E1318" i="373"/>
  <c r="D1318" i="373"/>
  <c r="AA1317" i="373"/>
  <c r="R1317" i="373"/>
  <c r="E1317" i="373"/>
  <c r="K1317" i="373" s="1"/>
  <c r="Z1316" i="373"/>
  <c r="Y1316" i="373"/>
  <c r="X1316" i="373"/>
  <c r="W1316" i="373"/>
  <c r="V1316" i="373"/>
  <c r="U1316" i="373"/>
  <c r="T1316" i="373"/>
  <c r="S1316" i="373"/>
  <c r="Q1316" i="373"/>
  <c r="P1316" i="373"/>
  <c r="O1316" i="373"/>
  <c r="N1316" i="373"/>
  <c r="M1316" i="373"/>
  <c r="L1316" i="373"/>
  <c r="J1316" i="373"/>
  <c r="I1316" i="373"/>
  <c r="H1316" i="373"/>
  <c r="G1316" i="373"/>
  <c r="F1316" i="373"/>
  <c r="E1316" i="373"/>
  <c r="D1316" i="373"/>
  <c r="AA1315" i="373"/>
  <c r="R1315" i="373"/>
  <c r="E1315" i="373"/>
  <c r="K1315" i="373" s="1"/>
  <c r="Z1314" i="373"/>
  <c r="Y1314" i="373"/>
  <c r="X1314" i="373"/>
  <c r="W1314" i="373"/>
  <c r="V1314" i="373"/>
  <c r="U1314" i="373"/>
  <c r="T1314" i="373"/>
  <c r="S1314" i="373"/>
  <c r="Q1314" i="373"/>
  <c r="P1314" i="373"/>
  <c r="O1314" i="373"/>
  <c r="N1314" i="373"/>
  <c r="M1314" i="373"/>
  <c r="L1314" i="373"/>
  <c r="J1314" i="373"/>
  <c r="I1314" i="373"/>
  <c r="H1314" i="373"/>
  <c r="G1314" i="373"/>
  <c r="F1314" i="373"/>
  <c r="E1314" i="373"/>
  <c r="D1314" i="373"/>
  <c r="AA1313" i="373"/>
  <c r="R1313" i="373"/>
  <c r="E1313" i="373"/>
  <c r="K1313" i="373" s="1"/>
  <c r="Z1312" i="373"/>
  <c r="Y1312" i="373"/>
  <c r="X1312" i="373"/>
  <c r="W1312" i="373"/>
  <c r="V1312" i="373"/>
  <c r="U1312" i="373"/>
  <c r="T1312" i="373"/>
  <c r="S1312" i="373"/>
  <c r="P1312" i="373"/>
  <c r="O1312" i="373"/>
  <c r="N1312" i="373"/>
  <c r="M1312" i="373"/>
  <c r="L1312" i="373"/>
  <c r="J1312" i="373"/>
  <c r="I1312" i="373"/>
  <c r="H1312" i="373"/>
  <c r="G1312" i="373"/>
  <c r="F1312" i="373"/>
  <c r="E1312" i="373"/>
  <c r="D1312" i="373"/>
  <c r="AA1311" i="373"/>
  <c r="R1311" i="373"/>
  <c r="E1311" i="373"/>
  <c r="K1311" i="373" s="1"/>
  <c r="Z1310" i="373"/>
  <c r="Y1310" i="373"/>
  <c r="X1310" i="373"/>
  <c r="W1310" i="373"/>
  <c r="V1310" i="373"/>
  <c r="U1310" i="373"/>
  <c r="T1310" i="373"/>
  <c r="S1310" i="373"/>
  <c r="Q1310" i="373"/>
  <c r="P1310" i="373"/>
  <c r="O1310" i="373"/>
  <c r="N1310" i="373"/>
  <c r="M1310" i="373"/>
  <c r="L1310" i="373"/>
  <c r="J1310" i="373"/>
  <c r="I1310" i="373"/>
  <c r="H1310" i="373"/>
  <c r="G1310" i="373"/>
  <c r="F1310" i="373"/>
  <c r="E1310" i="373"/>
  <c r="D1310" i="373"/>
  <c r="AA1309" i="373"/>
  <c r="R1309" i="373"/>
  <c r="E1309" i="373"/>
  <c r="K1309" i="373" s="1"/>
  <c r="Z1308" i="373"/>
  <c r="Y1308" i="373"/>
  <c r="X1308" i="373"/>
  <c r="W1308" i="373"/>
  <c r="V1308" i="373"/>
  <c r="U1308" i="373"/>
  <c r="T1308" i="373"/>
  <c r="S1308" i="373"/>
  <c r="Q1308" i="373"/>
  <c r="P1308" i="373"/>
  <c r="O1308" i="373"/>
  <c r="N1308" i="373"/>
  <c r="M1308" i="373"/>
  <c r="L1308" i="373"/>
  <c r="J1308" i="373"/>
  <c r="I1308" i="373"/>
  <c r="H1308" i="373"/>
  <c r="G1308" i="373"/>
  <c r="F1308" i="373"/>
  <c r="E1308" i="373"/>
  <c r="D1308" i="373"/>
  <c r="Z1307" i="373"/>
  <c r="X1307" i="373"/>
  <c r="W1307" i="373"/>
  <c r="P1307" i="373"/>
  <c r="O1307" i="373"/>
  <c r="J1307" i="373"/>
  <c r="I1307" i="373"/>
  <c r="H1307" i="373"/>
  <c r="G1307" i="373"/>
  <c r="F1307" i="373"/>
  <c r="E1307" i="373"/>
  <c r="D1307" i="373"/>
  <c r="Z1306" i="373"/>
  <c r="X1306" i="373"/>
  <c r="W1306" i="373"/>
  <c r="P1306" i="373"/>
  <c r="O1306" i="373"/>
  <c r="J1306" i="373"/>
  <c r="I1306" i="373"/>
  <c r="H1306" i="373"/>
  <c r="G1306" i="373"/>
  <c r="F1306" i="373"/>
  <c r="E1306" i="373"/>
  <c r="D1306" i="373"/>
  <c r="V1305" i="373"/>
  <c r="V1276" i="373" s="1"/>
  <c r="T1305" i="373"/>
  <c r="S1305" i="373"/>
  <c r="N1305" i="373"/>
  <c r="M1305" i="373"/>
  <c r="M1276" i="373" s="1"/>
  <c r="L1305" i="373"/>
  <c r="E1305" i="373"/>
  <c r="K1305" i="373" s="1"/>
  <c r="Z1304" i="373"/>
  <c r="Y1304" i="373"/>
  <c r="X1304" i="373"/>
  <c r="W1304" i="373"/>
  <c r="V1304" i="373"/>
  <c r="U1304" i="373"/>
  <c r="T1304" i="373"/>
  <c r="S1304" i="373"/>
  <c r="Q1304" i="373"/>
  <c r="P1304" i="373"/>
  <c r="O1304" i="373"/>
  <c r="N1304" i="373"/>
  <c r="M1304" i="373"/>
  <c r="L1304" i="373"/>
  <c r="J1304" i="373"/>
  <c r="I1304" i="373"/>
  <c r="H1304" i="373"/>
  <c r="G1304" i="373"/>
  <c r="F1304" i="373"/>
  <c r="E1304" i="373"/>
  <c r="D1304" i="373"/>
  <c r="AA1303" i="373"/>
  <c r="R1303" i="373"/>
  <c r="E1303" i="373"/>
  <c r="K1303" i="373" s="1"/>
  <c r="Z1302" i="373"/>
  <c r="Y1302" i="373"/>
  <c r="X1302" i="373"/>
  <c r="W1302" i="373"/>
  <c r="V1302" i="373"/>
  <c r="U1302" i="373"/>
  <c r="T1302" i="373"/>
  <c r="S1302" i="373"/>
  <c r="Q1302" i="373"/>
  <c r="P1302" i="373"/>
  <c r="O1302" i="373"/>
  <c r="N1302" i="373"/>
  <c r="M1302" i="373"/>
  <c r="L1302" i="373"/>
  <c r="J1302" i="373"/>
  <c r="I1302" i="373"/>
  <c r="H1302" i="373"/>
  <c r="G1302" i="373"/>
  <c r="F1302" i="373"/>
  <c r="E1302" i="373"/>
  <c r="D1302" i="373"/>
  <c r="Z1301" i="373"/>
  <c r="Y1301" i="373"/>
  <c r="X1301" i="373"/>
  <c r="W1301" i="373"/>
  <c r="V1301" i="373"/>
  <c r="U1301" i="373"/>
  <c r="T1301" i="373"/>
  <c r="S1301" i="373"/>
  <c r="Q1301" i="373"/>
  <c r="P1301" i="373"/>
  <c r="O1301" i="373"/>
  <c r="N1301" i="373"/>
  <c r="M1301" i="373"/>
  <c r="L1301" i="373"/>
  <c r="J1301" i="373"/>
  <c r="I1301" i="373"/>
  <c r="H1301" i="373"/>
  <c r="G1301" i="373"/>
  <c r="F1301" i="373"/>
  <c r="E1301" i="373"/>
  <c r="D1301" i="373"/>
  <c r="Z1300" i="373"/>
  <c r="Y1300" i="373"/>
  <c r="X1300" i="373"/>
  <c r="W1300" i="373"/>
  <c r="V1300" i="373"/>
  <c r="U1300" i="373"/>
  <c r="T1300" i="373"/>
  <c r="S1300" i="373"/>
  <c r="Q1300" i="373"/>
  <c r="P1300" i="373"/>
  <c r="O1300" i="373"/>
  <c r="N1300" i="373"/>
  <c r="M1300" i="373"/>
  <c r="L1300" i="373"/>
  <c r="J1300" i="373"/>
  <c r="I1300" i="373"/>
  <c r="H1300" i="373"/>
  <c r="G1300" i="373"/>
  <c r="F1300" i="373"/>
  <c r="E1300" i="373"/>
  <c r="D1300" i="373"/>
  <c r="Z1299" i="373"/>
  <c r="Y1299" i="373"/>
  <c r="X1299" i="373"/>
  <c r="W1299" i="373"/>
  <c r="V1299" i="373"/>
  <c r="U1299" i="373"/>
  <c r="T1299" i="373"/>
  <c r="S1299" i="373"/>
  <c r="Q1299" i="373"/>
  <c r="P1299" i="373"/>
  <c r="O1299" i="373"/>
  <c r="N1299" i="373"/>
  <c r="M1299" i="373"/>
  <c r="L1299" i="373"/>
  <c r="J1299" i="373"/>
  <c r="I1299" i="373"/>
  <c r="H1299" i="373"/>
  <c r="G1299" i="373"/>
  <c r="F1299" i="373"/>
  <c r="E1299" i="373"/>
  <c r="D1299" i="373"/>
  <c r="Z1298" i="373"/>
  <c r="Y1298" i="373"/>
  <c r="X1298" i="373"/>
  <c r="W1298" i="373"/>
  <c r="V1298" i="373"/>
  <c r="U1298" i="373"/>
  <c r="T1298" i="373"/>
  <c r="S1298" i="373"/>
  <c r="Q1298" i="373"/>
  <c r="P1298" i="373"/>
  <c r="O1298" i="373"/>
  <c r="N1298" i="373"/>
  <c r="M1298" i="373"/>
  <c r="L1298" i="373"/>
  <c r="J1298" i="373"/>
  <c r="I1298" i="373"/>
  <c r="H1298" i="373"/>
  <c r="G1298" i="373"/>
  <c r="F1298" i="373"/>
  <c r="E1298" i="373"/>
  <c r="D1298" i="373"/>
  <c r="AA1297" i="373"/>
  <c r="R1297" i="373"/>
  <c r="E1297" i="373"/>
  <c r="K1297" i="373" s="1"/>
  <c r="R1296" i="373"/>
  <c r="E1296" i="373"/>
  <c r="K1296" i="373" s="1"/>
  <c r="Z1295" i="373"/>
  <c r="Z1294" i="373" s="1"/>
  <c r="Z1296" i="373" s="1"/>
  <c r="X1295" i="373"/>
  <c r="X1294" i="373" s="1"/>
  <c r="X1296" i="373" s="1"/>
  <c r="W1295" i="373"/>
  <c r="W1294" i="373" s="1"/>
  <c r="W1296" i="373" s="1"/>
  <c r="V1295" i="373"/>
  <c r="V1294" i="373" s="1"/>
  <c r="V1296" i="373" s="1"/>
  <c r="U1295" i="373"/>
  <c r="R1295" i="373"/>
  <c r="E1295" i="373"/>
  <c r="K1295" i="373" s="1"/>
  <c r="T1294" i="373"/>
  <c r="S1294" i="373"/>
  <c r="Q1294" i="373"/>
  <c r="P1294" i="373"/>
  <c r="O1294" i="373"/>
  <c r="N1294" i="373"/>
  <c r="M1294" i="373"/>
  <c r="L1294" i="373"/>
  <c r="J1294" i="373"/>
  <c r="I1294" i="373"/>
  <c r="H1294" i="373"/>
  <c r="G1294" i="373"/>
  <c r="F1294" i="373"/>
  <c r="E1294" i="373"/>
  <c r="D1294" i="373"/>
  <c r="Y1293" i="373"/>
  <c r="AA1293" i="373" s="1"/>
  <c r="R1293" i="373"/>
  <c r="E1293" i="373"/>
  <c r="K1293" i="373" s="1"/>
  <c r="Z1292" i="373"/>
  <c r="Y1292" i="373"/>
  <c r="X1292" i="373"/>
  <c r="W1292" i="373"/>
  <c r="V1292" i="373"/>
  <c r="U1292" i="373"/>
  <c r="T1292" i="373"/>
  <c r="S1292" i="373"/>
  <c r="Q1292" i="373"/>
  <c r="P1292" i="373"/>
  <c r="O1292" i="373"/>
  <c r="N1292" i="373"/>
  <c r="M1292" i="373"/>
  <c r="L1292" i="373"/>
  <c r="J1292" i="373"/>
  <c r="I1292" i="373"/>
  <c r="H1292" i="373"/>
  <c r="G1292" i="373"/>
  <c r="F1292" i="373"/>
  <c r="E1292" i="373"/>
  <c r="D1292" i="373"/>
  <c r="Z1291" i="373"/>
  <c r="Y1291" i="373"/>
  <c r="X1291" i="373"/>
  <c r="W1291" i="373"/>
  <c r="V1291" i="373"/>
  <c r="U1291" i="373"/>
  <c r="T1291" i="373"/>
  <c r="S1291" i="373"/>
  <c r="Q1291" i="373"/>
  <c r="P1291" i="373"/>
  <c r="O1291" i="373"/>
  <c r="N1291" i="373"/>
  <c r="M1291" i="373"/>
  <c r="L1291" i="373"/>
  <c r="J1291" i="373"/>
  <c r="I1291" i="373"/>
  <c r="H1291" i="373"/>
  <c r="G1291" i="373"/>
  <c r="F1291" i="373"/>
  <c r="E1291" i="373"/>
  <c r="D1291" i="373"/>
  <c r="AA1290" i="373"/>
  <c r="R1290" i="373"/>
  <c r="E1290" i="373"/>
  <c r="K1290" i="373" s="1"/>
  <c r="Z1289" i="373"/>
  <c r="Y1289" i="373"/>
  <c r="X1289" i="373"/>
  <c r="W1289" i="373"/>
  <c r="V1289" i="373"/>
  <c r="U1289" i="373"/>
  <c r="T1289" i="373"/>
  <c r="S1289" i="373"/>
  <c r="Q1289" i="373"/>
  <c r="P1289" i="373"/>
  <c r="O1289" i="373"/>
  <c r="N1289" i="373"/>
  <c r="M1289" i="373"/>
  <c r="L1289" i="373"/>
  <c r="J1289" i="373"/>
  <c r="I1289" i="373"/>
  <c r="H1289" i="373"/>
  <c r="G1289" i="373"/>
  <c r="F1289" i="373"/>
  <c r="E1289" i="373"/>
  <c r="D1289" i="373"/>
  <c r="Z1288" i="373"/>
  <c r="Y1288" i="373"/>
  <c r="X1288" i="373"/>
  <c r="W1288" i="373"/>
  <c r="V1288" i="373"/>
  <c r="U1288" i="373"/>
  <c r="T1288" i="373"/>
  <c r="S1288" i="373"/>
  <c r="Q1288" i="373"/>
  <c r="P1288" i="373"/>
  <c r="O1288" i="373"/>
  <c r="N1288" i="373"/>
  <c r="M1288" i="373"/>
  <c r="L1288" i="373"/>
  <c r="J1288" i="373"/>
  <c r="I1288" i="373"/>
  <c r="H1288" i="373"/>
  <c r="G1288" i="373"/>
  <c r="F1288" i="373"/>
  <c r="E1288" i="373"/>
  <c r="D1288" i="373"/>
  <c r="AA1287" i="373"/>
  <c r="R1287" i="373"/>
  <c r="K1287" i="373"/>
  <c r="E1287" i="373"/>
  <c r="Z1286" i="373"/>
  <c r="Y1286" i="373"/>
  <c r="X1286" i="373"/>
  <c r="W1286" i="373"/>
  <c r="V1286" i="373"/>
  <c r="U1286" i="373"/>
  <c r="T1286" i="373"/>
  <c r="S1286" i="373"/>
  <c r="Q1286" i="373"/>
  <c r="P1286" i="373"/>
  <c r="O1286" i="373"/>
  <c r="N1286" i="373"/>
  <c r="M1286" i="373"/>
  <c r="L1286" i="373"/>
  <c r="J1286" i="373"/>
  <c r="I1286" i="373"/>
  <c r="H1286" i="373"/>
  <c r="G1286" i="373"/>
  <c r="F1286" i="373"/>
  <c r="E1286" i="373"/>
  <c r="D1286" i="373"/>
  <c r="Z1285" i="373"/>
  <c r="Y1285" i="373"/>
  <c r="X1285" i="373"/>
  <c r="W1285" i="373"/>
  <c r="V1285" i="373"/>
  <c r="U1285" i="373"/>
  <c r="T1285" i="373"/>
  <c r="S1285" i="373"/>
  <c r="Q1285" i="373"/>
  <c r="P1285" i="373"/>
  <c r="O1285" i="373"/>
  <c r="N1285" i="373"/>
  <c r="M1285" i="373"/>
  <c r="L1285" i="373"/>
  <c r="J1285" i="373"/>
  <c r="I1285" i="373"/>
  <c r="H1285" i="373"/>
  <c r="G1285" i="373"/>
  <c r="F1285" i="373"/>
  <c r="E1285" i="373"/>
  <c r="D1285" i="373"/>
  <c r="Z1284" i="373"/>
  <c r="Y1284" i="373"/>
  <c r="X1284" i="373"/>
  <c r="W1284" i="373"/>
  <c r="V1284" i="373"/>
  <c r="U1284" i="373"/>
  <c r="T1284" i="373"/>
  <c r="S1284" i="373"/>
  <c r="Q1284" i="373"/>
  <c r="P1284" i="373"/>
  <c r="O1284" i="373"/>
  <c r="N1284" i="373"/>
  <c r="M1284" i="373"/>
  <c r="L1284" i="373"/>
  <c r="J1284" i="373"/>
  <c r="I1284" i="373"/>
  <c r="H1284" i="373"/>
  <c r="G1284" i="373"/>
  <c r="F1284" i="373"/>
  <c r="E1284" i="373"/>
  <c r="D1284" i="373"/>
  <c r="Z1283" i="373"/>
  <c r="Y1283" i="373"/>
  <c r="X1283" i="373"/>
  <c r="W1283" i="373"/>
  <c r="V1283" i="373"/>
  <c r="U1283" i="373"/>
  <c r="T1283" i="373"/>
  <c r="S1283" i="373"/>
  <c r="Q1283" i="373"/>
  <c r="P1283" i="373"/>
  <c r="O1283" i="373"/>
  <c r="N1283" i="373"/>
  <c r="M1283" i="373"/>
  <c r="L1283" i="373"/>
  <c r="J1283" i="373"/>
  <c r="I1283" i="373"/>
  <c r="H1283" i="373"/>
  <c r="G1283" i="373"/>
  <c r="F1283" i="373"/>
  <c r="E1283" i="373"/>
  <c r="D1283" i="373"/>
  <c r="AA1282" i="373"/>
  <c r="R1282" i="373"/>
  <c r="E1282" i="373"/>
  <c r="K1282" i="373" s="1"/>
  <c r="Z1281" i="373"/>
  <c r="Y1281" i="373"/>
  <c r="X1281" i="373"/>
  <c r="R1281" i="373"/>
  <c r="J1281" i="373"/>
  <c r="I1281" i="373"/>
  <c r="H1281" i="373"/>
  <c r="G1281" i="373"/>
  <c r="F1281" i="373"/>
  <c r="E1281" i="373"/>
  <c r="D1281" i="373"/>
  <c r="Z1280" i="373"/>
  <c r="Y1280" i="373"/>
  <c r="X1280" i="373"/>
  <c r="R1280" i="373"/>
  <c r="J1280" i="373"/>
  <c r="I1280" i="373"/>
  <c r="H1280" i="373"/>
  <c r="G1280" i="373"/>
  <c r="F1280" i="373"/>
  <c r="E1280" i="373"/>
  <c r="D1280" i="373"/>
  <c r="Z1279" i="373"/>
  <c r="Y1279" i="373"/>
  <c r="X1279" i="373"/>
  <c r="R1279" i="373"/>
  <c r="J1279" i="373"/>
  <c r="I1279" i="373"/>
  <c r="H1279" i="373"/>
  <c r="G1279" i="373"/>
  <c r="F1279" i="373"/>
  <c r="E1279" i="373"/>
  <c r="D1279" i="373"/>
  <c r="K1279" i="373" s="1"/>
  <c r="Z1278" i="373"/>
  <c r="Y1278" i="373"/>
  <c r="X1278" i="373"/>
  <c r="R1278" i="373"/>
  <c r="J1278" i="373"/>
  <c r="I1278" i="373"/>
  <c r="H1278" i="373"/>
  <c r="G1278" i="373"/>
  <c r="F1278" i="373"/>
  <c r="E1278" i="373"/>
  <c r="D1278" i="373"/>
  <c r="W1277" i="373"/>
  <c r="W1276" i="373" s="1"/>
  <c r="V1277" i="373"/>
  <c r="U1277" i="373"/>
  <c r="U1276" i="373" s="1"/>
  <c r="T1277" i="373"/>
  <c r="T1276" i="373" s="1"/>
  <c r="S1277" i="373"/>
  <c r="S1276" i="373" s="1"/>
  <c r="Q1277" i="373"/>
  <c r="P1277" i="373"/>
  <c r="P1276" i="373" s="1"/>
  <c r="O1277" i="373"/>
  <c r="O1276" i="373" s="1"/>
  <c r="N1277" i="373"/>
  <c r="M1277" i="373"/>
  <c r="L1277" i="373"/>
  <c r="E1277" i="373"/>
  <c r="K1277" i="373" s="1"/>
  <c r="Z1276" i="373"/>
  <c r="X1276" i="373"/>
  <c r="Q1276" i="373"/>
  <c r="J1276" i="373"/>
  <c r="I1276" i="373"/>
  <c r="H1276" i="373"/>
  <c r="G1276" i="373"/>
  <c r="F1276" i="373"/>
  <c r="E1276" i="373"/>
  <c r="D1276" i="373"/>
  <c r="AA1275" i="373"/>
  <c r="R1275" i="373"/>
  <c r="K1275" i="373"/>
  <c r="E1275" i="373"/>
  <c r="Z1274" i="373"/>
  <c r="Y1274" i="373"/>
  <c r="X1274" i="373"/>
  <c r="W1274" i="373"/>
  <c r="V1274" i="373"/>
  <c r="U1274" i="373"/>
  <c r="T1274" i="373"/>
  <c r="S1274" i="373"/>
  <c r="Q1274" i="373"/>
  <c r="P1274" i="373"/>
  <c r="O1274" i="373"/>
  <c r="N1274" i="373"/>
  <c r="M1274" i="373"/>
  <c r="L1274" i="373"/>
  <c r="J1274" i="373"/>
  <c r="I1274" i="373"/>
  <c r="H1274" i="373"/>
  <c r="G1274" i="373"/>
  <c r="F1274" i="373"/>
  <c r="E1274" i="373"/>
  <c r="D1274" i="373"/>
  <c r="AA1273" i="373"/>
  <c r="R1273" i="373"/>
  <c r="E1273" i="373"/>
  <c r="K1273" i="373" s="1"/>
  <c r="Z1272" i="373"/>
  <c r="Y1272" i="373"/>
  <c r="X1272" i="373"/>
  <c r="W1272" i="373"/>
  <c r="V1272" i="373"/>
  <c r="U1272" i="373"/>
  <c r="T1272" i="373"/>
  <c r="S1272" i="373"/>
  <c r="Q1272" i="373"/>
  <c r="P1272" i="373"/>
  <c r="O1272" i="373"/>
  <c r="N1272" i="373"/>
  <c r="M1272" i="373"/>
  <c r="L1272" i="373"/>
  <c r="J1272" i="373"/>
  <c r="I1272" i="373"/>
  <c r="H1272" i="373"/>
  <c r="G1272" i="373"/>
  <c r="F1272" i="373"/>
  <c r="E1272" i="373"/>
  <c r="D1272" i="373"/>
  <c r="AA1271" i="373"/>
  <c r="R1271" i="373"/>
  <c r="E1271" i="373"/>
  <c r="K1271" i="373" s="1"/>
  <c r="Z1270" i="373"/>
  <c r="Y1270" i="373"/>
  <c r="X1270" i="373"/>
  <c r="W1270" i="373"/>
  <c r="V1270" i="373"/>
  <c r="U1270" i="373"/>
  <c r="T1270" i="373"/>
  <c r="S1270" i="373"/>
  <c r="Q1270" i="373"/>
  <c r="P1270" i="373"/>
  <c r="O1270" i="373"/>
  <c r="N1270" i="373"/>
  <c r="M1270" i="373"/>
  <c r="L1270" i="373"/>
  <c r="J1270" i="373"/>
  <c r="I1270" i="373"/>
  <c r="H1270" i="373"/>
  <c r="G1270" i="373"/>
  <c r="F1270" i="373"/>
  <c r="E1270" i="373"/>
  <c r="D1270" i="373"/>
  <c r="AA1269" i="373"/>
  <c r="R1269" i="373"/>
  <c r="E1269" i="373"/>
  <c r="K1269" i="373" s="1"/>
  <c r="Z1268" i="373"/>
  <c r="Y1268" i="373"/>
  <c r="X1268" i="373"/>
  <c r="W1268" i="373"/>
  <c r="V1268" i="373"/>
  <c r="U1268" i="373"/>
  <c r="T1268" i="373"/>
  <c r="S1268" i="373"/>
  <c r="Q1268" i="373"/>
  <c r="P1268" i="373"/>
  <c r="O1268" i="373"/>
  <c r="N1268" i="373"/>
  <c r="M1268" i="373"/>
  <c r="L1268" i="373"/>
  <c r="J1268" i="373"/>
  <c r="I1268" i="373"/>
  <c r="H1268" i="373"/>
  <c r="G1268" i="373"/>
  <c r="F1268" i="373"/>
  <c r="E1268" i="373"/>
  <c r="D1268" i="373"/>
  <c r="AA1267" i="373"/>
  <c r="R1267" i="373"/>
  <c r="E1267" i="373"/>
  <c r="K1267" i="373" s="1"/>
  <c r="Z1266" i="373"/>
  <c r="Y1266" i="373"/>
  <c r="X1266" i="373"/>
  <c r="W1266" i="373"/>
  <c r="V1266" i="373"/>
  <c r="U1266" i="373"/>
  <c r="T1266" i="373"/>
  <c r="S1266" i="373"/>
  <c r="Q1266" i="373"/>
  <c r="P1266" i="373"/>
  <c r="O1266" i="373"/>
  <c r="N1266" i="373"/>
  <c r="M1266" i="373"/>
  <c r="L1266" i="373"/>
  <c r="J1266" i="373"/>
  <c r="I1266" i="373"/>
  <c r="H1266" i="373"/>
  <c r="G1266" i="373"/>
  <c r="F1266" i="373"/>
  <c r="E1266" i="373"/>
  <c r="D1266" i="373"/>
  <c r="AA1265" i="373"/>
  <c r="R1265" i="373"/>
  <c r="E1265" i="373"/>
  <c r="K1265" i="373" s="1"/>
  <c r="Z1264" i="373"/>
  <c r="Y1264" i="373"/>
  <c r="X1264" i="373"/>
  <c r="W1264" i="373"/>
  <c r="V1264" i="373"/>
  <c r="U1264" i="373"/>
  <c r="T1264" i="373"/>
  <c r="S1264" i="373"/>
  <c r="Q1264" i="373"/>
  <c r="P1264" i="373"/>
  <c r="O1264" i="373"/>
  <c r="N1264" i="373"/>
  <c r="M1264" i="373"/>
  <c r="L1264" i="373"/>
  <c r="J1264" i="373"/>
  <c r="I1264" i="373"/>
  <c r="H1264" i="373"/>
  <c r="G1264" i="373"/>
  <c r="F1264" i="373"/>
  <c r="E1264" i="373"/>
  <c r="D1264" i="373"/>
  <c r="AA1263" i="373"/>
  <c r="R1263" i="373"/>
  <c r="E1263" i="373"/>
  <c r="K1263" i="373" s="1"/>
  <c r="Z1262" i="373"/>
  <c r="Y1262" i="373"/>
  <c r="X1262" i="373"/>
  <c r="W1262" i="373"/>
  <c r="V1262" i="373"/>
  <c r="U1262" i="373"/>
  <c r="T1262" i="373"/>
  <c r="S1262" i="373"/>
  <c r="Q1262" i="373"/>
  <c r="P1262" i="373"/>
  <c r="O1262" i="373"/>
  <c r="N1262" i="373"/>
  <c r="M1262" i="373"/>
  <c r="L1262" i="373"/>
  <c r="J1262" i="373"/>
  <c r="I1262" i="373"/>
  <c r="H1262" i="373"/>
  <c r="G1262" i="373"/>
  <c r="F1262" i="373"/>
  <c r="E1262" i="373"/>
  <c r="D1262" i="373"/>
  <c r="AA1261" i="373"/>
  <c r="R1261" i="373"/>
  <c r="E1261" i="373"/>
  <c r="K1261" i="373" s="1"/>
  <c r="Z1260" i="373"/>
  <c r="Y1260" i="373"/>
  <c r="X1260" i="373"/>
  <c r="W1260" i="373"/>
  <c r="V1260" i="373"/>
  <c r="U1260" i="373"/>
  <c r="T1260" i="373"/>
  <c r="S1260" i="373"/>
  <c r="Q1260" i="373"/>
  <c r="P1260" i="373"/>
  <c r="O1260" i="373"/>
  <c r="N1260" i="373"/>
  <c r="M1260" i="373"/>
  <c r="L1260" i="373"/>
  <c r="J1260" i="373"/>
  <c r="I1260" i="373"/>
  <c r="H1260" i="373"/>
  <c r="G1260" i="373"/>
  <c r="F1260" i="373"/>
  <c r="E1260" i="373"/>
  <c r="D1260" i="373"/>
  <c r="AA1259" i="373"/>
  <c r="R1259" i="373"/>
  <c r="E1259" i="373"/>
  <c r="K1259" i="373" s="1"/>
  <c r="Z1258" i="373"/>
  <c r="Y1258" i="373"/>
  <c r="X1258" i="373"/>
  <c r="W1258" i="373"/>
  <c r="V1258" i="373"/>
  <c r="U1258" i="373"/>
  <c r="T1258" i="373"/>
  <c r="S1258" i="373"/>
  <c r="Q1258" i="373"/>
  <c r="P1258" i="373"/>
  <c r="O1258" i="373"/>
  <c r="N1258" i="373"/>
  <c r="M1258" i="373"/>
  <c r="L1258" i="373"/>
  <c r="J1258" i="373"/>
  <c r="I1258" i="373"/>
  <c r="H1258" i="373"/>
  <c r="G1258" i="373"/>
  <c r="F1258" i="373"/>
  <c r="E1258" i="373"/>
  <c r="D1258" i="373"/>
  <c r="AA1257" i="373"/>
  <c r="R1257" i="373"/>
  <c r="E1257" i="373"/>
  <c r="K1257" i="373" s="1"/>
  <c r="Z1256" i="373"/>
  <c r="Y1256" i="373"/>
  <c r="X1256" i="373"/>
  <c r="W1256" i="373"/>
  <c r="V1256" i="373"/>
  <c r="U1256" i="373"/>
  <c r="T1256" i="373"/>
  <c r="S1256" i="373"/>
  <c r="Q1256" i="373"/>
  <c r="P1256" i="373"/>
  <c r="O1256" i="373"/>
  <c r="N1256" i="373"/>
  <c r="M1256" i="373"/>
  <c r="L1256" i="373"/>
  <c r="J1256" i="373"/>
  <c r="I1256" i="373"/>
  <c r="H1256" i="373"/>
  <c r="G1256" i="373"/>
  <c r="F1256" i="373"/>
  <c r="E1256" i="373"/>
  <c r="D1256" i="373"/>
  <c r="AA1255" i="373"/>
  <c r="R1255" i="373"/>
  <c r="E1255" i="373"/>
  <c r="K1255" i="373" s="1"/>
  <c r="E1254" i="373"/>
  <c r="AA1253" i="373"/>
  <c r="R1253" i="373"/>
  <c r="E1253" i="373"/>
  <c r="K1253" i="373" s="1"/>
  <c r="Z1252" i="373"/>
  <c r="Z1251" i="373" s="1"/>
  <c r="Y1252" i="373"/>
  <c r="Y1251" i="373" s="1"/>
  <c r="X1252" i="373"/>
  <c r="X1251" i="373" s="1"/>
  <c r="W1252" i="373"/>
  <c r="W1251" i="373" s="1"/>
  <c r="V1252" i="373"/>
  <c r="V1251" i="373" s="1"/>
  <c r="U1252" i="373"/>
  <c r="T1252" i="373"/>
  <c r="T1251" i="373" s="1"/>
  <c r="S1252" i="373"/>
  <c r="Q1252" i="373"/>
  <c r="Q1251" i="373" s="1"/>
  <c r="P1252" i="373"/>
  <c r="O1252" i="373"/>
  <c r="O1251" i="373" s="1"/>
  <c r="N1252" i="373"/>
  <c r="N1251" i="373" s="1"/>
  <c r="M1252" i="373"/>
  <c r="M1251" i="373" s="1"/>
  <c r="L1252" i="373"/>
  <c r="J1252" i="373"/>
  <c r="J1251" i="373" s="1"/>
  <c r="I1252" i="373"/>
  <c r="H1252" i="373"/>
  <c r="H1251" i="373" s="1"/>
  <c r="G1252" i="373"/>
  <c r="F1252" i="373"/>
  <c r="F1251" i="373" s="1"/>
  <c r="E1252" i="373"/>
  <c r="D1252" i="373"/>
  <c r="D1251" i="373" s="1"/>
  <c r="U1251" i="373"/>
  <c r="S1251" i="373"/>
  <c r="P1251" i="373"/>
  <c r="L1251" i="373"/>
  <c r="I1251" i="373"/>
  <c r="G1251" i="373"/>
  <c r="E1251" i="373"/>
  <c r="E1250" i="373"/>
  <c r="AA1249" i="373"/>
  <c r="R1249" i="373"/>
  <c r="K1249" i="373"/>
  <c r="E1249" i="373"/>
  <c r="AA1248" i="373"/>
  <c r="R1248" i="373"/>
  <c r="E1248" i="373"/>
  <c r="K1248" i="373" s="1"/>
  <c r="Z1247" i="373"/>
  <c r="Z1246" i="373" s="1"/>
  <c r="Y1247" i="373"/>
  <c r="X1247" i="373"/>
  <c r="X1246" i="373" s="1"/>
  <c r="W1247" i="373"/>
  <c r="W1246" i="373" s="1"/>
  <c r="V1247" i="373"/>
  <c r="V1246" i="373" s="1"/>
  <c r="U1247" i="373"/>
  <c r="U1246" i="373" s="1"/>
  <c r="T1247" i="373"/>
  <c r="S1247" i="373"/>
  <c r="Q1247" i="373"/>
  <c r="Q1246" i="373" s="1"/>
  <c r="P1247" i="373"/>
  <c r="P1246" i="373" s="1"/>
  <c r="O1247" i="373"/>
  <c r="O1246" i="373" s="1"/>
  <c r="N1247" i="373"/>
  <c r="N1246" i="373" s="1"/>
  <c r="M1247" i="373"/>
  <c r="M1246" i="373" s="1"/>
  <c r="L1247" i="373"/>
  <c r="L1246" i="373" s="1"/>
  <c r="J1247" i="373"/>
  <c r="J1246" i="373" s="1"/>
  <c r="I1247" i="373"/>
  <c r="I1246" i="373" s="1"/>
  <c r="H1247" i="373"/>
  <c r="H1246" i="373" s="1"/>
  <c r="G1247" i="373"/>
  <c r="G1246" i="373" s="1"/>
  <c r="F1247" i="373"/>
  <c r="F1246" i="373" s="1"/>
  <c r="E1247" i="373"/>
  <c r="D1247" i="373"/>
  <c r="D1246" i="373" s="1"/>
  <c r="Y1246" i="373"/>
  <c r="T1246" i="373"/>
  <c r="E1246" i="373"/>
  <c r="E1245" i="373"/>
  <c r="AA1244" i="373"/>
  <c r="R1244" i="373"/>
  <c r="K1244" i="373"/>
  <c r="E1244" i="373"/>
  <c r="AA1243" i="373"/>
  <c r="R1243" i="373"/>
  <c r="K1243" i="373"/>
  <c r="E1243" i="373"/>
  <c r="Z1242" i="373"/>
  <c r="Z1241" i="373" s="1"/>
  <c r="Z1240" i="373" s="1"/>
  <c r="Y1242" i="373"/>
  <c r="X1242" i="373"/>
  <c r="W1242" i="373"/>
  <c r="V1242" i="373"/>
  <c r="V1241" i="373" s="1"/>
  <c r="V1240" i="373" s="1"/>
  <c r="U1242" i="373"/>
  <c r="U1241" i="373" s="1"/>
  <c r="U1240" i="373" s="1"/>
  <c r="T1242" i="373"/>
  <c r="T1241" i="373" s="1"/>
  <c r="T1240" i="373" s="1"/>
  <c r="S1242" i="373"/>
  <c r="S1241" i="373" s="1"/>
  <c r="S1240" i="373" s="1"/>
  <c r="Q1242" i="373"/>
  <c r="Q1241" i="373" s="1"/>
  <c r="Q1240" i="373" s="1"/>
  <c r="P1242" i="373"/>
  <c r="P1241" i="373" s="1"/>
  <c r="P1240" i="373" s="1"/>
  <c r="O1242" i="373"/>
  <c r="O1241" i="373" s="1"/>
  <c r="O1240" i="373" s="1"/>
  <c r="N1242" i="373"/>
  <c r="N1241" i="373" s="1"/>
  <c r="N1240" i="373" s="1"/>
  <c r="M1242" i="373"/>
  <c r="M1241" i="373" s="1"/>
  <c r="M1240" i="373" s="1"/>
  <c r="L1242" i="373"/>
  <c r="L1241" i="373" s="1"/>
  <c r="J1242" i="373"/>
  <c r="J1241" i="373" s="1"/>
  <c r="J1240" i="373" s="1"/>
  <c r="I1242" i="373"/>
  <c r="I1241" i="373" s="1"/>
  <c r="I1240" i="373" s="1"/>
  <c r="H1242" i="373"/>
  <c r="G1242" i="373"/>
  <c r="G1241" i="373" s="1"/>
  <c r="G1240" i="373" s="1"/>
  <c r="F1242" i="373"/>
  <c r="F1241" i="373" s="1"/>
  <c r="F1240" i="373" s="1"/>
  <c r="E1242" i="373"/>
  <c r="D1242" i="373"/>
  <c r="D1241" i="373" s="1"/>
  <c r="D1240" i="373" s="1"/>
  <c r="Y1241" i="373"/>
  <c r="Y1240" i="373" s="1"/>
  <c r="X1241" i="373"/>
  <c r="X1240" i="373" s="1"/>
  <c r="W1241" i="373"/>
  <c r="W1240" i="373" s="1"/>
  <c r="H1241" i="373"/>
  <c r="H1240" i="373" s="1"/>
  <c r="E1241" i="373"/>
  <c r="E1240" i="373"/>
  <c r="AA1239" i="373"/>
  <c r="R1239" i="373"/>
  <c r="E1239" i="373"/>
  <c r="K1239" i="373" s="1"/>
  <c r="AA1238" i="373"/>
  <c r="R1238" i="373"/>
  <c r="K1238" i="373"/>
  <c r="E1238" i="373"/>
  <c r="AA1237" i="373"/>
  <c r="AB1237" i="373" s="1"/>
  <c r="R1237" i="373"/>
  <c r="E1237" i="373"/>
  <c r="K1237" i="373" s="1"/>
  <c r="Z1236" i="373"/>
  <c r="Y1236" i="373"/>
  <c r="X1236" i="373"/>
  <c r="W1236" i="373"/>
  <c r="V1236" i="373"/>
  <c r="U1236" i="373"/>
  <c r="T1236" i="373"/>
  <c r="S1236" i="373"/>
  <c r="Q1236" i="373"/>
  <c r="P1236" i="373"/>
  <c r="O1236" i="373"/>
  <c r="N1236" i="373"/>
  <c r="M1236" i="373"/>
  <c r="L1236" i="373"/>
  <c r="J1236" i="373"/>
  <c r="I1236" i="373"/>
  <c r="H1236" i="373"/>
  <c r="G1236" i="373"/>
  <c r="F1236" i="373"/>
  <c r="E1236" i="373"/>
  <c r="D1236" i="373"/>
  <c r="AA1235" i="373"/>
  <c r="AB1235" i="373" s="1"/>
  <c r="R1235" i="373"/>
  <c r="E1235" i="373"/>
  <c r="K1235" i="373" s="1"/>
  <c r="AA1234" i="373"/>
  <c r="R1234" i="373"/>
  <c r="K1234" i="373"/>
  <c r="E1234" i="373"/>
  <c r="Z1233" i="373"/>
  <c r="Y1233" i="373"/>
  <c r="X1233" i="373"/>
  <c r="W1233" i="373"/>
  <c r="V1233" i="373"/>
  <c r="U1233" i="373"/>
  <c r="T1233" i="373"/>
  <c r="S1233" i="373"/>
  <c r="Q1233" i="373"/>
  <c r="P1233" i="373"/>
  <c r="O1233" i="373"/>
  <c r="N1233" i="373"/>
  <c r="M1233" i="373"/>
  <c r="L1233" i="373"/>
  <c r="J1233" i="373"/>
  <c r="I1233" i="373"/>
  <c r="H1233" i="373"/>
  <c r="G1233" i="373"/>
  <c r="F1233" i="373"/>
  <c r="E1233" i="373"/>
  <c r="D1233" i="373"/>
  <c r="AA1232" i="373"/>
  <c r="R1232" i="373"/>
  <c r="K1232" i="373"/>
  <c r="E1232" i="373"/>
  <c r="AA1231" i="373"/>
  <c r="R1231" i="373"/>
  <c r="E1231" i="373"/>
  <c r="K1231" i="373" s="1"/>
  <c r="Z1230" i="373"/>
  <c r="Y1230" i="373"/>
  <c r="X1230" i="373"/>
  <c r="W1230" i="373"/>
  <c r="V1230" i="373"/>
  <c r="U1230" i="373"/>
  <c r="T1230" i="373"/>
  <c r="S1230" i="373"/>
  <c r="Q1230" i="373"/>
  <c r="P1230" i="373"/>
  <c r="O1230" i="373"/>
  <c r="N1230" i="373"/>
  <c r="M1230" i="373"/>
  <c r="L1230" i="373"/>
  <c r="J1230" i="373"/>
  <c r="I1230" i="373"/>
  <c r="H1230" i="373"/>
  <c r="G1230" i="373"/>
  <c r="F1230" i="373"/>
  <c r="E1230" i="373"/>
  <c r="D1230" i="373"/>
  <c r="AA1229" i="373"/>
  <c r="R1229" i="373"/>
  <c r="E1229" i="373"/>
  <c r="K1229" i="373" s="1"/>
  <c r="AA1228" i="373"/>
  <c r="R1228" i="373"/>
  <c r="K1228" i="373"/>
  <c r="E1228" i="373"/>
  <c r="AA1227" i="373"/>
  <c r="R1227" i="373"/>
  <c r="E1227" i="373"/>
  <c r="K1227" i="373" s="1"/>
  <c r="AA1226" i="373"/>
  <c r="R1226" i="373"/>
  <c r="K1226" i="373"/>
  <c r="E1226" i="373"/>
  <c r="Z1225" i="373"/>
  <c r="Y1225" i="373"/>
  <c r="X1225" i="373"/>
  <c r="W1225" i="373"/>
  <c r="V1225" i="373"/>
  <c r="U1225" i="373"/>
  <c r="T1225" i="373"/>
  <c r="S1225" i="373"/>
  <c r="Q1225" i="373"/>
  <c r="P1225" i="373"/>
  <c r="O1225" i="373"/>
  <c r="N1225" i="373"/>
  <c r="M1225" i="373"/>
  <c r="L1225" i="373"/>
  <c r="J1225" i="373"/>
  <c r="I1225" i="373"/>
  <c r="H1225" i="373"/>
  <c r="G1225" i="373"/>
  <c r="F1225" i="373"/>
  <c r="E1225" i="373"/>
  <c r="D1225" i="373"/>
  <c r="AA1224" i="373"/>
  <c r="R1224" i="373"/>
  <c r="K1224" i="373"/>
  <c r="E1224" i="373"/>
  <c r="AA1223" i="373"/>
  <c r="R1223" i="373"/>
  <c r="E1223" i="373"/>
  <c r="K1223" i="373" s="1"/>
  <c r="AA1222" i="373"/>
  <c r="R1222" i="373"/>
  <c r="K1222" i="373"/>
  <c r="E1222" i="373"/>
  <c r="AA1221" i="373"/>
  <c r="R1221" i="373"/>
  <c r="E1221" i="373"/>
  <c r="K1221" i="373" s="1"/>
  <c r="AA1220" i="373"/>
  <c r="R1220" i="373"/>
  <c r="K1220" i="373"/>
  <c r="E1220" i="373"/>
  <c r="AA1219" i="373"/>
  <c r="R1219" i="373"/>
  <c r="E1219" i="373"/>
  <c r="K1219" i="373" s="1"/>
  <c r="AA1218" i="373"/>
  <c r="AB1218" i="373" s="1"/>
  <c r="R1218" i="373"/>
  <c r="E1218" i="373"/>
  <c r="K1218" i="373" s="1"/>
  <c r="AA1217" i="373"/>
  <c r="R1217" i="373"/>
  <c r="AB1217" i="373" s="1"/>
  <c r="AC1217" i="373" s="1"/>
  <c r="E1217" i="373"/>
  <c r="K1217" i="373" s="1"/>
  <c r="AA1216" i="373"/>
  <c r="R1216" i="373"/>
  <c r="E1216" i="373"/>
  <c r="K1216" i="373" s="1"/>
  <c r="AA1215" i="373"/>
  <c r="R1215" i="373"/>
  <c r="E1215" i="373"/>
  <c r="K1215" i="373" s="1"/>
  <c r="AA1214" i="373"/>
  <c r="R1214" i="373"/>
  <c r="E1214" i="373"/>
  <c r="K1214" i="373" s="1"/>
  <c r="AA1213" i="373"/>
  <c r="R1213" i="373"/>
  <c r="E1213" i="373"/>
  <c r="K1213" i="373" s="1"/>
  <c r="AA1212" i="373"/>
  <c r="R1212" i="373"/>
  <c r="K1212" i="373"/>
  <c r="E1212" i="373"/>
  <c r="AA1211" i="373"/>
  <c r="R1211" i="373"/>
  <c r="E1211" i="373"/>
  <c r="K1211" i="373" s="1"/>
  <c r="AA1210" i="373"/>
  <c r="R1210" i="373"/>
  <c r="K1210" i="373"/>
  <c r="E1210" i="373"/>
  <c r="AA1209" i="373"/>
  <c r="R1209" i="373"/>
  <c r="E1209" i="373"/>
  <c r="K1209" i="373" s="1"/>
  <c r="AA1208" i="373"/>
  <c r="R1208" i="373"/>
  <c r="E1208" i="373"/>
  <c r="K1208" i="373" s="1"/>
  <c r="AA1207" i="373"/>
  <c r="R1207" i="373"/>
  <c r="K1207" i="373"/>
  <c r="E1207" i="373"/>
  <c r="AA1206" i="373"/>
  <c r="R1206" i="373"/>
  <c r="E1206" i="373"/>
  <c r="K1206" i="373" s="1"/>
  <c r="AA1205" i="373"/>
  <c r="R1205" i="373"/>
  <c r="E1205" i="373"/>
  <c r="K1205" i="373" s="1"/>
  <c r="AA1204" i="373"/>
  <c r="R1204" i="373"/>
  <c r="K1204" i="373"/>
  <c r="E1204" i="373"/>
  <c r="AA1203" i="373"/>
  <c r="R1203" i="373"/>
  <c r="E1203" i="373"/>
  <c r="K1203" i="373" s="1"/>
  <c r="AA1202" i="373"/>
  <c r="R1202" i="373"/>
  <c r="E1202" i="373"/>
  <c r="K1202" i="373" s="1"/>
  <c r="AA1201" i="373"/>
  <c r="R1201" i="373"/>
  <c r="K1201" i="373"/>
  <c r="E1201" i="373"/>
  <c r="AA1200" i="373"/>
  <c r="R1200" i="373"/>
  <c r="E1200" i="373"/>
  <c r="K1200" i="373" s="1"/>
  <c r="AA1199" i="373"/>
  <c r="R1199" i="373"/>
  <c r="K1199" i="373"/>
  <c r="E1199" i="373"/>
  <c r="AA1198" i="373"/>
  <c r="R1198" i="373"/>
  <c r="E1198" i="373"/>
  <c r="K1198" i="373" s="1"/>
  <c r="AA1197" i="373"/>
  <c r="R1197" i="373"/>
  <c r="K1197" i="373"/>
  <c r="E1197" i="373"/>
  <c r="AA1196" i="373"/>
  <c r="R1196" i="373"/>
  <c r="E1196" i="373"/>
  <c r="K1196" i="373" s="1"/>
  <c r="Z1195" i="373"/>
  <c r="Z1165" i="373" s="1"/>
  <c r="Y1195" i="373"/>
  <c r="Y1165" i="373" s="1"/>
  <c r="X1195" i="373"/>
  <c r="X1165" i="373" s="1"/>
  <c r="W1195" i="373"/>
  <c r="W1165" i="373" s="1"/>
  <c r="V1195" i="373"/>
  <c r="V1165" i="373" s="1"/>
  <c r="U1195" i="373"/>
  <c r="U1165" i="373" s="1"/>
  <c r="T1195" i="373"/>
  <c r="T1165" i="373" s="1"/>
  <c r="S1195" i="373"/>
  <c r="S1165" i="373" s="1"/>
  <c r="Q1195" i="373"/>
  <c r="Q1165" i="373" s="1"/>
  <c r="P1195" i="373"/>
  <c r="P1165" i="373" s="1"/>
  <c r="O1195" i="373"/>
  <c r="O1165" i="373" s="1"/>
  <c r="N1195" i="373"/>
  <c r="N1165" i="373" s="1"/>
  <c r="M1195" i="373"/>
  <c r="M1165" i="373" s="1"/>
  <c r="L1195" i="373"/>
  <c r="L1165" i="373" s="1"/>
  <c r="J1195" i="373"/>
  <c r="J1165" i="373" s="1"/>
  <c r="I1195" i="373"/>
  <c r="I1165" i="373" s="1"/>
  <c r="H1195" i="373"/>
  <c r="H1165" i="373" s="1"/>
  <c r="G1195" i="373"/>
  <c r="F1195" i="373"/>
  <c r="F1165" i="373" s="1"/>
  <c r="E1195" i="373"/>
  <c r="D1195" i="373"/>
  <c r="D1165" i="373" s="1"/>
  <c r="AA1194" i="373"/>
  <c r="R1194" i="373"/>
  <c r="E1194" i="373"/>
  <c r="K1194" i="373" s="1"/>
  <c r="AA1193" i="373"/>
  <c r="R1193" i="373"/>
  <c r="K1193" i="373"/>
  <c r="E1193" i="373"/>
  <c r="AA1192" i="373"/>
  <c r="R1192" i="373"/>
  <c r="E1192" i="373"/>
  <c r="K1192" i="373" s="1"/>
  <c r="AA1191" i="373"/>
  <c r="R1191" i="373"/>
  <c r="E1191" i="373"/>
  <c r="K1191" i="373" s="1"/>
  <c r="AA1190" i="373"/>
  <c r="R1190" i="373"/>
  <c r="K1190" i="373"/>
  <c r="E1190" i="373"/>
  <c r="AA1189" i="373"/>
  <c r="R1189" i="373"/>
  <c r="E1189" i="373"/>
  <c r="K1189" i="373" s="1"/>
  <c r="AA1188" i="373"/>
  <c r="R1188" i="373"/>
  <c r="K1188" i="373"/>
  <c r="E1188" i="373"/>
  <c r="AA1187" i="373"/>
  <c r="R1187" i="373"/>
  <c r="E1187" i="373"/>
  <c r="K1187" i="373" s="1"/>
  <c r="AA1186" i="373"/>
  <c r="R1186" i="373"/>
  <c r="K1186" i="373"/>
  <c r="E1186" i="373"/>
  <c r="AA1185" i="373"/>
  <c r="R1185" i="373"/>
  <c r="E1185" i="373"/>
  <c r="K1185" i="373" s="1"/>
  <c r="AA1184" i="373"/>
  <c r="R1184" i="373"/>
  <c r="AB1184" i="373" s="1"/>
  <c r="AC1184" i="373" s="1"/>
  <c r="E1184" i="373"/>
  <c r="K1184" i="373" s="1"/>
  <c r="AA1183" i="373"/>
  <c r="R1183" i="373"/>
  <c r="E1183" i="373"/>
  <c r="K1183" i="373" s="1"/>
  <c r="AA1182" i="373"/>
  <c r="R1182" i="373"/>
  <c r="E1182" i="373"/>
  <c r="K1182" i="373" s="1"/>
  <c r="AA1181" i="373"/>
  <c r="R1181" i="373"/>
  <c r="E1181" i="373"/>
  <c r="K1181" i="373" s="1"/>
  <c r="AA1180" i="373"/>
  <c r="R1180" i="373"/>
  <c r="E1180" i="373"/>
  <c r="K1180" i="373" s="1"/>
  <c r="AA1179" i="373"/>
  <c r="R1179" i="373"/>
  <c r="K1179" i="373"/>
  <c r="E1179" i="373"/>
  <c r="AA1178" i="373"/>
  <c r="R1178" i="373"/>
  <c r="E1178" i="373"/>
  <c r="K1178" i="373" s="1"/>
  <c r="AA1177" i="373"/>
  <c r="R1177" i="373"/>
  <c r="K1177" i="373"/>
  <c r="E1177" i="373"/>
  <c r="AA1176" i="373"/>
  <c r="R1176" i="373"/>
  <c r="E1176" i="373"/>
  <c r="K1176" i="373" s="1"/>
  <c r="AA1175" i="373"/>
  <c r="R1175" i="373"/>
  <c r="K1175" i="373"/>
  <c r="E1175" i="373"/>
  <c r="AA1174" i="373"/>
  <c r="AB1174" i="373" s="1"/>
  <c r="R1174" i="373"/>
  <c r="E1174" i="373"/>
  <c r="K1174" i="373" s="1"/>
  <c r="AA1173" i="373"/>
  <c r="R1173" i="373"/>
  <c r="E1173" i="373"/>
  <c r="K1173" i="373" s="1"/>
  <c r="AA1172" i="373"/>
  <c r="R1172" i="373"/>
  <c r="K1172" i="373"/>
  <c r="E1172" i="373"/>
  <c r="AA1171" i="373"/>
  <c r="R1171" i="373"/>
  <c r="E1171" i="373"/>
  <c r="K1171" i="373" s="1"/>
  <c r="AA1170" i="373"/>
  <c r="R1170" i="373"/>
  <c r="K1170" i="373"/>
  <c r="E1170" i="373"/>
  <c r="AA1169" i="373"/>
  <c r="R1169" i="373"/>
  <c r="E1169" i="373"/>
  <c r="K1169" i="373" s="1"/>
  <c r="AA1168" i="373"/>
  <c r="R1168" i="373"/>
  <c r="K1168" i="373"/>
  <c r="E1168" i="373"/>
  <c r="AA1167" i="373"/>
  <c r="R1167" i="373"/>
  <c r="E1167" i="373"/>
  <c r="K1167" i="373" s="1"/>
  <c r="AA1166" i="373"/>
  <c r="R1166" i="373"/>
  <c r="K1166" i="373"/>
  <c r="E1166" i="373"/>
  <c r="G1165" i="373"/>
  <c r="E1165" i="373"/>
  <c r="AA1164" i="373"/>
  <c r="R1164" i="373"/>
  <c r="K1164" i="373"/>
  <c r="E1164" i="373"/>
  <c r="Z1163" i="373"/>
  <c r="Y1163" i="373"/>
  <c r="X1163" i="373"/>
  <c r="W1163" i="373"/>
  <c r="V1163" i="373"/>
  <c r="U1163" i="373"/>
  <c r="T1163" i="373"/>
  <c r="S1163" i="373"/>
  <c r="Q1163" i="373"/>
  <c r="P1163" i="373"/>
  <c r="O1163" i="373"/>
  <c r="N1163" i="373"/>
  <c r="M1163" i="373"/>
  <c r="L1163" i="373"/>
  <c r="J1163" i="373"/>
  <c r="I1163" i="373"/>
  <c r="H1163" i="373"/>
  <c r="G1163" i="373"/>
  <c r="F1163" i="373"/>
  <c r="E1163" i="373"/>
  <c r="D1163" i="373"/>
  <c r="AA1162" i="373"/>
  <c r="R1162" i="373"/>
  <c r="K1162" i="373"/>
  <c r="E1162" i="373"/>
  <c r="Z1161" i="373"/>
  <c r="Y1161" i="373"/>
  <c r="X1161" i="373"/>
  <c r="W1161" i="373"/>
  <c r="V1161" i="373"/>
  <c r="U1161" i="373"/>
  <c r="T1161" i="373"/>
  <c r="S1161" i="373"/>
  <c r="Q1161" i="373"/>
  <c r="P1161" i="373"/>
  <c r="O1161" i="373"/>
  <c r="N1161" i="373"/>
  <c r="M1161" i="373"/>
  <c r="L1161" i="373"/>
  <c r="J1161" i="373"/>
  <c r="I1161" i="373"/>
  <c r="H1161" i="373"/>
  <c r="G1161" i="373"/>
  <c r="F1161" i="373"/>
  <c r="E1161" i="373"/>
  <c r="D1161" i="373"/>
  <c r="AA1160" i="373"/>
  <c r="R1160" i="373"/>
  <c r="K1160" i="373"/>
  <c r="E1160" i="373"/>
  <c r="Z1159" i="373"/>
  <c r="Y1159" i="373"/>
  <c r="X1159" i="373"/>
  <c r="W1159" i="373"/>
  <c r="V1159" i="373"/>
  <c r="U1159" i="373"/>
  <c r="T1159" i="373"/>
  <c r="S1159" i="373"/>
  <c r="Q1159" i="373"/>
  <c r="P1159" i="373"/>
  <c r="O1159" i="373"/>
  <c r="N1159" i="373"/>
  <c r="M1159" i="373"/>
  <c r="L1159" i="373"/>
  <c r="J1159" i="373"/>
  <c r="I1159" i="373"/>
  <c r="H1159" i="373"/>
  <c r="G1159" i="373"/>
  <c r="F1159" i="373"/>
  <c r="E1159" i="373"/>
  <c r="D1159" i="373"/>
  <c r="AA1158" i="373"/>
  <c r="R1158" i="373"/>
  <c r="K1158" i="373"/>
  <c r="E1158" i="373"/>
  <c r="Z1157" i="373"/>
  <c r="Y1157" i="373"/>
  <c r="X1157" i="373"/>
  <c r="W1157" i="373"/>
  <c r="V1157" i="373"/>
  <c r="U1157" i="373"/>
  <c r="T1157" i="373"/>
  <c r="S1157" i="373"/>
  <c r="Q1157" i="373"/>
  <c r="P1157" i="373"/>
  <c r="O1157" i="373"/>
  <c r="N1157" i="373"/>
  <c r="M1157" i="373"/>
  <c r="L1157" i="373"/>
  <c r="J1157" i="373"/>
  <c r="I1157" i="373"/>
  <c r="H1157" i="373"/>
  <c r="G1157" i="373"/>
  <c r="F1157" i="373"/>
  <c r="E1157" i="373"/>
  <c r="D1157" i="373"/>
  <c r="AA1156" i="373"/>
  <c r="R1156" i="373"/>
  <c r="K1156" i="373"/>
  <c r="E1156" i="373"/>
  <c r="AA1155" i="373"/>
  <c r="R1155" i="373"/>
  <c r="K1155" i="373"/>
  <c r="E1155" i="373"/>
  <c r="AA1154" i="373"/>
  <c r="R1154" i="373"/>
  <c r="K1154" i="373"/>
  <c r="E1154" i="373"/>
  <c r="Z1153" i="373"/>
  <c r="Y1153" i="373"/>
  <c r="X1153" i="373"/>
  <c r="W1153" i="373"/>
  <c r="V1153" i="373"/>
  <c r="U1153" i="373"/>
  <c r="T1153" i="373"/>
  <c r="S1153" i="373"/>
  <c r="Q1153" i="373"/>
  <c r="P1153" i="373"/>
  <c r="O1153" i="373"/>
  <c r="N1153" i="373"/>
  <c r="M1153" i="373"/>
  <c r="L1153" i="373"/>
  <c r="J1153" i="373"/>
  <c r="I1153" i="373"/>
  <c r="H1153" i="373"/>
  <c r="G1153" i="373"/>
  <c r="F1153" i="373"/>
  <c r="E1153" i="373"/>
  <c r="D1153" i="373"/>
  <c r="AA1152" i="373"/>
  <c r="R1152" i="373"/>
  <c r="K1152" i="373"/>
  <c r="E1152" i="373"/>
  <c r="Z1151" i="373"/>
  <c r="Y1151" i="373"/>
  <c r="X1151" i="373"/>
  <c r="W1151" i="373"/>
  <c r="V1151" i="373"/>
  <c r="U1151" i="373"/>
  <c r="T1151" i="373"/>
  <c r="S1151" i="373"/>
  <c r="Q1151" i="373"/>
  <c r="P1151" i="373"/>
  <c r="O1151" i="373"/>
  <c r="N1151" i="373"/>
  <c r="M1151" i="373"/>
  <c r="L1151" i="373"/>
  <c r="J1151" i="373"/>
  <c r="I1151" i="373"/>
  <c r="H1151" i="373"/>
  <c r="G1151" i="373"/>
  <c r="F1151" i="373"/>
  <c r="E1151" i="373"/>
  <c r="D1151" i="373"/>
  <c r="AA1150" i="373"/>
  <c r="R1150" i="373"/>
  <c r="K1150" i="373"/>
  <c r="E1150" i="373"/>
  <c r="Z1149" i="373"/>
  <c r="Y1149" i="373"/>
  <c r="X1149" i="373"/>
  <c r="W1149" i="373"/>
  <c r="V1149" i="373"/>
  <c r="U1149" i="373"/>
  <c r="T1149" i="373"/>
  <c r="S1149" i="373"/>
  <c r="Q1149" i="373"/>
  <c r="P1149" i="373"/>
  <c r="O1149" i="373"/>
  <c r="N1149" i="373"/>
  <c r="M1149" i="373"/>
  <c r="L1149" i="373"/>
  <c r="J1149" i="373"/>
  <c r="I1149" i="373"/>
  <c r="H1149" i="373"/>
  <c r="G1149" i="373"/>
  <c r="F1149" i="373"/>
  <c r="E1149" i="373"/>
  <c r="D1149" i="373"/>
  <c r="AA1148" i="373"/>
  <c r="R1148" i="373"/>
  <c r="K1148" i="373"/>
  <c r="E1148" i="373"/>
  <c r="Z1147" i="373"/>
  <c r="Y1147" i="373"/>
  <c r="X1147" i="373"/>
  <c r="W1147" i="373"/>
  <c r="V1147" i="373"/>
  <c r="U1147" i="373"/>
  <c r="T1147" i="373"/>
  <c r="S1147" i="373"/>
  <c r="Q1147" i="373"/>
  <c r="P1147" i="373"/>
  <c r="O1147" i="373"/>
  <c r="N1147" i="373"/>
  <c r="M1147" i="373"/>
  <c r="L1147" i="373"/>
  <c r="J1147" i="373"/>
  <c r="I1147" i="373"/>
  <c r="H1147" i="373"/>
  <c r="G1147" i="373"/>
  <c r="F1147" i="373"/>
  <c r="E1147" i="373"/>
  <c r="D1147" i="373"/>
  <c r="AA1146" i="373"/>
  <c r="R1146" i="373"/>
  <c r="K1146" i="373"/>
  <c r="E1146" i="373"/>
  <c r="Z1145" i="373"/>
  <c r="Y1145" i="373"/>
  <c r="X1145" i="373"/>
  <c r="W1145" i="373"/>
  <c r="V1145" i="373"/>
  <c r="U1145" i="373"/>
  <c r="T1145" i="373"/>
  <c r="S1145" i="373"/>
  <c r="Q1145" i="373"/>
  <c r="P1145" i="373"/>
  <c r="O1145" i="373"/>
  <c r="N1145" i="373"/>
  <c r="M1145" i="373"/>
  <c r="L1145" i="373"/>
  <c r="J1145" i="373"/>
  <c r="I1145" i="373"/>
  <c r="H1145" i="373"/>
  <c r="G1145" i="373"/>
  <c r="F1145" i="373"/>
  <c r="E1145" i="373"/>
  <c r="D1145" i="373"/>
  <c r="AA1144" i="373"/>
  <c r="R1144" i="373"/>
  <c r="K1144" i="373"/>
  <c r="E1144" i="373"/>
  <c r="Z1143" i="373"/>
  <c r="Y1143" i="373"/>
  <c r="X1143" i="373"/>
  <c r="W1143" i="373"/>
  <c r="V1143" i="373"/>
  <c r="U1143" i="373"/>
  <c r="T1143" i="373"/>
  <c r="S1143" i="373"/>
  <c r="Q1143" i="373"/>
  <c r="P1143" i="373"/>
  <c r="O1143" i="373"/>
  <c r="N1143" i="373"/>
  <c r="M1143" i="373"/>
  <c r="L1143" i="373"/>
  <c r="J1143" i="373"/>
  <c r="I1143" i="373"/>
  <c r="H1143" i="373"/>
  <c r="G1143" i="373"/>
  <c r="F1143" i="373"/>
  <c r="E1143" i="373"/>
  <c r="D1143" i="373"/>
  <c r="AA1142" i="373"/>
  <c r="R1142" i="373"/>
  <c r="K1142" i="373"/>
  <c r="E1142" i="373"/>
  <c r="Z1141" i="373"/>
  <c r="Y1141" i="373"/>
  <c r="X1141" i="373"/>
  <c r="W1141" i="373"/>
  <c r="V1141" i="373"/>
  <c r="U1141" i="373"/>
  <c r="T1141" i="373"/>
  <c r="S1141" i="373"/>
  <c r="Q1141" i="373"/>
  <c r="P1141" i="373"/>
  <c r="O1141" i="373"/>
  <c r="N1141" i="373"/>
  <c r="M1141" i="373"/>
  <c r="L1141" i="373"/>
  <c r="J1141" i="373"/>
  <c r="I1141" i="373"/>
  <c r="H1141" i="373"/>
  <c r="G1141" i="373"/>
  <c r="F1141" i="373"/>
  <c r="E1141" i="373"/>
  <c r="D1141" i="373"/>
  <c r="AA1140" i="373"/>
  <c r="R1140" i="373"/>
  <c r="K1140" i="373"/>
  <c r="E1140" i="373"/>
  <c r="Z1139" i="373"/>
  <c r="Y1139" i="373"/>
  <c r="X1139" i="373"/>
  <c r="W1139" i="373"/>
  <c r="V1139" i="373"/>
  <c r="U1139" i="373"/>
  <c r="T1139" i="373"/>
  <c r="S1139" i="373"/>
  <c r="Q1139" i="373"/>
  <c r="P1139" i="373"/>
  <c r="O1139" i="373"/>
  <c r="N1139" i="373"/>
  <c r="M1139" i="373"/>
  <c r="L1139" i="373"/>
  <c r="J1139" i="373"/>
  <c r="I1139" i="373"/>
  <c r="H1139" i="373"/>
  <c r="G1139" i="373"/>
  <c r="F1139" i="373"/>
  <c r="E1139" i="373"/>
  <c r="D1139" i="373"/>
  <c r="AA1138" i="373"/>
  <c r="R1138" i="373"/>
  <c r="K1138" i="373"/>
  <c r="E1138" i="373"/>
  <c r="Z1137" i="373"/>
  <c r="Y1137" i="373"/>
  <c r="X1137" i="373"/>
  <c r="W1137" i="373"/>
  <c r="V1137" i="373"/>
  <c r="U1137" i="373"/>
  <c r="T1137" i="373"/>
  <c r="S1137" i="373"/>
  <c r="Q1137" i="373"/>
  <c r="P1137" i="373"/>
  <c r="O1137" i="373"/>
  <c r="N1137" i="373"/>
  <c r="M1137" i="373"/>
  <c r="L1137" i="373"/>
  <c r="J1137" i="373"/>
  <c r="I1137" i="373"/>
  <c r="H1137" i="373"/>
  <c r="G1137" i="373"/>
  <c r="F1137" i="373"/>
  <c r="E1137" i="373"/>
  <c r="D1137" i="373"/>
  <c r="AA1136" i="373"/>
  <c r="R1136" i="373"/>
  <c r="K1136" i="373"/>
  <c r="E1136" i="373"/>
  <c r="Z1135" i="373"/>
  <c r="Y1135" i="373"/>
  <c r="X1135" i="373"/>
  <c r="W1135" i="373"/>
  <c r="V1135" i="373"/>
  <c r="U1135" i="373"/>
  <c r="T1135" i="373"/>
  <c r="S1135" i="373"/>
  <c r="Q1135" i="373"/>
  <c r="P1135" i="373"/>
  <c r="O1135" i="373"/>
  <c r="N1135" i="373"/>
  <c r="M1135" i="373"/>
  <c r="L1135" i="373"/>
  <c r="J1135" i="373"/>
  <c r="I1135" i="373"/>
  <c r="H1135" i="373"/>
  <c r="G1135" i="373"/>
  <c r="F1135" i="373"/>
  <c r="E1135" i="373"/>
  <c r="D1135" i="373"/>
  <c r="AA1134" i="373"/>
  <c r="R1134" i="373"/>
  <c r="K1134" i="373"/>
  <c r="E1134" i="373"/>
  <c r="Z1133" i="373"/>
  <c r="Y1133" i="373"/>
  <c r="X1133" i="373"/>
  <c r="W1133" i="373"/>
  <c r="V1133" i="373"/>
  <c r="U1133" i="373"/>
  <c r="T1133" i="373"/>
  <c r="S1133" i="373"/>
  <c r="Q1133" i="373"/>
  <c r="P1133" i="373"/>
  <c r="O1133" i="373"/>
  <c r="N1133" i="373"/>
  <c r="M1133" i="373"/>
  <c r="L1133" i="373"/>
  <c r="J1133" i="373"/>
  <c r="I1133" i="373"/>
  <c r="H1133" i="373"/>
  <c r="G1133" i="373"/>
  <c r="F1133" i="373"/>
  <c r="E1133" i="373"/>
  <c r="D1133" i="373"/>
  <c r="AA1132" i="373"/>
  <c r="R1132" i="373"/>
  <c r="K1132" i="373"/>
  <c r="E1132" i="373"/>
  <c r="Z1131" i="373"/>
  <c r="Y1131" i="373"/>
  <c r="X1131" i="373"/>
  <c r="W1131" i="373"/>
  <c r="V1131" i="373"/>
  <c r="U1131" i="373"/>
  <c r="T1131" i="373"/>
  <c r="S1131" i="373"/>
  <c r="Q1131" i="373"/>
  <c r="P1131" i="373"/>
  <c r="O1131" i="373"/>
  <c r="N1131" i="373"/>
  <c r="M1131" i="373"/>
  <c r="L1131" i="373"/>
  <c r="J1131" i="373"/>
  <c r="I1131" i="373"/>
  <c r="H1131" i="373"/>
  <c r="G1131" i="373"/>
  <c r="F1131" i="373"/>
  <c r="E1131" i="373"/>
  <c r="D1131" i="373"/>
  <c r="AA1130" i="373"/>
  <c r="R1130" i="373"/>
  <c r="K1130" i="373"/>
  <c r="E1130" i="373"/>
  <c r="Z1129" i="373"/>
  <c r="Y1129" i="373"/>
  <c r="X1129" i="373"/>
  <c r="W1129" i="373"/>
  <c r="V1129" i="373"/>
  <c r="U1129" i="373"/>
  <c r="T1129" i="373"/>
  <c r="S1129" i="373"/>
  <c r="Q1129" i="373"/>
  <c r="P1129" i="373"/>
  <c r="O1129" i="373"/>
  <c r="N1129" i="373"/>
  <c r="M1129" i="373"/>
  <c r="L1129" i="373"/>
  <c r="J1129" i="373"/>
  <c r="I1129" i="373"/>
  <c r="H1129" i="373"/>
  <c r="G1129" i="373"/>
  <c r="F1129" i="373"/>
  <c r="E1129" i="373"/>
  <c r="D1129" i="373"/>
  <c r="AA1128" i="373"/>
  <c r="R1128" i="373"/>
  <c r="K1128" i="373"/>
  <c r="E1128" i="373"/>
  <c r="Z1127" i="373"/>
  <c r="Y1127" i="373"/>
  <c r="X1127" i="373"/>
  <c r="W1127" i="373"/>
  <c r="V1127" i="373"/>
  <c r="U1127" i="373"/>
  <c r="T1127" i="373"/>
  <c r="S1127" i="373"/>
  <c r="Q1127" i="373"/>
  <c r="P1127" i="373"/>
  <c r="O1127" i="373"/>
  <c r="N1127" i="373"/>
  <c r="M1127" i="373"/>
  <c r="L1127" i="373"/>
  <c r="J1127" i="373"/>
  <c r="I1127" i="373"/>
  <c r="H1127" i="373"/>
  <c r="G1127" i="373"/>
  <c r="F1127" i="373"/>
  <c r="E1127" i="373"/>
  <c r="D1127" i="373"/>
  <c r="AA1126" i="373"/>
  <c r="R1126" i="373"/>
  <c r="K1126" i="373"/>
  <c r="E1126" i="373"/>
  <c r="Z1125" i="373"/>
  <c r="Y1125" i="373"/>
  <c r="X1125" i="373"/>
  <c r="W1125" i="373"/>
  <c r="V1125" i="373"/>
  <c r="U1125" i="373"/>
  <c r="T1125" i="373"/>
  <c r="S1125" i="373"/>
  <c r="Q1125" i="373"/>
  <c r="P1125" i="373"/>
  <c r="O1125" i="373"/>
  <c r="N1125" i="373"/>
  <c r="M1125" i="373"/>
  <c r="L1125" i="373"/>
  <c r="J1125" i="373"/>
  <c r="I1125" i="373"/>
  <c r="H1125" i="373"/>
  <c r="G1125" i="373"/>
  <c r="F1125" i="373"/>
  <c r="E1125" i="373"/>
  <c r="D1125" i="373"/>
  <c r="AA1124" i="373"/>
  <c r="R1124" i="373"/>
  <c r="K1124" i="373"/>
  <c r="E1124" i="373"/>
  <c r="Z1123" i="373"/>
  <c r="Y1123" i="373"/>
  <c r="X1123" i="373"/>
  <c r="W1123" i="373"/>
  <c r="V1123" i="373"/>
  <c r="U1123" i="373"/>
  <c r="T1123" i="373"/>
  <c r="S1123" i="373"/>
  <c r="Q1123" i="373"/>
  <c r="P1123" i="373"/>
  <c r="O1123" i="373"/>
  <c r="N1123" i="373"/>
  <c r="M1123" i="373"/>
  <c r="L1123" i="373"/>
  <c r="J1123" i="373"/>
  <c r="I1123" i="373"/>
  <c r="H1123" i="373"/>
  <c r="G1123" i="373"/>
  <c r="F1123" i="373"/>
  <c r="E1123" i="373"/>
  <c r="D1123" i="373"/>
  <c r="AA1122" i="373"/>
  <c r="R1122" i="373"/>
  <c r="K1122" i="373"/>
  <c r="E1122" i="373"/>
  <c r="Z1121" i="373"/>
  <c r="Y1121" i="373"/>
  <c r="X1121" i="373"/>
  <c r="W1121" i="373"/>
  <c r="V1121" i="373"/>
  <c r="U1121" i="373"/>
  <c r="T1121" i="373"/>
  <c r="S1121" i="373"/>
  <c r="Q1121" i="373"/>
  <c r="P1121" i="373"/>
  <c r="O1121" i="373"/>
  <c r="N1121" i="373"/>
  <c r="M1121" i="373"/>
  <c r="L1121" i="373"/>
  <c r="J1121" i="373"/>
  <c r="I1121" i="373"/>
  <c r="H1121" i="373"/>
  <c r="G1121" i="373"/>
  <c r="F1121" i="373"/>
  <c r="E1121" i="373"/>
  <c r="D1121" i="373"/>
  <c r="AA1120" i="373"/>
  <c r="R1120" i="373"/>
  <c r="K1120" i="373"/>
  <c r="E1120" i="373"/>
  <c r="Z1119" i="373"/>
  <c r="Y1119" i="373"/>
  <c r="X1119" i="373"/>
  <c r="W1119" i="373"/>
  <c r="V1119" i="373"/>
  <c r="U1119" i="373"/>
  <c r="T1119" i="373"/>
  <c r="S1119" i="373"/>
  <c r="Q1119" i="373"/>
  <c r="P1119" i="373"/>
  <c r="O1119" i="373"/>
  <c r="N1119" i="373"/>
  <c r="M1119" i="373"/>
  <c r="L1119" i="373"/>
  <c r="J1119" i="373"/>
  <c r="I1119" i="373"/>
  <c r="H1119" i="373"/>
  <c r="G1119" i="373"/>
  <c r="F1119" i="373"/>
  <c r="E1119" i="373"/>
  <c r="D1119" i="373"/>
  <c r="AA1118" i="373"/>
  <c r="R1118" i="373"/>
  <c r="K1118" i="373"/>
  <c r="E1118" i="373"/>
  <c r="Z1117" i="373"/>
  <c r="Y1117" i="373"/>
  <c r="X1117" i="373"/>
  <c r="W1117" i="373"/>
  <c r="V1117" i="373"/>
  <c r="U1117" i="373"/>
  <c r="T1117" i="373"/>
  <c r="S1117" i="373"/>
  <c r="Q1117" i="373"/>
  <c r="P1117" i="373"/>
  <c r="O1117" i="373"/>
  <c r="N1117" i="373"/>
  <c r="M1117" i="373"/>
  <c r="L1117" i="373"/>
  <c r="J1117" i="373"/>
  <c r="I1117" i="373"/>
  <c r="H1117" i="373"/>
  <c r="G1117" i="373"/>
  <c r="F1117" i="373"/>
  <c r="E1117" i="373"/>
  <c r="D1117" i="373"/>
  <c r="AA1116" i="373"/>
  <c r="R1116" i="373"/>
  <c r="AB1116" i="373" s="1"/>
  <c r="K1116" i="373"/>
  <c r="E1116" i="373"/>
  <c r="Z1115" i="373"/>
  <c r="Y1115" i="373"/>
  <c r="X1115" i="373"/>
  <c r="W1115" i="373"/>
  <c r="V1115" i="373"/>
  <c r="U1115" i="373"/>
  <c r="T1115" i="373"/>
  <c r="S1115" i="373"/>
  <c r="Q1115" i="373"/>
  <c r="P1115" i="373"/>
  <c r="O1115" i="373"/>
  <c r="N1115" i="373"/>
  <c r="M1115" i="373"/>
  <c r="L1115" i="373"/>
  <c r="J1115" i="373"/>
  <c r="I1115" i="373"/>
  <c r="H1115" i="373"/>
  <c r="G1115" i="373"/>
  <c r="F1115" i="373"/>
  <c r="E1115" i="373"/>
  <c r="D1115" i="373"/>
  <c r="AA1114" i="373"/>
  <c r="R1114" i="373"/>
  <c r="K1114" i="373"/>
  <c r="E1114" i="373"/>
  <c r="Z1113" i="373"/>
  <c r="Y1113" i="373"/>
  <c r="X1113" i="373"/>
  <c r="W1113" i="373"/>
  <c r="V1113" i="373"/>
  <c r="U1113" i="373"/>
  <c r="T1113" i="373"/>
  <c r="S1113" i="373"/>
  <c r="Q1113" i="373"/>
  <c r="P1113" i="373"/>
  <c r="O1113" i="373"/>
  <c r="N1113" i="373"/>
  <c r="M1113" i="373"/>
  <c r="L1113" i="373"/>
  <c r="J1113" i="373"/>
  <c r="I1113" i="373"/>
  <c r="H1113" i="373"/>
  <c r="G1113" i="373"/>
  <c r="F1113" i="373"/>
  <c r="E1113" i="373"/>
  <c r="D1113" i="373"/>
  <c r="AA1112" i="373"/>
  <c r="R1112" i="373"/>
  <c r="K1112" i="373"/>
  <c r="E1112" i="373"/>
  <c r="Z1111" i="373"/>
  <c r="Y1111" i="373"/>
  <c r="X1111" i="373"/>
  <c r="W1111" i="373"/>
  <c r="V1111" i="373"/>
  <c r="U1111" i="373"/>
  <c r="T1111" i="373"/>
  <c r="S1111" i="373"/>
  <c r="Q1111" i="373"/>
  <c r="P1111" i="373"/>
  <c r="O1111" i="373"/>
  <c r="N1111" i="373"/>
  <c r="M1111" i="373"/>
  <c r="L1111" i="373"/>
  <c r="J1111" i="373"/>
  <c r="I1111" i="373"/>
  <c r="H1111" i="373"/>
  <c r="G1111" i="373"/>
  <c r="F1111" i="373"/>
  <c r="E1111" i="373"/>
  <c r="D1111" i="373"/>
  <c r="AA1110" i="373"/>
  <c r="R1110" i="373"/>
  <c r="K1110" i="373"/>
  <c r="E1110" i="373"/>
  <c r="Z1109" i="373"/>
  <c r="Y1109" i="373"/>
  <c r="X1109" i="373"/>
  <c r="W1109" i="373"/>
  <c r="V1109" i="373"/>
  <c r="U1109" i="373"/>
  <c r="T1109" i="373"/>
  <c r="S1109" i="373"/>
  <c r="Q1109" i="373"/>
  <c r="P1109" i="373"/>
  <c r="O1109" i="373"/>
  <c r="N1109" i="373"/>
  <c r="M1109" i="373"/>
  <c r="L1109" i="373"/>
  <c r="J1109" i="373"/>
  <c r="I1109" i="373"/>
  <c r="H1109" i="373"/>
  <c r="G1109" i="373"/>
  <c r="F1109" i="373"/>
  <c r="E1109" i="373"/>
  <c r="D1109" i="373"/>
  <c r="AA1108" i="373"/>
  <c r="R1108" i="373"/>
  <c r="AB1108" i="373" s="1"/>
  <c r="K1108" i="373"/>
  <c r="E1108" i="373"/>
  <c r="Z1107" i="373"/>
  <c r="Y1107" i="373"/>
  <c r="X1107" i="373"/>
  <c r="W1107" i="373"/>
  <c r="V1107" i="373"/>
  <c r="U1107" i="373"/>
  <c r="T1107" i="373"/>
  <c r="S1107" i="373"/>
  <c r="Q1107" i="373"/>
  <c r="P1107" i="373"/>
  <c r="O1107" i="373"/>
  <c r="N1107" i="373"/>
  <c r="M1107" i="373"/>
  <c r="L1107" i="373"/>
  <c r="J1107" i="373"/>
  <c r="I1107" i="373"/>
  <c r="H1107" i="373"/>
  <c r="G1107" i="373"/>
  <c r="F1107" i="373"/>
  <c r="E1107" i="373"/>
  <c r="D1107" i="373"/>
  <c r="AA1106" i="373"/>
  <c r="R1106" i="373"/>
  <c r="K1106" i="373"/>
  <c r="E1106" i="373"/>
  <c r="Z1105" i="373"/>
  <c r="Y1105" i="373"/>
  <c r="X1105" i="373"/>
  <c r="W1105" i="373"/>
  <c r="V1105" i="373"/>
  <c r="U1105" i="373"/>
  <c r="T1105" i="373"/>
  <c r="S1105" i="373"/>
  <c r="Q1105" i="373"/>
  <c r="P1105" i="373"/>
  <c r="O1105" i="373"/>
  <c r="N1105" i="373"/>
  <c r="M1105" i="373"/>
  <c r="L1105" i="373"/>
  <c r="J1105" i="373"/>
  <c r="I1105" i="373"/>
  <c r="H1105" i="373"/>
  <c r="G1105" i="373"/>
  <c r="F1105" i="373"/>
  <c r="E1105" i="373"/>
  <c r="D1105" i="373"/>
  <c r="AA1104" i="373"/>
  <c r="R1104" i="373"/>
  <c r="K1104" i="373"/>
  <c r="E1104" i="373"/>
  <c r="Z1103" i="373"/>
  <c r="Y1103" i="373"/>
  <c r="X1103" i="373"/>
  <c r="W1103" i="373"/>
  <c r="V1103" i="373"/>
  <c r="U1103" i="373"/>
  <c r="T1103" i="373"/>
  <c r="S1103" i="373"/>
  <c r="Q1103" i="373"/>
  <c r="P1103" i="373"/>
  <c r="O1103" i="373"/>
  <c r="N1103" i="373"/>
  <c r="M1103" i="373"/>
  <c r="L1103" i="373"/>
  <c r="J1103" i="373"/>
  <c r="I1103" i="373"/>
  <c r="H1103" i="373"/>
  <c r="G1103" i="373"/>
  <c r="F1103" i="373"/>
  <c r="E1103" i="373"/>
  <c r="D1103" i="373"/>
  <c r="AA1102" i="373"/>
  <c r="R1102" i="373"/>
  <c r="K1102" i="373"/>
  <c r="E1102" i="373"/>
  <c r="Z1101" i="373"/>
  <c r="Y1101" i="373"/>
  <c r="X1101" i="373"/>
  <c r="W1101" i="373"/>
  <c r="V1101" i="373"/>
  <c r="U1101" i="373"/>
  <c r="T1101" i="373"/>
  <c r="S1101" i="373"/>
  <c r="Q1101" i="373"/>
  <c r="P1101" i="373"/>
  <c r="O1101" i="373"/>
  <c r="N1101" i="373"/>
  <c r="M1101" i="373"/>
  <c r="L1101" i="373"/>
  <c r="J1101" i="373"/>
  <c r="I1101" i="373"/>
  <c r="H1101" i="373"/>
  <c r="G1101" i="373"/>
  <c r="F1101" i="373"/>
  <c r="E1101" i="373"/>
  <c r="D1101" i="373"/>
  <c r="AA1100" i="373"/>
  <c r="R1100" i="373"/>
  <c r="K1100" i="373"/>
  <c r="E1100" i="373"/>
  <c r="Z1099" i="373"/>
  <c r="Y1099" i="373"/>
  <c r="X1099" i="373"/>
  <c r="W1099" i="373"/>
  <c r="V1099" i="373"/>
  <c r="U1099" i="373"/>
  <c r="T1099" i="373"/>
  <c r="S1099" i="373"/>
  <c r="Q1099" i="373"/>
  <c r="P1099" i="373"/>
  <c r="O1099" i="373"/>
  <c r="N1099" i="373"/>
  <c r="M1099" i="373"/>
  <c r="L1099" i="373"/>
  <c r="J1099" i="373"/>
  <c r="I1099" i="373"/>
  <c r="H1099" i="373"/>
  <c r="G1099" i="373"/>
  <c r="F1099" i="373"/>
  <c r="E1099" i="373"/>
  <c r="D1099" i="373"/>
  <c r="AA1098" i="373"/>
  <c r="R1098" i="373"/>
  <c r="K1098" i="373"/>
  <c r="E1098" i="373"/>
  <c r="Z1097" i="373"/>
  <c r="Y1097" i="373"/>
  <c r="X1097" i="373"/>
  <c r="W1097" i="373"/>
  <c r="V1097" i="373"/>
  <c r="U1097" i="373"/>
  <c r="T1097" i="373"/>
  <c r="S1097" i="373"/>
  <c r="Q1097" i="373"/>
  <c r="P1097" i="373"/>
  <c r="O1097" i="373"/>
  <c r="N1097" i="373"/>
  <c r="M1097" i="373"/>
  <c r="L1097" i="373"/>
  <c r="J1097" i="373"/>
  <c r="I1097" i="373"/>
  <c r="H1097" i="373"/>
  <c r="G1097" i="373"/>
  <c r="F1097" i="373"/>
  <c r="E1097" i="373"/>
  <c r="D1097" i="373"/>
  <c r="AA1096" i="373"/>
  <c r="R1096" i="373"/>
  <c r="K1096" i="373"/>
  <c r="E1096" i="373"/>
  <c r="Z1095" i="373"/>
  <c r="Y1095" i="373"/>
  <c r="X1095" i="373"/>
  <c r="W1095" i="373"/>
  <c r="V1095" i="373"/>
  <c r="U1095" i="373"/>
  <c r="T1095" i="373"/>
  <c r="S1095" i="373"/>
  <c r="Q1095" i="373"/>
  <c r="P1095" i="373"/>
  <c r="O1095" i="373"/>
  <c r="N1095" i="373"/>
  <c r="M1095" i="373"/>
  <c r="L1095" i="373"/>
  <c r="J1095" i="373"/>
  <c r="I1095" i="373"/>
  <c r="H1095" i="373"/>
  <c r="G1095" i="373"/>
  <c r="F1095" i="373"/>
  <c r="E1095" i="373"/>
  <c r="D1095" i="373"/>
  <c r="AA1094" i="373"/>
  <c r="R1094" i="373"/>
  <c r="K1094" i="373"/>
  <c r="E1094" i="373"/>
  <c r="Z1093" i="373"/>
  <c r="Y1093" i="373"/>
  <c r="X1093" i="373"/>
  <c r="W1093" i="373"/>
  <c r="V1093" i="373"/>
  <c r="U1093" i="373"/>
  <c r="T1093" i="373"/>
  <c r="S1093" i="373"/>
  <c r="Q1093" i="373"/>
  <c r="P1093" i="373"/>
  <c r="O1093" i="373"/>
  <c r="N1093" i="373"/>
  <c r="M1093" i="373"/>
  <c r="L1093" i="373"/>
  <c r="J1093" i="373"/>
  <c r="I1093" i="373"/>
  <c r="H1093" i="373"/>
  <c r="G1093" i="373"/>
  <c r="F1093" i="373"/>
  <c r="E1093" i="373"/>
  <c r="D1093" i="373"/>
  <c r="AA1092" i="373"/>
  <c r="R1092" i="373"/>
  <c r="K1092" i="373"/>
  <c r="E1092" i="373"/>
  <c r="Z1091" i="373"/>
  <c r="Y1091" i="373"/>
  <c r="X1091" i="373"/>
  <c r="W1091" i="373"/>
  <c r="V1091" i="373"/>
  <c r="U1091" i="373"/>
  <c r="T1091" i="373"/>
  <c r="S1091" i="373"/>
  <c r="Q1091" i="373"/>
  <c r="P1091" i="373"/>
  <c r="O1091" i="373"/>
  <c r="N1091" i="373"/>
  <c r="M1091" i="373"/>
  <c r="L1091" i="373"/>
  <c r="J1091" i="373"/>
  <c r="I1091" i="373"/>
  <c r="H1091" i="373"/>
  <c r="G1091" i="373"/>
  <c r="F1091" i="373"/>
  <c r="E1091" i="373"/>
  <c r="D1091" i="373"/>
  <c r="AA1090" i="373"/>
  <c r="R1090" i="373"/>
  <c r="K1090" i="373"/>
  <c r="E1090" i="373"/>
  <c r="Z1089" i="373"/>
  <c r="Y1089" i="373"/>
  <c r="X1089" i="373"/>
  <c r="W1089" i="373"/>
  <c r="V1089" i="373"/>
  <c r="U1089" i="373"/>
  <c r="T1089" i="373"/>
  <c r="S1089" i="373"/>
  <c r="Q1089" i="373"/>
  <c r="P1089" i="373"/>
  <c r="O1089" i="373"/>
  <c r="N1089" i="373"/>
  <c r="M1089" i="373"/>
  <c r="L1089" i="373"/>
  <c r="J1089" i="373"/>
  <c r="I1089" i="373"/>
  <c r="H1089" i="373"/>
  <c r="G1089" i="373"/>
  <c r="F1089" i="373"/>
  <c r="E1089" i="373"/>
  <c r="D1089" i="373"/>
  <c r="AA1088" i="373"/>
  <c r="R1088" i="373"/>
  <c r="K1088" i="373"/>
  <c r="E1088" i="373"/>
  <c r="Z1087" i="373"/>
  <c r="Y1087" i="373"/>
  <c r="X1087" i="373"/>
  <c r="W1087" i="373"/>
  <c r="V1087" i="373"/>
  <c r="U1087" i="373"/>
  <c r="T1087" i="373"/>
  <c r="S1087" i="373"/>
  <c r="Q1087" i="373"/>
  <c r="P1087" i="373"/>
  <c r="O1087" i="373"/>
  <c r="N1087" i="373"/>
  <c r="M1087" i="373"/>
  <c r="L1087" i="373"/>
  <c r="J1087" i="373"/>
  <c r="I1087" i="373"/>
  <c r="H1087" i="373"/>
  <c r="G1087" i="373"/>
  <c r="F1087" i="373"/>
  <c r="E1087" i="373"/>
  <c r="D1087" i="373"/>
  <c r="AA1086" i="373"/>
  <c r="R1086" i="373"/>
  <c r="K1086" i="373"/>
  <c r="E1086" i="373"/>
  <c r="Z1085" i="373"/>
  <c r="Y1085" i="373"/>
  <c r="X1085" i="373"/>
  <c r="W1085" i="373"/>
  <c r="V1085" i="373"/>
  <c r="U1085" i="373"/>
  <c r="T1085" i="373"/>
  <c r="S1085" i="373"/>
  <c r="Q1085" i="373"/>
  <c r="P1085" i="373"/>
  <c r="O1085" i="373"/>
  <c r="N1085" i="373"/>
  <c r="M1085" i="373"/>
  <c r="L1085" i="373"/>
  <c r="J1085" i="373"/>
  <c r="I1085" i="373"/>
  <c r="H1085" i="373"/>
  <c r="G1085" i="373"/>
  <c r="F1085" i="373"/>
  <c r="E1085" i="373"/>
  <c r="D1085" i="373"/>
  <c r="AA1084" i="373"/>
  <c r="R1084" i="373"/>
  <c r="K1084" i="373"/>
  <c r="J1083" i="373" s="1"/>
  <c r="E1084" i="373"/>
  <c r="Z1083" i="373"/>
  <c r="Y1083" i="373"/>
  <c r="X1083" i="373"/>
  <c r="W1083" i="373"/>
  <c r="V1083" i="373"/>
  <c r="U1083" i="373"/>
  <c r="T1083" i="373"/>
  <c r="S1083" i="373"/>
  <c r="P1083" i="373"/>
  <c r="O1083" i="373"/>
  <c r="N1083" i="373"/>
  <c r="M1083" i="373"/>
  <c r="L1083" i="373"/>
  <c r="I1083" i="373"/>
  <c r="H1083" i="373"/>
  <c r="G1083" i="373"/>
  <c r="F1083" i="373"/>
  <c r="E1083" i="373"/>
  <c r="D1083" i="373"/>
  <c r="AA1082" i="373"/>
  <c r="R1082" i="373"/>
  <c r="K1082" i="373"/>
  <c r="E1082" i="373"/>
  <c r="Z1081" i="373"/>
  <c r="Y1081" i="373"/>
  <c r="X1081" i="373"/>
  <c r="W1081" i="373"/>
  <c r="V1081" i="373"/>
  <c r="U1081" i="373"/>
  <c r="T1081" i="373"/>
  <c r="S1081" i="373"/>
  <c r="Q1081" i="373"/>
  <c r="P1081" i="373"/>
  <c r="O1081" i="373"/>
  <c r="N1081" i="373"/>
  <c r="M1081" i="373"/>
  <c r="L1081" i="373"/>
  <c r="J1081" i="373"/>
  <c r="I1081" i="373"/>
  <c r="H1081" i="373"/>
  <c r="G1081" i="373"/>
  <c r="F1081" i="373"/>
  <c r="E1081" i="373"/>
  <c r="D1081" i="373"/>
  <c r="AA1080" i="373"/>
  <c r="R1080" i="373"/>
  <c r="K1080" i="373"/>
  <c r="E1080" i="373"/>
  <c r="Z1079" i="373"/>
  <c r="Y1079" i="373"/>
  <c r="X1079" i="373"/>
  <c r="W1079" i="373"/>
  <c r="V1079" i="373"/>
  <c r="U1079" i="373"/>
  <c r="T1079" i="373"/>
  <c r="S1079" i="373"/>
  <c r="Q1079" i="373"/>
  <c r="P1079" i="373"/>
  <c r="O1079" i="373"/>
  <c r="N1079" i="373"/>
  <c r="M1079" i="373"/>
  <c r="L1079" i="373"/>
  <c r="J1079" i="373"/>
  <c r="I1079" i="373"/>
  <c r="H1079" i="373"/>
  <c r="G1079" i="373"/>
  <c r="F1079" i="373"/>
  <c r="E1079" i="373"/>
  <c r="D1079" i="373"/>
  <c r="AA1078" i="373"/>
  <c r="R1078" i="373"/>
  <c r="K1078" i="373"/>
  <c r="E1078" i="373"/>
  <c r="Z1077" i="373"/>
  <c r="Y1077" i="373"/>
  <c r="X1077" i="373"/>
  <c r="W1077" i="373"/>
  <c r="V1077" i="373"/>
  <c r="U1077" i="373"/>
  <c r="T1077" i="373"/>
  <c r="S1077" i="373"/>
  <c r="Q1077" i="373"/>
  <c r="P1077" i="373"/>
  <c r="O1077" i="373"/>
  <c r="N1077" i="373"/>
  <c r="M1077" i="373"/>
  <c r="L1077" i="373"/>
  <c r="J1077" i="373"/>
  <c r="I1077" i="373"/>
  <c r="H1077" i="373"/>
  <c r="G1077" i="373"/>
  <c r="F1077" i="373"/>
  <c r="E1077" i="373"/>
  <c r="D1077" i="373"/>
  <c r="AA1076" i="373"/>
  <c r="R1076" i="373"/>
  <c r="K1076" i="373"/>
  <c r="E1076" i="373"/>
  <c r="Z1075" i="373"/>
  <c r="Y1075" i="373"/>
  <c r="X1075" i="373"/>
  <c r="W1075" i="373"/>
  <c r="V1075" i="373"/>
  <c r="U1075" i="373"/>
  <c r="T1075" i="373"/>
  <c r="S1075" i="373"/>
  <c r="Q1075" i="373"/>
  <c r="P1075" i="373"/>
  <c r="O1075" i="373"/>
  <c r="N1075" i="373"/>
  <c r="M1075" i="373"/>
  <c r="L1075" i="373"/>
  <c r="J1075" i="373"/>
  <c r="I1075" i="373"/>
  <c r="H1075" i="373"/>
  <c r="G1075" i="373"/>
  <c r="F1075" i="373"/>
  <c r="E1075" i="373"/>
  <c r="D1075" i="373"/>
  <c r="AA1074" i="373"/>
  <c r="R1074" i="373"/>
  <c r="K1074" i="373"/>
  <c r="E1074" i="373"/>
  <c r="Z1073" i="373"/>
  <c r="Y1073" i="373"/>
  <c r="X1073" i="373"/>
  <c r="W1073" i="373"/>
  <c r="V1073" i="373"/>
  <c r="U1073" i="373"/>
  <c r="T1073" i="373"/>
  <c r="S1073" i="373"/>
  <c r="Q1073" i="373"/>
  <c r="P1073" i="373"/>
  <c r="O1073" i="373"/>
  <c r="N1073" i="373"/>
  <c r="M1073" i="373"/>
  <c r="L1073" i="373"/>
  <c r="J1073" i="373"/>
  <c r="I1073" i="373"/>
  <c r="H1073" i="373"/>
  <c r="G1073" i="373"/>
  <c r="F1073" i="373"/>
  <c r="E1073" i="373"/>
  <c r="D1073" i="373"/>
  <c r="AA1072" i="373"/>
  <c r="R1072" i="373"/>
  <c r="K1072" i="373"/>
  <c r="E1072" i="373"/>
  <c r="AA1071" i="373"/>
  <c r="R1071" i="373"/>
  <c r="E1071" i="373"/>
  <c r="K1071" i="373" s="1"/>
  <c r="AA1070" i="373"/>
  <c r="R1070" i="373"/>
  <c r="K1070" i="373"/>
  <c r="E1070" i="373"/>
  <c r="AA1069" i="373"/>
  <c r="R1069" i="373"/>
  <c r="E1069" i="373"/>
  <c r="K1069" i="373" s="1"/>
  <c r="AA1068" i="373"/>
  <c r="R1068" i="373"/>
  <c r="K1068" i="373"/>
  <c r="E1068" i="373"/>
  <c r="Z1067" i="373"/>
  <c r="Y1067" i="373"/>
  <c r="X1067" i="373"/>
  <c r="W1067" i="373"/>
  <c r="V1067" i="373"/>
  <c r="U1067" i="373"/>
  <c r="T1067" i="373"/>
  <c r="S1067" i="373"/>
  <c r="Q1067" i="373"/>
  <c r="P1067" i="373"/>
  <c r="O1067" i="373"/>
  <c r="N1067" i="373"/>
  <c r="M1067" i="373"/>
  <c r="L1067" i="373"/>
  <c r="J1067" i="373"/>
  <c r="I1067" i="373"/>
  <c r="H1067" i="373"/>
  <c r="G1067" i="373"/>
  <c r="F1067" i="373"/>
  <c r="E1067" i="373"/>
  <c r="D1067" i="373"/>
  <c r="E1066" i="373"/>
  <c r="E1065" i="373"/>
  <c r="AA1064" i="373"/>
  <c r="R1064" i="373"/>
  <c r="K1064" i="373"/>
  <c r="E1064" i="373"/>
  <c r="AA1063" i="373"/>
  <c r="AB1063" i="373" s="1"/>
  <c r="R1063" i="373"/>
  <c r="E1063" i="373"/>
  <c r="K1063" i="373" s="1"/>
  <c r="Z1062" i="373"/>
  <c r="Y1062" i="373"/>
  <c r="X1062" i="373"/>
  <c r="W1062" i="373"/>
  <c r="V1062" i="373"/>
  <c r="U1062" i="373"/>
  <c r="T1062" i="373"/>
  <c r="S1062" i="373"/>
  <c r="Q1062" i="373"/>
  <c r="P1062" i="373"/>
  <c r="O1062" i="373"/>
  <c r="N1062" i="373"/>
  <c r="M1062" i="373"/>
  <c r="L1062" i="373"/>
  <c r="J1062" i="373"/>
  <c r="I1062" i="373"/>
  <c r="H1062" i="373"/>
  <c r="G1062" i="373"/>
  <c r="F1062" i="373"/>
  <c r="E1062" i="373"/>
  <c r="D1062" i="373"/>
  <c r="AA1061" i="373"/>
  <c r="AB1061" i="373" s="1"/>
  <c r="R1061" i="373"/>
  <c r="E1061" i="373"/>
  <c r="K1061" i="373" s="1"/>
  <c r="Z1060" i="373"/>
  <c r="Y1060" i="373"/>
  <c r="X1060" i="373"/>
  <c r="W1060" i="373"/>
  <c r="V1060" i="373"/>
  <c r="U1060" i="373"/>
  <c r="T1060" i="373"/>
  <c r="S1060" i="373"/>
  <c r="Q1060" i="373"/>
  <c r="P1060" i="373"/>
  <c r="O1060" i="373"/>
  <c r="N1060" i="373"/>
  <c r="M1060" i="373"/>
  <c r="L1060" i="373"/>
  <c r="J1060" i="373"/>
  <c r="I1060" i="373"/>
  <c r="H1060" i="373"/>
  <c r="G1060" i="373"/>
  <c r="F1060" i="373"/>
  <c r="E1060" i="373"/>
  <c r="D1060" i="373"/>
  <c r="AA1059" i="373"/>
  <c r="AB1059" i="373" s="1"/>
  <c r="R1059" i="373"/>
  <c r="E1059" i="373"/>
  <c r="K1059" i="373" s="1"/>
  <c r="Z1058" i="373"/>
  <c r="Y1058" i="373"/>
  <c r="X1058" i="373"/>
  <c r="W1058" i="373"/>
  <c r="V1058" i="373"/>
  <c r="U1058" i="373"/>
  <c r="T1058" i="373"/>
  <c r="S1058" i="373"/>
  <c r="Q1058" i="373"/>
  <c r="P1058" i="373"/>
  <c r="O1058" i="373"/>
  <c r="N1058" i="373"/>
  <c r="M1058" i="373"/>
  <c r="L1058" i="373"/>
  <c r="J1058" i="373"/>
  <c r="I1058" i="373"/>
  <c r="H1058" i="373"/>
  <c r="G1058" i="373"/>
  <c r="F1058" i="373"/>
  <c r="E1058" i="373"/>
  <c r="D1058" i="373"/>
  <c r="AA1057" i="373"/>
  <c r="AB1057" i="373" s="1"/>
  <c r="R1057" i="373"/>
  <c r="E1057" i="373"/>
  <c r="K1057" i="373" s="1"/>
  <c r="Z1056" i="373"/>
  <c r="Y1056" i="373"/>
  <c r="X1056" i="373"/>
  <c r="W1056" i="373"/>
  <c r="V1056" i="373"/>
  <c r="U1056" i="373"/>
  <c r="T1056" i="373"/>
  <c r="S1056" i="373"/>
  <c r="Q1056" i="373"/>
  <c r="P1056" i="373"/>
  <c r="O1056" i="373"/>
  <c r="N1056" i="373"/>
  <c r="M1056" i="373"/>
  <c r="L1056" i="373"/>
  <c r="J1056" i="373"/>
  <c r="I1056" i="373"/>
  <c r="H1056" i="373"/>
  <c r="G1056" i="373"/>
  <c r="F1056" i="373"/>
  <c r="E1056" i="373"/>
  <c r="D1056" i="373"/>
  <c r="AA1055" i="373"/>
  <c r="R1055" i="373"/>
  <c r="E1055" i="373"/>
  <c r="K1055" i="373" s="1"/>
  <c r="Z1054" i="373"/>
  <c r="Y1054" i="373"/>
  <c r="X1054" i="373"/>
  <c r="W1054" i="373"/>
  <c r="V1054" i="373"/>
  <c r="U1054" i="373"/>
  <c r="T1054" i="373"/>
  <c r="S1054" i="373"/>
  <c r="Q1054" i="373"/>
  <c r="P1054" i="373"/>
  <c r="O1054" i="373"/>
  <c r="N1054" i="373"/>
  <c r="M1054" i="373"/>
  <c r="L1054" i="373"/>
  <c r="J1054" i="373"/>
  <c r="I1054" i="373"/>
  <c r="H1054" i="373"/>
  <c r="G1054" i="373"/>
  <c r="F1054" i="373"/>
  <c r="E1054" i="373"/>
  <c r="D1054" i="373"/>
  <c r="AA1053" i="373"/>
  <c r="R1053" i="373"/>
  <c r="E1053" i="373"/>
  <c r="K1053" i="373" s="1"/>
  <c r="Z1052" i="373"/>
  <c r="Y1052" i="373"/>
  <c r="X1052" i="373"/>
  <c r="W1052" i="373"/>
  <c r="V1052" i="373"/>
  <c r="U1052" i="373"/>
  <c r="T1052" i="373"/>
  <c r="S1052" i="373"/>
  <c r="Q1052" i="373"/>
  <c r="P1052" i="373"/>
  <c r="O1052" i="373"/>
  <c r="N1052" i="373"/>
  <c r="M1052" i="373"/>
  <c r="L1052" i="373"/>
  <c r="J1052" i="373"/>
  <c r="I1052" i="373"/>
  <c r="H1052" i="373"/>
  <c r="G1052" i="373"/>
  <c r="F1052" i="373"/>
  <c r="E1052" i="373"/>
  <c r="D1052" i="373"/>
  <c r="AA1051" i="373"/>
  <c r="R1051" i="373"/>
  <c r="E1051" i="373"/>
  <c r="K1051" i="373" s="1"/>
  <c r="AA1050" i="373"/>
  <c r="R1050" i="373"/>
  <c r="AB1050" i="373" s="1"/>
  <c r="AC1050" i="373" s="1"/>
  <c r="K1050" i="373"/>
  <c r="E1050" i="373"/>
  <c r="AA1049" i="373"/>
  <c r="R1049" i="373"/>
  <c r="AB1049" i="373" s="1"/>
  <c r="AC1049" i="373" s="1"/>
  <c r="E1049" i="373"/>
  <c r="K1049" i="373" s="1"/>
  <c r="Z1048" i="373"/>
  <c r="Y1048" i="373"/>
  <c r="X1048" i="373"/>
  <c r="W1048" i="373"/>
  <c r="V1048" i="373"/>
  <c r="U1048" i="373"/>
  <c r="T1048" i="373"/>
  <c r="S1048" i="373"/>
  <c r="Q1048" i="373"/>
  <c r="P1048" i="373"/>
  <c r="O1048" i="373"/>
  <c r="N1048" i="373"/>
  <c r="M1048" i="373"/>
  <c r="L1048" i="373"/>
  <c r="J1048" i="373"/>
  <c r="I1048" i="373"/>
  <c r="H1048" i="373"/>
  <c r="G1048" i="373"/>
  <c r="F1048" i="373"/>
  <c r="E1048" i="373"/>
  <c r="D1048" i="373"/>
  <c r="AA1047" i="373"/>
  <c r="R1047" i="373"/>
  <c r="AB1047" i="373" s="1"/>
  <c r="AC1047" i="373" s="1"/>
  <c r="E1047" i="373"/>
  <c r="K1047" i="373" s="1"/>
  <c r="AA1046" i="373"/>
  <c r="R1046" i="373"/>
  <c r="K1046" i="373"/>
  <c r="E1046" i="373"/>
  <c r="Z1045" i="373"/>
  <c r="Y1045" i="373"/>
  <c r="X1045" i="373"/>
  <c r="W1045" i="373"/>
  <c r="V1045" i="373"/>
  <c r="U1045" i="373"/>
  <c r="T1045" i="373"/>
  <c r="S1045" i="373"/>
  <c r="Q1045" i="373"/>
  <c r="P1045" i="373"/>
  <c r="O1045" i="373"/>
  <c r="N1045" i="373"/>
  <c r="M1045" i="373"/>
  <c r="L1045" i="373"/>
  <c r="J1045" i="373"/>
  <c r="I1045" i="373"/>
  <c r="H1045" i="373"/>
  <c r="G1045" i="373"/>
  <c r="F1045" i="373"/>
  <c r="E1045" i="373"/>
  <c r="D1045" i="373"/>
  <c r="AA1044" i="373"/>
  <c r="R1044" i="373"/>
  <c r="AB1044" i="373" s="1"/>
  <c r="AC1044" i="373" s="1"/>
  <c r="K1044" i="373"/>
  <c r="E1044" i="373"/>
  <c r="AA1043" i="373"/>
  <c r="R1043" i="373"/>
  <c r="AB1043" i="373" s="1"/>
  <c r="AC1043" i="373" s="1"/>
  <c r="K1043" i="373"/>
  <c r="E1043" i="373"/>
  <c r="Z1042" i="373"/>
  <c r="Y1042" i="373"/>
  <c r="X1042" i="373"/>
  <c r="W1042" i="373"/>
  <c r="V1042" i="373"/>
  <c r="U1042" i="373"/>
  <c r="T1042" i="373"/>
  <c r="S1042" i="373"/>
  <c r="Q1042" i="373"/>
  <c r="P1042" i="373"/>
  <c r="O1042" i="373"/>
  <c r="N1042" i="373"/>
  <c r="M1042" i="373"/>
  <c r="L1042" i="373"/>
  <c r="J1042" i="373"/>
  <c r="I1042" i="373"/>
  <c r="H1042" i="373"/>
  <c r="G1042" i="373"/>
  <c r="F1042" i="373"/>
  <c r="E1042" i="373"/>
  <c r="D1042" i="373"/>
  <c r="AA1041" i="373"/>
  <c r="R1041" i="373"/>
  <c r="E1041" i="373"/>
  <c r="K1041" i="373" s="1"/>
  <c r="AA1040" i="373"/>
  <c r="R1040" i="373"/>
  <c r="AB1040" i="373" s="1"/>
  <c r="AC1040" i="373" s="1"/>
  <c r="K1040" i="373"/>
  <c r="E1040" i="373"/>
  <c r="AA1039" i="373"/>
  <c r="R1039" i="373"/>
  <c r="AB1039" i="373" s="1"/>
  <c r="AC1039" i="373" s="1"/>
  <c r="E1039" i="373"/>
  <c r="K1039" i="373" s="1"/>
  <c r="AA1038" i="373"/>
  <c r="R1038" i="373"/>
  <c r="K1038" i="373"/>
  <c r="E1038" i="373"/>
  <c r="AA1037" i="373"/>
  <c r="R1037" i="373"/>
  <c r="E1037" i="373"/>
  <c r="K1037" i="373" s="1"/>
  <c r="AA1036" i="373"/>
  <c r="R1036" i="373"/>
  <c r="K1036" i="373"/>
  <c r="E1036" i="373"/>
  <c r="AA1035" i="373"/>
  <c r="R1035" i="373"/>
  <c r="E1035" i="373"/>
  <c r="K1035" i="373" s="1"/>
  <c r="AA1034" i="373"/>
  <c r="R1034" i="373"/>
  <c r="K1034" i="373"/>
  <c r="E1034" i="373"/>
  <c r="AA1033" i="373"/>
  <c r="R1033" i="373"/>
  <c r="E1033" i="373"/>
  <c r="K1033" i="373" s="1"/>
  <c r="AA1032" i="373"/>
  <c r="R1032" i="373"/>
  <c r="K1032" i="373"/>
  <c r="E1032" i="373"/>
  <c r="AA1031" i="373"/>
  <c r="R1031" i="373"/>
  <c r="AB1031" i="373" s="1"/>
  <c r="E1031" i="373"/>
  <c r="K1031" i="373" s="1"/>
  <c r="AA1030" i="373"/>
  <c r="R1030" i="373"/>
  <c r="K1030" i="373"/>
  <c r="E1030" i="373"/>
  <c r="AA1029" i="373"/>
  <c r="R1029" i="373"/>
  <c r="E1029" i="373"/>
  <c r="K1029" i="373" s="1"/>
  <c r="Z1028" i="373"/>
  <c r="Y1028" i="373"/>
  <c r="X1028" i="373"/>
  <c r="W1028" i="373"/>
  <c r="V1028" i="373"/>
  <c r="U1028" i="373"/>
  <c r="T1028" i="373"/>
  <c r="S1028" i="373"/>
  <c r="Q1028" i="373"/>
  <c r="P1028" i="373"/>
  <c r="O1028" i="373"/>
  <c r="N1028" i="373"/>
  <c r="M1028" i="373"/>
  <c r="L1028" i="373"/>
  <c r="J1028" i="373"/>
  <c r="I1028" i="373"/>
  <c r="H1028" i="373"/>
  <c r="G1028" i="373"/>
  <c r="F1028" i="373"/>
  <c r="E1028" i="373"/>
  <c r="D1028" i="373"/>
  <c r="AA1027" i="373"/>
  <c r="R1027" i="373"/>
  <c r="E1027" i="373"/>
  <c r="K1027" i="373" s="1"/>
  <c r="AA1026" i="373"/>
  <c r="R1026" i="373"/>
  <c r="K1026" i="373"/>
  <c r="E1026" i="373"/>
  <c r="Z1025" i="373"/>
  <c r="Y1025" i="373"/>
  <c r="X1025" i="373"/>
  <c r="W1025" i="373"/>
  <c r="V1025" i="373"/>
  <c r="U1025" i="373"/>
  <c r="T1025" i="373"/>
  <c r="S1025" i="373"/>
  <c r="Q1025" i="373"/>
  <c r="P1025" i="373"/>
  <c r="O1025" i="373"/>
  <c r="N1025" i="373"/>
  <c r="M1025" i="373"/>
  <c r="L1025" i="373"/>
  <c r="J1025" i="373"/>
  <c r="I1025" i="373"/>
  <c r="H1025" i="373"/>
  <c r="G1025" i="373"/>
  <c r="F1025" i="373"/>
  <c r="E1025" i="373"/>
  <c r="D1025" i="373"/>
  <c r="AA1024" i="373"/>
  <c r="R1024" i="373"/>
  <c r="K1024" i="373"/>
  <c r="E1024" i="373"/>
  <c r="AA1023" i="373"/>
  <c r="R1023" i="373"/>
  <c r="E1023" i="373"/>
  <c r="K1023" i="373" s="1"/>
  <c r="Z1022" i="373"/>
  <c r="Y1022" i="373"/>
  <c r="X1022" i="373"/>
  <c r="W1022" i="373"/>
  <c r="V1022" i="373"/>
  <c r="U1022" i="373"/>
  <c r="T1022" i="373"/>
  <c r="S1022" i="373"/>
  <c r="Q1022" i="373"/>
  <c r="P1022" i="373"/>
  <c r="O1022" i="373"/>
  <c r="N1022" i="373"/>
  <c r="M1022" i="373"/>
  <c r="L1022" i="373"/>
  <c r="J1022" i="373"/>
  <c r="I1022" i="373"/>
  <c r="H1022" i="373"/>
  <c r="G1022" i="373"/>
  <c r="F1022" i="373"/>
  <c r="E1022" i="373"/>
  <c r="D1022" i="373"/>
  <c r="AA1021" i="373"/>
  <c r="R1021" i="373"/>
  <c r="E1021" i="373"/>
  <c r="K1021" i="373" s="1"/>
  <c r="Z1020" i="373"/>
  <c r="Y1020" i="373"/>
  <c r="X1020" i="373"/>
  <c r="W1020" i="373"/>
  <c r="V1020" i="373"/>
  <c r="U1020" i="373"/>
  <c r="T1020" i="373"/>
  <c r="S1020" i="373"/>
  <c r="Q1020" i="373"/>
  <c r="P1020" i="373"/>
  <c r="O1020" i="373"/>
  <c r="N1020" i="373"/>
  <c r="M1020" i="373"/>
  <c r="L1020" i="373"/>
  <c r="J1020" i="373"/>
  <c r="I1020" i="373"/>
  <c r="H1020" i="373"/>
  <c r="G1020" i="373"/>
  <c r="F1020" i="373"/>
  <c r="E1020" i="373"/>
  <c r="D1020" i="373"/>
  <c r="AA1019" i="373"/>
  <c r="R1019" i="373"/>
  <c r="E1019" i="373"/>
  <c r="K1019" i="373" s="1"/>
  <c r="Z1018" i="373"/>
  <c r="Y1018" i="373"/>
  <c r="X1018" i="373"/>
  <c r="W1018" i="373"/>
  <c r="V1018" i="373"/>
  <c r="U1018" i="373"/>
  <c r="T1018" i="373"/>
  <c r="S1018" i="373"/>
  <c r="Q1018" i="373"/>
  <c r="P1018" i="373"/>
  <c r="O1018" i="373"/>
  <c r="N1018" i="373"/>
  <c r="M1018" i="373"/>
  <c r="L1018" i="373"/>
  <c r="J1018" i="373"/>
  <c r="I1018" i="373"/>
  <c r="H1018" i="373"/>
  <c r="G1018" i="373"/>
  <c r="F1018" i="373"/>
  <c r="E1018" i="373"/>
  <c r="D1018" i="373"/>
  <c r="AA1017" i="373"/>
  <c r="R1017" i="373"/>
  <c r="E1017" i="373"/>
  <c r="K1017" i="373" s="1"/>
  <c r="Z1016" i="373"/>
  <c r="Y1016" i="373"/>
  <c r="X1016" i="373"/>
  <c r="W1016" i="373"/>
  <c r="V1016" i="373"/>
  <c r="U1016" i="373"/>
  <c r="T1016" i="373"/>
  <c r="S1016" i="373"/>
  <c r="Q1016" i="373"/>
  <c r="P1016" i="373"/>
  <c r="O1016" i="373"/>
  <c r="N1016" i="373"/>
  <c r="M1016" i="373"/>
  <c r="L1016" i="373"/>
  <c r="J1016" i="373"/>
  <c r="I1016" i="373"/>
  <c r="H1016" i="373"/>
  <c r="G1016" i="373"/>
  <c r="F1016" i="373"/>
  <c r="E1016" i="373"/>
  <c r="D1016" i="373"/>
  <c r="AA1015" i="373"/>
  <c r="R1015" i="373"/>
  <c r="K1015" i="373"/>
  <c r="E1015" i="373"/>
  <c r="Z1014" i="373"/>
  <c r="Y1014" i="373"/>
  <c r="X1014" i="373"/>
  <c r="W1014" i="373"/>
  <c r="V1014" i="373"/>
  <c r="U1014" i="373"/>
  <c r="T1014" i="373"/>
  <c r="S1014" i="373"/>
  <c r="Q1014" i="373"/>
  <c r="P1014" i="373"/>
  <c r="O1014" i="373"/>
  <c r="N1014" i="373"/>
  <c r="M1014" i="373"/>
  <c r="L1014" i="373"/>
  <c r="J1014" i="373"/>
  <c r="I1014" i="373"/>
  <c r="H1014" i="373"/>
  <c r="G1014" i="373"/>
  <c r="F1014" i="373"/>
  <c r="E1014" i="373"/>
  <c r="D1014" i="373"/>
  <c r="AA1013" i="373"/>
  <c r="R1013" i="373"/>
  <c r="AB1013" i="373" s="1"/>
  <c r="E1013" i="373"/>
  <c r="K1013" i="373" s="1"/>
  <c r="Z1012" i="373"/>
  <c r="Y1012" i="373"/>
  <c r="X1012" i="373"/>
  <c r="W1012" i="373"/>
  <c r="V1012" i="373"/>
  <c r="U1012" i="373"/>
  <c r="T1012" i="373"/>
  <c r="S1012" i="373"/>
  <c r="Q1012" i="373"/>
  <c r="P1012" i="373"/>
  <c r="O1012" i="373"/>
  <c r="N1012" i="373"/>
  <c r="M1012" i="373"/>
  <c r="L1012" i="373"/>
  <c r="J1012" i="373"/>
  <c r="I1012" i="373"/>
  <c r="H1012" i="373"/>
  <c r="G1012" i="373"/>
  <c r="F1012" i="373"/>
  <c r="E1012" i="373"/>
  <c r="D1012" i="373"/>
  <c r="AA1011" i="373"/>
  <c r="R1011" i="373"/>
  <c r="AB1011" i="373" s="1"/>
  <c r="E1011" i="373"/>
  <c r="K1011" i="373" s="1"/>
  <c r="Z1010" i="373"/>
  <c r="Y1010" i="373"/>
  <c r="X1010" i="373"/>
  <c r="W1010" i="373"/>
  <c r="V1010" i="373"/>
  <c r="U1010" i="373"/>
  <c r="T1010" i="373"/>
  <c r="S1010" i="373"/>
  <c r="Q1010" i="373"/>
  <c r="P1010" i="373"/>
  <c r="O1010" i="373"/>
  <c r="N1010" i="373"/>
  <c r="M1010" i="373"/>
  <c r="L1010" i="373"/>
  <c r="J1010" i="373"/>
  <c r="I1010" i="373"/>
  <c r="H1010" i="373"/>
  <c r="G1010" i="373"/>
  <c r="F1010" i="373"/>
  <c r="E1010" i="373"/>
  <c r="D1010" i="373"/>
  <c r="AA1009" i="373"/>
  <c r="R1009" i="373"/>
  <c r="AB1009" i="373" s="1"/>
  <c r="E1009" i="373"/>
  <c r="K1009" i="373" s="1"/>
  <c r="Z1008" i="373"/>
  <c r="Y1008" i="373"/>
  <c r="X1008" i="373"/>
  <c r="W1008" i="373"/>
  <c r="V1008" i="373"/>
  <c r="U1008" i="373"/>
  <c r="T1008" i="373"/>
  <c r="S1008" i="373"/>
  <c r="Q1008" i="373"/>
  <c r="P1008" i="373"/>
  <c r="O1008" i="373"/>
  <c r="N1008" i="373"/>
  <c r="M1008" i="373"/>
  <c r="L1008" i="373"/>
  <c r="J1008" i="373"/>
  <c r="I1008" i="373"/>
  <c r="H1008" i="373"/>
  <c r="G1008" i="373"/>
  <c r="F1008" i="373"/>
  <c r="E1008" i="373"/>
  <c r="D1008" i="373"/>
  <c r="AA1007" i="373"/>
  <c r="R1007" i="373"/>
  <c r="AB1007" i="373" s="1"/>
  <c r="E1007" i="373"/>
  <c r="K1007" i="373" s="1"/>
  <c r="AA1006" i="373"/>
  <c r="R1006" i="373"/>
  <c r="K1006" i="373"/>
  <c r="E1006" i="373"/>
  <c r="Z1005" i="373"/>
  <c r="Y1005" i="373"/>
  <c r="X1005" i="373"/>
  <c r="W1005" i="373"/>
  <c r="V1005" i="373"/>
  <c r="U1005" i="373"/>
  <c r="T1005" i="373"/>
  <c r="S1005" i="373"/>
  <c r="Q1005" i="373"/>
  <c r="P1005" i="373"/>
  <c r="O1005" i="373"/>
  <c r="N1005" i="373"/>
  <c r="M1005" i="373"/>
  <c r="L1005" i="373"/>
  <c r="J1005" i="373"/>
  <c r="I1005" i="373"/>
  <c r="H1005" i="373"/>
  <c r="G1005" i="373"/>
  <c r="F1005" i="373"/>
  <c r="E1005" i="373"/>
  <c r="D1005" i="373"/>
  <c r="AA1004" i="373"/>
  <c r="R1004" i="373"/>
  <c r="AB1004" i="373" s="1"/>
  <c r="AC1004" i="373" s="1"/>
  <c r="K1004" i="373"/>
  <c r="E1004" i="373"/>
  <c r="Z1003" i="373"/>
  <c r="Y1003" i="373"/>
  <c r="X1003" i="373"/>
  <c r="W1003" i="373"/>
  <c r="V1003" i="373"/>
  <c r="U1003" i="373"/>
  <c r="T1003" i="373"/>
  <c r="S1003" i="373"/>
  <c r="Q1003" i="373"/>
  <c r="P1003" i="373"/>
  <c r="O1003" i="373"/>
  <c r="N1003" i="373"/>
  <c r="M1003" i="373"/>
  <c r="L1003" i="373"/>
  <c r="J1003" i="373"/>
  <c r="I1003" i="373"/>
  <c r="H1003" i="373"/>
  <c r="G1003" i="373"/>
  <c r="K1003" i="373" s="1"/>
  <c r="F1003" i="373"/>
  <c r="E1003" i="373"/>
  <c r="D1003" i="373"/>
  <c r="AA1002" i="373"/>
  <c r="R1002" i="373"/>
  <c r="K1002" i="373"/>
  <c r="E1002" i="373"/>
  <c r="AA1001" i="373"/>
  <c r="R1001" i="373"/>
  <c r="K1001" i="373"/>
  <c r="E1001" i="373"/>
  <c r="AA1000" i="373"/>
  <c r="R1000" i="373"/>
  <c r="K1000" i="373"/>
  <c r="E1000" i="373"/>
  <c r="AA999" i="373"/>
  <c r="R999" i="373"/>
  <c r="E999" i="373"/>
  <c r="K999" i="373" s="1"/>
  <c r="AA998" i="373"/>
  <c r="R998" i="373"/>
  <c r="AB998" i="373" s="1"/>
  <c r="AC998" i="373" s="1"/>
  <c r="K998" i="373"/>
  <c r="E998" i="373"/>
  <c r="Z997" i="373"/>
  <c r="Y997" i="373"/>
  <c r="X997" i="373"/>
  <c r="W997" i="373"/>
  <c r="V997" i="373"/>
  <c r="U997" i="373"/>
  <c r="T997" i="373"/>
  <c r="S997" i="373"/>
  <c r="Q997" i="373"/>
  <c r="P997" i="373"/>
  <c r="O997" i="373"/>
  <c r="N997" i="373"/>
  <c r="M997" i="373"/>
  <c r="L997" i="373"/>
  <c r="J997" i="373"/>
  <c r="I997" i="373"/>
  <c r="H997" i="373"/>
  <c r="G997" i="373"/>
  <c r="K997" i="373" s="1"/>
  <c r="F997" i="373"/>
  <c r="E997" i="373"/>
  <c r="D997" i="373"/>
  <c r="AA996" i="373"/>
  <c r="R996" i="373"/>
  <c r="K996" i="373"/>
  <c r="E996" i="373"/>
  <c r="AA995" i="373"/>
  <c r="R995" i="373"/>
  <c r="K995" i="373"/>
  <c r="E995" i="373"/>
  <c r="AA994" i="373"/>
  <c r="R994" i="373"/>
  <c r="K994" i="373"/>
  <c r="E994" i="373"/>
  <c r="Z993" i="373"/>
  <c r="Y993" i="373"/>
  <c r="X993" i="373"/>
  <c r="W993" i="373"/>
  <c r="V993" i="373"/>
  <c r="U993" i="373"/>
  <c r="T993" i="373"/>
  <c r="S993" i="373"/>
  <c r="Q993" i="373"/>
  <c r="P993" i="373"/>
  <c r="O993" i="373"/>
  <c r="N993" i="373"/>
  <c r="M993" i="373"/>
  <c r="L993" i="373"/>
  <c r="J993" i="373"/>
  <c r="I993" i="373"/>
  <c r="H993" i="373"/>
  <c r="G993" i="373"/>
  <c r="F993" i="373"/>
  <c r="E993" i="373"/>
  <c r="D993" i="373"/>
  <c r="AA992" i="373"/>
  <c r="R992" i="373"/>
  <c r="K992" i="373"/>
  <c r="E992" i="373"/>
  <c r="AA991" i="373"/>
  <c r="R991" i="373"/>
  <c r="K991" i="373"/>
  <c r="E991" i="373"/>
  <c r="Z990" i="373"/>
  <c r="Y990" i="373"/>
  <c r="X990" i="373"/>
  <c r="W990" i="373"/>
  <c r="V990" i="373"/>
  <c r="U990" i="373"/>
  <c r="T990" i="373"/>
  <c r="S990" i="373"/>
  <c r="Q990" i="373"/>
  <c r="P990" i="373"/>
  <c r="O990" i="373"/>
  <c r="N990" i="373"/>
  <c r="M990" i="373"/>
  <c r="L990" i="373"/>
  <c r="J990" i="373"/>
  <c r="I990" i="373"/>
  <c r="H990" i="373"/>
  <c r="G990" i="373"/>
  <c r="F990" i="373"/>
  <c r="E990" i="373"/>
  <c r="D990" i="373"/>
  <c r="AA989" i="373"/>
  <c r="R989" i="373"/>
  <c r="E989" i="373"/>
  <c r="K989" i="373" s="1"/>
  <c r="AA988" i="373"/>
  <c r="R988" i="373"/>
  <c r="K988" i="373"/>
  <c r="E988" i="373"/>
  <c r="AA987" i="373"/>
  <c r="R987" i="373"/>
  <c r="E987" i="373"/>
  <c r="K987" i="373" s="1"/>
  <c r="Z986" i="373"/>
  <c r="Y986" i="373"/>
  <c r="X986" i="373"/>
  <c r="W986" i="373"/>
  <c r="V986" i="373"/>
  <c r="U986" i="373"/>
  <c r="T986" i="373"/>
  <c r="S986" i="373"/>
  <c r="Q986" i="373"/>
  <c r="P986" i="373"/>
  <c r="O986" i="373"/>
  <c r="N986" i="373"/>
  <c r="M986" i="373"/>
  <c r="L986" i="373"/>
  <c r="J986" i="373"/>
  <c r="I986" i="373"/>
  <c r="H986" i="373"/>
  <c r="G986" i="373"/>
  <c r="F986" i="373"/>
  <c r="E986" i="373"/>
  <c r="D986" i="373"/>
  <c r="AA985" i="373"/>
  <c r="R985" i="373"/>
  <c r="E985" i="373"/>
  <c r="K985" i="373" s="1"/>
  <c r="AA984" i="373"/>
  <c r="R984" i="373"/>
  <c r="K984" i="373"/>
  <c r="E984" i="373"/>
  <c r="AA983" i="373"/>
  <c r="R983" i="373"/>
  <c r="E983" i="373"/>
  <c r="K983" i="373" s="1"/>
  <c r="AA982" i="373"/>
  <c r="R982" i="373"/>
  <c r="AB982" i="373" s="1"/>
  <c r="AC982" i="373" s="1"/>
  <c r="K982" i="373"/>
  <c r="E982" i="373"/>
  <c r="Z981" i="373"/>
  <c r="Y981" i="373"/>
  <c r="X981" i="373"/>
  <c r="W981" i="373"/>
  <c r="V981" i="373"/>
  <c r="U981" i="373"/>
  <c r="T981" i="373"/>
  <c r="S981" i="373"/>
  <c r="Q981" i="373"/>
  <c r="P981" i="373"/>
  <c r="O981" i="373"/>
  <c r="N981" i="373"/>
  <c r="M981" i="373"/>
  <c r="L981" i="373"/>
  <c r="J981" i="373"/>
  <c r="I981" i="373"/>
  <c r="H981" i="373"/>
  <c r="G981" i="373"/>
  <c r="K981" i="373" s="1"/>
  <c r="F981" i="373"/>
  <c r="E981" i="373"/>
  <c r="D981" i="373"/>
  <c r="AA980" i="373"/>
  <c r="R980" i="373"/>
  <c r="K980" i="373"/>
  <c r="E980" i="373"/>
  <c r="AA979" i="373"/>
  <c r="R979" i="373"/>
  <c r="E979" i="373"/>
  <c r="K979" i="373" s="1"/>
  <c r="AA978" i="373"/>
  <c r="R978" i="373"/>
  <c r="AB978" i="373" s="1"/>
  <c r="AC978" i="373" s="1"/>
  <c r="K978" i="373"/>
  <c r="E978" i="373"/>
  <c r="AA977" i="373"/>
  <c r="R977" i="373"/>
  <c r="E977" i="373"/>
  <c r="K977" i="373" s="1"/>
  <c r="AA976" i="373"/>
  <c r="R976" i="373"/>
  <c r="K976" i="373"/>
  <c r="E976" i="373"/>
  <c r="Z975" i="373"/>
  <c r="Y975" i="373"/>
  <c r="X975" i="373"/>
  <c r="W975" i="373"/>
  <c r="V975" i="373"/>
  <c r="U975" i="373"/>
  <c r="T975" i="373"/>
  <c r="S975" i="373"/>
  <c r="Q975" i="373"/>
  <c r="P975" i="373"/>
  <c r="O975" i="373"/>
  <c r="N975" i="373"/>
  <c r="M975" i="373"/>
  <c r="L975" i="373"/>
  <c r="J975" i="373"/>
  <c r="I975" i="373"/>
  <c r="H975" i="373"/>
  <c r="G975" i="373"/>
  <c r="F975" i="373"/>
  <c r="E975" i="373"/>
  <c r="D975" i="373"/>
  <c r="AA974" i="373"/>
  <c r="R974" i="373"/>
  <c r="AB974" i="373" s="1"/>
  <c r="AC974" i="373" s="1"/>
  <c r="K974" i="373"/>
  <c r="E974" i="373"/>
  <c r="AA973" i="373"/>
  <c r="R973" i="373"/>
  <c r="AB973" i="373" s="1"/>
  <c r="E973" i="373"/>
  <c r="K973" i="373" s="1"/>
  <c r="AA972" i="373"/>
  <c r="R972" i="373"/>
  <c r="K972" i="373"/>
  <c r="E972" i="373"/>
  <c r="AA971" i="373"/>
  <c r="R971" i="373"/>
  <c r="E971" i="373"/>
  <c r="K971" i="373" s="1"/>
  <c r="AA970" i="373"/>
  <c r="R970" i="373"/>
  <c r="K970" i="373"/>
  <c r="E970" i="373"/>
  <c r="AA969" i="373"/>
  <c r="R969" i="373"/>
  <c r="E969" i="373"/>
  <c r="K969" i="373" s="1"/>
  <c r="AA968" i="373"/>
  <c r="R968" i="373"/>
  <c r="K968" i="373"/>
  <c r="E968" i="373"/>
  <c r="AA967" i="373"/>
  <c r="R967" i="373"/>
  <c r="E967" i="373"/>
  <c r="K967" i="373" s="1"/>
  <c r="AA966" i="373"/>
  <c r="R966" i="373"/>
  <c r="AB966" i="373" s="1"/>
  <c r="AC966" i="373" s="1"/>
  <c r="K966" i="373"/>
  <c r="E966" i="373"/>
  <c r="AA965" i="373"/>
  <c r="R965" i="373"/>
  <c r="E965" i="373"/>
  <c r="K965" i="373" s="1"/>
  <c r="AA964" i="373"/>
  <c r="R964" i="373"/>
  <c r="K964" i="373"/>
  <c r="E964" i="373"/>
  <c r="Z963" i="373"/>
  <c r="Y963" i="373"/>
  <c r="X963" i="373"/>
  <c r="W963" i="373"/>
  <c r="V963" i="373"/>
  <c r="U963" i="373"/>
  <c r="T963" i="373"/>
  <c r="S963" i="373"/>
  <c r="Q963" i="373"/>
  <c r="P963" i="373"/>
  <c r="O963" i="373"/>
  <c r="N963" i="373"/>
  <c r="M963" i="373"/>
  <c r="L963" i="373"/>
  <c r="J963" i="373"/>
  <c r="I963" i="373"/>
  <c r="H963" i="373"/>
  <c r="G963" i="373"/>
  <c r="F963" i="373"/>
  <c r="E963" i="373"/>
  <c r="D963" i="373"/>
  <c r="E962" i="373"/>
  <c r="AA961" i="373"/>
  <c r="R961" i="373"/>
  <c r="E961" i="373"/>
  <c r="K961" i="373" s="1"/>
  <c r="Z960" i="373"/>
  <c r="Y960" i="373"/>
  <c r="X960" i="373"/>
  <c r="W960" i="373"/>
  <c r="V960" i="373"/>
  <c r="U960" i="373"/>
  <c r="T960" i="373"/>
  <c r="S960" i="373"/>
  <c r="Q960" i="373"/>
  <c r="P960" i="373"/>
  <c r="O960" i="373"/>
  <c r="N960" i="373"/>
  <c r="M960" i="373"/>
  <c r="L960" i="373"/>
  <c r="J960" i="373"/>
  <c r="I960" i="373"/>
  <c r="H960" i="373"/>
  <c r="G960" i="373"/>
  <c r="F960" i="373"/>
  <c r="E960" i="373"/>
  <c r="D960" i="373"/>
  <c r="AA959" i="373"/>
  <c r="R959" i="373"/>
  <c r="E959" i="373"/>
  <c r="K959" i="373" s="1"/>
  <c r="AA958" i="373"/>
  <c r="R958" i="373"/>
  <c r="K958" i="373"/>
  <c r="E958" i="373"/>
  <c r="Z957" i="373"/>
  <c r="Y957" i="373"/>
  <c r="X957" i="373"/>
  <c r="W957" i="373"/>
  <c r="V957" i="373"/>
  <c r="U957" i="373"/>
  <c r="T957" i="373"/>
  <c r="S957" i="373"/>
  <c r="Q957" i="373"/>
  <c r="P957" i="373"/>
  <c r="O957" i="373"/>
  <c r="N957" i="373"/>
  <c r="M957" i="373"/>
  <c r="L957" i="373"/>
  <c r="J957" i="373"/>
  <c r="I957" i="373"/>
  <c r="H957" i="373"/>
  <c r="G957" i="373"/>
  <c r="F957" i="373"/>
  <c r="E957" i="373"/>
  <c r="D957" i="373"/>
  <c r="AA956" i="373"/>
  <c r="R956" i="373"/>
  <c r="K956" i="373"/>
  <c r="E956" i="373"/>
  <c r="AA955" i="373"/>
  <c r="R955" i="373"/>
  <c r="E955" i="373"/>
  <c r="K955" i="373" s="1"/>
  <c r="AA954" i="373"/>
  <c r="R954" i="373"/>
  <c r="AB954" i="373" s="1"/>
  <c r="AC954" i="373" s="1"/>
  <c r="E954" i="373"/>
  <c r="K954" i="373" s="1"/>
  <c r="Z953" i="373"/>
  <c r="Y953" i="373"/>
  <c r="X953" i="373"/>
  <c r="W953" i="373"/>
  <c r="V953" i="373"/>
  <c r="U953" i="373"/>
  <c r="T953" i="373"/>
  <c r="S953" i="373"/>
  <c r="Q953" i="373"/>
  <c r="P953" i="373"/>
  <c r="O953" i="373"/>
  <c r="N953" i="373"/>
  <c r="M953" i="373"/>
  <c r="L953" i="373"/>
  <c r="J953" i="373"/>
  <c r="I953" i="373"/>
  <c r="H953" i="373"/>
  <c r="G953" i="373"/>
  <c r="F953" i="373"/>
  <c r="E953" i="373"/>
  <c r="D953" i="373"/>
  <c r="AA952" i="373"/>
  <c r="R952" i="373"/>
  <c r="E952" i="373"/>
  <c r="K952" i="373" s="1"/>
  <c r="AA951" i="373"/>
  <c r="R951" i="373"/>
  <c r="E951" i="373"/>
  <c r="K951" i="373" s="1"/>
  <c r="AA950" i="373"/>
  <c r="R950" i="373"/>
  <c r="E950" i="373"/>
  <c r="K950" i="373" s="1"/>
  <c r="AA949" i="373"/>
  <c r="R949" i="373"/>
  <c r="E949" i="373"/>
  <c r="K949" i="373" s="1"/>
  <c r="AA948" i="373"/>
  <c r="R948" i="373"/>
  <c r="AB948" i="373" s="1"/>
  <c r="AC948" i="373" s="1"/>
  <c r="E948" i="373"/>
  <c r="K948" i="373" s="1"/>
  <c r="AA947" i="373"/>
  <c r="R947" i="373"/>
  <c r="K947" i="373"/>
  <c r="E947" i="373"/>
  <c r="AA946" i="373"/>
  <c r="R946" i="373"/>
  <c r="E946" i="373"/>
  <c r="K946" i="373" s="1"/>
  <c r="Z945" i="373"/>
  <c r="Y945" i="373"/>
  <c r="X945" i="373"/>
  <c r="W945" i="373"/>
  <c r="V945" i="373"/>
  <c r="U945" i="373"/>
  <c r="T945" i="373"/>
  <c r="S945" i="373"/>
  <c r="Q945" i="373"/>
  <c r="P945" i="373"/>
  <c r="O945" i="373"/>
  <c r="N945" i="373"/>
  <c r="M945" i="373"/>
  <c r="L945" i="373"/>
  <c r="J945" i="373"/>
  <c r="I945" i="373"/>
  <c r="H945" i="373"/>
  <c r="G945" i="373"/>
  <c r="F945" i="373"/>
  <c r="E945" i="373"/>
  <c r="D945" i="373"/>
  <c r="AA944" i="373"/>
  <c r="R944" i="373"/>
  <c r="E944" i="373"/>
  <c r="K944" i="373" s="1"/>
  <c r="AA943" i="373"/>
  <c r="R943" i="373"/>
  <c r="E943" i="373"/>
  <c r="K943" i="373" s="1"/>
  <c r="AA942" i="373"/>
  <c r="R942" i="373"/>
  <c r="E942" i="373"/>
  <c r="K942" i="373" s="1"/>
  <c r="Z941" i="373"/>
  <c r="Y941" i="373"/>
  <c r="X941" i="373"/>
  <c r="W941" i="373"/>
  <c r="V941" i="373"/>
  <c r="U941" i="373"/>
  <c r="T941" i="373"/>
  <c r="S941" i="373"/>
  <c r="Q941" i="373"/>
  <c r="P941" i="373"/>
  <c r="O941" i="373"/>
  <c r="N941" i="373"/>
  <c r="M941" i="373"/>
  <c r="L941" i="373"/>
  <c r="J941" i="373"/>
  <c r="I941" i="373"/>
  <c r="H941" i="373"/>
  <c r="G941" i="373"/>
  <c r="F941" i="373"/>
  <c r="E941" i="373"/>
  <c r="D941" i="373"/>
  <c r="AA940" i="373"/>
  <c r="R940" i="373"/>
  <c r="E940" i="373"/>
  <c r="K940" i="373" s="1"/>
  <c r="AA939" i="373"/>
  <c r="R939" i="373"/>
  <c r="K939" i="373"/>
  <c r="E939" i="373"/>
  <c r="Z938" i="373"/>
  <c r="Y938" i="373"/>
  <c r="X938" i="373"/>
  <c r="W938" i="373"/>
  <c r="V938" i="373"/>
  <c r="U938" i="373"/>
  <c r="T938" i="373"/>
  <c r="S938" i="373"/>
  <c r="Q938" i="373"/>
  <c r="P938" i="373"/>
  <c r="O938" i="373"/>
  <c r="N938" i="373"/>
  <c r="M938" i="373"/>
  <c r="L938" i="373"/>
  <c r="J938" i="373"/>
  <c r="I938" i="373"/>
  <c r="H938" i="373"/>
  <c r="G938" i="373"/>
  <c r="F938" i="373"/>
  <c r="E938" i="373"/>
  <c r="D938" i="373"/>
  <c r="AA937" i="373"/>
  <c r="R937" i="373"/>
  <c r="K937" i="373"/>
  <c r="E937" i="373"/>
  <c r="AA936" i="373"/>
  <c r="R936" i="373"/>
  <c r="E936" i="373"/>
  <c r="K936" i="373" s="1"/>
  <c r="Z935" i="373"/>
  <c r="Y935" i="373"/>
  <c r="X935" i="373"/>
  <c r="W935" i="373"/>
  <c r="V935" i="373"/>
  <c r="U935" i="373"/>
  <c r="T935" i="373"/>
  <c r="S935" i="373"/>
  <c r="Q935" i="373"/>
  <c r="P935" i="373"/>
  <c r="O935" i="373"/>
  <c r="N935" i="373"/>
  <c r="M935" i="373"/>
  <c r="L935" i="373"/>
  <c r="J935" i="373"/>
  <c r="I935" i="373"/>
  <c r="H935" i="373"/>
  <c r="G935" i="373"/>
  <c r="F935" i="373"/>
  <c r="E935" i="373"/>
  <c r="D935" i="373"/>
  <c r="AA934" i="373"/>
  <c r="R934" i="373"/>
  <c r="E934" i="373"/>
  <c r="K934" i="373" s="1"/>
  <c r="AA933" i="373"/>
  <c r="R933" i="373"/>
  <c r="K933" i="373"/>
  <c r="E933" i="373"/>
  <c r="Z932" i="373"/>
  <c r="Y932" i="373"/>
  <c r="X932" i="373"/>
  <c r="W932" i="373"/>
  <c r="V932" i="373"/>
  <c r="U932" i="373"/>
  <c r="T932" i="373"/>
  <c r="S932" i="373"/>
  <c r="Q932" i="373"/>
  <c r="P932" i="373"/>
  <c r="O932" i="373"/>
  <c r="N932" i="373"/>
  <c r="M932" i="373"/>
  <c r="L932" i="373"/>
  <c r="J932" i="373"/>
  <c r="I932" i="373"/>
  <c r="H932" i="373"/>
  <c r="G932" i="373"/>
  <c r="F932" i="373"/>
  <c r="E932" i="373"/>
  <c r="D932" i="373"/>
  <c r="AA931" i="373"/>
  <c r="R931" i="373"/>
  <c r="K931" i="373"/>
  <c r="E931" i="373"/>
  <c r="AA930" i="373"/>
  <c r="R930" i="373"/>
  <c r="E930" i="373"/>
  <c r="K930" i="373" s="1"/>
  <c r="AA929" i="373"/>
  <c r="R929" i="373"/>
  <c r="K929" i="373"/>
  <c r="E929" i="373"/>
  <c r="AA928" i="373"/>
  <c r="R928" i="373"/>
  <c r="E928" i="373"/>
  <c r="K928" i="373" s="1"/>
  <c r="Z927" i="373"/>
  <c r="Y927" i="373"/>
  <c r="X927" i="373"/>
  <c r="W927" i="373"/>
  <c r="V927" i="373"/>
  <c r="U927" i="373"/>
  <c r="T927" i="373"/>
  <c r="S927" i="373"/>
  <c r="Q927" i="373"/>
  <c r="P927" i="373"/>
  <c r="O927" i="373"/>
  <c r="N927" i="373"/>
  <c r="M927" i="373"/>
  <c r="L927" i="373"/>
  <c r="J927" i="373"/>
  <c r="I927" i="373"/>
  <c r="H927" i="373"/>
  <c r="G927" i="373"/>
  <c r="F927" i="373"/>
  <c r="E927" i="373"/>
  <c r="D927" i="373"/>
  <c r="AA926" i="373"/>
  <c r="R926" i="373"/>
  <c r="E926" i="373"/>
  <c r="K926" i="373" s="1"/>
  <c r="AA925" i="373"/>
  <c r="AB925" i="373" s="1"/>
  <c r="R925" i="373"/>
  <c r="E925" i="373"/>
  <c r="K925" i="373" s="1"/>
  <c r="AA924" i="373"/>
  <c r="R924" i="373"/>
  <c r="E924" i="373"/>
  <c r="K924" i="373" s="1"/>
  <c r="AA923" i="373"/>
  <c r="R923" i="373"/>
  <c r="E923" i="373"/>
  <c r="K923" i="373" s="1"/>
  <c r="AA922" i="373"/>
  <c r="R922" i="373"/>
  <c r="AB922" i="373" s="1"/>
  <c r="E922" i="373"/>
  <c r="K922" i="373" s="1"/>
  <c r="AA921" i="373"/>
  <c r="R921" i="373"/>
  <c r="E921" i="373"/>
  <c r="K921" i="373" s="1"/>
  <c r="AA920" i="373"/>
  <c r="R920" i="373"/>
  <c r="E920" i="373"/>
  <c r="K920" i="373" s="1"/>
  <c r="AA919" i="373"/>
  <c r="AB919" i="373" s="1"/>
  <c r="R919" i="373"/>
  <c r="E919" i="373"/>
  <c r="K919" i="373" s="1"/>
  <c r="AA918" i="373"/>
  <c r="R918" i="373"/>
  <c r="E918" i="373"/>
  <c r="K918" i="373" s="1"/>
  <c r="AA917" i="373"/>
  <c r="R917" i="373"/>
  <c r="E917" i="373"/>
  <c r="K917" i="373" s="1"/>
  <c r="AA916" i="373"/>
  <c r="R916" i="373"/>
  <c r="E916" i="373"/>
  <c r="K916" i="373" s="1"/>
  <c r="AA915" i="373"/>
  <c r="R915" i="373"/>
  <c r="E915" i="373"/>
  <c r="K915" i="373" s="1"/>
  <c r="AA914" i="373"/>
  <c r="R914" i="373"/>
  <c r="AB914" i="373" s="1"/>
  <c r="E914" i="373"/>
  <c r="K914" i="373" s="1"/>
  <c r="AA913" i="373"/>
  <c r="R913" i="373"/>
  <c r="E913" i="373"/>
  <c r="K913" i="373" s="1"/>
  <c r="AA912" i="373"/>
  <c r="R912" i="373"/>
  <c r="E912" i="373"/>
  <c r="K912" i="373" s="1"/>
  <c r="AA911" i="373"/>
  <c r="R911" i="373"/>
  <c r="E911" i="373"/>
  <c r="K911" i="373" s="1"/>
  <c r="AA910" i="373"/>
  <c r="R910" i="373"/>
  <c r="E910" i="373"/>
  <c r="K910" i="373" s="1"/>
  <c r="AA909" i="373"/>
  <c r="R909" i="373"/>
  <c r="E909" i="373"/>
  <c r="K909" i="373" s="1"/>
  <c r="AA908" i="373"/>
  <c r="R908" i="373"/>
  <c r="E908" i="373"/>
  <c r="K908" i="373" s="1"/>
  <c r="AA907" i="373"/>
  <c r="R907" i="373"/>
  <c r="E907" i="373"/>
  <c r="K907" i="373" s="1"/>
  <c r="AA906" i="373"/>
  <c r="R906" i="373"/>
  <c r="E906" i="373"/>
  <c r="K906" i="373" s="1"/>
  <c r="AA905" i="373"/>
  <c r="R905" i="373"/>
  <c r="E905" i="373"/>
  <c r="K905" i="373" s="1"/>
  <c r="AA904" i="373"/>
  <c r="R904" i="373"/>
  <c r="E904" i="373"/>
  <c r="K904" i="373" s="1"/>
  <c r="AA903" i="373"/>
  <c r="R903" i="373"/>
  <c r="E903" i="373"/>
  <c r="K903" i="373" s="1"/>
  <c r="AA902" i="373"/>
  <c r="R902" i="373"/>
  <c r="E902" i="373"/>
  <c r="K902" i="373" s="1"/>
  <c r="AA901" i="373"/>
  <c r="R901" i="373"/>
  <c r="E901" i="373"/>
  <c r="K901" i="373" s="1"/>
  <c r="AA900" i="373"/>
  <c r="R900" i="373"/>
  <c r="E900" i="373"/>
  <c r="K900" i="373" s="1"/>
  <c r="AA899" i="373"/>
  <c r="R899" i="373"/>
  <c r="E899" i="373"/>
  <c r="K899" i="373" s="1"/>
  <c r="AA898" i="373"/>
  <c r="R898" i="373"/>
  <c r="E898" i="373"/>
  <c r="K898" i="373" s="1"/>
  <c r="AA897" i="373"/>
  <c r="R897" i="373"/>
  <c r="E897" i="373"/>
  <c r="K897" i="373" s="1"/>
  <c r="AA896" i="373"/>
  <c r="R896" i="373"/>
  <c r="E896" i="373"/>
  <c r="K896" i="373" s="1"/>
  <c r="AA895" i="373"/>
  <c r="R895" i="373"/>
  <c r="E895" i="373"/>
  <c r="K895" i="373" s="1"/>
  <c r="AA894" i="373"/>
  <c r="R894" i="373"/>
  <c r="E894" i="373"/>
  <c r="K894" i="373" s="1"/>
  <c r="AA893" i="373"/>
  <c r="R893" i="373"/>
  <c r="E893" i="373"/>
  <c r="K893" i="373" s="1"/>
  <c r="AA892" i="373"/>
  <c r="R892" i="373"/>
  <c r="E892" i="373"/>
  <c r="K892" i="373" s="1"/>
  <c r="AA891" i="373"/>
  <c r="R891" i="373"/>
  <c r="E891" i="373"/>
  <c r="K891" i="373" s="1"/>
  <c r="AA890" i="373"/>
  <c r="R890" i="373"/>
  <c r="E890" i="373"/>
  <c r="K890" i="373" s="1"/>
  <c r="AA889" i="373"/>
  <c r="R889" i="373"/>
  <c r="E889" i="373"/>
  <c r="K889" i="373" s="1"/>
  <c r="AA888" i="373"/>
  <c r="R888" i="373"/>
  <c r="E888" i="373"/>
  <c r="K888" i="373" s="1"/>
  <c r="AA887" i="373"/>
  <c r="R887" i="373"/>
  <c r="E887" i="373"/>
  <c r="K887" i="373" s="1"/>
  <c r="AA886" i="373"/>
  <c r="R886" i="373"/>
  <c r="E886" i="373"/>
  <c r="K886" i="373" s="1"/>
  <c r="AA885" i="373"/>
  <c r="R885" i="373"/>
  <c r="E885" i="373"/>
  <c r="K885" i="373" s="1"/>
  <c r="AA884" i="373"/>
  <c r="R884" i="373"/>
  <c r="E884" i="373"/>
  <c r="K884" i="373" s="1"/>
  <c r="AA883" i="373"/>
  <c r="R883" i="373"/>
  <c r="E883" i="373"/>
  <c r="K883" i="373" s="1"/>
  <c r="AA882" i="373"/>
  <c r="R882" i="373"/>
  <c r="E882" i="373"/>
  <c r="K882" i="373" s="1"/>
  <c r="AA881" i="373"/>
  <c r="R881" i="373"/>
  <c r="E881" i="373"/>
  <c r="K881" i="373" s="1"/>
  <c r="AA880" i="373"/>
  <c r="R880" i="373"/>
  <c r="E880" i="373"/>
  <c r="K880" i="373" s="1"/>
  <c r="AA879" i="373"/>
  <c r="R879" i="373"/>
  <c r="E879" i="373"/>
  <c r="K879" i="373" s="1"/>
  <c r="AA878" i="373"/>
  <c r="R878" i="373"/>
  <c r="E878" i="373"/>
  <c r="K878" i="373" s="1"/>
  <c r="AA877" i="373"/>
  <c r="R877" i="373"/>
  <c r="E877" i="373"/>
  <c r="K877" i="373" s="1"/>
  <c r="AA876" i="373"/>
  <c r="R876" i="373"/>
  <c r="E876" i="373"/>
  <c r="K876" i="373" s="1"/>
  <c r="AA875" i="373"/>
  <c r="R875" i="373"/>
  <c r="E875" i="373"/>
  <c r="K875" i="373" s="1"/>
  <c r="AA874" i="373"/>
  <c r="R874" i="373"/>
  <c r="E874" i="373"/>
  <c r="K874" i="373" s="1"/>
  <c r="AA873" i="373"/>
  <c r="R873" i="373"/>
  <c r="E873" i="373"/>
  <c r="K873" i="373" s="1"/>
  <c r="AA872" i="373"/>
  <c r="R872" i="373"/>
  <c r="E872" i="373"/>
  <c r="K872" i="373" s="1"/>
  <c r="AA871" i="373"/>
  <c r="R871" i="373"/>
  <c r="E871" i="373"/>
  <c r="K871" i="373" s="1"/>
  <c r="AA870" i="373"/>
  <c r="R870" i="373"/>
  <c r="E870" i="373"/>
  <c r="K870" i="373" s="1"/>
  <c r="AA869" i="373"/>
  <c r="R869" i="373"/>
  <c r="E869" i="373"/>
  <c r="K869" i="373" s="1"/>
  <c r="AA868" i="373"/>
  <c r="R868" i="373"/>
  <c r="E868" i="373"/>
  <c r="K868" i="373" s="1"/>
  <c r="AA867" i="373"/>
  <c r="R867" i="373"/>
  <c r="E867" i="373"/>
  <c r="K867" i="373" s="1"/>
  <c r="AA866" i="373"/>
  <c r="R866" i="373"/>
  <c r="E866" i="373"/>
  <c r="K866" i="373" s="1"/>
  <c r="AA865" i="373"/>
  <c r="R865" i="373"/>
  <c r="E865" i="373"/>
  <c r="K865" i="373" s="1"/>
  <c r="AA864" i="373"/>
  <c r="R864" i="373"/>
  <c r="E864" i="373"/>
  <c r="K864" i="373" s="1"/>
  <c r="AA863" i="373"/>
  <c r="R863" i="373"/>
  <c r="E863" i="373"/>
  <c r="K863" i="373" s="1"/>
  <c r="AA862" i="373"/>
  <c r="R862" i="373"/>
  <c r="E862" i="373"/>
  <c r="K862" i="373" s="1"/>
  <c r="AA861" i="373"/>
  <c r="R861" i="373"/>
  <c r="E861" i="373"/>
  <c r="K861" i="373" s="1"/>
  <c r="AA860" i="373"/>
  <c r="R860" i="373"/>
  <c r="E860" i="373"/>
  <c r="K860" i="373" s="1"/>
  <c r="AA859" i="373"/>
  <c r="R859" i="373"/>
  <c r="E859" i="373"/>
  <c r="K859" i="373" s="1"/>
  <c r="AA858" i="373"/>
  <c r="R858" i="373"/>
  <c r="E858" i="373"/>
  <c r="K858" i="373" s="1"/>
  <c r="AA857" i="373"/>
  <c r="R857" i="373"/>
  <c r="E857" i="373"/>
  <c r="K857" i="373" s="1"/>
  <c r="AA856" i="373"/>
  <c r="R856" i="373"/>
  <c r="E856" i="373"/>
  <c r="K856" i="373" s="1"/>
  <c r="AA855" i="373"/>
  <c r="R855" i="373"/>
  <c r="E855" i="373"/>
  <c r="K855" i="373" s="1"/>
  <c r="AA854" i="373"/>
  <c r="R854" i="373"/>
  <c r="E854" i="373"/>
  <c r="K854" i="373" s="1"/>
  <c r="AA853" i="373"/>
  <c r="R853" i="373"/>
  <c r="E853" i="373"/>
  <c r="K853" i="373" s="1"/>
  <c r="AA852" i="373"/>
  <c r="R852" i="373"/>
  <c r="E852" i="373"/>
  <c r="K852" i="373" s="1"/>
  <c r="AA851" i="373"/>
  <c r="R851" i="373"/>
  <c r="E851" i="373"/>
  <c r="K851" i="373" s="1"/>
  <c r="AA850" i="373"/>
  <c r="R850" i="373"/>
  <c r="E850" i="373"/>
  <c r="K850" i="373" s="1"/>
  <c r="AA849" i="373"/>
  <c r="R849" i="373"/>
  <c r="E849" i="373"/>
  <c r="K849" i="373" s="1"/>
  <c r="AA848" i="373"/>
  <c r="R848" i="373"/>
  <c r="E848" i="373"/>
  <c r="K848" i="373" s="1"/>
  <c r="AA847" i="373"/>
  <c r="R847" i="373"/>
  <c r="E847" i="373"/>
  <c r="K847" i="373" s="1"/>
  <c r="AA846" i="373"/>
  <c r="R846" i="373"/>
  <c r="E846" i="373"/>
  <c r="K846" i="373" s="1"/>
  <c r="AA845" i="373"/>
  <c r="R845" i="373"/>
  <c r="E845" i="373"/>
  <c r="K845" i="373" s="1"/>
  <c r="AA844" i="373"/>
  <c r="R844" i="373"/>
  <c r="E844" i="373"/>
  <c r="K844" i="373" s="1"/>
  <c r="AA843" i="373"/>
  <c r="R843" i="373"/>
  <c r="E843" i="373"/>
  <c r="K843" i="373" s="1"/>
  <c r="AA842" i="373"/>
  <c r="R842" i="373"/>
  <c r="E842" i="373"/>
  <c r="K842" i="373" s="1"/>
  <c r="AA841" i="373"/>
  <c r="R841" i="373"/>
  <c r="E841" i="373"/>
  <c r="K841" i="373" s="1"/>
  <c r="AA840" i="373"/>
  <c r="R840" i="373"/>
  <c r="E840" i="373"/>
  <c r="K840" i="373" s="1"/>
  <c r="AA839" i="373"/>
  <c r="R839" i="373"/>
  <c r="E839" i="373"/>
  <c r="K839" i="373" s="1"/>
  <c r="AA838" i="373"/>
  <c r="R838" i="373"/>
  <c r="E838" i="373"/>
  <c r="K838" i="373" s="1"/>
  <c r="AA837" i="373"/>
  <c r="R837" i="373"/>
  <c r="E837" i="373"/>
  <c r="K837" i="373" s="1"/>
  <c r="AA836" i="373"/>
  <c r="R836" i="373"/>
  <c r="E836" i="373"/>
  <c r="K836" i="373" s="1"/>
  <c r="AA835" i="373"/>
  <c r="R835" i="373"/>
  <c r="E835" i="373"/>
  <c r="K835" i="373" s="1"/>
  <c r="AA834" i="373"/>
  <c r="R834" i="373"/>
  <c r="E834" i="373"/>
  <c r="K834" i="373" s="1"/>
  <c r="AA833" i="373"/>
  <c r="R833" i="373"/>
  <c r="K833" i="373"/>
  <c r="E833" i="373"/>
  <c r="AA832" i="373"/>
  <c r="R832" i="373"/>
  <c r="K832" i="373"/>
  <c r="E832" i="373"/>
  <c r="AA831" i="373"/>
  <c r="R831" i="373"/>
  <c r="K831" i="373"/>
  <c r="E831" i="373"/>
  <c r="AA830" i="373"/>
  <c r="R830" i="373"/>
  <c r="K830" i="373"/>
  <c r="E830" i="373"/>
  <c r="AA829" i="373"/>
  <c r="R829" i="373"/>
  <c r="K829" i="373"/>
  <c r="E829" i="373"/>
  <c r="AA828" i="373"/>
  <c r="R828" i="373"/>
  <c r="K828" i="373"/>
  <c r="E828" i="373"/>
  <c r="AA827" i="373"/>
  <c r="R827" i="373"/>
  <c r="K827" i="373"/>
  <c r="E827" i="373"/>
  <c r="AA826" i="373"/>
  <c r="R826" i="373"/>
  <c r="K826" i="373"/>
  <c r="E826" i="373"/>
  <c r="AA825" i="373"/>
  <c r="R825" i="373"/>
  <c r="K825" i="373"/>
  <c r="E825" i="373"/>
  <c r="AA824" i="373"/>
  <c r="R824" i="373"/>
  <c r="K824" i="373"/>
  <c r="E824" i="373"/>
  <c r="AA823" i="373"/>
  <c r="R823" i="373"/>
  <c r="K823" i="373"/>
  <c r="E823" i="373"/>
  <c r="AA822" i="373"/>
  <c r="R822" i="373"/>
  <c r="K822" i="373"/>
  <c r="E822" i="373"/>
  <c r="AA821" i="373"/>
  <c r="R821" i="373"/>
  <c r="K821" i="373"/>
  <c r="E821" i="373"/>
  <c r="AA820" i="373"/>
  <c r="R820" i="373"/>
  <c r="K820" i="373"/>
  <c r="E820" i="373"/>
  <c r="AA819" i="373"/>
  <c r="R819" i="373"/>
  <c r="K819" i="373"/>
  <c r="E819" i="373"/>
  <c r="AA818" i="373"/>
  <c r="R818" i="373"/>
  <c r="K818" i="373"/>
  <c r="E818" i="373"/>
  <c r="AA817" i="373"/>
  <c r="R817" i="373"/>
  <c r="K817" i="373"/>
  <c r="E817" i="373"/>
  <c r="AA816" i="373"/>
  <c r="R816" i="373"/>
  <c r="K816" i="373"/>
  <c r="E816" i="373"/>
  <c r="AA815" i="373"/>
  <c r="R815" i="373"/>
  <c r="K815" i="373"/>
  <c r="E815" i="373"/>
  <c r="AA814" i="373"/>
  <c r="R814" i="373"/>
  <c r="K814" i="373"/>
  <c r="E814" i="373"/>
  <c r="AA813" i="373"/>
  <c r="R813" i="373"/>
  <c r="K813" i="373"/>
  <c r="E813" i="373"/>
  <c r="AA812" i="373"/>
  <c r="R812" i="373"/>
  <c r="K812" i="373"/>
  <c r="E812" i="373"/>
  <c r="AA811" i="373"/>
  <c r="R811" i="373"/>
  <c r="K811" i="373"/>
  <c r="E811" i="373"/>
  <c r="AA810" i="373"/>
  <c r="R810" i="373"/>
  <c r="K810" i="373"/>
  <c r="E810" i="373"/>
  <c r="AA809" i="373"/>
  <c r="R809" i="373"/>
  <c r="K809" i="373"/>
  <c r="E809" i="373"/>
  <c r="AA808" i="373"/>
  <c r="R808" i="373"/>
  <c r="K808" i="373"/>
  <c r="E808" i="373"/>
  <c r="AA807" i="373"/>
  <c r="R807" i="373"/>
  <c r="K807" i="373"/>
  <c r="E807" i="373"/>
  <c r="AA806" i="373"/>
  <c r="R806" i="373"/>
  <c r="K806" i="373"/>
  <c r="E806" i="373"/>
  <c r="AA805" i="373"/>
  <c r="R805" i="373"/>
  <c r="K805" i="373"/>
  <c r="E805" i="373"/>
  <c r="AA804" i="373"/>
  <c r="R804" i="373"/>
  <c r="K804" i="373"/>
  <c r="E804" i="373"/>
  <c r="AA803" i="373"/>
  <c r="R803" i="373"/>
  <c r="K803" i="373"/>
  <c r="E803" i="373"/>
  <c r="AA802" i="373"/>
  <c r="R802" i="373"/>
  <c r="K802" i="373"/>
  <c r="E802" i="373"/>
  <c r="AA801" i="373"/>
  <c r="R801" i="373"/>
  <c r="K801" i="373"/>
  <c r="E801" i="373"/>
  <c r="AA800" i="373"/>
  <c r="R800" i="373"/>
  <c r="K800" i="373"/>
  <c r="E800" i="373"/>
  <c r="AA799" i="373"/>
  <c r="R799" i="373"/>
  <c r="K799" i="373"/>
  <c r="E799" i="373"/>
  <c r="AA798" i="373"/>
  <c r="R798" i="373"/>
  <c r="K798" i="373"/>
  <c r="E798" i="373"/>
  <c r="AA797" i="373"/>
  <c r="R797" i="373"/>
  <c r="K797" i="373"/>
  <c r="E797" i="373"/>
  <c r="AA796" i="373"/>
  <c r="R796" i="373"/>
  <c r="K796" i="373"/>
  <c r="E796" i="373"/>
  <c r="AA795" i="373"/>
  <c r="R795" i="373"/>
  <c r="K795" i="373"/>
  <c r="E795" i="373"/>
  <c r="AA794" i="373"/>
  <c r="R794" i="373"/>
  <c r="K794" i="373"/>
  <c r="E794" i="373"/>
  <c r="AA793" i="373"/>
  <c r="R793" i="373"/>
  <c r="K793" i="373"/>
  <c r="E793" i="373"/>
  <c r="AA792" i="373"/>
  <c r="R792" i="373"/>
  <c r="K792" i="373"/>
  <c r="E792" i="373"/>
  <c r="AA791" i="373"/>
  <c r="R791" i="373"/>
  <c r="K791" i="373"/>
  <c r="E791" i="373"/>
  <c r="AA790" i="373"/>
  <c r="R790" i="373"/>
  <c r="K790" i="373"/>
  <c r="E790" i="373"/>
  <c r="AA789" i="373"/>
  <c r="R789" i="373"/>
  <c r="K789" i="373"/>
  <c r="E789" i="373"/>
  <c r="AA788" i="373"/>
  <c r="R788" i="373"/>
  <c r="K788" i="373"/>
  <c r="E788" i="373"/>
  <c r="AA787" i="373"/>
  <c r="R787" i="373"/>
  <c r="K787" i="373"/>
  <c r="E787" i="373"/>
  <c r="AA786" i="373"/>
  <c r="R786" i="373"/>
  <c r="K786" i="373"/>
  <c r="E786" i="373"/>
  <c r="AA785" i="373"/>
  <c r="R785" i="373"/>
  <c r="K785" i="373"/>
  <c r="E785" i="373"/>
  <c r="AA784" i="373"/>
  <c r="R784" i="373"/>
  <c r="K784" i="373"/>
  <c r="E784" i="373"/>
  <c r="AA783" i="373"/>
  <c r="R783" i="373"/>
  <c r="K783" i="373"/>
  <c r="E783" i="373"/>
  <c r="AA782" i="373"/>
  <c r="R782" i="373"/>
  <c r="K782" i="373"/>
  <c r="E782" i="373"/>
  <c r="AA781" i="373"/>
  <c r="R781" i="373"/>
  <c r="K781" i="373"/>
  <c r="E781" i="373"/>
  <c r="AA780" i="373"/>
  <c r="R780" i="373"/>
  <c r="K780" i="373"/>
  <c r="E780" i="373"/>
  <c r="AA779" i="373"/>
  <c r="R779" i="373"/>
  <c r="K779" i="373"/>
  <c r="E779" i="373"/>
  <c r="Z778" i="373"/>
  <c r="Y778" i="373"/>
  <c r="X778" i="373"/>
  <c r="W778" i="373"/>
  <c r="V778" i="373"/>
  <c r="U778" i="373"/>
  <c r="T778" i="373"/>
  <c r="S778" i="373"/>
  <c r="Q778" i="373"/>
  <c r="P778" i="373"/>
  <c r="O778" i="373"/>
  <c r="N778" i="373"/>
  <c r="M778" i="373"/>
  <c r="L778" i="373"/>
  <c r="J778" i="373"/>
  <c r="I778" i="373"/>
  <c r="H778" i="373"/>
  <c r="G778" i="373"/>
  <c r="F778" i="373"/>
  <c r="E778" i="373"/>
  <c r="D778" i="373"/>
  <c r="AA777" i="373"/>
  <c r="R777" i="373"/>
  <c r="K777" i="373"/>
  <c r="E777" i="373"/>
  <c r="AA776" i="373"/>
  <c r="R776" i="373"/>
  <c r="K776" i="373"/>
  <c r="E776" i="373"/>
  <c r="AA775" i="373"/>
  <c r="R775" i="373"/>
  <c r="K775" i="373"/>
  <c r="E775" i="373"/>
  <c r="AA774" i="373"/>
  <c r="R774" i="373"/>
  <c r="K774" i="373"/>
  <c r="E774" i="373"/>
  <c r="Z773" i="373"/>
  <c r="Y773" i="373"/>
  <c r="X773" i="373"/>
  <c r="W773" i="373"/>
  <c r="V773" i="373"/>
  <c r="U773" i="373"/>
  <c r="T773" i="373"/>
  <c r="S773" i="373"/>
  <c r="Q773" i="373"/>
  <c r="P773" i="373"/>
  <c r="O773" i="373"/>
  <c r="N773" i="373"/>
  <c r="M773" i="373"/>
  <c r="L773" i="373"/>
  <c r="J773" i="373"/>
  <c r="I773" i="373"/>
  <c r="H773" i="373"/>
  <c r="G773" i="373"/>
  <c r="F773" i="373"/>
  <c r="E773" i="373"/>
  <c r="D773" i="373"/>
  <c r="E772" i="373"/>
  <c r="AA771" i="373"/>
  <c r="R771" i="373"/>
  <c r="K771" i="373"/>
  <c r="E771" i="373"/>
  <c r="Z770" i="373"/>
  <c r="Y770" i="373"/>
  <c r="X770" i="373"/>
  <c r="W770" i="373"/>
  <c r="V770" i="373"/>
  <c r="U770" i="373"/>
  <c r="T770" i="373"/>
  <c r="S770" i="373"/>
  <c r="Q770" i="373"/>
  <c r="P770" i="373"/>
  <c r="O770" i="373"/>
  <c r="N770" i="373"/>
  <c r="M770" i="373"/>
  <c r="L770" i="373"/>
  <c r="J770" i="373"/>
  <c r="I770" i="373"/>
  <c r="H770" i="373"/>
  <c r="G770" i="373"/>
  <c r="F770" i="373"/>
  <c r="E770" i="373"/>
  <c r="D770" i="373"/>
  <c r="AA769" i="373"/>
  <c r="R769" i="373"/>
  <c r="K769" i="373"/>
  <c r="E769" i="373"/>
  <c r="AA768" i="373"/>
  <c r="R768" i="373"/>
  <c r="K768" i="373"/>
  <c r="E768" i="373"/>
  <c r="AA767" i="373"/>
  <c r="R767" i="373"/>
  <c r="K767" i="373"/>
  <c r="E767" i="373"/>
  <c r="AA766" i="373"/>
  <c r="R766" i="373"/>
  <c r="K766" i="373"/>
  <c r="E766" i="373"/>
  <c r="AA765" i="373"/>
  <c r="R765" i="373"/>
  <c r="K765" i="373"/>
  <c r="E765" i="373"/>
  <c r="Z764" i="373"/>
  <c r="Z763" i="373" s="1"/>
  <c r="Y764" i="373"/>
  <c r="Y763" i="373" s="1"/>
  <c r="X764" i="373"/>
  <c r="X763" i="373" s="1"/>
  <c r="W764" i="373"/>
  <c r="W763" i="373" s="1"/>
  <c r="V764" i="373"/>
  <c r="V763" i="373" s="1"/>
  <c r="U764" i="373"/>
  <c r="T764" i="373"/>
  <c r="T763" i="373" s="1"/>
  <c r="S764" i="373"/>
  <c r="S763" i="373" s="1"/>
  <c r="Q764" i="373"/>
  <c r="Q763" i="373" s="1"/>
  <c r="P764" i="373"/>
  <c r="P763" i="373" s="1"/>
  <c r="O764" i="373"/>
  <c r="N764" i="373"/>
  <c r="N763" i="373" s="1"/>
  <c r="M764" i="373"/>
  <c r="M763" i="373" s="1"/>
  <c r="L764" i="373"/>
  <c r="J764" i="373"/>
  <c r="J763" i="373" s="1"/>
  <c r="I764" i="373"/>
  <c r="I763" i="373" s="1"/>
  <c r="H764" i="373"/>
  <c r="H763" i="373" s="1"/>
  <c r="G764" i="373"/>
  <c r="G763" i="373" s="1"/>
  <c r="F764" i="373"/>
  <c r="F763" i="373" s="1"/>
  <c r="E764" i="373"/>
  <c r="D764" i="373"/>
  <c r="D763" i="373" s="1"/>
  <c r="U763" i="373"/>
  <c r="O763" i="373"/>
  <c r="E763" i="373"/>
  <c r="E762" i="373"/>
  <c r="AA761" i="373"/>
  <c r="R761" i="373"/>
  <c r="K761" i="373"/>
  <c r="E761" i="373"/>
  <c r="AA760" i="373"/>
  <c r="R760" i="373"/>
  <c r="K760" i="373"/>
  <c r="E760" i="373"/>
  <c r="AA759" i="373"/>
  <c r="R759" i="373"/>
  <c r="K759" i="373"/>
  <c r="E759" i="373"/>
  <c r="AA758" i="373"/>
  <c r="R758" i="373"/>
  <c r="K758" i="373"/>
  <c r="E758" i="373"/>
  <c r="AA757" i="373"/>
  <c r="R757" i="373"/>
  <c r="K757" i="373"/>
  <c r="E757" i="373"/>
  <c r="AA756" i="373"/>
  <c r="R756" i="373"/>
  <c r="K756" i="373"/>
  <c r="E756" i="373"/>
  <c r="AA755" i="373"/>
  <c r="R755" i="373"/>
  <c r="E755" i="373"/>
  <c r="K755" i="373" s="1"/>
  <c r="AA754" i="373"/>
  <c r="R754" i="373"/>
  <c r="E754" i="373"/>
  <c r="K754" i="373" s="1"/>
  <c r="AA753" i="373"/>
  <c r="R753" i="373"/>
  <c r="E753" i="373"/>
  <c r="K753" i="373" s="1"/>
  <c r="AA752" i="373"/>
  <c r="R752" i="373"/>
  <c r="E752" i="373"/>
  <c r="K752" i="373" s="1"/>
  <c r="AA751" i="373"/>
  <c r="R751" i="373"/>
  <c r="E751" i="373"/>
  <c r="K751" i="373" s="1"/>
  <c r="AA750" i="373"/>
  <c r="R750" i="373"/>
  <c r="E750" i="373"/>
  <c r="K750" i="373" s="1"/>
  <c r="Z749" i="373"/>
  <c r="Z748" i="373" s="1"/>
  <c r="Y749" i="373"/>
  <c r="Y748" i="373" s="1"/>
  <c r="X749" i="373"/>
  <c r="X748" i="373" s="1"/>
  <c r="W749" i="373"/>
  <c r="W748" i="373" s="1"/>
  <c r="V749" i="373"/>
  <c r="V748" i="373" s="1"/>
  <c r="U749" i="373"/>
  <c r="U748" i="373" s="1"/>
  <c r="T749" i="373"/>
  <c r="T748" i="373" s="1"/>
  <c r="S749" i="373"/>
  <c r="Q749" i="373"/>
  <c r="Q748" i="373" s="1"/>
  <c r="P749" i="373"/>
  <c r="P748" i="373" s="1"/>
  <c r="O749" i="373"/>
  <c r="O748" i="373" s="1"/>
  <c r="N749" i="373"/>
  <c r="N748" i="373" s="1"/>
  <c r="M749" i="373"/>
  <c r="M748" i="373" s="1"/>
  <c r="L749" i="373"/>
  <c r="L748" i="373" s="1"/>
  <c r="J749" i="373"/>
  <c r="J748" i="373" s="1"/>
  <c r="I749" i="373"/>
  <c r="I748" i="373" s="1"/>
  <c r="H749" i="373"/>
  <c r="H748" i="373" s="1"/>
  <c r="G749" i="373"/>
  <c r="G748" i="373" s="1"/>
  <c r="F749" i="373"/>
  <c r="F748" i="373" s="1"/>
  <c r="E749" i="373"/>
  <c r="D749" i="373"/>
  <c r="S748" i="373"/>
  <c r="E748" i="373"/>
  <c r="E747" i="373"/>
  <c r="E746" i="373"/>
  <c r="E745" i="373"/>
  <c r="AA744" i="373"/>
  <c r="R744" i="373"/>
  <c r="E744" i="373"/>
  <c r="K744" i="373" s="1"/>
  <c r="Z743" i="373"/>
  <c r="Z742" i="373" s="1"/>
  <c r="Z741" i="373" s="1"/>
  <c r="Y743" i="373"/>
  <c r="Y742" i="373" s="1"/>
  <c r="Y741" i="373" s="1"/>
  <c r="X743" i="373"/>
  <c r="X742" i="373" s="1"/>
  <c r="X741" i="373" s="1"/>
  <c r="W743" i="373"/>
  <c r="W742" i="373" s="1"/>
  <c r="W741" i="373" s="1"/>
  <c r="V743" i="373"/>
  <c r="V742" i="373" s="1"/>
  <c r="V741" i="373" s="1"/>
  <c r="U743" i="373"/>
  <c r="U742" i="373" s="1"/>
  <c r="U741" i="373" s="1"/>
  <c r="T743" i="373"/>
  <c r="T742" i="373" s="1"/>
  <c r="T741" i="373" s="1"/>
  <c r="S743" i="373"/>
  <c r="S742" i="373" s="1"/>
  <c r="Q743" i="373"/>
  <c r="Q742" i="373" s="1"/>
  <c r="Q741" i="373" s="1"/>
  <c r="P743" i="373"/>
  <c r="P742" i="373" s="1"/>
  <c r="P741" i="373" s="1"/>
  <c r="O743" i="373"/>
  <c r="O742" i="373" s="1"/>
  <c r="O741" i="373" s="1"/>
  <c r="N743" i="373"/>
  <c r="N742" i="373" s="1"/>
  <c r="N741" i="373" s="1"/>
  <c r="M743" i="373"/>
  <c r="M742" i="373" s="1"/>
  <c r="M741" i="373" s="1"/>
  <c r="L743" i="373"/>
  <c r="L742" i="373" s="1"/>
  <c r="L741" i="373" s="1"/>
  <c r="J743" i="373"/>
  <c r="J742" i="373" s="1"/>
  <c r="J741" i="373" s="1"/>
  <c r="I743" i="373"/>
  <c r="I742" i="373" s="1"/>
  <c r="I741" i="373" s="1"/>
  <c r="H743" i="373"/>
  <c r="H742" i="373" s="1"/>
  <c r="H741" i="373" s="1"/>
  <c r="G743" i="373"/>
  <c r="G742" i="373" s="1"/>
  <c r="G741" i="373" s="1"/>
  <c r="F743" i="373"/>
  <c r="F742" i="373" s="1"/>
  <c r="F741" i="373" s="1"/>
  <c r="E743" i="373"/>
  <c r="D743" i="373"/>
  <c r="E742" i="373"/>
  <c r="E741" i="373"/>
  <c r="AA740" i="373"/>
  <c r="R740" i="373"/>
  <c r="E740" i="373"/>
  <c r="K740" i="373" s="1"/>
  <c r="Z739" i="373"/>
  <c r="Y739" i="373"/>
  <c r="X739" i="373"/>
  <c r="W739" i="373"/>
  <c r="V739" i="373"/>
  <c r="U739" i="373"/>
  <c r="T739" i="373"/>
  <c r="S739" i="373"/>
  <c r="Q739" i="373"/>
  <c r="P739" i="373"/>
  <c r="O739" i="373"/>
  <c r="N739" i="373"/>
  <c r="M739" i="373"/>
  <c r="L739" i="373"/>
  <c r="J739" i="373"/>
  <c r="I739" i="373"/>
  <c r="H739" i="373"/>
  <c r="G739" i="373"/>
  <c r="F739" i="373"/>
  <c r="E739" i="373"/>
  <c r="D739" i="373"/>
  <c r="AA738" i="373"/>
  <c r="R738" i="373"/>
  <c r="E738" i="373"/>
  <c r="K738" i="373" s="1"/>
  <c r="AA737" i="373"/>
  <c r="R737" i="373"/>
  <c r="E737" i="373"/>
  <c r="K737" i="373" s="1"/>
  <c r="AA736" i="373"/>
  <c r="R736" i="373"/>
  <c r="E736" i="373"/>
  <c r="K736" i="373" s="1"/>
  <c r="AA735" i="373"/>
  <c r="R735" i="373"/>
  <c r="E735" i="373"/>
  <c r="K735" i="373" s="1"/>
  <c r="AA734" i="373"/>
  <c r="R734" i="373"/>
  <c r="E734" i="373"/>
  <c r="K734" i="373" s="1"/>
  <c r="AA733" i="373"/>
  <c r="R733" i="373"/>
  <c r="E733" i="373"/>
  <c r="K733" i="373" s="1"/>
  <c r="AA732" i="373"/>
  <c r="AB732" i="373" s="1"/>
  <c r="R732" i="373"/>
  <c r="E732" i="373"/>
  <c r="K732" i="373" s="1"/>
  <c r="AA731" i="373"/>
  <c r="R731" i="373"/>
  <c r="E731" i="373"/>
  <c r="K731" i="373" s="1"/>
  <c r="AA730" i="373"/>
  <c r="R730" i="373"/>
  <c r="E730" i="373"/>
  <c r="K730" i="373" s="1"/>
  <c r="AA729" i="373"/>
  <c r="R729" i="373"/>
  <c r="E729" i="373"/>
  <c r="K729" i="373" s="1"/>
  <c r="AA728" i="373"/>
  <c r="AB728" i="373" s="1"/>
  <c r="R728" i="373"/>
  <c r="E728" i="373"/>
  <c r="K728" i="373" s="1"/>
  <c r="AA727" i="373"/>
  <c r="R727" i="373"/>
  <c r="E727" i="373"/>
  <c r="K727" i="373" s="1"/>
  <c r="AA726" i="373"/>
  <c r="R726" i="373"/>
  <c r="K726" i="373"/>
  <c r="E726" i="373"/>
  <c r="AA725" i="373"/>
  <c r="R725" i="373"/>
  <c r="E725" i="373"/>
  <c r="K725" i="373" s="1"/>
  <c r="AA724" i="373"/>
  <c r="R724" i="373"/>
  <c r="E724" i="373"/>
  <c r="K724" i="373" s="1"/>
  <c r="AA723" i="373"/>
  <c r="R723" i="373"/>
  <c r="K723" i="373"/>
  <c r="E723" i="373"/>
  <c r="AA722" i="373"/>
  <c r="AB722" i="373" s="1"/>
  <c r="R722" i="373"/>
  <c r="K722" i="373"/>
  <c r="E722" i="373"/>
  <c r="AA721" i="373"/>
  <c r="R721" i="373"/>
  <c r="AB721" i="373" s="1"/>
  <c r="E721" i="373"/>
  <c r="K721" i="373" s="1"/>
  <c r="AA720" i="373"/>
  <c r="R720" i="373"/>
  <c r="K720" i="373"/>
  <c r="E720" i="373"/>
  <c r="AA719" i="373"/>
  <c r="AB719" i="373" s="1"/>
  <c r="R719" i="373"/>
  <c r="K719" i="373"/>
  <c r="E719" i="373"/>
  <c r="AA718" i="373"/>
  <c r="R718" i="373"/>
  <c r="E718" i="373"/>
  <c r="K718" i="373" s="1"/>
  <c r="AA717" i="373"/>
  <c r="R717" i="373"/>
  <c r="E717" i="373"/>
  <c r="K717" i="373" s="1"/>
  <c r="AA716" i="373"/>
  <c r="R716" i="373"/>
  <c r="K716" i="373"/>
  <c r="E716" i="373"/>
  <c r="AA715" i="373"/>
  <c r="R715" i="373"/>
  <c r="K715" i="373"/>
  <c r="E715" i="373"/>
  <c r="AA714" i="373"/>
  <c r="R714" i="373"/>
  <c r="K714" i="373"/>
  <c r="E714" i="373"/>
  <c r="AA713" i="373"/>
  <c r="R713" i="373"/>
  <c r="E713" i="373"/>
  <c r="K713" i="373" s="1"/>
  <c r="AA712" i="373"/>
  <c r="R712" i="373"/>
  <c r="K712" i="373"/>
  <c r="E712" i="373"/>
  <c r="AA711" i="373"/>
  <c r="R711" i="373"/>
  <c r="K711" i="373"/>
  <c r="E711" i="373"/>
  <c r="AA710" i="373"/>
  <c r="R710" i="373"/>
  <c r="K710" i="373"/>
  <c r="E710" i="373"/>
  <c r="AA709" i="373"/>
  <c r="R709" i="373"/>
  <c r="E709" i="373"/>
  <c r="K709" i="373" s="1"/>
  <c r="AA708" i="373"/>
  <c r="R708" i="373"/>
  <c r="K708" i="373"/>
  <c r="E708" i="373"/>
  <c r="AA707" i="373"/>
  <c r="R707" i="373"/>
  <c r="E707" i="373"/>
  <c r="K707" i="373" s="1"/>
  <c r="AA706" i="373"/>
  <c r="R706" i="373"/>
  <c r="K706" i="373"/>
  <c r="E706" i="373"/>
  <c r="AA705" i="373"/>
  <c r="R705" i="373"/>
  <c r="E705" i="373"/>
  <c r="K705" i="373" s="1"/>
  <c r="AA704" i="373"/>
  <c r="R704" i="373"/>
  <c r="E704" i="373"/>
  <c r="K704" i="373" s="1"/>
  <c r="AA703" i="373"/>
  <c r="R703" i="373"/>
  <c r="E703" i="373"/>
  <c r="K703" i="373" s="1"/>
  <c r="AA702" i="373"/>
  <c r="R702" i="373"/>
  <c r="E702" i="373"/>
  <c r="K702" i="373" s="1"/>
  <c r="AA701" i="373"/>
  <c r="R701" i="373"/>
  <c r="E701" i="373"/>
  <c r="K701" i="373" s="1"/>
  <c r="AA700" i="373"/>
  <c r="R700" i="373"/>
  <c r="E700" i="373"/>
  <c r="K700" i="373" s="1"/>
  <c r="AA699" i="373"/>
  <c r="R699" i="373"/>
  <c r="E699" i="373"/>
  <c r="K699" i="373" s="1"/>
  <c r="AA698" i="373"/>
  <c r="R698" i="373"/>
  <c r="E698" i="373"/>
  <c r="K698" i="373" s="1"/>
  <c r="AA697" i="373"/>
  <c r="R697" i="373"/>
  <c r="E697" i="373"/>
  <c r="K697" i="373" s="1"/>
  <c r="AA696" i="373"/>
  <c r="R696" i="373"/>
  <c r="E696" i="373"/>
  <c r="K696" i="373" s="1"/>
  <c r="AA695" i="373"/>
  <c r="R695" i="373"/>
  <c r="K695" i="373"/>
  <c r="E695" i="373"/>
  <c r="AA694" i="373"/>
  <c r="R694" i="373"/>
  <c r="K694" i="373"/>
  <c r="E694" i="373"/>
  <c r="AA693" i="373"/>
  <c r="R693" i="373"/>
  <c r="K693" i="373"/>
  <c r="E693" i="373"/>
  <c r="AA692" i="373"/>
  <c r="R692" i="373"/>
  <c r="K692" i="373"/>
  <c r="E692" i="373"/>
  <c r="AA691" i="373"/>
  <c r="R691" i="373"/>
  <c r="K691" i="373"/>
  <c r="E691" i="373"/>
  <c r="AA690" i="373"/>
  <c r="R690" i="373"/>
  <c r="K690" i="373"/>
  <c r="E690" i="373"/>
  <c r="AA689" i="373"/>
  <c r="R689" i="373"/>
  <c r="K689" i="373"/>
  <c r="E689" i="373"/>
  <c r="AA688" i="373"/>
  <c r="R688" i="373"/>
  <c r="K688" i="373"/>
  <c r="E688" i="373"/>
  <c r="AA687" i="373"/>
  <c r="R687" i="373"/>
  <c r="K687" i="373"/>
  <c r="E687" i="373"/>
  <c r="AA686" i="373"/>
  <c r="R686" i="373"/>
  <c r="K686" i="373"/>
  <c r="E686" i="373"/>
  <c r="AA685" i="373"/>
  <c r="R685" i="373"/>
  <c r="K685" i="373"/>
  <c r="E685" i="373"/>
  <c r="AA684" i="373"/>
  <c r="R684" i="373"/>
  <c r="K684" i="373"/>
  <c r="E684" i="373"/>
  <c r="AA683" i="373"/>
  <c r="R683" i="373"/>
  <c r="K683" i="373"/>
  <c r="E683" i="373"/>
  <c r="AA682" i="373"/>
  <c r="R682" i="373"/>
  <c r="K682" i="373"/>
  <c r="E682" i="373"/>
  <c r="AA681" i="373"/>
  <c r="R681" i="373"/>
  <c r="E681" i="373"/>
  <c r="K681" i="373" s="1"/>
  <c r="AA680" i="373"/>
  <c r="R680" i="373"/>
  <c r="K680" i="373"/>
  <c r="E680" i="373"/>
  <c r="AA679" i="373"/>
  <c r="R679" i="373"/>
  <c r="K679" i="373"/>
  <c r="E679" i="373"/>
  <c r="AA678" i="373"/>
  <c r="R678" i="373"/>
  <c r="K678" i="373"/>
  <c r="E678" i="373"/>
  <c r="AA677" i="373"/>
  <c r="R677" i="373"/>
  <c r="E677" i="373"/>
  <c r="K677" i="373" s="1"/>
  <c r="AA676" i="373"/>
  <c r="R676" i="373"/>
  <c r="K676" i="373"/>
  <c r="E676" i="373"/>
  <c r="Z675" i="373"/>
  <c r="Z653" i="373" s="1"/>
  <c r="Z652" i="373" s="1"/>
  <c r="Y675" i="373"/>
  <c r="Y653" i="373" s="1"/>
  <c r="X675" i="373"/>
  <c r="X653" i="373" s="1"/>
  <c r="W675" i="373"/>
  <c r="W653" i="373" s="1"/>
  <c r="V675" i="373"/>
  <c r="V653" i="373" s="1"/>
  <c r="V652" i="373" s="1"/>
  <c r="U675" i="373"/>
  <c r="U653" i="373" s="1"/>
  <c r="T675" i="373"/>
  <c r="T653" i="373" s="1"/>
  <c r="S675" i="373"/>
  <c r="S653" i="373" s="1"/>
  <c r="Q675" i="373"/>
  <c r="Q653" i="373" s="1"/>
  <c r="Q652" i="373" s="1"/>
  <c r="P675" i="373"/>
  <c r="P653" i="373" s="1"/>
  <c r="O675" i="373"/>
  <c r="N675" i="373"/>
  <c r="N653" i="373" s="1"/>
  <c r="M675" i="373"/>
  <c r="L675" i="373"/>
  <c r="L653" i="373" s="1"/>
  <c r="J675" i="373"/>
  <c r="J653" i="373" s="1"/>
  <c r="I675" i="373"/>
  <c r="I653" i="373" s="1"/>
  <c r="H675" i="373"/>
  <c r="H653" i="373" s="1"/>
  <c r="H652" i="373" s="1"/>
  <c r="G675" i="373"/>
  <c r="G653" i="373" s="1"/>
  <c r="F675" i="373"/>
  <c r="E675" i="373"/>
  <c r="D675" i="373"/>
  <c r="D653" i="373" s="1"/>
  <c r="D652" i="373" s="1"/>
  <c r="AA674" i="373"/>
  <c r="R674" i="373"/>
  <c r="E674" i="373"/>
  <c r="K674" i="373" s="1"/>
  <c r="AA673" i="373"/>
  <c r="R673" i="373"/>
  <c r="E673" i="373"/>
  <c r="K673" i="373" s="1"/>
  <c r="AA672" i="373"/>
  <c r="R672" i="373"/>
  <c r="K672" i="373"/>
  <c r="E672" i="373"/>
  <c r="AA671" i="373"/>
  <c r="R671" i="373"/>
  <c r="E671" i="373"/>
  <c r="K671" i="373" s="1"/>
  <c r="AA670" i="373"/>
  <c r="R670" i="373"/>
  <c r="E670" i="373"/>
  <c r="K670" i="373" s="1"/>
  <c r="AA669" i="373"/>
  <c r="R669" i="373"/>
  <c r="K669" i="373"/>
  <c r="E669" i="373"/>
  <c r="AA668" i="373"/>
  <c r="R668" i="373"/>
  <c r="K668" i="373"/>
  <c r="E668" i="373"/>
  <c r="AA667" i="373"/>
  <c r="R667" i="373"/>
  <c r="K667" i="373"/>
  <c r="E667" i="373"/>
  <c r="AA666" i="373"/>
  <c r="R666" i="373"/>
  <c r="K666" i="373"/>
  <c r="E666" i="373"/>
  <c r="AA665" i="373"/>
  <c r="R665" i="373"/>
  <c r="K665" i="373"/>
  <c r="E665" i="373"/>
  <c r="AA664" i="373"/>
  <c r="R664" i="373"/>
  <c r="E664" i="373"/>
  <c r="K664" i="373" s="1"/>
  <c r="AA663" i="373"/>
  <c r="R663" i="373"/>
  <c r="E663" i="373"/>
  <c r="K663" i="373" s="1"/>
  <c r="AA662" i="373"/>
  <c r="R662" i="373"/>
  <c r="K662" i="373"/>
  <c r="E662" i="373"/>
  <c r="AA661" i="373"/>
  <c r="R661" i="373"/>
  <c r="E661" i="373"/>
  <c r="K661" i="373" s="1"/>
  <c r="AA660" i="373"/>
  <c r="R660" i="373"/>
  <c r="K660" i="373"/>
  <c r="E660" i="373"/>
  <c r="AA659" i="373"/>
  <c r="R659" i="373"/>
  <c r="K659" i="373"/>
  <c r="E659" i="373"/>
  <c r="AA658" i="373"/>
  <c r="R658" i="373"/>
  <c r="E658" i="373"/>
  <c r="K658" i="373" s="1"/>
  <c r="AA657" i="373"/>
  <c r="R657" i="373"/>
  <c r="E657" i="373"/>
  <c r="K657" i="373" s="1"/>
  <c r="AA656" i="373"/>
  <c r="R656" i="373"/>
  <c r="E656" i="373"/>
  <c r="K656" i="373" s="1"/>
  <c r="AA655" i="373"/>
  <c r="R655" i="373"/>
  <c r="K655" i="373"/>
  <c r="E655" i="373"/>
  <c r="AA654" i="373"/>
  <c r="R654" i="373"/>
  <c r="K654" i="373"/>
  <c r="E654" i="373"/>
  <c r="O653" i="373"/>
  <c r="M653" i="373"/>
  <c r="M652" i="373" s="1"/>
  <c r="E653" i="373"/>
  <c r="E652" i="373"/>
  <c r="AA651" i="373"/>
  <c r="R651" i="373"/>
  <c r="K651" i="373"/>
  <c r="E651" i="373"/>
  <c r="AA650" i="373"/>
  <c r="R650" i="373"/>
  <c r="K650" i="373"/>
  <c r="E650" i="373"/>
  <c r="AA649" i="373"/>
  <c r="R649" i="373"/>
  <c r="E649" i="373"/>
  <c r="K649" i="373" s="1"/>
  <c r="AA648" i="373"/>
  <c r="R648" i="373"/>
  <c r="K648" i="373"/>
  <c r="E648" i="373"/>
  <c r="AA647" i="373"/>
  <c r="R647" i="373"/>
  <c r="E647" i="373"/>
  <c r="K647" i="373" s="1"/>
  <c r="Z646" i="373"/>
  <c r="Z645" i="373" s="1"/>
  <c r="Z644" i="373" s="1"/>
  <c r="Y646" i="373"/>
  <c r="X646" i="373"/>
  <c r="W646" i="373"/>
  <c r="W645" i="373" s="1"/>
  <c r="W644" i="373" s="1"/>
  <c r="V646" i="373"/>
  <c r="V645" i="373" s="1"/>
  <c r="U646" i="373"/>
  <c r="U645" i="373" s="1"/>
  <c r="U644" i="373" s="1"/>
  <c r="T646" i="373"/>
  <c r="T645" i="373" s="1"/>
  <c r="T644" i="373" s="1"/>
  <c r="S646" i="373"/>
  <c r="Q646" i="373"/>
  <c r="Q645" i="373" s="1"/>
  <c r="Q644" i="373" s="1"/>
  <c r="P646" i="373"/>
  <c r="P645" i="373" s="1"/>
  <c r="P644" i="373" s="1"/>
  <c r="O646" i="373"/>
  <c r="O645" i="373" s="1"/>
  <c r="O644" i="373" s="1"/>
  <c r="N646" i="373"/>
  <c r="N645" i="373" s="1"/>
  <c r="N644" i="373" s="1"/>
  <c r="M646" i="373"/>
  <c r="M645" i="373" s="1"/>
  <c r="M644" i="373" s="1"/>
  <c r="L646" i="373"/>
  <c r="L645" i="373" s="1"/>
  <c r="J646" i="373"/>
  <c r="J645" i="373" s="1"/>
  <c r="J644" i="373" s="1"/>
  <c r="I646" i="373"/>
  <c r="I645" i="373" s="1"/>
  <c r="I644" i="373" s="1"/>
  <c r="H646" i="373"/>
  <c r="H645" i="373" s="1"/>
  <c r="H644" i="373" s="1"/>
  <c r="G646" i="373"/>
  <c r="F646" i="373"/>
  <c r="F645" i="373" s="1"/>
  <c r="F644" i="373" s="1"/>
  <c r="E646" i="373"/>
  <c r="D646" i="373"/>
  <c r="D645" i="373" s="1"/>
  <c r="Y645" i="373"/>
  <c r="Y644" i="373" s="1"/>
  <c r="X645" i="373"/>
  <c r="X644" i="373" s="1"/>
  <c r="E645" i="373"/>
  <c r="V644" i="373"/>
  <c r="E644" i="373"/>
  <c r="AA643" i="373"/>
  <c r="R643" i="373"/>
  <c r="K643" i="373"/>
  <c r="E643" i="373"/>
  <c r="AA642" i="373"/>
  <c r="R642" i="373"/>
  <c r="K642" i="373"/>
  <c r="E642" i="373"/>
  <c r="Z641" i="373"/>
  <c r="Z638" i="373" s="1"/>
  <c r="Y641" i="373"/>
  <c r="Y638" i="373" s="1"/>
  <c r="X641" i="373"/>
  <c r="X638" i="373" s="1"/>
  <c r="W641" i="373"/>
  <c r="W638" i="373" s="1"/>
  <c r="V641" i="373"/>
  <c r="V638" i="373" s="1"/>
  <c r="U641" i="373"/>
  <c r="U638" i="373" s="1"/>
  <c r="T641" i="373"/>
  <c r="T638" i="373" s="1"/>
  <c r="S641" i="373"/>
  <c r="S638" i="373" s="1"/>
  <c r="Q641" i="373"/>
  <c r="Q638" i="373" s="1"/>
  <c r="P641" i="373"/>
  <c r="P638" i="373" s="1"/>
  <c r="O641" i="373"/>
  <c r="O638" i="373" s="1"/>
  <c r="N641" i="373"/>
  <c r="M641" i="373"/>
  <c r="M638" i="373" s="1"/>
  <c r="L641" i="373"/>
  <c r="J641" i="373"/>
  <c r="J638" i="373" s="1"/>
  <c r="I641" i="373"/>
  <c r="H641" i="373"/>
  <c r="H638" i="373" s="1"/>
  <c r="G641" i="373"/>
  <c r="G638" i="373" s="1"/>
  <c r="F641" i="373"/>
  <c r="F638" i="373" s="1"/>
  <c r="E641" i="373"/>
  <c r="D641" i="373"/>
  <c r="D638" i="373" s="1"/>
  <c r="AA640" i="373"/>
  <c r="R640" i="373"/>
  <c r="K640" i="373"/>
  <c r="E640" i="373"/>
  <c r="Z639" i="373"/>
  <c r="Y639" i="373"/>
  <c r="X639" i="373"/>
  <c r="W639" i="373"/>
  <c r="V639" i="373"/>
  <c r="U639" i="373"/>
  <c r="T639" i="373"/>
  <c r="S639" i="373"/>
  <c r="Q639" i="373"/>
  <c r="P639" i="373"/>
  <c r="O639" i="373"/>
  <c r="N639" i="373"/>
  <c r="M639" i="373"/>
  <c r="L639" i="373"/>
  <c r="J639" i="373"/>
  <c r="I639" i="373"/>
  <c r="H639" i="373"/>
  <c r="G639" i="373"/>
  <c r="F639" i="373"/>
  <c r="E639" i="373"/>
  <c r="D639" i="373"/>
  <c r="N638" i="373"/>
  <c r="I638" i="373"/>
  <c r="E638" i="373"/>
  <c r="AA637" i="373"/>
  <c r="R637" i="373"/>
  <c r="E637" i="373"/>
  <c r="K637" i="373" s="1"/>
  <c r="Z636" i="373"/>
  <c r="Y636" i="373"/>
  <c r="X636" i="373"/>
  <c r="W636" i="373"/>
  <c r="V636" i="373"/>
  <c r="U636" i="373"/>
  <c r="T636" i="373"/>
  <c r="S636" i="373"/>
  <c r="Q636" i="373"/>
  <c r="P636" i="373"/>
  <c r="O636" i="373"/>
  <c r="N636" i="373"/>
  <c r="M636" i="373"/>
  <c r="L636" i="373"/>
  <c r="J636" i="373"/>
  <c r="I636" i="373"/>
  <c r="H636" i="373"/>
  <c r="G636" i="373"/>
  <c r="F636" i="373"/>
  <c r="E636" i="373"/>
  <c r="D636" i="373"/>
  <c r="AA635" i="373"/>
  <c r="R635" i="373"/>
  <c r="K635" i="373"/>
  <c r="E635" i="373"/>
  <c r="Z634" i="373"/>
  <c r="Z633" i="373" s="1"/>
  <c r="Y634" i="373"/>
  <c r="Y633" i="373" s="1"/>
  <c r="X634" i="373"/>
  <c r="X633" i="373" s="1"/>
  <c r="W634" i="373"/>
  <c r="W633" i="373" s="1"/>
  <c r="V634" i="373"/>
  <c r="V633" i="373" s="1"/>
  <c r="U634" i="373"/>
  <c r="U633" i="373" s="1"/>
  <c r="T634" i="373"/>
  <c r="T633" i="373" s="1"/>
  <c r="S634" i="373"/>
  <c r="S633" i="373" s="1"/>
  <c r="Q634" i="373"/>
  <c r="Q633" i="373" s="1"/>
  <c r="P634" i="373"/>
  <c r="P633" i="373" s="1"/>
  <c r="O634" i="373"/>
  <c r="O633" i="373" s="1"/>
  <c r="N634" i="373"/>
  <c r="N633" i="373" s="1"/>
  <c r="M634" i="373"/>
  <c r="L634" i="373"/>
  <c r="L633" i="373" s="1"/>
  <c r="J634" i="373"/>
  <c r="J633" i="373" s="1"/>
  <c r="I634" i="373"/>
  <c r="I633" i="373" s="1"/>
  <c r="H634" i="373"/>
  <c r="H633" i="373" s="1"/>
  <c r="G634" i="373"/>
  <c r="G633" i="373" s="1"/>
  <c r="F634" i="373"/>
  <c r="F633" i="373" s="1"/>
  <c r="E634" i="373"/>
  <c r="D634" i="373"/>
  <c r="E633" i="373"/>
  <c r="AA632" i="373"/>
  <c r="R632" i="373"/>
  <c r="K632" i="373"/>
  <c r="E632" i="373"/>
  <c r="Z631" i="373"/>
  <c r="Y631" i="373"/>
  <c r="X631" i="373"/>
  <c r="W631" i="373"/>
  <c r="V631" i="373"/>
  <c r="U631" i="373"/>
  <c r="T631" i="373"/>
  <c r="S631" i="373"/>
  <c r="Q631" i="373"/>
  <c r="P631" i="373"/>
  <c r="O631" i="373"/>
  <c r="N631" i="373"/>
  <c r="M631" i="373"/>
  <c r="L631" i="373"/>
  <c r="J631" i="373"/>
  <c r="I631" i="373"/>
  <c r="H631" i="373"/>
  <c r="G631" i="373"/>
  <c r="F631" i="373"/>
  <c r="E631" i="373"/>
  <c r="D631" i="373"/>
  <c r="AA630" i="373"/>
  <c r="R630" i="373"/>
  <c r="K630" i="373"/>
  <c r="E630" i="373"/>
  <c r="AA629" i="373"/>
  <c r="R629" i="373"/>
  <c r="E629" i="373"/>
  <c r="K629" i="373" s="1"/>
  <c r="Z628" i="373"/>
  <c r="Y628" i="373"/>
  <c r="X628" i="373"/>
  <c r="W628" i="373"/>
  <c r="V628" i="373"/>
  <c r="U628" i="373"/>
  <c r="T628" i="373"/>
  <c r="S628" i="373"/>
  <c r="Q628" i="373"/>
  <c r="P628" i="373"/>
  <c r="O628" i="373"/>
  <c r="N628" i="373"/>
  <c r="M628" i="373"/>
  <c r="L628" i="373"/>
  <c r="J628" i="373"/>
  <c r="I628" i="373"/>
  <c r="H628" i="373"/>
  <c r="G628" i="373"/>
  <c r="F628" i="373"/>
  <c r="E628" i="373"/>
  <c r="D628" i="373"/>
  <c r="AA627" i="373"/>
  <c r="R627" i="373"/>
  <c r="E627" i="373"/>
  <c r="K627" i="373" s="1"/>
  <c r="AA626" i="373"/>
  <c r="R626" i="373"/>
  <c r="K626" i="373"/>
  <c r="E626" i="373"/>
  <c r="Z625" i="373"/>
  <c r="Y625" i="373"/>
  <c r="X625" i="373"/>
  <c r="W625" i="373"/>
  <c r="V625" i="373"/>
  <c r="U625" i="373"/>
  <c r="T625" i="373"/>
  <c r="S625" i="373"/>
  <c r="Q625" i="373"/>
  <c r="P625" i="373"/>
  <c r="O625" i="373"/>
  <c r="N625" i="373"/>
  <c r="M625" i="373"/>
  <c r="L625" i="373"/>
  <c r="J625" i="373"/>
  <c r="I625" i="373"/>
  <c r="H625" i="373"/>
  <c r="G625" i="373"/>
  <c r="F625" i="373"/>
  <c r="E625" i="373"/>
  <c r="D625" i="373"/>
  <c r="AA624" i="373"/>
  <c r="R624" i="373"/>
  <c r="K624" i="373"/>
  <c r="E624" i="373"/>
  <c r="AA623" i="373"/>
  <c r="AB623" i="373" s="1"/>
  <c r="R623" i="373"/>
  <c r="E623" i="373"/>
  <c r="K623" i="373" s="1"/>
  <c r="Z622" i="373"/>
  <c r="Y622" i="373"/>
  <c r="X622" i="373"/>
  <c r="W622" i="373"/>
  <c r="V622" i="373"/>
  <c r="U622" i="373"/>
  <c r="T622" i="373"/>
  <c r="S622" i="373"/>
  <c r="Q622" i="373"/>
  <c r="P622" i="373"/>
  <c r="O622" i="373"/>
  <c r="N622" i="373"/>
  <c r="M622" i="373"/>
  <c r="L622" i="373"/>
  <c r="J622" i="373"/>
  <c r="I622" i="373"/>
  <c r="H622" i="373"/>
  <c r="G622" i="373"/>
  <c r="F622" i="373"/>
  <c r="E622" i="373"/>
  <c r="D622" i="373"/>
  <c r="AA621" i="373"/>
  <c r="R621" i="373"/>
  <c r="E621" i="373"/>
  <c r="K621" i="373" s="1"/>
  <c r="AA620" i="373"/>
  <c r="R620" i="373"/>
  <c r="K620" i="373"/>
  <c r="E620" i="373"/>
  <c r="Z619" i="373"/>
  <c r="Y619" i="373"/>
  <c r="X619" i="373"/>
  <c r="W619" i="373"/>
  <c r="V619" i="373"/>
  <c r="U619" i="373"/>
  <c r="T619" i="373"/>
  <c r="S619" i="373"/>
  <c r="Q619" i="373"/>
  <c r="P619" i="373"/>
  <c r="O619" i="373"/>
  <c r="N619" i="373"/>
  <c r="M619" i="373"/>
  <c r="L619" i="373"/>
  <c r="J619" i="373"/>
  <c r="I619" i="373"/>
  <c r="H619" i="373"/>
  <c r="G619" i="373"/>
  <c r="F619" i="373"/>
  <c r="E619" i="373"/>
  <c r="D619" i="373"/>
  <c r="AA618" i="373"/>
  <c r="R618" i="373"/>
  <c r="K618" i="373"/>
  <c r="E618" i="373"/>
  <c r="AA617" i="373"/>
  <c r="R617" i="373"/>
  <c r="E617" i="373"/>
  <c r="K617" i="373" s="1"/>
  <c r="Z616" i="373"/>
  <c r="Y616" i="373"/>
  <c r="X616" i="373"/>
  <c r="W616" i="373"/>
  <c r="V616" i="373"/>
  <c r="U616" i="373"/>
  <c r="T616" i="373"/>
  <c r="S616" i="373"/>
  <c r="Q616" i="373"/>
  <c r="P616" i="373"/>
  <c r="O616" i="373"/>
  <c r="N616" i="373"/>
  <c r="M616" i="373"/>
  <c r="L616" i="373"/>
  <c r="J616" i="373"/>
  <c r="I616" i="373"/>
  <c r="H616" i="373"/>
  <c r="G616" i="373"/>
  <c r="F616" i="373"/>
  <c r="E616" i="373"/>
  <c r="D616" i="373"/>
  <c r="AA615" i="373"/>
  <c r="R615" i="373"/>
  <c r="E615" i="373"/>
  <c r="K615" i="373" s="1"/>
  <c r="Z614" i="373"/>
  <c r="Y614" i="373"/>
  <c r="X614" i="373"/>
  <c r="W614" i="373"/>
  <c r="V614" i="373"/>
  <c r="U614" i="373"/>
  <c r="T614" i="373"/>
  <c r="S614" i="373"/>
  <c r="Q614" i="373"/>
  <c r="P614" i="373"/>
  <c r="O614" i="373"/>
  <c r="N614" i="373"/>
  <c r="M614" i="373"/>
  <c r="L614" i="373"/>
  <c r="J614" i="373"/>
  <c r="I614" i="373"/>
  <c r="H614" i="373"/>
  <c r="G614" i="373"/>
  <c r="F614" i="373"/>
  <c r="E614" i="373"/>
  <c r="D614" i="373"/>
  <c r="AA613" i="373"/>
  <c r="R613" i="373"/>
  <c r="E613" i="373"/>
  <c r="K613" i="373" s="1"/>
  <c r="AA612" i="373"/>
  <c r="R612" i="373"/>
  <c r="K612" i="373"/>
  <c r="E612" i="373"/>
  <c r="Z611" i="373"/>
  <c r="Y611" i="373"/>
  <c r="X611" i="373"/>
  <c r="W611" i="373"/>
  <c r="V611" i="373"/>
  <c r="U611" i="373"/>
  <c r="T611" i="373"/>
  <c r="S611" i="373"/>
  <c r="Q611" i="373"/>
  <c r="P611" i="373"/>
  <c r="O611" i="373"/>
  <c r="N611" i="373"/>
  <c r="M611" i="373"/>
  <c r="L611" i="373"/>
  <c r="J611" i="373"/>
  <c r="I611" i="373"/>
  <c r="H611" i="373"/>
  <c r="G611" i="373"/>
  <c r="F611" i="373"/>
  <c r="E611" i="373"/>
  <c r="D611" i="373"/>
  <c r="AA610" i="373"/>
  <c r="R610" i="373"/>
  <c r="K610" i="373"/>
  <c r="E610" i="373"/>
  <c r="Z609" i="373"/>
  <c r="Y609" i="373"/>
  <c r="X609" i="373"/>
  <c r="W609" i="373"/>
  <c r="V609" i="373"/>
  <c r="U609" i="373"/>
  <c r="T609" i="373"/>
  <c r="S609" i="373"/>
  <c r="Q609" i="373"/>
  <c r="P609" i="373"/>
  <c r="O609" i="373"/>
  <c r="N609" i="373"/>
  <c r="M609" i="373"/>
  <c r="L609" i="373"/>
  <c r="J609" i="373"/>
  <c r="I609" i="373"/>
  <c r="H609" i="373"/>
  <c r="G609" i="373"/>
  <c r="F609" i="373"/>
  <c r="E609" i="373"/>
  <c r="D609" i="373"/>
  <c r="AA608" i="373"/>
  <c r="R608" i="373"/>
  <c r="K608" i="373"/>
  <c r="E608" i="373"/>
  <c r="AA607" i="373"/>
  <c r="R607" i="373"/>
  <c r="E607" i="373"/>
  <c r="K607" i="373" s="1"/>
  <c r="Z606" i="373"/>
  <c r="Y606" i="373"/>
  <c r="X606" i="373"/>
  <c r="W606" i="373"/>
  <c r="V606" i="373"/>
  <c r="U606" i="373"/>
  <c r="T606" i="373"/>
  <c r="S606" i="373"/>
  <c r="Q606" i="373"/>
  <c r="P606" i="373"/>
  <c r="O606" i="373"/>
  <c r="N606" i="373"/>
  <c r="M606" i="373"/>
  <c r="L606" i="373"/>
  <c r="J606" i="373"/>
  <c r="I606" i="373"/>
  <c r="H606" i="373"/>
  <c r="G606" i="373"/>
  <c r="F606" i="373"/>
  <c r="E606" i="373"/>
  <c r="D606" i="373"/>
  <c r="AA605" i="373"/>
  <c r="R605" i="373"/>
  <c r="E605" i="373"/>
  <c r="K605" i="373" s="1"/>
  <c r="AA604" i="373"/>
  <c r="R604" i="373"/>
  <c r="K604" i="373"/>
  <c r="E604" i="373"/>
  <c r="Z603" i="373"/>
  <c r="Y603" i="373"/>
  <c r="X603" i="373"/>
  <c r="W603" i="373"/>
  <c r="V603" i="373"/>
  <c r="U603" i="373"/>
  <c r="T603" i="373"/>
  <c r="S603" i="373"/>
  <c r="Q603" i="373"/>
  <c r="P603" i="373"/>
  <c r="O603" i="373"/>
  <c r="N603" i="373"/>
  <c r="M603" i="373"/>
  <c r="L603" i="373"/>
  <c r="J603" i="373"/>
  <c r="I603" i="373"/>
  <c r="H603" i="373"/>
  <c r="G603" i="373"/>
  <c r="F603" i="373"/>
  <c r="E603" i="373"/>
  <c r="D603" i="373"/>
  <c r="AA602" i="373"/>
  <c r="R602" i="373"/>
  <c r="K602" i="373"/>
  <c r="E602" i="373"/>
  <c r="AA601" i="373"/>
  <c r="R601" i="373"/>
  <c r="E601" i="373"/>
  <c r="K601" i="373" s="1"/>
  <c r="Z600" i="373"/>
  <c r="Y600" i="373"/>
  <c r="X600" i="373"/>
  <c r="W600" i="373"/>
  <c r="V600" i="373"/>
  <c r="U600" i="373"/>
  <c r="T600" i="373"/>
  <c r="S600" i="373"/>
  <c r="Q600" i="373"/>
  <c r="P600" i="373"/>
  <c r="O600" i="373"/>
  <c r="N600" i="373"/>
  <c r="M600" i="373"/>
  <c r="L600" i="373"/>
  <c r="J600" i="373"/>
  <c r="I600" i="373"/>
  <c r="H600" i="373"/>
  <c r="G600" i="373"/>
  <c r="F600" i="373"/>
  <c r="E600" i="373"/>
  <c r="D600" i="373"/>
  <c r="AA599" i="373"/>
  <c r="R599" i="373"/>
  <c r="E599" i="373"/>
  <c r="K599" i="373" s="1"/>
  <c r="Z598" i="373"/>
  <c r="Y598" i="373"/>
  <c r="X598" i="373"/>
  <c r="W598" i="373"/>
  <c r="V598" i="373"/>
  <c r="U598" i="373"/>
  <c r="T598" i="373"/>
  <c r="S598" i="373"/>
  <c r="Q598" i="373"/>
  <c r="P598" i="373"/>
  <c r="O598" i="373"/>
  <c r="N598" i="373"/>
  <c r="M598" i="373"/>
  <c r="L598" i="373"/>
  <c r="J598" i="373"/>
  <c r="I598" i="373"/>
  <c r="H598" i="373"/>
  <c r="G598" i="373"/>
  <c r="F598" i="373"/>
  <c r="E598" i="373"/>
  <c r="D598" i="373"/>
  <c r="AA597" i="373"/>
  <c r="R597" i="373"/>
  <c r="E597" i="373"/>
  <c r="K597" i="373" s="1"/>
  <c r="AA596" i="373"/>
  <c r="R596" i="373"/>
  <c r="K596" i="373"/>
  <c r="E596" i="373"/>
  <c r="Z595" i="373"/>
  <c r="Y595" i="373"/>
  <c r="X595" i="373"/>
  <c r="W595" i="373"/>
  <c r="V595" i="373"/>
  <c r="U595" i="373"/>
  <c r="T595" i="373"/>
  <c r="S595" i="373"/>
  <c r="Q595" i="373"/>
  <c r="P595" i="373"/>
  <c r="O595" i="373"/>
  <c r="N595" i="373"/>
  <c r="M595" i="373"/>
  <c r="L595" i="373"/>
  <c r="J595" i="373"/>
  <c r="I595" i="373"/>
  <c r="H595" i="373"/>
  <c r="G595" i="373"/>
  <c r="F595" i="373"/>
  <c r="E595" i="373"/>
  <c r="D595" i="373"/>
  <c r="AA594" i="373"/>
  <c r="R594" i="373"/>
  <c r="K594" i="373"/>
  <c r="E594" i="373"/>
  <c r="AA593" i="373"/>
  <c r="R593" i="373"/>
  <c r="E593" i="373"/>
  <c r="K593" i="373" s="1"/>
  <c r="Z592" i="373"/>
  <c r="Y592" i="373"/>
  <c r="X592" i="373"/>
  <c r="W592" i="373"/>
  <c r="V592" i="373"/>
  <c r="U592" i="373"/>
  <c r="T592" i="373"/>
  <c r="S592" i="373"/>
  <c r="Q592" i="373"/>
  <c r="P592" i="373"/>
  <c r="O592" i="373"/>
  <c r="N592" i="373"/>
  <c r="M592" i="373"/>
  <c r="L592" i="373"/>
  <c r="J592" i="373"/>
  <c r="I592" i="373"/>
  <c r="H592" i="373"/>
  <c r="G592" i="373"/>
  <c r="F592" i="373"/>
  <c r="E592" i="373"/>
  <c r="D592" i="373"/>
  <c r="AA591" i="373"/>
  <c r="R591" i="373"/>
  <c r="E591" i="373"/>
  <c r="K591" i="373" s="1"/>
  <c r="Z590" i="373"/>
  <c r="Y590" i="373"/>
  <c r="X590" i="373"/>
  <c r="W590" i="373"/>
  <c r="V590" i="373"/>
  <c r="U590" i="373"/>
  <c r="T590" i="373"/>
  <c r="S590" i="373"/>
  <c r="Q590" i="373"/>
  <c r="P590" i="373"/>
  <c r="O590" i="373"/>
  <c r="N590" i="373"/>
  <c r="M590" i="373"/>
  <c r="L590" i="373"/>
  <c r="J590" i="373"/>
  <c r="I590" i="373"/>
  <c r="H590" i="373"/>
  <c r="G590" i="373"/>
  <c r="F590" i="373"/>
  <c r="E590" i="373"/>
  <c r="D590" i="373"/>
  <c r="AA589" i="373"/>
  <c r="R589" i="373"/>
  <c r="E589" i="373"/>
  <c r="K589" i="373" s="1"/>
  <c r="Z588" i="373"/>
  <c r="Y588" i="373"/>
  <c r="X588" i="373"/>
  <c r="W588" i="373"/>
  <c r="V588" i="373"/>
  <c r="U588" i="373"/>
  <c r="T588" i="373"/>
  <c r="S588" i="373"/>
  <c r="Q588" i="373"/>
  <c r="P588" i="373"/>
  <c r="O588" i="373"/>
  <c r="N588" i="373"/>
  <c r="M588" i="373"/>
  <c r="L588" i="373"/>
  <c r="J588" i="373"/>
  <c r="I588" i="373"/>
  <c r="H588" i="373"/>
  <c r="G588" i="373"/>
  <c r="F588" i="373"/>
  <c r="E588" i="373"/>
  <c r="D588" i="373"/>
  <c r="AA587" i="373"/>
  <c r="R587" i="373"/>
  <c r="E587" i="373"/>
  <c r="K587" i="373" s="1"/>
  <c r="Z586" i="373"/>
  <c r="Y586" i="373"/>
  <c r="X586" i="373"/>
  <c r="W586" i="373"/>
  <c r="V586" i="373"/>
  <c r="U586" i="373"/>
  <c r="T586" i="373"/>
  <c r="S586" i="373"/>
  <c r="Q586" i="373"/>
  <c r="P586" i="373"/>
  <c r="O586" i="373"/>
  <c r="N586" i="373"/>
  <c r="M586" i="373"/>
  <c r="L586" i="373"/>
  <c r="J586" i="373"/>
  <c r="I586" i="373"/>
  <c r="H586" i="373"/>
  <c r="G586" i="373"/>
  <c r="F586" i="373"/>
  <c r="E586" i="373"/>
  <c r="D586" i="373"/>
  <c r="AA585" i="373"/>
  <c r="R585" i="373"/>
  <c r="E585" i="373"/>
  <c r="K585" i="373" s="1"/>
  <c r="Z584" i="373"/>
  <c r="Y584" i="373"/>
  <c r="X584" i="373"/>
  <c r="W584" i="373"/>
  <c r="V584" i="373"/>
  <c r="U584" i="373"/>
  <c r="T584" i="373"/>
  <c r="S584" i="373"/>
  <c r="Q584" i="373"/>
  <c r="P584" i="373"/>
  <c r="O584" i="373"/>
  <c r="N584" i="373"/>
  <c r="M584" i="373"/>
  <c r="L584" i="373"/>
  <c r="J584" i="373"/>
  <c r="I584" i="373"/>
  <c r="H584" i="373"/>
  <c r="G584" i="373"/>
  <c r="F584" i="373"/>
  <c r="E584" i="373"/>
  <c r="D584" i="373"/>
  <c r="AA583" i="373"/>
  <c r="R583" i="373"/>
  <c r="E583" i="373"/>
  <c r="K583" i="373" s="1"/>
  <c r="AA582" i="373"/>
  <c r="R582" i="373"/>
  <c r="K582" i="373"/>
  <c r="E582" i="373"/>
  <c r="Z581" i="373"/>
  <c r="Y581" i="373"/>
  <c r="X581" i="373"/>
  <c r="W581" i="373"/>
  <c r="V581" i="373"/>
  <c r="U581" i="373"/>
  <c r="T581" i="373"/>
  <c r="S581" i="373"/>
  <c r="Q581" i="373"/>
  <c r="P581" i="373"/>
  <c r="O581" i="373"/>
  <c r="N581" i="373"/>
  <c r="M581" i="373"/>
  <c r="L581" i="373"/>
  <c r="J581" i="373"/>
  <c r="I581" i="373"/>
  <c r="H581" i="373"/>
  <c r="G581" i="373"/>
  <c r="F581" i="373"/>
  <c r="E581" i="373"/>
  <c r="D581" i="373"/>
  <c r="AA580" i="373"/>
  <c r="R580" i="373"/>
  <c r="K580" i="373"/>
  <c r="E580" i="373"/>
  <c r="AA579" i="373"/>
  <c r="R579" i="373"/>
  <c r="E579" i="373"/>
  <c r="K579" i="373" s="1"/>
  <c r="Z578" i="373"/>
  <c r="Y578" i="373"/>
  <c r="X578" i="373"/>
  <c r="W578" i="373"/>
  <c r="V578" i="373"/>
  <c r="U578" i="373"/>
  <c r="T578" i="373"/>
  <c r="S578" i="373"/>
  <c r="Q578" i="373"/>
  <c r="P578" i="373"/>
  <c r="O578" i="373"/>
  <c r="N578" i="373"/>
  <c r="M578" i="373"/>
  <c r="L578" i="373"/>
  <c r="J578" i="373"/>
  <c r="I578" i="373"/>
  <c r="H578" i="373"/>
  <c r="G578" i="373"/>
  <c r="F578" i="373"/>
  <c r="E578" i="373"/>
  <c r="D578" i="373"/>
  <c r="AA577" i="373"/>
  <c r="R577" i="373"/>
  <c r="E577" i="373"/>
  <c r="K577" i="373" s="1"/>
  <c r="Z576" i="373"/>
  <c r="Y576" i="373"/>
  <c r="X576" i="373"/>
  <c r="W576" i="373"/>
  <c r="V576" i="373"/>
  <c r="U576" i="373"/>
  <c r="T576" i="373"/>
  <c r="S576" i="373"/>
  <c r="Q576" i="373"/>
  <c r="P576" i="373"/>
  <c r="O576" i="373"/>
  <c r="N576" i="373"/>
  <c r="M576" i="373"/>
  <c r="L576" i="373"/>
  <c r="J576" i="373"/>
  <c r="I576" i="373"/>
  <c r="H576" i="373"/>
  <c r="G576" i="373"/>
  <c r="F576" i="373"/>
  <c r="E576" i="373"/>
  <c r="D576" i="373"/>
  <c r="AA575" i="373"/>
  <c r="R575" i="373"/>
  <c r="E575" i="373"/>
  <c r="K575" i="373" s="1"/>
  <c r="AA574" i="373"/>
  <c r="R574" i="373"/>
  <c r="K574" i="373"/>
  <c r="E574" i="373"/>
  <c r="Z573" i="373"/>
  <c r="Y573" i="373"/>
  <c r="X573" i="373"/>
  <c r="W573" i="373"/>
  <c r="V573" i="373"/>
  <c r="U573" i="373"/>
  <c r="T573" i="373"/>
  <c r="S573" i="373"/>
  <c r="Q573" i="373"/>
  <c r="P573" i="373"/>
  <c r="O573" i="373"/>
  <c r="N573" i="373"/>
  <c r="M573" i="373"/>
  <c r="L573" i="373"/>
  <c r="J573" i="373"/>
  <c r="I573" i="373"/>
  <c r="H573" i="373"/>
  <c r="G573" i="373"/>
  <c r="F573" i="373"/>
  <c r="E573" i="373"/>
  <c r="D573" i="373"/>
  <c r="AA572" i="373"/>
  <c r="R572" i="373"/>
  <c r="K572" i="373"/>
  <c r="E572" i="373"/>
  <c r="AA571" i="373"/>
  <c r="R571" i="373"/>
  <c r="E571" i="373"/>
  <c r="K571" i="373" s="1"/>
  <c r="Z570" i="373"/>
  <c r="Y570" i="373"/>
  <c r="X570" i="373"/>
  <c r="W570" i="373"/>
  <c r="V570" i="373"/>
  <c r="U570" i="373"/>
  <c r="T570" i="373"/>
  <c r="S570" i="373"/>
  <c r="Q570" i="373"/>
  <c r="P570" i="373"/>
  <c r="O570" i="373"/>
  <c r="N570" i="373"/>
  <c r="M570" i="373"/>
  <c r="L570" i="373"/>
  <c r="J570" i="373"/>
  <c r="I570" i="373"/>
  <c r="H570" i="373"/>
  <c r="G570" i="373"/>
  <c r="F570" i="373"/>
  <c r="E570" i="373"/>
  <c r="D570" i="373"/>
  <c r="AA569" i="373"/>
  <c r="R569" i="373"/>
  <c r="E569" i="373"/>
  <c r="K569" i="373" s="1"/>
  <c r="AA568" i="373"/>
  <c r="R568" i="373"/>
  <c r="K568" i="373"/>
  <c r="E568" i="373"/>
  <c r="Z567" i="373"/>
  <c r="Y567" i="373"/>
  <c r="X567" i="373"/>
  <c r="W567" i="373"/>
  <c r="V567" i="373"/>
  <c r="U567" i="373"/>
  <c r="T567" i="373"/>
  <c r="S567" i="373"/>
  <c r="Q567" i="373"/>
  <c r="P567" i="373"/>
  <c r="O567" i="373"/>
  <c r="N567" i="373"/>
  <c r="M567" i="373"/>
  <c r="L567" i="373"/>
  <c r="J567" i="373"/>
  <c r="I567" i="373"/>
  <c r="H567" i="373"/>
  <c r="G567" i="373"/>
  <c r="F567" i="373"/>
  <c r="E567" i="373"/>
  <c r="D567" i="373"/>
  <c r="AA566" i="373"/>
  <c r="R566" i="373"/>
  <c r="K566" i="373"/>
  <c r="E566" i="373"/>
  <c r="Z565" i="373"/>
  <c r="Y565" i="373"/>
  <c r="X565" i="373"/>
  <c r="W565" i="373"/>
  <c r="V565" i="373"/>
  <c r="U565" i="373"/>
  <c r="T565" i="373"/>
  <c r="S565" i="373"/>
  <c r="Q565" i="373"/>
  <c r="P565" i="373"/>
  <c r="O565" i="373"/>
  <c r="N565" i="373"/>
  <c r="M565" i="373"/>
  <c r="L565" i="373"/>
  <c r="J565" i="373"/>
  <c r="I565" i="373"/>
  <c r="H565" i="373"/>
  <c r="G565" i="373"/>
  <c r="F565" i="373"/>
  <c r="E565" i="373"/>
  <c r="D565" i="373"/>
  <c r="AA564" i="373"/>
  <c r="R564" i="373"/>
  <c r="K564" i="373"/>
  <c r="E564" i="373"/>
  <c r="Z563" i="373"/>
  <c r="Y563" i="373"/>
  <c r="X563" i="373"/>
  <c r="W563" i="373"/>
  <c r="V563" i="373"/>
  <c r="U563" i="373"/>
  <c r="T563" i="373"/>
  <c r="S563" i="373"/>
  <c r="Q563" i="373"/>
  <c r="P563" i="373"/>
  <c r="O563" i="373"/>
  <c r="N563" i="373"/>
  <c r="M563" i="373"/>
  <c r="L563" i="373"/>
  <c r="J563" i="373"/>
  <c r="I563" i="373"/>
  <c r="H563" i="373"/>
  <c r="G563" i="373"/>
  <c r="F563" i="373"/>
  <c r="E563" i="373"/>
  <c r="D563" i="373"/>
  <c r="AA562" i="373"/>
  <c r="R562" i="373"/>
  <c r="K562" i="373"/>
  <c r="E562" i="373"/>
  <c r="Z561" i="373"/>
  <c r="Y561" i="373"/>
  <c r="X561" i="373"/>
  <c r="W561" i="373"/>
  <c r="V561" i="373"/>
  <c r="U561" i="373"/>
  <c r="T561" i="373"/>
  <c r="S561" i="373"/>
  <c r="Q561" i="373"/>
  <c r="P561" i="373"/>
  <c r="O561" i="373"/>
  <c r="N561" i="373"/>
  <c r="M561" i="373"/>
  <c r="L561" i="373"/>
  <c r="J561" i="373"/>
  <c r="I561" i="373"/>
  <c r="H561" i="373"/>
  <c r="G561" i="373"/>
  <c r="F561" i="373"/>
  <c r="E561" i="373"/>
  <c r="D561" i="373"/>
  <c r="AA560" i="373"/>
  <c r="R560" i="373"/>
  <c r="K560" i="373"/>
  <c r="E560" i="373"/>
  <c r="Z559" i="373"/>
  <c r="Y559" i="373"/>
  <c r="X559" i="373"/>
  <c r="W559" i="373"/>
  <c r="V559" i="373"/>
  <c r="U559" i="373"/>
  <c r="T559" i="373"/>
  <c r="S559" i="373"/>
  <c r="Q559" i="373"/>
  <c r="P559" i="373"/>
  <c r="O559" i="373"/>
  <c r="N559" i="373"/>
  <c r="M559" i="373"/>
  <c r="L559" i="373"/>
  <c r="J559" i="373"/>
  <c r="I559" i="373"/>
  <c r="H559" i="373"/>
  <c r="G559" i="373"/>
  <c r="F559" i="373"/>
  <c r="E559" i="373"/>
  <c r="D559" i="373"/>
  <c r="AA558" i="373"/>
  <c r="R558" i="373"/>
  <c r="K558" i="373"/>
  <c r="E558" i="373"/>
  <c r="AA557" i="373"/>
  <c r="R557" i="373"/>
  <c r="E557" i="373"/>
  <c r="K557" i="373" s="1"/>
  <c r="Z556" i="373"/>
  <c r="Y556" i="373"/>
  <c r="X556" i="373"/>
  <c r="W556" i="373"/>
  <c r="V556" i="373"/>
  <c r="U556" i="373"/>
  <c r="T556" i="373"/>
  <c r="S556" i="373"/>
  <c r="Q556" i="373"/>
  <c r="P556" i="373"/>
  <c r="O556" i="373"/>
  <c r="N556" i="373"/>
  <c r="M556" i="373"/>
  <c r="L556" i="373"/>
  <c r="J556" i="373"/>
  <c r="I556" i="373"/>
  <c r="H556" i="373"/>
  <c r="G556" i="373"/>
  <c r="F556" i="373"/>
  <c r="E556" i="373"/>
  <c r="D556" i="373"/>
  <c r="AA555" i="373"/>
  <c r="R555" i="373"/>
  <c r="E555" i="373"/>
  <c r="K555" i="373" s="1"/>
  <c r="Z554" i="373"/>
  <c r="Y554" i="373"/>
  <c r="X554" i="373"/>
  <c r="W554" i="373"/>
  <c r="V554" i="373"/>
  <c r="U554" i="373"/>
  <c r="T554" i="373"/>
  <c r="S554" i="373"/>
  <c r="Q554" i="373"/>
  <c r="P554" i="373"/>
  <c r="O554" i="373"/>
  <c r="N554" i="373"/>
  <c r="M554" i="373"/>
  <c r="L554" i="373"/>
  <c r="J554" i="373"/>
  <c r="I554" i="373"/>
  <c r="H554" i="373"/>
  <c r="G554" i="373"/>
  <c r="F554" i="373"/>
  <c r="E554" i="373"/>
  <c r="D554" i="373"/>
  <c r="AA553" i="373"/>
  <c r="R553" i="373"/>
  <c r="E553" i="373"/>
  <c r="K553" i="373" s="1"/>
  <c r="Z552" i="373"/>
  <c r="Y552" i="373"/>
  <c r="X552" i="373"/>
  <c r="W552" i="373"/>
  <c r="V552" i="373"/>
  <c r="U552" i="373"/>
  <c r="T552" i="373"/>
  <c r="S552" i="373"/>
  <c r="Q552" i="373"/>
  <c r="P552" i="373"/>
  <c r="O552" i="373"/>
  <c r="N552" i="373"/>
  <c r="M552" i="373"/>
  <c r="L552" i="373"/>
  <c r="J552" i="373"/>
  <c r="I552" i="373"/>
  <c r="H552" i="373"/>
  <c r="G552" i="373"/>
  <c r="F552" i="373"/>
  <c r="E552" i="373"/>
  <c r="D552" i="373"/>
  <c r="AA551" i="373"/>
  <c r="R551" i="373"/>
  <c r="E551" i="373"/>
  <c r="K551" i="373" s="1"/>
  <c r="AA550" i="373"/>
  <c r="R550" i="373"/>
  <c r="K550" i="373"/>
  <c r="E550" i="373"/>
  <c r="Z549" i="373"/>
  <c r="Y549" i="373"/>
  <c r="X549" i="373"/>
  <c r="W549" i="373"/>
  <c r="V549" i="373"/>
  <c r="U549" i="373"/>
  <c r="T549" i="373"/>
  <c r="S549" i="373"/>
  <c r="Q549" i="373"/>
  <c r="P549" i="373"/>
  <c r="O549" i="373"/>
  <c r="N549" i="373"/>
  <c r="M549" i="373"/>
  <c r="L549" i="373"/>
  <c r="J549" i="373"/>
  <c r="I549" i="373"/>
  <c r="H549" i="373"/>
  <c r="G549" i="373"/>
  <c r="F549" i="373"/>
  <c r="E549" i="373"/>
  <c r="D549" i="373"/>
  <c r="AA548" i="373"/>
  <c r="R548" i="373"/>
  <c r="K548" i="373"/>
  <c r="E548" i="373"/>
  <c r="AA547" i="373"/>
  <c r="R547" i="373"/>
  <c r="E547" i="373"/>
  <c r="K547" i="373" s="1"/>
  <c r="Z546" i="373"/>
  <c r="Y546" i="373"/>
  <c r="X546" i="373"/>
  <c r="W546" i="373"/>
  <c r="V546" i="373"/>
  <c r="U546" i="373"/>
  <c r="T546" i="373"/>
  <c r="S546" i="373"/>
  <c r="Q546" i="373"/>
  <c r="P546" i="373"/>
  <c r="O546" i="373"/>
  <c r="N546" i="373"/>
  <c r="M546" i="373"/>
  <c r="L546" i="373"/>
  <c r="J546" i="373"/>
  <c r="I546" i="373"/>
  <c r="H546" i="373"/>
  <c r="G546" i="373"/>
  <c r="F546" i="373"/>
  <c r="E546" i="373"/>
  <c r="D546" i="373"/>
  <c r="AA545" i="373"/>
  <c r="R545" i="373"/>
  <c r="E545" i="373"/>
  <c r="K545" i="373" s="1"/>
  <c r="Z544" i="373"/>
  <c r="Y544" i="373"/>
  <c r="X544" i="373"/>
  <c r="W544" i="373"/>
  <c r="V544" i="373"/>
  <c r="U544" i="373"/>
  <c r="T544" i="373"/>
  <c r="S544" i="373"/>
  <c r="Q544" i="373"/>
  <c r="P544" i="373"/>
  <c r="O544" i="373"/>
  <c r="N544" i="373"/>
  <c r="M544" i="373"/>
  <c r="L544" i="373"/>
  <c r="J544" i="373"/>
  <c r="I544" i="373"/>
  <c r="H544" i="373"/>
  <c r="G544" i="373"/>
  <c r="F544" i="373"/>
  <c r="E544" i="373"/>
  <c r="D544" i="373"/>
  <c r="AA543" i="373"/>
  <c r="R543" i="373"/>
  <c r="E543" i="373"/>
  <c r="K543" i="373" s="1"/>
  <c r="Z542" i="373"/>
  <c r="Y542" i="373"/>
  <c r="X542" i="373"/>
  <c r="W542" i="373"/>
  <c r="V542" i="373"/>
  <c r="U542" i="373"/>
  <c r="T542" i="373"/>
  <c r="S542" i="373"/>
  <c r="Q542" i="373"/>
  <c r="P542" i="373"/>
  <c r="O542" i="373"/>
  <c r="N542" i="373"/>
  <c r="M542" i="373"/>
  <c r="L542" i="373"/>
  <c r="J542" i="373"/>
  <c r="I542" i="373"/>
  <c r="H542" i="373"/>
  <c r="G542" i="373"/>
  <c r="F542" i="373"/>
  <c r="E542" i="373"/>
  <c r="D542" i="373"/>
  <c r="AA541" i="373"/>
  <c r="R541" i="373"/>
  <c r="E541" i="373"/>
  <c r="K541" i="373" s="1"/>
  <c r="AA540" i="373"/>
  <c r="R540" i="373"/>
  <c r="K540" i="373"/>
  <c r="E540" i="373"/>
  <c r="Z539" i="373"/>
  <c r="Y539" i="373"/>
  <c r="X539" i="373"/>
  <c r="W539" i="373"/>
  <c r="V539" i="373"/>
  <c r="U539" i="373"/>
  <c r="T539" i="373"/>
  <c r="S539" i="373"/>
  <c r="Q539" i="373"/>
  <c r="P539" i="373"/>
  <c r="O539" i="373"/>
  <c r="N539" i="373"/>
  <c r="M539" i="373"/>
  <c r="L539" i="373"/>
  <c r="J539" i="373"/>
  <c r="I539" i="373"/>
  <c r="H539" i="373"/>
  <c r="G539" i="373"/>
  <c r="F539" i="373"/>
  <c r="E539" i="373"/>
  <c r="D539" i="373"/>
  <c r="AA538" i="373"/>
  <c r="R538" i="373"/>
  <c r="K538" i="373"/>
  <c r="E538" i="373"/>
  <c r="AA537" i="373"/>
  <c r="R537" i="373"/>
  <c r="E537" i="373"/>
  <c r="K537" i="373" s="1"/>
  <c r="Z536" i="373"/>
  <c r="Y536" i="373"/>
  <c r="X536" i="373"/>
  <c r="W536" i="373"/>
  <c r="V536" i="373"/>
  <c r="U536" i="373"/>
  <c r="T536" i="373"/>
  <c r="S536" i="373"/>
  <c r="Q536" i="373"/>
  <c r="P536" i="373"/>
  <c r="O536" i="373"/>
  <c r="N536" i="373"/>
  <c r="M536" i="373"/>
  <c r="L536" i="373"/>
  <c r="J536" i="373"/>
  <c r="I536" i="373"/>
  <c r="H536" i="373"/>
  <c r="G536" i="373"/>
  <c r="F536" i="373"/>
  <c r="E536" i="373"/>
  <c r="D536" i="373"/>
  <c r="AA535" i="373"/>
  <c r="R535" i="373"/>
  <c r="E535" i="373"/>
  <c r="K535" i="373" s="1"/>
  <c r="AA534" i="373"/>
  <c r="R534" i="373"/>
  <c r="K534" i="373"/>
  <c r="E534" i="373"/>
  <c r="Z533" i="373"/>
  <c r="Y533" i="373"/>
  <c r="X533" i="373"/>
  <c r="W533" i="373"/>
  <c r="V533" i="373"/>
  <c r="U533" i="373"/>
  <c r="T533" i="373"/>
  <c r="S533" i="373"/>
  <c r="Q533" i="373"/>
  <c r="P533" i="373"/>
  <c r="O533" i="373"/>
  <c r="N533" i="373"/>
  <c r="M533" i="373"/>
  <c r="L533" i="373"/>
  <c r="J533" i="373"/>
  <c r="I533" i="373"/>
  <c r="H533" i="373"/>
  <c r="G533" i="373"/>
  <c r="F533" i="373"/>
  <c r="E533" i="373"/>
  <c r="D533" i="373"/>
  <c r="AA532" i="373"/>
  <c r="R532" i="373"/>
  <c r="K532" i="373"/>
  <c r="E532" i="373"/>
  <c r="AA531" i="373"/>
  <c r="R531" i="373"/>
  <c r="E531" i="373"/>
  <c r="K531" i="373" s="1"/>
  <c r="Z530" i="373"/>
  <c r="Y530" i="373"/>
  <c r="X530" i="373"/>
  <c r="W530" i="373"/>
  <c r="V530" i="373"/>
  <c r="U530" i="373"/>
  <c r="T530" i="373"/>
  <c r="S530" i="373"/>
  <c r="Q530" i="373"/>
  <c r="P530" i="373"/>
  <c r="O530" i="373"/>
  <c r="N530" i="373"/>
  <c r="M530" i="373"/>
  <c r="L530" i="373"/>
  <c r="J530" i="373"/>
  <c r="I530" i="373"/>
  <c r="H530" i="373"/>
  <c r="G530" i="373"/>
  <c r="F530" i="373"/>
  <c r="E530" i="373"/>
  <c r="D530" i="373"/>
  <c r="AA529" i="373"/>
  <c r="R529" i="373"/>
  <c r="E529" i="373"/>
  <c r="K529" i="373" s="1"/>
  <c r="Z528" i="373"/>
  <c r="Y528" i="373"/>
  <c r="X528" i="373"/>
  <c r="W528" i="373"/>
  <c r="V528" i="373"/>
  <c r="U528" i="373"/>
  <c r="T528" i="373"/>
  <c r="S528" i="373"/>
  <c r="Q528" i="373"/>
  <c r="P528" i="373"/>
  <c r="O528" i="373"/>
  <c r="N528" i="373"/>
  <c r="M528" i="373"/>
  <c r="L528" i="373"/>
  <c r="J528" i="373"/>
  <c r="I528" i="373"/>
  <c r="H528" i="373"/>
  <c r="G528" i="373"/>
  <c r="F528" i="373"/>
  <c r="E528" i="373"/>
  <c r="D528" i="373"/>
  <c r="AA527" i="373"/>
  <c r="R527" i="373"/>
  <c r="E527" i="373"/>
  <c r="K527" i="373" s="1"/>
  <c r="Z526" i="373"/>
  <c r="Y526" i="373"/>
  <c r="X526" i="373"/>
  <c r="W526" i="373"/>
  <c r="V526" i="373"/>
  <c r="U526" i="373"/>
  <c r="T526" i="373"/>
  <c r="S526" i="373"/>
  <c r="Q526" i="373"/>
  <c r="P526" i="373"/>
  <c r="O526" i="373"/>
  <c r="N526" i="373"/>
  <c r="M526" i="373"/>
  <c r="L526" i="373"/>
  <c r="J526" i="373"/>
  <c r="I526" i="373"/>
  <c r="H526" i="373"/>
  <c r="G526" i="373"/>
  <c r="F526" i="373"/>
  <c r="E526" i="373"/>
  <c r="D526" i="373"/>
  <c r="AA525" i="373"/>
  <c r="R525" i="373"/>
  <c r="E525" i="373"/>
  <c r="K525" i="373" s="1"/>
  <c r="Z524" i="373"/>
  <c r="Y524" i="373"/>
  <c r="X524" i="373"/>
  <c r="W524" i="373"/>
  <c r="V524" i="373"/>
  <c r="U524" i="373"/>
  <c r="T524" i="373"/>
  <c r="S524" i="373"/>
  <c r="Q524" i="373"/>
  <c r="P524" i="373"/>
  <c r="O524" i="373"/>
  <c r="N524" i="373"/>
  <c r="M524" i="373"/>
  <c r="L524" i="373"/>
  <c r="J524" i="373"/>
  <c r="I524" i="373"/>
  <c r="H524" i="373"/>
  <c r="G524" i="373"/>
  <c r="F524" i="373"/>
  <c r="E524" i="373"/>
  <c r="D524" i="373"/>
  <c r="AA523" i="373"/>
  <c r="R523" i="373"/>
  <c r="E523" i="373"/>
  <c r="K523" i="373" s="1"/>
  <c r="Z522" i="373"/>
  <c r="Y522" i="373"/>
  <c r="X522" i="373"/>
  <c r="W522" i="373"/>
  <c r="V522" i="373"/>
  <c r="U522" i="373"/>
  <c r="T522" i="373"/>
  <c r="S522" i="373"/>
  <c r="Q522" i="373"/>
  <c r="P522" i="373"/>
  <c r="O522" i="373"/>
  <c r="N522" i="373"/>
  <c r="M522" i="373"/>
  <c r="L522" i="373"/>
  <c r="J522" i="373"/>
  <c r="I522" i="373"/>
  <c r="H522" i="373"/>
  <c r="G522" i="373"/>
  <c r="F522" i="373"/>
  <c r="E522" i="373"/>
  <c r="D522" i="373"/>
  <c r="AA521" i="373"/>
  <c r="R521" i="373"/>
  <c r="AB521" i="373" s="1"/>
  <c r="E521" i="373"/>
  <c r="K521" i="373" s="1"/>
  <c r="AA520" i="373"/>
  <c r="R520" i="373"/>
  <c r="K520" i="373"/>
  <c r="E520" i="373"/>
  <c r="Z519" i="373"/>
  <c r="Y519" i="373"/>
  <c r="X519" i="373"/>
  <c r="W519" i="373"/>
  <c r="V519" i="373"/>
  <c r="U519" i="373"/>
  <c r="T519" i="373"/>
  <c r="S519" i="373"/>
  <c r="Q519" i="373"/>
  <c r="P519" i="373"/>
  <c r="O519" i="373"/>
  <c r="N519" i="373"/>
  <c r="M519" i="373"/>
  <c r="L519" i="373"/>
  <c r="J519" i="373"/>
  <c r="I519" i="373"/>
  <c r="H519" i="373"/>
  <c r="G519" i="373"/>
  <c r="F519" i="373"/>
  <c r="E519" i="373"/>
  <c r="D519" i="373"/>
  <c r="AA518" i="373"/>
  <c r="R518" i="373"/>
  <c r="AB518" i="373" s="1"/>
  <c r="K518" i="373"/>
  <c r="E518" i="373"/>
  <c r="Z517" i="373"/>
  <c r="Y517" i="373"/>
  <c r="X517" i="373"/>
  <c r="W517" i="373"/>
  <c r="V517" i="373"/>
  <c r="U517" i="373"/>
  <c r="T517" i="373"/>
  <c r="S517" i="373"/>
  <c r="Q517" i="373"/>
  <c r="P517" i="373"/>
  <c r="O517" i="373"/>
  <c r="N517" i="373"/>
  <c r="M517" i="373"/>
  <c r="L517" i="373"/>
  <c r="J517" i="373"/>
  <c r="I517" i="373"/>
  <c r="H517" i="373"/>
  <c r="G517" i="373"/>
  <c r="F517" i="373"/>
  <c r="E517" i="373"/>
  <c r="D517" i="373"/>
  <c r="AA516" i="373"/>
  <c r="R516" i="373"/>
  <c r="K516" i="373"/>
  <c r="E516" i="373"/>
  <c r="AA515" i="373"/>
  <c r="R515" i="373"/>
  <c r="E515" i="373"/>
  <c r="K515" i="373" s="1"/>
  <c r="Z514" i="373"/>
  <c r="Y514" i="373"/>
  <c r="X514" i="373"/>
  <c r="W514" i="373"/>
  <c r="V514" i="373"/>
  <c r="U514" i="373"/>
  <c r="T514" i="373"/>
  <c r="S514" i="373"/>
  <c r="Q514" i="373"/>
  <c r="P514" i="373"/>
  <c r="O514" i="373"/>
  <c r="N514" i="373"/>
  <c r="M514" i="373"/>
  <c r="L514" i="373"/>
  <c r="J514" i="373"/>
  <c r="I514" i="373"/>
  <c r="H514" i="373"/>
  <c r="G514" i="373"/>
  <c r="F514" i="373"/>
  <c r="E514" i="373"/>
  <c r="D514" i="373"/>
  <c r="AA513" i="373"/>
  <c r="R513" i="373"/>
  <c r="E513" i="373"/>
  <c r="K513" i="373" s="1"/>
  <c r="AA512" i="373"/>
  <c r="R512" i="373"/>
  <c r="AB512" i="373" s="1"/>
  <c r="K512" i="373"/>
  <c r="E512" i="373"/>
  <c r="Z511" i="373"/>
  <c r="Y511" i="373"/>
  <c r="X511" i="373"/>
  <c r="W511" i="373"/>
  <c r="V511" i="373"/>
  <c r="U511" i="373"/>
  <c r="T511" i="373"/>
  <c r="S511" i="373"/>
  <c r="Q511" i="373"/>
  <c r="P511" i="373"/>
  <c r="O511" i="373"/>
  <c r="N511" i="373"/>
  <c r="M511" i="373"/>
  <c r="L511" i="373"/>
  <c r="J511" i="373"/>
  <c r="I511" i="373"/>
  <c r="H511" i="373"/>
  <c r="G511" i="373"/>
  <c r="F511" i="373"/>
  <c r="E511" i="373"/>
  <c r="D511" i="373"/>
  <c r="AA510" i="373"/>
  <c r="R510" i="373"/>
  <c r="K510" i="373"/>
  <c r="E510" i="373"/>
  <c r="AA509" i="373"/>
  <c r="R509" i="373"/>
  <c r="AB509" i="373" s="1"/>
  <c r="E509" i="373"/>
  <c r="K509" i="373" s="1"/>
  <c r="Z508" i="373"/>
  <c r="Y508" i="373"/>
  <c r="X508" i="373"/>
  <c r="W508" i="373"/>
  <c r="V508" i="373"/>
  <c r="U508" i="373"/>
  <c r="T508" i="373"/>
  <c r="S508" i="373"/>
  <c r="Q508" i="373"/>
  <c r="P508" i="373"/>
  <c r="O508" i="373"/>
  <c r="N508" i="373"/>
  <c r="M508" i="373"/>
  <c r="L508" i="373"/>
  <c r="J508" i="373"/>
  <c r="I508" i="373"/>
  <c r="H508" i="373"/>
  <c r="G508" i="373"/>
  <c r="F508" i="373"/>
  <c r="E508" i="373"/>
  <c r="D508" i="373"/>
  <c r="AA507" i="373"/>
  <c r="R507" i="373"/>
  <c r="AB507" i="373" s="1"/>
  <c r="E507" i="373"/>
  <c r="K507" i="373" s="1"/>
  <c r="Z506" i="373"/>
  <c r="Y506" i="373"/>
  <c r="X506" i="373"/>
  <c r="W506" i="373"/>
  <c r="V506" i="373"/>
  <c r="U506" i="373"/>
  <c r="T506" i="373"/>
  <c r="S506" i="373"/>
  <c r="Q506" i="373"/>
  <c r="P506" i="373"/>
  <c r="O506" i="373"/>
  <c r="N506" i="373"/>
  <c r="M506" i="373"/>
  <c r="L506" i="373"/>
  <c r="J506" i="373"/>
  <c r="I506" i="373"/>
  <c r="H506" i="373"/>
  <c r="G506" i="373"/>
  <c r="F506" i="373"/>
  <c r="E506" i="373"/>
  <c r="D506" i="373"/>
  <c r="AA505" i="373"/>
  <c r="R505" i="373"/>
  <c r="AB505" i="373" s="1"/>
  <c r="E505" i="373"/>
  <c r="K505" i="373" s="1"/>
  <c r="AA504" i="373"/>
  <c r="R504" i="373"/>
  <c r="K504" i="373"/>
  <c r="E504" i="373"/>
  <c r="Z503" i="373"/>
  <c r="Y503" i="373"/>
  <c r="X503" i="373"/>
  <c r="W503" i="373"/>
  <c r="V503" i="373"/>
  <c r="U503" i="373"/>
  <c r="T503" i="373"/>
  <c r="S503" i="373"/>
  <c r="Q503" i="373"/>
  <c r="P503" i="373"/>
  <c r="O503" i="373"/>
  <c r="N503" i="373"/>
  <c r="M503" i="373"/>
  <c r="L503" i="373"/>
  <c r="J503" i="373"/>
  <c r="I503" i="373"/>
  <c r="H503" i="373"/>
  <c r="G503" i="373"/>
  <c r="F503" i="373"/>
  <c r="E503" i="373"/>
  <c r="D503" i="373"/>
  <c r="AA502" i="373"/>
  <c r="R502" i="373"/>
  <c r="AB502" i="373" s="1"/>
  <c r="K502" i="373"/>
  <c r="E502" i="373"/>
  <c r="AA501" i="373"/>
  <c r="R501" i="373"/>
  <c r="E501" i="373"/>
  <c r="K501" i="373" s="1"/>
  <c r="Z500" i="373"/>
  <c r="Y500" i="373"/>
  <c r="X500" i="373"/>
  <c r="W500" i="373"/>
  <c r="V500" i="373"/>
  <c r="U500" i="373"/>
  <c r="T500" i="373"/>
  <c r="S500" i="373"/>
  <c r="Q500" i="373"/>
  <c r="P500" i="373"/>
  <c r="O500" i="373"/>
  <c r="N500" i="373"/>
  <c r="M500" i="373"/>
  <c r="L500" i="373"/>
  <c r="J500" i="373"/>
  <c r="I500" i="373"/>
  <c r="H500" i="373"/>
  <c r="G500" i="373"/>
  <c r="F500" i="373"/>
  <c r="E500" i="373"/>
  <c r="D500" i="373"/>
  <c r="AA499" i="373"/>
  <c r="R499" i="373"/>
  <c r="E499" i="373"/>
  <c r="K499" i="373" s="1"/>
  <c r="AA498" i="373"/>
  <c r="R498" i="373"/>
  <c r="K498" i="373"/>
  <c r="E498" i="373"/>
  <c r="Z497" i="373"/>
  <c r="Y497" i="373"/>
  <c r="X497" i="373"/>
  <c r="W497" i="373"/>
  <c r="V497" i="373"/>
  <c r="U497" i="373"/>
  <c r="T497" i="373"/>
  <c r="S497" i="373"/>
  <c r="Q497" i="373"/>
  <c r="P497" i="373"/>
  <c r="O497" i="373"/>
  <c r="N497" i="373"/>
  <c r="M497" i="373"/>
  <c r="L497" i="373"/>
  <c r="J497" i="373"/>
  <c r="I497" i="373"/>
  <c r="H497" i="373"/>
  <c r="G497" i="373"/>
  <c r="F497" i="373"/>
  <c r="E497" i="373"/>
  <c r="D497" i="373"/>
  <c r="AA496" i="373"/>
  <c r="R496" i="373"/>
  <c r="K496" i="373"/>
  <c r="E496" i="373"/>
  <c r="AA495" i="373"/>
  <c r="R495" i="373"/>
  <c r="E495" i="373"/>
  <c r="K495" i="373" s="1"/>
  <c r="Z494" i="373"/>
  <c r="Y494" i="373"/>
  <c r="X494" i="373"/>
  <c r="W494" i="373"/>
  <c r="V494" i="373"/>
  <c r="U494" i="373"/>
  <c r="T494" i="373"/>
  <c r="S494" i="373"/>
  <c r="Q494" i="373"/>
  <c r="P494" i="373"/>
  <c r="O494" i="373"/>
  <c r="N494" i="373"/>
  <c r="M494" i="373"/>
  <c r="L494" i="373"/>
  <c r="J494" i="373"/>
  <c r="I494" i="373"/>
  <c r="H494" i="373"/>
  <c r="G494" i="373"/>
  <c r="F494" i="373"/>
  <c r="E494" i="373"/>
  <c r="D494" i="373"/>
  <c r="AA493" i="373"/>
  <c r="R493" i="373"/>
  <c r="E493" i="373"/>
  <c r="K493" i="373" s="1"/>
  <c r="AA492" i="373"/>
  <c r="R492" i="373"/>
  <c r="K492" i="373"/>
  <c r="E492" i="373"/>
  <c r="Z491" i="373"/>
  <c r="Y491" i="373"/>
  <c r="X491" i="373"/>
  <c r="W491" i="373"/>
  <c r="V491" i="373"/>
  <c r="U491" i="373"/>
  <c r="T491" i="373"/>
  <c r="S491" i="373"/>
  <c r="Q491" i="373"/>
  <c r="P491" i="373"/>
  <c r="O491" i="373"/>
  <c r="N491" i="373"/>
  <c r="M491" i="373"/>
  <c r="L491" i="373"/>
  <c r="J491" i="373"/>
  <c r="I491" i="373"/>
  <c r="H491" i="373"/>
  <c r="G491" i="373"/>
  <c r="F491" i="373"/>
  <c r="E491" i="373"/>
  <c r="D491" i="373"/>
  <c r="AA490" i="373"/>
  <c r="R490" i="373"/>
  <c r="K490" i="373"/>
  <c r="E490" i="373"/>
  <c r="AA489" i="373"/>
  <c r="R489" i="373"/>
  <c r="E489" i="373"/>
  <c r="K489" i="373" s="1"/>
  <c r="Z488" i="373"/>
  <c r="Y488" i="373"/>
  <c r="X488" i="373"/>
  <c r="W488" i="373"/>
  <c r="V488" i="373"/>
  <c r="U488" i="373"/>
  <c r="T488" i="373"/>
  <c r="S488" i="373"/>
  <c r="Q488" i="373"/>
  <c r="P488" i="373"/>
  <c r="O488" i="373"/>
  <c r="N488" i="373"/>
  <c r="M488" i="373"/>
  <c r="L488" i="373"/>
  <c r="J488" i="373"/>
  <c r="I488" i="373"/>
  <c r="H488" i="373"/>
  <c r="G488" i="373"/>
  <c r="F488" i="373"/>
  <c r="E488" i="373"/>
  <c r="D488" i="373"/>
  <c r="AA487" i="373"/>
  <c r="R487" i="373"/>
  <c r="AB487" i="373" s="1"/>
  <c r="E487" i="373"/>
  <c r="K487" i="373" s="1"/>
  <c r="Z486" i="373"/>
  <c r="Y486" i="373"/>
  <c r="X486" i="373"/>
  <c r="W486" i="373"/>
  <c r="V486" i="373"/>
  <c r="U486" i="373"/>
  <c r="T486" i="373"/>
  <c r="S486" i="373"/>
  <c r="Q486" i="373"/>
  <c r="P486" i="373"/>
  <c r="O486" i="373"/>
  <c r="N486" i="373"/>
  <c r="M486" i="373"/>
  <c r="L486" i="373"/>
  <c r="J486" i="373"/>
  <c r="I486" i="373"/>
  <c r="H486" i="373"/>
  <c r="G486" i="373"/>
  <c r="F486" i="373"/>
  <c r="E486" i="373"/>
  <c r="D486" i="373"/>
  <c r="AA485" i="373"/>
  <c r="R485" i="373"/>
  <c r="AB485" i="373" s="1"/>
  <c r="E485" i="373"/>
  <c r="K485" i="373" s="1"/>
  <c r="AA484" i="373"/>
  <c r="R484" i="373"/>
  <c r="K484" i="373"/>
  <c r="E484" i="373"/>
  <c r="Z483" i="373"/>
  <c r="Y483" i="373"/>
  <c r="X483" i="373"/>
  <c r="W483" i="373"/>
  <c r="V483" i="373"/>
  <c r="U483" i="373"/>
  <c r="T483" i="373"/>
  <c r="S483" i="373"/>
  <c r="Q483" i="373"/>
  <c r="P483" i="373"/>
  <c r="O483" i="373"/>
  <c r="N483" i="373"/>
  <c r="M483" i="373"/>
  <c r="L483" i="373"/>
  <c r="J483" i="373"/>
  <c r="I483" i="373"/>
  <c r="H483" i="373"/>
  <c r="G483" i="373"/>
  <c r="F483" i="373"/>
  <c r="E483" i="373"/>
  <c r="D483" i="373"/>
  <c r="AA482" i="373"/>
  <c r="R482" i="373"/>
  <c r="K482" i="373"/>
  <c r="E482" i="373"/>
  <c r="Z481" i="373"/>
  <c r="Y481" i="373"/>
  <c r="X481" i="373"/>
  <c r="W481" i="373"/>
  <c r="V481" i="373"/>
  <c r="U481" i="373"/>
  <c r="T481" i="373"/>
  <c r="S481" i="373"/>
  <c r="Q481" i="373"/>
  <c r="P481" i="373"/>
  <c r="O481" i="373"/>
  <c r="N481" i="373"/>
  <c r="M481" i="373"/>
  <c r="L481" i="373"/>
  <c r="J481" i="373"/>
  <c r="I481" i="373"/>
  <c r="H481" i="373"/>
  <c r="G481" i="373"/>
  <c r="F481" i="373"/>
  <c r="E481" i="373"/>
  <c r="D481" i="373"/>
  <c r="AA480" i="373"/>
  <c r="R480" i="373"/>
  <c r="K480" i="373"/>
  <c r="E480" i="373"/>
  <c r="Z479" i="373"/>
  <c r="Y479" i="373"/>
  <c r="X479" i="373"/>
  <c r="W479" i="373"/>
  <c r="V479" i="373"/>
  <c r="U479" i="373"/>
  <c r="T479" i="373"/>
  <c r="S479" i="373"/>
  <c r="Q479" i="373"/>
  <c r="P479" i="373"/>
  <c r="O479" i="373"/>
  <c r="N479" i="373"/>
  <c r="M479" i="373"/>
  <c r="L479" i="373"/>
  <c r="J479" i="373"/>
  <c r="I479" i="373"/>
  <c r="H479" i="373"/>
  <c r="G479" i="373"/>
  <c r="F479" i="373"/>
  <c r="E479" i="373"/>
  <c r="D479" i="373"/>
  <c r="AA478" i="373"/>
  <c r="R478" i="373"/>
  <c r="K478" i="373"/>
  <c r="E478" i="373"/>
  <c r="AA477" i="373"/>
  <c r="R477" i="373"/>
  <c r="E477" i="373"/>
  <c r="K477" i="373" s="1"/>
  <c r="Z476" i="373"/>
  <c r="Y476" i="373"/>
  <c r="X476" i="373"/>
  <c r="W476" i="373"/>
  <c r="V476" i="373"/>
  <c r="U476" i="373"/>
  <c r="T476" i="373"/>
  <c r="S476" i="373"/>
  <c r="Q476" i="373"/>
  <c r="P476" i="373"/>
  <c r="O476" i="373"/>
  <c r="N476" i="373"/>
  <c r="M476" i="373"/>
  <c r="L476" i="373"/>
  <c r="J476" i="373"/>
  <c r="I476" i="373"/>
  <c r="H476" i="373"/>
  <c r="G476" i="373"/>
  <c r="F476" i="373"/>
  <c r="E476" i="373"/>
  <c r="D476" i="373"/>
  <c r="AA475" i="373"/>
  <c r="R475" i="373"/>
  <c r="E475" i="373"/>
  <c r="K475" i="373" s="1"/>
  <c r="Z474" i="373"/>
  <c r="Y474" i="373"/>
  <c r="X474" i="373"/>
  <c r="W474" i="373"/>
  <c r="V474" i="373"/>
  <c r="U474" i="373"/>
  <c r="T474" i="373"/>
  <c r="S474" i="373"/>
  <c r="Q474" i="373"/>
  <c r="P474" i="373"/>
  <c r="O474" i="373"/>
  <c r="N474" i="373"/>
  <c r="M474" i="373"/>
  <c r="L474" i="373"/>
  <c r="J474" i="373"/>
  <c r="I474" i="373"/>
  <c r="H474" i="373"/>
  <c r="G474" i="373"/>
  <c r="F474" i="373"/>
  <c r="E474" i="373"/>
  <c r="D474" i="373"/>
  <c r="AA473" i="373"/>
  <c r="R473" i="373"/>
  <c r="E473" i="373"/>
  <c r="K473" i="373" s="1"/>
  <c r="AA472" i="373"/>
  <c r="R472" i="373"/>
  <c r="K472" i="373"/>
  <c r="E472" i="373"/>
  <c r="Z471" i="373"/>
  <c r="Y471" i="373"/>
  <c r="X471" i="373"/>
  <c r="W471" i="373"/>
  <c r="V471" i="373"/>
  <c r="U471" i="373"/>
  <c r="T471" i="373"/>
  <c r="S471" i="373"/>
  <c r="Q471" i="373"/>
  <c r="P471" i="373"/>
  <c r="O471" i="373"/>
  <c r="N471" i="373"/>
  <c r="M471" i="373"/>
  <c r="L471" i="373"/>
  <c r="J471" i="373"/>
  <c r="I471" i="373"/>
  <c r="H471" i="373"/>
  <c r="G471" i="373"/>
  <c r="F471" i="373"/>
  <c r="E471" i="373"/>
  <c r="D471" i="373"/>
  <c r="AA470" i="373"/>
  <c r="R470" i="373"/>
  <c r="K470" i="373"/>
  <c r="E470" i="373"/>
  <c r="AA469" i="373"/>
  <c r="R469" i="373"/>
  <c r="E469" i="373"/>
  <c r="K469" i="373" s="1"/>
  <c r="Z468" i="373"/>
  <c r="Y468" i="373"/>
  <c r="X468" i="373"/>
  <c r="W468" i="373"/>
  <c r="V468" i="373"/>
  <c r="U468" i="373"/>
  <c r="T468" i="373"/>
  <c r="S468" i="373"/>
  <c r="Q468" i="373"/>
  <c r="P468" i="373"/>
  <c r="O468" i="373"/>
  <c r="N468" i="373"/>
  <c r="M468" i="373"/>
  <c r="L468" i="373"/>
  <c r="J468" i="373"/>
  <c r="I468" i="373"/>
  <c r="H468" i="373"/>
  <c r="G468" i="373"/>
  <c r="F468" i="373"/>
  <c r="E468" i="373"/>
  <c r="D468" i="373"/>
  <c r="AA467" i="373"/>
  <c r="R467" i="373"/>
  <c r="E467" i="373"/>
  <c r="K467" i="373" s="1"/>
  <c r="AA466" i="373"/>
  <c r="R466" i="373"/>
  <c r="K466" i="373"/>
  <c r="E466" i="373"/>
  <c r="Z465" i="373"/>
  <c r="Y465" i="373"/>
  <c r="X465" i="373"/>
  <c r="W465" i="373"/>
  <c r="V465" i="373"/>
  <c r="U465" i="373"/>
  <c r="T465" i="373"/>
  <c r="S465" i="373"/>
  <c r="Q465" i="373"/>
  <c r="P465" i="373"/>
  <c r="O465" i="373"/>
  <c r="N465" i="373"/>
  <c r="M465" i="373"/>
  <c r="L465" i="373"/>
  <c r="J465" i="373"/>
  <c r="I465" i="373"/>
  <c r="H465" i="373"/>
  <c r="G465" i="373"/>
  <c r="F465" i="373"/>
  <c r="E465" i="373"/>
  <c r="D465" i="373"/>
  <c r="AA464" i="373"/>
  <c r="R464" i="373"/>
  <c r="K464" i="373"/>
  <c r="E464" i="373"/>
  <c r="Z463" i="373"/>
  <c r="Y463" i="373"/>
  <c r="X463" i="373"/>
  <c r="W463" i="373"/>
  <c r="V463" i="373"/>
  <c r="U463" i="373"/>
  <c r="T463" i="373"/>
  <c r="S463" i="373"/>
  <c r="Q463" i="373"/>
  <c r="P463" i="373"/>
  <c r="O463" i="373"/>
  <c r="N463" i="373"/>
  <c r="M463" i="373"/>
  <c r="L463" i="373"/>
  <c r="J463" i="373"/>
  <c r="I463" i="373"/>
  <c r="H463" i="373"/>
  <c r="G463" i="373"/>
  <c r="F463" i="373"/>
  <c r="E463" i="373"/>
  <c r="D463" i="373"/>
  <c r="AA462" i="373"/>
  <c r="R462" i="373"/>
  <c r="K462" i="373"/>
  <c r="E462" i="373"/>
  <c r="Z461" i="373"/>
  <c r="Y461" i="373"/>
  <c r="X461" i="373"/>
  <c r="W461" i="373"/>
  <c r="V461" i="373"/>
  <c r="U461" i="373"/>
  <c r="T461" i="373"/>
  <c r="S461" i="373"/>
  <c r="Q461" i="373"/>
  <c r="P461" i="373"/>
  <c r="O461" i="373"/>
  <c r="N461" i="373"/>
  <c r="M461" i="373"/>
  <c r="L461" i="373"/>
  <c r="J461" i="373"/>
  <c r="I461" i="373"/>
  <c r="H461" i="373"/>
  <c r="G461" i="373"/>
  <c r="F461" i="373"/>
  <c r="E461" i="373"/>
  <c r="D461" i="373"/>
  <c r="AA460" i="373"/>
  <c r="R460" i="373"/>
  <c r="K460" i="373"/>
  <c r="E460" i="373"/>
  <c r="Z459" i="373"/>
  <c r="Y459" i="373"/>
  <c r="X459" i="373"/>
  <c r="W459" i="373"/>
  <c r="V459" i="373"/>
  <c r="U459" i="373"/>
  <c r="T459" i="373"/>
  <c r="S459" i="373"/>
  <c r="Q459" i="373"/>
  <c r="P459" i="373"/>
  <c r="O459" i="373"/>
  <c r="N459" i="373"/>
  <c r="M459" i="373"/>
  <c r="L459" i="373"/>
  <c r="J459" i="373"/>
  <c r="I459" i="373"/>
  <c r="H459" i="373"/>
  <c r="G459" i="373"/>
  <c r="F459" i="373"/>
  <c r="E459" i="373"/>
  <c r="D459" i="373"/>
  <c r="AA458" i="373"/>
  <c r="R458" i="373"/>
  <c r="K458" i="373"/>
  <c r="E458" i="373"/>
  <c r="AA457" i="373"/>
  <c r="R457" i="373"/>
  <c r="E457" i="373"/>
  <c r="K457" i="373" s="1"/>
  <c r="Z456" i="373"/>
  <c r="Y456" i="373"/>
  <c r="X456" i="373"/>
  <c r="W456" i="373"/>
  <c r="V456" i="373"/>
  <c r="U456" i="373"/>
  <c r="T456" i="373"/>
  <c r="S456" i="373"/>
  <c r="Q456" i="373"/>
  <c r="P456" i="373"/>
  <c r="O456" i="373"/>
  <c r="N456" i="373"/>
  <c r="M456" i="373"/>
  <c r="L456" i="373"/>
  <c r="J456" i="373"/>
  <c r="I456" i="373"/>
  <c r="H456" i="373"/>
  <c r="G456" i="373"/>
  <c r="F456" i="373"/>
  <c r="E456" i="373"/>
  <c r="D456" i="373"/>
  <c r="AA455" i="373"/>
  <c r="R455" i="373"/>
  <c r="E455" i="373"/>
  <c r="K455" i="373" s="1"/>
  <c r="Z454" i="373"/>
  <c r="Y454" i="373"/>
  <c r="X454" i="373"/>
  <c r="W454" i="373"/>
  <c r="V454" i="373"/>
  <c r="U454" i="373"/>
  <c r="T454" i="373"/>
  <c r="S454" i="373"/>
  <c r="Q454" i="373"/>
  <c r="P454" i="373"/>
  <c r="O454" i="373"/>
  <c r="N454" i="373"/>
  <c r="M454" i="373"/>
  <c r="L454" i="373"/>
  <c r="J454" i="373"/>
  <c r="I454" i="373"/>
  <c r="H454" i="373"/>
  <c r="G454" i="373"/>
  <c r="F454" i="373"/>
  <c r="E454" i="373"/>
  <c r="D454" i="373"/>
  <c r="AA453" i="373"/>
  <c r="R453" i="373"/>
  <c r="E453" i="373"/>
  <c r="K453" i="373" s="1"/>
  <c r="Z452" i="373"/>
  <c r="Y452" i="373"/>
  <c r="X452" i="373"/>
  <c r="W452" i="373"/>
  <c r="V452" i="373"/>
  <c r="U452" i="373"/>
  <c r="T452" i="373"/>
  <c r="S452" i="373"/>
  <c r="Q452" i="373"/>
  <c r="P452" i="373"/>
  <c r="O452" i="373"/>
  <c r="N452" i="373"/>
  <c r="M452" i="373"/>
  <c r="L452" i="373"/>
  <c r="J452" i="373"/>
  <c r="I452" i="373"/>
  <c r="H452" i="373"/>
  <c r="G452" i="373"/>
  <c r="F452" i="373"/>
  <c r="E452" i="373"/>
  <c r="D452" i="373"/>
  <c r="AA451" i="373"/>
  <c r="R451" i="373"/>
  <c r="E451" i="373"/>
  <c r="K451" i="373" s="1"/>
  <c r="Z450" i="373"/>
  <c r="Y450" i="373"/>
  <c r="X450" i="373"/>
  <c r="W450" i="373"/>
  <c r="V450" i="373"/>
  <c r="U450" i="373"/>
  <c r="T450" i="373"/>
  <c r="S450" i="373"/>
  <c r="Q450" i="373"/>
  <c r="P450" i="373"/>
  <c r="O450" i="373"/>
  <c r="N450" i="373"/>
  <c r="M450" i="373"/>
  <c r="L450" i="373"/>
  <c r="J450" i="373"/>
  <c r="I450" i="373"/>
  <c r="H450" i="373"/>
  <c r="G450" i="373"/>
  <c r="F450" i="373"/>
  <c r="E450" i="373"/>
  <c r="D450" i="373"/>
  <c r="AA449" i="373"/>
  <c r="R449" i="373"/>
  <c r="E449" i="373"/>
  <c r="K449" i="373" s="1"/>
  <c r="Z448" i="373"/>
  <c r="Y448" i="373"/>
  <c r="X448" i="373"/>
  <c r="W448" i="373"/>
  <c r="V448" i="373"/>
  <c r="U448" i="373"/>
  <c r="T448" i="373"/>
  <c r="S448" i="373"/>
  <c r="Q448" i="373"/>
  <c r="P448" i="373"/>
  <c r="O448" i="373"/>
  <c r="N448" i="373"/>
  <c r="M448" i="373"/>
  <c r="L448" i="373"/>
  <c r="J448" i="373"/>
  <c r="I448" i="373"/>
  <c r="H448" i="373"/>
  <c r="G448" i="373"/>
  <c r="F448" i="373"/>
  <c r="E448" i="373"/>
  <c r="D448" i="373"/>
  <c r="AA447" i="373"/>
  <c r="R447" i="373"/>
  <c r="E447" i="373"/>
  <c r="K447" i="373" s="1"/>
  <c r="AA446" i="373"/>
  <c r="R446" i="373"/>
  <c r="AB446" i="373" s="1"/>
  <c r="K446" i="373"/>
  <c r="E446" i="373"/>
  <c r="Z445" i="373"/>
  <c r="Y445" i="373"/>
  <c r="X445" i="373"/>
  <c r="W445" i="373"/>
  <c r="V445" i="373"/>
  <c r="U445" i="373"/>
  <c r="T445" i="373"/>
  <c r="S445" i="373"/>
  <c r="Q445" i="373"/>
  <c r="P445" i="373"/>
  <c r="O445" i="373"/>
  <c r="N445" i="373"/>
  <c r="M445" i="373"/>
  <c r="L445" i="373"/>
  <c r="J445" i="373"/>
  <c r="I445" i="373"/>
  <c r="H445" i="373"/>
  <c r="G445" i="373"/>
  <c r="F445" i="373"/>
  <c r="E445" i="373"/>
  <c r="D445" i="373"/>
  <c r="AA444" i="373"/>
  <c r="R444" i="373"/>
  <c r="K444" i="373"/>
  <c r="E444" i="373"/>
  <c r="AA443" i="373"/>
  <c r="R443" i="373"/>
  <c r="E443" i="373"/>
  <c r="K443" i="373" s="1"/>
  <c r="Z442" i="373"/>
  <c r="Y442" i="373"/>
  <c r="X442" i="373"/>
  <c r="W442" i="373"/>
  <c r="V442" i="373"/>
  <c r="U442" i="373"/>
  <c r="T442" i="373"/>
  <c r="S442" i="373"/>
  <c r="Q442" i="373"/>
  <c r="P442" i="373"/>
  <c r="O442" i="373"/>
  <c r="N442" i="373"/>
  <c r="M442" i="373"/>
  <c r="L442" i="373"/>
  <c r="J442" i="373"/>
  <c r="I442" i="373"/>
  <c r="H442" i="373"/>
  <c r="G442" i="373"/>
  <c r="F442" i="373"/>
  <c r="E442" i="373"/>
  <c r="D442" i="373"/>
  <c r="AA441" i="373"/>
  <c r="R441" i="373"/>
  <c r="E441" i="373"/>
  <c r="K441" i="373" s="1"/>
  <c r="AA440" i="373"/>
  <c r="R440" i="373"/>
  <c r="AB440" i="373" s="1"/>
  <c r="K440" i="373"/>
  <c r="E440" i="373"/>
  <c r="Z439" i="373"/>
  <c r="Y439" i="373"/>
  <c r="X439" i="373"/>
  <c r="W439" i="373"/>
  <c r="V439" i="373"/>
  <c r="U439" i="373"/>
  <c r="T439" i="373"/>
  <c r="S439" i="373"/>
  <c r="Q439" i="373"/>
  <c r="P439" i="373"/>
  <c r="O439" i="373"/>
  <c r="N439" i="373"/>
  <c r="M439" i="373"/>
  <c r="L439" i="373"/>
  <c r="J439" i="373"/>
  <c r="I439" i="373"/>
  <c r="H439" i="373"/>
  <c r="G439" i="373"/>
  <c r="F439" i="373"/>
  <c r="E439" i="373"/>
  <c r="D439" i="373"/>
  <c r="AA438" i="373"/>
  <c r="R438" i="373"/>
  <c r="K438" i="373"/>
  <c r="E438" i="373"/>
  <c r="AA437" i="373"/>
  <c r="R437" i="373"/>
  <c r="E437" i="373"/>
  <c r="K437" i="373" s="1"/>
  <c r="Z436" i="373"/>
  <c r="Y436" i="373"/>
  <c r="X436" i="373"/>
  <c r="W436" i="373"/>
  <c r="V436" i="373"/>
  <c r="U436" i="373"/>
  <c r="T436" i="373"/>
  <c r="S436" i="373"/>
  <c r="Q436" i="373"/>
  <c r="P436" i="373"/>
  <c r="O436" i="373"/>
  <c r="N436" i="373"/>
  <c r="M436" i="373"/>
  <c r="L436" i="373"/>
  <c r="J436" i="373"/>
  <c r="I436" i="373"/>
  <c r="H436" i="373"/>
  <c r="G436" i="373"/>
  <c r="F436" i="373"/>
  <c r="E436" i="373"/>
  <c r="D436" i="373"/>
  <c r="AA435" i="373"/>
  <c r="R435" i="373"/>
  <c r="E435" i="373"/>
  <c r="K435" i="373" s="1"/>
  <c r="AA434" i="373"/>
  <c r="R434" i="373"/>
  <c r="K434" i="373"/>
  <c r="E434" i="373"/>
  <c r="Z433" i="373"/>
  <c r="Y433" i="373"/>
  <c r="X433" i="373"/>
  <c r="W433" i="373"/>
  <c r="V433" i="373"/>
  <c r="U433" i="373"/>
  <c r="T433" i="373"/>
  <c r="S433" i="373"/>
  <c r="Q433" i="373"/>
  <c r="P433" i="373"/>
  <c r="O433" i="373"/>
  <c r="N433" i="373"/>
  <c r="M433" i="373"/>
  <c r="L433" i="373"/>
  <c r="J433" i="373"/>
  <c r="I433" i="373"/>
  <c r="H433" i="373"/>
  <c r="G433" i="373"/>
  <c r="F433" i="373"/>
  <c r="E433" i="373"/>
  <c r="D433" i="373"/>
  <c r="AA432" i="373"/>
  <c r="R432" i="373"/>
  <c r="K432" i="373"/>
  <c r="E432" i="373"/>
  <c r="AA431" i="373"/>
  <c r="R431" i="373"/>
  <c r="E431" i="373"/>
  <c r="K431" i="373" s="1"/>
  <c r="Z430" i="373"/>
  <c r="Y430" i="373"/>
  <c r="X430" i="373"/>
  <c r="W430" i="373"/>
  <c r="V430" i="373"/>
  <c r="U430" i="373"/>
  <c r="T430" i="373"/>
  <c r="S430" i="373"/>
  <c r="Q430" i="373"/>
  <c r="P430" i="373"/>
  <c r="O430" i="373"/>
  <c r="N430" i="373"/>
  <c r="M430" i="373"/>
  <c r="L430" i="373"/>
  <c r="J430" i="373"/>
  <c r="I430" i="373"/>
  <c r="H430" i="373"/>
  <c r="G430" i="373"/>
  <c r="F430" i="373"/>
  <c r="E430" i="373"/>
  <c r="D430" i="373"/>
  <c r="AA429" i="373"/>
  <c r="R429" i="373"/>
  <c r="E429" i="373"/>
  <c r="K429" i="373" s="1"/>
  <c r="AA428" i="373"/>
  <c r="R428" i="373"/>
  <c r="K428" i="373"/>
  <c r="E428" i="373"/>
  <c r="Z427" i="373"/>
  <c r="Y427" i="373"/>
  <c r="X427" i="373"/>
  <c r="W427" i="373"/>
  <c r="V427" i="373"/>
  <c r="U427" i="373"/>
  <c r="T427" i="373"/>
  <c r="S427" i="373"/>
  <c r="Q427" i="373"/>
  <c r="P427" i="373"/>
  <c r="O427" i="373"/>
  <c r="N427" i="373"/>
  <c r="M427" i="373"/>
  <c r="L427" i="373"/>
  <c r="J427" i="373"/>
  <c r="I427" i="373"/>
  <c r="H427" i="373"/>
  <c r="G427" i="373"/>
  <c r="F427" i="373"/>
  <c r="E427" i="373"/>
  <c r="D427" i="373"/>
  <c r="AA426" i="373"/>
  <c r="R426" i="373"/>
  <c r="K426" i="373"/>
  <c r="E426" i="373"/>
  <c r="Z425" i="373"/>
  <c r="Y425" i="373"/>
  <c r="X425" i="373"/>
  <c r="W425" i="373"/>
  <c r="V425" i="373"/>
  <c r="U425" i="373"/>
  <c r="T425" i="373"/>
  <c r="S425" i="373"/>
  <c r="Q425" i="373"/>
  <c r="P425" i="373"/>
  <c r="O425" i="373"/>
  <c r="N425" i="373"/>
  <c r="M425" i="373"/>
  <c r="L425" i="373"/>
  <c r="J425" i="373"/>
  <c r="I425" i="373"/>
  <c r="H425" i="373"/>
  <c r="G425" i="373"/>
  <c r="F425" i="373"/>
  <c r="E425" i="373"/>
  <c r="D425" i="373"/>
  <c r="E424" i="373"/>
  <c r="E423" i="373"/>
  <c r="E422" i="373"/>
  <c r="AA421" i="373"/>
  <c r="R421" i="373"/>
  <c r="E421" i="373"/>
  <c r="K421" i="373" s="1"/>
  <c r="AA420" i="373"/>
  <c r="R420" i="373"/>
  <c r="AB420" i="373" s="1"/>
  <c r="K420" i="373"/>
  <c r="E420" i="373"/>
  <c r="AA419" i="373"/>
  <c r="R419" i="373"/>
  <c r="E419" i="373"/>
  <c r="K419" i="373" s="1"/>
  <c r="AA418" i="373"/>
  <c r="R418" i="373"/>
  <c r="K418" i="373"/>
  <c r="E418" i="373"/>
  <c r="AA417" i="373"/>
  <c r="R417" i="373"/>
  <c r="E417" i="373"/>
  <c r="K417" i="373" s="1"/>
  <c r="AA416" i="373"/>
  <c r="R416" i="373"/>
  <c r="K416" i="373"/>
  <c r="E416" i="373"/>
  <c r="AA415" i="373"/>
  <c r="R415" i="373"/>
  <c r="E415" i="373"/>
  <c r="K415" i="373" s="1"/>
  <c r="AA414" i="373"/>
  <c r="R414" i="373"/>
  <c r="K414" i="373"/>
  <c r="E414" i="373"/>
  <c r="AA413" i="373"/>
  <c r="R413" i="373"/>
  <c r="E413" i="373"/>
  <c r="K413" i="373" s="1"/>
  <c r="AA412" i="373"/>
  <c r="R412" i="373"/>
  <c r="AB412" i="373" s="1"/>
  <c r="K412" i="373"/>
  <c r="E412" i="373"/>
  <c r="AA411" i="373"/>
  <c r="R411" i="373"/>
  <c r="AB411" i="373" s="1"/>
  <c r="E411" i="373"/>
  <c r="K411" i="373" s="1"/>
  <c r="AA410" i="373"/>
  <c r="R410" i="373"/>
  <c r="K410" i="373"/>
  <c r="E410" i="373"/>
  <c r="AA409" i="373"/>
  <c r="R409" i="373"/>
  <c r="E409" i="373"/>
  <c r="K409" i="373" s="1"/>
  <c r="AA408" i="373"/>
  <c r="R408" i="373"/>
  <c r="K408" i="373"/>
  <c r="E408" i="373"/>
  <c r="AA407" i="373"/>
  <c r="R407" i="373"/>
  <c r="E407" i="373"/>
  <c r="K407" i="373" s="1"/>
  <c r="AA406" i="373"/>
  <c r="R406" i="373"/>
  <c r="K406" i="373"/>
  <c r="E406" i="373"/>
  <c r="AA405" i="373"/>
  <c r="R405" i="373"/>
  <c r="E405" i="373"/>
  <c r="K405" i="373" s="1"/>
  <c r="AA404" i="373"/>
  <c r="R404" i="373"/>
  <c r="AB404" i="373" s="1"/>
  <c r="K404" i="373"/>
  <c r="E404" i="373"/>
  <c r="AA403" i="373"/>
  <c r="R403" i="373"/>
  <c r="AB403" i="373" s="1"/>
  <c r="E403" i="373"/>
  <c r="K403" i="373" s="1"/>
  <c r="AA402" i="373"/>
  <c r="R402" i="373"/>
  <c r="AB402" i="373" s="1"/>
  <c r="K402" i="373"/>
  <c r="E402" i="373"/>
  <c r="AA401" i="373"/>
  <c r="R401" i="373"/>
  <c r="E401" i="373"/>
  <c r="K401" i="373" s="1"/>
  <c r="AA400" i="373"/>
  <c r="R400" i="373"/>
  <c r="K400" i="373"/>
  <c r="E400" i="373"/>
  <c r="AA399" i="373"/>
  <c r="R399" i="373"/>
  <c r="E399" i="373"/>
  <c r="K399" i="373" s="1"/>
  <c r="AA398" i="373"/>
  <c r="R398" i="373"/>
  <c r="K398" i="373"/>
  <c r="E398" i="373"/>
  <c r="AA397" i="373"/>
  <c r="R397" i="373"/>
  <c r="E397" i="373"/>
  <c r="K397" i="373" s="1"/>
  <c r="AA396" i="373"/>
  <c r="R396" i="373"/>
  <c r="AB396" i="373" s="1"/>
  <c r="K396" i="373"/>
  <c r="E396" i="373"/>
  <c r="AA395" i="373"/>
  <c r="R395" i="373"/>
  <c r="E395" i="373"/>
  <c r="K395" i="373" s="1"/>
  <c r="AA394" i="373"/>
  <c r="R394" i="373"/>
  <c r="K394" i="373"/>
  <c r="E394" i="373"/>
  <c r="AA393" i="373"/>
  <c r="R393" i="373"/>
  <c r="E393" i="373"/>
  <c r="K393" i="373" s="1"/>
  <c r="AA392" i="373"/>
  <c r="R392" i="373"/>
  <c r="K392" i="373"/>
  <c r="E392" i="373"/>
  <c r="AA391" i="373"/>
  <c r="R391" i="373"/>
  <c r="E391" i="373"/>
  <c r="K391" i="373" s="1"/>
  <c r="AA390" i="373"/>
  <c r="R390" i="373"/>
  <c r="K390" i="373"/>
  <c r="E390" i="373"/>
  <c r="AA389" i="373"/>
  <c r="R389" i="373"/>
  <c r="E389" i="373"/>
  <c r="K389" i="373" s="1"/>
  <c r="Z388" i="373"/>
  <c r="Y388" i="373"/>
  <c r="X388" i="373"/>
  <c r="W388" i="373"/>
  <c r="V388" i="373"/>
  <c r="U388" i="373"/>
  <c r="T388" i="373"/>
  <c r="S388" i="373"/>
  <c r="Q388" i="373"/>
  <c r="P388" i="373"/>
  <c r="O388" i="373"/>
  <c r="N388" i="373"/>
  <c r="M388" i="373"/>
  <c r="L388" i="373"/>
  <c r="J388" i="373"/>
  <c r="I388" i="373"/>
  <c r="H388" i="373"/>
  <c r="G388" i="373"/>
  <c r="F388" i="373"/>
  <c r="E388" i="373"/>
  <c r="D388" i="373"/>
  <c r="AA387" i="373"/>
  <c r="R387" i="373"/>
  <c r="E387" i="373"/>
  <c r="K387" i="373" s="1"/>
  <c r="AA386" i="373"/>
  <c r="R386" i="373"/>
  <c r="K386" i="373"/>
  <c r="E386" i="373"/>
  <c r="AA385" i="373"/>
  <c r="R385" i="373"/>
  <c r="E385" i="373"/>
  <c r="K385" i="373" s="1"/>
  <c r="AA384" i="373"/>
  <c r="R384" i="373"/>
  <c r="AB384" i="373" s="1"/>
  <c r="K384" i="373"/>
  <c r="E384" i="373"/>
  <c r="AA383" i="373"/>
  <c r="R383" i="373"/>
  <c r="E383" i="373"/>
  <c r="K383" i="373" s="1"/>
  <c r="AA382" i="373"/>
  <c r="R382" i="373"/>
  <c r="K382" i="373"/>
  <c r="E382" i="373"/>
  <c r="AA381" i="373"/>
  <c r="R381" i="373"/>
  <c r="E381" i="373"/>
  <c r="K381" i="373" s="1"/>
  <c r="AA380" i="373"/>
  <c r="R380" i="373"/>
  <c r="K380" i="373"/>
  <c r="E380" i="373"/>
  <c r="AA379" i="373"/>
  <c r="R379" i="373"/>
  <c r="E379" i="373"/>
  <c r="K379" i="373" s="1"/>
  <c r="AA378" i="373"/>
  <c r="R378" i="373"/>
  <c r="K378" i="373"/>
  <c r="E378" i="373"/>
  <c r="AA377" i="373"/>
  <c r="R377" i="373"/>
  <c r="E377" i="373"/>
  <c r="K377" i="373" s="1"/>
  <c r="AA376" i="373"/>
  <c r="R376" i="373"/>
  <c r="AB376" i="373" s="1"/>
  <c r="E376" i="373"/>
  <c r="K376" i="373" s="1"/>
  <c r="AA375" i="373"/>
  <c r="R375" i="373"/>
  <c r="E375" i="373"/>
  <c r="K375" i="373" s="1"/>
  <c r="AA374" i="373"/>
  <c r="R374" i="373"/>
  <c r="E374" i="373"/>
  <c r="K374" i="373" s="1"/>
  <c r="AA373" i="373"/>
  <c r="R373" i="373"/>
  <c r="E373" i="373"/>
  <c r="K373" i="373" s="1"/>
  <c r="AA372" i="373"/>
  <c r="R372" i="373"/>
  <c r="AB372" i="373" s="1"/>
  <c r="K372" i="373"/>
  <c r="E372" i="373"/>
  <c r="AA371" i="373"/>
  <c r="R371" i="373"/>
  <c r="AB371" i="373" s="1"/>
  <c r="E371" i="373"/>
  <c r="K371" i="373" s="1"/>
  <c r="AA370" i="373"/>
  <c r="R370" i="373"/>
  <c r="K370" i="373"/>
  <c r="E370" i="373"/>
  <c r="AA369" i="373"/>
  <c r="R369" i="373"/>
  <c r="E369" i="373"/>
  <c r="K369" i="373" s="1"/>
  <c r="AA368" i="373"/>
  <c r="R368" i="373"/>
  <c r="E368" i="373"/>
  <c r="K368" i="373" s="1"/>
  <c r="AA367" i="373"/>
  <c r="R367" i="373"/>
  <c r="E367" i="373"/>
  <c r="K367" i="373" s="1"/>
  <c r="AA366" i="373"/>
  <c r="R366" i="373"/>
  <c r="AB366" i="373" s="1"/>
  <c r="E366" i="373"/>
  <c r="K366" i="373" s="1"/>
  <c r="AA365" i="373"/>
  <c r="R365" i="373"/>
  <c r="E365" i="373"/>
  <c r="K365" i="373" s="1"/>
  <c r="AA364" i="373"/>
  <c r="R364" i="373"/>
  <c r="K364" i="373"/>
  <c r="E364" i="373"/>
  <c r="AA363" i="373"/>
  <c r="R363" i="373"/>
  <c r="E363" i="373"/>
  <c r="K363" i="373" s="1"/>
  <c r="AA362" i="373"/>
  <c r="R362" i="373"/>
  <c r="K362" i="373"/>
  <c r="E362" i="373"/>
  <c r="AA361" i="373"/>
  <c r="R361" i="373"/>
  <c r="E361" i="373"/>
  <c r="K361" i="373" s="1"/>
  <c r="AA360" i="373"/>
  <c r="R360" i="373"/>
  <c r="E360" i="373"/>
  <c r="K360" i="373" s="1"/>
  <c r="AA359" i="373"/>
  <c r="R359" i="373"/>
  <c r="E359" i="373"/>
  <c r="K359" i="373" s="1"/>
  <c r="AA358" i="373"/>
  <c r="R358" i="373"/>
  <c r="E358" i="373"/>
  <c r="K358" i="373" s="1"/>
  <c r="AA357" i="373"/>
  <c r="R357" i="373"/>
  <c r="E357" i="373"/>
  <c r="K357" i="373" s="1"/>
  <c r="AA356" i="373"/>
  <c r="R356" i="373"/>
  <c r="K356" i="373"/>
  <c r="E356" i="373"/>
  <c r="AA355" i="373"/>
  <c r="R355" i="373"/>
  <c r="E355" i="373"/>
  <c r="K355" i="373" s="1"/>
  <c r="AA354" i="373"/>
  <c r="R354" i="373"/>
  <c r="K354" i="373"/>
  <c r="E354" i="373"/>
  <c r="Z353" i="373"/>
  <c r="Y353" i="373"/>
  <c r="X353" i="373"/>
  <c r="W353" i="373"/>
  <c r="V353" i="373"/>
  <c r="U353" i="373"/>
  <c r="T353" i="373"/>
  <c r="S353" i="373"/>
  <c r="Q353" i="373"/>
  <c r="P353" i="373"/>
  <c r="O353" i="373"/>
  <c r="N353" i="373"/>
  <c r="M353" i="373"/>
  <c r="L353" i="373"/>
  <c r="J353" i="373"/>
  <c r="I353" i="373"/>
  <c r="H353" i="373"/>
  <c r="G353" i="373"/>
  <c r="F353" i="373"/>
  <c r="E353" i="373"/>
  <c r="D353" i="373"/>
  <c r="AA352" i="373"/>
  <c r="R352" i="373"/>
  <c r="E352" i="373"/>
  <c r="K352" i="373" s="1"/>
  <c r="Z351" i="373"/>
  <c r="Y351" i="373"/>
  <c r="X351" i="373"/>
  <c r="W351" i="373"/>
  <c r="V351" i="373"/>
  <c r="U351" i="373"/>
  <c r="T351" i="373"/>
  <c r="S351" i="373"/>
  <c r="Q351" i="373"/>
  <c r="P351" i="373"/>
  <c r="O351" i="373"/>
  <c r="N351" i="373"/>
  <c r="M351" i="373"/>
  <c r="L351" i="373"/>
  <c r="J351" i="373"/>
  <c r="I351" i="373"/>
  <c r="H351" i="373"/>
  <c r="G351" i="373"/>
  <c r="F351" i="373"/>
  <c r="E351" i="373"/>
  <c r="D351" i="373"/>
  <c r="AA350" i="373"/>
  <c r="R350" i="373"/>
  <c r="K350" i="373"/>
  <c r="E350" i="373"/>
  <c r="AA349" i="373"/>
  <c r="R349" i="373"/>
  <c r="E349" i="373"/>
  <c r="K349" i="373" s="1"/>
  <c r="AA348" i="373"/>
  <c r="R348" i="373"/>
  <c r="E348" i="373"/>
  <c r="K348" i="373" s="1"/>
  <c r="AA347" i="373"/>
  <c r="R347" i="373"/>
  <c r="K347" i="373"/>
  <c r="E347" i="373"/>
  <c r="AA346" i="373"/>
  <c r="R346" i="373"/>
  <c r="E346" i="373"/>
  <c r="K346" i="373" s="1"/>
  <c r="AA345" i="373"/>
  <c r="R345" i="373"/>
  <c r="K345" i="373"/>
  <c r="E345" i="373"/>
  <c r="AA344" i="373"/>
  <c r="R344" i="373"/>
  <c r="E344" i="373"/>
  <c r="K344" i="373" s="1"/>
  <c r="AA343" i="373"/>
  <c r="R343" i="373"/>
  <c r="K343" i="373"/>
  <c r="E343" i="373"/>
  <c r="AA342" i="373"/>
  <c r="R342" i="373"/>
  <c r="E342" i="373"/>
  <c r="K342" i="373" s="1"/>
  <c r="AA341" i="373"/>
  <c r="R341" i="373"/>
  <c r="K341" i="373"/>
  <c r="E341" i="373"/>
  <c r="AA340" i="373"/>
  <c r="R340" i="373"/>
  <c r="E340" i="373"/>
  <c r="K340" i="373" s="1"/>
  <c r="AA339" i="373"/>
  <c r="R339" i="373"/>
  <c r="E339" i="373"/>
  <c r="K339" i="373" s="1"/>
  <c r="AA338" i="373"/>
  <c r="R338" i="373"/>
  <c r="K338" i="373"/>
  <c r="E338" i="373"/>
  <c r="AA337" i="373"/>
  <c r="R337" i="373"/>
  <c r="E337" i="373"/>
  <c r="K337" i="373" s="1"/>
  <c r="AA336" i="373"/>
  <c r="R336" i="373"/>
  <c r="K336" i="373"/>
  <c r="E336" i="373"/>
  <c r="AA335" i="373"/>
  <c r="R335" i="373"/>
  <c r="K335" i="373"/>
  <c r="E335" i="373"/>
  <c r="AA334" i="373"/>
  <c r="R334" i="373"/>
  <c r="E334" i="373"/>
  <c r="K334" i="373" s="1"/>
  <c r="AA333" i="373"/>
  <c r="R333" i="373"/>
  <c r="K333" i="373"/>
  <c r="E333" i="373"/>
  <c r="AA332" i="373"/>
  <c r="R332" i="373"/>
  <c r="K332" i="373"/>
  <c r="E332" i="373"/>
  <c r="AA331" i="373"/>
  <c r="R331" i="373"/>
  <c r="K331" i="373"/>
  <c r="E331" i="373"/>
  <c r="AA330" i="373"/>
  <c r="R330" i="373"/>
  <c r="E330" i="373"/>
  <c r="K330" i="373" s="1"/>
  <c r="AA329" i="373"/>
  <c r="R329" i="373"/>
  <c r="K329" i="373"/>
  <c r="E329" i="373"/>
  <c r="AA328" i="373"/>
  <c r="R328" i="373"/>
  <c r="E328" i="373"/>
  <c r="K328" i="373" s="1"/>
  <c r="AA327" i="373"/>
  <c r="R327" i="373"/>
  <c r="K327" i="373"/>
  <c r="E327" i="373"/>
  <c r="AA326" i="373"/>
  <c r="R326" i="373"/>
  <c r="E326" i="373"/>
  <c r="K326" i="373" s="1"/>
  <c r="AA325" i="373"/>
  <c r="R325" i="373"/>
  <c r="K325" i="373"/>
  <c r="E325" i="373"/>
  <c r="AA324" i="373"/>
  <c r="R324" i="373"/>
  <c r="E324" i="373"/>
  <c r="K324" i="373" s="1"/>
  <c r="AA323" i="373"/>
  <c r="R323" i="373"/>
  <c r="K323" i="373"/>
  <c r="E323" i="373"/>
  <c r="AA322" i="373"/>
  <c r="R322" i="373"/>
  <c r="K322" i="373"/>
  <c r="E322" i="373"/>
  <c r="AA321" i="373"/>
  <c r="R321" i="373"/>
  <c r="E321" i="373"/>
  <c r="K321" i="373" s="1"/>
  <c r="AA320" i="373"/>
  <c r="R320" i="373"/>
  <c r="K320" i="373"/>
  <c r="E320" i="373"/>
  <c r="AA319" i="373"/>
  <c r="R319" i="373"/>
  <c r="E319" i="373"/>
  <c r="K319" i="373" s="1"/>
  <c r="AA318" i="373"/>
  <c r="R318" i="373"/>
  <c r="K318" i="373"/>
  <c r="E318" i="373"/>
  <c r="AA317" i="373"/>
  <c r="R317" i="373"/>
  <c r="E317" i="373"/>
  <c r="K317" i="373" s="1"/>
  <c r="AA316" i="373"/>
  <c r="R316" i="373"/>
  <c r="K316" i="373"/>
  <c r="E316" i="373"/>
  <c r="AA315" i="373"/>
  <c r="R315" i="373"/>
  <c r="E315" i="373"/>
  <c r="K315" i="373" s="1"/>
  <c r="AA314" i="373"/>
  <c r="R314" i="373"/>
  <c r="E314" i="373"/>
  <c r="K314" i="373" s="1"/>
  <c r="AA313" i="373"/>
  <c r="R313" i="373"/>
  <c r="K313" i="373"/>
  <c r="E313" i="373"/>
  <c r="AA312" i="373"/>
  <c r="R312" i="373"/>
  <c r="E312" i="373"/>
  <c r="K312" i="373" s="1"/>
  <c r="AA311" i="373"/>
  <c r="R311" i="373"/>
  <c r="K311" i="373"/>
  <c r="E311" i="373"/>
  <c r="AA310" i="373"/>
  <c r="R310" i="373"/>
  <c r="E310" i="373"/>
  <c r="K310" i="373" s="1"/>
  <c r="AA309" i="373"/>
  <c r="R309" i="373"/>
  <c r="E309" i="373"/>
  <c r="K309" i="373" s="1"/>
  <c r="AA308" i="373"/>
  <c r="R308" i="373"/>
  <c r="K308" i="373"/>
  <c r="E308" i="373"/>
  <c r="AA307" i="373"/>
  <c r="R307" i="373"/>
  <c r="E307" i="373"/>
  <c r="K307" i="373" s="1"/>
  <c r="AA306" i="373"/>
  <c r="R306" i="373"/>
  <c r="K306" i="373"/>
  <c r="E306" i="373"/>
  <c r="AA305" i="373"/>
  <c r="R305" i="373"/>
  <c r="E305" i="373"/>
  <c r="K305" i="373" s="1"/>
  <c r="AA304" i="373"/>
  <c r="R304" i="373"/>
  <c r="E304" i="373"/>
  <c r="K304" i="373" s="1"/>
  <c r="AA303" i="373"/>
  <c r="R303" i="373"/>
  <c r="E303" i="373"/>
  <c r="K303" i="373" s="1"/>
  <c r="AA302" i="373"/>
  <c r="R302" i="373"/>
  <c r="K302" i="373"/>
  <c r="E302" i="373"/>
  <c r="AA301" i="373"/>
  <c r="R301" i="373"/>
  <c r="E301" i="373"/>
  <c r="K301" i="373" s="1"/>
  <c r="AA300" i="373"/>
  <c r="R300" i="373"/>
  <c r="K300" i="373"/>
  <c r="E300" i="373"/>
  <c r="AA299" i="373"/>
  <c r="R299" i="373"/>
  <c r="K299" i="373"/>
  <c r="E299" i="373"/>
  <c r="AA298" i="373"/>
  <c r="R298" i="373"/>
  <c r="E298" i="373"/>
  <c r="K298" i="373" s="1"/>
  <c r="AA297" i="373"/>
  <c r="R297" i="373"/>
  <c r="K297" i="373"/>
  <c r="E297" i="373"/>
  <c r="AA296" i="373"/>
  <c r="R296" i="373"/>
  <c r="E296" i="373"/>
  <c r="K296" i="373" s="1"/>
  <c r="AA295" i="373"/>
  <c r="R295" i="373"/>
  <c r="E295" i="373"/>
  <c r="K295" i="373" s="1"/>
  <c r="AA294" i="373"/>
  <c r="R294" i="373"/>
  <c r="K294" i="373"/>
  <c r="E294" i="373"/>
  <c r="AA293" i="373"/>
  <c r="R293" i="373"/>
  <c r="K293" i="373"/>
  <c r="E293" i="373"/>
  <c r="AA292" i="373"/>
  <c r="R292" i="373"/>
  <c r="K292" i="373"/>
  <c r="E292" i="373"/>
  <c r="AA291" i="373"/>
  <c r="R291" i="373"/>
  <c r="E291" i="373"/>
  <c r="K291" i="373" s="1"/>
  <c r="AA290" i="373"/>
  <c r="R290" i="373"/>
  <c r="K290" i="373"/>
  <c r="E290" i="373"/>
  <c r="AA289" i="373"/>
  <c r="R289" i="373"/>
  <c r="E289" i="373"/>
  <c r="K289" i="373" s="1"/>
  <c r="AA288" i="373"/>
  <c r="R288" i="373"/>
  <c r="K288" i="373"/>
  <c r="E288" i="373"/>
  <c r="AA287" i="373"/>
  <c r="R287" i="373"/>
  <c r="E287" i="373"/>
  <c r="K287" i="373" s="1"/>
  <c r="AA286" i="373"/>
  <c r="R286" i="373"/>
  <c r="K286" i="373"/>
  <c r="E286" i="373"/>
  <c r="AA285" i="373"/>
  <c r="R285" i="373"/>
  <c r="E285" i="373"/>
  <c r="K285" i="373" s="1"/>
  <c r="AA284" i="373"/>
  <c r="R284" i="373"/>
  <c r="K284" i="373"/>
  <c r="E284" i="373"/>
  <c r="AA283" i="373"/>
  <c r="R283" i="373"/>
  <c r="K283" i="373"/>
  <c r="E283" i="373"/>
  <c r="AA282" i="373"/>
  <c r="R282" i="373"/>
  <c r="E282" i="373"/>
  <c r="K282" i="373" s="1"/>
  <c r="AA281" i="373"/>
  <c r="R281" i="373"/>
  <c r="K281" i="373"/>
  <c r="E281" i="373"/>
  <c r="AA280" i="373"/>
  <c r="R280" i="373"/>
  <c r="K280" i="373"/>
  <c r="E280" i="373"/>
  <c r="AA279" i="373"/>
  <c r="R279" i="373"/>
  <c r="K279" i="373"/>
  <c r="E279" i="373"/>
  <c r="AA278" i="373"/>
  <c r="R278" i="373"/>
  <c r="K278" i="373"/>
  <c r="E278" i="373"/>
  <c r="AA277" i="373"/>
  <c r="R277" i="373"/>
  <c r="E277" i="373"/>
  <c r="K277" i="373" s="1"/>
  <c r="AA276" i="373"/>
  <c r="R276" i="373"/>
  <c r="K276" i="373"/>
  <c r="E276" i="373"/>
  <c r="AA275" i="373"/>
  <c r="R275" i="373"/>
  <c r="E275" i="373"/>
  <c r="K275" i="373" s="1"/>
  <c r="AA274" i="373"/>
  <c r="R274" i="373"/>
  <c r="K274" i="373"/>
  <c r="E274" i="373"/>
  <c r="AA273" i="373"/>
  <c r="R273" i="373"/>
  <c r="K273" i="373"/>
  <c r="E273" i="373"/>
  <c r="AA272" i="373"/>
  <c r="R272" i="373"/>
  <c r="K272" i="373"/>
  <c r="E272" i="373"/>
  <c r="AA271" i="373"/>
  <c r="R271" i="373"/>
  <c r="K271" i="373"/>
  <c r="E271" i="373"/>
  <c r="AA270" i="373"/>
  <c r="R270" i="373"/>
  <c r="K270" i="373"/>
  <c r="E270" i="373"/>
  <c r="AA269" i="373"/>
  <c r="R269" i="373"/>
  <c r="E269" i="373"/>
  <c r="K269" i="373" s="1"/>
  <c r="Z268" i="373"/>
  <c r="Y268" i="373"/>
  <c r="X268" i="373"/>
  <c r="W268" i="373"/>
  <c r="V268" i="373"/>
  <c r="U268" i="373"/>
  <c r="T268" i="373"/>
  <c r="S268" i="373"/>
  <c r="Q268" i="373"/>
  <c r="Q267" i="373" s="1"/>
  <c r="P268" i="373"/>
  <c r="O268" i="373"/>
  <c r="N268" i="373"/>
  <c r="M268" i="373"/>
  <c r="M267" i="373" s="1"/>
  <c r="L268" i="373"/>
  <c r="J268" i="373"/>
  <c r="I268" i="373"/>
  <c r="I267" i="373" s="1"/>
  <c r="H268" i="373"/>
  <c r="H267" i="373" s="1"/>
  <c r="G268" i="373"/>
  <c r="F268" i="373"/>
  <c r="E268" i="373"/>
  <c r="D268" i="373"/>
  <c r="E267" i="373"/>
  <c r="E266" i="373"/>
  <c r="E265" i="373"/>
  <c r="E264" i="373"/>
  <c r="Z263" i="373"/>
  <c r="Y263" i="373"/>
  <c r="X263" i="373"/>
  <c r="V263" i="373"/>
  <c r="U263" i="373"/>
  <c r="T263" i="373"/>
  <c r="S263" i="373"/>
  <c r="Q263" i="373"/>
  <c r="P263" i="373"/>
  <c r="O263" i="373"/>
  <c r="N263" i="373"/>
  <c r="M263" i="373"/>
  <c r="L263" i="373"/>
  <c r="J263" i="373"/>
  <c r="I263" i="373"/>
  <c r="H263" i="373"/>
  <c r="G263" i="373"/>
  <c r="F263" i="373"/>
  <c r="E263" i="373"/>
  <c r="D263" i="373"/>
  <c r="Z262" i="373"/>
  <c r="Y262" i="373"/>
  <c r="X262" i="373"/>
  <c r="V262" i="373"/>
  <c r="U262" i="373"/>
  <c r="T262" i="373"/>
  <c r="S262" i="373"/>
  <c r="Q262" i="373"/>
  <c r="P262" i="373"/>
  <c r="O262" i="373"/>
  <c r="N262" i="373"/>
  <c r="M262" i="373"/>
  <c r="L262" i="373"/>
  <c r="J262" i="373"/>
  <c r="I262" i="373"/>
  <c r="H262" i="373"/>
  <c r="G262" i="373"/>
  <c r="F262" i="373"/>
  <c r="E262" i="373"/>
  <c r="D262" i="373"/>
  <c r="Z261" i="373"/>
  <c r="Y261" i="373"/>
  <c r="X261" i="373"/>
  <c r="V261" i="373"/>
  <c r="U261" i="373"/>
  <c r="T261" i="373"/>
  <c r="S261" i="373"/>
  <c r="Q261" i="373"/>
  <c r="P261" i="373"/>
  <c r="O261" i="373"/>
  <c r="N261" i="373"/>
  <c r="M261" i="373"/>
  <c r="L261" i="373"/>
  <c r="J261" i="373"/>
  <c r="I261" i="373"/>
  <c r="H261" i="373"/>
  <c r="G261" i="373"/>
  <c r="F261" i="373"/>
  <c r="E261" i="373"/>
  <c r="D261" i="373"/>
  <c r="Z260" i="373"/>
  <c r="Y260" i="373"/>
  <c r="X260" i="373"/>
  <c r="V260" i="373"/>
  <c r="U260" i="373"/>
  <c r="T260" i="373"/>
  <c r="S260" i="373"/>
  <c r="Q260" i="373"/>
  <c r="P260" i="373"/>
  <c r="O260" i="373"/>
  <c r="N260" i="373"/>
  <c r="M260" i="373"/>
  <c r="L260" i="373"/>
  <c r="J260" i="373"/>
  <c r="I260" i="373"/>
  <c r="H260" i="373"/>
  <c r="G260" i="373"/>
  <c r="F260" i="373"/>
  <c r="E260" i="373"/>
  <c r="D260" i="373"/>
  <c r="Z259" i="373"/>
  <c r="Y259" i="373"/>
  <c r="X259" i="373"/>
  <c r="V259" i="373"/>
  <c r="U259" i="373"/>
  <c r="T259" i="373"/>
  <c r="S259" i="373"/>
  <c r="Q259" i="373"/>
  <c r="P259" i="373"/>
  <c r="O259" i="373"/>
  <c r="N259" i="373"/>
  <c r="M259" i="373"/>
  <c r="L259" i="373"/>
  <c r="J259" i="373"/>
  <c r="I259" i="373"/>
  <c r="H259" i="373"/>
  <c r="G259" i="373"/>
  <c r="F259" i="373"/>
  <c r="E259" i="373"/>
  <c r="D259" i="373"/>
  <c r="Z258" i="373"/>
  <c r="Y258" i="373"/>
  <c r="X258" i="373"/>
  <c r="V258" i="373"/>
  <c r="U258" i="373"/>
  <c r="T258" i="373"/>
  <c r="S258" i="373"/>
  <c r="Q258" i="373"/>
  <c r="P258" i="373"/>
  <c r="O258" i="373"/>
  <c r="N258" i="373"/>
  <c r="M258" i="373"/>
  <c r="L258" i="373"/>
  <c r="J258" i="373"/>
  <c r="I258" i="373"/>
  <c r="H258" i="373"/>
  <c r="G258" i="373"/>
  <c r="F258" i="373"/>
  <c r="E258" i="373"/>
  <c r="D258" i="373"/>
  <c r="Z257" i="373"/>
  <c r="Y257" i="373"/>
  <c r="X257" i="373"/>
  <c r="X256" i="373" s="1"/>
  <c r="V257" i="373"/>
  <c r="V256" i="373" s="1"/>
  <c r="U257" i="373"/>
  <c r="T257" i="373"/>
  <c r="S257" i="373"/>
  <c r="Q257" i="373"/>
  <c r="Q256" i="373" s="1"/>
  <c r="P257" i="373"/>
  <c r="O257" i="373"/>
  <c r="N257" i="373"/>
  <c r="M257" i="373"/>
  <c r="M256" i="373" s="1"/>
  <c r="L257" i="373"/>
  <c r="J257" i="373"/>
  <c r="I257" i="373"/>
  <c r="I256" i="373" s="1"/>
  <c r="H257" i="373"/>
  <c r="G257" i="373"/>
  <c r="G256" i="373" s="1"/>
  <c r="F257" i="373"/>
  <c r="E257" i="373"/>
  <c r="D257" i="373"/>
  <c r="E256" i="373"/>
  <c r="AA255" i="373"/>
  <c r="R255" i="373"/>
  <c r="E255" i="373"/>
  <c r="K255" i="373" s="1"/>
  <c r="Z254" i="373"/>
  <c r="Z253" i="373" s="1"/>
  <c r="Y254" i="373"/>
  <c r="Y253" i="373" s="1"/>
  <c r="X254" i="373"/>
  <c r="X253" i="373" s="1"/>
  <c r="V254" i="373"/>
  <c r="V253" i="373" s="1"/>
  <c r="U254" i="373"/>
  <c r="U253" i="373" s="1"/>
  <c r="T254" i="373"/>
  <c r="T253" i="373" s="1"/>
  <c r="S254" i="373"/>
  <c r="S253" i="373" s="1"/>
  <c r="Q254" i="373"/>
  <c r="Q253" i="373" s="1"/>
  <c r="P254" i="373"/>
  <c r="O254" i="373"/>
  <c r="O253" i="373" s="1"/>
  <c r="N254" i="373"/>
  <c r="N253" i="373" s="1"/>
  <c r="M254" i="373"/>
  <c r="M253" i="373" s="1"/>
  <c r="L254" i="373"/>
  <c r="L253" i="373" s="1"/>
  <c r="J254" i="373"/>
  <c r="J253" i="373" s="1"/>
  <c r="I254" i="373"/>
  <c r="I253" i="373" s="1"/>
  <c r="H254" i="373"/>
  <c r="H253" i="373" s="1"/>
  <c r="G254" i="373"/>
  <c r="G253" i="373" s="1"/>
  <c r="F254" i="373"/>
  <c r="F253" i="373" s="1"/>
  <c r="E254" i="373"/>
  <c r="D254" i="373"/>
  <c r="D253" i="373" s="1"/>
  <c r="P253" i="373"/>
  <c r="E253" i="373"/>
  <c r="Z252" i="373"/>
  <c r="Y252" i="373"/>
  <c r="Y251" i="373" s="1"/>
  <c r="Y250" i="373" s="1"/>
  <c r="X252" i="373"/>
  <c r="X251" i="373" s="1"/>
  <c r="X250" i="373" s="1"/>
  <c r="V252" i="373"/>
  <c r="V251" i="373" s="1"/>
  <c r="V250" i="373" s="1"/>
  <c r="U252" i="373"/>
  <c r="U251" i="373" s="1"/>
  <c r="U250" i="373" s="1"/>
  <c r="T252" i="373"/>
  <c r="T251" i="373" s="1"/>
  <c r="T250" i="373" s="1"/>
  <c r="S252" i="373"/>
  <c r="Q252" i="373"/>
  <c r="Q251" i="373" s="1"/>
  <c r="Q250" i="373" s="1"/>
  <c r="P252" i="373"/>
  <c r="O252" i="373"/>
  <c r="O251" i="373" s="1"/>
  <c r="O250" i="373" s="1"/>
  <c r="N252" i="373"/>
  <c r="M252" i="373"/>
  <c r="M251" i="373" s="1"/>
  <c r="M250" i="373" s="1"/>
  <c r="L252" i="373"/>
  <c r="J252" i="373"/>
  <c r="J251" i="373" s="1"/>
  <c r="J250" i="373" s="1"/>
  <c r="I252" i="373"/>
  <c r="I251" i="373" s="1"/>
  <c r="I250" i="373" s="1"/>
  <c r="H252" i="373"/>
  <c r="H251" i="373" s="1"/>
  <c r="H250" i="373" s="1"/>
  <c r="G252" i="373"/>
  <c r="G251" i="373" s="1"/>
  <c r="G250" i="373" s="1"/>
  <c r="F252" i="373"/>
  <c r="F251" i="373" s="1"/>
  <c r="F250" i="373" s="1"/>
  <c r="E252" i="373"/>
  <c r="D252" i="373"/>
  <c r="Z251" i="373"/>
  <c r="Z250" i="373" s="1"/>
  <c r="P251" i="373"/>
  <c r="P250" i="373" s="1"/>
  <c r="N251" i="373"/>
  <c r="N250" i="373" s="1"/>
  <c r="E251" i="373"/>
  <c r="E250" i="373"/>
  <c r="W249" i="373"/>
  <c r="AA249" i="373" s="1"/>
  <c r="R249" i="373"/>
  <c r="K249" i="373"/>
  <c r="E249" i="373"/>
  <c r="AA248" i="373"/>
  <c r="R248" i="373"/>
  <c r="E248" i="373"/>
  <c r="K248" i="373" s="1"/>
  <c r="Z247" i="373"/>
  <c r="Z239" i="373" s="1"/>
  <c r="Z238" i="373" s="1"/>
  <c r="Y247" i="373"/>
  <c r="Y239" i="373" s="1"/>
  <c r="Y238" i="373" s="1"/>
  <c r="X247" i="373"/>
  <c r="X239" i="373" s="1"/>
  <c r="X238" i="373" s="1"/>
  <c r="W247" i="373"/>
  <c r="W239" i="373" s="1"/>
  <c r="V247" i="373"/>
  <c r="V239" i="373" s="1"/>
  <c r="V238" i="373" s="1"/>
  <c r="U247" i="373"/>
  <c r="U239" i="373" s="1"/>
  <c r="U238" i="373" s="1"/>
  <c r="T247" i="373"/>
  <c r="T239" i="373" s="1"/>
  <c r="T238" i="373" s="1"/>
  <c r="S247" i="373"/>
  <c r="S239" i="373" s="1"/>
  <c r="S238" i="373" s="1"/>
  <c r="Q247" i="373"/>
  <c r="Q239" i="373" s="1"/>
  <c r="Q238" i="373" s="1"/>
  <c r="P247" i="373"/>
  <c r="P239" i="373" s="1"/>
  <c r="P238" i="373" s="1"/>
  <c r="O247" i="373"/>
  <c r="O239" i="373" s="1"/>
  <c r="O238" i="373" s="1"/>
  <c r="N247" i="373"/>
  <c r="M247" i="373"/>
  <c r="L247" i="373"/>
  <c r="L239" i="373" s="1"/>
  <c r="J247" i="373"/>
  <c r="J239" i="373" s="1"/>
  <c r="J238" i="373" s="1"/>
  <c r="I247" i="373"/>
  <c r="I239" i="373" s="1"/>
  <c r="I238" i="373" s="1"/>
  <c r="H247" i="373"/>
  <c r="H239" i="373" s="1"/>
  <c r="H238" i="373" s="1"/>
  <c r="G247" i="373"/>
  <c r="G239" i="373" s="1"/>
  <c r="G238" i="373" s="1"/>
  <c r="F247" i="373"/>
  <c r="F239" i="373" s="1"/>
  <c r="F238" i="373" s="1"/>
  <c r="E247" i="373"/>
  <c r="D247" i="373"/>
  <c r="D239" i="373" s="1"/>
  <c r="Z246" i="373"/>
  <c r="Y246" i="373"/>
  <c r="X246" i="373"/>
  <c r="W246" i="373"/>
  <c r="V246" i="373"/>
  <c r="U246" i="373"/>
  <c r="T246" i="373"/>
  <c r="S246" i="373"/>
  <c r="Q246" i="373"/>
  <c r="P246" i="373"/>
  <c r="O246" i="373"/>
  <c r="N246" i="373"/>
  <c r="M246" i="373"/>
  <c r="L246" i="373"/>
  <c r="J246" i="373"/>
  <c r="I246" i="373"/>
  <c r="H246" i="373"/>
  <c r="G246" i="373"/>
  <c r="F246" i="373"/>
  <c r="E246" i="373"/>
  <c r="D246" i="373"/>
  <c r="Z245" i="373"/>
  <c r="Y245" i="373"/>
  <c r="X245" i="373"/>
  <c r="W245" i="373"/>
  <c r="V245" i="373"/>
  <c r="U245" i="373"/>
  <c r="T245" i="373"/>
  <c r="S245" i="373"/>
  <c r="Q245" i="373"/>
  <c r="P245" i="373"/>
  <c r="O245" i="373"/>
  <c r="N245" i="373"/>
  <c r="M245" i="373"/>
  <c r="L245" i="373"/>
  <c r="J245" i="373"/>
  <c r="I245" i="373"/>
  <c r="H245" i="373"/>
  <c r="G245" i="373"/>
  <c r="F245" i="373"/>
  <c r="E245" i="373"/>
  <c r="D245" i="373"/>
  <c r="Z244" i="373"/>
  <c r="Y244" i="373"/>
  <c r="X244" i="373"/>
  <c r="W244" i="373"/>
  <c r="V244" i="373"/>
  <c r="U244" i="373"/>
  <c r="T244" i="373"/>
  <c r="S244" i="373"/>
  <c r="Q244" i="373"/>
  <c r="P244" i="373"/>
  <c r="O244" i="373"/>
  <c r="N244" i="373"/>
  <c r="M244" i="373"/>
  <c r="L244" i="373"/>
  <c r="J244" i="373"/>
  <c r="I244" i="373"/>
  <c r="H244" i="373"/>
  <c r="G244" i="373"/>
  <c r="F244" i="373"/>
  <c r="E244" i="373"/>
  <c r="D244" i="373"/>
  <c r="Z243" i="373"/>
  <c r="Y243" i="373"/>
  <c r="X243" i="373"/>
  <c r="W243" i="373"/>
  <c r="V243" i="373"/>
  <c r="U243" i="373"/>
  <c r="T243" i="373"/>
  <c r="S243" i="373"/>
  <c r="Q243" i="373"/>
  <c r="P243" i="373"/>
  <c r="O243" i="373"/>
  <c r="N243" i="373"/>
  <c r="M243" i="373"/>
  <c r="L243" i="373"/>
  <c r="J243" i="373"/>
  <c r="I243" i="373"/>
  <c r="H243" i="373"/>
  <c r="G243" i="373"/>
  <c r="F243" i="373"/>
  <c r="E243" i="373"/>
  <c r="D243" i="373"/>
  <c r="Z242" i="373"/>
  <c r="Y242" i="373"/>
  <c r="X242" i="373"/>
  <c r="W242" i="373"/>
  <c r="V242" i="373"/>
  <c r="U242" i="373"/>
  <c r="T242" i="373"/>
  <c r="S242" i="373"/>
  <c r="Q242" i="373"/>
  <c r="P242" i="373"/>
  <c r="O242" i="373"/>
  <c r="N242" i="373"/>
  <c r="M242" i="373"/>
  <c r="L242" i="373"/>
  <c r="J242" i="373"/>
  <c r="I242" i="373"/>
  <c r="H242" i="373"/>
  <c r="G242" i="373"/>
  <c r="F242" i="373"/>
  <c r="E242" i="373"/>
  <c r="D242" i="373"/>
  <c r="Z241" i="373"/>
  <c r="Y241" i="373"/>
  <c r="X241" i="373"/>
  <c r="W241" i="373"/>
  <c r="V241" i="373"/>
  <c r="U241" i="373"/>
  <c r="T241" i="373"/>
  <c r="S241" i="373"/>
  <c r="Q241" i="373"/>
  <c r="P241" i="373"/>
  <c r="O241" i="373"/>
  <c r="N241" i="373"/>
  <c r="M241" i="373"/>
  <c r="L241" i="373"/>
  <c r="J241" i="373"/>
  <c r="I241" i="373"/>
  <c r="H241" i="373"/>
  <c r="G241" i="373"/>
  <c r="F241" i="373"/>
  <c r="E241" i="373"/>
  <c r="D241" i="373"/>
  <c r="AA240" i="373"/>
  <c r="R240" i="373"/>
  <c r="E240" i="373"/>
  <c r="K240" i="373" s="1"/>
  <c r="N239" i="373"/>
  <c r="N238" i="373" s="1"/>
  <c r="M239" i="373"/>
  <c r="M238" i="373" s="1"/>
  <c r="E239" i="373"/>
  <c r="E238" i="373"/>
  <c r="AA237" i="373"/>
  <c r="R237" i="373"/>
  <c r="K237" i="373"/>
  <c r="E237" i="373"/>
  <c r="AA236" i="373"/>
  <c r="R236" i="373"/>
  <c r="E236" i="373"/>
  <c r="K236" i="373" s="1"/>
  <c r="AA235" i="373"/>
  <c r="R235" i="373"/>
  <c r="E235" i="373"/>
  <c r="K235" i="373" s="1"/>
  <c r="Z234" i="373"/>
  <c r="Z233" i="373" s="1"/>
  <c r="Z232" i="373" s="1"/>
  <c r="Y234" i="373"/>
  <c r="X234" i="373"/>
  <c r="W234" i="373"/>
  <c r="W233" i="373" s="1"/>
  <c r="W232" i="373" s="1"/>
  <c r="V234" i="373"/>
  <c r="V233" i="373" s="1"/>
  <c r="V232" i="373" s="1"/>
  <c r="U234" i="373"/>
  <c r="U233" i="373" s="1"/>
  <c r="U232" i="373" s="1"/>
  <c r="T234" i="373"/>
  <c r="T233" i="373" s="1"/>
  <c r="T232" i="373" s="1"/>
  <c r="S234" i="373"/>
  <c r="S233" i="373" s="1"/>
  <c r="S232" i="373" s="1"/>
  <c r="Q234" i="373"/>
  <c r="Q233" i="373" s="1"/>
  <c r="Q232" i="373" s="1"/>
  <c r="P234" i="373"/>
  <c r="P233" i="373" s="1"/>
  <c r="P232" i="373" s="1"/>
  <c r="O234" i="373"/>
  <c r="O233" i="373" s="1"/>
  <c r="N234" i="373"/>
  <c r="N233" i="373" s="1"/>
  <c r="M234" i="373"/>
  <c r="M233" i="373" s="1"/>
  <c r="M232" i="373" s="1"/>
  <c r="L234" i="373"/>
  <c r="L233" i="373" s="1"/>
  <c r="J234" i="373"/>
  <c r="J233" i="373" s="1"/>
  <c r="J232" i="373" s="1"/>
  <c r="I234" i="373"/>
  <c r="I233" i="373" s="1"/>
  <c r="I232" i="373" s="1"/>
  <c r="H234" i="373"/>
  <c r="H233" i="373" s="1"/>
  <c r="H232" i="373" s="1"/>
  <c r="G234" i="373"/>
  <c r="G233" i="373" s="1"/>
  <c r="G232" i="373" s="1"/>
  <c r="F234" i="373"/>
  <c r="F233" i="373" s="1"/>
  <c r="F232" i="373" s="1"/>
  <c r="E234" i="373"/>
  <c r="D234" i="373"/>
  <c r="D233" i="373" s="1"/>
  <c r="Y233" i="373"/>
  <c r="Y232" i="373" s="1"/>
  <c r="X233" i="373"/>
  <c r="X232" i="373" s="1"/>
  <c r="E233" i="373"/>
  <c r="O232" i="373"/>
  <c r="N232" i="373"/>
  <c r="E232" i="373"/>
  <c r="AA231" i="373"/>
  <c r="R231" i="373"/>
  <c r="K231" i="373"/>
  <c r="E231" i="373"/>
  <c r="Z230" i="373"/>
  <c r="Y230" i="373"/>
  <c r="X230" i="373"/>
  <c r="W230" i="373"/>
  <c r="V230" i="373"/>
  <c r="U230" i="373"/>
  <c r="T230" i="373"/>
  <c r="S230" i="373"/>
  <c r="Q230" i="373"/>
  <c r="P230" i="373"/>
  <c r="O230" i="373"/>
  <c r="N230" i="373"/>
  <c r="M230" i="373"/>
  <c r="L230" i="373"/>
  <c r="J230" i="373"/>
  <c r="I230" i="373"/>
  <c r="H230" i="373"/>
  <c r="G230" i="373"/>
  <c r="F230" i="373"/>
  <c r="E230" i="373"/>
  <c r="D230" i="373"/>
  <c r="AA229" i="373"/>
  <c r="R229" i="373"/>
  <c r="K229" i="373"/>
  <c r="E229" i="373"/>
  <c r="Z228" i="373"/>
  <c r="Y228" i="373"/>
  <c r="X228" i="373"/>
  <c r="W228" i="373"/>
  <c r="V228" i="373"/>
  <c r="U228" i="373"/>
  <c r="T228" i="373"/>
  <c r="S228" i="373"/>
  <c r="Q228" i="373"/>
  <c r="P228" i="373"/>
  <c r="O228" i="373"/>
  <c r="N228" i="373"/>
  <c r="M228" i="373"/>
  <c r="L228" i="373"/>
  <c r="J228" i="373"/>
  <c r="I228" i="373"/>
  <c r="H228" i="373"/>
  <c r="G228" i="373"/>
  <c r="F228" i="373"/>
  <c r="E228" i="373"/>
  <c r="D228" i="373"/>
  <c r="AA227" i="373"/>
  <c r="R227" i="373"/>
  <c r="K227" i="373"/>
  <c r="E227" i="373"/>
  <c r="Z226" i="373"/>
  <c r="Z225" i="373" s="1"/>
  <c r="Y226" i="373"/>
  <c r="X226" i="373"/>
  <c r="W226" i="373"/>
  <c r="W225" i="373" s="1"/>
  <c r="V226" i="373"/>
  <c r="V225" i="373" s="1"/>
  <c r="U226" i="373"/>
  <c r="U225" i="373" s="1"/>
  <c r="T226" i="373"/>
  <c r="T225" i="373" s="1"/>
  <c r="S226" i="373"/>
  <c r="S225" i="373" s="1"/>
  <c r="Q226" i="373"/>
  <c r="Q225" i="373" s="1"/>
  <c r="P226" i="373"/>
  <c r="O226" i="373"/>
  <c r="O225" i="373" s="1"/>
  <c r="N226" i="373"/>
  <c r="N225" i="373" s="1"/>
  <c r="M226" i="373"/>
  <c r="M225" i="373" s="1"/>
  <c r="L226" i="373"/>
  <c r="L225" i="373" s="1"/>
  <c r="J226" i="373"/>
  <c r="J225" i="373" s="1"/>
  <c r="I226" i="373"/>
  <c r="H226" i="373"/>
  <c r="H225" i="373" s="1"/>
  <c r="G226" i="373"/>
  <c r="G225" i="373" s="1"/>
  <c r="F226" i="373"/>
  <c r="F225" i="373" s="1"/>
  <c r="E226" i="373"/>
  <c r="D226" i="373"/>
  <c r="D225" i="373" s="1"/>
  <c r="Y225" i="373"/>
  <c r="X225" i="373"/>
  <c r="P225" i="373"/>
  <c r="I225" i="373"/>
  <c r="E225" i="373"/>
  <c r="AA224" i="373"/>
  <c r="R224" i="373"/>
  <c r="E224" i="373"/>
  <c r="K224" i="373" s="1"/>
  <c r="AA223" i="373"/>
  <c r="R223" i="373"/>
  <c r="E223" i="373"/>
  <c r="K223" i="373" s="1"/>
  <c r="Z222" i="373"/>
  <c r="Z221" i="373" s="1"/>
  <c r="Z220" i="373" s="1"/>
  <c r="Y222" i="373"/>
  <c r="X222" i="373"/>
  <c r="W222" i="373"/>
  <c r="W221" i="373" s="1"/>
  <c r="V222" i="373"/>
  <c r="V221" i="373" s="1"/>
  <c r="V220" i="373" s="1"/>
  <c r="V219" i="373" s="1"/>
  <c r="V218" i="373" s="1"/>
  <c r="U222" i="373"/>
  <c r="T222" i="373"/>
  <c r="T221" i="373" s="1"/>
  <c r="S222" i="373"/>
  <c r="S221" i="373" s="1"/>
  <c r="S220" i="373" s="1"/>
  <c r="Q222" i="373"/>
  <c r="P222" i="373"/>
  <c r="O222" i="373"/>
  <c r="O221" i="373" s="1"/>
  <c r="N222" i="373"/>
  <c r="N221" i="373" s="1"/>
  <c r="N220" i="373" s="1"/>
  <c r="M222" i="373"/>
  <c r="M221" i="373" s="1"/>
  <c r="L222" i="373"/>
  <c r="L221" i="373" s="1"/>
  <c r="J222" i="373"/>
  <c r="J221" i="373" s="1"/>
  <c r="I222" i="373"/>
  <c r="H222" i="373"/>
  <c r="H221" i="373" s="1"/>
  <c r="G222" i="373"/>
  <c r="G221" i="373" s="1"/>
  <c r="F222" i="373"/>
  <c r="F221" i="373" s="1"/>
  <c r="F220" i="373" s="1"/>
  <c r="E222" i="373"/>
  <c r="D222" i="373"/>
  <c r="D221" i="373" s="1"/>
  <c r="Y221" i="373"/>
  <c r="X221" i="373"/>
  <c r="X220" i="373" s="1"/>
  <c r="U221" i="373"/>
  <c r="Q221" i="373"/>
  <c r="P221" i="373"/>
  <c r="I221" i="373"/>
  <c r="E221" i="373"/>
  <c r="E220" i="373"/>
  <c r="E219" i="373"/>
  <c r="E218" i="373"/>
  <c r="AA217" i="373"/>
  <c r="R217" i="373"/>
  <c r="E217" i="373"/>
  <c r="K217" i="373" s="1"/>
  <c r="Z216" i="373"/>
  <c r="Y216" i="373"/>
  <c r="X216" i="373"/>
  <c r="W216" i="373"/>
  <c r="V216" i="373"/>
  <c r="U216" i="373"/>
  <c r="T216" i="373"/>
  <c r="S216" i="373"/>
  <c r="Q216" i="373"/>
  <c r="P216" i="373"/>
  <c r="O216" i="373"/>
  <c r="N216" i="373"/>
  <c r="M216" i="373"/>
  <c r="L216" i="373"/>
  <c r="J216" i="373"/>
  <c r="I216" i="373"/>
  <c r="H216" i="373"/>
  <c r="G216" i="373"/>
  <c r="F216" i="373"/>
  <c r="E216" i="373"/>
  <c r="D216" i="373"/>
  <c r="AA215" i="373"/>
  <c r="R215" i="373"/>
  <c r="E215" i="373"/>
  <c r="K215" i="373" s="1"/>
  <c r="Z214" i="373"/>
  <c r="Z213" i="373" s="1"/>
  <c r="Z212" i="373" s="1"/>
  <c r="Y214" i="373"/>
  <c r="Y213" i="373" s="1"/>
  <c r="Y212" i="373" s="1"/>
  <c r="X214" i="373"/>
  <c r="X213" i="373" s="1"/>
  <c r="X212" i="373" s="1"/>
  <c r="W214" i="373"/>
  <c r="V214" i="373"/>
  <c r="V213" i="373" s="1"/>
  <c r="V212" i="373" s="1"/>
  <c r="U214" i="373"/>
  <c r="U213" i="373" s="1"/>
  <c r="T214" i="373"/>
  <c r="T213" i="373" s="1"/>
  <c r="T212" i="373" s="1"/>
  <c r="S214" i="373"/>
  <c r="S213" i="373" s="1"/>
  <c r="S212" i="373" s="1"/>
  <c r="Q214" i="373"/>
  <c r="Q213" i="373" s="1"/>
  <c r="P214" i="373"/>
  <c r="P213" i="373" s="1"/>
  <c r="P212" i="373" s="1"/>
  <c r="O214" i="373"/>
  <c r="O213" i="373" s="1"/>
  <c r="O212" i="373" s="1"/>
  <c r="N214" i="373"/>
  <c r="M214" i="373"/>
  <c r="M213" i="373" s="1"/>
  <c r="M212" i="373" s="1"/>
  <c r="L214" i="373"/>
  <c r="L213" i="373" s="1"/>
  <c r="L212" i="373" s="1"/>
  <c r="J214" i="373"/>
  <c r="J213" i="373" s="1"/>
  <c r="J212" i="373" s="1"/>
  <c r="I214" i="373"/>
  <c r="I213" i="373" s="1"/>
  <c r="H214" i="373"/>
  <c r="H213" i="373" s="1"/>
  <c r="H212" i="373" s="1"/>
  <c r="G214" i="373"/>
  <c r="G213" i="373" s="1"/>
  <c r="G212" i="373" s="1"/>
  <c r="F214" i="373"/>
  <c r="F213" i="373" s="1"/>
  <c r="F212" i="373" s="1"/>
  <c r="E214" i="373"/>
  <c r="D214" i="373"/>
  <c r="D213" i="373" s="1"/>
  <c r="W213" i="373"/>
  <c r="W212" i="373" s="1"/>
  <c r="N213" i="373"/>
  <c r="N212" i="373" s="1"/>
  <c r="E213" i="373"/>
  <c r="I212" i="373"/>
  <c r="E212" i="373"/>
  <c r="E211" i="373"/>
  <c r="AA210" i="373"/>
  <c r="R210" i="373"/>
  <c r="AB210" i="373" s="1"/>
  <c r="E210" i="373"/>
  <c r="K210" i="373" s="1"/>
  <c r="Z209" i="373"/>
  <c r="Z201" i="373" s="1"/>
  <c r="Y209" i="373"/>
  <c r="Y201" i="373" s="1"/>
  <c r="X209" i="373"/>
  <c r="X201" i="373" s="1"/>
  <c r="W209" i="373"/>
  <c r="W201" i="373" s="1"/>
  <c r="V209" i="373"/>
  <c r="V201" i="373" s="1"/>
  <c r="U209" i="373"/>
  <c r="U201" i="373" s="1"/>
  <c r="T209" i="373"/>
  <c r="T201" i="373" s="1"/>
  <c r="S209" i="373"/>
  <c r="S201" i="373" s="1"/>
  <c r="Q209" i="373"/>
  <c r="Q201" i="373" s="1"/>
  <c r="P209" i="373"/>
  <c r="P201" i="373" s="1"/>
  <c r="O209" i="373"/>
  <c r="O201" i="373" s="1"/>
  <c r="N209" i="373"/>
  <c r="M209" i="373"/>
  <c r="M201" i="373" s="1"/>
  <c r="L209" i="373"/>
  <c r="L201" i="373" s="1"/>
  <c r="J209" i="373"/>
  <c r="J201" i="373" s="1"/>
  <c r="I209" i="373"/>
  <c r="H209" i="373"/>
  <c r="H201" i="373" s="1"/>
  <c r="G209" i="373"/>
  <c r="G201" i="373" s="1"/>
  <c r="F209" i="373"/>
  <c r="F201" i="373" s="1"/>
  <c r="E209" i="373"/>
  <c r="D209" i="373"/>
  <c r="D201" i="373" s="1"/>
  <c r="Z208" i="373"/>
  <c r="Y208" i="373"/>
  <c r="X208" i="373"/>
  <c r="W208" i="373"/>
  <c r="V208" i="373"/>
  <c r="U208" i="373"/>
  <c r="T208" i="373"/>
  <c r="S208" i="373"/>
  <c r="Q208" i="373"/>
  <c r="P208" i="373"/>
  <c r="O208" i="373"/>
  <c r="N208" i="373"/>
  <c r="M208" i="373"/>
  <c r="L208" i="373"/>
  <c r="J208" i="373"/>
  <c r="I208" i="373"/>
  <c r="H208" i="373"/>
  <c r="G208" i="373"/>
  <c r="F208" i="373"/>
  <c r="E208" i="373"/>
  <c r="D208" i="373"/>
  <c r="Z207" i="373"/>
  <c r="Y207" i="373"/>
  <c r="X207" i="373"/>
  <c r="W207" i="373"/>
  <c r="V207" i="373"/>
  <c r="U207" i="373"/>
  <c r="T207" i="373"/>
  <c r="S207" i="373"/>
  <c r="Q207" i="373"/>
  <c r="P207" i="373"/>
  <c r="O207" i="373"/>
  <c r="N207" i="373"/>
  <c r="M207" i="373"/>
  <c r="L207" i="373"/>
  <c r="J207" i="373"/>
  <c r="I207" i="373"/>
  <c r="H207" i="373"/>
  <c r="G207" i="373"/>
  <c r="F207" i="373"/>
  <c r="E207" i="373"/>
  <c r="D207" i="373"/>
  <c r="Z206" i="373"/>
  <c r="Y206" i="373"/>
  <c r="X206" i="373"/>
  <c r="W206" i="373"/>
  <c r="V206" i="373"/>
  <c r="U206" i="373"/>
  <c r="T206" i="373"/>
  <c r="S206" i="373"/>
  <c r="Q206" i="373"/>
  <c r="P206" i="373"/>
  <c r="O206" i="373"/>
  <c r="N206" i="373"/>
  <c r="M206" i="373"/>
  <c r="L206" i="373"/>
  <c r="J206" i="373"/>
  <c r="I206" i="373"/>
  <c r="H206" i="373"/>
  <c r="G206" i="373"/>
  <c r="F206" i="373"/>
  <c r="E206" i="373"/>
  <c r="D206" i="373"/>
  <c r="Z205" i="373"/>
  <c r="Y205" i="373"/>
  <c r="X205" i="373"/>
  <c r="W205" i="373"/>
  <c r="V205" i="373"/>
  <c r="U205" i="373"/>
  <c r="T205" i="373"/>
  <c r="S205" i="373"/>
  <c r="Q205" i="373"/>
  <c r="P205" i="373"/>
  <c r="O205" i="373"/>
  <c r="N205" i="373"/>
  <c r="M205" i="373"/>
  <c r="L205" i="373"/>
  <c r="J205" i="373"/>
  <c r="I205" i="373"/>
  <c r="H205" i="373"/>
  <c r="G205" i="373"/>
  <c r="F205" i="373"/>
  <c r="E205" i="373"/>
  <c r="D205" i="373"/>
  <c r="Z204" i="373"/>
  <c r="Y204" i="373"/>
  <c r="X204" i="373"/>
  <c r="W204" i="373"/>
  <c r="V204" i="373"/>
  <c r="U204" i="373"/>
  <c r="T204" i="373"/>
  <c r="S204" i="373"/>
  <c r="Q204" i="373"/>
  <c r="P204" i="373"/>
  <c r="O204" i="373"/>
  <c r="N204" i="373"/>
  <c r="M204" i="373"/>
  <c r="L204" i="373"/>
  <c r="J204" i="373"/>
  <c r="I204" i="373"/>
  <c r="H204" i="373"/>
  <c r="G204" i="373"/>
  <c r="F204" i="373"/>
  <c r="E204" i="373"/>
  <c r="D204" i="373"/>
  <c r="Z203" i="373"/>
  <c r="Y203" i="373"/>
  <c r="X203" i="373"/>
  <c r="W203" i="373"/>
  <c r="V203" i="373"/>
  <c r="U203" i="373"/>
  <c r="T203" i="373"/>
  <c r="S203" i="373"/>
  <c r="Q203" i="373"/>
  <c r="P203" i="373"/>
  <c r="O203" i="373"/>
  <c r="N203" i="373"/>
  <c r="M203" i="373"/>
  <c r="L203" i="373"/>
  <c r="J203" i="373"/>
  <c r="I203" i="373"/>
  <c r="H203" i="373"/>
  <c r="G203" i="373"/>
  <c r="F203" i="373"/>
  <c r="E203" i="373"/>
  <c r="D203" i="373"/>
  <c r="AA202" i="373"/>
  <c r="R202" i="373"/>
  <c r="E202" i="373"/>
  <c r="K202" i="373" s="1"/>
  <c r="N201" i="373"/>
  <c r="I201" i="373"/>
  <c r="E201" i="373"/>
  <c r="AA200" i="373"/>
  <c r="R200" i="373"/>
  <c r="K200" i="373"/>
  <c r="E200" i="373"/>
  <c r="AA199" i="373"/>
  <c r="R199" i="373"/>
  <c r="K199" i="373"/>
  <c r="E199" i="373"/>
  <c r="Z198" i="373"/>
  <c r="Z197" i="373" s="1"/>
  <c r="Y198" i="373"/>
  <c r="Y197" i="373" s="1"/>
  <c r="X198" i="373"/>
  <c r="X197" i="373" s="1"/>
  <c r="W198" i="373"/>
  <c r="W197" i="373" s="1"/>
  <c r="V198" i="373"/>
  <c r="V197" i="373" s="1"/>
  <c r="U198" i="373"/>
  <c r="U197" i="373" s="1"/>
  <c r="T198" i="373"/>
  <c r="T197" i="373" s="1"/>
  <c r="S198" i="373"/>
  <c r="S197" i="373" s="1"/>
  <c r="Q198" i="373"/>
  <c r="Q197" i="373" s="1"/>
  <c r="P198" i="373"/>
  <c r="P197" i="373" s="1"/>
  <c r="O198" i="373"/>
  <c r="O197" i="373" s="1"/>
  <c r="N198" i="373"/>
  <c r="N197" i="373" s="1"/>
  <c r="M198" i="373"/>
  <c r="M197" i="373" s="1"/>
  <c r="L198" i="373"/>
  <c r="J198" i="373"/>
  <c r="J197" i="373" s="1"/>
  <c r="I198" i="373"/>
  <c r="I197" i="373" s="1"/>
  <c r="H198" i="373"/>
  <c r="H197" i="373" s="1"/>
  <c r="G198" i="373"/>
  <c r="G197" i="373" s="1"/>
  <c r="F198" i="373"/>
  <c r="F197" i="373" s="1"/>
  <c r="E198" i="373"/>
  <c r="D198" i="373"/>
  <c r="D197" i="373" s="1"/>
  <c r="E197" i="373"/>
  <c r="Z196" i="373"/>
  <c r="Y196" i="373"/>
  <c r="X196" i="373"/>
  <c r="W196" i="373"/>
  <c r="V196" i="373"/>
  <c r="U196" i="373"/>
  <c r="T196" i="373"/>
  <c r="S196" i="373"/>
  <c r="Q196" i="373"/>
  <c r="P196" i="373"/>
  <c r="O196" i="373"/>
  <c r="N196" i="373"/>
  <c r="M196" i="373"/>
  <c r="L196" i="373"/>
  <c r="J196" i="373"/>
  <c r="I196" i="373"/>
  <c r="H196" i="373"/>
  <c r="G196" i="373"/>
  <c r="F196" i="373"/>
  <c r="E196" i="373"/>
  <c r="D196" i="373"/>
  <c r="Z195" i="373"/>
  <c r="Y195" i="373"/>
  <c r="X195" i="373"/>
  <c r="W195" i="373"/>
  <c r="V195" i="373"/>
  <c r="U195" i="373"/>
  <c r="T195" i="373"/>
  <c r="S195" i="373"/>
  <c r="Q195" i="373"/>
  <c r="P195" i="373"/>
  <c r="O195" i="373"/>
  <c r="N195" i="373"/>
  <c r="M195" i="373"/>
  <c r="L195" i="373"/>
  <c r="J195" i="373"/>
  <c r="I195" i="373"/>
  <c r="H195" i="373"/>
  <c r="G195" i="373"/>
  <c r="F195" i="373"/>
  <c r="E195" i="373"/>
  <c r="D195" i="373"/>
  <c r="Z194" i="373"/>
  <c r="Y194" i="373"/>
  <c r="X194" i="373"/>
  <c r="W194" i="373"/>
  <c r="V194" i="373"/>
  <c r="U194" i="373"/>
  <c r="T194" i="373"/>
  <c r="S194" i="373"/>
  <c r="Q194" i="373"/>
  <c r="P194" i="373"/>
  <c r="O194" i="373"/>
  <c r="N194" i="373"/>
  <c r="M194" i="373"/>
  <c r="L194" i="373"/>
  <c r="J194" i="373"/>
  <c r="I194" i="373"/>
  <c r="H194" i="373"/>
  <c r="G194" i="373"/>
  <c r="F194" i="373"/>
  <c r="E194" i="373"/>
  <c r="D194" i="373"/>
  <c r="Z193" i="373"/>
  <c r="Y193" i="373"/>
  <c r="X193" i="373"/>
  <c r="W193" i="373"/>
  <c r="V193" i="373"/>
  <c r="U193" i="373"/>
  <c r="T193" i="373"/>
  <c r="S193" i="373"/>
  <c r="Q193" i="373"/>
  <c r="P193" i="373"/>
  <c r="O193" i="373"/>
  <c r="N193" i="373"/>
  <c r="M193" i="373"/>
  <c r="L193" i="373"/>
  <c r="J193" i="373"/>
  <c r="I193" i="373"/>
  <c r="H193" i="373"/>
  <c r="G193" i="373"/>
  <c r="F193" i="373"/>
  <c r="E193" i="373"/>
  <c r="D193" i="373"/>
  <c r="Z192" i="373"/>
  <c r="Y192" i="373"/>
  <c r="X192" i="373"/>
  <c r="W192" i="373"/>
  <c r="V192" i="373"/>
  <c r="U192" i="373"/>
  <c r="T192" i="373"/>
  <c r="S192" i="373"/>
  <c r="Q192" i="373"/>
  <c r="P192" i="373"/>
  <c r="O192" i="373"/>
  <c r="N192" i="373"/>
  <c r="M192" i="373"/>
  <c r="L192" i="373"/>
  <c r="J192" i="373"/>
  <c r="I192" i="373"/>
  <c r="H192" i="373"/>
  <c r="G192" i="373"/>
  <c r="F192" i="373"/>
  <c r="E192" i="373"/>
  <c r="D192" i="373"/>
  <c r="Z191" i="373"/>
  <c r="Y191" i="373"/>
  <c r="X191" i="373"/>
  <c r="W191" i="373"/>
  <c r="V191" i="373"/>
  <c r="U191" i="373"/>
  <c r="T191" i="373"/>
  <c r="S191" i="373"/>
  <c r="Q191" i="373"/>
  <c r="P191" i="373"/>
  <c r="O191" i="373"/>
  <c r="N191" i="373"/>
  <c r="M191" i="373"/>
  <c r="L191" i="373"/>
  <c r="J191" i="373"/>
  <c r="I191" i="373"/>
  <c r="H191" i="373"/>
  <c r="G191" i="373"/>
  <c r="F191" i="373"/>
  <c r="E191" i="373"/>
  <c r="D191" i="373"/>
  <c r="AA190" i="373"/>
  <c r="R190" i="373"/>
  <c r="K190" i="373"/>
  <c r="E190" i="373"/>
  <c r="Z189" i="373"/>
  <c r="Y189" i="373"/>
  <c r="X189" i="373"/>
  <c r="W189" i="373"/>
  <c r="V189" i="373"/>
  <c r="U189" i="373"/>
  <c r="T189" i="373"/>
  <c r="S189" i="373"/>
  <c r="Q189" i="373"/>
  <c r="P189" i="373"/>
  <c r="O189" i="373"/>
  <c r="N189" i="373"/>
  <c r="M189" i="373"/>
  <c r="L189" i="373"/>
  <c r="J189" i="373"/>
  <c r="I189" i="373"/>
  <c r="H189" i="373"/>
  <c r="G189" i="373"/>
  <c r="F189" i="373"/>
  <c r="E189" i="373"/>
  <c r="D189" i="373"/>
  <c r="Z188" i="373"/>
  <c r="Y188" i="373"/>
  <c r="X188" i="373"/>
  <c r="W188" i="373"/>
  <c r="V188" i="373"/>
  <c r="U188" i="373"/>
  <c r="T188" i="373"/>
  <c r="S188" i="373"/>
  <c r="Q188" i="373"/>
  <c r="P188" i="373"/>
  <c r="O188" i="373"/>
  <c r="N188" i="373"/>
  <c r="M188" i="373"/>
  <c r="L188" i="373"/>
  <c r="J188" i="373"/>
  <c r="I188" i="373"/>
  <c r="H188" i="373"/>
  <c r="G188" i="373"/>
  <c r="F188" i="373"/>
  <c r="E188" i="373"/>
  <c r="D188" i="373"/>
  <c r="Z187" i="373"/>
  <c r="Y187" i="373"/>
  <c r="X187" i="373"/>
  <c r="W187" i="373"/>
  <c r="V187" i="373"/>
  <c r="U187" i="373"/>
  <c r="T187" i="373"/>
  <c r="S187" i="373"/>
  <c r="Q187" i="373"/>
  <c r="P187" i="373"/>
  <c r="O187" i="373"/>
  <c r="N187" i="373"/>
  <c r="M187" i="373"/>
  <c r="L187" i="373"/>
  <c r="J187" i="373"/>
  <c r="I187" i="373"/>
  <c r="H187" i="373"/>
  <c r="G187" i="373"/>
  <c r="F187" i="373"/>
  <c r="E187" i="373"/>
  <c r="D187" i="373"/>
  <c r="Z186" i="373"/>
  <c r="Y186" i="373"/>
  <c r="X186" i="373"/>
  <c r="W186" i="373"/>
  <c r="V186" i="373"/>
  <c r="U186" i="373"/>
  <c r="T186" i="373"/>
  <c r="S186" i="373"/>
  <c r="Q186" i="373"/>
  <c r="P186" i="373"/>
  <c r="O186" i="373"/>
  <c r="N186" i="373"/>
  <c r="M186" i="373"/>
  <c r="L186" i="373"/>
  <c r="J186" i="373"/>
  <c r="I186" i="373"/>
  <c r="H186" i="373"/>
  <c r="G186" i="373"/>
  <c r="F186" i="373"/>
  <c r="E186" i="373"/>
  <c r="D186" i="373"/>
  <c r="Z185" i="373"/>
  <c r="Y185" i="373"/>
  <c r="X185" i="373"/>
  <c r="W185" i="373"/>
  <c r="V185" i="373"/>
  <c r="U185" i="373"/>
  <c r="T185" i="373"/>
  <c r="S185" i="373"/>
  <c r="Q185" i="373"/>
  <c r="P185" i="373"/>
  <c r="O185" i="373"/>
  <c r="N185" i="373"/>
  <c r="M185" i="373"/>
  <c r="L185" i="373"/>
  <c r="J185" i="373"/>
  <c r="I185" i="373"/>
  <c r="H185" i="373"/>
  <c r="G185" i="373"/>
  <c r="F185" i="373"/>
  <c r="E185" i="373"/>
  <c r="D185" i="373"/>
  <c r="Z184" i="373"/>
  <c r="Y184" i="373"/>
  <c r="X184" i="373"/>
  <c r="W184" i="373"/>
  <c r="V184" i="373"/>
  <c r="U184" i="373"/>
  <c r="T184" i="373"/>
  <c r="S184" i="373"/>
  <c r="Q184" i="373"/>
  <c r="P184" i="373"/>
  <c r="O184" i="373"/>
  <c r="N184" i="373"/>
  <c r="M184" i="373"/>
  <c r="L184" i="373"/>
  <c r="J184" i="373"/>
  <c r="I184" i="373"/>
  <c r="H184" i="373"/>
  <c r="G184" i="373"/>
  <c r="F184" i="373"/>
  <c r="E184" i="373"/>
  <c r="D184" i="373"/>
  <c r="AA183" i="373"/>
  <c r="R183" i="373"/>
  <c r="K183" i="373"/>
  <c r="E183" i="373"/>
  <c r="Z182" i="373"/>
  <c r="Y182" i="373"/>
  <c r="Y166" i="373" s="1"/>
  <c r="X182" i="373"/>
  <c r="W182" i="373"/>
  <c r="V182" i="373"/>
  <c r="U182" i="373"/>
  <c r="T182" i="373"/>
  <c r="S182" i="373"/>
  <c r="Q182" i="373"/>
  <c r="P182" i="373"/>
  <c r="O182" i="373"/>
  <c r="N182" i="373"/>
  <c r="M182" i="373"/>
  <c r="L182" i="373"/>
  <c r="J182" i="373"/>
  <c r="I182" i="373"/>
  <c r="H182" i="373"/>
  <c r="G182" i="373"/>
  <c r="F182" i="373"/>
  <c r="E182" i="373"/>
  <c r="D182" i="373"/>
  <c r="Z181" i="373"/>
  <c r="Y181" i="373"/>
  <c r="X181" i="373"/>
  <c r="W181" i="373"/>
  <c r="V181" i="373"/>
  <c r="U181" i="373"/>
  <c r="T181" i="373"/>
  <c r="S181" i="373"/>
  <c r="Q181" i="373"/>
  <c r="P181" i="373"/>
  <c r="O181" i="373"/>
  <c r="N181" i="373"/>
  <c r="M181" i="373"/>
  <c r="L181" i="373"/>
  <c r="J181" i="373"/>
  <c r="I181" i="373"/>
  <c r="H181" i="373"/>
  <c r="G181" i="373"/>
  <c r="F181" i="373"/>
  <c r="E181" i="373"/>
  <c r="D181" i="373"/>
  <c r="Z180" i="373"/>
  <c r="Y180" i="373"/>
  <c r="X180" i="373"/>
  <c r="W180" i="373"/>
  <c r="V180" i="373"/>
  <c r="U180" i="373"/>
  <c r="T180" i="373"/>
  <c r="S180" i="373"/>
  <c r="Q180" i="373"/>
  <c r="P180" i="373"/>
  <c r="O180" i="373"/>
  <c r="N180" i="373"/>
  <c r="M180" i="373"/>
  <c r="L180" i="373"/>
  <c r="J180" i="373"/>
  <c r="I180" i="373"/>
  <c r="H180" i="373"/>
  <c r="G180" i="373"/>
  <c r="F180" i="373"/>
  <c r="E180" i="373"/>
  <c r="D180" i="373"/>
  <c r="Z179" i="373"/>
  <c r="Y179" i="373"/>
  <c r="X179" i="373"/>
  <c r="W179" i="373"/>
  <c r="V179" i="373"/>
  <c r="U179" i="373"/>
  <c r="T179" i="373"/>
  <c r="S179" i="373"/>
  <c r="Q179" i="373"/>
  <c r="P179" i="373"/>
  <c r="O179" i="373"/>
  <c r="N179" i="373"/>
  <c r="M179" i="373"/>
  <c r="L179" i="373"/>
  <c r="J179" i="373"/>
  <c r="I179" i="373"/>
  <c r="H179" i="373"/>
  <c r="G179" i="373"/>
  <c r="F179" i="373"/>
  <c r="E179" i="373"/>
  <c r="D179" i="373"/>
  <c r="Z178" i="373"/>
  <c r="Y178" i="373"/>
  <c r="X178" i="373"/>
  <c r="W178" i="373"/>
  <c r="V178" i="373"/>
  <c r="U178" i="373"/>
  <c r="T178" i="373"/>
  <c r="S178" i="373"/>
  <c r="Q178" i="373"/>
  <c r="P178" i="373"/>
  <c r="O178" i="373"/>
  <c r="N178" i="373"/>
  <c r="M178" i="373"/>
  <c r="L178" i="373"/>
  <c r="J178" i="373"/>
  <c r="I178" i="373"/>
  <c r="H178" i="373"/>
  <c r="G178" i="373"/>
  <c r="F178" i="373"/>
  <c r="E178" i="373"/>
  <c r="D178" i="373"/>
  <c r="Z177" i="373"/>
  <c r="Y177" i="373"/>
  <c r="X177" i="373"/>
  <c r="W177" i="373"/>
  <c r="V177" i="373"/>
  <c r="U177" i="373"/>
  <c r="T177" i="373"/>
  <c r="S177" i="373"/>
  <c r="Q177" i="373"/>
  <c r="P177" i="373"/>
  <c r="O177" i="373"/>
  <c r="N177" i="373"/>
  <c r="M177" i="373"/>
  <c r="L177" i="373"/>
  <c r="J177" i="373"/>
  <c r="I177" i="373"/>
  <c r="H177" i="373"/>
  <c r="G177" i="373"/>
  <c r="F177" i="373"/>
  <c r="E177" i="373"/>
  <c r="D177" i="373"/>
  <c r="Z176" i="373"/>
  <c r="Y176" i="373"/>
  <c r="X176" i="373"/>
  <c r="W176" i="373"/>
  <c r="V176" i="373"/>
  <c r="U176" i="373"/>
  <c r="T176" i="373"/>
  <c r="S176" i="373"/>
  <c r="Q176" i="373"/>
  <c r="P176" i="373"/>
  <c r="O176" i="373"/>
  <c r="N176" i="373"/>
  <c r="M176" i="373"/>
  <c r="L176" i="373"/>
  <c r="J176" i="373"/>
  <c r="I176" i="373"/>
  <c r="H176" i="373"/>
  <c r="G176" i="373"/>
  <c r="F176" i="373"/>
  <c r="E176" i="373"/>
  <c r="D176" i="373"/>
  <c r="AA175" i="373"/>
  <c r="R175" i="373"/>
  <c r="K175" i="373"/>
  <c r="E175" i="373"/>
  <c r="Z174" i="373"/>
  <c r="Y174" i="373"/>
  <c r="X174" i="373"/>
  <c r="W174" i="373"/>
  <c r="V174" i="373"/>
  <c r="U174" i="373"/>
  <c r="T174" i="373"/>
  <c r="S174" i="373"/>
  <c r="Q174" i="373"/>
  <c r="P174" i="373"/>
  <c r="O174" i="373"/>
  <c r="N174" i="373"/>
  <c r="M174" i="373"/>
  <c r="L174" i="373"/>
  <c r="J174" i="373"/>
  <c r="I174" i="373"/>
  <c r="H174" i="373"/>
  <c r="G174" i="373"/>
  <c r="F174" i="373"/>
  <c r="E174" i="373"/>
  <c r="D174" i="373"/>
  <c r="Z173" i="373"/>
  <c r="Y173" i="373"/>
  <c r="X173" i="373"/>
  <c r="W173" i="373"/>
  <c r="V173" i="373"/>
  <c r="U173" i="373"/>
  <c r="T173" i="373"/>
  <c r="S173" i="373"/>
  <c r="Q173" i="373"/>
  <c r="P173" i="373"/>
  <c r="O173" i="373"/>
  <c r="N173" i="373"/>
  <c r="M173" i="373"/>
  <c r="L173" i="373"/>
  <c r="J173" i="373"/>
  <c r="I173" i="373"/>
  <c r="H173" i="373"/>
  <c r="G173" i="373"/>
  <c r="F173" i="373"/>
  <c r="E173" i="373"/>
  <c r="D173" i="373"/>
  <c r="Z172" i="373"/>
  <c r="Y172" i="373"/>
  <c r="X172" i="373"/>
  <c r="W172" i="373"/>
  <c r="V172" i="373"/>
  <c r="U172" i="373"/>
  <c r="T172" i="373"/>
  <c r="S172" i="373"/>
  <c r="Q172" i="373"/>
  <c r="P172" i="373"/>
  <c r="O172" i="373"/>
  <c r="N172" i="373"/>
  <c r="M172" i="373"/>
  <c r="L172" i="373"/>
  <c r="J172" i="373"/>
  <c r="I172" i="373"/>
  <c r="H172" i="373"/>
  <c r="G172" i="373"/>
  <c r="F172" i="373"/>
  <c r="E172" i="373"/>
  <c r="D172" i="373"/>
  <c r="Z171" i="373"/>
  <c r="Y171" i="373"/>
  <c r="X171" i="373"/>
  <c r="W171" i="373"/>
  <c r="V171" i="373"/>
  <c r="U171" i="373"/>
  <c r="T171" i="373"/>
  <c r="S171" i="373"/>
  <c r="Q171" i="373"/>
  <c r="P171" i="373"/>
  <c r="O171" i="373"/>
  <c r="N171" i="373"/>
  <c r="M171" i="373"/>
  <c r="L171" i="373"/>
  <c r="J171" i="373"/>
  <c r="I171" i="373"/>
  <c r="H171" i="373"/>
  <c r="G171" i="373"/>
  <c r="F171" i="373"/>
  <c r="E171" i="373"/>
  <c r="D171" i="373"/>
  <c r="Z170" i="373"/>
  <c r="Y170" i="373"/>
  <c r="X170" i="373"/>
  <c r="W170" i="373"/>
  <c r="V170" i="373"/>
  <c r="U170" i="373"/>
  <c r="T170" i="373"/>
  <c r="S170" i="373"/>
  <c r="Q170" i="373"/>
  <c r="P170" i="373"/>
  <c r="O170" i="373"/>
  <c r="N170" i="373"/>
  <c r="M170" i="373"/>
  <c r="L170" i="373"/>
  <c r="J170" i="373"/>
  <c r="I170" i="373"/>
  <c r="H170" i="373"/>
  <c r="G170" i="373"/>
  <c r="F170" i="373"/>
  <c r="E170" i="373"/>
  <c r="D170" i="373"/>
  <c r="Z169" i="373"/>
  <c r="Y169" i="373"/>
  <c r="X169" i="373"/>
  <c r="W169" i="373"/>
  <c r="V169" i="373"/>
  <c r="U169" i="373"/>
  <c r="T169" i="373"/>
  <c r="S169" i="373"/>
  <c r="Q169" i="373"/>
  <c r="P169" i="373"/>
  <c r="O169" i="373"/>
  <c r="N169" i="373"/>
  <c r="M169" i="373"/>
  <c r="L169" i="373"/>
  <c r="J169" i="373"/>
  <c r="I169" i="373"/>
  <c r="H169" i="373"/>
  <c r="G169" i="373"/>
  <c r="F169" i="373"/>
  <c r="E169" i="373"/>
  <c r="D169" i="373"/>
  <c r="AA168" i="373"/>
  <c r="R168" i="373"/>
  <c r="K168" i="373"/>
  <c r="E168" i="373"/>
  <c r="Z167" i="373"/>
  <c r="Y167" i="373"/>
  <c r="X167" i="373"/>
  <c r="W167" i="373"/>
  <c r="V167" i="373"/>
  <c r="U167" i="373"/>
  <c r="T167" i="373"/>
  <c r="S167" i="373"/>
  <c r="Q167" i="373"/>
  <c r="P167" i="373"/>
  <c r="O167" i="373"/>
  <c r="N167" i="373"/>
  <c r="M167" i="373"/>
  <c r="M166" i="373" s="1"/>
  <c r="L167" i="373"/>
  <c r="J167" i="373"/>
  <c r="I167" i="373"/>
  <c r="H167" i="373"/>
  <c r="G167" i="373"/>
  <c r="F167" i="373"/>
  <c r="E167" i="373"/>
  <c r="D167" i="373"/>
  <c r="D166" i="373" s="1"/>
  <c r="E166" i="373"/>
  <c r="E165" i="373"/>
  <c r="Z164" i="373"/>
  <c r="Y164" i="373"/>
  <c r="X164" i="373"/>
  <c r="W164" i="373"/>
  <c r="V164" i="373"/>
  <c r="U164" i="373"/>
  <c r="T164" i="373"/>
  <c r="S164" i="373"/>
  <c r="Q164" i="373"/>
  <c r="P164" i="373"/>
  <c r="O164" i="373"/>
  <c r="N164" i="373"/>
  <c r="M164" i="373"/>
  <c r="L164" i="373"/>
  <c r="J164" i="373"/>
  <c r="I164" i="373"/>
  <c r="H164" i="373"/>
  <c r="G164" i="373"/>
  <c r="F164" i="373"/>
  <c r="E164" i="373"/>
  <c r="D164" i="373"/>
  <c r="Z163" i="373"/>
  <c r="Y163" i="373"/>
  <c r="X163" i="373"/>
  <c r="W163" i="373"/>
  <c r="V163" i="373"/>
  <c r="U163" i="373"/>
  <c r="T163" i="373"/>
  <c r="S163" i="373"/>
  <c r="Q163" i="373"/>
  <c r="P163" i="373"/>
  <c r="O163" i="373"/>
  <c r="N163" i="373"/>
  <c r="M163" i="373"/>
  <c r="L163" i="373"/>
  <c r="J163" i="373"/>
  <c r="I163" i="373"/>
  <c r="H163" i="373"/>
  <c r="G163" i="373"/>
  <c r="F163" i="373"/>
  <c r="E163" i="373"/>
  <c r="D163" i="373"/>
  <c r="Z162" i="373"/>
  <c r="Y162" i="373"/>
  <c r="X162" i="373"/>
  <c r="W162" i="373"/>
  <c r="V162" i="373"/>
  <c r="U162" i="373"/>
  <c r="T162" i="373"/>
  <c r="S162" i="373"/>
  <c r="Q162" i="373"/>
  <c r="P162" i="373"/>
  <c r="O162" i="373"/>
  <c r="N162" i="373"/>
  <c r="M162" i="373"/>
  <c r="L162" i="373"/>
  <c r="J162" i="373"/>
  <c r="I162" i="373"/>
  <c r="H162" i="373"/>
  <c r="G162" i="373"/>
  <c r="F162" i="373"/>
  <c r="E162" i="373"/>
  <c r="D162" i="373"/>
  <c r="Z161" i="373"/>
  <c r="Y161" i="373"/>
  <c r="X161" i="373"/>
  <c r="W161" i="373"/>
  <c r="V161" i="373"/>
  <c r="U161" i="373"/>
  <c r="T161" i="373"/>
  <c r="S161" i="373"/>
  <c r="Q161" i="373"/>
  <c r="P161" i="373"/>
  <c r="O161" i="373"/>
  <c r="N161" i="373"/>
  <c r="M161" i="373"/>
  <c r="L161" i="373"/>
  <c r="J161" i="373"/>
  <c r="I161" i="373"/>
  <c r="H161" i="373"/>
  <c r="G161" i="373"/>
  <c r="F161" i="373"/>
  <c r="E161" i="373"/>
  <c r="D161" i="373"/>
  <c r="Z160" i="373"/>
  <c r="Y160" i="373"/>
  <c r="X160" i="373"/>
  <c r="W160" i="373"/>
  <c r="V160" i="373"/>
  <c r="U160" i="373"/>
  <c r="T160" i="373"/>
  <c r="S160" i="373"/>
  <c r="Q160" i="373"/>
  <c r="P160" i="373"/>
  <c r="O160" i="373"/>
  <c r="N160" i="373"/>
  <c r="M160" i="373"/>
  <c r="L160" i="373"/>
  <c r="J160" i="373"/>
  <c r="I160" i="373"/>
  <c r="H160" i="373"/>
  <c r="G160" i="373"/>
  <c r="F160" i="373"/>
  <c r="E160" i="373"/>
  <c r="D160" i="373"/>
  <c r="Z159" i="373"/>
  <c r="Y159" i="373"/>
  <c r="X159" i="373"/>
  <c r="W159" i="373"/>
  <c r="V159" i="373"/>
  <c r="U159" i="373"/>
  <c r="T159" i="373"/>
  <c r="S159" i="373"/>
  <c r="Q159" i="373"/>
  <c r="P159" i="373"/>
  <c r="O159" i="373"/>
  <c r="N159" i="373"/>
  <c r="M159" i="373"/>
  <c r="L159" i="373"/>
  <c r="J159" i="373"/>
  <c r="I159" i="373"/>
  <c r="H159" i="373"/>
  <c r="G159" i="373"/>
  <c r="F159" i="373"/>
  <c r="E159" i="373"/>
  <c r="D159" i="373"/>
  <c r="AA158" i="373"/>
  <c r="R158" i="373"/>
  <c r="K158" i="373"/>
  <c r="E158" i="373"/>
  <c r="Z157" i="373"/>
  <c r="Y157" i="373"/>
  <c r="X157" i="373"/>
  <c r="W157" i="373"/>
  <c r="V157" i="373"/>
  <c r="U157" i="373"/>
  <c r="T157" i="373"/>
  <c r="S157" i="373"/>
  <c r="Q157" i="373"/>
  <c r="P157" i="373"/>
  <c r="O157" i="373"/>
  <c r="N157" i="373"/>
  <c r="M157" i="373"/>
  <c r="L157" i="373"/>
  <c r="J157" i="373"/>
  <c r="I157" i="373"/>
  <c r="H157" i="373"/>
  <c r="G157" i="373"/>
  <c r="F157" i="373"/>
  <c r="E157" i="373"/>
  <c r="D157" i="373"/>
  <c r="Z156" i="373"/>
  <c r="Y156" i="373"/>
  <c r="X156" i="373"/>
  <c r="W156" i="373"/>
  <c r="V156" i="373"/>
  <c r="U156" i="373"/>
  <c r="T156" i="373"/>
  <c r="S156" i="373"/>
  <c r="Q156" i="373"/>
  <c r="P156" i="373"/>
  <c r="O156" i="373"/>
  <c r="N156" i="373"/>
  <c r="M156" i="373"/>
  <c r="L156" i="373"/>
  <c r="J156" i="373"/>
  <c r="I156" i="373"/>
  <c r="H156" i="373"/>
  <c r="G156" i="373"/>
  <c r="F156" i="373"/>
  <c r="E156" i="373"/>
  <c r="D156" i="373"/>
  <c r="AA155" i="373"/>
  <c r="R155" i="373"/>
  <c r="K155" i="373"/>
  <c r="E155" i="373"/>
  <c r="Z154" i="373"/>
  <c r="Y154" i="373"/>
  <c r="X154" i="373"/>
  <c r="W154" i="373"/>
  <c r="V154" i="373"/>
  <c r="U154" i="373"/>
  <c r="T154" i="373"/>
  <c r="S154" i="373"/>
  <c r="Q154" i="373"/>
  <c r="P154" i="373"/>
  <c r="O154" i="373"/>
  <c r="N154" i="373"/>
  <c r="M154" i="373"/>
  <c r="L154" i="373"/>
  <c r="J154" i="373"/>
  <c r="I154" i="373"/>
  <c r="H154" i="373"/>
  <c r="G154" i="373"/>
  <c r="F154" i="373"/>
  <c r="E154" i="373"/>
  <c r="D154" i="373"/>
  <c r="Z153" i="373"/>
  <c r="Y153" i="373"/>
  <c r="X153" i="373"/>
  <c r="W153" i="373"/>
  <c r="V153" i="373"/>
  <c r="U153" i="373"/>
  <c r="T153" i="373"/>
  <c r="S153" i="373"/>
  <c r="Q153" i="373"/>
  <c r="P153" i="373"/>
  <c r="O153" i="373"/>
  <c r="N153" i="373"/>
  <c r="M153" i="373"/>
  <c r="L153" i="373"/>
  <c r="J153" i="373"/>
  <c r="I153" i="373"/>
  <c r="H153" i="373"/>
  <c r="G153" i="373"/>
  <c r="F153" i="373"/>
  <c r="E153" i="373"/>
  <c r="D153" i="373"/>
  <c r="AA152" i="373"/>
  <c r="R152" i="373"/>
  <c r="K152" i="373"/>
  <c r="E152" i="373"/>
  <c r="Z151" i="373"/>
  <c r="Y151" i="373"/>
  <c r="X151" i="373"/>
  <c r="W151" i="373"/>
  <c r="V151" i="373"/>
  <c r="U151" i="373"/>
  <c r="T151" i="373"/>
  <c r="S151" i="373"/>
  <c r="Q151" i="373"/>
  <c r="P151" i="373"/>
  <c r="O151" i="373"/>
  <c r="N151" i="373"/>
  <c r="M151" i="373"/>
  <c r="L151" i="373"/>
  <c r="J151" i="373"/>
  <c r="I151" i="373"/>
  <c r="H151" i="373"/>
  <c r="G151" i="373"/>
  <c r="F151" i="373"/>
  <c r="E151" i="373"/>
  <c r="D151" i="373"/>
  <c r="Z150" i="373"/>
  <c r="Y150" i="373"/>
  <c r="X150" i="373"/>
  <c r="W150" i="373"/>
  <c r="V150" i="373"/>
  <c r="U150" i="373"/>
  <c r="T150" i="373"/>
  <c r="S150" i="373"/>
  <c r="Q150" i="373"/>
  <c r="P150" i="373"/>
  <c r="O150" i="373"/>
  <c r="N150" i="373"/>
  <c r="M150" i="373"/>
  <c r="L150" i="373"/>
  <c r="J150" i="373"/>
  <c r="I150" i="373"/>
  <c r="H150" i="373"/>
  <c r="G150" i="373"/>
  <c r="F150" i="373"/>
  <c r="E150" i="373"/>
  <c r="D150" i="373"/>
  <c r="Z149" i="373"/>
  <c r="Y149" i="373"/>
  <c r="X149" i="373"/>
  <c r="W149" i="373"/>
  <c r="V149" i="373"/>
  <c r="U149" i="373"/>
  <c r="T149" i="373"/>
  <c r="S149" i="373"/>
  <c r="Q149" i="373"/>
  <c r="P149" i="373"/>
  <c r="O149" i="373"/>
  <c r="N149" i="373"/>
  <c r="M149" i="373"/>
  <c r="L149" i="373"/>
  <c r="J149" i="373"/>
  <c r="I149" i="373"/>
  <c r="H149" i="373"/>
  <c r="G149" i="373"/>
  <c r="F149" i="373"/>
  <c r="E149" i="373"/>
  <c r="D149" i="373"/>
  <c r="Z148" i="373"/>
  <c r="Y148" i="373"/>
  <c r="X148" i="373"/>
  <c r="W148" i="373"/>
  <c r="V148" i="373"/>
  <c r="U148" i="373"/>
  <c r="T148" i="373"/>
  <c r="S148" i="373"/>
  <c r="Q148" i="373"/>
  <c r="P148" i="373"/>
  <c r="O148" i="373"/>
  <c r="N148" i="373"/>
  <c r="M148" i="373"/>
  <c r="L148" i="373"/>
  <c r="J148" i="373"/>
  <c r="I148" i="373"/>
  <c r="H148" i="373"/>
  <c r="G148" i="373"/>
  <c r="F148" i="373"/>
  <c r="E148" i="373"/>
  <c r="D148" i="373"/>
  <c r="Z147" i="373"/>
  <c r="Y147" i="373"/>
  <c r="X147" i="373"/>
  <c r="W147" i="373"/>
  <c r="V147" i="373"/>
  <c r="U147" i="373"/>
  <c r="T147" i="373"/>
  <c r="S147" i="373"/>
  <c r="Q147" i="373"/>
  <c r="P147" i="373"/>
  <c r="O147" i="373"/>
  <c r="N147" i="373"/>
  <c r="M147" i="373"/>
  <c r="L147" i="373"/>
  <c r="J147" i="373"/>
  <c r="I147" i="373"/>
  <c r="H147" i="373"/>
  <c r="G147" i="373"/>
  <c r="F147" i="373"/>
  <c r="E147" i="373"/>
  <c r="D147" i="373"/>
  <c r="Z146" i="373"/>
  <c r="Y146" i="373"/>
  <c r="X146" i="373"/>
  <c r="W146" i="373"/>
  <c r="V146" i="373"/>
  <c r="U146" i="373"/>
  <c r="T146" i="373"/>
  <c r="S146" i="373"/>
  <c r="Q146" i="373"/>
  <c r="P146" i="373"/>
  <c r="O146" i="373"/>
  <c r="N146" i="373"/>
  <c r="M146" i="373"/>
  <c r="L146" i="373"/>
  <c r="J146" i="373"/>
  <c r="I146" i="373"/>
  <c r="H146" i="373"/>
  <c r="G146" i="373"/>
  <c r="F146" i="373"/>
  <c r="E146" i="373"/>
  <c r="D146" i="373"/>
  <c r="AA145" i="373"/>
  <c r="R145" i="373"/>
  <c r="K145" i="373"/>
  <c r="E145" i="373"/>
  <c r="Z144" i="373"/>
  <c r="Y144" i="373"/>
  <c r="X144" i="373"/>
  <c r="W144" i="373"/>
  <c r="V144" i="373"/>
  <c r="U144" i="373"/>
  <c r="T144" i="373"/>
  <c r="S144" i="373"/>
  <c r="Q144" i="373"/>
  <c r="P144" i="373"/>
  <c r="O144" i="373"/>
  <c r="N144" i="373"/>
  <c r="M144" i="373"/>
  <c r="L144" i="373"/>
  <c r="J144" i="373"/>
  <c r="I144" i="373"/>
  <c r="H144" i="373"/>
  <c r="G144" i="373"/>
  <c r="F144" i="373"/>
  <c r="E144" i="373"/>
  <c r="D144" i="373"/>
  <c r="Z143" i="373"/>
  <c r="Y143" i="373"/>
  <c r="X143" i="373"/>
  <c r="W143" i="373"/>
  <c r="V143" i="373"/>
  <c r="U143" i="373"/>
  <c r="T143" i="373"/>
  <c r="S143" i="373"/>
  <c r="Q143" i="373"/>
  <c r="P143" i="373"/>
  <c r="O143" i="373"/>
  <c r="N143" i="373"/>
  <c r="M143" i="373"/>
  <c r="L143" i="373"/>
  <c r="J143" i="373"/>
  <c r="I143" i="373"/>
  <c r="H143" i="373"/>
  <c r="G143" i="373"/>
  <c r="F143" i="373"/>
  <c r="E143" i="373"/>
  <c r="D143" i="373"/>
  <c r="Z142" i="373"/>
  <c r="Y142" i="373"/>
  <c r="X142" i="373"/>
  <c r="W142" i="373"/>
  <c r="V142" i="373"/>
  <c r="U142" i="373"/>
  <c r="T142" i="373"/>
  <c r="S142" i="373"/>
  <c r="Q142" i="373"/>
  <c r="P142" i="373"/>
  <c r="O142" i="373"/>
  <c r="N142" i="373"/>
  <c r="M142" i="373"/>
  <c r="L142" i="373"/>
  <c r="J142" i="373"/>
  <c r="I142" i="373"/>
  <c r="H142" i="373"/>
  <c r="G142" i="373"/>
  <c r="F142" i="373"/>
  <c r="E142" i="373"/>
  <c r="D142" i="373"/>
  <c r="Z141" i="373"/>
  <c r="Y141" i="373"/>
  <c r="X141" i="373"/>
  <c r="W141" i="373"/>
  <c r="V141" i="373"/>
  <c r="U141" i="373"/>
  <c r="T141" i="373"/>
  <c r="S141" i="373"/>
  <c r="Q141" i="373"/>
  <c r="P141" i="373"/>
  <c r="O141" i="373"/>
  <c r="N141" i="373"/>
  <c r="M141" i="373"/>
  <c r="L141" i="373"/>
  <c r="J141" i="373"/>
  <c r="I141" i="373"/>
  <c r="H141" i="373"/>
  <c r="G141" i="373"/>
  <c r="F141" i="373"/>
  <c r="E141" i="373"/>
  <c r="D141" i="373"/>
  <c r="Z140" i="373"/>
  <c r="Y140" i="373"/>
  <c r="X140" i="373"/>
  <c r="W140" i="373"/>
  <c r="V140" i="373"/>
  <c r="U140" i="373"/>
  <c r="T140" i="373"/>
  <c r="S140" i="373"/>
  <c r="Q140" i="373"/>
  <c r="P140" i="373"/>
  <c r="O140" i="373"/>
  <c r="N140" i="373"/>
  <c r="M140" i="373"/>
  <c r="L140" i="373"/>
  <c r="J140" i="373"/>
  <c r="I140" i="373"/>
  <c r="H140" i="373"/>
  <c r="G140" i="373"/>
  <c r="F140" i="373"/>
  <c r="E140" i="373"/>
  <c r="D140" i="373"/>
  <c r="AA139" i="373"/>
  <c r="R139" i="373"/>
  <c r="K139" i="373"/>
  <c r="E139" i="373"/>
  <c r="Z138" i="373"/>
  <c r="Y138" i="373"/>
  <c r="X138" i="373"/>
  <c r="W138" i="373"/>
  <c r="V138" i="373"/>
  <c r="U138" i="373"/>
  <c r="T138" i="373"/>
  <c r="S138" i="373"/>
  <c r="Q138" i="373"/>
  <c r="P138" i="373"/>
  <c r="O138" i="373"/>
  <c r="N138" i="373"/>
  <c r="M138" i="373"/>
  <c r="L138" i="373"/>
  <c r="J138" i="373"/>
  <c r="I138" i="373"/>
  <c r="H138" i="373"/>
  <c r="G138" i="373"/>
  <c r="F138" i="373"/>
  <c r="E138" i="373"/>
  <c r="D138" i="373"/>
  <c r="Z137" i="373"/>
  <c r="Y137" i="373"/>
  <c r="X137" i="373"/>
  <c r="W137" i="373"/>
  <c r="V137" i="373"/>
  <c r="U137" i="373"/>
  <c r="T137" i="373"/>
  <c r="S137" i="373"/>
  <c r="Q137" i="373"/>
  <c r="P137" i="373"/>
  <c r="O137" i="373"/>
  <c r="N137" i="373"/>
  <c r="M137" i="373"/>
  <c r="L137" i="373"/>
  <c r="J137" i="373"/>
  <c r="I137" i="373"/>
  <c r="H137" i="373"/>
  <c r="G137" i="373"/>
  <c r="F137" i="373"/>
  <c r="E137" i="373"/>
  <c r="D137" i="373"/>
  <c r="Z136" i="373"/>
  <c r="Y136" i="373"/>
  <c r="X136" i="373"/>
  <c r="W136" i="373"/>
  <c r="V136" i="373"/>
  <c r="U136" i="373"/>
  <c r="T136" i="373"/>
  <c r="S136" i="373"/>
  <c r="Q136" i="373"/>
  <c r="P136" i="373"/>
  <c r="O136" i="373"/>
  <c r="N136" i="373"/>
  <c r="M136" i="373"/>
  <c r="L136" i="373"/>
  <c r="J136" i="373"/>
  <c r="I136" i="373"/>
  <c r="H136" i="373"/>
  <c r="G136" i="373"/>
  <c r="F136" i="373"/>
  <c r="E136" i="373"/>
  <c r="D136" i="373"/>
  <c r="Z135" i="373"/>
  <c r="Y135" i="373"/>
  <c r="X135" i="373"/>
  <c r="W135" i="373"/>
  <c r="V135" i="373"/>
  <c r="U135" i="373"/>
  <c r="T135" i="373"/>
  <c r="S135" i="373"/>
  <c r="Q135" i="373"/>
  <c r="P135" i="373"/>
  <c r="O135" i="373"/>
  <c r="N135" i="373"/>
  <c r="M135" i="373"/>
  <c r="L135" i="373"/>
  <c r="J135" i="373"/>
  <c r="I135" i="373"/>
  <c r="H135" i="373"/>
  <c r="G135" i="373"/>
  <c r="F135" i="373"/>
  <c r="E135" i="373"/>
  <c r="D135" i="373"/>
  <c r="AA134" i="373"/>
  <c r="R134" i="373"/>
  <c r="K134" i="373"/>
  <c r="E134" i="373"/>
  <c r="Z133" i="373"/>
  <c r="Y133" i="373"/>
  <c r="X133" i="373"/>
  <c r="W133" i="373"/>
  <c r="V133" i="373"/>
  <c r="U133" i="373"/>
  <c r="T133" i="373"/>
  <c r="S133" i="373"/>
  <c r="Q133" i="373"/>
  <c r="P133" i="373"/>
  <c r="O133" i="373"/>
  <c r="N133" i="373"/>
  <c r="M133" i="373"/>
  <c r="L133" i="373"/>
  <c r="J133" i="373"/>
  <c r="I133" i="373"/>
  <c r="H133" i="373"/>
  <c r="G133" i="373"/>
  <c r="F133" i="373"/>
  <c r="E133" i="373"/>
  <c r="D133" i="373"/>
  <c r="Z132" i="373"/>
  <c r="Y132" i="373"/>
  <c r="X132" i="373"/>
  <c r="W132" i="373"/>
  <c r="V132" i="373"/>
  <c r="U132" i="373"/>
  <c r="T132" i="373"/>
  <c r="S132" i="373"/>
  <c r="Q132" i="373"/>
  <c r="P132" i="373"/>
  <c r="O132" i="373"/>
  <c r="N132" i="373"/>
  <c r="M132" i="373"/>
  <c r="L132" i="373"/>
  <c r="J132" i="373"/>
  <c r="I132" i="373"/>
  <c r="H132" i="373"/>
  <c r="G132" i="373"/>
  <c r="F132" i="373"/>
  <c r="E132" i="373"/>
  <c r="D132" i="373"/>
  <c r="Z131" i="373"/>
  <c r="Y131" i="373"/>
  <c r="X131" i="373"/>
  <c r="W131" i="373"/>
  <c r="V131" i="373"/>
  <c r="U131" i="373"/>
  <c r="T131" i="373"/>
  <c r="S131" i="373"/>
  <c r="Q131" i="373"/>
  <c r="P131" i="373"/>
  <c r="O131" i="373"/>
  <c r="N131" i="373"/>
  <c r="M131" i="373"/>
  <c r="L131" i="373"/>
  <c r="J131" i="373"/>
  <c r="I131" i="373"/>
  <c r="H131" i="373"/>
  <c r="G131" i="373"/>
  <c r="F131" i="373"/>
  <c r="E131" i="373"/>
  <c r="D131" i="373"/>
  <c r="Z130" i="373"/>
  <c r="Y130" i="373"/>
  <c r="X130" i="373"/>
  <c r="W130" i="373"/>
  <c r="V130" i="373"/>
  <c r="U130" i="373"/>
  <c r="T130" i="373"/>
  <c r="S130" i="373"/>
  <c r="Q130" i="373"/>
  <c r="P130" i="373"/>
  <c r="O130" i="373"/>
  <c r="N130" i="373"/>
  <c r="M130" i="373"/>
  <c r="L130" i="373"/>
  <c r="J130" i="373"/>
  <c r="I130" i="373"/>
  <c r="H130" i="373"/>
  <c r="G130" i="373"/>
  <c r="F130" i="373"/>
  <c r="E130" i="373"/>
  <c r="D130" i="373"/>
  <c r="AA129" i="373"/>
  <c r="R129" i="373"/>
  <c r="K129" i="373"/>
  <c r="E129" i="373"/>
  <c r="Z128" i="373"/>
  <c r="Y128" i="373"/>
  <c r="X128" i="373"/>
  <c r="W128" i="373"/>
  <c r="V128" i="373"/>
  <c r="U128" i="373"/>
  <c r="T128" i="373"/>
  <c r="S128" i="373"/>
  <c r="Q128" i="373"/>
  <c r="P128" i="373"/>
  <c r="O128" i="373"/>
  <c r="N128" i="373"/>
  <c r="M128" i="373"/>
  <c r="L128" i="373"/>
  <c r="J128" i="373"/>
  <c r="I128" i="373"/>
  <c r="H128" i="373"/>
  <c r="G128" i="373"/>
  <c r="F128" i="373"/>
  <c r="E128" i="373"/>
  <c r="D128" i="373"/>
  <c r="Z127" i="373"/>
  <c r="Y127" i="373"/>
  <c r="X127" i="373"/>
  <c r="W127" i="373"/>
  <c r="V127" i="373"/>
  <c r="U127" i="373"/>
  <c r="T127" i="373"/>
  <c r="S127" i="373"/>
  <c r="Q127" i="373"/>
  <c r="P127" i="373"/>
  <c r="O127" i="373"/>
  <c r="N127" i="373"/>
  <c r="M127" i="373"/>
  <c r="L127" i="373"/>
  <c r="J127" i="373"/>
  <c r="I127" i="373"/>
  <c r="H127" i="373"/>
  <c r="G127" i="373"/>
  <c r="F127" i="373"/>
  <c r="E127" i="373"/>
  <c r="D127" i="373"/>
  <c r="AA126" i="373"/>
  <c r="R126" i="373"/>
  <c r="K126" i="373"/>
  <c r="E126" i="373"/>
  <c r="Z125" i="373"/>
  <c r="Y125" i="373"/>
  <c r="X125" i="373"/>
  <c r="W125" i="373"/>
  <c r="V125" i="373"/>
  <c r="U125" i="373"/>
  <c r="T125" i="373"/>
  <c r="S125" i="373"/>
  <c r="Q125" i="373"/>
  <c r="P125" i="373"/>
  <c r="O125" i="373"/>
  <c r="N125" i="373"/>
  <c r="M125" i="373"/>
  <c r="L125" i="373"/>
  <c r="J125" i="373"/>
  <c r="I125" i="373"/>
  <c r="H125" i="373"/>
  <c r="G125" i="373"/>
  <c r="F125" i="373"/>
  <c r="E125" i="373"/>
  <c r="D125" i="373"/>
  <c r="AA124" i="373"/>
  <c r="R124" i="373"/>
  <c r="K124" i="373"/>
  <c r="E124" i="373"/>
  <c r="Z123" i="373"/>
  <c r="Y123" i="373"/>
  <c r="X123" i="373"/>
  <c r="W123" i="373"/>
  <c r="V123" i="373"/>
  <c r="U123" i="373"/>
  <c r="T123" i="373"/>
  <c r="S123" i="373"/>
  <c r="Q123" i="373"/>
  <c r="P123" i="373"/>
  <c r="O123" i="373"/>
  <c r="N123" i="373"/>
  <c r="M123" i="373"/>
  <c r="L123" i="373"/>
  <c r="J123" i="373"/>
  <c r="I123" i="373"/>
  <c r="H123" i="373"/>
  <c r="G123" i="373"/>
  <c r="F123" i="373"/>
  <c r="E123" i="373"/>
  <c r="D123" i="373"/>
  <c r="Z122" i="373"/>
  <c r="Y122" i="373"/>
  <c r="X122" i="373"/>
  <c r="W122" i="373"/>
  <c r="V122" i="373"/>
  <c r="U122" i="373"/>
  <c r="T122" i="373"/>
  <c r="S122" i="373"/>
  <c r="Q122" i="373"/>
  <c r="P122" i="373"/>
  <c r="O122" i="373"/>
  <c r="N122" i="373"/>
  <c r="M122" i="373"/>
  <c r="L122" i="373"/>
  <c r="J122" i="373"/>
  <c r="I122" i="373"/>
  <c r="H122" i="373"/>
  <c r="G122" i="373"/>
  <c r="F122" i="373"/>
  <c r="E122" i="373"/>
  <c r="D122" i="373"/>
  <c r="Z121" i="373"/>
  <c r="Y121" i="373"/>
  <c r="X121" i="373"/>
  <c r="W121" i="373"/>
  <c r="V121" i="373"/>
  <c r="U121" i="373"/>
  <c r="T121" i="373"/>
  <c r="S121" i="373"/>
  <c r="Q121" i="373"/>
  <c r="P121" i="373"/>
  <c r="O121" i="373"/>
  <c r="N121" i="373"/>
  <c r="M121" i="373"/>
  <c r="L121" i="373"/>
  <c r="J121" i="373"/>
  <c r="I121" i="373"/>
  <c r="H121" i="373"/>
  <c r="G121" i="373"/>
  <c r="F121" i="373"/>
  <c r="E121" i="373"/>
  <c r="D121" i="373"/>
  <c r="Z120" i="373"/>
  <c r="Y120" i="373"/>
  <c r="X120" i="373"/>
  <c r="W120" i="373"/>
  <c r="V120" i="373"/>
  <c r="U120" i="373"/>
  <c r="T120" i="373"/>
  <c r="S120" i="373"/>
  <c r="Q120" i="373"/>
  <c r="P120" i="373"/>
  <c r="O120" i="373"/>
  <c r="N120" i="373"/>
  <c r="M120" i="373"/>
  <c r="L120" i="373"/>
  <c r="J120" i="373"/>
  <c r="I120" i="373"/>
  <c r="H120" i="373"/>
  <c r="G120" i="373"/>
  <c r="F120" i="373"/>
  <c r="E120" i="373"/>
  <c r="D120" i="373"/>
  <c r="Z119" i="373"/>
  <c r="Y119" i="373"/>
  <c r="X119" i="373"/>
  <c r="W119" i="373"/>
  <c r="V119" i="373"/>
  <c r="U119" i="373"/>
  <c r="T119" i="373"/>
  <c r="S119" i="373"/>
  <c r="Q119" i="373"/>
  <c r="P119" i="373"/>
  <c r="O119" i="373"/>
  <c r="N119" i="373"/>
  <c r="M119" i="373"/>
  <c r="L119" i="373"/>
  <c r="J119" i="373"/>
  <c r="I119" i="373"/>
  <c r="H119" i="373"/>
  <c r="G119" i="373"/>
  <c r="F119" i="373"/>
  <c r="E119" i="373"/>
  <c r="D119" i="373"/>
  <c r="Z118" i="373"/>
  <c r="Y118" i="373"/>
  <c r="X118" i="373"/>
  <c r="W118" i="373"/>
  <c r="V118" i="373"/>
  <c r="U118" i="373"/>
  <c r="T118" i="373"/>
  <c r="S118" i="373"/>
  <c r="Q118" i="373"/>
  <c r="P118" i="373"/>
  <c r="O118" i="373"/>
  <c r="N118" i="373"/>
  <c r="M118" i="373"/>
  <c r="L118" i="373"/>
  <c r="J118" i="373"/>
  <c r="I118" i="373"/>
  <c r="H118" i="373"/>
  <c r="G118" i="373"/>
  <c r="F118" i="373"/>
  <c r="E118" i="373"/>
  <c r="D118" i="373"/>
  <c r="Z117" i="373"/>
  <c r="Y117" i="373"/>
  <c r="X117" i="373"/>
  <c r="W117" i="373"/>
  <c r="V117" i="373"/>
  <c r="U117" i="373"/>
  <c r="T117" i="373"/>
  <c r="S117" i="373"/>
  <c r="Q117" i="373"/>
  <c r="P117" i="373"/>
  <c r="O117" i="373"/>
  <c r="N117" i="373"/>
  <c r="M117" i="373"/>
  <c r="L117" i="373"/>
  <c r="J117" i="373"/>
  <c r="I117" i="373"/>
  <c r="H117" i="373"/>
  <c r="G117" i="373"/>
  <c r="F117" i="373"/>
  <c r="E117" i="373"/>
  <c r="D117" i="373"/>
  <c r="AA116" i="373"/>
  <c r="R116" i="373"/>
  <c r="K116" i="373"/>
  <c r="E116" i="373"/>
  <c r="Z115" i="373"/>
  <c r="Y115" i="373"/>
  <c r="X115" i="373"/>
  <c r="W115" i="373"/>
  <c r="V115" i="373"/>
  <c r="U115" i="373"/>
  <c r="T115" i="373"/>
  <c r="S115" i="373"/>
  <c r="Q115" i="373"/>
  <c r="P115" i="373"/>
  <c r="O115" i="373"/>
  <c r="N115" i="373"/>
  <c r="M115" i="373"/>
  <c r="L115" i="373"/>
  <c r="J115" i="373"/>
  <c r="I115" i="373"/>
  <c r="H115" i="373"/>
  <c r="G115" i="373"/>
  <c r="F115" i="373"/>
  <c r="E115" i="373"/>
  <c r="D115" i="373"/>
  <c r="Z114" i="373"/>
  <c r="Y114" i="373"/>
  <c r="X114" i="373"/>
  <c r="W114" i="373"/>
  <c r="V114" i="373"/>
  <c r="U114" i="373"/>
  <c r="T114" i="373"/>
  <c r="S114" i="373"/>
  <c r="Q114" i="373"/>
  <c r="P114" i="373"/>
  <c r="O114" i="373"/>
  <c r="N114" i="373"/>
  <c r="M114" i="373"/>
  <c r="L114" i="373"/>
  <c r="J114" i="373"/>
  <c r="I114" i="373"/>
  <c r="H114" i="373"/>
  <c r="G114" i="373"/>
  <c r="F114" i="373"/>
  <c r="E114" i="373"/>
  <c r="D114" i="373"/>
  <c r="Z113" i="373"/>
  <c r="Y113" i="373"/>
  <c r="X113" i="373"/>
  <c r="W113" i="373"/>
  <c r="V113" i="373"/>
  <c r="U113" i="373"/>
  <c r="T113" i="373"/>
  <c r="S113" i="373"/>
  <c r="Q113" i="373"/>
  <c r="P113" i="373"/>
  <c r="O113" i="373"/>
  <c r="N113" i="373"/>
  <c r="M113" i="373"/>
  <c r="L113" i="373"/>
  <c r="J113" i="373"/>
  <c r="I113" i="373"/>
  <c r="H113" i="373"/>
  <c r="G113" i="373"/>
  <c r="F113" i="373"/>
  <c r="E113" i="373"/>
  <c r="D113" i="373"/>
  <c r="Z112" i="373"/>
  <c r="Y112" i="373"/>
  <c r="X112" i="373"/>
  <c r="W112" i="373"/>
  <c r="V112" i="373"/>
  <c r="U112" i="373"/>
  <c r="T112" i="373"/>
  <c r="S112" i="373"/>
  <c r="Q112" i="373"/>
  <c r="P112" i="373"/>
  <c r="O112" i="373"/>
  <c r="N112" i="373"/>
  <c r="M112" i="373"/>
  <c r="L112" i="373"/>
  <c r="J112" i="373"/>
  <c r="I112" i="373"/>
  <c r="H112" i="373"/>
  <c r="G112" i="373"/>
  <c r="F112" i="373"/>
  <c r="E112" i="373"/>
  <c r="D112" i="373"/>
  <c r="Z111" i="373"/>
  <c r="Y111" i="373"/>
  <c r="X111" i="373"/>
  <c r="W111" i="373"/>
  <c r="V111" i="373"/>
  <c r="U111" i="373"/>
  <c r="T111" i="373"/>
  <c r="S111" i="373"/>
  <c r="Q111" i="373"/>
  <c r="P111" i="373"/>
  <c r="O111" i="373"/>
  <c r="N111" i="373"/>
  <c r="M111" i="373"/>
  <c r="L111" i="373"/>
  <c r="J111" i="373"/>
  <c r="I111" i="373"/>
  <c r="H111" i="373"/>
  <c r="G111" i="373"/>
  <c r="F111" i="373"/>
  <c r="E111" i="373"/>
  <c r="D111" i="373"/>
  <c r="Z110" i="373"/>
  <c r="Y110" i="373"/>
  <c r="X110" i="373"/>
  <c r="W110" i="373"/>
  <c r="V110" i="373"/>
  <c r="U110" i="373"/>
  <c r="T110" i="373"/>
  <c r="S110" i="373"/>
  <c r="Q110" i="373"/>
  <c r="P110" i="373"/>
  <c r="O110" i="373"/>
  <c r="N110" i="373"/>
  <c r="M110" i="373"/>
  <c r="L110" i="373"/>
  <c r="J110" i="373"/>
  <c r="I110" i="373"/>
  <c r="H110" i="373"/>
  <c r="G110" i="373"/>
  <c r="F110" i="373"/>
  <c r="E110" i="373"/>
  <c r="D110" i="373"/>
  <c r="AA109" i="373"/>
  <c r="R109" i="373"/>
  <c r="K109" i="373"/>
  <c r="E109" i="373"/>
  <c r="Z108" i="373"/>
  <c r="Y108" i="373"/>
  <c r="X108" i="373"/>
  <c r="W108" i="373"/>
  <c r="V108" i="373"/>
  <c r="U108" i="373"/>
  <c r="T108" i="373"/>
  <c r="S108" i="373"/>
  <c r="Q108" i="373"/>
  <c r="P108" i="373"/>
  <c r="O108" i="373"/>
  <c r="N108" i="373"/>
  <c r="M108" i="373"/>
  <c r="L108" i="373"/>
  <c r="J108" i="373"/>
  <c r="I108" i="373"/>
  <c r="H108" i="373"/>
  <c r="G108" i="373"/>
  <c r="F108" i="373"/>
  <c r="E108" i="373"/>
  <c r="D108" i="373"/>
  <c r="Z107" i="373"/>
  <c r="Y107" i="373"/>
  <c r="X107" i="373"/>
  <c r="W107" i="373"/>
  <c r="V107" i="373"/>
  <c r="U107" i="373"/>
  <c r="T107" i="373"/>
  <c r="S107" i="373"/>
  <c r="Q107" i="373"/>
  <c r="P107" i="373"/>
  <c r="O107" i="373"/>
  <c r="N107" i="373"/>
  <c r="M107" i="373"/>
  <c r="L107" i="373"/>
  <c r="J107" i="373"/>
  <c r="I107" i="373"/>
  <c r="H107" i="373"/>
  <c r="G107" i="373"/>
  <c r="F107" i="373"/>
  <c r="E107" i="373"/>
  <c r="D107" i="373"/>
  <c r="Z106" i="373"/>
  <c r="Y106" i="373"/>
  <c r="X106" i="373"/>
  <c r="W106" i="373"/>
  <c r="V106" i="373"/>
  <c r="U106" i="373"/>
  <c r="T106" i="373"/>
  <c r="S106" i="373"/>
  <c r="Q106" i="373"/>
  <c r="P106" i="373"/>
  <c r="O106" i="373"/>
  <c r="N106" i="373"/>
  <c r="M106" i="373"/>
  <c r="L106" i="373"/>
  <c r="J106" i="373"/>
  <c r="I106" i="373"/>
  <c r="H106" i="373"/>
  <c r="G106" i="373"/>
  <c r="F106" i="373"/>
  <c r="E106" i="373"/>
  <c r="D106" i="373"/>
  <c r="Z105" i="373"/>
  <c r="Y105" i="373"/>
  <c r="X105" i="373"/>
  <c r="W105" i="373"/>
  <c r="V105" i="373"/>
  <c r="U105" i="373"/>
  <c r="T105" i="373"/>
  <c r="S105" i="373"/>
  <c r="Q105" i="373"/>
  <c r="P105" i="373"/>
  <c r="O105" i="373"/>
  <c r="N105" i="373"/>
  <c r="M105" i="373"/>
  <c r="L105" i="373"/>
  <c r="J105" i="373"/>
  <c r="I105" i="373"/>
  <c r="H105" i="373"/>
  <c r="G105" i="373"/>
  <c r="F105" i="373"/>
  <c r="E105" i="373"/>
  <c r="D105" i="373"/>
  <c r="Z104" i="373"/>
  <c r="Y104" i="373"/>
  <c r="X104" i="373"/>
  <c r="W104" i="373"/>
  <c r="V104" i="373"/>
  <c r="U104" i="373"/>
  <c r="T104" i="373"/>
  <c r="S104" i="373"/>
  <c r="Q104" i="373"/>
  <c r="P104" i="373"/>
  <c r="O104" i="373"/>
  <c r="N104" i="373"/>
  <c r="M104" i="373"/>
  <c r="L104" i="373"/>
  <c r="J104" i="373"/>
  <c r="I104" i="373"/>
  <c r="H104" i="373"/>
  <c r="G104" i="373"/>
  <c r="F104" i="373"/>
  <c r="E104" i="373"/>
  <c r="D104" i="373"/>
  <c r="Z103" i="373"/>
  <c r="Y103" i="373"/>
  <c r="X103" i="373"/>
  <c r="W103" i="373"/>
  <c r="V103" i="373"/>
  <c r="U103" i="373"/>
  <c r="T103" i="373"/>
  <c r="S103" i="373"/>
  <c r="Q103" i="373"/>
  <c r="P103" i="373"/>
  <c r="O103" i="373"/>
  <c r="N103" i="373"/>
  <c r="M103" i="373"/>
  <c r="L103" i="373"/>
  <c r="J103" i="373"/>
  <c r="I103" i="373"/>
  <c r="H103" i="373"/>
  <c r="G103" i="373"/>
  <c r="F103" i="373"/>
  <c r="E103" i="373"/>
  <c r="D103" i="373"/>
  <c r="AA102" i="373"/>
  <c r="R102" i="373"/>
  <c r="K102" i="373"/>
  <c r="E102" i="373"/>
  <c r="Z101" i="373"/>
  <c r="Y101" i="373"/>
  <c r="X101" i="373"/>
  <c r="W101" i="373"/>
  <c r="V101" i="373"/>
  <c r="U101" i="373"/>
  <c r="T101" i="373"/>
  <c r="S101" i="373"/>
  <c r="Q101" i="373"/>
  <c r="P101" i="373"/>
  <c r="O101" i="373"/>
  <c r="N101" i="373"/>
  <c r="M101" i="373"/>
  <c r="L101" i="373"/>
  <c r="J101" i="373"/>
  <c r="I101" i="373"/>
  <c r="H101" i="373"/>
  <c r="G101" i="373"/>
  <c r="F101" i="373"/>
  <c r="E101" i="373"/>
  <c r="D101" i="373"/>
  <c r="Z100" i="373"/>
  <c r="Y100" i="373"/>
  <c r="X100" i="373"/>
  <c r="W100" i="373"/>
  <c r="V100" i="373"/>
  <c r="U100" i="373"/>
  <c r="T100" i="373"/>
  <c r="S100" i="373"/>
  <c r="Q100" i="373"/>
  <c r="P100" i="373"/>
  <c r="O100" i="373"/>
  <c r="N100" i="373"/>
  <c r="M100" i="373"/>
  <c r="L100" i="373"/>
  <c r="J100" i="373"/>
  <c r="I100" i="373"/>
  <c r="H100" i="373"/>
  <c r="G100" i="373"/>
  <c r="F100" i="373"/>
  <c r="E100" i="373"/>
  <c r="D100" i="373"/>
  <c r="Z99" i="373"/>
  <c r="Y99" i="373"/>
  <c r="X99" i="373"/>
  <c r="W99" i="373"/>
  <c r="V99" i="373"/>
  <c r="U99" i="373"/>
  <c r="T99" i="373"/>
  <c r="S99" i="373"/>
  <c r="Q99" i="373"/>
  <c r="P99" i="373"/>
  <c r="O99" i="373"/>
  <c r="N99" i="373"/>
  <c r="M99" i="373"/>
  <c r="L99" i="373"/>
  <c r="J99" i="373"/>
  <c r="I99" i="373"/>
  <c r="H99" i="373"/>
  <c r="G99" i="373"/>
  <c r="F99" i="373"/>
  <c r="E99" i="373"/>
  <c r="D99" i="373"/>
  <c r="Z98" i="373"/>
  <c r="Y98" i="373"/>
  <c r="X98" i="373"/>
  <c r="W98" i="373"/>
  <c r="V98" i="373"/>
  <c r="U98" i="373"/>
  <c r="T98" i="373"/>
  <c r="S98" i="373"/>
  <c r="Q98" i="373"/>
  <c r="P98" i="373"/>
  <c r="O98" i="373"/>
  <c r="N98" i="373"/>
  <c r="M98" i="373"/>
  <c r="L98" i="373"/>
  <c r="J98" i="373"/>
  <c r="I98" i="373"/>
  <c r="H98" i="373"/>
  <c r="G98" i="373"/>
  <c r="F98" i="373"/>
  <c r="E98" i="373"/>
  <c r="D98" i="373"/>
  <c r="Z97" i="373"/>
  <c r="Y97" i="373"/>
  <c r="X97" i="373"/>
  <c r="W97" i="373"/>
  <c r="V97" i="373"/>
  <c r="U97" i="373"/>
  <c r="T97" i="373"/>
  <c r="S97" i="373"/>
  <c r="Q97" i="373"/>
  <c r="P97" i="373"/>
  <c r="O97" i="373"/>
  <c r="N97" i="373"/>
  <c r="M97" i="373"/>
  <c r="L97" i="373"/>
  <c r="J97" i="373"/>
  <c r="I97" i="373"/>
  <c r="H97" i="373"/>
  <c r="G97" i="373"/>
  <c r="F97" i="373"/>
  <c r="E97" i="373"/>
  <c r="D97" i="373"/>
  <c r="Z96" i="373"/>
  <c r="Y96" i="373"/>
  <c r="X96" i="373"/>
  <c r="W96" i="373"/>
  <c r="V96" i="373"/>
  <c r="U96" i="373"/>
  <c r="T96" i="373"/>
  <c r="S96" i="373"/>
  <c r="Q96" i="373"/>
  <c r="P96" i="373"/>
  <c r="O96" i="373"/>
  <c r="N96" i="373"/>
  <c r="M96" i="373"/>
  <c r="L96" i="373"/>
  <c r="J96" i="373"/>
  <c r="I96" i="373"/>
  <c r="H96" i="373"/>
  <c r="G96" i="373"/>
  <c r="F96" i="373"/>
  <c r="E96" i="373"/>
  <c r="D96" i="373"/>
  <c r="AA95" i="373"/>
  <c r="R95" i="373"/>
  <c r="K95" i="373"/>
  <c r="E95" i="373"/>
  <c r="Z94" i="373"/>
  <c r="Y94" i="373"/>
  <c r="X94" i="373"/>
  <c r="W94" i="373"/>
  <c r="V94" i="373"/>
  <c r="U94" i="373"/>
  <c r="T94" i="373"/>
  <c r="S94" i="373"/>
  <c r="Q94" i="373"/>
  <c r="P94" i="373"/>
  <c r="O94" i="373"/>
  <c r="N94" i="373"/>
  <c r="M94" i="373"/>
  <c r="L94" i="373"/>
  <c r="J94" i="373"/>
  <c r="I94" i="373"/>
  <c r="H94" i="373"/>
  <c r="G94" i="373"/>
  <c r="F94" i="373"/>
  <c r="E94" i="373"/>
  <c r="D94" i="373"/>
  <c r="AA93" i="373"/>
  <c r="E93" i="373"/>
  <c r="Z92" i="373"/>
  <c r="Y92" i="373"/>
  <c r="X92" i="373"/>
  <c r="V92" i="373"/>
  <c r="T92" i="373"/>
  <c r="S92" i="373"/>
  <c r="P92" i="373"/>
  <c r="O92" i="373"/>
  <c r="N92" i="373"/>
  <c r="M92" i="373"/>
  <c r="L92" i="373"/>
  <c r="J92" i="373"/>
  <c r="I92" i="373"/>
  <c r="H92" i="373"/>
  <c r="G92" i="373"/>
  <c r="F92" i="373"/>
  <c r="E92" i="373"/>
  <c r="D92" i="373"/>
  <c r="Z91" i="373"/>
  <c r="Y91" i="373"/>
  <c r="X91" i="373"/>
  <c r="V91" i="373"/>
  <c r="T91" i="373"/>
  <c r="S91" i="373"/>
  <c r="P91" i="373"/>
  <c r="O91" i="373"/>
  <c r="N91" i="373"/>
  <c r="M91" i="373"/>
  <c r="L91" i="373"/>
  <c r="J91" i="373"/>
  <c r="I91" i="373"/>
  <c r="H91" i="373"/>
  <c r="G91" i="373"/>
  <c r="F91" i="373"/>
  <c r="E91" i="373"/>
  <c r="D91" i="373"/>
  <c r="Z90" i="373"/>
  <c r="Y90" i="373"/>
  <c r="X90" i="373"/>
  <c r="V90" i="373"/>
  <c r="T90" i="373"/>
  <c r="S90" i="373"/>
  <c r="P90" i="373"/>
  <c r="O90" i="373"/>
  <c r="N90" i="373"/>
  <c r="M90" i="373"/>
  <c r="L90" i="373"/>
  <c r="J90" i="373"/>
  <c r="I90" i="373"/>
  <c r="H90" i="373"/>
  <c r="G90" i="373"/>
  <c r="F90" i="373"/>
  <c r="E90" i="373"/>
  <c r="D90" i="373"/>
  <c r="Z89" i="373"/>
  <c r="Y89" i="373"/>
  <c r="X89" i="373"/>
  <c r="V89" i="373"/>
  <c r="T89" i="373"/>
  <c r="S89" i="373"/>
  <c r="P89" i="373"/>
  <c r="O89" i="373"/>
  <c r="N89" i="373"/>
  <c r="M89" i="373"/>
  <c r="L89" i="373"/>
  <c r="J89" i="373"/>
  <c r="I89" i="373"/>
  <c r="H89" i="373"/>
  <c r="G89" i="373"/>
  <c r="F89" i="373"/>
  <c r="E89" i="373"/>
  <c r="D89" i="373"/>
  <c r="Z88" i="373"/>
  <c r="Y88" i="373"/>
  <c r="X88" i="373"/>
  <c r="V88" i="373"/>
  <c r="T88" i="373"/>
  <c r="S88" i="373"/>
  <c r="P88" i="373"/>
  <c r="O88" i="373"/>
  <c r="N88" i="373"/>
  <c r="M88" i="373"/>
  <c r="L88" i="373"/>
  <c r="J88" i="373"/>
  <c r="I88" i="373"/>
  <c r="H88" i="373"/>
  <c r="G88" i="373"/>
  <c r="F88" i="373"/>
  <c r="E88" i="373"/>
  <c r="D88" i="373"/>
  <c r="Z87" i="373"/>
  <c r="Y87" i="373"/>
  <c r="X87" i="373"/>
  <c r="V87" i="373"/>
  <c r="T87" i="373"/>
  <c r="S87" i="373"/>
  <c r="P87" i="373"/>
  <c r="O87" i="373"/>
  <c r="N87" i="373"/>
  <c r="M87" i="373"/>
  <c r="L87" i="373"/>
  <c r="J87" i="373"/>
  <c r="I87" i="373"/>
  <c r="H87" i="373"/>
  <c r="G87" i="373"/>
  <c r="F87" i="373"/>
  <c r="E87" i="373"/>
  <c r="D87" i="373"/>
  <c r="Z86" i="373"/>
  <c r="Y86" i="373"/>
  <c r="X86" i="373"/>
  <c r="V86" i="373"/>
  <c r="T86" i="373"/>
  <c r="S86" i="373"/>
  <c r="P86" i="373"/>
  <c r="O86" i="373"/>
  <c r="N86" i="373"/>
  <c r="M86" i="373"/>
  <c r="L86" i="373"/>
  <c r="J86" i="373"/>
  <c r="I86" i="373"/>
  <c r="H86" i="373"/>
  <c r="G86" i="373"/>
  <c r="F86" i="373"/>
  <c r="E86" i="373"/>
  <c r="D86" i="373"/>
  <c r="Q85" i="373"/>
  <c r="E85" i="373"/>
  <c r="AA84" i="373"/>
  <c r="E84" i="373"/>
  <c r="Z83" i="373"/>
  <c r="Y83" i="373"/>
  <c r="X83" i="373"/>
  <c r="V83" i="373"/>
  <c r="T83" i="373"/>
  <c r="S83" i="373"/>
  <c r="P83" i="373"/>
  <c r="O83" i="373"/>
  <c r="N83" i="373"/>
  <c r="M83" i="373"/>
  <c r="L83" i="373"/>
  <c r="J83" i="373"/>
  <c r="I83" i="373"/>
  <c r="H83" i="373"/>
  <c r="G83" i="373"/>
  <c r="F83" i="373"/>
  <c r="E83" i="373"/>
  <c r="D83" i="373"/>
  <c r="Z82" i="373"/>
  <c r="Y82" i="373"/>
  <c r="X82" i="373"/>
  <c r="V82" i="373"/>
  <c r="T82" i="373"/>
  <c r="S82" i="373"/>
  <c r="P82" i="373"/>
  <c r="O82" i="373"/>
  <c r="N82" i="373"/>
  <c r="M82" i="373"/>
  <c r="L82" i="373"/>
  <c r="J82" i="373"/>
  <c r="I82" i="373"/>
  <c r="H82" i="373"/>
  <c r="G82" i="373"/>
  <c r="F82" i="373"/>
  <c r="E82" i="373"/>
  <c r="D82" i="373"/>
  <c r="Z81" i="373"/>
  <c r="Y81" i="373"/>
  <c r="X81" i="373"/>
  <c r="V81" i="373"/>
  <c r="T81" i="373"/>
  <c r="S81" i="373"/>
  <c r="P81" i="373"/>
  <c r="O81" i="373"/>
  <c r="N81" i="373"/>
  <c r="M81" i="373"/>
  <c r="L81" i="373"/>
  <c r="J81" i="373"/>
  <c r="I81" i="373"/>
  <c r="H81" i="373"/>
  <c r="G81" i="373"/>
  <c r="F81" i="373"/>
  <c r="E81" i="373"/>
  <c r="D81" i="373"/>
  <c r="Z80" i="373"/>
  <c r="Y80" i="373"/>
  <c r="X80" i="373"/>
  <c r="V80" i="373"/>
  <c r="T80" i="373"/>
  <c r="S80" i="373"/>
  <c r="P80" i="373"/>
  <c r="O80" i="373"/>
  <c r="N80" i="373"/>
  <c r="M80" i="373"/>
  <c r="L80" i="373"/>
  <c r="J80" i="373"/>
  <c r="I80" i="373"/>
  <c r="H80" i="373"/>
  <c r="G80" i="373"/>
  <c r="F80" i="373"/>
  <c r="E80" i="373"/>
  <c r="D80" i="373"/>
  <c r="Z79" i="373"/>
  <c r="Y79" i="373"/>
  <c r="X79" i="373"/>
  <c r="V79" i="373"/>
  <c r="T79" i="373"/>
  <c r="S79" i="373"/>
  <c r="P79" i="373"/>
  <c r="O79" i="373"/>
  <c r="N79" i="373"/>
  <c r="M79" i="373"/>
  <c r="L79" i="373"/>
  <c r="J79" i="373"/>
  <c r="I79" i="373"/>
  <c r="H79" i="373"/>
  <c r="G79" i="373"/>
  <c r="F79" i="373"/>
  <c r="E79" i="373"/>
  <c r="D79" i="373"/>
  <c r="Z78" i="373"/>
  <c r="Y78" i="373"/>
  <c r="X78" i="373"/>
  <c r="V78" i="373"/>
  <c r="T78" i="373"/>
  <c r="S78" i="373"/>
  <c r="P78" i="373"/>
  <c r="O78" i="373"/>
  <c r="N78" i="373"/>
  <c r="M78" i="373"/>
  <c r="L78" i="373"/>
  <c r="J78" i="373"/>
  <c r="I78" i="373"/>
  <c r="H78" i="373"/>
  <c r="G78" i="373"/>
  <c r="F78" i="373"/>
  <c r="E78" i="373"/>
  <c r="D78" i="373"/>
  <c r="Z77" i="373"/>
  <c r="Y77" i="373"/>
  <c r="X77" i="373"/>
  <c r="V77" i="373"/>
  <c r="T77" i="373"/>
  <c r="S77" i="373"/>
  <c r="P77" i="373"/>
  <c r="O77" i="373"/>
  <c r="N77" i="373"/>
  <c r="M77" i="373"/>
  <c r="L77" i="373"/>
  <c r="J77" i="373"/>
  <c r="I77" i="373"/>
  <c r="H77" i="373"/>
  <c r="G77" i="373"/>
  <c r="F77" i="373"/>
  <c r="E77" i="373"/>
  <c r="D77" i="373"/>
  <c r="W75" i="373"/>
  <c r="W74" i="373" s="1"/>
  <c r="U75" i="373"/>
  <c r="U74" i="373" s="1"/>
  <c r="Q76" i="373"/>
  <c r="Q75" i="373" s="1"/>
  <c r="Q74" i="373" s="1"/>
  <c r="E76" i="373"/>
  <c r="Z75" i="373"/>
  <c r="Z74" i="373" s="1"/>
  <c r="Y75" i="373"/>
  <c r="Y74" i="373" s="1"/>
  <c r="X75" i="373"/>
  <c r="X74" i="373" s="1"/>
  <c r="V75" i="373"/>
  <c r="V74" i="373" s="1"/>
  <c r="T75" i="373"/>
  <c r="T74" i="373" s="1"/>
  <c r="S75" i="373"/>
  <c r="S74" i="373" s="1"/>
  <c r="P75" i="373"/>
  <c r="P74" i="373" s="1"/>
  <c r="O75" i="373"/>
  <c r="O74" i="373" s="1"/>
  <c r="N75" i="373"/>
  <c r="M75" i="373"/>
  <c r="M74" i="373" s="1"/>
  <c r="L75" i="373"/>
  <c r="L74" i="373" s="1"/>
  <c r="J75" i="373"/>
  <c r="J74" i="373" s="1"/>
  <c r="I75" i="373"/>
  <c r="I74" i="373" s="1"/>
  <c r="H75" i="373"/>
  <c r="G75" i="373"/>
  <c r="G74" i="373" s="1"/>
  <c r="F75" i="373"/>
  <c r="F74" i="373" s="1"/>
  <c r="E75" i="373"/>
  <c r="D75" i="373"/>
  <c r="D74" i="373" s="1"/>
  <c r="H74" i="373"/>
  <c r="E74" i="373"/>
  <c r="Z73" i="373"/>
  <c r="Y73" i="373"/>
  <c r="X73" i="373"/>
  <c r="W73" i="373"/>
  <c r="V73" i="373"/>
  <c r="U73" i="373"/>
  <c r="T73" i="373"/>
  <c r="S73" i="373"/>
  <c r="Q73" i="373"/>
  <c r="P73" i="373"/>
  <c r="O73" i="373"/>
  <c r="N73" i="373"/>
  <c r="M73" i="373"/>
  <c r="L73" i="373"/>
  <c r="J73" i="373"/>
  <c r="I73" i="373"/>
  <c r="H73" i="373"/>
  <c r="G73" i="373"/>
  <c r="F73" i="373"/>
  <c r="E73" i="373"/>
  <c r="D73" i="373"/>
  <c r="Z72" i="373"/>
  <c r="Y72" i="373"/>
  <c r="X72" i="373"/>
  <c r="W72" i="373"/>
  <c r="V72" i="373"/>
  <c r="U72" i="373"/>
  <c r="T72" i="373"/>
  <c r="S72" i="373"/>
  <c r="Q72" i="373"/>
  <c r="P72" i="373"/>
  <c r="O72" i="373"/>
  <c r="N72" i="373"/>
  <c r="M72" i="373"/>
  <c r="L72" i="373"/>
  <c r="J72" i="373"/>
  <c r="I72" i="373"/>
  <c r="H72" i="373"/>
  <c r="G72" i="373"/>
  <c r="F72" i="373"/>
  <c r="E72" i="373"/>
  <c r="D72" i="373"/>
  <c r="Z71" i="373"/>
  <c r="Y71" i="373"/>
  <c r="X71" i="373"/>
  <c r="W71" i="373"/>
  <c r="V71" i="373"/>
  <c r="U71" i="373"/>
  <c r="T71" i="373"/>
  <c r="S71" i="373"/>
  <c r="Q71" i="373"/>
  <c r="P71" i="373"/>
  <c r="O71" i="373"/>
  <c r="N71" i="373"/>
  <c r="M71" i="373"/>
  <c r="L71" i="373"/>
  <c r="J71" i="373"/>
  <c r="I71" i="373"/>
  <c r="H71" i="373"/>
  <c r="G71" i="373"/>
  <c r="F71" i="373"/>
  <c r="E71" i="373"/>
  <c r="D71" i="373"/>
  <c r="Z70" i="373"/>
  <c r="Y70" i="373"/>
  <c r="X70" i="373"/>
  <c r="W70" i="373"/>
  <c r="V70" i="373"/>
  <c r="U70" i="373"/>
  <c r="T70" i="373"/>
  <c r="S70" i="373"/>
  <c r="Q70" i="373"/>
  <c r="P70" i="373"/>
  <c r="O70" i="373"/>
  <c r="N70" i="373"/>
  <c r="M70" i="373"/>
  <c r="L70" i="373"/>
  <c r="J70" i="373"/>
  <c r="I70" i="373"/>
  <c r="H70" i="373"/>
  <c r="G70" i="373"/>
  <c r="F70" i="373"/>
  <c r="E70" i="373"/>
  <c r="D70" i="373"/>
  <c r="Z69" i="373"/>
  <c r="Y69" i="373"/>
  <c r="X69" i="373"/>
  <c r="W69" i="373"/>
  <c r="V69" i="373"/>
  <c r="U69" i="373"/>
  <c r="T69" i="373"/>
  <c r="S69" i="373"/>
  <c r="Q69" i="373"/>
  <c r="P69" i="373"/>
  <c r="O69" i="373"/>
  <c r="N69" i="373"/>
  <c r="M69" i="373"/>
  <c r="L69" i="373"/>
  <c r="J69" i="373"/>
  <c r="I69" i="373"/>
  <c r="H69" i="373"/>
  <c r="G69" i="373"/>
  <c r="F69" i="373"/>
  <c r="E69" i="373"/>
  <c r="D69" i="373"/>
  <c r="Z68" i="373"/>
  <c r="Y68" i="373"/>
  <c r="X68" i="373"/>
  <c r="W68" i="373"/>
  <c r="V68" i="373"/>
  <c r="U68" i="373"/>
  <c r="T68" i="373"/>
  <c r="S68" i="373"/>
  <c r="Q68" i="373"/>
  <c r="P68" i="373"/>
  <c r="O68" i="373"/>
  <c r="N68" i="373"/>
  <c r="M68" i="373"/>
  <c r="L68" i="373"/>
  <c r="J68" i="373"/>
  <c r="I68" i="373"/>
  <c r="H68" i="373"/>
  <c r="G68" i="373"/>
  <c r="F68" i="373"/>
  <c r="E68" i="373"/>
  <c r="D68" i="373"/>
  <c r="AA67" i="373"/>
  <c r="R67" i="373"/>
  <c r="K67" i="373"/>
  <c r="E67" i="373"/>
  <c r="Z66" i="373"/>
  <c r="Y66" i="373"/>
  <c r="X66" i="373"/>
  <c r="W66" i="373"/>
  <c r="V66" i="373"/>
  <c r="U66" i="373"/>
  <c r="T66" i="373"/>
  <c r="S66" i="373"/>
  <c r="Q66" i="373"/>
  <c r="P66" i="373"/>
  <c r="O66" i="373"/>
  <c r="N66" i="373"/>
  <c r="M66" i="373"/>
  <c r="L66" i="373"/>
  <c r="J66" i="373"/>
  <c r="I66" i="373"/>
  <c r="H66" i="373"/>
  <c r="G66" i="373"/>
  <c r="F66" i="373"/>
  <c r="E66" i="373"/>
  <c r="Z65" i="373"/>
  <c r="Y65" i="373"/>
  <c r="X65" i="373"/>
  <c r="W65" i="373"/>
  <c r="V65" i="373"/>
  <c r="U65" i="373"/>
  <c r="T65" i="373"/>
  <c r="S65" i="373"/>
  <c r="Q65" i="373"/>
  <c r="P65" i="373"/>
  <c r="O65" i="373"/>
  <c r="N65" i="373"/>
  <c r="M65" i="373"/>
  <c r="L65" i="373"/>
  <c r="J65" i="373"/>
  <c r="I65" i="373"/>
  <c r="H65" i="373"/>
  <c r="G65" i="373"/>
  <c r="F65" i="373"/>
  <c r="E65" i="373"/>
  <c r="Z64" i="373"/>
  <c r="Y64" i="373"/>
  <c r="X64" i="373"/>
  <c r="W64" i="373"/>
  <c r="V64" i="373"/>
  <c r="U64" i="373"/>
  <c r="T64" i="373"/>
  <c r="S64" i="373"/>
  <c r="Q64" i="373"/>
  <c r="P64" i="373"/>
  <c r="O64" i="373"/>
  <c r="N64" i="373"/>
  <c r="M64" i="373"/>
  <c r="L64" i="373"/>
  <c r="J64" i="373"/>
  <c r="I64" i="373"/>
  <c r="H64" i="373"/>
  <c r="G64" i="373"/>
  <c r="F64" i="373"/>
  <c r="E64" i="373"/>
  <c r="Z63" i="373"/>
  <c r="Y63" i="373"/>
  <c r="X63" i="373"/>
  <c r="W63" i="373"/>
  <c r="V63" i="373"/>
  <c r="U63" i="373"/>
  <c r="T63" i="373"/>
  <c r="S63" i="373"/>
  <c r="Q63" i="373"/>
  <c r="P63" i="373"/>
  <c r="O63" i="373"/>
  <c r="N63" i="373"/>
  <c r="M63" i="373"/>
  <c r="L63" i="373"/>
  <c r="J63" i="373"/>
  <c r="I63" i="373"/>
  <c r="H63" i="373"/>
  <c r="G63" i="373"/>
  <c r="F63" i="373"/>
  <c r="E63" i="373"/>
  <c r="Z62" i="373"/>
  <c r="Y62" i="373"/>
  <c r="X62" i="373"/>
  <c r="W62" i="373"/>
  <c r="V62" i="373"/>
  <c r="U62" i="373"/>
  <c r="T62" i="373"/>
  <c r="S62" i="373"/>
  <c r="Q62" i="373"/>
  <c r="P62" i="373"/>
  <c r="O62" i="373"/>
  <c r="N62" i="373"/>
  <c r="M62" i="373"/>
  <c r="L62" i="373"/>
  <c r="J62" i="373"/>
  <c r="I62" i="373"/>
  <c r="H62" i="373"/>
  <c r="G62" i="373"/>
  <c r="F62" i="373"/>
  <c r="E62" i="373"/>
  <c r="Z61" i="373"/>
  <c r="Y61" i="373"/>
  <c r="X61" i="373"/>
  <c r="W61" i="373"/>
  <c r="V61" i="373"/>
  <c r="U61" i="373"/>
  <c r="T61" i="373"/>
  <c r="S61" i="373"/>
  <c r="Q61" i="373"/>
  <c r="P61" i="373"/>
  <c r="O61" i="373"/>
  <c r="N61" i="373"/>
  <c r="M61" i="373"/>
  <c r="L61" i="373"/>
  <c r="J61" i="373"/>
  <c r="I61" i="373"/>
  <c r="H61" i="373"/>
  <c r="G61" i="373"/>
  <c r="F61" i="373"/>
  <c r="E61" i="373"/>
  <c r="D61" i="373"/>
  <c r="AA60" i="373"/>
  <c r="R60" i="373"/>
  <c r="E60" i="373"/>
  <c r="D60" i="373"/>
  <c r="K60" i="373" s="1"/>
  <c r="Z59" i="373"/>
  <c r="Y59" i="373"/>
  <c r="X59" i="373"/>
  <c r="W59" i="373"/>
  <c r="V59" i="373"/>
  <c r="U59" i="373"/>
  <c r="T59" i="373"/>
  <c r="S59" i="373"/>
  <c r="Q59" i="373"/>
  <c r="P59" i="373"/>
  <c r="O59" i="373"/>
  <c r="N59" i="373"/>
  <c r="M59" i="373"/>
  <c r="L59" i="373"/>
  <c r="J59" i="373"/>
  <c r="I59" i="373"/>
  <c r="H59" i="373"/>
  <c r="G59" i="373"/>
  <c r="F59" i="373"/>
  <c r="E59" i="373"/>
  <c r="Z58" i="373"/>
  <c r="Y58" i="373"/>
  <c r="X58" i="373"/>
  <c r="W58" i="373"/>
  <c r="V58" i="373"/>
  <c r="U58" i="373"/>
  <c r="T58" i="373"/>
  <c r="S58" i="373"/>
  <c r="Q58" i="373"/>
  <c r="P58" i="373"/>
  <c r="O58" i="373"/>
  <c r="N58" i="373"/>
  <c r="M58" i="373"/>
  <c r="L58" i="373"/>
  <c r="J58" i="373"/>
  <c r="I58" i="373"/>
  <c r="H58" i="373"/>
  <c r="G58" i="373"/>
  <c r="F58" i="373"/>
  <c r="E58" i="373"/>
  <c r="D58" i="373"/>
  <c r="Z57" i="373"/>
  <c r="Y57" i="373"/>
  <c r="X57" i="373"/>
  <c r="W57" i="373"/>
  <c r="V57" i="373"/>
  <c r="U57" i="373"/>
  <c r="T57" i="373"/>
  <c r="S57" i="373"/>
  <c r="Q57" i="373"/>
  <c r="P57" i="373"/>
  <c r="O57" i="373"/>
  <c r="N57" i="373"/>
  <c r="M57" i="373"/>
  <c r="L57" i="373"/>
  <c r="J57" i="373"/>
  <c r="I57" i="373"/>
  <c r="H57" i="373"/>
  <c r="G57" i="373"/>
  <c r="F57" i="373"/>
  <c r="E57" i="373"/>
  <c r="D57" i="373"/>
  <c r="Z56" i="373"/>
  <c r="Y56" i="373"/>
  <c r="X56" i="373"/>
  <c r="W56" i="373"/>
  <c r="V56" i="373"/>
  <c r="U56" i="373"/>
  <c r="T56" i="373"/>
  <c r="S56" i="373"/>
  <c r="Q56" i="373"/>
  <c r="P56" i="373"/>
  <c r="O56" i="373"/>
  <c r="N56" i="373"/>
  <c r="M56" i="373"/>
  <c r="L56" i="373"/>
  <c r="J56" i="373"/>
  <c r="I56" i="373"/>
  <c r="H56" i="373"/>
  <c r="G56" i="373"/>
  <c r="F56" i="373"/>
  <c r="E56" i="373"/>
  <c r="D56" i="373"/>
  <c r="Z55" i="373"/>
  <c r="Y55" i="373"/>
  <c r="X55" i="373"/>
  <c r="W55" i="373"/>
  <c r="V55" i="373"/>
  <c r="U55" i="373"/>
  <c r="T55" i="373"/>
  <c r="S55" i="373"/>
  <c r="Q55" i="373"/>
  <c r="P55" i="373"/>
  <c r="O55" i="373"/>
  <c r="N55" i="373"/>
  <c r="M55" i="373"/>
  <c r="L55" i="373"/>
  <c r="J55" i="373"/>
  <c r="I55" i="373"/>
  <c r="H55" i="373"/>
  <c r="G55" i="373"/>
  <c r="F55" i="373"/>
  <c r="E55" i="373"/>
  <c r="D55" i="373"/>
  <c r="Z54" i="373"/>
  <c r="Y54" i="373"/>
  <c r="X54" i="373"/>
  <c r="W54" i="373"/>
  <c r="V54" i="373"/>
  <c r="U54" i="373"/>
  <c r="T54" i="373"/>
  <c r="S54" i="373"/>
  <c r="Q54" i="373"/>
  <c r="P54" i="373"/>
  <c r="O54" i="373"/>
  <c r="N54" i="373"/>
  <c r="M54" i="373"/>
  <c r="L54" i="373"/>
  <c r="J54" i="373"/>
  <c r="I54" i="373"/>
  <c r="H54" i="373"/>
  <c r="G54" i="373"/>
  <c r="F54" i="373"/>
  <c r="E54" i="373"/>
  <c r="D54" i="373"/>
  <c r="Z53" i="373"/>
  <c r="Y53" i="373"/>
  <c r="X53" i="373"/>
  <c r="W53" i="373"/>
  <c r="V53" i="373"/>
  <c r="U53" i="373"/>
  <c r="T53" i="373"/>
  <c r="S53" i="373"/>
  <c r="Q53" i="373"/>
  <c r="P53" i="373"/>
  <c r="O53" i="373"/>
  <c r="N53" i="373"/>
  <c r="M53" i="373"/>
  <c r="L53" i="373"/>
  <c r="J53" i="373"/>
  <c r="I53" i="373"/>
  <c r="H53" i="373"/>
  <c r="G53" i="373"/>
  <c r="F53" i="373"/>
  <c r="K53" i="373" s="1"/>
  <c r="E53" i="373"/>
  <c r="D53" i="373"/>
  <c r="AA52" i="373"/>
  <c r="R52" i="373"/>
  <c r="K52" i="373"/>
  <c r="E52" i="373"/>
  <c r="Z51" i="373"/>
  <c r="Y51" i="373"/>
  <c r="X51" i="373"/>
  <c r="W51" i="373"/>
  <c r="V51" i="373"/>
  <c r="U51" i="373"/>
  <c r="T51" i="373"/>
  <c r="S51" i="373"/>
  <c r="Q51" i="373"/>
  <c r="P51" i="373"/>
  <c r="O51" i="373"/>
  <c r="N51" i="373"/>
  <c r="M51" i="373"/>
  <c r="L51" i="373"/>
  <c r="J51" i="373"/>
  <c r="I51" i="373"/>
  <c r="H51" i="373"/>
  <c r="G51" i="373"/>
  <c r="F51" i="373"/>
  <c r="E51" i="373"/>
  <c r="D51" i="373"/>
  <c r="Z50" i="373"/>
  <c r="Y50" i="373"/>
  <c r="X50" i="373"/>
  <c r="W50" i="373"/>
  <c r="V50" i="373"/>
  <c r="U50" i="373"/>
  <c r="T50" i="373"/>
  <c r="S50" i="373"/>
  <c r="Q50" i="373"/>
  <c r="P50" i="373"/>
  <c r="O50" i="373"/>
  <c r="N50" i="373"/>
  <c r="M50" i="373"/>
  <c r="L50" i="373"/>
  <c r="J50" i="373"/>
  <c r="I50" i="373"/>
  <c r="H50" i="373"/>
  <c r="G50" i="373"/>
  <c r="F50" i="373"/>
  <c r="E50" i="373"/>
  <c r="D50" i="373"/>
  <c r="Z49" i="373"/>
  <c r="Y49" i="373"/>
  <c r="X49" i="373"/>
  <c r="W49" i="373"/>
  <c r="V49" i="373"/>
  <c r="U49" i="373"/>
  <c r="T49" i="373"/>
  <c r="S49" i="373"/>
  <c r="Q49" i="373"/>
  <c r="P49" i="373"/>
  <c r="O49" i="373"/>
  <c r="N49" i="373"/>
  <c r="M49" i="373"/>
  <c r="L49" i="373"/>
  <c r="J49" i="373"/>
  <c r="I49" i="373"/>
  <c r="H49" i="373"/>
  <c r="G49" i="373"/>
  <c r="F49" i="373"/>
  <c r="E49" i="373"/>
  <c r="D49" i="373"/>
  <c r="Z48" i="373"/>
  <c r="Y48" i="373"/>
  <c r="X48" i="373"/>
  <c r="W48" i="373"/>
  <c r="V48" i="373"/>
  <c r="U48" i="373"/>
  <c r="T48" i="373"/>
  <c r="S48" i="373"/>
  <c r="Q48" i="373"/>
  <c r="P48" i="373"/>
  <c r="O48" i="373"/>
  <c r="N48" i="373"/>
  <c r="M48" i="373"/>
  <c r="L48" i="373"/>
  <c r="J48" i="373"/>
  <c r="I48" i="373"/>
  <c r="H48" i="373"/>
  <c r="G48" i="373"/>
  <c r="F48" i="373"/>
  <c r="E48" i="373"/>
  <c r="D48" i="373"/>
  <c r="Z47" i="373"/>
  <c r="Y47" i="373"/>
  <c r="X47" i="373"/>
  <c r="W47" i="373"/>
  <c r="V47" i="373"/>
  <c r="U47" i="373"/>
  <c r="T47" i="373"/>
  <c r="S47" i="373"/>
  <c r="Q47" i="373"/>
  <c r="P47" i="373"/>
  <c r="O47" i="373"/>
  <c r="N47" i="373"/>
  <c r="M47" i="373"/>
  <c r="L47" i="373"/>
  <c r="J47" i="373"/>
  <c r="I47" i="373"/>
  <c r="H47" i="373"/>
  <c r="G47" i="373"/>
  <c r="F47" i="373"/>
  <c r="E47" i="373"/>
  <c r="D47" i="373"/>
  <c r="Z46" i="373"/>
  <c r="Y46" i="373"/>
  <c r="X46" i="373"/>
  <c r="W46" i="373"/>
  <c r="V46" i="373"/>
  <c r="U46" i="373"/>
  <c r="T46" i="373"/>
  <c r="S46" i="373"/>
  <c r="Q46" i="373"/>
  <c r="P46" i="373"/>
  <c r="O46" i="373"/>
  <c r="N46" i="373"/>
  <c r="M46" i="373"/>
  <c r="L46" i="373"/>
  <c r="J46" i="373"/>
  <c r="I46" i="373"/>
  <c r="H46" i="373"/>
  <c r="G46" i="373"/>
  <c r="F46" i="373"/>
  <c r="E46" i="373"/>
  <c r="D46" i="373"/>
  <c r="AA45" i="373"/>
  <c r="R45" i="373"/>
  <c r="K45" i="373"/>
  <c r="E45" i="373"/>
  <c r="Z44" i="373"/>
  <c r="Z43" i="373" s="1"/>
  <c r="Y44" i="373"/>
  <c r="Y43" i="373" s="1"/>
  <c r="X44" i="373"/>
  <c r="X43" i="373" s="1"/>
  <c r="W44" i="373"/>
  <c r="W43" i="373" s="1"/>
  <c r="V44" i="373"/>
  <c r="V43" i="373" s="1"/>
  <c r="U44" i="373"/>
  <c r="U43" i="373" s="1"/>
  <c r="T44" i="373"/>
  <c r="T43" i="373" s="1"/>
  <c r="S44" i="373"/>
  <c r="S43" i="373" s="1"/>
  <c r="Q44" i="373"/>
  <c r="Q43" i="373" s="1"/>
  <c r="P44" i="373"/>
  <c r="P43" i="373" s="1"/>
  <c r="O44" i="373"/>
  <c r="O43" i="373" s="1"/>
  <c r="N44" i="373"/>
  <c r="N43" i="373" s="1"/>
  <c r="M44" i="373"/>
  <c r="M43" i="373" s="1"/>
  <c r="L44" i="373"/>
  <c r="J44" i="373"/>
  <c r="J43" i="373" s="1"/>
  <c r="I44" i="373"/>
  <c r="I43" i="373" s="1"/>
  <c r="H44" i="373"/>
  <c r="H43" i="373" s="1"/>
  <c r="G44" i="373"/>
  <c r="G43" i="373" s="1"/>
  <c r="F44" i="373"/>
  <c r="F43" i="373" s="1"/>
  <c r="E44" i="373"/>
  <c r="D44" i="373"/>
  <c r="E43" i="373"/>
  <c r="Z42" i="373"/>
  <c r="Y42" i="373"/>
  <c r="X42" i="373"/>
  <c r="W42" i="373"/>
  <c r="V42" i="373"/>
  <c r="U42" i="373"/>
  <c r="T42" i="373"/>
  <c r="S42" i="373"/>
  <c r="Q42" i="373"/>
  <c r="P42" i="373"/>
  <c r="O42" i="373"/>
  <c r="N42" i="373"/>
  <c r="M42" i="373"/>
  <c r="L42" i="373"/>
  <c r="J42" i="373"/>
  <c r="I42" i="373"/>
  <c r="H42" i="373"/>
  <c r="G42" i="373"/>
  <c r="F42" i="373"/>
  <c r="E42" i="373"/>
  <c r="D42" i="373"/>
  <c r="Z41" i="373"/>
  <c r="Y41" i="373"/>
  <c r="X41" i="373"/>
  <c r="W41" i="373"/>
  <c r="V41" i="373"/>
  <c r="U41" i="373"/>
  <c r="T41" i="373"/>
  <c r="S41" i="373"/>
  <c r="Q41" i="373"/>
  <c r="P41" i="373"/>
  <c r="O41" i="373"/>
  <c r="N41" i="373"/>
  <c r="M41" i="373"/>
  <c r="L41" i="373"/>
  <c r="J41" i="373"/>
  <c r="I41" i="373"/>
  <c r="H41" i="373"/>
  <c r="G41" i="373"/>
  <c r="F41" i="373"/>
  <c r="E41" i="373"/>
  <c r="D41" i="373"/>
  <c r="Z40" i="373"/>
  <c r="Y40" i="373"/>
  <c r="X40" i="373"/>
  <c r="W40" i="373"/>
  <c r="V40" i="373"/>
  <c r="U40" i="373"/>
  <c r="T40" i="373"/>
  <c r="S40" i="373"/>
  <c r="Q40" i="373"/>
  <c r="P40" i="373"/>
  <c r="O40" i="373"/>
  <c r="N40" i="373"/>
  <c r="M40" i="373"/>
  <c r="L40" i="373"/>
  <c r="J40" i="373"/>
  <c r="I40" i="373"/>
  <c r="H40" i="373"/>
  <c r="G40" i="373"/>
  <c r="F40" i="373"/>
  <c r="E40" i="373"/>
  <c r="D40" i="373"/>
  <c r="Z39" i="373"/>
  <c r="Y39" i="373"/>
  <c r="X39" i="373"/>
  <c r="W39" i="373"/>
  <c r="V39" i="373"/>
  <c r="U39" i="373"/>
  <c r="T39" i="373"/>
  <c r="S39" i="373"/>
  <c r="Q39" i="373"/>
  <c r="P39" i="373"/>
  <c r="O39" i="373"/>
  <c r="N39" i="373"/>
  <c r="M39" i="373"/>
  <c r="L39" i="373"/>
  <c r="J39" i="373"/>
  <c r="I39" i="373"/>
  <c r="H39" i="373"/>
  <c r="G39" i="373"/>
  <c r="F39" i="373"/>
  <c r="E39" i="373"/>
  <c r="D39" i="373"/>
  <c r="Z38" i="373"/>
  <c r="Y38" i="373"/>
  <c r="X38" i="373"/>
  <c r="W38" i="373"/>
  <c r="V38" i="373"/>
  <c r="U38" i="373"/>
  <c r="T38" i="373"/>
  <c r="S38" i="373"/>
  <c r="Q38" i="373"/>
  <c r="P38" i="373"/>
  <c r="O38" i="373"/>
  <c r="N38" i="373"/>
  <c r="M38" i="373"/>
  <c r="L38" i="373"/>
  <c r="J38" i="373"/>
  <c r="I38" i="373"/>
  <c r="H38" i="373"/>
  <c r="G38" i="373"/>
  <c r="F38" i="373"/>
  <c r="E38" i="373"/>
  <c r="D38" i="373"/>
  <c r="Z37" i="373"/>
  <c r="Y37" i="373"/>
  <c r="X37" i="373"/>
  <c r="W37" i="373"/>
  <c r="V37" i="373"/>
  <c r="U37" i="373"/>
  <c r="T37" i="373"/>
  <c r="S37" i="373"/>
  <c r="Q37" i="373"/>
  <c r="P37" i="373"/>
  <c r="O37" i="373"/>
  <c r="N37" i="373"/>
  <c r="M37" i="373"/>
  <c r="L37" i="373"/>
  <c r="J37" i="373"/>
  <c r="I37" i="373"/>
  <c r="H37" i="373"/>
  <c r="G37" i="373"/>
  <c r="F37" i="373"/>
  <c r="E37" i="373"/>
  <c r="D37" i="373"/>
  <c r="AA36" i="373"/>
  <c r="R36" i="373"/>
  <c r="AB36" i="373" s="1"/>
  <c r="K36" i="373"/>
  <c r="E36" i="373"/>
  <c r="Z35" i="373"/>
  <c r="Y35" i="373"/>
  <c r="X35" i="373"/>
  <c r="W35" i="373"/>
  <c r="V35" i="373"/>
  <c r="U35" i="373"/>
  <c r="T35" i="373"/>
  <c r="S35" i="373"/>
  <c r="Q35" i="373"/>
  <c r="P35" i="373"/>
  <c r="O35" i="373"/>
  <c r="N35" i="373"/>
  <c r="M35" i="373"/>
  <c r="L35" i="373"/>
  <c r="J35" i="373"/>
  <c r="I35" i="373"/>
  <c r="H35" i="373"/>
  <c r="G35" i="373"/>
  <c r="F35" i="373"/>
  <c r="K35" i="373" s="1"/>
  <c r="E35" i="373"/>
  <c r="D35" i="373"/>
  <c r="Z34" i="373"/>
  <c r="Y34" i="373"/>
  <c r="X34" i="373"/>
  <c r="W34" i="373"/>
  <c r="V34" i="373"/>
  <c r="U34" i="373"/>
  <c r="T34" i="373"/>
  <c r="S34" i="373"/>
  <c r="Q34" i="373"/>
  <c r="P34" i="373"/>
  <c r="O34" i="373"/>
  <c r="N34" i="373"/>
  <c r="M34" i="373"/>
  <c r="L34" i="373"/>
  <c r="J34" i="373"/>
  <c r="I34" i="373"/>
  <c r="H34" i="373"/>
  <c r="G34" i="373"/>
  <c r="F34" i="373"/>
  <c r="E34" i="373"/>
  <c r="D34" i="373"/>
  <c r="Z33" i="373"/>
  <c r="Y33" i="373"/>
  <c r="X33" i="373"/>
  <c r="W33" i="373"/>
  <c r="V33" i="373"/>
  <c r="U33" i="373"/>
  <c r="T33" i="373"/>
  <c r="S33" i="373"/>
  <c r="Q33" i="373"/>
  <c r="P33" i="373"/>
  <c r="O33" i="373"/>
  <c r="N33" i="373"/>
  <c r="M33" i="373"/>
  <c r="L33" i="373"/>
  <c r="J33" i="373"/>
  <c r="I33" i="373"/>
  <c r="H33" i="373"/>
  <c r="G33" i="373"/>
  <c r="F33" i="373"/>
  <c r="E33" i="373"/>
  <c r="D33" i="373"/>
  <c r="Z32" i="373"/>
  <c r="Y32" i="373"/>
  <c r="X32" i="373"/>
  <c r="W32" i="373"/>
  <c r="V32" i="373"/>
  <c r="U32" i="373"/>
  <c r="T32" i="373"/>
  <c r="S32" i="373"/>
  <c r="Q32" i="373"/>
  <c r="P32" i="373"/>
  <c r="O32" i="373"/>
  <c r="N32" i="373"/>
  <c r="M32" i="373"/>
  <c r="L32" i="373"/>
  <c r="J32" i="373"/>
  <c r="I32" i="373"/>
  <c r="H32" i="373"/>
  <c r="G32" i="373"/>
  <c r="F32" i="373"/>
  <c r="E32" i="373"/>
  <c r="D32" i="373"/>
  <c r="Z31" i="373"/>
  <c r="Y31" i="373"/>
  <c r="X31" i="373"/>
  <c r="W31" i="373"/>
  <c r="V31" i="373"/>
  <c r="U31" i="373"/>
  <c r="T31" i="373"/>
  <c r="S31" i="373"/>
  <c r="Q31" i="373"/>
  <c r="P31" i="373"/>
  <c r="O31" i="373"/>
  <c r="N31" i="373"/>
  <c r="M31" i="373"/>
  <c r="L31" i="373"/>
  <c r="J31" i="373"/>
  <c r="I31" i="373"/>
  <c r="H31" i="373"/>
  <c r="G31" i="373"/>
  <c r="F31" i="373"/>
  <c r="E31" i="373"/>
  <c r="D31" i="373"/>
  <c r="Z30" i="373"/>
  <c r="Y30" i="373"/>
  <c r="X30" i="373"/>
  <c r="W30" i="373"/>
  <c r="V30" i="373"/>
  <c r="U30" i="373"/>
  <c r="T30" i="373"/>
  <c r="S30" i="373"/>
  <c r="Q30" i="373"/>
  <c r="P30" i="373"/>
  <c r="O30" i="373"/>
  <c r="N30" i="373"/>
  <c r="M30" i="373"/>
  <c r="L30" i="373"/>
  <c r="J30" i="373"/>
  <c r="I30" i="373"/>
  <c r="H30" i="373"/>
  <c r="G30" i="373"/>
  <c r="F30" i="373"/>
  <c r="E30" i="373"/>
  <c r="D30" i="373"/>
  <c r="AA29" i="373"/>
  <c r="R29" i="373"/>
  <c r="K29" i="373"/>
  <c r="E29" i="373"/>
  <c r="Z28" i="373"/>
  <c r="Z27" i="373" s="1"/>
  <c r="Y28" i="373"/>
  <c r="Y27" i="373" s="1"/>
  <c r="X28" i="373"/>
  <c r="X27" i="373" s="1"/>
  <c r="W28" i="373"/>
  <c r="W27" i="373" s="1"/>
  <c r="V28" i="373"/>
  <c r="V27" i="373" s="1"/>
  <c r="V26" i="373" s="1"/>
  <c r="U28" i="373"/>
  <c r="U27" i="373" s="1"/>
  <c r="T28" i="373"/>
  <c r="T27" i="373" s="1"/>
  <c r="S28" i="373"/>
  <c r="S27" i="373" s="1"/>
  <c r="Q28" i="373"/>
  <c r="Q27" i="373" s="1"/>
  <c r="Q26" i="373" s="1"/>
  <c r="P28" i="373"/>
  <c r="P27" i="373" s="1"/>
  <c r="O28" i="373"/>
  <c r="O27" i="373" s="1"/>
  <c r="N28" i="373"/>
  <c r="N27" i="373" s="1"/>
  <c r="M28" i="373"/>
  <c r="M27" i="373" s="1"/>
  <c r="M26" i="373" s="1"/>
  <c r="L28" i="373"/>
  <c r="J28" i="373"/>
  <c r="I28" i="373"/>
  <c r="I27" i="373" s="1"/>
  <c r="H28" i="373"/>
  <c r="H27" i="373" s="1"/>
  <c r="H26" i="373" s="1"/>
  <c r="G28" i="373"/>
  <c r="G27" i="373" s="1"/>
  <c r="F28" i="373"/>
  <c r="E28" i="373"/>
  <c r="D28" i="373"/>
  <c r="J27" i="373"/>
  <c r="F27" i="373"/>
  <c r="E27" i="373"/>
  <c r="E26" i="373"/>
  <c r="Z25" i="373"/>
  <c r="Y25" i="373"/>
  <c r="X25" i="373"/>
  <c r="W25" i="373"/>
  <c r="V25" i="373"/>
  <c r="U25" i="373"/>
  <c r="T25" i="373"/>
  <c r="S25" i="373"/>
  <c r="Q25" i="373"/>
  <c r="P25" i="373"/>
  <c r="O25" i="373"/>
  <c r="N25" i="373"/>
  <c r="M25" i="373"/>
  <c r="L25" i="373"/>
  <c r="J25" i="373"/>
  <c r="I25" i="373"/>
  <c r="H25" i="373"/>
  <c r="G25" i="373"/>
  <c r="F25" i="373"/>
  <c r="E25" i="373"/>
  <c r="D25" i="373"/>
  <c r="Z24" i="373"/>
  <c r="Y24" i="373"/>
  <c r="X24" i="373"/>
  <c r="W24" i="373"/>
  <c r="V24" i="373"/>
  <c r="U24" i="373"/>
  <c r="T24" i="373"/>
  <c r="S24" i="373"/>
  <c r="Q24" i="373"/>
  <c r="P24" i="373"/>
  <c r="O24" i="373"/>
  <c r="N24" i="373"/>
  <c r="M24" i="373"/>
  <c r="L24" i="373"/>
  <c r="J24" i="373"/>
  <c r="I24" i="373"/>
  <c r="H24" i="373"/>
  <c r="G24" i="373"/>
  <c r="F24" i="373"/>
  <c r="E24" i="373"/>
  <c r="D24" i="373"/>
  <c r="Z23" i="373"/>
  <c r="Y23" i="373"/>
  <c r="X23" i="373"/>
  <c r="W23" i="373"/>
  <c r="V23" i="373"/>
  <c r="U23" i="373"/>
  <c r="T23" i="373"/>
  <c r="S23" i="373"/>
  <c r="Q23" i="373"/>
  <c r="P23" i="373"/>
  <c r="O23" i="373"/>
  <c r="N23" i="373"/>
  <c r="M23" i="373"/>
  <c r="L23" i="373"/>
  <c r="J23" i="373"/>
  <c r="I23" i="373"/>
  <c r="H23" i="373"/>
  <c r="G23" i="373"/>
  <c r="F23" i="373"/>
  <c r="E23" i="373"/>
  <c r="D23" i="373"/>
  <c r="E22" i="373"/>
  <c r="Z21" i="373"/>
  <c r="Y21" i="373"/>
  <c r="X21" i="373"/>
  <c r="W21" i="373"/>
  <c r="V21" i="373"/>
  <c r="U21" i="373"/>
  <c r="T21" i="373"/>
  <c r="S21" i="373"/>
  <c r="Q21" i="373"/>
  <c r="P21" i="373"/>
  <c r="O21" i="373"/>
  <c r="N21" i="373"/>
  <c r="M21" i="373"/>
  <c r="L21" i="373"/>
  <c r="J21" i="373"/>
  <c r="I21" i="373"/>
  <c r="H21" i="373"/>
  <c r="G21" i="373"/>
  <c r="F21" i="373"/>
  <c r="E21" i="373"/>
  <c r="D21" i="373"/>
  <c r="Z20" i="373"/>
  <c r="Y20" i="373"/>
  <c r="X20" i="373"/>
  <c r="W20" i="373"/>
  <c r="V20" i="373"/>
  <c r="U20" i="373"/>
  <c r="T20" i="373"/>
  <c r="S20" i="373"/>
  <c r="Q20" i="373"/>
  <c r="P20" i="373"/>
  <c r="O20" i="373"/>
  <c r="N20" i="373"/>
  <c r="M20" i="373"/>
  <c r="L20" i="373"/>
  <c r="J20" i="373"/>
  <c r="I20" i="373"/>
  <c r="H20" i="373"/>
  <c r="G20" i="373"/>
  <c r="F20" i="373"/>
  <c r="E20" i="373"/>
  <c r="D20" i="373"/>
  <c r="Z19" i="373"/>
  <c r="Y19" i="373"/>
  <c r="X19" i="373"/>
  <c r="W19" i="373"/>
  <c r="V19" i="373"/>
  <c r="U19" i="373"/>
  <c r="T19" i="373"/>
  <c r="T18" i="373" s="1"/>
  <c r="T17" i="373" s="1"/>
  <c r="S19" i="373"/>
  <c r="Q19" i="373"/>
  <c r="P19" i="373"/>
  <c r="O19" i="373"/>
  <c r="N19" i="373"/>
  <c r="M19" i="373"/>
  <c r="L19" i="373"/>
  <c r="J19" i="373"/>
  <c r="I19" i="373"/>
  <c r="H19" i="373"/>
  <c r="G19" i="373"/>
  <c r="F19" i="373"/>
  <c r="E19" i="373"/>
  <c r="D19" i="373"/>
  <c r="E18" i="373"/>
  <c r="E17" i="373"/>
  <c r="Z16" i="373"/>
  <c r="Z15" i="373" s="1"/>
  <c r="Y16" i="373"/>
  <c r="Y15" i="373" s="1"/>
  <c r="X16" i="373"/>
  <c r="X15" i="373" s="1"/>
  <c r="W16" i="373"/>
  <c r="W15" i="373" s="1"/>
  <c r="V16" i="373"/>
  <c r="V15" i="373" s="1"/>
  <c r="U16" i="373"/>
  <c r="U15" i="373" s="1"/>
  <c r="T16" i="373"/>
  <c r="T15" i="373" s="1"/>
  <c r="S16" i="373"/>
  <c r="S15" i="373" s="1"/>
  <c r="Q16" i="373"/>
  <c r="Q15" i="373" s="1"/>
  <c r="P16" i="373"/>
  <c r="P15" i="373" s="1"/>
  <c r="O16" i="373"/>
  <c r="O15" i="373" s="1"/>
  <c r="N16" i="373"/>
  <c r="N15" i="373" s="1"/>
  <c r="M16" i="373"/>
  <c r="M15" i="373" s="1"/>
  <c r="L16" i="373"/>
  <c r="J16" i="373"/>
  <c r="J15" i="373" s="1"/>
  <c r="I16" i="373"/>
  <c r="I15" i="373" s="1"/>
  <c r="H16" i="373"/>
  <c r="H15" i="373" s="1"/>
  <c r="G16" i="373"/>
  <c r="G15" i="373" s="1"/>
  <c r="F16" i="373"/>
  <c r="E16" i="373"/>
  <c r="D16" i="373"/>
  <c r="F15" i="373"/>
  <c r="E15" i="373"/>
  <c r="AA14" i="373"/>
  <c r="R14" i="373"/>
  <c r="K14" i="373"/>
  <c r="E14" i="373"/>
  <c r="E13" i="373"/>
  <c r="E12" i="373"/>
  <c r="E11" i="373"/>
  <c r="E1370" i="373" s="1"/>
  <c r="E2049" i="373" s="1"/>
  <c r="AB378" i="373" l="1"/>
  <c r="AB386" i="373"/>
  <c r="AC487" i="373"/>
  <c r="AB686" i="373"/>
  <c r="AB688" i="373"/>
  <c r="O1389" i="373"/>
  <c r="O1388" i="373" s="1"/>
  <c r="O1387" i="373" s="1"/>
  <c r="AB1467" i="373"/>
  <c r="AB1471" i="373"/>
  <c r="AC1471" i="373" s="1"/>
  <c r="AB1485" i="373"/>
  <c r="N1535" i="373"/>
  <c r="W1535" i="373"/>
  <c r="AB1541" i="373"/>
  <c r="AB1566" i="373"/>
  <c r="AB1567" i="373"/>
  <c r="AB1580" i="373"/>
  <c r="AB1584" i="373"/>
  <c r="AB1598" i="373"/>
  <c r="AB1639" i="373"/>
  <c r="AB1691" i="373"/>
  <c r="AB1708" i="373"/>
  <c r="AB1715" i="373"/>
  <c r="AB1720" i="373"/>
  <c r="AB1721" i="373"/>
  <c r="AB1727" i="373"/>
  <c r="AB1753" i="373"/>
  <c r="AB1767" i="373"/>
  <c r="AB1917" i="373"/>
  <c r="AB1958" i="373"/>
  <c r="I26" i="373"/>
  <c r="AB295" i="373"/>
  <c r="AB355" i="373"/>
  <c r="AB356" i="373"/>
  <c r="AB394" i="373"/>
  <c r="AB401" i="373"/>
  <c r="AC521" i="373"/>
  <c r="AB551" i="373"/>
  <c r="AC551" i="373" s="1"/>
  <c r="AB553" i="373"/>
  <c r="AB555" i="373"/>
  <c r="AB557" i="373"/>
  <c r="AB558" i="373"/>
  <c r="AB566" i="373"/>
  <c r="AB569" i="373"/>
  <c r="AB572" i="373"/>
  <c r="AB575" i="373"/>
  <c r="AB577" i="373"/>
  <c r="AB579" i="373"/>
  <c r="AB593" i="373"/>
  <c r="AB597" i="373"/>
  <c r="AB599" i="373"/>
  <c r="AC599" i="373" s="1"/>
  <c r="G652" i="373"/>
  <c r="U652" i="373"/>
  <c r="Y652" i="373"/>
  <c r="AC722" i="373"/>
  <c r="AC728" i="373"/>
  <c r="AC732" i="373"/>
  <c r="U1430" i="373"/>
  <c r="U1424" i="373" s="1"/>
  <c r="U1423" i="373" s="1"/>
  <c r="AC1733" i="373"/>
  <c r="AC1743" i="373"/>
  <c r="AC1751" i="373"/>
  <c r="AC1765" i="373"/>
  <c r="K63" i="373"/>
  <c r="R63" i="373"/>
  <c r="K64" i="373"/>
  <c r="R66" i="373"/>
  <c r="AB67" i="373"/>
  <c r="AC67" i="373" s="1"/>
  <c r="AB109" i="373"/>
  <c r="AC109" i="373" s="1"/>
  <c r="K113" i="373"/>
  <c r="AB134" i="373"/>
  <c r="AC134" i="373" s="1"/>
  <c r="AB139" i="373"/>
  <c r="AC139" i="373" s="1"/>
  <c r="K143" i="373"/>
  <c r="AB302" i="373"/>
  <c r="AB314" i="373"/>
  <c r="AB322" i="373"/>
  <c r="AB323" i="373"/>
  <c r="AB331" i="373"/>
  <c r="AB332" i="373"/>
  <c r="AB354" i="373"/>
  <c r="AB464" i="373"/>
  <c r="AB467" i="373"/>
  <c r="AC467" i="373" s="1"/>
  <c r="AB661" i="373"/>
  <c r="AB1402" i="373"/>
  <c r="D1405" i="373"/>
  <c r="AB1427" i="373"/>
  <c r="AB1483" i="373"/>
  <c r="AB1711" i="373"/>
  <c r="AB1739" i="373"/>
  <c r="AB1925" i="373"/>
  <c r="AB1960" i="373"/>
  <c r="AB2028" i="373"/>
  <c r="J22" i="373"/>
  <c r="O22" i="373"/>
  <c r="X22" i="373"/>
  <c r="D22" i="373"/>
  <c r="H22" i="373"/>
  <c r="P22" i="373"/>
  <c r="Y22" i="373"/>
  <c r="S26" i="373"/>
  <c r="G166" i="373"/>
  <c r="L166" i="373"/>
  <c r="P166" i="373"/>
  <c r="U166" i="373"/>
  <c r="K171" i="373"/>
  <c r="R171" i="373"/>
  <c r="R172" i="373"/>
  <c r="K173" i="373"/>
  <c r="T166" i="373"/>
  <c r="X166" i="373"/>
  <c r="AB190" i="373"/>
  <c r="F22" i="373"/>
  <c r="T22" i="373"/>
  <c r="K195" i="373"/>
  <c r="AB272" i="373"/>
  <c r="AB274" i="373"/>
  <c r="AB311" i="373"/>
  <c r="U424" i="373"/>
  <c r="U423" i="373" s="1"/>
  <c r="U422" i="373" s="1"/>
  <c r="O652" i="373"/>
  <c r="T1066" i="373"/>
  <c r="AB1187" i="373"/>
  <c r="AB1397" i="373"/>
  <c r="AB1439" i="373"/>
  <c r="AB1442" i="373"/>
  <c r="AC1442" i="373" s="1"/>
  <c r="AB1514" i="373"/>
  <c r="AC1514" i="373" s="1"/>
  <c r="AB1515" i="373"/>
  <c r="AC1515" i="373" s="1"/>
  <c r="AB1516" i="373"/>
  <c r="AC1516" i="373" s="1"/>
  <c r="AB1517" i="373"/>
  <c r="AC1517" i="373" s="1"/>
  <c r="N1527" i="373"/>
  <c r="AB1599" i="373"/>
  <c r="AC1599" i="373" s="1"/>
  <c r="AB1602" i="373"/>
  <c r="AB1603" i="373"/>
  <c r="AB1607" i="373"/>
  <c r="AB1608" i="373"/>
  <c r="AB1615" i="373"/>
  <c r="AB1616" i="373"/>
  <c r="AB1623" i="373"/>
  <c r="AB1624" i="373"/>
  <c r="AB1631" i="373"/>
  <c r="AB1632" i="373"/>
  <c r="AB1839" i="373"/>
  <c r="AB1847" i="373"/>
  <c r="AB1855" i="373"/>
  <c r="AB1857" i="373"/>
  <c r="AB1860" i="373"/>
  <c r="AB1871" i="373"/>
  <c r="AB1873" i="373"/>
  <c r="AB1876" i="373"/>
  <c r="AB1887" i="373"/>
  <c r="Q1936" i="373"/>
  <c r="V1936" i="373"/>
  <c r="Z1936" i="373"/>
  <c r="AB1962" i="373"/>
  <c r="AB2030" i="373"/>
  <c r="P2021" i="373"/>
  <c r="P2020" i="373" s="1"/>
  <c r="U2021" i="373"/>
  <c r="U2020" i="373" s="1"/>
  <c r="AC210" i="373"/>
  <c r="Y267" i="373"/>
  <c r="Y266" i="373" s="1"/>
  <c r="AC555" i="373"/>
  <c r="AC558" i="373"/>
  <c r="AC566" i="373"/>
  <c r="AC569" i="373"/>
  <c r="AC572" i="373"/>
  <c r="AC575" i="373"/>
  <c r="AC579" i="373"/>
  <c r="AB660" i="373"/>
  <c r="AC919" i="373"/>
  <c r="AB1282" i="373"/>
  <c r="W1430" i="373"/>
  <c r="I1430" i="373"/>
  <c r="N1430" i="373"/>
  <c r="AB1503" i="373"/>
  <c r="AC1503" i="373" s="1"/>
  <c r="AB1506" i="373"/>
  <c r="AB1605" i="373"/>
  <c r="AC1605" i="373" s="1"/>
  <c r="AB1613" i="373"/>
  <c r="AC1613" i="373" s="1"/>
  <c r="AB1621" i="373"/>
  <c r="AC1621" i="373" s="1"/>
  <c r="AB1629" i="373"/>
  <c r="AC1629" i="373" s="1"/>
  <c r="AB1637" i="373"/>
  <c r="AB1805" i="373"/>
  <c r="AB1813" i="373"/>
  <c r="AB1822" i="373"/>
  <c r="AB1845" i="373"/>
  <c r="AC1845" i="373" s="1"/>
  <c r="M2000" i="373"/>
  <c r="M1999" i="373" s="1"/>
  <c r="AB200" i="373"/>
  <c r="AB215" i="373"/>
  <c r="AC215" i="373" s="1"/>
  <c r="M266" i="373"/>
  <c r="AB277" i="373"/>
  <c r="AB279" i="373"/>
  <c r="AB289" i="373"/>
  <c r="AC289" i="373" s="1"/>
  <c r="AB300" i="373"/>
  <c r="AB306" i="373"/>
  <c r="AC306" i="373" s="1"/>
  <c r="AB368" i="373"/>
  <c r="AB374" i="373"/>
  <c r="AC374" i="373" s="1"/>
  <c r="AB380" i="373"/>
  <c r="AB390" i="373"/>
  <c r="AB398" i="373"/>
  <c r="AB431" i="373"/>
  <c r="AB435" i="373"/>
  <c r="AB437" i="373"/>
  <c r="AC437" i="373" s="1"/>
  <c r="AB449" i="373"/>
  <c r="AC449" i="373" s="1"/>
  <c r="AB453" i="373"/>
  <c r="AC453" i="373" s="1"/>
  <c r="AB455" i="373"/>
  <c r="AB457" i="373"/>
  <c r="AC457" i="373" s="1"/>
  <c r="K519" i="373"/>
  <c r="AB523" i="373"/>
  <c r="AB529" i="373"/>
  <c r="AC529" i="373" s="1"/>
  <c r="AB541" i="373"/>
  <c r="AC541" i="373" s="1"/>
  <c r="AB582" i="373"/>
  <c r="AC582" i="373" s="1"/>
  <c r="AB663" i="373"/>
  <c r="AC663" i="373" s="1"/>
  <c r="AB668" i="373"/>
  <c r="AB673" i="373"/>
  <c r="AB676" i="373"/>
  <c r="AB679" i="373"/>
  <c r="AB717" i="373"/>
  <c r="AC717" i="373" s="1"/>
  <c r="AB736" i="373"/>
  <c r="AC736" i="373" s="1"/>
  <c r="S652" i="373"/>
  <c r="AB760" i="373"/>
  <c r="AB769" i="373"/>
  <c r="AB909" i="373"/>
  <c r="AB913" i="373"/>
  <c r="F1405" i="373"/>
  <c r="J1405" i="373"/>
  <c r="T1405" i="373"/>
  <c r="X1405" i="373"/>
  <c r="Y1417" i="373"/>
  <c r="Y1416" i="373" s="1"/>
  <c r="AB1429" i="373"/>
  <c r="F1444" i="373"/>
  <c r="F1443" i="373" s="1"/>
  <c r="J1444" i="373"/>
  <c r="J1443" i="373" s="1"/>
  <c r="AB1604" i="373"/>
  <c r="AB1611" i="373"/>
  <c r="AB1612" i="373"/>
  <c r="AB1619" i="373"/>
  <c r="AB1620" i="373"/>
  <c r="AB1627" i="373"/>
  <c r="AB1628" i="373"/>
  <c r="AB1635" i="373"/>
  <c r="AB1636" i="373"/>
  <c r="AB1933" i="373"/>
  <c r="F1936" i="373"/>
  <c r="J1963" i="373"/>
  <c r="AB1979" i="373"/>
  <c r="AB2005" i="373"/>
  <c r="F2021" i="373"/>
  <c r="F2020" i="373" s="1"/>
  <c r="J2021" i="373"/>
  <c r="J2020" i="373" s="1"/>
  <c r="T2021" i="373"/>
  <c r="T2020" i="373" s="1"/>
  <c r="X2021" i="373"/>
  <c r="X2020" i="373" s="1"/>
  <c r="Z26" i="373"/>
  <c r="R19" i="373"/>
  <c r="W18" i="373"/>
  <c r="W17" i="373" s="1"/>
  <c r="H18" i="373"/>
  <c r="H17" i="373" s="1"/>
  <c r="U18" i="373"/>
  <c r="U17" i="373" s="1"/>
  <c r="K49" i="373"/>
  <c r="K111" i="373"/>
  <c r="K115" i="373"/>
  <c r="AA122" i="373"/>
  <c r="AB124" i="373"/>
  <c r="AC124" i="373" s="1"/>
  <c r="K125" i="373"/>
  <c r="K141" i="373"/>
  <c r="F18" i="373"/>
  <c r="F17" i="373" s="1"/>
  <c r="J18" i="373"/>
  <c r="J17" i="373" s="1"/>
  <c r="O18" i="373"/>
  <c r="O17" i="373" s="1"/>
  <c r="X18" i="373"/>
  <c r="X17" i="373" s="1"/>
  <c r="R35" i="373"/>
  <c r="AA35" i="373"/>
  <c r="K37" i="373"/>
  <c r="R39" i="373"/>
  <c r="K40" i="373"/>
  <c r="K41" i="373"/>
  <c r="AB45" i="373"/>
  <c r="AB317" i="373"/>
  <c r="AB319" i="373"/>
  <c r="AC319" i="373" s="1"/>
  <c r="AB327" i="373"/>
  <c r="AC327" i="373" s="1"/>
  <c r="AB338" i="373"/>
  <c r="AC338" i="373" s="1"/>
  <c r="AB339" i="373"/>
  <c r="AB344" i="373"/>
  <c r="AC344" i="373" s="1"/>
  <c r="R353" i="373"/>
  <c r="AB353" i="373" s="1"/>
  <c r="AA353" i="373"/>
  <c r="AB360" i="373"/>
  <c r="AB382" i="373"/>
  <c r="AB392" i="373"/>
  <c r="AB400" i="373"/>
  <c r="AB408" i="373"/>
  <c r="AB416" i="373"/>
  <c r="AC416" i="373" s="1"/>
  <c r="AB417" i="373"/>
  <c r="AC417" i="373" s="1"/>
  <c r="I424" i="373"/>
  <c r="I423" i="373" s="1"/>
  <c r="I422" i="373" s="1"/>
  <c r="R459" i="373"/>
  <c r="AB460" i="373"/>
  <c r="AC460" i="373" s="1"/>
  <c r="K465" i="373"/>
  <c r="AB469" i="373"/>
  <c r="AB477" i="373"/>
  <c r="AC477" i="373" s="1"/>
  <c r="AB532" i="373"/>
  <c r="AC532" i="373" s="1"/>
  <c r="AB535" i="373"/>
  <c r="AC535" i="373" s="1"/>
  <c r="AB601" i="373"/>
  <c r="AB615" i="373"/>
  <c r="AC615" i="373" s="1"/>
  <c r="I652" i="373"/>
  <c r="AB664" i="373"/>
  <c r="AB665" i="373"/>
  <c r="AB666" i="373"/>
  <c r="J652" i="373"/>
  <c r="X652" i="373"/>
  <c r="AC688" i="373"/>
  <c r="R62" i="373"/>
  <c r="AB342" i="373"/>
  <c r="AB350" i="373"/>
  <c r="AB364" i="373"/>
  <c r="AC420" i="373"/>
  <c r="AB421" i="373"/>
  <c r="AC431" i="373"/>
  <c r="AC464" i="373"/>
  <c r="AC502" i="373"/>
  <c r="AC505" i="373"/>
  <c r="AC509" i="373"/>
  <c r="K539" i="373"/>
  <c r="AC593" i="373"/>
  <c r="AB656" i="373"/>
  <c r="K55" i="373"/>
  <c r="I18" i="373"/>
  <c r="I17" i="373" s="1"/>
  <c r="AA19" i="373"/>
  <c r="K20" i="373"/>
  <c r="M18" i="373"/>
  <c r="M17" i="373" s="1"/>
  <c r="K21" i="373"/>
  <c r="L18" i="373"/>
  <c r="P18" i="373"/>
  <c r="P17" i="373" s="1"/>
  <c r="K73" i="373"/>
  <c r="K122" i="373"/>
  <c r="Q166" i="373"/>
  <c r="K187" i="373"/>
  <c r="R187" i="373"/>
  <c r="R188" i="373"/>
  <c r="K189" i="373"/>
  <c r="X219" i="373"/>
  <c r="X218" i="373" s="1"/>
  <c r="X211" i="373" s="1"/>
  <c r="AB237" i="373"/>
  <c r="W238" i="373"/>
  <c r="R259" i="373"/>
  <c r="K260" i="373"/>
  <c r="T267" i="373"/>
  <c r="T266" i="373" s="1"/>
  <c r="AB287" i="373"/>
  <c r="AC366" i="373"/>
  <c r="AC401" i="373"/>
  <c r="AC440" i="373"/>
  <c r="AB441" i="373"/>
  <c r="AC446" i="373"/>
  <c r="AB489" i="373"/>
  <c r="AB499" i="373"/>
  <c r="AC499" i="373" s="1"/>
  <c r="AC512" i="373"/>
  <c r="AB513" i="373"/>
  <c r="AC518" i="373"/>
  <c r="R581" i="373"/>
  <c r="AB583" i="373"/>
  <c r="AB589" i="373"/>
  <c r="AC589" i="373" s="1"/>
  <c r="R628" i="373"/>
  <c r="AA628" i="373"/>
  <c r="AB774" i="373"/>
  <c r="AC774" i="373" s="1"/>
  <c r="AB617" i="373"/>
  <c r="AB618" i="373"/>
  <c r="AC618" i="373" s="1"/>
  <c r="AB621" i="373"/>
  <c r="AC621" i="373" s="1"/>
  <c r="N652" i="373"/>
  <c r="W652" i="373"/>
  <c r="AB695" i="373"/>
  <c r="AB699" i="373"/>
  <c r="AC699" i="373" s="1"/>
  <c r="AB703" i="373"/>
  <c r="AC703" i="373" s="1"/>
  <c r="AB709" i="373"/>
  <c r="AB710" i="373"/>
  <c r="AB725" i="373"/>
  <c r="AB730" i="373"/>
  <c r="AB734" i="373"/>
  <c r="AB738" i="373"/>
  <c r="AB905" i="373"/>
  <c r="AC905" i="373" s="1"/>
  <c r="AB921" i="373"/>
  <c r="AB944" i="373"/>
  <c r="AC944" i="373" s="1"/>
  <c r="K1091" i="373"/>
  <c r="AB1092" i="373"/>
  <c r="AC1092" i="373" s="1"/>
  <c r="K1099" i="373"/>
  <c r="AB1100" i="373"/>
  <c r="AC1100" i="373" s="1"/>
  <c r="K1107" i="373"/>
  <c r="AC1108" i="373"/>
  <c r="K1115" i="373"/>
  <c r="AC1116" i="373"/>
  <c r="K1123" i="373"/>
  <c r="AB1124" i="373"/>
  <c r="AC1124" i="373" s="1"/>
  <c r="K1131" i="373"/>
  <c r="AB1132" i="373"/>
  <c r="AC1132" i="373" s="1"/>
  <c r="K1139" i="373"/>
  <c r="AB1140" i="373"/>
  <c r="AC1140" i="373" s="1"/>
  <c r="K1147" i="373"/>
  <c r="AB1148" i="373"/>
  <c r="AC1148" i="373" s="1"/>
  <c r="K1157" i="373"/>
  <c r="AB1158" i="373"/>
  <c r="AC1158" i="373" s="1"/>
  <c r="AB1177" i="373"/>
  <c r="AC1177" i="373" s="1"/>
  <c r="AB1178" i="373"/>
  <c r="AB1190" i="373"/>
  <c r="AB1191" i="373"/>
  <c r="AB1205" i="373"/>
  <c r="H1254" i="373"/>
  <c r="H1250" i="373" s="1"/>
  <c r="AB1415" i="373"/>
  <c r="Q1417" i="373"/>
  <c r="Q1416" i="373" s="1"/>
  <c r="AB1431" i="373"/>
  <c r="AC1431" i="373" s="1"/>
  <c r="G1430" i="373"/>
  <c r="Y1424" i="373"/>
  <c r="Y1423" i="373" s="1"/>
  <c r="W1479" i="373"/>
  <c r="W1478" i="373" s="1"/>
  <c r="W1477" i="373" s="1"/>
  <c r="G1479" i="373"/>
  <c r="P1479" i="373"/>
  <c r="U1479" i="373"/>
  <c r="Y1479" i="373"/>
  <c r="AB1501" i="373"/>
  <c r="AB1510" i="373"/>
  <c r="Q1535" i="373"/>
  <c r="AB1592" i="373"/>
  <c r="U2000" i="373"/>
  <c r="U1999" i="373" s="1"/>
  <c r="AB907" i="373"/>
  <c r="AB911" i="373"/>
  <c r="AC911" i="373" s="1"/>
  <c r="AB916" i="373"/>
  <c r="AC916" i="373" s="1"/>
  <c r="AB950" i="373"/>
  <c r="D962" i="373"/>
  <c r="M962" i="373"/>
  <c r="M772" i="373" s="1"/>
  <c r="M762" i="373" s="1"/>
  <c r="M747" i="373" s="1"/>
  <c r="M746" i="373" s="1"/>
  <c r="M745" i="373" s="1"/>
  <c r="Q962" i="373"/>
  <c r="Z962" i="373"/>
  <c r="AB969" i="373"/>
  <c r="AB970" i="373"/>
  <c r="AC970" i="373" s="1"/>
  <c r="I962" i="373"/>
  <c r="T962" i="373"/>
  <c r="Y962" i="373"/>
  <c r="AA1042" i="373"/>
  <c r="K1048" i="373"/>
  <c r="AA1052" i="373"/>
  <c r="AA1054" i="373"/>
  <c r="AA1056" i="373"/>
  <c r="AA1058" i="373"/>
  <c r="AA1060" i="373"/>
  <c r="AA1062" i="373"/>
  <c r="AB1248" i="373"/>
  <c r="AB1249" i="373"/>
  <c r="V1405" i="373"/>
  <c r="G1424" i="373"/>
  <c r="G1423" i="373" s="1"/>
  <c r="AB854" i="373"/>
  <c r="AB858" i="373"/>
  <c r="AB862" i="373"/>
  <c r="AB866" i="373"/>
  <c r="AB870" i="373"/>
  <c r="AB874" i="373"/>
  <c r="AB878" i="373"/>
  <c r="AB882" i="373"/>
  <c r="AB886" i="373"/>
  <c r="AB890" i="373"/>
  <c r="AB894" i="373"/>
  <c r="AB898" i="373"/>
  <c r="AB902" i="373"/>
  <c r="AB934" i="373"/>
  <c r="AC934" i="373" s="1"/>
  <c r="AB937" i="373"/>
  <c r="AC937" i="373" s="1"/>
  <c r="AB942" i="373"/>
  <c r="L1066" i="373"/>
  <c r="M1066" i="373"/>
  <c r="M1065" i="373" s="1"/>
  <c r="F1066" i="373"/>
  <c r="K1087" i="373"/>
  <c r="AB1088" i="373"/>
  <c r="AC1088" i="373" s="1"/>
  <c r="K1095" i="373"/>
  <c r="AB1096" i="373"/>
  <c r="AC1096" i="373" s="1"/>
  <c r="K1103" i="373"/>
  <c r="K1111" i="373"/>
  <c r="AB1112" i="373"/>
  <c r="AC1112" i="373" s="1"/>
  <c r="K1119" i="373"/>
  <c r="AB1120" i="373"/>
  <c r="AC1120" i="373" s="1"/>
  <c r="K1127" i="373"/>
  <c r="AB1128" i="373"/>
  <c r="AC1128" i="373" s="1"/>
  <c r="K1135" i="373"/>
  <c r="AB1136" i="373"/>
  <c r="AC1136" i="373" s="1"/>
  <c r="K1143" i="373"/>
  <c r="AB1144" i="373"/>
  <c r="AC1144" i="373" s="1"/>
  <c r="K1151" i="373"/>
  <c r="K1161" i="373"/>
  <c r="AB1162" i="373"/>
  <c r="AC1162" i="373" s="1"/>
  <c r="AB1180" i="373"/>
  <c r="AC1180" i="373" s="1"/>
  <c r="AB1185" i="373"/>
  <c r="AB1186" i="373"/>
  <c r="AC1186" i="373" s="1"/>
  <c r="AB1208" i="373"/>
  <c r="AC1208" i="373" s="1"/>
  <c r="G1254" i="373"/>
  <c r="G1250" i="373" s="1"/>
  <c r="AB1275" i="373"/>
  <c r="Z1254" i="373"/>
  <c r="Z1250" i="373" s="1"/>
  <c r="Z1245" i="373" s="1"/>
  <c r="N1276" i="373"/>
  <c r="N1254" i="373" s="1"/>
  <c r="N1250" i="373" s="1"/>
  <c r="N1245" i="373" s="1"/>
  <c r="AA1279" i="373"/>
  <c r="M1254" i="373"/>
  <c r="M1250" i="373" s="1"/>
  <c r="M1245" i="373" s="1"/>
  <c r="L1405" i="373"/>
  <c r="K1512" i="373"/>
  <c r="D1511" i="373"/>
  <c r="AB1643" i="373"/>
  <c r="AB1672" i="373"/>
  <c r="AB1673" i="373"/>
  <c r="AB1683" i="373"/>
  <c r="AB1688" i="373"/>
  <c r="AB1689" i="373"/>
  <c r="AB1764" i="373"/>
  <c r="AC1764" i="373" s="1"/>
  <c r="AB1776" i="373"/>
  <c r="AB1789" i="373"/>
  <c r="AB1833" i="373"/>
  <c r="AC1833" i="373" s="1"/>
  <c r="AB1836" i="373"/>
  <c r="AC1836" i="373" s="1"/>
  <c r="AB1844" i="373"/>
  <c r="AC1844" i="373" s="1"/>
  <c r="AB1863" i="373"/>
  <c r="AB1865" i="373"/>
  <c r="AB1868" i="373"/>
  <c r="AB1879" i="373"/>
  <c r="AB1881" i="373"/>
  <c r="AB1884" i="373"/>
  <c r="AB1895" i="373"/>
  <c r="AB1897" i="373"/>
  <c r="AB1900" i="373"/>
  <c r="V2000" i="373"/>
  <c r="V1999" i="373" s="1"/>
  <c r="AC2028" i="373"/>
  <c r="H2021" i="373"/>
  <c r="H2020" i="373" s="1"/>
  <c r="AB1345" i="373"/>
  <c r="AB1378" i="373"/>
  <c r="AB1379" i="373"/>
  <c r="K1433" i="373"/>
  <c r="Z1430" i="373"/>
  <c r="AB1434" i="373"/>
  <c r="X1430" i="373"/>
  <c r="F1430" i="373"/>
  <c r="O1430" i="373"/>
  <c r="O1424" i="373" s="1"/>
  <c r="O1423" i="373" s="1"/>
  <c r="T1430" i="373"/>
  <c r="AB1468" i="373"/>
  <c r="AB1469" i="373"/>
  <c r="AB1475" i="373"/>
  <c r="AB1509" i="373"/>
  <c r="AB1559" i="373"/>
  <c r="AC1559" i="373" s="1"/>
  <c r="AB1588" i="373"/>
  <c r="AB1649" i="373"/>
  <c r="AB1657" i="373"/>
  <c r="AC1657" i="373" s="1"/>
  <c r="AB1676" i="373"/>
  <c r="AB1677" i="373"/>
  <c r="AB1773" i="373"/>
  <c r="AB1787" i="373"/>
  <c r="AC1787" i="373" s="1"/>
  <c r="AC1917" i="373"/>
  <c r="AB1929" i="373"/>
  <c r="AC1929" i="373" s="1"/>
  <c r="H1927" i="373"/>
  <c r="H1926" i="373" s="1"/>
  <c r="M1927" i="373"/>
  <c r="M1926" i="373" s="1"/>
  <c r="AB1939" i="373"/>
  <c r="AB1943" i="373"/>
  <c r="AC1960" i="373"/>
  <c r="N1963" i="373"/>
  <c r="V1963" i="373"/>
  <c r="R2018" i="373"/>
  <c r="AB2026" i="373"/>
  <c r="AB2027" i="373"/>
  <c r="AB2032" i="373"/>
  <c r="AB2047" i="373"/>
  <c r="V1254" i="373"/>
  <c r="V1250" i="373" s="1"/>
  <c r="V1245" i="373" s="1"/>
  <c r="K1344" i="373"/>
  <c r="K1346" i="373"/>
  <c r="K1348" i="373"/>
  <c r="K1350" i="373"/>
  <c r="K1352" i="373"/>
  <c r="AB1369" i="373"/>
  <c r="AB1396" i="373"/>
  <c r="AC1396" i="373" s="1"/>
  <c r="AB1399" i="373"/>
  <c r="G1444" i="373"/>
  <c r="G1443" i="373" s="1"/>
  <c r="P1444" i="373"/>
  <c r="P1443" i="373" s="1"/>
  <c r="U1444" i="373"/>
  <c r="U1443" i="373" s="1"/>
  <c r="Y1444" i="373"/>
  <c r="Y1443" i="373" s="1"/>
  <c r="AB1452" i="373"/>
  <c r="AC1452" i="373" s="1"/>
  <c r="AB1454" i="373"/>
  <c r="AB1482" i="373"/>
  <c r="AC1482" i="373" s="1"/>
  <c r="AB1502" i="373"/>
  <c r="Y1535" i="373"/>
  <c r="G1535" i="373"/>
  <c r="AC1598" i="373"/>
  <c r="AC1602" i="373"/>
  <c r="AC1603" i="373"/>
  <c r="AC1639" i="373"/>
  <c r="AB1645" i="373"/>
  <c r="AC1645" i="373" s="1"/>
  <c r="AB1675" i="373"/>
  <c r="AB1679" i="373"/>
  <c r="AC1721" i="373"/>
  <c r="AC1727" i="373"/>
  <c r="AB1771" i="373"/>
  <c r="AC1771" i="373" s="1"/>
  <c r="AB1791" i="373"/>
  <c r="AB1853" i="373"/>
  <c r="AC1853" i="373" s="1"/>
  <c r="AB1889" i="373"/>
  <c r="AB1892" i="373"/>
  <c r="AB1903" i="373"/>
  <c r="AB1905" i="373"/>
  <c r="X1949" i="373"/>
  <c r="X1983" i="373" s="1"/>
  <c r="AB1972" i="373"/>
  <c r="H2000" i="373"/>
  <c r="H1999" i="373" s="1"/>
  <c r="Y2021" i="373"/>
  <c r="Y2020" i="373" s="1"/>
  <c r="Q22" i="373"/>
  <c r="H13" i="373"/>
  <c r="Z13" i="373"/>
  <c r="R44" i="373"/>
  <c r="AC45" i="373"/>
  <c r="R47" i="373"/>
  <c r="AA47" i="373"/>
  <c r="K48" i="373"/>
  <c r="AB52" i="373"/>
  <c r="G22" i="373"/>
  <c r="K22" i="373" s="1"/>
  <c r="L22" i="373"/>
  <c r="U22" i="373"/>
  <c r="I13" i="373"/>
  <c r="N26" i="373"/>
  <c r="W26" i="373"/>
  <c r="AB14" i="373"/>
  <c r="R16" i="373"/>
  <c r="Q18" i="373"/>
  <c r="Q17" i="373" s="1"/>
  <c r="Y18" i="373"/>
  <c r="Y17" i="373" s="1"/>
  <c r="R53" i="373"/>
  <c r="AA53" i="373"/>
  <c r="K54" i="373"/>
  <c r="AA56" i="373"/>
  <c r="K57" i="373"/>
  <c r="AB60" i="373"/>
  <c r="K69" i="373"/>
  <c r="R70" i="373"/>
  <c r="K71" i="373"/>
  <c r="K74" i="373"/>
  <c r="K80" i="373"/>
  <c r="K89" i="373"/>
  <c r="K94" i="373"/>
  <c r="R96" i="373"/>
  <c r="AA98" i="373"/>
  <c r="R100" i="373"/>
  <c r="K119" i="373"/>
  <c r="AA127" i="373"/>
  <c r="R130" i="373"/>
  <c r="AB155" i="373"/>
  <c r="AC155" i="373" s="1"/>
  <c r="F166" i="373"/>
  <c r="J166" i="373"/>
  <c r="O166" i="373"/>
  <c r="AA169" i="373"/>
  <c r="AA173" i="373"/>
  <c r="R176" i="373"/>
  <c r="K178" i="373"/>
  <c r="AA178" i="373"/>
  <c r="R179" i="373"/>
  <c r="R180" i="373"/>
  <c r="K182" i="373"/>
  <c r="I166" i="373"/>
  <c r="AA182" i="373"/>
  <c r="K185" i="373"/>
  <c r="K196" i="373"/>
  <c r="AA196" i="373"/>
  <c r="P220" i="373"/>
  <c r="P219" i="373" s="1"/>
  <c r="P218" i="373" s="1"/>
  <c r="AB227" i="373"/>
  <c r="AB235" i="373"/>
  <c r="R244" i="373"/>
  <c r="AA244" i="373"/>
  <c r="K245" i="373"/>
  <c r="K246" i="373"/>
  <c r="AB249" i="373"/>
  <c r="AB255" i="373"/>
  <c r="AB316" i="373"/>
  <c r="G1245" i="373"/>
  <c r="AA193" i="373"/>
  <c r="V211" i="373"/>
  <c r="H220" i="373"/>
  <c r="H219" i="373" s="1"/>
  <c r="H218" i="373" s="1"/>
  <c r="H211" i="373" s="1"/>
  <c r="H165" i="373" s="1"/>
  <c r="H12" i="373" s="1"/>
  <c r="K242" i="373"/>
  <c r="K244" i="373"/>
  <c r="I22" i="373"/>
  <c r="M22" i="373"/>
  <c r="Q13" i="373"/>
  <c r="R30" i="373"/>
  <c r="AA32" i="373"/>
  <c r="K61" i="373"/>
  <c r="R61" i="373"/>
  <c r="AC93" i="373"/>
  <c r="K117" i="373"/>
  <c r="R117" i="373"/>
  <c r="AA119" i="373"/>
  <c r="K121" i="373"/>
  <c r="K127" i="373"/>
  <c r="AA130" i="373"/>
  <c r="R132" i="373"/>
  <c r="AA149" i="373"/>
  <c r="K151" i="373"/>
  <c r="K154" i="373"/>
  <c r="AA154" i="373"/>
  <c r="K157" i="373"/>
  <c r="K160" i="373"/>
  <c r="AA160" i="373"/>
  <c r="R161" i="373"/>
  <c r="R162" i="373"/>
  <c r="K164" i="373"/>
  <c r="AA164" i="373"/>
  <c r="H166" i="373"/>
  <c r="V166" i="373"/>
  <c r="Z166" i="373"/>
  <c r="AA189" i="373"/>
  <c r="K191" i="373"/>
  <c r="AA203" i="373"/>
  <c r="K204" i="373"/>
  <c r="R205" i="373"/>
  <c r="AA207" i="373"/>
  <c r="AB285" i="373"/>
  <c r="AC285" i="373" s="1"/>
  <c r="AA24" i="373"/>
  <c r="K28" i="373"/>
  <c r="R34" i="373"/>
  <c r="R71" i="373"/>
  <c r="AA71" i="373"/>
  <c r="R78" i="373"/>
  <c r="R87" i="373"/>
  <c r="R91" i="373"/>
  <c r="R101" i="373"/>
  <c r="AA101" i="373"/>
  <c r="R104" i="373"/>
  <c r="AA106" i="373"/>
  <c r="R108" i="373"/>
  <c r="AA111" i="373"/>
  <c r="R112" i="373"/>
  <c r="R113" i="373"/>
  <c r="R133" i="373"/>
  <c r="K136" i="373"/>
  <c r="AA136" i="373"/>
  <c r="R138" i="373"/>
  <c r="AA141" i="373"/>
  <c r="R143" i="373"/>
  <c r="K146" i="373"/>
  <c r="AA146" i="373"/>
  <c r="R147" i="373"/>
  <c r="R148" i="373"/>
  <c r="F219" i="373"/>
  <c r="F218" i="373" s="1"/>
  <c r="J220" i="373"/>
  <c r="J219" i="373" s="1"/>
  <c r="J218" i="373" s="1"/>
  <c r="AB223" i="373"/>
  <c r="AB229" i="373"/>
  <c r="AB231" i="373"/>
  <c r="AB240" i="373"/>
  <c r="O256" i="373"/>
  <c r="F256" i="373"/>
  <c r="S267" i="373"/>
  <c r="W267" i="373"/>
  <c r="W266" i="373" s="1"/>
  <c r="AB276" i="373"/>
  <c r="AC276" i="373" s="1"/>
  <c r="AB282" i="373"/>
  <c r="AB292" i="373"/>
  <c r="AB293" i="373"/>
  <c r="AB304" i="373"/>
  <c r="AB312" i="373"/>
  <c r="AC312" i="373" s="1"/>
  <c r="AB324" i="373"/>
  <c r="AB325" i="373"/>
  <c r="AC325" i="373" s="1"/>
  <c r="AB326" i="373"/>
  <c r="AB334" i="373"/>
  <c r="AB343" i="373"/>
  <c r="AC343" i="373" s="1"/>
  <c r="F267" i="373"/>
  <c r="F266" i="373" s="1"/>
  <c r="J267" i="373"/>
  <c r="J266" i="373" s="1"/>
  <c r="AB352" i="373"/>
  <c r="K353" i="373"/>
  <c r="AB358" i="373"/>
  <c r="AB369" i="373"/>
  <c r="AB370" i="373"/>
  <c r="AB409" i="373"/>
  <c r="AC409" i="373" s="1"/>
  <c r="AB410" i="373"/>
  <c r="AB418" i="373"/>
  <c r="AC418" i="373" s="1"/>
  <c r="AB419" i="373"/>
  <c r="AC419" i="373" s="1"/>
  <c r="N424" i="373"/>
  <c r="N423" i="373" s="1"/>
  <c r="N422" i="373" s="1"/>
  <c r="AB451" i="373"/>
  <c r="AB470" i="373"/>
  <c r="AC470" i="373" s="1"/>
  <c r="AB473" i="373"/>
  <c r="AC473" i="373" s="1"/>
  <c r="AB475" i="373"/>
  <c r="AB484" i="373"/>
  <c r="AC484" i="373" s="1"/>
  <c r="AB490" i="373"/>
  <c r="AC490" i="373" s="1"/>
  <c r="AB493" i="373"/>
  <c r="AC493" i="373" s="1"/>
  <c r="AB495" i="373"/>
  <c r="AB496" i="373"/>
  <c r="AC496" i="373" s="1"/>
  <c r="R506" i="373"/>
  <c r="AA506" i="373"/>
  <c r="AB525" i="373"/>
  <c r="AC525" i="373" s="1"/>
  <c r="AB527" i="373"/>
  <c r="R536" i="373"/>
  <c r="AA536" i="373"/>
  <c r="K549" i="373"/>
  <c r="R606" i="373"/>
  <c r="AA606" i="373"/>
  <c r="K619" i="373"/>
  <c r="AC679" i="373"/>
  <c r="L962" i="373"/>
  <c r="U962" i="373"/>
  <c r="AB1213" i="373"/>
  <c r="O1254" i="373"/>
  <c r="O1250" i="373" s="1"/>
  <c r="O1245" i="373" s="1"/>
  <c r="N1570" i="373"/>
  <c r="N1569" i="373" s="1"/>
  <c r="W1570" i="373"/>
  <c r="W1569" i="373" s="1"/>
  <c r="G267" i="373"/>
  <c r="G266" i="373" s="1"/>
  <c r="R268" i="373"/>
  <c r="P267" i="373"/>
  <c r="P266" i="373" s="1"/>
  <c r="U267" i="373"/>
  <c r="U266" i="373" s="1"/>
  <c r="AB270" i="373"/>
  <c r="AB296" i="373"/>
  <c r="AC296" i="373" s="1"/>
  <c r="AB298" i="373"/>
  <c r="AB308" i="373"/>
  <c r="AB320" i="373"/>
  <c r="AC320" i="373" s="1"/>
  <c r="AB328" i="373"/>
  <c r="AC328" i="373" s="1"/>
  <c r="AB329" i="373"/>
  <c r="AC329" i="373" s="1"/>
  <c r="AB341" i="373"/>
  <c r="AB347" i="373"/>
  <c r="AB362" i="373"/>
  <c r="AB406" i="373"/>
  <c r="AB414" i="373"/>
  <c r="H424" i="373"/>
  <c r="H423" i="373" s="1"/>
  <c r="H422" i="373" s="1"/>
  <c r="M424" i="373"/>
  <c r="M423" i="373" s="1"/>
  <c r="M422" i="373" s="1"/>
  <c r="Q424" i="373"/>
  <c r="Q423" i="373" s="1"/>
  <c r="Q422" i="373" s="1"/>
  <c r="V424" i="373"/>
  <c r="V423" i="373" s="1"/>
  <c r="V422" i="373" s="1"/>
  <c r="Z424" i="373"/>
  <c r="Z423" i="373" s="1"/>
  <c r="Z422" i="373" s="1"/>
  <c r="R427" i="373"/>
  <c r="Y424" i="373"/>
  <c r="Y423" i="373" s="1"/>
  <c r="Y422" i="373" s="1"/>
  <c r="Y265" i="373" s="1"/>
  <c r="AB428" i="373"/>
  <c r="AC428" i="373" s="1"/>
  <c r="AB429" i="373"/>
  <c r="AB434" i="373"/>
  <c r="AC434" i="373" s="1"/>
  <c r="AB443" i="373"/>
  <c r="AC443" i="373" s="1"/>
  <c r="AB447" i="373"/>
  <c r="R454" i="373"/>
  <c r="AA454" i="373"/>
  <c r="R479" i="373"/>
  <c r="AB480" i="373"/>
  <c r="AC480" i="373" s="1"/>
  <c r="K497" i="373"/>
  <c r="AB501" i="373"/>
  <c r="AB515" i="373"/>
  <c r="AC515" i="373" s="1"/>
  <c r="AB531" i="373"/>
  <c r="AB543" i="373"/>
  <c r="AB545" i="373"/>
  <c r="AC545" i="373" s="1"/>
  <c r="AB547" i="373"/>
  <c r="AB548" i="373"/>
  <c r="AC548" i="373" s="1"/>
  <c r="R556" i="373"/>
  <c r="AA556" i="373"/>
  <c r="R576" i="373"/>
  <c r="AA576" i="373"/>
  <c r="AC421" i="373"/>
  <c r="R439" i="373"/>
  <c r="R474" i="373"/>
  <c r="AA474" i="373"/>
  <c r="R494" i="373"/>
  <c r="AA494" i="373"/>
  <c r="R511" i="373"/>
  <c r="R526" i="373"/>
  <c r="AA526" i="373"/>
  <c r="R586" i="373"/>
  <c r="AA586" i="373"/>
  <c r="R741" i="373"/>
  <c r="F962" i="373"/>
  <c r="W1254" i="373"/>
  <c r="W1250" i="373" s="1"/>
  <c r="W1245" i="373" s="1"/>
  <c r="AB537" i="373"/>
  <c r="AB538" i="373"/>
  <c r="AC538" i="373" s="1"/>
  <c r="R546" i="373"/>
  <c r="AA546" i="373"/>
  <c r="K559" i="373"/>
  <c r="R561" i="373"/>
  <c r="AB562" i="373"/>
  <c r="AC562" i="373" s="1"/>
  <c r="K567" i="373"/>
  <c r="AB571" i="373"/>
  <c r="AB585" i="373"/>
  <c r="AC585" i="373" s="1"/>
  <c r="AB587" i="373"/>
  <c r="K609" i="373"/>
  <c r="R611" i="373"/>
  <c r="AB612" i="373"/>
  <c r="AC612" i="373" s="1"/>
  <c r="AB613" i="373"/>
  <c r="AB624" i="373"/>
  <c r="AC624" i="373" s="1"/>
  <c r="AB627" i="373"/>
  <c r="AC627" i="373" s="1"/>
  <c r="AB629" i="373"/>
  <c r="AB630" i="373"/>
  <c r="AC630" i="373" s="1"/>
  <c r="AA633" i="373"/>
  <c r="AB643" i="373"/>
  <c r="K646" i="373"/>
  <c r="AB647" i="373"/>
  <c r="AB655" i="373"/>
  <c r="AB674" i="373"/>
  <c r="AC674" i="373" s="1"/>
  <c r="AC676" i="373"/>
  <c r="AB677" i="373"/>
  <c r="AC677" i="373" s="1"/>
  <c r="AB678" i="373"/>
  <c r="AB681" i="373"/>
  <c r="AB683" i="373"/>
  <c r="AC683" i="373" s="1"/>
  <c r="AB713" i="373"/>
  <c r="AB715" i="373"/>
  <c r="AB727" i="373"/>
  <c r="AC727" i="373" s="1"/>
  <c r="AB731" i="373"/>
  <c r="AC731" i="373" s="1"/>
  <c r="AB735" i="373"/>
  <c r="AC735" i="373" s="1"/>
  <c r="AB740" i="373"/>
  <c r="AB766" i="373"/>
  <c r="AC766" i="373" s="1"/>
  <c r="AA773" i="373"/>
  <c r="AB776" i="373"/>
  <c r="AC776" i="373" s="1"/>
  <c r="K778" i="373"/>
  <c r="R778" i="373"/>
  <c r="AB781" i="373"/>
  <c r="AC781" i="373" s="1"/>
  <c r="AB785" i="373"/>
  <c r="AC785" i="373" s="1"/>
  <c r="AB789" i="373"/>
  <c r="AC789" i="373" s="1"/>
  <c r="AB793" i="373"/>
  <c r="AC793" i="373" s="1"/>
  <c r="AB797" i="373"/>
  <c r="AC797" i="373" s="1"/>
  <c r="AB801" i="373"/>
  <c r="AC801" i="373" s="1"/>
  <c r="AB805" i="373"/>
  <c r="AC805" i="373" s="1"/>
  <c r="AB809" i="373"/>
  <c r="AC809" i="373" s="1"/>
  <c r="AB813" i="373"/>
  <c r="AC813" i="373" s="1"/>
  <c r="AB817" i="373"/>
  <c r="AC817" i="373" s="1"/>
  <c r="AB821" i="373"/>
  <c r="AC821" i="373" s="1"/>
  <c r="AB825" i="373"/>
  <c r="AC825" i="373" s="1"/>
  <c r="AB829" i="373"/>
  <c r="AC829" i="373" s="1"/>
  <c r="AB833" i="373"/>
  <c r="AB837" i="373"/>
  <c r="AC837" i="373" s="1"/>
  <c r="AB841" i="373"/>
  <c r="AC841" i="373" s="1"/>
  <c r="AB845" i="373"/>
  <c r="AC845" i="373" s="1"/>
  <c r="AB849" i="373"/>
  <c r="AC849" i="373" s="1"/>
  <c r="AB926" i="373"/>
  <c r="AB928" i="373"/>
  <c r="AC928" i="373" s="1"/>
  <c r="AB929" i="373"/>
  <c r="AC929" i="373" s="1"/>
  <c r="AB930" i="373"/>
  <c r="AC930" i="373" s="1"/>
  <c r="AB931" i="373"/>
  <c r="AC931" i="373" s="1"/>
  <c r="AB947" i="373"/>
  <c r="AB951" i="373"/>
  <c r="AB952" i="373"/>
  <c r="AC952" i="373" s="1"/>
  <c r="AB968" i="373"/>
  <c r="AC968" i="373" s="1"/>
  <c r="AB1033" i="373"/>
  <c r="AC1033" i="373" s="1"/>
  <c r="AB1034" i="373"/>
  <c r="AC1034" i="373" s="1"/>
  <c r="AB1036" i="373"/>
  <c r="H1066" i="373"/>
  <c r="Z1066" i="373"/>
  <c r="N1066" i="373"/>
  <c r="N1065" i="373" s="1"/>
  <c r="K1077" i="373"/>
  <c r="AB1078" i="373"/>
  <c r="AC1078" i="373" s="1"/>
  <c r="AB1168" i="373"/>
  <c r="AC1168" i="373" s="1"/>
  <c r="AB1169" i="373"/>
  <c r="AB1181" i="373"/>
  <c r="AC1181" i="373" s="1"/>
  <c r="AB1182" i="373"/>
  <c r="AB1197" i="373"/>
  <c r="AC1197" i="373" s="1"/>
  <c r="AB1198" i="373"/>
  <c r="AB1203" i="373"/>
  <c r="AB1204" i="373"/>
  <c r="AB1209" i="373"/>
  <c r="AB1210" i="373"/>
  <c r="AC1210" i="373" s="1"/>
  <c r="AB1211" i="373"/>
  <c r="AC1211" i="373" s="1"/>
  <c r="AB1216" i="373"/>
  <c r="AC1216" i="373" s="1"/>
  <c r="AB1222" i="373"/>
  <c r="AC1222" i="373" s="1"/>
  <c r="AB1223" i="373"/>
  <c r="K1225" i="373"/>
  <c r="AB1226" i="373"/>
  <c r="AC1226" i="373" s="1"/>
  <c r="AB1227" i="373"/>
  <c r="R1236" i="373"/>
  <c r="AB1253" i="373"/>
  <c r="T1254" i="373"/>
  <c r="T1250" i="373" s="1"/>
  <c r="T1245" i="373" s="1"/>
  <c r="K1278" i="373"/>
  <c r="AA1278" i="373"/>
  <c r="AA1283" i="373"/>
  <c r="R1285" i="373"/>
  <c r="AA1288" i="373"/>
  <c r="K1289" i="373"/>
  <c r="K1291" i="373"/>
  <c r="AA1295" i="373"/>
  <c r="AB1297" i="373"/>
  <c r="AA1299" i="373"/>
  <c r="K1300" i="373"/>
  <c r="R1301" i="373"/>
  <c r="AB1303" i="373"/>
  <c r="R1305" i="373"/>
  <c r="AB1309" i="373"/>
  <c r="AB1311" i="373"/>
  <c r="R1314" i="373"/>
  <c r="R1316" i="373"/>
  <c r="R1318" i="373"/>
  <c r="R1320" i="373"/>
  <c r="R1322" i="373"/>
  <c r="R1324" i="373"/>
  <c r="R1326" i="373"/>
  <c r="R1328" i="373"/>
  <c r="R1330" i="373"/>
  <c r="AB1331" i="373"/>
  <c r="AC1331" i="373" s="1"/>
  <c r="R1332" i="373"/>
  <c r="R1334" i="373"/>
  <c r="R1338" i="373"/>
  <c r="R1340" i="373"/>
  <c r="H1479" i="373"/>
  <c r="M1479" i="373"/>
  <c r="Q1479" i="373"/>
  <c r="Z1479" i="373"/>
  <c r="Z1478" i="373" s="1"/>
  <c r="Z1477" i="373" s="1"/>
  <c r="Z1464" i="373" s="1"/>
  <c r="Z1463" i="373" s="1"/>
  <c r="Z1455" i="373" s="1"/>
  <c r="Z1422" i="373" s="1"/>
  <c r="W1527" i="373"/>
  <c r="AC668" i="373"/>
  <c r="AC686" i="373"/>
  <c r="AC730" i="373"/>
  <c r="AC734" i="373"/>
  <c r="AC738" i="373"/>
  <c r="K749" i="373"/>
  <c r="J962" i="373"/>
  <c r="O962" i="373"/>
  <c r="X962" i="373"/>
  <c r="R981" i="373"/>
  <c r="K986" i="373"/>
  <c r="AA990" i="373"/>
  <c r="R997" i="373"/>
  <c r="R1003" i="373"/>
  <c r="AA1016" i="373"/>
  <c r="AA1018" i="373"/>
  <c r="AA1020" i="373"/>
  <c r="AA1022" i="373"/>
  <c r="AA1025" i="373"/>
  <c r="AA1028" i="373"/>
  <c r="Y1066" i="373"/>
  <c r="Y1065" i="373" s="1"/>
  <c r="AA1087" i="373"/>
  <c r="R1091" i="373"/>
  <c r="AA1095" i="373"/>
  <c r="R1099" i="373"/>
  <c r="AA1103" i="373"/>
  <c r="R1107" i="373"/>
  <c r="AA1111" i="373"/>
  <c r="R1115" i="373"/>
  <c r="AA1119" i="373"/>
  <c r="R1123" i="373"/>
  <c r="AA1127" i="373"/>
  <c r="R1129" i="373"/>
  <c r="R1131" i="373"/>
  <c r="AA1135" i="373"/>
  <c r="R1139" i="373"/>
  <c r="AA1143" i="373"/>
  <c r="R1147" i="373"/>
  <c r="AA1151" i="373"/>
  <c r="R1157" i="373"/>
  <c r="AA1161" i="373"/>
  <c r="AC1174" i="373"/>
  <c r="K1276" i="373"/>
  <c r="H1245" i="373"/>
  <c r="P1254" i="373"/>
  <c r="P1250" i="373" s="1"/>
  <c r="P1245" i="373" s="1"/>
  <c r="U1254" i="373"/>
  <c r="U1250" i="373" s="1"/>
  <c r="U1245" i="373" s="1"/>
  <c r="K1281" i="373"/>
  <c r="AA1281" i="373"/>
  <c r="T1394" i="373"/>
  <c r="J1430" i="373"/>
  <c r="U1535" i="373"/>
  <c r="U1527" i="373" s="1"/>
  <c r="K1540" i="373"/>
  <c r="D1539" i="373"/>
  <c r="AC1584" i="373"/>
  <c r="AB591" i="373"/>
  <c r="AB596" i="373"/>
  <c r="AC596" i="373" s="1"/>
  <c r="AB602" i="373"/>
  <c r="AC602" i="373" s="1"/>
  <c r="AB605" i="373"/>
  <c r="AC605" i="373" s="1"/>
  <c r="AB607" i="373"/>
  <c r="AB608" i="373"/>
  <c r="AC608" i="373" s="1"/>
  <c r="R616" i="373"/>
  <c r="AA616" i="373"/>
  <c r="K631" i="373"/>
  <c r="AB635" i="373"/>
  <c r="AB637" i="373"/>
  <c r="AA646" i="373"/>
  <c r="AB649" i="373"/>
  <c r="AB657" i="373"/>
  <c r="AB672" i="373"/>
  <c r="AB690" i="373"/>
  <c r="AC690" i="373" s="1"/>
  <c r="AB692" i="373"/>
  <c r="AC692" i="373" s="1"/>
  <c r="AB698" i="373"/>
  <c r="AB702" i="373"/>
  <c r="AB707" i="373"/>
  <c r="AB724" i="373"/>
  <c r="AC724" i="373" s="1"/>
  <c r="AB729" i="373"/>
  <c r="AC729" i="373" s="1"/>
  <c r="AB733" i="373"/>
  <c r="AC733" i="373" s="1"/>
  <c r="AB737" i="373"/>
  <c r="AC737" i="373" s="1"/>
  <c r="AB744" i="373"/>
  <c r="AB751" i="373"/>
  <c r="AC751" i="373" s="1"/>
  <c r="AB755" i="373"/>
  <c r="AB757" i="373"/>
  <c r="AB835" i="373"/>
  <c r="AC835" i="373" s="1"/>
  <c r="AB839" i="373"/>
  <c r="AC839" i="373" s="1"/>
  <c r="AB843" i="373"/>
  <c r="AC843" i="373" s="1"/>
  <c r="AB847" i="373"/>
  <c r="AC847" i="373" s="1"/>
  <c r="AB851" i="373"/>
  <c r="AC851" i="373" s="1"/>
  <c r="AB855" i="373"/>
  <c r="AC855" i="373" s="1"/>
  <c r="AB859" i="373"/>
  <c r="AC859" i="373" s="1"/>
  <c r="AB863" i="373"/>
  <c r="AC863" i="373" s="1"/>
  <c r="AB867" i="373"/>
  <c r="AC867" i="373" s="1"/>
  <c r="AB871" i="373"/>
  <c r="AC871" i="373" s="1"/>
  <c r="AB875" i="373"/>
  <c r="AC875" i="373" s="1"/>
  <c r="AB879" i="373"/>
  <c r="AC879" i="373" s="1"/>
  <c r="AB883" i="373"/>
  <c r="AC883" i="373" s="1"/>
  <c r="AB887" i="373"/>
  <c r="AC887" i="373" s="1"/>
  <c r="AB891" i="373"/>
  <c r="AC891" i="373" s="1"/>
  <c r="AB895" i="373"/>
  <c r="AC895" i="373" s="1"/>
  <c r="AB899" i="373"/>
  <c r="AC899" i="373" s="1"/>
  <c r="AB903" i="373"/>
  <c r="AC903" i="373" s="1"/>
  <c r="AB908" i="373"/>
  <c r="AB917" i="373"/>
  <c r="AB923" i="373"/>
  <c r="AC923" i="373" s="1"/>
  <c r="R927" i="373"/>
  <c r="K932" i="373"/>
  <c r="AB933" i="373"/>
  <c r="AC933" i="373" s="1"/>
  <c r="AB955" i="373"/>
  <c r="AB956" i="373"/>
  <c r="AC956" i="373" s="1"/>
  <c r="AB959" i="373"/>
  <c r="AC959" i="373" s="1"/>
  <c r="G962" i="373"/>
  <c r="P962" i="373"/>
  <c r="AB964" i="373"/>
  <c r="AC964" i="373" s="1"/>
  <c r="AB971" i="373"/>
  <c r="AB972" i="373"/>
  <c r="AB976" i="373"/>
  <c r="H962" i="373"/>
  <c r="N962" i="373"/>
  <c r="N772" i="373" s="1"/>
  <c r="N762" i="373" s="1"/>
  <c r="N747" i="373" s="1"/>
  <c r="N746" i="373" s="1"/>
  <c r="N745" i="373" s="1"/>
  <c r="AB989" i="373"/>
  <c r="AB1006" i="373"/>
  <c r="AB1015" i="373"/>
  <c r="AB1017" i="373"/>
  <c r="AB1019" i="373"/>
  <c r="AB1021" i="373"/>
  <c r="AB1023" i="373"/>
  <c r="AB1024" i="373"/>
  <c r="AB1027" i="373"/>
  <c r="AB1030" i="373"/>
  <c r="AC1036" i="373"/>
  <c r="O1066" i="373"/>
  <c r="X1066" i="373"/>
  <c r="X1065" i="373" s="1"/>
  <c r="AB1070" i="373"/>
  <c r="AC1070" i="373" s="1"/>
  <c r="K1073" i="373"/>
  <c r="R1073" i="373"/>
  <c r="P1066" i="373"/>
  <c r="I1066" i="373"/>
  <c r="AA1077" i="373"/>
  <c r="D1066" i="373"/>
  <c r="V1066" i="373"/>
  <c r="K1081" i="373"/>
  <c r="R1081" i="373"/>
  <c r="AB1082" i="373"/>
  <c r="AC1082" i="373" s="1"/>
  <c r="AB1172" i="373"/>
  <c r="AB1173" i="373"/>
  <c r="AB1192" i="373"/>
  <c r="AC1192" i="373" s="1"/>
  <c r="AB1201" i="373"/>
  <c r="AC1201" i="373" s="1"/>
  <c r="AB1202" i="373"/>
  <c r="AB1219" i="373"/>
  <c r="AC1219" i="373" s="1"/>
  <c r="AA1225" i="373"/>
  <c r="AB1255" i="373"/>
  <c r="F1254" i="373"/>
  <c r="F1250" i="373" s="1"/>
  <c r="F1245" i="373" s="1"/>
  <c r="J1254" i="373"/>
  <c r="J1250" i="373" s="1"/>
  <c r="J1245" i="373" s="1"/>
  <c r="X1254" i="373"/>
  <c r="AB1257" i="373"/>
  <c r="AB1259" i="373"/>
  <c r="AB1261" i="373"/>
  <c r="AB1263" i="373"/>
  <c r="AB1265" i="373"/>
  <c r="AB1267" i="373"/>
  <c r="AB1269" i="373"/>
  <c r="AB1271" i="373"/>
  <c r="AB1273" i="373"/>
  <c r="I1254" i="373"/>
  <c r="I1250" i="373" s="1"/>
  <c r="Q1254" i="373"/>
  <c r="Q1250" i="373" s="1"/>
  <c r="Q1245" i="373" s="1"/>
  <c r="K1280" i="373"/>
  <c r="AA1280" i="373"/>
  <c r="AB1290" i="373"/>
  <c r="K1342" i="373"/>
  <c r="AA1342" i="373"/>
  <c r="AA1344" i="373"/>
  <c r="AA1346" i="373"/>
  <c r="AA1348" i="373"/>
  <c r="AA1350" i="373"/>
  <c r="AA1352" i="373"/>
  <c r="K1356" i="373"/>
  <c r="K1358" i="373"/>
  <c r="R1358" i="373"/>
  <c r="R1360" i="373"/>
  <c r="G1389" i="373"/>
  <c r="G1388" i="373" s="1"/>
  <c r="G1387" i="373" s="1"/>
  <c r="U1389" i="373"/>
  <c r="U1388" i="373" s="1"/>
  <c r="U1387" i="373" s="1"/>
  <c r="Y1389" i="373"/>
  <c r="Y1388" i="373" s="1"/>
  <c r="Y1387" i="373" s="1"/>
  <c r="AB1391" i="373"/>
  <c r="T1389" i="373"/>
  <c r="T1388" i="373" s="1"/>
  <c r="T1387" i="373" s="1"/>
  <c r="X1389" i="373"/>
  <c r="X1388" i="373" s="1"/>
  <c r="X1387" i="373" s="1"/>
  <c r="M1394" i="373"/>
  <c r="Q1394" i="373"/>
  <c r="V1394" i="373"/>
  <c r="Z1394" i="373"/>
  <c r="AB1401" i="373"/>
  <c r="I1405" i="373"/>
  <c r="AC1415" i="373"/>
  <c r="L1417" i="373"/>
  <c r="L1416" i="373" s="1"/>
  <c r="U1417" i="373"/>
  <c r="U1416" i="373" s="1"/>
  <c r="Z1424" i="373"/>
  <c r="Z1423" i="373" s="1"/>
  <c r="D1444" i="373"/>
  <c r="H1444" i="373"/>
  <c r="H1443" i="373" s="1"/>
  <c r="M1444" i="373"/>
  <c r="M1443" i="373" s="1"/>
  <c r="V1444" i="373"/>
  <c r="V1443" i="373" s="1"/>
  <c r="Z1444" i="373"/>
  <c r="Z1443" i="373" s="1"/>
  <c r="AB1446" i="373"/>
  <c r="AB1447" i="373"/>
  <c r="AC1447" i="373" s="1"/>
  <c r="AB1448" i="373"/>
  <c r="AC1448" i="373" s="1"/>
  <c r="AB1472" i="373"/>
  <c r="AB1476" i="373"/>
  <c r="I1479" i="373"/>
  <c r="AB1488" i="373"/>
  <c r="AB1494" i="373"/>
  <c r="AC1494" i="373" s="1"/>
  <c r="AB1495" i="373"/>
  <c r="AB1505" i="373"/>
  <c r="H1535" i="373"/>
  <c r="H1527" i="373" s="1"/>
  <c r="M1535" i="373"/>
  <c r="Z1535" i="373"/>
  <c r="AB1546" i="373"/>
  <c r="AB1548" i="373"/>
  <c r="AC1548" i="373" s="1"/>
  <c r="AB1549" i="373"/>
  <c r="AB1556" i="373"/>
  <c r="F1570" i="373"/>
  <c r="F1569" i="373" s="1"/>
  <c r="F1568" i="373" s="1"/>
  <c r="F1562" i="373" s="1"/>
  <c r="J1570" i="373"/>
  <c r="J1569" i="373" s="1"/>
  <c r="J1568" i="373" s="1"/>
  <c r="J1562" i="373" s="1"/>
  <c r="O1570" i="373"/>
  <c r="O1569" i="373" s="1"/>
  <c r="T1570" i="373"/>
  <c r="T1569" i="373" s="1"/>
  <c r="AB1595" i="373"/>
  <c r="AC1595" i="373" s="1"/>
  <c r="AB1665" i="373"/>
  <c r="AC1665" i="373" s="1"/>
  <c r="AB1671" i="373"/>
  <c r="AC1803" i="373"/>
  <c r="P2000" i="373"/>
  <c r="P1999" i="373" s="1"/>
  <c r="P1994" i="373" s="1"/>
  <c r="P1993" i="373" s="1"/>
  <c r="P1992" i="373" s="1"/>
  <c r="Z2000" i="373"/>
  <c r="Z1999" i="373" s="1"/>
  <c r="Z1994" i="373" s="1"/>
  <c r="Z1993" i="373" s="1"/>
  <c r="Z1992" i="373" s="1"/>
  <c r="AA1366" i="373"/>
  <c r="K1368" i="373"/>
  <c r="R1368" i="373"/>
  <c r="D1417" i="373"/>
  <c r="D1416" i="373" s="1"/>
  <c r="H1417" i="373"/>
  <c r="H1416" i="373" s="1"/>
  <c r="M1417" i="373"/>
  <c r="M1416" i="373" s="1"/>
  <c r="V1417" i="373"/>
  <c r="V1416" i="373" s="1"/>
  <c r="Z1417" i="373"/>
  <c r="Z1416" i="373" s="1"/>
  <c r="X1417" i="373"/>
  <c r="X1416" i="373" s="1"/>
  <c r="K1428" i="373"/>
  <c r="AA1428" i="373"/>
  <c r="W1424" i="373"/>
  <c r="W1423" i="373" s="1"/>
  <c r="D1430" i="373"/>
  <c r="AC1483" i="373"/>
  <c r="R1525" i="373"/>
  <c r="AA1525" i="373"/>
  <c r="G1527" i="373"/>
  <c r="Z1527" i="373"/>
  <c r="I1535" i="373"/>
  <c r="I1527" i="373" s="1"/>
  <c r="V1535" i="373"/>
  <c r="P1535" i="373"/>
  <c r="P1527" i="373" s="1"/>
  <c r="AC1592" i="373"/>
  <c r="AC1646" i="373"/>
  <c r="AC1653" i="373"/>
  <c r="Y2000" i="373"/>
  <c r="Y1999" i="373" s="1"/>
  <c r="AB1361" i="373"/>
  <c r="AB1363" i="373"/>
  <c r="AB1365" i="373"/>
  <c r="H1389" i="373"/>
  <c r="H1388" i="373" s="1"/>
  <c r="H1387" i="373" s="1"/>
  <c r="W1405" i="373"/>
  <c r="AB1407" i="373"/>
  <c r="U1405" i="373"/>
  <c r="Z1405" i="373"/>
  <c r="AA1418" i="373"/>
  <c r="K1420" i="373"/>
  <c r="AB1421" i="373"/>
  <c r="AA1435" i="373"/>
  <c r="I1444" i="373"/>
  <c r="I1443" i="373" s="1"/>
  <c r="AB1459" i="373"/>
  <c r="AB1462" i="373"/>
  <c r="AC1462" i="373" s="1"/>
  <c r="G1478" i="373"/>
  <c r="G1477" i="373" s="1"/>
  <c r="P1478" i="373"/>
  <c r="P1477" i="373" s="1"/>
  <c r="U1478" i="373"/>
  <c r="U1477" i="373" s="1"/>
  <c r="Y1478" i="373"/>
  <c r="Y1477" i="373" s="1"/>
  <c r="Y1464" i="373" s="1"/>
  <c r="Y1463" i="373" s="1"/>
  <c r="AB1486" i="373"/>
  <c r="AB1487" i="373"/>
  <c r="AB1490" i="373"/>
  <c r="AC1490" i="373" s="1"/>
  <c r="AB1491" i="373"/>
  <c r="AC1491" i="373" s="1"/>
  <c r="AB1493" i="373"/>
  <c r="AB1498" i="373"/>
  <c r="AB1499" i="373"/>
  <c r="AC1499" i="373" s="1"/>
  <c r="AB1507" i="373"/>
  <c r="Y1527" i="373"/>
  <c r="M1527" i="373"/>
  <c r="Q1527" i="373"/>
  <c r="J1535" i="373"/>
  <c r="X1535" i="373"/>
  <c r="AB1538" i="373"/>
  <c r="AB1553" i="373"/>
  <c r="AB1583" i="373"/>
  <c r="AC1583" i="373" s="1"/>
  <c r="AB1586" i="373"/>
  <c r="AC1586" i="373" s="1"/>
  <c r="AB1587" i="373"/>
  <c r="AB1590" i="373"/>
  <c r="AC1590" i="373" s="1"/>
  <c r="AB1596" i="373"/>
  <c r="AB1641" i="373"/>
  <c r="AB1659" i="373"/>
  <c r="AC1659" i="373" s="1"/>
  <c r="AB1662" i="373"/>
  <c r="AC1662" i="373" s="1"/>
  <c r="AB1681" i="373"/>
  <c r="AB1687" i="373"/>
  <c r="AB1693" i="373"/>
  <c r="AB2038" i="373"/>
  <c r="AB1692" i="373"/>
  <c r="AB1704" i="373"/>
  <c r="AB1705" i="373"/>
  <c r="AB1731" i="373"/>
  <c r="AC1731" i="373" s="1"/>
  <c r="AB1749" i="373"/>
  <c r="AC1749" i="373" s="1"/>
  <c r="AB1752" i="373"/>
  <c r="AB1761" i="373"/>
  <c r="AB1766" i="373"/>
  <c r="AC1766" i="373" s="1"/>
  <c r="H1756" i="373"/>
  <c r="M1756" i="373"/>
  <c r="M1568" i="373" s="1"/>
  <c r="M1562" i="373" s="1"/>
  <c r="M1542" i="373" s="1"/>
  <c r="AB1772" i="373"/>
  <c r="AC1772" i="373" s="1"/>
  <c r="AB1792" i="373"/>
  <c r="AB1797" i="373"/>
  <c r="AC1797" i="373" s="1"/>
  <c r="AB1815" i="373"/>
  <c r="AB1821" i="373"/>
  <c r="AC1821" i="373" s="1"/>
  <c r="AB1841" i="373"/>
  <c r="AB1846" i="373"/>
  <c r="AC1846" i="373" s="1"/>
  <c r="AB1854" i="373"/>
  <c r="AB1858" i="373"/>
  <c r="AC1858" i="373" s="1"/>
  <c r="AB1859" i="373"/>
  <c r="AC1859" i="373" s="1"/>
  <c r="AB1861" i="373"/>
  <c r="AC1861" i="373" s="1"/>
  <c r="AB1866" i="373"/>
  <c r="AC1866" i="373" s="1"/>
  <c r="AB1867" i="373"/>
  <c r="AC1867" i="373" s="1"/>
  <c r="AB1869" i="373"/>
  <c r="AC1869" i="373" s="1"/>
  <c r="AB1874" i="373"/>
  <c r="AC1874" i="373" s="1"/>
  <c r="AB1875" i="373"/>
  <c r="AC1875" i="373" s="1"/>
  <c r="AB1877" i="373"/>
  <c r="AC1877" i="373" s="1"/>
  <c r="AB1882" i="373"/>
  <c r="AC1882" i="373" s="1"/>
  <c r="AB1883" i="373"/>
  <c r="AC1883" i="373" s="1"/>
  <c r="AB1885" i="373"/>
  <c r="AC1885" i="373" s="1"/>
  <c r="AB1890" i="373"/>
  <c r="AC1890" i="373" s="1"/>
  <c r="AB1891" i="373"/>
  <c r="AC1891" i="373" s="1"/>
  <c r="AB1893" i="373"/>
  <c r="AC1893" i="373" s="1"/>
  <c r="AB1898" i="373"/>
  <c r="AC1898" i="373" s="1"/>
  <c r="AB1899" i="373"/>
  <c r="AC1899" i="373" s="1"/>
  <c r="AB1901" i="373"/>
  <c r="AC1901" i="373" s="1"/>
  <c r="AB1906" i="373"/>
  <c r="AC1906" i="373" s="1"/>
  <c r="AB1909" i="373"/>
  <c r="AC1909" i="373" s="1"/>
  <c r="AB1911" i="373"/>
  <c r="AC1911" i="373" s="1"/>
  <c r="AC1925" i="373"/>
  <c r="AB1934" i="373"/>
  <c r="AB1944" i="373"/>
  <c r="AC1972" i="373"/>
  <c r="AB1981" i="373"/>
  <c r="AC1981" i="373" s="1"/>
  <c r="U1994" i="373"/>
  <c r="U1993" i="373" s="1"/>
  <c r="U1992" i="373" s="1"/>
  <c r="AB1998" i="373"/>
  <c r="Q2000" i="373"/>
  <c r="Q1999" i="373" s="1"/>
  <c r="Q1994" i="373" s="1"/>
  <c r="Q1993" i="373" s="1"/>
  <c r="Q1992" i="373" s="1"/>
  <c r="J2013" i="373"/>
  <c r="W2021" i="373"/>
  <c r="W2020" i="373" s="1"/>
  <c r="AB1697" i="373"/>
  <c r="AC1697" i="373" s="1"/>
  <c r="AB1703" i="373"/>
  <c r="AB1722" i="373"/>
  <c r="AB1740" i="373"/>
  <c r="AB1747" i="373"/>
  <c r="AC1747" i="373" s="1"/>
  <c r="AB1755" i="373"/>
  <c r="AB1759" i="373"/>
  <c r="AC1759" i="373" s="1"/>
  <c r="AB1775" i="373"/>
  <c r="AC1775" i="373" s="1"/>
  <c r="AC1813" i="373"/>
  <c r="AC1839" i="373"/>
  <c r="AC1857" i="373"/>
  <c r="AC1860" i="373"/>
  <c r="AC1865" i="373"/>
  <c r="AC1868" i="373"/>
  <c r="AC1873" i="373"/>
  <c r="AC1876" i="373"/>
  <c r="AC1881" i="373"/>
  <c r="AC1884" i="373"/>
  <c r="AC1889" i="373"/>
  <c r="AC1892" i="373"/>
  <c r="AC1897" i="373"/>
  <c r="AC1900" i="373"/>
  <c r="D1796" i="373"/>
  <c r="H1796" i="373"/>
  <c r="M1796" i="373"/>
  <c r="V1796" i="373"/>
  <c r="P1796" i="373"/>
  <c r="U1796" i="373"/>
  <c r="AB1921" i="373"/>
  <c r="AC1921" i="373" s="1"/>
  <c r="S1936" i="373"/>
  <c r="S1927" i="373" s="1"/>
  <c r="S1926" i="373" s="1"/>
  <c r="W1936" i="373"/>
  <c r="AC1958" i="373"/>
  <c r="AB1971" i="373"/>
  <c r="AC1971" i="373" s="1"/>
  <c r="AB1980" i="373"/>
  <c r="AC1980" i="373" s="1"/>
  <c r="H1994" i="373"/>
  <c r="H1993" i="373" s="1"/>
  <c r="H1992" i="373" s="1"/>
  <c r="M1994" i="373"/>
  <c r="M1993" i="373" s="1"/>
  <c r="M1992" i="373" s="1"/>
  <c r="Z2021" i="373"/>
  <c r="Z2020" i="373" s="1"/>
  <c r="Z2013" i="373" s="1"/>
  <c r="AB1695" i="373"/>
  <c r="AB1737" i="373"/>
  <c r="AB1763" i="373"/>
  <c r="U1756" i="373"/>
  <c r="AB1785" i="373"/>
  <c r="AC1785" i="373" s="1"/>
  <c r="AB1788" i="373"/>
  <c r="AC1788" i="373" s="1"/>
  <c r="AB1801" i="373"/>
  <c r="AC1801" i="373" s="1"/>
  <c r="AB1804" i="373"/>
  <c r="AC1804" i="373" s="1"/>
  <c r="AB1811" i="373"/>
  <c r="AC1811" i="373" s="1"/>
  <c r="AB1827" i="373"/>
  <c r="AB1837" i="373"/>
  <c r="AC1837" i="373" s="1"/>
  <c r="AB1843" i="373"/>
  <c r="I1796" i="373"/>
  <c r="N1796" i="373"/>
  <c r="AC1933" i="373"/>
  <c r="AB1935" i="373"/>
  <c r="G1936" i="373"/>
  <c r="G1927" i="373" s="1"/>
  <c r="G1926" i="373" s="1"/>
  <c r="P1936" i="373"/>
  <c r="P1927" i="373" s="1"/>
  <c r="P1926" i="373" s="1"/>
  <c r="U1936" i="373"/>
  <c r="U1927" i="373" s="1"/>
  <c r="U1926" i="373" s="1"/>
  <c r="Y1936" i="373"/>
  <c r="J1936" i="373"/>
  <c r="J1927" i="373" s="1"/>
  <c r="J1926" i="373" s="1"/>
  <c r="O1936" i="373"/>
  <c r="AB1941" i="373"/>
  <c r="AC1941" i="373" s="1"/>
  <c r="W1963" i="373"/>
  <c r="W1949" i="373" s="1"/>
  <c r="W1983" i="373" s="1"/>
  <c r="F2000" i="373"/>
  <c r="F1999" i="373" s="1"/>
  <c r="F1994" i="373" s="1"/>
  <c r="F1993" i="373" s="1"/>
  <c r="F1992" i="373" s="1"/>
  <c r="AC2010" i="373"/>
  <c r="AA2011" i="373"/>
  <c r="AB2031" i="373"/>
  <c r="AB19" i="373"/>
  <c r="K16" i="373"/>
  <c r="AA20" i="373"/>
  <c r="AA25" i="373"/>
  <c r="J26" i="373"/>
  <c r="J13" i="373" s="1"/>
  <c r="AA28" i="373"/>
  <c r="K30" i="373"/>
  <c r="K31" i="373"/>
  <c r="AA33" i="373"/>
  <c r="AC36" i="373"/>
  <c r="R38" i="373"/>
  <c r="AA40" i="373"/>
  <c r="R42" i="373"/>
  <c r="K44" i="373"/>
  <c r="R46" i="373"/>
  <c r="AA48" i="373"/>
  <c r="R51" i="373"/>
  <c r="AA51" i="373"/>
  <c r="AA54" i="373"/>
  <c r="R58" i="373"/>
  <c r="R68" i="373"/>
  <c r="R69" i="373"/>
  <c r="AA69" i="373"/>
  <c r="K70" i="373"/>
  <c r="AA72" i="373"/>
  <c r="K132" i="373"/>
  <c r="AA132" i="373"/>
  <c r="AB132" i="373" s="1"/>
  <c r="K133" i="373"/>
  <c r="AA151" i="373"/>
  <c r="R153" i="373"/>
  <c r="R154" i="373"/>
  <c r="AB154" i="373" s="1"/>
  <c r="AC154" i="373" s="1"/>
  <c r="AA157" i="373"/>
  <c r="R159" i="373"/>
  <c r="R160" i="373"/>
  <c r="AB160" i="373" s="1"/>
  <c r="AC160" i="373" s="1"/>
  <c r="K162" i="373"/>
  <c r="AA162" i="373"/>
  <c r="R163" i="373"/>
  <c r="R164" i="373"/>
  <c r="AB164" i="373" s="1"/>
  <c r="AC164" i="373" s="1"/>
  <c r="K166" i="373"/>
  <c r="G26" i="373"/>
  <c r="G13" i="373" s="1"/>
  <c r="M13" i="373"/>
  <c r="R25" i="373"/>
  <c r="R33" i="373"/>
  <c r="K34" i="373"/>
  <c r="AA16" i="373"/>
  <c r="G18" i="373"/>
  <c r="G17" i="373" s="1"/>
  <c r="R21" i="373"/>
  <c r="AA21" i="373"/>
  <c r="V22" i="373"/>
  <c r="Z22" i="373"/>
  <c r="R24" i="373"/>
  <c r="AB24" i="373" s="1"/>
  <c r="AA30" i="373"/>
  <c r="R32" i="373"/>
  <c r="AB32" i="373" s="1"/>
  <c r="AA34" i="373"/>
  <c r="R37" i="373"/>
  <c r="AA37" i="373"/>
  <c r="K38" i="373"/>
  <c r="K39" i="373"/>
  <c r="R41" i="373"/>
  <c r="AA41" i="373"/>
  <c r="K42" i="373"/>
  <c r="AA44" i="373"/>
  <c r="K46" i="373"/>
  <c r="K47" i="373"/>
  <c r="R50" i="373"/>
  <c r="AC52" i="373"/>
  <c r="R56" i="373"/>
  <c r="AB56" i="373" s="1"/>
  <c r="R57" i="373"/>
  <c r="AA57" i="373"/>
  <c r="K58" i="373"/>
  <c r="AA61" i="373"/>
  <c r="K62" i="373"/>
  <c r="AA62" i="373"/>
  <c r="AA63" i="373"/>
  <c r="R64" i="373"/>
  <c r="AA64" i="373"/>
  <c r="K65" i="373"/>
  <c r="R65" i="373"/>
  <c r="AA65" i="373"/>
  <c r="K66" i="373"/>
  <c r="AA66" i="373"/>
  <c r="K68" i="373"/>
  <c r="AA70" i="373"/>
  <c r="R73" i="373"/>
  <c r="AA73" i="373"/>
  <c r="R75" i="373"/>
  <c r="AA74" i="373"/>
  <c r="R77" i="373"/>
  <c r="R81" i="373"/>
  <c r="R86" i="373"/>
  <c r="R90" i="373"/>
  <c r="AA133" i="373"/>
  <c r="R136" i="373"/>
  <c r="AB136" i="373" s="1"/>
  <c r="AC136" i="373" s="1"/>
  <c r="K138" i="373"/>
  <c r="AA138" i="373"/>
  <c r="R141" i="373"/>
  <c r="AB141" i="373" s="1"/>
  <c r="AA143" i="373"/>
  <c r="R146" i="373"/>
  <c r="AB146" i="373" s="1"/>
  <c r="AC146" i="373" s="1"/>
  <c r="K148" i="373"/>
  <c r="AA148" i="373"/>
  <c r="K149" i="373"/>
  <c r="N166" i="373"/>
  <c r="S166" i="373"/>
  <c r="W166" i="373"/>
  <c r="K169" i="373"/>
  <c r="K213" i="373"/>
  <c r="D212" i="373"/>
  <c r="AA39" i="373"/>
  <c r="AB39" i="373" s="1"/>
  <c r="AC39" i="373" s="1"/>
  <c r="AA50" i="373"/>
  <c r="AC14" i="373"/>
  <c r="D18" i="373"/>
  <c r="V18" i="373"/>
  <c r="V17" i="373" s="1"/>
  <c r="Z18" i="373"/>
  <c r="Z17" i="373" s="1"/>
  <c r="R20" i="373"/>
  <c r="R23" i="373"/>
  <c r="AA23" i="373"/>
  <c r="W22" i="373"/>
  <c r="K24" i="373"/>
  <c r="K25" i="373"/>
  <c r="F26" i="373"/>
  <c r="F13" i="373" s="1"/>
  <c r="O26" i="373"/>
  <c r="O13" i="373" s="1"/>
  <c r="R28" i="373"/>
  <c r="AB28" i="373" s="1"/>
  <c r="AC28" i="373" s="1"/>
  <c r="P26" i="373"/>
  <c r="P13" i="373" s="1"/>
  <c r="U26" i="373"/>
  <c r="Y26" i="373"/>
  <c r="AB29" i="373"/>
  <c r="AC29" i="373" s="1"/>
  <c r="R31" i="373"/>
  <c r="AA31" i="373"/>
  <c r="K32" i="373"/>
  <c r="K33" i="373"/>
  <c r="AA38" i="373"/>
  <c r="R40" i="373"/>
  <c r="AB40" i="373" s="1"/>
  <c r="AC40" i="373" s="1"/>
  <c r="AA42" i="373"/>
  <c r="AA46" i="373"/>
  <c r="R48" i="373"/>
  <c r="R49" i="373"/>
  <c r="AA49" i="373"/>
  <c r="K50" i="373"/>
  <c r="K51" i="373"/>
  <c r="R54" i="373"/>
  <c r="AB54" i="373" s="1"/>
  <c r="AC54" i="373" s="1"/>
  <c r="R55" i="373"/>
  <c r="AA55" i="373"/>
  <c r="K56" i="373"/>
  <c r="AA58" i="373"/>
  <c r="R59" i="373"/>
  <c r="AA59" i="373"/>
  <c r="AA68" i="373"/>
  <c r="R72" i="373"/>
  <c r="AB72" i="373" s="1"/>
  <c r="K77" i="373"/>
  <c r="AA78" i="373"/>
  <c r="AB78" i="373" s="1"/>
  <c r="K79" i="373"/>
  <c r="R79" i="373"/>
  <c r="AA79" i="373"/>
  <c r="AA87" i="373"/>
  <c r="K88" i="373"/>
  <c r="R88" i="373"/>
  <c r="AA88" i="373"/>
  <c r="AA91" i="373"/>
  <c r="AB91" i="373" s="1"/>
  <c r="K92" i="373"/>
  <c r="R92" i="373"/>
  <c r="AA92" i="373"/>
  <c r="AA96" i="373"/>
  <c r="AB96" i="373" s="1"/>
  <c r="R98" i="373"/>
  <c r="AA100" i="373"/>
  <c r="AB100" i="373" s="1"/>
  <c r="K101" i="373"/>
  <c r="AB102" i="373"/>
  <c r="AC102" i="373" s="1"/>
  <c r="AA104" i="373"/>
  <c r="R106" i="373"/>
  <c r="AB106" i="373" s="1"/>
  <c r="AA108" i="373"/>
  <c r="K110" i="373"/>
  <c r="R111" i="373"/>
  <c r="AB111" i="373" s="1"/>
  <c r="AA113" i="373"/>
  <c r="AA117" i="373"/>
  <c r="R119" i="373"/>
  <c r="AB119" i="373" s="1"/>
  <c r="R122" i="373"/>
  <c r="AB122" i="373" s="1"/>
  <c r="AC122" i="373" s="1"/>
  <c r="R127" i="373"/>
  <c r="AB127" i="373" s="1"/>
  <c r="K130" i="373"/>
  <c r="F211" i="373"/>
  <c r="F165" i="373" s="1"/>
  <c r="J211" i="373"/>
  <c r="T220" i="373"/>
  <c r="T219" i="373" s="1"/>
  <c r="T218" i="373" s="1"/>
  <c r="T211" i="373" s="1"/>
  <c r="T165" i="373" s="1"/>
  <c r="AB71" i="373"/>
  <c r="AC71" i="373" s="1"/>
  <c r="K72" i="373"/>
  <c r="AB101" i="373"/>
  <c r="R80" i="373"/>
  <c r="AA80" i="373"/>
  <c r="AA81" i="373"/>
  <c r="K82" i="373"/>
  <c r="R82" i="373"/>
  <c r="AA85" i="373"/>
  <c r="AC85" i="373" s="1"/>
  <c r="AA86" i="373"/>
  <c r="K87" i="373"/>
  <c r="K90" i="373"/>
  <c r="AA94" i="373"/>
  <c r="K96" i="373"/>
  <c r="K97" i="373"/>
  <c r="R99" i="373"/>
  <c r="AA99" i="373"/>
  <c r="K100" i="373"/>
  <c r="K103" i="373"/>
  <c r="R105" i="373"/>
  <c r="AA105" i="373"/>
  <c r="K106" i="373"/>
  <c r="K107" i="373"/>
  <c r="AA110" i="373"/>
  <c r="K114" i="373"/>
  <c r="AA114" i="373"/>
  <c r="R115" i="373"/>
  <c r="AB116" i="373"/>
  <c r="AC116" i="373" s="1"/>
  <c r="K118" i="373"/>
  <c r="AA118" i="373"/>
  <c r="R120" i="373"/>
  <c r="AA121" i="373"/>
  <c r="K123" i="373"/>
  <c r="R123" i="373"/>
  <c r="AA125" i="373"/>
  <c r="R128" i="373"/>
  <c r="AB129" i="373"/>
  <c r="AC129" i="373" s="1"/>
  <c r="AA131" i="373"/>
  <c r="AA135" i="373"/>
  <c r="K137" i="373"/>
  <c r="R137" i="373"/>
  <c r="K140" i="373"/>
  <c r="AA140" i="373"/>
  <c r="R142" i="373"/>
  <c r="K144" i="373"/>
  <c r="AA144" i="373"/>
  <c r="K147" i="373"/>
  <c r="R149" i="373"/>
  <c r="R150" i="373"/>
  <c r="AA153" i="373"/>
  <c r="R156" i="373"/>
  <c r="AA159" i="373"/>
  <c r="K161" i="373"/>
  <c r="AA163" i="373"/>
  <c r="R169" i="373"/>
  <c r="R170" i="373"/>
  <c r="AA171" i="373"/>
  <c r="AB171" i="373" s="1"/>
  <c r="AC171" i="373" s="1"/>
  <c r="K174" i="373"/>
  <c r="AA174" i="373"/>
  <c r="K177" i="373"/>
  <c r="AA179" i="373"/>
  <c r="AB179" i="373" s="1"/>
  <c r="K181" i="373"/>
  <c r="K184" i="373"/>
  <c r="AA184" i="373"/>
  <c r="R185" i="373"/>
  <c r="R186" i="373"/>
  <c r="AA187" i="373"/>
  <c r="AB187" i="373" s="1"/>
  <c r="AC187" i="373" s="1"/>
  <c r="R191" i="373"/>
  <c r="R192" i="373"/>
  <c r="K194" i="373"/>
  <c r="AA194" i="373"/>
  <c r="R198" i="373"/>
  <c r="AB199" i="373"/>
  <c r="AC199" i="373" s="1"/>
  <c r="AB202" i="373"/>
  <c r="R204" i="373"/>
  <c r="AA204" i="373"/>
  <c r="K205" i="373"/>
  <c r="U212" i="373"/>
  <c r="AB217" i="373"/>
  <c r="Z219" i="373"/>
  <c r="Z218" i="373" s="1"/>
  <c r="Z211" i="373" s="1"/>
  <c r="Z165" i="373" s="1"/>
  <c r="Z12" i="373" s="1"/>
  <c r="G220" i="373"/>
  <c r="G219" i="373" s="1"/>
  <c r="G218" i="373" s="1"/>
  <c r="G211" i="373" s="1"/>
  <c r="G165" i="373" s="1"/>
  <c r="R228" i="373"/>
  <c r="AA228" i="373"/>
  <c r="K230" i="373"/>
  <c r="AC240" i="373"/>
  <c r="R243" i="373"/>
  <c r="R247" i="373"/>
  <c r="K259" i="373"/>
  <c r="R262" i="373"/>
  <c r="R263" i="373"/>
  <c r="Q266" i="373"/>
  <c r="Q265" i="373" s="1"/>
  <c r="K268" i="373"/>
  <c r="H266" i="373"/>
  <c r="H265" i="373" s="1"/>
  <c r="AC279" i="373"/>
  <c r="AC292" i="373"/>
  <c r="AC300" i="373"/>
  <c r="AC302" i="373"/>
  <c r="AC308" i="373"/>
  <c r="AB309" i="373"/>
  <c r="AB321" i="373"/>
  <c r="AC321" i="373" s="1"/>
  <c r="AC331" i="373"/>
  <c r="AC347" i="373"/>
  <c r="AB348" i="373"/>
  <c r="K351" i="373"/>
  <c r="AC354" i="373"/>
  <c r="AC356" i="373"/>
  <c r="AC358" i="373"/>
  <c r="AC369" i="373"/>
  <c r="K172" i="373"/>
  <c r="AA172" i="373"/>
  <c r="AB172" i="373" s="1"/>
  <c r="K176" i="373"/>
  <c r="AA176" i="373"/>
  <c r="AB176" i="373" s="1"/>
  <c r="R177" i="373"/>
  <c r="R178" i="373"/>
  <c r="K180" i="373"/>
  <c r="AA180" i="373"/>
  <c r="AB180" i="373" s="1"/>
  <c r="R181" i="373"/>
  <c r="R182" i="373"/>
  <c r="AB183" i="373"/>
  <c r="AC183" i="373" s="1"/>
  <c r="AA185" i="373"/>
  <c r="K188" i="373"/>
  <c r="AA188" i="373"/>
  <c r="AB188" i="373" s="1"/>
  <c r="AA191" i="373"/>
  <c r="K193" i="373"/>
  <c r="R195" i="373"/>
  <c r="R196" i="373"/>
  <c r="K197" i="373"/>
  <c r="R203" i="373"/>
  <c r="AA205" i="373"/>
  <c r="AB205" i="373" s="1"/>
  <c r="AC205" i="373" s="1"/>
  <c r="K206" i="373"/>
  <c r="R207" i="373"/>
  <c r="R209" i="373"/>
  <c r="AA201" i="373"/>
  <c r="AA209" i="373"/>
  <c r="R213" i="373"/>
  <c r="K214" i="373"/>
  <c r="K216" i="373"/>
  <c r="Q212" i="373"/>
  <c r="R212" i="373" s="1"/>
  <c r="AC229" i="373"/>
  <c r="AA232" i="373"/>
  <c r="AC237" i="373"/>
  <c r="R242" i="373"/>
  <c r="AA242" i="373"/>
  <c r="R246" i="373"/>
  <c r="AA246" i="373"/>
  <c r="R252" i="373"/>
  <c r="R253" i="373"/>
  <c r="K253" i="373"/>
  <c r="K257" i="373"/>
  <c r="N256" i="373"/>
  <c r="AA259" i="373"/>
  <c r="AB259" i="373" s="1"/>
  <c r="AA261" i="373"/>
  <c r="K263" i="373"/>
  <c r="S266" i="373"/>
  <c r="AC270" i="373"/>
  <c r="AB275" i="373"/>
  <c r="AC275" i="373" s="1"/>
  <c r="AB283" i="373"/>
  <c r="AB284" i="373"/>
  <c r="AC284" i="373" s="1"/>
  <c r="AB288" i="373"/>
  <c r="AC288" i="373" s="1"/>
  <c r="AB290" i="373"/>
  <c r="AC290" i="373" s="1"/>
  <c r="AB291" i="373"/>
  <c r="AB297" i="373"/>
  <c r="AC297" i="373" s="1"/>
  <c r="AB299" i="373"/>
  <c r="AB301" i="373"/>
  <c r="AB307" i="373"/>
  <c r="AC307" i="373" s="1"/>
  <c r="AB315" i="373"/>
  <c r="AB330" i="373"/>
  <c r="AB335" i="373"/>
  <c r="AB336" i="373"/>
  <c r="AC336" i="373" s="1"/>
  <c r="AB337" i="373"/>
  <c r="AC337" i="373" s="1"/>
  <c r="AB345" i="373"/>
  <c r="AC345" i="373" s="1"/>
  <c r="AB346" i="373"/>
  <c r="AC346" i="373" s="1"/>
  <c r="AC350" i="373"/>
  <c r="V267" i="373"/>
  <c r="V266" i="373" s="1"/>
  <c r="Z267" i="373"/>
  <c r="Z266" i="373" s="1"/>
  <c r="Z265" i="373" s="1"/>
  <c r="AB377" i="373"/>
  <c r="AC377" i="373" s="1"/>
  <c r="AB379" i="373"/>
  <c r="AB385" i="373"/>
  <c r="AC385" i="373" s="1"/>
  <c r="AB387" i="373"/>
  <c r="AB393" i="373"/>
  <c r="AC393" i="373" s="1"/>
  <c r="AB395" i="373"/>
  <c r="AA77" i="373"/>
  <c r="K78" i="373"/>
  <c r="K81" i="373"/>
  <c r="AA82" i="373"/>
  <c r="AB82" i="373" s="1"/>
  <c r="AC82" i="373" s="1"/>
  <c r="K83" i="373"/>
  <c r="R83" i="373"/>
  <c r="AA83" i="373"/>
  <c r="AC84" i="373"/>
  <c r="K86" i="373"/>
  <c r="R89" i="373"/>
  <c r="AA89" i="373"/>
  <c r="AA90" i="373"/>
  <c r="K91" i="373"/>
  <c r="R94" i="373"/>
  <c r="AB95" i="373"/>
  <c r="AC95" i="373" s="1"/>
  <c r="R97" i="373"/>
  <c r="AA97" i="373"/>
  <c r="K98" i="373"/>
  <c r="K99" i="373"/>
  <c r="R103" i="373"/>
  <c r="AA103" i="373"/>
  <c r="K104" i="373"/>
  <c r="K105" i="373"/>
  <c r="R107" i="373"/>
  <c r="AA107" i="373"/>
  <c r="K108" i="373"/>
  <c r="R110" i="373"/>
  <c r="AB110" i="373" s="1"/>
  <c r="K112" i="373"/>
  <c r="AA112" i="373"/>
  <c r="R114" i="373"/>
  <c r="AA115" i="373"/>
  <c r="R118" i="373"/>
  <c r="K120" i="373"/>
  <c r="AA120" i="373"/>
  <c r="R121" i="373"/>
  <c r="AB121" i="373" s="1"/>
  <c r="AC121" i="373" s="1"/>
  <c r="AA123" i="373"/>
  <c r="R125" i="373"/>
  <c r="AB126" i="373"/>
  <c r="AC126" i="373" s="1"/>
  <c r="K128" i="373"/>
  <c r="AA128" i="373"/>
  <c r="K131" i="373"/>
  <c r="R131" i="373"/>
  <c r="K135" i="373"/>
  <c r="AC135" i="373" s="1"/>
  <c r="R135" i="373"/>
  <c r="AB135" i="373" s="1"/>
  <c r="AA137" i="373"/>
  <c r="R140" i="373"/>
  <c r="K142" i="373"/>
  <c r="AA142" i="373"/>
  <c r="R144" i="373"/>
  <c r="AB145" i="373"/>
  <c r="AC145" i="373" s="1"/>
  <c r="AA147" i="373"/>
  <c r="K150" i="373"/>
  <c r="AA150" i="373"/>
  <c r="R151" i="373"/>
  <c r="AB152" i="373"/>
  <c r="AC152" i="373" s="1"/>
  <c r="K153" i="373"/>
  <c r="K156" i="373"/>
  <c r="AA156" i="373"/>
  <c r="R157" i="373"/>
  <c r="AB158" i="373"/>
  <c r="AC158" i="373" s="1"/>
  <c r="K159" i="373"/>
  <c r="AA161" i="373"/>
  <c r="K163" i="373"/>
  <c r="R167" i="373"/>
  <c r="V165" i="373"/>
  <c r="AB168" i="373"/>
  <c r="AC168" i="373" s="1"/>
  <c r="K170" i="373"/>
  <c r="AA170" i="373"/>
  <c r="R173" i="373"/>
  <c r="R174" i="373"/>
  <c r="AB174" i="373" s="1"/>
  <c r="AB175" i="373"/>
  <c r="AC175" i="373" s="1"/>
  <c r="AA177" i="373"/>
  <c r="K179" i="373"/>
  <c r="AA181" i="373"/>
  <c r="R184" i="373"/>
  <c r="AB184" i="373" s="1"/>
  <c r="AC184" i="373" s="1"/>
  <c r="K186" i="373"/>
  <c r="AA186" i="373"/>
  <c r="R189" i="373"/>
  <c r="AC190" i="373"/>
  <c r="K192" i="373"/>
  <c r="AA192" i="373"/>
  <c r="R193" i="373"/>
  <c r="R194" i="373"/>
  <c r="AB194" i="373" s="1"/>
  <c r="AC194" i="373" s="1"/>
  <c r="AA195" i="373"/>
  <c r="K198" i="373"/>
  <c r="AA198" i="373"/>
  <c r="K203" i="373"/>
  <c r="R206" i="373"/>
  <c r="AA206" i="373"/>
  <c r="K207" i="373"/>
  <c r="R208" i="373"/>
  <c r="N219" i="373"/>
  <c r="N218" i="373" s="1"/>
  <c r="N211" i="373" s="1"/>
  <c r="W220" i="373"/>
  <c r="W219" i="373" s="1"/>
  <c r="W218" i="373" s="1"/>
  <c r="W211" i="373" s="1"/>
  <c r="K228" i="373"/>
  <c r="R230" i="373"/>
  <c r="AA230" i="373"/>
  <c r="K241" i="373"/>
  <c r="AA247" i="373"/>
  <c r="AB247" i="373" s="1"/>
  <c r="K252" i="373"/>
  <c r="Y256" i="373"/>
  <c r="J256" i="373"/>
  <c r="R260" i="373"/>
  <c r="AA260" i="373"/>
  <c r="R261" i="373"/>
  <c r="AA262" i="373"/>
  <c r="AA263" i="373"/>
  <c r="I266" i="373"/>
  <c r="I265" i="373" s="1"/>
  <c r="O267" i="373"/>
  <c r="O266" i="373" s="1"/>
  <c r="X267" i="373"/>
  <c r="X266" i="373" s="1"/>
  <c r="AC272" i="373"/>
  <c r="AB281" i="373"/>
  <c r="AC281" i="373" s="1"/>
  <c r="AB286" i="373"/>
  <c r="AC286" i="373" s="1"/>
  <c r="AC287" i="373"/>
  <c r="AC298" i="373"/>
  <c r="AB310" i="373"/>
  <c r="AC310" i="373" s="1"/>
  <c r="AB313" i="373"/>
  <c r="AC313" i="373" s="1"/>
  <c r="AB318" i="373"/>
  <c r="AC318" i="373" s="1"/>
  <c r="AC323" i="373"/>
  <c r="AB361" i="373"/>
  <c r="AC361" i="373" s="1"/>
  <c r="AB363" i="373"/>
  <c r="F424" i="373"/>
  <c r="F423" i="373" s="1"/>
  <c r="F422" i="373" s="1"/>
  <c r="O220" i="373"/>
  <c r="O219" i="373" s="1"/>
  <c r="O218" i="373" s="1"/>
  <c r="O211" i="373" s="1"/>
  <c r="AC227" i="373"/>
  <c r="AC231" i="373"/>
  <c r="AA238" i="373"/>
  <c r="AA253" i="373"/>
  <c r="P256" i="373"/>
  <c r="AC293" i="373"/>
  <c r="AC332" i="373"/>
  <c r="AC370" i="373"/>
  <c r="AC372" i="373"/>
  <c r="AB340" i="373"/>
  <c r="AB349" i="373"/>
  <c r="AC349" i="373" s="1"/>
  <c r="N267" i="373"/>
  <c r="N266" i="373" s="1"/>
  <c r="N265" i="373" s="1"/>
  <c r="AA351" i="373"/>
  <c r="AC362" i="373"/>
  <c r="AC364" i="373"/>
  <c r="AC376" i="373"/>
  <c r="AC378" i="373"/>
  <c r="AC380" i="373"/>
  <c r="AC382" i="373"/>
  <c r="AC384" i="373"/>
  <c r="AC386" i="373"/>
  <c r="AA388" i="373"/>
  <c r="AC390" i="373"/>
  <c r="AC392" i="373"/>
  <c r="AC394" i="373"/>
  <c r="AC396" i="373"/>
  <c r="AC398" i="373"/>
  <c r="AC400" i="373"/>
  <c r="AC402" i="373"/>
  <c r="AC404" i="373"/>
  <c r="AC406" i="373"/>
  <c r="AC408" i="373"/>
  <c r="AC410" i="373"/>
  <c r="AC412" i="373"/>
  <c r="AC414" i="373"/>
  <c r="G424" i="373"/>
  <c r="G423" i="373" s="1"/>
  <c r="G422" i="373" s="1"/>
  <c r="G265" i="373" s="1"/>
  <c r="AB426" i="373"/>
  <c r="AC426" i="373" s="1"/>
  <c r="K430" i="373"/>
  <c r="R430" i="373"/>
  <c r="K433" i="373"/>
  <c r="AB438" i="373"/>
  <c r="AC438" i="373" s="1"/>
  <c r="K442" i="373"/>
  <c r="R442" i="373"/>
  <c r="K445" i="373"/>
  <c r="J424" i="373"/>
  <c r="J423" i="373" s="1"/>
  <c r="J422" i="373" s="1"/>
  <c r="J265" i="373" s="1"/>
  <c r="K452" i="373"/>
  <c r="R452" i="373"/>
  <c r="AB458" i="373"/>
  <c r="AC458" i="373" s="1"/>
  <c r="AA461" i="373"/>
  <c r="K463" i="373"/>
  <c r="R465" i="373"/>
  <c r="AB466" i="373"/>
  <c r="AC466" i="373" s="1"/>
  <c r="AA471" i="373"/>
  <c r="AB478" i="373"/>
  <c r="AC478" i="373" s="1"/>
  <c r="AA481" i="373"/>
  <c r="K483" i="373"/>
  <c r="AA491" i="373"/>
  <c r="R497" i="373"/>
  <c r="AB498" i="373"/>
  <c r="AC498" i="373" s="1"/>
  <c r="AA503" i="373"/>
  <c r="AB510" i="373"/>
  <c r="AC510" i="373" s="1"/>
  <c r="K514" i="373"/>
  <c r="R514" i="373"/>
  <c r="K517" i="373"/>
  <c r="R519" i="373"/>
  <c r="AB520" i="373"/>
  <c r="AC520" i="373" s="1"/>
  <c r="K524" i="373"/>
  <c r="R524" i="373"/>
  <c r="AA533" i="373"/>
  <c r="R539" i="373"/>
  <c r="AB540" i="373"/>
  <c r="AC540" i="373" s="1"/>
  <c r="K544" i="373"/>
  <c r="R544" i="373"/>
  <c r="R549" i="373"/>
  <c r="AB550" i="373"/>
  <c r="AC550" i="373" s="1"/>
  <c r="K554" i="373"/>
  <c r="R554" i="373"/>
  <c r="R559" i="373"/>
  <c r="AB560" i="373"/>
  <c r="AC560" i="373" s="1"/>
  <c r="AA563" i="373"/>
  <c r="K565" i="373"/>
  <c r="R567" i="373"/>
  <c r="AB568" i="373"/>
  <c r="AC568" i="373" s="1"/>
  <c r="AA573" i="373"/>
  <c r="AB580" i="373"/>
  <c r="AC580" i="373" s="1"/>
  <c r="K584" i="373"/>
  <c r="R584" i="373"/>
  <c r="K592" i="373"/>
  <c r="R592" i="373"/>
  <c r="K595" i="373"/>
  <c r="AA603" i="373"/>
  <c r="R609" i="373"/>
  <c r="AB610" i="373"/>
  <c r="AC610" i="373" s="1"/>
  <c r="K614" i="373"/>
  <c r="R614" i="373"/>
  <c r="R619" i="373"/>
  <c r="AB620" i="373"/>
  <c r="AC620" i="373" s="1"/>
  <c r="AA625" i="373"/>
  <c r="R631" i="373"/>
  <c r="AB632" i="373"/>
  <c r="AC632" i="373" s="1"/>
  <c r="K636" i="373"/>
  <c r="R646" i="373"/>
  <c r="AB654" i="373"/>
  <c r="AB658" i="373"/>
  <c r="AC658" i="373" s="1"/>
  <c r="AB659" i="373"/>
  <c r="AC665" i="373"/>
  <c r="AC678" i="373"/>
  <c r="AB694" i="373"/>
  <c r="AC694" i="373" s="1"/>
  <c r="AC698" i="373"/>
  <c r="AC702" i="373"/>
  <c r="AB711" i="373"/>
  <c r="AC711" i="373" s="1"/>
  <c r="AC715" i="373"/>
  <c r="P652" i="373"/>
  <c r="AC744" i="373"/>
  <c r="R749" i="373"/>
  <c r="AB1084" i="373"/>
  <c r="AC1084" i="373" s="1"/>
  <c r="Q1083" i="373"/>
  <c r="Q1066" i="373" s="1"/>
  <c r="AC643" i="373"/>
  <c r="AB670" i="373"/>
  <c r="AB682" i="373"/>
  <c r="AC682" i="373" s="1"/>
  <c r="AB684" i="373"/>
  <c r="AC684" i="373" s="1"/>
  <c r="AB687" i="373"/>
  <c r="AC687" i="373" s="1"/>
  <c r="AB697" i="373"/>
  <c r="AC697" i="373" s="1"/>
  <c r="AB701" i="373"/>
  <c r="AC701" i="373" s="1"/>
  <c r="AB705" i="373"/>
  <c r="AB706" i="373"/>
  <c r="AB708" i="373"/>
  <c r="AB714" i="373"/>
  <c r="AC714" i="373" s="1"/>
  <c r="AB716" i="373"/>
  <c r="AC719" i="373"/>
  <c r="R743" i="373"/>
  <c r="AB750" i="373"/>
  <c r="AC750" i="373" s="1"/>
  <c r="AB754" i="373"/>
  <c r="AC754" i="373" s="1"/>
  <c r="AB756" i="373"/>
  <c r="AC756" i="373" s="1"/>
  <c r="AB758" i="373"/>
  <c r="AC758" i="373" s="1"/>
  <c r="AB761" i="373"/>
  <c r="AC761" i="373" s="1"/>
  <c r="K764" i="373"/>
  <c r="AA764" i="373"/>
  <c r="AB768" i="373"/>
  <c r="AC768" i="373" s="1"/>
  <c r="K770" i="373"/>
  <c r="R770" i="373"/>
  <c r="AB780" i="373"/>
  <c r="AC780" i="373" s="1"/>
  <c r="AB782" i="373"/>
  <c r="AB784" i="373"/>
  <c r="AC784" i="373" s="1"/>
  <c r="AB786" i="373"/>
  <c r="AC786" i="373" s="1"/>
  <c r="AB788" i="373"/>
  <c r="AC788" i="373" s="1"/>
  <c r="AB790" i="373"/>
  <c r="AC790" i="373" s="1"/>
  <c r="AB792" i="373"/>
  <c r="AC792" i="373" s="1"/>
  <c r="AB794" i="373"/>
  <c r="AB796" i="373"/>
  <c r="AC796" i="373" s="1"/>
  <c r="AB798" i="373"/>
  <c r="AB800" i="373"/>
  <c r="AC800" i="373" s="1"/>
  <c r="AB802" i="373"/>
  <c r="AC802" i="373" s="1"/>
  <c r="AB804" i="373"/>
  <c r="AC804" i="373" s="1"/>
  <c r="AB806" i="373"/>
  <c r="AC806" i="373" s="1"/>
  <c r="AB808" i="373"/>
  <c r="AC808" i="373" s="1"/>
  <c r="AB810" i="373"/>
  <c r="AC810" i="373" s="1"/>
  <c r="AB812" i="373"/>
  <c r="AC812" i="373" s="1"/>
  <c r="AB814" i="373"/>
  <c r="AC814" i="373" s="1"/>
  <c r="AB816" i="373"/>
  <c r="AC816" i="373" s="1"/>
  <c r="AB818" i="373"/>
  <c r="AC818" i="373" s="1"/>
  <c r="AB820" i="373"/>
  <c r="AC820" i="373" s="1"/>
  <c r="AB822" i="373"/>
  <c r="AC822" i="373" s="1"/>
  <c r="AB824" i="373"/>
  <c r="AC824" i="373" s="1"/>
  <c r="AB826" i="373"/>
  <c r="AC826" i="373" s="1"/>
  <c r="AB828" i="373"/>
  <c r="AC828" i="373" s="1"/>
  <c r="AB830" i="373"/>
  <c r="AC830" i="373" s="1"/>
  <c r="AB832" i="373"/>
  <c r="AC832" i="373" s="1"/>
  <c r="AB836" i="373"/>
  <c r="AC836" i="373" s="1"/>
  <c r="AB840" i="373"/>
  <c r="AC840" i="373" s="1"/>
  <c r="AB844" i="373"/>
  <c r="AC844" i="373" s="1"/>
  <c r="AB848" i="373"/>
  <c r="AC848" i="373" s="1"/>
  <c r="AB852" i="373"/>
  <c r="AC852" i="373" s="1"/>
  <c r="AB856" i="373"/>
  <c r="AC856" i="373" s="1"/>
  <c r="AB860" i="373"/>
  <c r="AC860" i="373" s="1"/>
  <c r="AB864" i="373"/>
  <c r="AC864" i="373" s="1"/>
  <c r="AB868" i="373"/>
  <c r="AC868" i="373" s="1"/>
  <c r="AB872" i="373"/>
  <c r="AC872" i="373" s="1"/>
  <c r="AB876" i="373"/>
  <c r="AC876" i="373" s="1"/>
  <c r="AB880" i="373"/>
  <c r="AC880" i="373" s="1"/>
  <c r="AB884" i="373"/>
  <c r="AC884" i="373" s="1"/>
  <c r="AB888" i="373"/>
  <c r="AC888" i="373" s="1"/>
  <c r="AB892" i="373"/>
  <c r="AC892" i="373" s="1"/>
  <c r="AB896" i="373"/>
  <c r="AC896" i="373" s="1"/>
  <c r="AB900" i="373"/>
  <c r="AC900" i="373" s="1"/>
  <c r="AB904" i="373"/>
  <c r="AC904" i="373" s="1"/>
  <c r="AB910" i="373"/>
  <c r="AC910" i="373" s="1"/>
  <c r="AB915" i="373"/>
  <c r="AC915" i="373" s="1"/>
  <c r="AB949" i="373"/>
  <c r="AC949" i="373" s="1"/>
  <c r="K957" i="373"/>
  <c r="AB958" i="373"/>
  <c r="AC958" i="373" s="1"/>
  <c r="S962" i="373"/>
  <c r="W962" i="373"/>
  <c r="AA975" i="373"/>
  <c r="AB979" i="373"/>
  <c r="AC979" i="373" s="1"/>
  <c r="AB980" i="373"/>
  <c r="AC980" i="373" s="1"/>
  <c r="AB983" i="373"/>
  <c r="AC983" i="373" s="1"/>
  <c r="AB984" i="373"/>
  <c r="AC984" i="373" s="1"/>
  <c r="R986" i="373"/>
  <c r="K990" i="373"/>
  <c r="K993" i="373"/>
  <c r="R993" i="373"/>
  <c r="AB994" i="373"/>
  <c r="AC994" i="373" s="1"/>
  <c r="AB995" i="373"/>
  <c r="AC995" i="373" s="1"/>
  <c r="AB996" i="373"/>
  <c r="AC996" i="373" s="1"/>
  <c r="AB999" i="373"/>
  <c r="AC999" i="373" s="1"/>
  <c r="AB1000" i="373"/>
  <c r="AC1000" i="373" s="1"/>
  <c r="AB1001" i="373"/>
  <c r="AC1001" i="373" s="1"/>
  <c r="AB1002" i="373"/>
  <c r="AC1002" i="373" s="1"/>
  <c r="AA1005" i="373"/>
  <c r="AA1008" i="373"/>
  <c r="AA1010" i="373"/>
  <c r="AA1012" i="373"/>
  <c r="AA1014" i="373"/>
  <c r="K1016" i="373"/>
  <c r="K1018" i="373"/>
  <c r="R1018" i="373"/>
  <c r="AB1018" i="373" s="1"/>
  <c r="K1020" i="373"/>
  <c r="K1022" i="373"/>
  <c r="K1028" i="373"/>
  <c r="T1065" i="373"/>
  <c r="T772" i="373" s="1"/>
  <c r="O1065" i="373"/>
  <c r="O772" i="373" s="1"/>
  <c r="P1065" i="373"/>
  <c r="P772" i="373" s="1"/>
  <c r="P762" i="373" s="1"/>
  <c r="P747" i="373" s="1"/>
  <c r="P746" i="373" s="1"/>
  <c r="P745" i="373" s="1"/>
  <c r="U1066" i="373"/>
  <c r="U1065" i="373" s="1"/>
  <c r="I1065" i="373"/>
  <c r="I772" i="373" s="1"/>
  <c r="I762" i="373" s="1"/>
  <c r="I747" i="373" s="1"/>
  <c r="I746" i="373" s="1"/>
  <c r="I745" i="373" s="1"/>
  <c r="D1065" i="373"/>
  <c r="D772" i="373" s="1"/>
  <c r="D762" i="373" s="1"/>
  <c r="V1065" i="373"/>
  <c r="AA425" i="373"/>
  <c r="W424" i="373"/>
  <c r="W423" i="373" s="1"/>
  <c r="W422" i="373" s="1"/>
  <c r="W265" i="373" s="1"/>
  <c r="K427" i="373"/>
  <c r="AB432" i="373"/>
  <c r="AC432" i="373" s="1"/>
  <c r="K436" i="373"/>
  <c r="R436" i="373"/>
  <c r="K439" i="373"/>
  <c r="AB444" i="373"/>
  <c r="AC444" i="373" s="1"/>
  <c r="K448" i="373"/>
  <c r="R448" i="373"/>
  <c r="K456" i="373"/>
  <c r="R456" i="373"/>
  <c r="K459" i="373"/>
  <c r="R461" i="373"/>
  <c r="AB462" i="373"/>
  <c r="AC462" i="373" s="1"/>
  <c r="AA465" i="373"/>
  <c r="AB465" i="373" s="1"/>
  <c r="AC465" i="373" s="1"/>
  <c r="R471" i="373"/>
  <c r="AB472" i="373"/>
  <c r="AC472" i="373" s="1"/>
  <c r="K476" i="373"/>
  <c r="R476" i="373"/>
  <c r="K479" i="373"/>
  <c r="R481" i="373"/>
  <c r="AB482" i="373"/>
  <c r="AC482" i="373" s="1"/>
  <c r="K486" i="373"/>
  <c r="R486" i="373"/>
  <c r="R491" i="373"/>
  <c r="AB492" i="373"/>
  <c r="AC492" i="373" s="1"/>
  <c r="AA497" i="373"/>
  <c r="R503" i="373"/>
  <c r="AB504" i="373"/>
  <c r="AC504" i="373" s="1"/>
  <c r="K508" i="373"/>
  <c r="R508" i="373"/>
  <c r="K511" i="373"/>
  <c r="AB516" i="373"/>
  <c r="AC516" i="373" s="1"/>
  <c r="AA519" i="373"/>
  <c r="K528" i="373"/>
  <c r="R528" i="373"/>
  <c r="R533" i="373"/>
  <c r="AB534" i="373"/>
  <c r="AC534" i="373" s="1"/>
  <c r="AA539" i="373"/>
  <c r="AA549" i="373"/>
  <c r="AA559" i="373"/>
  <c r="K561" i="373"/>
  <c r="R563" i="373"/>
  <c r="AB564" i="373"/>
  <c r="AC564" i="373" s="1"/>
  <c r="AA567" i="373"/>
  <c r="R573" i="373"/>
  <c r="AB574" i="373"/>
  <c r="AC574" i="373" s="1"/>
  <c r="K578" i="373"/>
  <c r="R578" i="373"/>
  <c r="K581" i="373"/>
  <c r="K588" i="373"/>
  <c r="R588" i="373"/>
  <c r="AB594" i="373"/>
  <c r="AC594" i="373" s="1"/>
  <c r="K598" i="373"/>
  <c r="R598" i="373"/>
  <c r="R603" i="373"/>
  <c r="AB604" i="373"/>
  <c r="AC604" i="373" s="1"/>
  <c r="AA609" i="373"/>
  <c r="K611" i="373"/>
  <c r="AA619" i="373"/>
  <c r="AB619" i="373" s="1"/>
  <c r="AC619" i="373" s="1"/>
  <c r="R625" i="373"/>
  <c r="AB626" i="373"/>
  <c r="AC626" i="373" s="1"/>
  <c r="AA631" i="373"/>
  <c r="AB631" i="373" s="1"/>
  <c r="AC631" i="373" s="1"/>
  <c r="AB642" i="373"/>
  <c r="AC642" i="373" s="1"/>
  <c r="AB648" i="373"/>
  <c r="AC648" i="373" s="1"/>
  <c r="AB650" i="373"/>
  <c r="AB651" i="373"/>
  <c r="AC651" i="373" s="1"/>
  <c r="AB691" i="373"/>
  <c r="AC691" i="373" s="1"/>
  <c r="AB696" i="373"/>
  <c r="AC696" i="373" s="1"/>
  <c r="AB700" i="373"/>
  <c r="AC700" i="373" s="1"/>
  <c r="AB704" i="373"/>
  <c r="AC704" i="373" s="1"/>
  <c r="AC710" i="373"/>
  <c r="AB718" i="373"/>
  <c r="AB753" i="373"/>
  <c r="AC753" i="373" s="1"/>
  <c r="AC760" i="373"/>
  <c r="T762" i="373"/>
  <c r="T747" i="373" s="1"/>
  <c r="T746" i="373" s="1"/>
  <c r="T745" i="373" s="1"/>
  <c r="K773" i="373"/>
  <c r="AA932" i="373"/>
  <c r="K935" i="373"/>
  <c r="R945" i="373"/>
  <c r="K960" i="373"/>
  <c r="R1042" i="373"/>
  <c r="R1052" i="373"/>
  <c r="AB1052" i="373" s="1"/>
  <c r="R1054" i="373"/>
  <c r="R1056" i="373"/>
  <c r="L1065" i="373"/>
  <c r="L772" i="373" s="1"/>
  <c r="AA1165" i="373"/>
  <c r="AA1240" i="373"/>
  <c r="O424" i="373"/>
  <c r="O423" i="373" s="1"/>
  <c r="O422" i="373" s="1"/>
  <c r="R433" i="373"/>
  <c r="R445" i="373"/>
  <c r="R450" i="373"/>
  <c r="AA450" i="373"/>
  <c r="K461" i="373"/>
  <c r="R463" i="373"/>
  <c r="R468" i="373"/>
  <c r="AA468" i="373"/>
  <c r="K471" i="373"/>
  <c r="K481" i="373"/>
  <c r="R483" i="373"/>
  <c r="R488" i="373"/>
  <c r="AA488" i="373"/>
  <c r="K491" i="373"/>
  <c r="R500" i="373"/>
  <c r="AA500" i="373"/>
  <c r="K503" i="373"/>
  <c r="R517" i="373"/>
  <c r="R522" i="373"/>
  <c r="AA522" i="373"/>
  <c r="R530" i="373"/>
  <c r="AA530" i="373"/>
  <c r="K533" i="373"/>
  <c r="R542" i="373"/>
  <c r="AA542" i="373"/>
  <c r="R552" i="373"/>
  <c r="AA552" i="373"/>
  <c r="K563" i="373"/>
  <c r="R565" i="373"/>
  <c r="R570" i="373"/>
  <c r="AA570" i="373"/>
  <c r="K573" i="373"/>
  <c r="R590" i="373"/>
  <c r="AA590" i="373"/>
  <c r="R595" i="373"/>
  <c r="R600" i="373"/>
  <c r="AA600" i="373"/>
  <c r="K603" i="373"/>
  <c r="R622" i="373"/>
  <c r="AA622" i="373"/>
  <c r="K625" i="373"/>
  <c r="K634" i="373"/>
  <c r="AA634" i="373"/>
  <c r="R636" i="373"/>
  <c r="AA639" i="373"/>
  <c r="S645" i="373"/>
  <c r="AC666" i="373"/>
  <c r="AC672" i="373"/>
  <c r="T652" i="373"/>
  <c r="AB752" i="373"/>
  <c r="AC752" i="373" s="1"/>
  <c r="AC757" i="373"/>
  <c r="AA763" i="373"/>
  <c r="AB765" i="373"/>
  <c r="AC765" i="373" s="1"/>
  <c r="AC769" i="373"/>
  <c r="AA770" i="373"/>
  <c r="AB777" i="373"/>
  <c r="AC777" i="373" s="1"/>
  <c r="AC782" i="373"/>
  <c r="AC794" i="373"/>
  <c r="AC798" i="373"/>
  <c r="AB834" i="373"/>
  <c r="AC834" i="373" s="1"/>
  <c r="AB838" i="373"/>
  <c r="AC838" i="373" s="1"/>
  <c r="AB842" i="373"/>
  <c r="AC842" i="373" s="1"/>
  <c r="AB846" i="373"/>
  <c r="AC846" i="373" s="1"/>
  <c r="AB850" i="373"/>
  <c r="AC850" i="373" s="1"/>
  <c r="AC854" i="373"/>
  <c r="AC858" i="373"/>
  <c r="AC862" i="373"/>
  <c r="AC866" i="373"/>
  <c r="AC870" i="373"/>
  <c r="AC874" i="373"/>
  <c r="AC878" i="373"/>
  <c r="AC882" i="373"/>
  <c r="AC886" i="373"/>
  <c r="AC890" i="373"/>
  <c r="AC894" i="373"/>
  <c r="AC898" i="373"/>
  <c r="AC902" i="373"/>
  <c r="AB918" i="373"/>
  <c r="AC918" i="373" s="1"/>
  <c r="AB924" i="373"/>
  <c r="AC924" i="373" s="1"/>
  <c r="AA938" i="373"/>
  <c r="AB943" i="373"/>
  <c r="AB946" i="373"/>
  <c r="AC946" i="373" s="1"/>
  <c r="AC947" i="373"/>
  <c r="AC969" i="373"/>
  <c r="AC971" i="373"/>
  <c r="AC972" i="373"/>
  <c r="K975" i="373"/>
  <c r="R975" i="373"/>
  <c r="AC976" i="373"/>
  <c r="AB977" i="373"/>
  <c r="V962" i="373"/>
  <c r="AA986" i="373"/>
  <c r="AC989" i="373"/>
  <c r="AA993" i="373"/>
  <c r="K1005" i="373"/>
  <c r="R1005" i="373"/>
  <c r="AC1006" i="373"/>
  <c r="R1008" i="373"/>
  <c r="R1010" i="373"/>
  <c r="AB1010" i="373" s="1"/>
  <c r="AC1010" i="373" s="1"/>
  <c r="R1012" i="373"/>
  <c r="R1014" i="373"/>
  <c r="AC1015" i="373"/>
  <c r="AC1017" i="373"/>
  <c r="AC1019" i="373"/>
  <c r="AC1021" i="373"/>
  <c r="AC1023" i="373"/>
  <c r="AC1024" i="373"/>
  <c r="AC1027" i="373"/>
  <c r="AC1030" i="373"/>
  <c r="F1065" i="373"/>
  <c r="F772" i="373" s="1"/>
  <c r="F762" i="373" s="1"/>
  <c r="F747" i="373" s="1"/>
  <c r="F746" i="373" s="1"/>
  <c r="F745" i="373" s="1"/>
  <c r="H1065" i="373"/>
  <c r="H772" i="373" s="1"/>
  <c r="H762" i="373" s="1"/>
  <c r="H747" i="373" s="1"/>
  <c r="H746" i="373" s="1"/>
  <c r="H745" i="373" s="1"/>
  <c r="Z1065" i="373"/>
  <c r="Z772" i="373" s="1"/>
  <c r="Z762" i="373" s="1"/>
  <c r="Z747" i="373" s="1"/>
  <c r="Z746" i="373" s="1"/>
  <c r="Z745" i="373" s="1"/>
  <c r="AB853" i="373"/>
  <c r="AC853" i="373" s="1"/>
  <c r="AB857" i="373"/>
  <c r="AC857" i="373" s="1"/>
  <c r="AB861" i="373"/>
  <c r="AC861" i="373" s="1"/>
  <c r="AB865" i="373"/>
  <c r="AC865" i="373" s="1"/>
  <c r="AB869" i="373"/>
  <c r="AC869" i="373" s="1"/>
  <c r="AB873" i="373"/>
  <c r="AC873" i="373" s="1"/>
  <c r="AB877" i="373"/>
  <c r="AC877" i="373" s="1"/>
  <c r="AB881" i="373"/>
  <c r="AC881" i="373" s="1"/>
  <c r="AB885" i="373"/>
  <c r="AC885" i="373" s="1"/>
  <c r="AB889" i="373"/>
  <c r="AC889" i="373" s="1"/>
  <c r="AB893" i="373"/>
  <c r="AC893" i="373" s="1"/>
  <c r="AB897" i="373"/>
  <c r="AC897" i="373" s="1"/>
  <c r="AB901" i="373"/>
  <c r="AC901" i="373" s="1"/>
  <c r="AB906" i="373"/>
  <c r="AB912" i="373"/>
  <c r="AC912" i="373" s="1"/>
  <c r="AB920" i="373"/>
  <c r="AC920" i="373" s="1"/>
  <c r="AA927" i="373"/>
  <c r="K938" i="373"/>
  <c r="R938" i="373"/>
  <c r="AB939" i="373"/>
  <c r="AC939" i="373" s="1"/>
  <c r="AB940" i="373"/>
  <c r="AC940" i="373" s="1"/>
  <c r="R941" i="373"/>
  <c r="R953" i="373"/>
  <c r="AA957" i="373"/>
  <c r="AA960" i="373"/>
  <c r="AB965" i="373"/>
  <c r="AC965" i="373" s="1"/>
  <c r="AB967" i="373"/>
  <c r="AC967" i="373" s="1"/>
  <c r="AA981" i="373"/>
  <c r="AB985" i="373"/>
  <c r="AB987" i="373"/>
  <c r="AB988" i="373"/>
  <c r="AC988" i="373" s="1"/>
  <c r="R990" i="373"/>
  <c r="AB990" i="373" s="1"/>
  <c r="AC990" i="373" s="1"/>
  <c r="AB991" i="373"/>
  <c r="AC991" i="373" s="1"/>
  <c r="AB992" i="373"/>
  <c r="AC992" i="373" s="1"/>
  <c r="AA997" i="373"/>
  <c r="AA1003" i="373"/>
  <c r="K1008" i="373"/>
  <c r="K1010" i="373"/>
  <c r="K1012" i="373"/>
  <c r="K1014" i="373"/>
  <c r="R1016" i="373"/>
  <c r="AB1016" i="373" s="1"/>
  <c r="R1020" i="373"/>
  <c r="AB1020" i="373" s="1"/>
  <c r="AC1020" i="373" s="1"/>
  <c r="R1022" i="373"/>
  <c r="AB1022" i="373" s="1"/>
  <c r="K1025" i="373"/>
  <c r="R1025" i="373"/>
  <c r="AB1025" i="373" s="1"/>
  <c r="AB1026" i="373"/>
  <c r="AC1026" i="373" s="1"/>
  <c r="R1028" i="373"/>
  <c r="AB1028" i="373" s="1"/>
  <c r="AB1029" i="373"/>
  <c r="AC1029" i="373" s="1"/>
  <c r="AB1035" i="373"/>
  <c r="AB1037" i="373"/>
  <c r="AB1038" i="373"/>
  <c r="AC1038" i="373" s="1"/>
  <c r="K1042" i="373"/>
  <c r="K1045" i="373"/>
  <c r="R1045" i="373"/>
  <c r="AB1046" i="373"/>
  <c r="AC1046" i="373" s="1"/>
  <c r="R1048" i="373"/>
  <c r="K1052" i="373"/>
  <c r="K1054" i="373"/>
  <c r="K1056" i="373"/>
  <c r="K1058" i="373"/>
  <c r="R1058" i="373"/>
  <c r="K1060" i="373"/>
  <c r="R1060" i="373"/>
  <c r="K1062" i="373"/>
  <c r="R1062" i="373"/>
  <c r="S1066" i="373"/>
  <c r="W1066" i="373"/>
  <c r="W1065" i="373" s="1"/>
  <c r="AB1071" i="373"/>
  <c r="AB1072" i="373"/>
  <c r="AC1072" i="373" s="1"/>
  <c r="AA1075" i="373"/>
  <c r="K1079" i="373"/>
  <c r="R1079" i="373"/>
  <c r="AB1080" i="373"/>
  <c r="AC1080" i="373" s="1"/>
  <c r="J1066" i="373"/>
  <c r="J1065" i="373" s="1"/>
  <c r="J772" i="373" s="1"/>
  <c r="J762" i="373" s="1"/>
  <c r="J747" i="373" s="1"/>
  <c r="J746" i="373" s="1"/>
  <c r="J745" i="373" s="1"/>
  <c r="AA1085" i="373"/>
  <c r="K1089" i="373"/>
  <c r="R1089" i="373"/>
  <c r="AB1090" i="373"/>
  <c r="AC1090" i="373" s="1"/>
  <c r="AA1093" i="373"/>
  <c r="K1097" i="373"/>
  <c r="R1097" i="373"/>
  <c r="AB1098" i="373"/>
  <c r="AC1098" i="373" s="1"/>
  <c r="AA1101" i="373"/>
  <c r="AB1104" i="373"/>
  <c r="AC1104" i="373" s="1"/>
  <c r="K1105" i="373"/>
  <c r="R1105" i="373"/>
  <c r="AB1106" i="373"/>
  <c r="AC1106" i="373" s="1"/>
  <c r="R1109" i="373"/>
  <c r="AA1109" i="373"/>
  <c r="K1113" i="373"/>
  <c r="R1113" i="373"/>
  <c r="AB1114" i="373"/>
  <c r="AC1114" i="373" s="1"/>
  <c r="AA1117" i="373"/>
  <c r="K1121" i="373"/>
  <c r="R1121" i="373"/>
  <c r="AB1122" i="373"/>
  <c r="AC1122" i="373" s="1"/>
  <c r="AA1125" i="373"/>
  <c r="K1129" i="373"/>
  <c r="AB1130" i="373"/>
  <c r="AC1130" i="373" s="1"/>
  <c r="AA1133" i="373"/>
  <c r="K1137" i="373"/>
  <c r="R1137" i="373"/>
  <c r="AB1138" i="373"/>
  <c r="AC1138" i="373" s="1"/>
  <c r="AA1141" i="373"/>
  <c r="K1145" i="373"/>
  <c r="R1145" i="373"/>
  <c r="AB1146" i="373"/>
  <c r="AC1146" i="373" s="1"/>
  <c r="AA1149" i="373"/>
  <c r="AB1152" i="373"/>
  <c r="AC1152" i="373" s="1"/>
  <c r="K1153" i="373"/>
  <c r="R1153" i="373"/>
  <c r="AB1154" i="373"/>
  <c r="AC1154" i="373" s="1"/>
  <c r="AB1155" i="373"/>
  <c r="AC1155" i="373" s="1"/>
  <c r="AB1156" i="373"/>
  <c r="AC1156" i="373" s="1"/>
  <c r="AA1159" i="373"/>
  <c r="K1163" i="373"/>
  <c r="R1163" i="373"/>
  <c r="AB1164" i="373"/>
  <c r="AC1164" i="373" s="1"/>
  <c r="AB1166" i="373"/>
  <c r="AC1166" i="373" s="1"/>
  <c r="AB1167" i="373"/>
  <c r="AC1167" i="373" s="1"/>
  <c r="AB1175" i="373"/>
  <c r="AC1175" i="373" s="1"/>
  <c r="AB1176" i="373"/>
  <c r="AC1176" i="373" s="1"/>
  <c r="AB1183" i="373"/>
  <c r="AC1183" i="373" s="1"/>
  <c r="AB1193" i="373"/>
  <c r="AC1193" i="373" s="1"/>
  <c r="AB1194" i="373"/>
  <c r="AC1194" i="373" s="1"/>
  <c r="AB1196" i="373"/>
  <c r="AC1196" i="373" s="1"/>
  <c r="AB1212" i="373"/>
  <c r="AB1214" i="373"/>
  <c r="AB1220" i="373"/>
  <c r="AC1220" i="373" s="1"/>
  <c r="AB1221" i="373"/>
  <c r="AC1221" i="373" s="1"/>
  <c r="K1230" i="373"/>
  <c r="AA1230" i="373"/>
  <c r="AA1233" i="373"/>
  <c r="K1236" i="373"/>
  <c r="AA1236" i="373"/>
  <c r="AB1236" i="373" s="1"/>
  <c r="R1242" i="373"/>
  <c r="AB1243" i="373"/>
  <c r="AC1243" i="373" s="1"/>
  <c r="AB1244" i="373"/>
  <c r="AC1244" i="373" s="1"/>
  <c r="AC1249" i="373"/>
  <c r="I1424" i="373"/>
  <c r="I1423" i="373" s="1"/>
  <c r="K1165" i="373"/>
  <c r="AA1241" i="373"/>
  <c r="AB1032" i="373"/>
  <c r="AC1032" i="373" s="1"/>
  <c r="AB1041" i="373"/>
  <c r="AA1045" i="373"/>
  <c r="AA1048" i="373"/>
  <c r="AB1051" i="373"/>
  <c r="AB1053" i="373"/>
  <c r="AB1055" i="373"/>
  <c r="AC1055" i="373" s="1"/>
  <c r="AB1064" i="373"/>
  <c r="AC1064" i="373" s="1"/>
  <c r="G1066" i="373"/>
  <c r="G1065" i="373" s="1"/>
  <c r="G772" i="373" s="1"/>
  <c r="G762" i="373" s="1"/>
  <c r="G747" i="373" s="1"/>
  <c r="G746" i="373" s="1"/>
  <c r="G745" i="373" s="1"/>
  <c r="R1067" i="373"/>
  <c r="AB1068" i="373"/>
  <c r="AC1068" i="373" s="1"/>
  <c r="AB1069" i="373"/>
  <c r="AC1069" i="373" s="1"/>
  <c r="AB1074" i="373"/>
  <c r="AC1074" i="373" s="1"/>
  <c r="K1075" i="373"/>
  <c r="R1075" i="373"/>
  <c r="AB1076" i="373"/>
  <c r="AC1076" i="373" s="1"/>
  <c r="AA1079" i="373"/>
  <c r="K1083" i="373"/>
  <c r="K1085" i="373"/>
  <c r="R1085" i="373"/>
  <c r="AB1086" i="373"/>
  <c r="AC1086" i="373" s="1"/>
  <c r="AA1089" i="373"/>
  <c r="K1093" i="373"/>
  <c r="R1093" i="373"/>
  <c r="AB1094" i="373"/>
  <c r="AC1094" i="373" s="1"/>
  <c r="AA1097" i="373"/>
  <c r="K1101" i="373"/>
  <c r="R1101" i="373"/>
  <c r="AB1101" i="373" s="1"/>
  <c r="AB1102" i="373"/>
  <c r="AC1102" i="373" s="1"/>
  <c r="AA1105" i="373"/>
  <c r="K1109" i="373"/>
  <c r="AB1110" i="373"/>
  <c r="AC1110" i="373" s="1"/>
  <c r="AA1113" i="373"/>
  <c r="K1117" i="373"/>
  <c r="R1117" i="373"/>
  <c r="AB1117" i="373" s="1"/>
  <c r="AB1118" i="373"/>
  <c r="AC1118" i="373" s="1"/>
  <c r="AA1121" i="373"/>
  <c r="K1125" i="373"/>
  <c r="R1125" i="373"/>
  <c r="AB1126" i="373"/>
  <c r="AC1126" i="373" s="1"/>
  <c r="AA1129" i="373"/>
  <c r="AB1129" i="373" s="1"/>
  <c r="K1133" i="373"/>
  <c r="R1133" i="373"/>
  <c r="AB1134" i="373"/>
  <c r="AC1134" i="373" s="1"/>
  <c r="AA1137" i="373"/>
  <c r="K1141" i="373"/>
  <c r="R1141" i="373"/>
  <c r="AB1142" i="373"/>
  <c r="AC1142" i="373" s="1"/>
  <c r="AA1145" i="373"/>
  <c r="K1149" i="373"/>
  <c r="R1149" i="373"/>
  <c r="AB1150" i="373"/>
  <c r="AC1150" i="373" s="1"/>
  <c r="AA1153" i="373"/>
  <c r="K1159" i="373"/>
  <c r="R1159" i="373"/>
  <c r="AB1160" i="373"/>
  <c r="AC1160" i="373" s="1"/>
  <c r="AA1163" i="373"/>
  <c r="AB1170" i="373"/>
  <c r="AC1170" i="373" s="1"/>
  <c r="AB1171" i="373"/>
  <c r="AB1179" i="373"/>
  <c r="AB1188" i="373"/>
  <c r="AC1188" i="373" s="1"/>
  <c r="AB1189" i="373"/>
  <c r="K1195" i="373"/>
  <c r="AA1195" i="373"/>
  <c r="AB1199" i="373"/>
  <c r="AC1199" i="373" s="1"/>
  <c r="AB1200" i="373"/>
  <c r="AC1200" i="373" s="1"/>
  <c r="AB1206" i="373"/>
  <c r="AB1207" i="373"/>
  <c r="AB1215" i="373"/>
  <c r="AB1224" i="373"/>
  <c r="AC1224" i="373" s="1"/>
  <c r="AB1228" i="373"/>
  <c r="AC1228" i="373" s="1"/>
  <c r="AB1229" i="373"/>
  <c r="AC1229" i="373" s="1"/>
  <c r="AB1231" i="373"/>
  <c r="K1233" i="373"/>
  <c r="R1233" i="373"/>
  <c r="AB1234" i="373"/>
  <c r="AC1234" i="373" s="1"/>
  <c r="K1251" i="373"/>
  <c r="S1254" i="373"/>
  <c r="AA1406" i="373"/>
  <c r="AA1073" i="373"/>
  <c r="AB1073" i="373" s="1"/>
  <c r="AC1073" i="373" s="1"/>
  <c r="R1077" i="373"/>
  <c r="AA1081" i="373"/>
  <c r="AB1081" i="373" s="1"/>
  <c r="AC1081" i="373" s="1"/>
  <c r="AA1083" i="373"/>
  <c r="R1087" i="373"/>
  <c r="AB1087" i="373" s="1"/>
  <c r="AC1087" i="373" s="1"/>
  <c r="AA1091" i="373"/>
  <c r="AB1091" i="373" s="1"/>
  <c r="AC1091" i="373" s="1"/>
  <c r="R1095" i="373"/>
  <c r="AB1095" i="373" s="1"/>
  <c r="AC1095" i="373" s="1"/>
  <c r="AA1099" i="373"/>
  <c r="AB1099" i="373" s="1"/>
  <c r="AC1099" i="373" s="1"/>
  <c r="R1103" i="373"/>
  <c r="AA1107" i="373"/>
  <c r="AB1107" i="373" s="1"/>
  <c r="AC1107" i="373" s="1"/>
  <c r="R1111" i="373"/>
  <c r="AA1115" i="373"/>
  <c r="AB1115" i="373" s="1"/>
  <c r="AC1115" i="373" s="1"/>
  <c r="R1119" i="373"/>
  <c r="AA1123" i="373"/>
  <c r="AB1123" i="373" s="1"/>
  <c r="AC1123" i="373" s="1"/>
  <c r="R1127" i="373"/>
  <c r="AB1127" i="373" s="1"/>
  <c r="AC1127" i="373" s="1"/>
  <c r="AA1131" i="373"/>
  <c r="AB1131" i="373" s="1"/>
  <c r="AC1131" i="373" s="1"/>
  <c r="R1135" i="373"/>
  <c r="AB1135" i="373" s="1"/>
  <c r="AC1135" i="373" s="1"/>
  <c r="AA1139" i="373"/>
  <c r="AB1139" i="373" s="1"/>
  <c r="AC1139" i="373" s="1"/>
  <c r="R1143" i="373"/>
  <c r="AA1147" i="373"/>
  <c r="AB1147" i="373" s="1"/>
  <c r="AC1147" i="373" s="1"/>
  <c r="R1151" i="373"/>
  <c r="AA1157" i="373"/>
  <c r="AB1157" i="373" s="1"/>
  <c r="AC1157" i="373" s="1"/>
  <c r="R1161" i="373"/>
  <c r="AB1161" i="373" s="1"/>
  <c r="AC1161" i="373" s="1"/>
  <c r="R1225" i="373"/>
  <c r="AB1225" i="373" s="1"/>
  <c r="AC1225" i="373" s="1"/>
  <c r="R1230" i="373"/>
  <c r="K1240" i="373"/>
  <c r="K1241" i="373"/>
  <c r="R1241" i="373"/>
  <c r="L1240" i="373"/>
  <c r="I1245" i="373"/>
  <c r="AA1247" i="373"/>
  <c r="S1246" i="373"/>
  <c r="X1250" i="373"/>
  <c r="X1245" i="373" s="1"/>
  <c r="N1456" i="373"/>
  <c r="AB1232" i="373"/>
  <c r="AC1232" i="373" s="1"/>
  <c r="AB1238" i="373"/>
  <c r="AC1238" i="373" s="1"/>
  <c r="AB1239" i="373"/>
  <c r="AC1239" i="373" s="1"/>
  <c r="K1242" i="373"/>
  <c r="AA1242" i="373"/>
  <c r="R1246" i="373"/>
  <c r="R1252" i="373"/>
  <c r="R1256" i="373"/>
  <c r="R1258" i="373"/>
  <c r="R1260" i="373"/>
  <c r="R1262" i="373"/>
  <c r="R1266" i="373"/>
  <c r="R1268" i="373"/>
  <c r="R1270" i="373"/>
  <c r="R1272" i="373"/>
  <c r="R1274" i="373"/>
  <c r="R1277" i="373"/>
  <c r="R1283" i="373"/>
  <c r="AA1285" i="373"/>
  <c r="AB1285" i="373" s="1"/>
  <c r="K1286" i="373"/>
  <c r="R1288" i="373"/>
  <c r="AB1288" i="373" s="1"/>
  <c r="R1292" i="373"/>
  <c r="AA1292" i="373"/>
  <c r="K1298" i="373"/>
  <c r="R1299" i="373"/>
  <c r="AA1301" i="373"/>
  <c r="AB1301" i="373" s="1"/>
  <c r="K1302" i="373"/>
  <c r="K1304" i="373"/>
  <c r="K1306" i="373"/>
  <c r="K1307" i="373"/>
  <c r="K1310" i="373"/>
  <c r="K1312" i="373"/>
  <c r="AA1312" i="373"/>
  <c r="K1314" i="373"/>
  <c r="AA1314" i="373"/>
  <c r="AA1316" i="373"/>
  <c r="AB1316" i="373" s="1"/>
  <c r="AA1318" i="373"/>
  <c r="AB1318" i="373" s="1"/>
  <c r="AA1320" i="373"/>
  <c r="AB1320" i="373" s="1"/>
  <c r="AA1322" i="373"/>
  <c r="AA1324" i="373"/>
  <c r="AB1324" i="373" s="1"/>
  <c r="AA1326" i="373"/>
  <c r="AB1326" i="373" s="1"/>
  <c r="K1328" i="373"/>
  <c r="AA1328" i="373"/>
  <c r="AB1328" i="373" s="1"/>
  <c r="AA1330" i="373"/>
  <c r="AA1332" i="373"/>
  <c r="AA1334" i="373"/>
  <c r="AB1334" i="373" s="1"/>
  <c r="AA1336" i="373"/>
  <c r="AA1338" i="373"/>
  <c r="AB1338" i="373" s="1"/>
  <c r="AA1340" i="373"/>
  <c r="AB1340" i="373" s="1"/>
  <c r="K1382" i="373"/>
  <c r="N1424" i="373"/>
  <c r="N1423" i="373" s="1"/>
  <c r="F1456" i="373"/>
  <c r="J1456" i="373"/>
  <c r="T1456" i="373"/>
  <c r="AA1551" i="373"/>
  <c r="S1550" i="373"/>
  <c r="K1246" i="373"/>
  <c r="K1247" i="373"/>
  <c r="R1247" i="373"/>
  <c r="K1252" i="373"/>
  <c r="D1254" i="373"/>
  <c r="K1256" i="373"/>
  <c r="K1258" i="373"/>
  <c r="K1260" i="373"/>
  <c r="K1264" i="373"/>
  <c r="K1266" i="373"/>
  <c r="K1268" i="373"/>
  <c r="K1270" i="373"/>
  <c r="K1272" i="373"/>
  <c r="K1274" i="373"/>
  <c r="L1276" i="373"/>
  <c r="Y1276" i="373"/>
  <c r="Y1254" i="373" s="1"/>
  <c r="Y1250" i="373" s="1"/>
  <c r="Y1245" i="373" s="1"/>
  <c r="K1283" i="373"/>
  <c r="K1284" i="373"/>
  <c r="R1284" i="373"/>
  <c r="AA1286" i="373"/>
  <c r="K1288" i="373"/>
  <c r="R1289" i="373"/>
  <c r="R1291" i="373"/>
  <c r="AB1293" i="373"/>
  <c r="AC1293" i="373" s="1"/>
  <c r="K1294" i="373"/>
  <c r="AB1295" i="373"/>
  <c r="AA1298" i="373"/>
  <c r="K1299" i="373"/>
  <c r="R1300" i="373"/>
  <c r="AA1302" i="373"/>
  <c r="AA1304" i="373"/>
  <c r="AA1305" i="373"/>
  <c r="AA1306" i="373"/>
  <c r="AB1306" i="373" s="1"/>
  <c r="AA1307" i="373"/>
  <c r="R1308" i="373"/>
  <c r="AA1308" i="373"/>
  <c r="AA1310" i="373"/>
  <c r="AB1313" i="373"/>
  <c r="AB1315" i="373"/>
  <c r="AB1317" i="373"/>
  <c r="AB1319" i="373"/>
  <c r="AC1319" i="373" s="1"/>
  <c r="AB1321" i="373"/>
  <c r="AC1321" i="373" s="1"/>
  <c r="AB1323" i="373"/>
  <c r="AC1323" i="373" s="1"/>
  <c r="AB1325" i="373"/>
  <c r="AC1325" i="373" s="1"/>
  <c r="AB1327" i="373"/>
  <c r="AB1329" i="373"/>
  <c r="AB1333" i="373"/>
  <c r="AB1335" i="373"/>
  <c r="AB1337" i="373"/>
  <c r="AC1337" i="373" s="1"/>
  <c r="AB1339" i="373"/>
  <c r="AB1341" i="373"/>
  <c r="AB1343" i="373"/>
  <c r="AB1347" i="373"/>
  <c r="AB1349" i="373"/>
  <c r="AB1351" i="373"/>
  <c r="AA1354" i="373"/>
  <c r="AA1356" i="373"/>
  <c r="K1360" i="373"/>
  <c r="K1362" i="373"/>
  <c r="R1362" i="373"/>
  <c r="R1364" i="373"/>
  <c r="AA1368" i="373"/>
  <c r="AB1368" i="373" s="1"/>
  <c r="K1390" i="373"/>
  <c r="I1389" i="373"/>
  <c r="I1388" i="373" s="1"/>
  <c r="I1387" i="373" s="1"/>
  <c r="I1376" i="373" s="1"/>
  <c r="R1390" i="373"/>
  <c r="AA1390" i="373"/>
  <c r="AA1395" i="373"/>
  <c r="X1394" i="373"/>
  <c r="F1394" i="373"/>
  <c r="J1394" i="373"/>
  <c r="K1400" i="373"/>
  <c r="R1400" i="373"/>
  <c r="AA1400" i="373"/>
  <c r="H1405" i="373"/>
  <c r="H1376" i="373" s="1"/>
  <c r="P1405" i="373"/>
  <c r="AC1407" i="373"/>
  <c r="AB1408" i="373"/>
  <c r="AC1408" i="373" s="1"/>
  <c r="K1406" i="373"/>
  <c r="R1409" i="373"/>
  <c r="Y1405" i="373"/>
  <c r="AB1410" i="373"/>
  <c r="AB1412" i="373"/>
  <c r="AB1413" i="373"/>
  <c r="AC1413" i="373" s="1"/>
  <c r="F1424" i="373"/>
  <c r="F1423" i="373" s="1"/>
  <c r="J1424" i="373"/>
  <c r="J1423" i="373" s="1"/>
  <c r="T1424" i="373"/>
  <c r="T1423" i="373" s="1"/>
  <c r="AC1429" i="373"/>
  <c r="AA1433" i="373"/>
  <c r="S1430" i="373"/>
  <c r="N1444" i="373"/>
  <c r="N1443" i="373" s="1"/>
  <c r="S1444" i="373"/>
  <c r="S1443" i="373" s="1"/>
  <c r="W1444" i="373"/>
  <c r="W1443" i="373" s="1"/>
  <c r="AB1449" i="373"/>
  <c r="AC1449" i="373" s="1"/>
  <c r="AB1450" i="373"/>
  <c r="R1451" i="373"/>
  <c r="R1473" i="373"/>
  <c r="AB1489" i="373"/>
  <c r="AB1497" i="373"/>
  <c r="O1535" i="373"/>
  <c r="O1527" i="373" s="1"/>
  <c r="AC1553" i="373"/>
  <c r="R1251" i="373"/>
  <c r="AA1251" i="373"/>
  <c r="AA1252" i="373"/>
  <c r="AA1256" i="373"/>
  <c r="AA1258" i="373"/>
  <c r="AA1260" i="373"/>
  <c r="K1262" i="373"/>
  <c r="AA1262" i="373"/>
  <c r="R1264" i="373"/>
  <c r="AA1264" i="373"/>
  <c r="AA1266" i="373"/>
  <c r="AA1268" i="373"/>
  <c r="AA1270" i="373"/>
  <c r="AA1272" i="373"/>
  <c r="AA1274" i="373"/>
  <c r="AA1277" i="373"/>
  <c r="AB1278" i="373"/>
  <c r="AC1278" i="373" s="1"/>
  <c r="AB1279" i="373"/>
  <c r="AB1280" i="373"/>
  <c r="AB1281" i="373"/>
  <c r="AB1314" i="373"/>
  <c r="AB1322" i="373"/>
  <c r="AB1330" i="373"/>
  <c r="AB1332" i="373"/>
  <c r="R1342" i="373"/>
  <c r="AB1342" i="373" s="1"/>
  <c r="R1344" i="373"/>
  <c r="AB1344" i="373" s="1"/>
  <c r="AC1344" i="373" s="1"/>
  <c r="AC1345" i="373"/>
  <c r="R1346" i="373"/>
  <c r="AB1346" i="373" s="1"/>
  <c r="R1348" i="373"/>
  <c r="AB1348" i="373" s="1"/>
  <c r="R1350" i="373"/>
  <c r="AB1350" i="373" s="1"/>
  <c r="R1352" i="373"/>
  <c r="AB1352" i="373" s="1"/>
  <c r="AB1355" i="373"/>
  <c r="AA1358" i="373"/>
  <c r="AA1360" i="373"/>
  <c r="AB1360" i="373" s="1"/>
  <c r="K1364" i="373"/>
  <c r="K1366" i="373"/>
  <c r="R1366" i="373"/>
  <c r="AB1366" i="373" s="1"/>
  <c r="AB1367" i="373"/>
  <c r="AC1379" i="373"/>
  <c r="R1380" i="373"/>
  <c r="N1377" i="373"/>
  <c r="R1377" i="373" s="1"/>
  <c r="AA1380" i="373"/>
  <c r="W1376" i="373"/>
  <c r="K1385" i="373"/>
  <c r="R1385" i="373"/>
  <c r="F1389" i="373"/>
  <c r="F1388" i="373" s="1"/>
  <c r="F1387" i="373" s="1"/>
  <c r="J1389" i="373"/>
  <c r="J1388" i="373" s="1"/>
  <c r="J1387" i="373" s="1"/>
  <c r="AA1392" i="373"/>
  <c r="AC1397" i="373"/>
  <c r="K1418" i="373"/>
  <c r="P1417" i="373"/>
  <c r="P1416" i="373" s="1"/>
  <c r="R1420" i="373"/>
  <c r="AA1420" i="373"/>
  <c r="AC1427" i="373"/>
  <c r="AC1434" i="373"/>
  <c r="K1435" i="373"/>
  <c r="R1438" i="373"/>
  <c r="M1435" i="373"/>
  <c r="M1430" i="373" s="1"/>
  <c r="M1424" i="373" s="1"/>
  <c r="M1423" i="373" s="1"/>
  <c r="Q1430" i="373"/>
  <c r="Q1424" i="373" s="1"/>
  <c r="Q1423" i="373" s="1"/>
  <c r="V1430" i="373"/>
  <c r="V1424" i="373" s="1"/>
  <c r="V1423" i="373" s="1"/>
  <c r="AC1439" i="373"/>
  <c r="F1479" i="373"/>
  <c r="F1478" i="373" s="1"/>
  <c r="F1477" i="373" s="1"/>
  <c r="F1464" i="373" s="1"/>
  <c r="F1463" i="373" s="1"/>
  <c r="J1479" i="373"/>
  <c r="J1478" i="373" s="1"/>
  <c r="J1477" i="373" s="1"/>
  <c r="J1464" i="373" s="1"/>
  <c r="J1463" i="373" s="1"/>
  <c r="O1479" i="373"/>
  <c r="O1478" i="373" s="1"/>
  <c r="O1477" i="373" s="1"/>
  <c r="O1464" i="373" s="1"/>
  <c r="O1463" i="373" s="1"/>
  <c r="O1455" i="373" s="1"/>
  <c r="T1479" i="373"/>
  <c r="T1478" i="373" s="1"/>
  <c r="T1477" i="373" s="1"/>
  <c r="T1464" i="373" s="1"/>
  <c r="T1463" i="373" s="1"/>
  <c r="X1479" i="373"/>
  <c r="X1478" i="373" s="1"/>
  <c r="X1477" i="373" s="1"/>
  <c r="X1464" i="373" s="1"/>
  <c r="X1463" i="373" s="1"/>
  <c r="AA1284" i="373"/>
  <c r="K1285" i="373"/>
  <c r="R1286" i="373"/>
  <c r="AB1287" i="373"/>
  <c r="AC1287" i="373" s="1"/>
  <c r="AA1289" i="373"/>
  <c r="AA1291" i="373"/>
  <c r="K1292" i="373"/>
  <c r="R1294" i="373"/>
  <c r="U1294" i="373"/>
  <c r="U1296" i="373" s="1"/>
  <c r="R1298" i="373"/>
  <c r="AA1300" i="373"/>
  <c r="K1301" i="373"/>
  <c r="R1302" i="373"/>
  <c r="AB1302" i="373" s="1"/>
  <c r="AC1302" i="373" s="1"/>
  <c r="R1304" i="373"/>
  <c r="R1306" i="373"/>
  <c r="R1307" i="373"/>
  <c r="K1308" i="373"/>
  <c r="R1310" i="373"/>
  <c r="R1312" i="373"/>
  <c r="K1316" i="373"/>
  <c r="K1318" i="373"/>
  <c r="K1320" i="373"/>
  <c r="K1322" i="373"/>
  <c r="K1324" i="373"/>
  <c r="K1326" i="373"/>
  <c r="K1330" i="373"/>
  <c r="K1332" i="373"/>
  <c r="K1334" i="373"/>
  <c r="K1336" i="373"/>
  <c r="R1336" i="373"/>
  <c r="K1338" i="373"/>
  <c r="K1340" i="373"/>
  <c r="K1354" i="373"/>
  <c r="R1354" i="373"/>
  <c r="R1356" i="373"/>
  <c r="AB1359" i="373"/>
  <c r="AA1362" i="373"/>
  <c r="AA1364" i="373"/>
  <c r="AA1385" i="373"/>
  <c r="S1382" i="373"/>
  <c r="AA1382" i="373" s="1"/>
  <c r="AA1409" i="373"/>
  <c r="R1414" i="373"/>
  <c r="N1411" i="373"/>
  <c r="N1405" i="373" s="1"/>
  <c r="AA1414" i="373"/>
  <c r="AC1421" i="373"/>
  <c r="D1424" i="373"/>
  <c r="D1423" i="373" s="1"/>
  <c r="K1438" i="373"/>
  <c r="AA1438" i="373"/>
  <c r="AB1438" i="373" s="1"/>
  <c r="R1445" i="373"/>
  <c r="AA1536" i="373"/>
  <c r="S1535" i="373"/>
  <c r="S1527" i="373" s="1"/>
  <c r="AA1544" i="373"/>
  <c r="S1543" i="373"/>
  <c r="AA1543" i="373" s="1"/>
  <c r="AA1581" i="373"/>
  <c r="S1570" i="373"/>
  <c r="S1569" i="373" s="1"/>
  <c r="G1464" i="373"/>
  <c r="G1463" i="373" s="1"/>
  <c r="AA1474" i="373"/>
  <c r="H1478" i="373"/>
  <c r="H1477" i="373" s="1"/>
  <c r="H1464" i="373" s="1"/>
  <c r="H1463" i="373" s="1"/>
  <c r="AC1488" i="373"/>
  <c r="R1504" i="373"/>
  <c r="AB1518" i="373"/>
  <c r="AC1518" i="373" s="1"/>
  <c r="AB1519" i="373"/>
  <c r="AC1519" i="373" s="1"/>
  <c r="AB1520" i="373"/>
  <c r="AC1520" i="373" s="1"/>
  <c r="AB1521" i="373"/>
  <c r="AC1521" i="373" s="1"/>
  <c r="V1527" i="373"/>
  <c r="R1539" i="373"/>
  <c r="AA1540" i="373"/>
  <c r="R1547" i="373"/>
  <c r="P1543" i="373"/>
  <c r="AB1591" i="373"/>
  <c r="AC1591" i="373" s="1"/>
  <c r="AB1594" i="373"/>
  <c r="AC1608" i="373"/>
  <c r="AC1612" i="373"/>
  <c r="AC1616" i="373"/>
  <c r="AC1620" i="373"/>
  <c r="AC1624" i="373"/>
  <c r="AC1628" i="373"/>
  <c r="AC1632" i="373"/>
  <c r="AB1640" i="373"/>
  <c r="AC1640" i="373" s="1"/>
  <c r="AB1642" i="373"/>
  <c r="AC1642" i="373" s="1"/>
  <c r="AB1699" i="373"/>
  <c r="AC1699" i="373" s="1"/>
  <c r="AC1739" i="373"/>
  <c r="Y1756" i="373"/>
  <c r="Y1568" i="373" s="1"/>
  <c r="Y1562" i="373" s="1"/>
  <c r="AB1795" i="373"/>
  <c r="AC1795" i="373" s="1"/>
  <c r="AB1829" i="373"/>
  <c r="AC1829" i="373" s="1"/>
  <c r="AB1851" i="373"/>
  <c r="M2021" i="373"/>
  <c r="M2020" i="373" s="1"/>
  <c r="R1453" i="373"/>
  <c r="R1458" i="373"/>
  <c r="AB1460" i="373"/>
  <c r="P1456" i="373"/>
  <c r="U1456" i="373"/>
  <c r="Y1456" i="373"/>
  <c r="AC1472" i="373"/>
  <c r="AC1476" i="373"/>
  <c r="AA1480" i="373"/>
  <c r="M1478" i="373"/>
  <c r="M1477" i="373" s="1"/>
  <c r="M1464" i="373" s="1"/>
  <c r="M1463" i="373" s="1"/>
  <c r="Q1478" i="373"/>
  <c r="Q1477" i="373" s="1"/>
  <c r="Q1464" i="373" s="1"/>
  <c r="Q1463" i="373" s="1"/>
  <c r="AC1510" i="373"/>
  <c r="AB1522" i="373"/>
  <c r="AC1522" i="373" s="1"/>
  <c r="AB1523" i="373"/>
  <c r="AC1523" i="373" s="1"/>
  <c r="AB1524" i="373"/>
  <c r="AC1524" i="373" s="1"/>
  <c r="J1527" i="373"/>
  <c r="T1535" i="373"/>
  <c r="T1527" i="373" s="1"/>
  <c r="K1547" i="373"/>
  <c r="R1571" i="373"/>
  <c r="L1570" i="373"/>
  <c r="L1569" i="373" s="1"/>
  <c r="U1568" i="373"/>
  <c r="U1562" i="373" s="1"/>
  <c r="AC1649" i="373"/>
  <c r="AC1661" i="373"/>
  <c r="AB1668" i="373"/>
  <c r="AC1668" i="373" s="1"/>
  <c r="AB1669" i="373"/>
  <c r="AC1669" i="373" s="1"/>
  <c r="AB1685" i="373"/>
  <c r="AC1685" i="373" s="1"/>
  <c r="AB1717" i="373"/>
  <c r="AC1755" i="373"/>
  <c r="AB1779" i="373"/>
  <c r="AC1779" i="373" s="1"/>
  <c r="AC1791" i="373"/>
  <c r="AB1819" i="373"/>
  <c r="U1376" i="373"/>
  <c r="K1380" i="373"/>
  <c r="AB1381" i="373"/>
  <c r="AC1381" i="373" s="1"/>
  <c r="AB1383" i="373"/>
  <c r="AC1383" i="373" s="1"/>
  <c r="AB1384" i="373"/>
  <c r="AC1384" i="373" s="1"/>
  <c r="AB1386" i="373"/>
  <c r="AC1386" i="373" s="1"/>
  <c r="M1389" i="373"/>
  <c r="M1388" i="373" s="1"/>
  <c r="M1387" i="373" s="1"/>
  <c r="Q1389" i="373"/>
  <c r="Q1388" i="373" s="1"/>
  <c r="Q1387" i="373" s="1"/>
  <c r="V1389" i="373"/>
  <c r="V1388" i="373" s="1"/>
  <c r="V1387" i="373" s="1"/>
  <c r="V1376" i="373" s="1"/>
  <c r="Z1389" i="373"/>
  <c r="Z1388" i="373" s="1"/>
  <c r="Z1387" i="373" s="1"/>
  <c r="Z1376" i="373" s="1"/>
  <c r="L1389" i="373"/>
  <c r="L1388" i="373" s="1"/>
  <c r="P1389" i="373"/>
  <c r="P1388" i="373" s="1"/>
  <c r="P1387" i="373" s="1"/>
  <c r="AB1393" i="373"/>
  <c r="K1398" i="373"/>
  <c r="R1398" i="373"/>
  <c r="AA1398" i="373"/>
  <c r="AB1403" i="373"/>
  <c r="AB1404" i="373"/>
  <c r="K1409" i="373"/>
  <c r="M1405" i="373"/>
  <c r="Q1405" i="373"/>
  <c r="Q1376" i="373" s="1"/>
  <c r="K1414" i="373"/>
  <c r="F1417" i="373"/>
  <c r="F1416" i="373" s="1"/>
  <c r="J1417" i="373"/>
  <c r="J1416" i="373" s="1"/>
  <c r="O1417" i="373"/>
  <c r="O1416" i="373" s="1"/>
  <c r="O1376" i="373" s="1"/>
  <c r="AC1419" i="373"/>
  <c r="K1425" i="373"/>
  <c r="AB1436" i="373"/>
  <c r="AC1436" i="373" s="1"/>
  <c r="AB1437" i="373"/>
  <c r="AC1437" i="373" s="1"/>
  <c r="O1444" i="373"/>
  <c r="O1443" i="373" s="1"/>
  <c r="T1444" i="373"/>
  <c r="X1444" i="373"/>
  <c r="AC1446" i="373"/>
  <c r="K1451" i="373"/>
  <c r="K1453" i="373"/>
  <c r="AA1466" i="373"/>
  <c r="W1464" i="373"/>
  <c r="W1463" i="373" s="1"/>
  <c r="W1455" i="373" s="1"/>
  <c r="AB1470" i="373"/>
  <c r="AC1470" i="373" s="1"/>
  <c r="I1478" i="373"/>
  <c r="I1477" i="373" s="1"/>
  <c r="I1464" i="373" s="1"/>
  <c r="I1463" i="373" s="1"/>
  <c r="AB1484" i="373"/>
  <c r="AC1484" i="373" s="1"/>
  <c r="R1492" i="373"/>
  <c r="AA1492" i="373"/>
  <c r="R1496" i="373"/>
  <c r="AB1496" i="373" s="1"/>
  <c r="AA1496" i="373"/>
  <c r="AB1500" i="373"/>
  <c r="AC1500" i="373" s="1"/>
  <c r="AB1508" i="373"/>
  <c r="AC1508" i="373" s="1"/>
  <c r="X1527" i="373"/>
  <c r="AB1534" i="373"/>
  <c r="AA1547" i="373"/>
  <c r="AB1547" i="373" s="1"/>
  <c r="K1552" i="373"/>
  <c r="AB1557" i="373"/>
  <c r="AC1557" i="373" s="1"/>
  <c r="AB1558" i="373"/>
  <c r="AB1572" i="373"/>
  <c r="AC1572" i="373" s="1"/>
  <c r="AB1573" i="373"/>
  <c r="AC1573" i="373" s="1"/>
  <c r="AB1574" i="373"/>
  <c r="AC1574" i="373" s="1"/>
  <c r="AB1575" i="373"/>
  <c r="AC1575" i="373" s="1"/>
  <c r="AB1655" i="373"/>
  <c r="AC1655" i="373" s="1"/>
  <c r="AB1658" i="373"/>
  <c r="AC1658" i="373" s="1"/>
  <c r="AC1681" i="373"/>
  <c r="AC1713" i="373"/>
  <c r="AA2002" i="373"/>
  <c r="S2001" i="373"/>
  <c r="AA2001" i="373" s="1"/>
  <c r="AC1677" i="373"/>
  <c r="AB1684" i="373"/>
  <c r="AC1684" i="373" s="1"/>
  <c r="AC1693" i="373"/>
  <c r="AB1700" i="373"/>
  <c r="AC1700" i="373" s="1"/>
  <c r="AC1709" i="373"/>
  <c r="AB1716" i="373"/>
  <c r="AC1716" i="373" s="1"/>
  <c r="AB1729" i="373"/>
  <c r="AC1729" i="373" s="1"/>
  <c r="AB1732" i="373"/>
  <c r="AC1732" i="373" s="1"/>
  <c r="AB1745" i="373"/>
  <c r="AC1745" i="373" s="1"/>
  <c r="AB1748" i="373"/>
  <c r="AC1748" i="373" s="1"/>
  <c r="AB1758" i="373"/>
  <c r="AC1758" i="373" s="1"/>
  <c r="AA1769" i="373"/>
  <c r="AB1781" i="373"/>
  <c r="AC1781" i="373" s="1"/>
  <c r="Q1756" i="373"/>
  <c r="Q1568" i="373" s="1"/>
  <c r="Q1562" i="373" s="1"/>
  <c r="V1756" i="373"/>
  <c r="Z1756" i="373"/>
  <c r="AB1799" i="373"/>
  <c r="AC1799" i="373" s="1"/>
  <c r="AB1809" i="373"/>
  <c r="AC1809" i="373" s="1"/>
  <c r="AB1812" i="373"/>
  <c r="AC1812" i="373" s="1"/>
  <c r="AB1825" i="373"/>
  <c r="AC1825" i="373" s="1"/>
  <c r="AB1828" i="373"/>
  <c r="AC1828" i="373" s="1"/>
  <c r="AB1831" i="373"/>
  <c r="AC1831" i="373" s="1"/>
  <c r="AB1838" i="373"/>
  <c r="AC1838" i="373" s="1"/>
  <c r="AA1915" i="373"/>
  <c r="AB1919" i="373"/>
  <c r="AC1919" i="373" s="1"/>
  <c r="AB1920" i="373"/>
  <c r="AC1920" i="373" s="1"/>
  <c r="AC1935" i="373"/>
  <c r="F1963" i="373"/>
  <c r="F1949" i="373" s="1"/>
  <c r="F1983" i="373" s="1"/>
  <c r="T1963" i="373"/>
  <c r="T1949" i="373" s="1"/>
  <c r="T1983" i="373" s="1"/>
  <c r="V1994" i="373"/>
  <c r="V1993" i="373" s="1"/>
  <c r="V1992" i="373" s="1"/>
  <c r="AC2005" i="373"/>
  <c r="Y1994" i="373"/>
  <c r="Y1993" i="373" s="1"/>
  <c r="Y1992" i="373" s="1"/>
  <c r="K2024" i="373"/>
  <c r="D2023" i="373"/>
  <c r="V2021" i="373"/>
  <c r="V2020" i="373" s="1"/>
  <c r="V2013" i="373" s="1"/>
  <c r="AC2032" i="373"/>
  <c r="K1555" i="373"/>
  <c r="AA1555" i="373"/>
  <c r="AB1563" i="373"/>
  <c r="AC1563" i="373" s="1"/>
  <c r="AB1564" i="373"/>
  <c r="AC1564" i="373" s="1"/>
  <c r="AB1565" i="373"/>
  <c r="AC1565" i="373" s="1"/>
  <c r="K1571" i="373"/>
  <c r="I1570" i="373"/>
  <c r="I1569" i="373" s="1"/>
  <c r="AA1571" i="373"/>
  <c r="AB1571" i="373" s="1"/>
  <c r="AB1576" i="373"/>
  <c r="AC1576" i="373" s="1"/>
  <c r="AB1577" i="373"/>
  <c r="AC1577" i="373" s="1"/>
  <c r="AB1578" i="373"/>
  <c r="AC1578" i="373" s="1"/>
  <c r="AB1579" i="373"/>
  <c r="AC1607" i="373"/>
  <c r="AC1611" i="373"/>
  <c r="AC1615" i="373"/>
  <c r="AC1619" i="373"/>
  <c r="AC1623" i="373"/>
  <c r="AC1627" i="373"/>
  <c r="AC1631" i="373"/>
  <c r="AC1635" i="373"/>
  <c r="AB1651" i="373"/>
  <c r="AB1654" i="373"/>
  <c r="AB1667" i="373"/>
  <c r="AC1673" i="373"/>
  <c r="AB1680" i="373"/>
  <c r="AC1680" i="373" s="1"/>
  <c r="AC1689" i="373"/>
  <c r="AB1696" i="373"/>
  <c r="AC1696" i="373" s="1"/>
  <c r="AC1705" i="373"/>
  <c r="AB1712" i="373"/>
  <c r="AC1712" i="373" s="1"/>
  <c r="AB1723" i="373"/>
  <c r="AB1725" i="373"/>
  <c r="AB1728" i="373"/>
  <c r="AC1728" i="373" s="1"/>
  <c r="AB1741" i="373"/>
  <c r="AC1741" i="373" s="1"/>
  <c r="AB1744" i="373"/>
  <c r="AC1744" i="373" s="1"/>
  <c r="S1757" i="373"/>
  <c r="S1756" i="373" s="1"/>
  <c r="AB1777" i="373"/>
  <c r="AC1777" i="373" s="1"/>
  <c r="AB1780" i="373"/>
  <c r="AC1780" i="373" s="1"/>
  <c r="K1784" i="373"/>
  <c r="I1756" i="373"/>
  <c r="N1756" i="373"/>
  <c r="N1568" i="373" s="1"/>
  <c r="N1562" i="373" s="1"/>
  <c r="AB1793" i="373"/>
  <c r="AC1793" i="373" s="1"/>
  <c r="AB1798" i="373"/>
  <c r="AC1798" i="373" s="1"/>
  <c r="AB1807" i="373"/>
  <c r="AC1807" i="373" s="1"/>
  <c r="AB1817" i="373"/>
  <c r="AC1817" i="373" s="1"/>
  <c r="AB1820" i="373"/>
  <c r="AC1820" i="373" s="1"/>
  <c r="AB1823" i="373"/>
  <c r="AC1823" i="373" s="1"/>
  <c r="AB1830" i="373"/>
  <c r="AC1830" i="373" s="1"/>
  <c r="AB1849" i="373"/>
  <c r="AC1849" i="373" s="1"/>
  <c r="AB1852" i="373"/>
  <c r="AC1852" i="373" s="1"/>
  <c r="AC1855" i="373"/>
  <c r="AC1863" i="373"/>
  <c r="AC1871" i="373"/>
  <c r="AC1879" i="373"/>
  <c r="AC1887" i="373"/>
  <c r="AC1895" i="373"/>
  <c r="AC1903" i="373"/>
  <c r="F1796" i="373"/>
  <c r="K1923" i="373"/>
  <c r="AA1924" i="373"/>
  <c r="S1923" i="373"/>
  <c r="S1922" i="373" s="1"/>
  <c r="Z1927" i="373"/>
  <c r="Z1926" i="373" s="1"/>
  <c r="Y1927" i="373"/>
  <c r="Y1926" i="373" s="1"/>
  <c r="R1940" i="373"/>
  <c r="AC1943" i="373"/>
  <c r="X2000" i="373"/>
  <c r="X1999" i="373" s="1"/>
  <c r="X1994" i="373" s="1"/>
  <c r="X1993" i="373" s="1"/>
  <c r="X1992" i="373" s="1"/>
  <c r="N2000" i="373"/>
  <c r="N1999" i="373" s="1"/>
  <c r="N1994" i="373" s="1"/>
  <c r="N1993" i="373" s="1"/>
  <c r="N1992" i="373" s="1"/>
  <c r="AB1560" i="373"/>
  <c r="AC1560" i="373" s="1"/>
  <c r="AC1566" i="373"/>
  <c r="AC1567" i="373"/>
  <c r="V1570" i="373"/>
  <c r="V1569" i="373" s="1"/>
  <c r="Z1570" i="373"/>
  <c r="Z1569" i="373" s="1"/>
  <c r="AB1582" i="373"/>
  <c r="AC1582" i="373" s="1"/>
  <c r="AB1597" i="373"/>
  <c r="AC1597" i="373" s="1"/>
  <c r="AB1606" i="373"/>
  <c r="AC1606" i="373" s="1"/>
  <c r="AB1610" i="373"/>
  <c r="AC1610" i="373" s="1"/>
  <c r="AB1614" i="373"/>
  <c r="AC1614" i="373" s="1"/>
  <c r="AB1618" i="373"/>
  <c r="AC1618" i="373" s="1"/>
  <c r="AB1622" i="373"/>
  <c r="AC1622" i="373" s="1"/>
  <c r="AB1626" i="373"/>
  <c r="AC1626" i="373" s="1"/>
  <c r="AB1630" i="373"/>
  <c r="AC1630" i="373" s="1"/>
  <c r="AB1634" i="373"/>
  <c r="AC1634" i="373" s="1"/>
  <c r="AB1647" i="373"/>
  <c r="AC1647" i="373" s="1"/>
  <c r="AB1650" i="373"/>
  <c r="AC1650" i="373" s="1"/>
  <c r="AB1663" i="373"/>
  <c r="AC1663" i="373" s="1"/>
  <c r="AB1666" i="373"/>
  <c r="AC1666" i="373" s="1"/>
  <c r="AC1701" i="373"/>
  <c r="AC1717" i="373"/>
  <c r="AC1740" i="373"/>
  <c r="G1756" i="373"/>
  <c r="G1568" i="373" s="1"/>
  <c r="G1562" i="373" s="1"/>
  <c r="G1542" i="373" s="1"/>
  <c r="T1756" i="373"/>
  <c r="T1568" i="373" s="1"/>
  <c r="T1562" i="373" s="1"/>
  <c r="X1756" i="373"/>
  <c r="X1568" i="373" s="1"/>
  <c r="X1562" i="373" s="1"/>
  <c r="AC1761" i="373"/>
  <c r="AC1767" i="373"/>
  <c r="R1769" i="373"/>
  <c r="P1756" i="373"/>
  <c r="P1568" i="373" s="1"/>
  <c r="P1562" i="373" s="1"/>
  <c r="AC1776" i="373"/>
  <c r="AC1789" i="373"/>
  <c r="AC1805" i="373"/>
  <c r="AC1815" i="373"/>
  <c r="AC1822" i="373"/>
  <c r="AC1841" i="373"/>
  <c r="AC1847" i="373"/>
  <c r="AC1854" i="373"/>
  <c r="Y1796" i="373"/>
  <c r="J1949" i="373"/>
  <c r="J1983" i="373" s="1"/>
  <c r="AB1959" i="373"/>
  <c r="AC1959" i="373" s="1"/>
  <c r="Y1949" i="373"/>
  <c r="Y1983" i="373" s="1"/>
  <c r="O2000" i="373"/>
  <c r="O1999" i="373" s="1"/>
  <c r="O1994" i="373" s="1"/>
  <c r="O1993" i="373" s="1"/>
  <c r="O1992" i="373" s="1"/>
  <c r="I2000" i="373"/>
  <c r="I1999" i="373" s="1"/>
  <c r="I1994" i="373" s="1"/>
  <c r="I1993" i="373" s="1"/>
  <c r="I1992" i="373" s="1"/>
  <c r="Y2013" i="373"/>
  <c r="F2013" i="373"/>
  <c r="F1991" i="373" s="1"/>
  <c r="F1990" i="373" s="1"/>
  <c r="F2048" i="373" s="1"/>
  <c r="I2021" i="373"/>
  <c r="I2020" i="373" s="1"/>
  <c r="I2013" i="373" s="1"/>
  <c r="R2025" i="373"/>
  <c r="AC2027" i="373"/>
  <c r="Q2021" i="373"/>
  <c r="Q2020" i="373" s="1"/>
  <c r="AC2038" i="373"/>
  <c r="AC1905" i="373"/>
  <c r="Q1796" i="373"/>
  <c r="Z1796" i="373"/>
  <c r="AB1913" i="373"/>
  <c r="AC1913" i="373" s="1"/>
  <c r="AB1914" i="373"/>
  <c r="AC1914" i="373" s="1"/>
  <c r="O1796" i="373"/>
  <c r="R1796" i="373" s="1"/>
  <c r="T1796" i="373"/>
  <c r="X1796" i="373"/>
  <c r="R1918" i="373"/>
  <c r="AB1918" i="373" s="1"/>
  <c r="AC1918" i="373" s="1"/>
  <c r="AA1918" i="373"/>
  <c r="I1936" i="373"/>
  <c r="I1927" i="373" s="1"/>
  <c r="I1926" i="373" s="1"/>
  <c r="AA1937" i="373"/>
  <c r="K1940" i="373"/>
  <c r="R1997" i="373"/>
  <c r="AB2004" i="373"/>
  <c r="AC2004" i="373" s="1"/>
  <c r="AB2006" i="373"/>
  <c r="AB2007" i="373"/>
  <c r="AC2007" i="373" s="1"/>
  <c r="R2011" i="373"/>
  <c r="AB2011" i="373" s="1"/>
  <c r="AB2012" i="373"/>
  <c r="K2015" i="373"/>
  <c r="AB2017" i="373"/>
  <c r="AC2017" i="373" s="1"/>
  <c r="AB2019" i="373"/>
  <c r="AC2019" i="373" s="1"/>
  <c r="N2024" i="373"/>
  <c r="N2023" i="373" s="1"/>
  <c r="N2022" i="373" s="1"/>
  <c r="N2021" i="373" s="1"/>
  <c r="N2020" i="373" s="1"/>
  <c r="AC2047" i="373"/>
  <c r="K1907" i="373"/>
  <c r="K1910" i="373"/>
  <c r="R1910" i="373"/>
  <c r="G1796" i="373"/>
  <c r="K1918" i="373"/>
  <c r="AA1931" i="373"/>
  <c r="AC1934" i="373"/>
  <c r="T1936" i="373"/>
  <c r="T1927" i="373" s="1"/>
  <c r="T1926" i="373" s="1"/>
  <c r="X1936" i="373"/>
  <c r="X1927" i="373" s="1"/>
  <c r="X1926" i="373" s="1"/>
  <c r="AC1939" i="373"/>
  <c r="AB1945" i="373"/>
  <c r="AC1945" i="373" s="1"/>
  <c r="AB1961" i="373"/>
  <c r="AC1961" i="373" s="1"/>
  <c r="AB1973" i="373"/>
  <c r="AC1973" i="373" s="1"/>
  <c r="AB1982" i="373"/>
  <c r="AC1982" i="373" s="1"/>
  <c r="AC1998" i="373"/>
  <c r="G2000" i="373"/>
  <c r="G1999" i="373" s="1"/>
  <c r="K1999" i="373" s="1"/>
  <c r="K2003" i="373"/>
  <c r="K2011" i="373"/>
  <c r="AB2029" i="373"/>
  <c r="AC2029" i="373" s="1"/>
  <c r="AB2043" i="373"/>
  <c r="AC2043" i="373" s="1"/>
  <c r="T2040" i="373"/>
  <c r="T2039" i="373" s="1"/>
  <c r="X2040" i="373"/>
  <c r="X2039" i="373" s="1"/>
  <c r="AB87" i="373"/>
  <c r="AC87" i="373" s="1"/>
  <c r="AB115" i="373"/>
  <c r="AC115" i="373" s="1"/>
  <c r="AB120" i="373"/>
  <c r="AC120" i="373" s="1"/>
  <c r="AB123" i="373"/>
  <c r="AC123" i="373" s="1"/>
  <c r="AB128" i="373"/>
  <c r="AC128" i="373" s="1"/>
  <c r="AB137" i="373"/>
  <c r="AC137" i="373" s="1"/>
  <c r="AB142" i="373"/>
  <c r="AB149" i="373"/>
  <c r="AC149" i="373" s="1"/>
  <c r="AB150" i="373"/>
  <c r="AC150" i="373" s="1"/>
  <c r="AB156" i="373"/>
  <c r="AC156" i="373" s="1"/>
  <c r="J165" i="373"/>
  <c r="J12" i="373" s="1"/>
  <c r="O165" i="373"/>
  <c r="O12" i="373" s="1"/>
  <c r="AB169" i="373"/>
  <c r="AC169" i="373" s="1"/>
  <c r="AB170" i="373"/>
  <c r="AC170" i="373" s="1"/>
  <c r="AB185" i="373"/>
  <c r="AC185" i="373" s="1"/>
  <c r="AB186" i="373"/>
  <c r="AC186" i="373" s="1"/>
  <c r="AB191" i="373"/>
  <c r="AC191" i="373" s="1"/>
  <c r="AB192" i="373"/>
  <c r="AC192" i="373" s="1"/>
  <c r="AB198" i="373"/>
  <c r="AC198" i="373" s="1"/>
  <c r="R201" i="373"/>
  <c r="AB201" i="373" s="1"/>
  <c r="AC202" i="373"/>
  <c r="P211" i="373"/>
  <c r="P165" i="373" s="1"/>
  <c r="P12" i="373" s="1"/>
  <c r="AC235" i="373"/>
  <c r="AC353" i="373"/>
  <c r="AC368" i="373"/>
  <c r="AC60" i="373"/>
  <c r="AB30" i="373"/>
  <c r="AC30" i="373" s="1"/>
  <c r="AB34" i="373"/>
  <c r="AC34" i="373" s="1"/>
  <c r="AB44" i="373"/>
  <c r="AC44" i="373" s="1"/>
  <c r="AB62" i="373"/>
  <c r="AC62" i="373" s="1"/>
  <c r="AB63" i="373"/>
  <c r="AC63" i="373" s="1"/>
  <c r="AB66" i="373"/>
  <c r="AC66" i="373" s="1"/>
  <c r="AB70" i="373"/>
  <c r="AC70" i="373" s="1"/>
  <c r="AB98" i="373"/>
  <c r="AC98" i="373" s="1"/>
  <c r="AB104" i="373"/>
  <c r="AC104" i="373" s="1"/>
  <c r="AB108" i="373"/>
  <c r="AC108" i="373" s="1"/>
  <c r="AB112" i="373"/>
  <c r="AC112" i="373" s="1"/>
  <c r="AB113" i="373"/>
  <c r="AC113" i="373" s="1"/>
  <c r="AB117" i="373"/>
  <c r="AC117" i="373" s="1"/>
  <c r="AB130" i="373"/>
  <c r="AC130" i="373" s="1"/>
  <c r="AB133" i="373"/>
  <c r="AC133" i="373" s="1"/>
  <c r="AB138" i="373"/>
  <c r="AC138" i="373" s="1"/>
  <c r="AB143" i="373"/>
  <c r="AC143" i="373" s="1"/>
  <c r="AB147" i="373"/>
  <c r="AC147" i="373" s="1"/>
  <c r="AB148" i="373"/>
  <c r="AC148" i="373" s="1"/>
  <c r="AB161" i="373"/>
  <c r="AC161" i="373" s="1"/>
  <c r="AB162" i="373"/>
  <c r="AC162" i="373" s="1"/>
  <c r="AB177" i="373"/>
  <c r="AC177" i="373" s="1"/>
  <c r="AB178" i="373"/>
  <c r="AC178" i="373" s="1"/>
  <c r="AB181" i="373"/>
  <c r="AC181" i="373" s="1"/>
  <c r="AB182" i="373"/>
  <c r="AC182" i="373" s="1"/>
  <c r="AB196" i="373"/>
  <c r="AC196" i="373" s="1"/>
  <c r="AA197" i="373"/>
  <c r="AB203" i="373"/>
  <c r="AB207" i="373"/>
  <c r="AC207" i="373" s="1"/>
  <c r="AC223" i="373"/>
  <c r="AB253" i="373"/>
  <c r="AC253" i="373" s="1"/>
  <c r="AB16" i="373"/>
  <c r="AC16" i="373" s="1"/>
  <c r="AA15" i="373"/>
  <c r="AB38" i="373"/>
  <c r="AC38" i="373" s="1"/>
  <c r="AB42" i="373"/>
  <c r="AC42" i="373" s="1"/>
  <c r="AA43" i="373"/>
  <c r="AB46" i="373"/>
  <c r="AC46" i="373" s="1"/>
  <c r="AB58" i="373"/>
  <c r="AC58" i="373" s="1"/>
  <c r="AB61" i="373"/>
  <c r="AC61" i="373" s="1"/>
  <c r="AB68" i="373"/>
  <c r="AC68" i="373" s="1"/>
  <c r="AC110" i="373"/>
  <c r="AB151" i="373"/>
  <c r="AC151" i="373" s="1"/>
  <c r="AB157" i="373"/>
  <c r="AC157" i="373" s="1"/>
  <c r="R166" i="373"/>
  <c r="AB173" i="373"/>
  <c r="AC173" i="373" s="1"/>
  <c r="AB189" i="373"/>
  <c r="AC189" i="373" s="1"/>
  <c r="AB193" i="373"/>
  <c r="AC193" i="373" s="1"/>
  <c r="K201" i="373"/>
  <c r="S219" i="373"/>
  <c r="AC255" i="373"/>
  <c r="AC304" i="373"/>
  <c r="AC334" i="373"/>
  <c r="AC352" i="373"/>
  <c r="AC360" i="373"/>
  <c r="AC24" i="373"/>
  <c r="T26" i="373"/>
  <c r="X26" i="373"/>
  <c r="X13" i="373" s="1"/>
  <c r="AC32" i="373"/>
  <c r="AC56" i="373"/>
  <c r="AC111" i="373"/>
  <c r="AC119" i="373"/>
  <c r="AC127" i="373"/>
  <c r="AC141" i="373"/>
  <c r="AA166" i="373"/>
  <c r="AB294" i="373"/>
  <c r="AC294" i="373" s="1"/>
  <c r="AB303" i="373"/>
  <c r="AC303" i="373" s="1"/>
  <c r="AB333" i="373"/>
  <c r="AC333" i="373" s="1"/>
  <c r="R351" i="373"/>
  <c r="AB351" i="373" s="1"/>
  <c r="AC351" i="373" s="1"/>
  <c r="AB357" i="373"/>
  <c r="AC357" i="373" s="1"/>
  <c r="AB365" i="373"/>
  <c r="AC365" i="373" s="1"/>
  <c r="AB373" i="373"/>
  <c r="AC373" i="373" s="1"/>
  <c r="AB381" i="373"/>
  <c r="AC381" i="373" s="1"/>
  <c r="R388" i="373"/>
  <c r="AB389" i="373"/>
  <c r="AC389" i="373" s="1"/>
  <c r="AB397" i="373"/>
  <c r="AC397" i="373" s="1"/>
  <c r="AB405" i="373"/>
  <c r="AC405" i="373" s="1"/>
  <c r="AB413" i="373"/>
  <c r="AC413" i="373" s="1"/>
  <c r="T424" i="373"/>
  <c r="T423" i="373" s="1"/>
  <c r="T422" i="373" s="1"/>
  <c r="T265" i="373" s="1"/>
  <c r="T264" i="373" s="1"/>
  <c r="X424" i="373"/>
  <c r="X423" i="373" s="1"/>
  <c r="X422" i="373" s="1"/>
  <c r="X265" i="373" s="1"/>
  <c r="AA430" i="373"/>
  <c r="AB430" i="373" s="1"/>
  <c r="AC430" i="373" s="1"/>
  <c r="AA436" i="373"/>
  <c r="AA442" i="373"/>
  <c r="AB442" i="373" s="1"/>
  <c r="AC442" i="373" s="1"/>
  <c r="AA448" i="373"/>
  <c r="AB448" i="373" s="1"/>
  <c r="AA452" i="373"/>
  <c r="AB452" i="373" s="1"/>
  <c r="AC452" i="373" s="1"/>
  <c r="AA456" i="373"/>
  <c r="AA476" i="373"/>
  <c r="AB476" i="373" s="1"/>
  <c r="AC476" i="373" s="1"/>
  <c r="AA486" i="373"/>
  <c r="AA508" i="373"/>
  <c r="AB508" i="373" s="1"/>
  <c r="AC508" i="373" s="1"/>
  <c r="AA514" i="373"/>
  <c r="AB514" i="373" s="1"/>
  <c r="AA524" i="373"/>
  <c r="AB524" i="373" s="1"/>
  <c r="AC524" i="373" s="1"/>
  <c r="AA528" i="373"/>
  <c r="AA544" i="373"/>
  <c r="AB544" i="373" s="1"/>
  <c r="AC544" i="373" s="1"/>
  <c r="AA554" i="373"/>
  <c r="AA578" i="373"/>
  <c r="AB578" i="373" s="1"/>
  <c r="AC578" i="373" s="1"/>
  <c r="AA584" i="373"/>
  <c r="AB584" i="373" s="1"/>
  <c r="AC584" i="373" s="1"/>
  <c r="AA588" i="373"/>
  <c r="AB588" i="373" s="1"/>
  <c r="AC588" i="373" s="1"/>
  <c r="AA592" i="373"/>
  <c r="AA598" i="373"/>
  <c r="AB598" i="373" s="1"/>
  <c r="AC598" i="373" s="1"/>
  <c r="AA614" i="373"/>
  <c r="AB614" i="373" s="1"/>
  <c r="AC614" i="373" s="1"/>
  <c r="D633" i="373"/>
  <c r="K633" i="373" s="1"/>
  <c r="AA636" i="373"/>
  <c r="K638" i="373"/>
  <c r="AA638" i="373"/>
  <c r="AB646" i="373"/>
  <c r="AC646" i="373" s="1"/>
  <c r="AC647" i="373"/>
  <c r="AC649" i="373"/>
  <c r="AB671" i="373"/>
  <c r="AC671" i="373" s="1"/>
  <c r="K675" i="373"/>
  <c r="F653" i="373"/>
  <c r="F652" i="373" s="1"/>
  <c r="K652" i="373" s="1"/>
  <c r="AA675" i="373"/>
  <c r="AB770" i="373"/>
  <c r="AC770" i="373" s="1"/>
  <c r="AC1018" i="373"/>
  <c r="K23" i="373"/>
  <c r="K75" i="373"/>
  <c r="K167" i="373"/>
  <c r="K209" i="373"/>
  <c r="K212" i="373"/>
  <c r="R258" i="373"/>
  <c r="L256" i="373"/>
  <c r="R256" i="373" s="1"/>
  <c r="D15" i="373"/>
  <c r="K15" i="373" s="1"/>
  <c r="L15" i="373"/>
  <c r="R15" i="373" s="1"/>
  <c r="D17" i="373"/>
  <c r="K17" i="373" s="1"/>
  <c r="L17" i="373"/>
  <c r="N18" i="373"/>
  <c r="N17" i="373" s="1"/>
  <c r="N22" i="373"/>
  <c r="R22" i="373" s="1"/>
  <c r="D27" i="373"/>
  <c r="L27" i="373"/>
  <c r="D43" i="373"/>
  <c r="K43" i="373" s="1"/>
  <c r="L43" i="373"/>
  <c r="R43" i="373" s="1"/>
  <c r="D59" i="373"/>
  <c r="K59" i="373" s="1"/>
  <c r="N74" i="373"/>
  <c r="N13" i="373" s="1"/>
  <c r="AA76" i="373"/>
  <c r="AC76" i="373" s="1"/>
  <c r="L197" i="373"/>
  <c r="R197" i="373" s="1"/>
  <c r="K208" i="373"/>
  <c r="AA213" i="373"/>
  <c r="AB213" i="373" s="1"/>
  <c r="AC213" i="373" s="1"/>
  <c r="R214" i="373"/>
  <c r="AA216" i="373"/>
  <c r="I220" i="373"/>
  <c r="I219" i="373" s="1"/>
  <c r="I218" i="373" s="1"/>
  <c r="I211" i="373" s="1"/>
  <c r="I165" i="373" s="1"/>
  <c r="I12" i="373" s="1"/>
  <c r="Q220" i="373"/>
  <c r="Q219" i="373" s="1"/>
  <c r="Q218" i="373" s="1"/>
  <c r="Q211" i="373" s="1"/>
  <c r="Q165" i="373" s="1"/>
  <c r="Q12" i="373" s="1"/>
  <c r="Y220" i="373"/>
  <c r="Y219" i="373" s="1"/>
  <c r="Y218" i="373" s="1"/>
  <c r="Y211" i="373" s="1"/>
  <c r="Y165" i="373" s="1"/>
  <c r="K225" i="373"/>
  <c r="R225" i="373"/>
  <c r="R226" i="373"/>
  <c r="AA239" i="373"/>
  <c r="R241" i="373"/>
  <c r="K243" i="373"/>
  <c r="AA245" i="373"/>
  <c r="L251" i="373"/>
  <c r="K258" i="373"/>
  <c r="D256" i="373"/>
  <c r="H256" i="373"/>
  <c r="K261" i="373"/>
  <c r="AB269" i="373"/>
  <c r="AC269" i="373" s="1"/>
  <c r="AB273" i="373"/>
  <c r="AC273" i="373" s="1"/>
  <c r="AB280" i="373"/>
  <c r="AB305" i="373"/>
  <c r="AC317" i="373"/>
  <c r="AC326" i="373"/>
  <c r="AC342" i="373"/>
  <c r="AB359" i="373"/>
  <c r="AC359" i="373" s="1"/>
  <c r="AB367" i="373"/>
  <c r="AC367" i="373" s="1"/>
  <c r="AB375" i="373"/>
  <c r="AC375" i="373" s="1"/>
  <c r="AB383" i="373"/>
  <c r="AC383" i="373" s="1"/>
  <c r="K388" i="373"/>
  <c r="AB391" i="373"/>
  <c r="AC391" i="373" s="1"/>
  <c r="AB399" i="373"/>
  <c r="AC399" i="373" s="1"/>
  <c r="AB407" i="373"/>
  <c r="AC407" i="373" s="1"/>
  <c r="AB415" i="373"/>
  <c r="R425" i="373"/>
  <c r="AB425" i="373" s="1"/>
  <c r="L424" i="373"/>
  <c r="P424" i="373"/>
  <c r="P423" i="373" s="1"/>
  <c r="P422" i="373" s="1"/>
  <c r="P265" i="373" s="1"/>
  <c r="AA427" i="373"/>
  <c r="AB427" i="373" s="1"/>
  <c r="AC427" i="373" s="1"/>
  <c r="AC429" i="373"/>
  <c r="AA433" i="373"/>
  <c r="AB433" i="373" s="1"/>
  <c r="AC433" i="373" s="1"/>
  <c r="AC435" i="373"/>
  <c r="AA439" i="373"/>
  <c r="AB439" i="373" s="1"/>
  <c r="AC439" i="373" s="1"/>
  <c r="AC441" i="373"/>
  <c r="AA445" i="373"/>
  <c r="AB445" i="373" s="1"/>
  <c r="AC445" i="373" s="1"/>
  <c r="AC447" i="373"/>
  <c r="K450" i="373"/>
  <c r="AC451" i="373"/>
  <c r="K454" i="373"/>
  <c r="AC455" i="373"/>
  <c r="AA459" i="373"/>
  <c r="AB459" i="373" s="1"/>
  <c r="AA463" i="373"/>
  <c r="AB463" i="373" s="1"/>
  <c r="AC463" i="373" s="1"/>
  <c r="K468" i="373"/>
  <c r="AC469" i="373"/>
  <c r="K474" i="373"/>
  <c r="AC475" i="373"/>
  <c r="AA479" i="373"/>
  <c r="AB479" i="373" s="1"/>
  <c r="AC479" i="373" s="1"/>
  <c r="AA483" i="373"/>
  <c r="AB483" i="373" s="1"/>
  <c r="AC483" i="373" s="1"/>
  <c r="AC485" i="373"/>
  <c r="K488" i="373"/>
  <c r="AC489" i="373"/>
  <c r="K494" i="373"/>
  <c r="AC495" i="373"/>
  <c r="K500" i="373"/>
  <c r="AC501" i="373"/>
  <c r="K506" i="373"/>
  <c r="AC507" i="373"/>
  <c r="AA511" i="373"/>
  <c r="AB511" i="373" s="1"/>
  <c r="AC511" i="373" s="1"/>
  <c r="AC513" i="373"/>
  <c r="AA517" i="373"/>
  <c r="AB517" i="373" s="1"/>
  <c r="AC517" i="373" s="1"/>
  <c r="K522" i="373"/>
  <c r="AC523" i="373"/>
  <c r="K526" i="373"/>
  <c r="AC527" i="373"/>
  <c r="K530" i="373"/>
  <c r="AC531" i="373"/>
  <c r="K536" i="373"/>
  <c r="AC537" i="373"/>
  <c r="K542" i="373"/>
  <c r="AC543" i="373"/>
  <c r="K546" i="373"/>
  <c r="AC547" i="373"/>
  <c r="K552" i="373"/>
  <c r="AC553" i="373"/>
  <c r="K556" i="373"/>
  <c r="AC557" i="373"/>
  <c r="AA561" i="373"/>
  <c r="AB561" i="373" s="1"/>
  <c r="AC561" i="373" s="1"/>
  <c r="AA565" i="373"/>
  <c r="AB565" i="373" s="1"/>
  <c r="AC565" i="373" s="1"/>
  <c r="K570" i="373"/>
  <c r="AC571" i="373"/>
  <c r="K576" i="373"/>
  <c r="AC577" i="373"/>
  <c r="AA581" i="373"/>
  <c r="AB581" i="373" s="1"/>
  <c r="AC581" i="373" s="1"/>
  <c r="AC583" i="373"/>
  <c r="K586" i="373"/>
  <c r="AC587" i="373"/>
  <c r="K590" i="373"/>
  <c r="AC591" i="373"/>
  <c r="AA595" i="373"/>
  <c r="AC597" i="373"/>
  <c r="K600" i="373"/>
  <c r="AC601" i="373"/>
  <c r="K606" i="373"/>
  <c r="AC607" i="373"/>
  <c r="AA611" i="373"/>
  <c r="AB611" i="373" s="1"/>
  <c r="AC611" i="373" s="1"/>
  <c r="AC613" i="373"/>
  <c r="K616" i="373"/>
  <c r="AC617" i="373"/>
  <c r="K622" i="373"/>
  <c r="AC623" i="373"/>
  <c r="K628" i="373"/>
  <c r="AC629" i="373"/>
  <c r="R634" i="373"/>
  <c r="AB634" i="373" s="1"/>
  <c r="M633" i="373"/>
  <c r="R633" i="373" s="1"/>
  <c r="AB633" i="373" s="1"/>
  <c r="K639" i="373"/>
  <c r="AA641" i="373"/>
  <c r="AA652" i="373"/>
  <c r="AA653" i="373"/>
  <c r="AC657" i="373"/>
  <c r="K19" i="373"/>
  <c r="AC19" i="373" s="1"/>
  <c r="AA27" i="373"/>
  <c r="AA75" i="373"/>
  <c r="AB75" i="373" s="1"/>
  <c r="AA167" i="373"/>
  <c r="AB167" i="373" s="1"/>
  <c r="AA212" i="373"/>
  <c r="K239" i="373"/>
  <c r="D238" i="373"/>
  <c r="K238" i="373" s="1"/>
  <c r="R257" i="373"/>
  <c r="S18" i="373"/>
  <c r="S22" i="373"/>
  <c r="AA22" i="373" s="1"/>
  <c r="K221" i="373"/>
  <c r="D220" i="373"/>
  <c r="R221" i="373"/>
  <c r="L220" i="373"/>
  <c r="R222" i="373"/>
  <c r="K226" i="373"/>
  <c r="AA225" i="373"/>
  <c r="AA226" i="373"/>
  <c r="K233" i="373"/>
  <c r="D232" i="373"/>
  <c r="K232" i="373" s="1"/>
  <c r="R233" i="373"/>
  <c r="L232" i="373"/>
  <c r="R232" i="373" s="1"/>
  <c r="AB232" i="373" s="1"/>
  <c r="AC232" i="373" s="1"/>
  <c r="R234" i="373"/>
  <c r="AA243" i="373"/>
  <c r="AB243" i="373" s="1"/>
  <c r="AC249" i="373"/>
  <c r="AA252" i="373"/>
  <c r="AB252" i="373" s="1"/>
  <c r="AC252" i="373" s="1"/>
  <c r="S251" i="373"/>
  <c r="S256" i="373"/>
  <c r="AB262" i="373"/>
  <c r="AA266" i="373"/>
  <c r="AA267" i="373"/>
  <c r="AA268" i="373"/>
  <c r="AB268" i="373" s="1"/>
  <c r="K425" i="373"/>
  <c r="D424" i="373"/>
  <c r="K641" i="373"/>
  <c r="R748" i="373"/>
  <c r="AA748" i="373"/>
  <c r="AA257" i="373"/>
  <c r="AA208" i="373"/>
  <c r="AB208" i="373" s="1"/>
  <c r="AA214" i="373"/>
  <c r="R216" i="373"/>
  <c r="AB216" i="373" s="1"/>
  <c r="M220" i="373"/>
  <c r="M219" i="373" s="1"/>
  <c r="M218" i="373" s="1"/>
  <c r="M211" i="373" s="1"/>
  <c r="M165" i="373" s="1"/>
  <c r="M12" i="373" s="1"/>
  <c r="U220" i="373"/>
  <c r="U219" i="373" s="1"/>
  <c r="U218" i="373" s="1"/>
  <c r="U211" i="373" s="1"/>
  <c r="U165" i="373" s="1"/>
  <c r="K222" i="373"/>
  <c r="AA221" i="373"/>
  <c r="AA222" i="373"/>
  <c r="AB224" i="373"/>
  <c r="AC224" i="373" s="1"/>
  <c r="K234" i="373"/>
  <c r="AA233" i="373"/>
  <c r="AA234" i="373"/>
  <c r="AB236" i="373"/>
  <c r="AC236" i="373" s="1"/>
  <c r="R239" i="373"/>
  <c r="L238" i="373"/>
  <c r="R238" i="373" s="1"/>
  <c r="AB238" i="373" s="1"/>
  <c r="AA241" i="373"/>
  <c r="R245" i="373"/>
  <c r="K247" i="373"/>
  <c r="AC247" i="373" s="1"/>
  <c r="AB248" i="373"/>
  <c r="AC248" i="373" s="1"/>
  <c r="D251" i="373"/>
  <c r="K254" i="373"/>
  <c r="R254" i="373"/>
  <c r="AA254" i="373"/>
  <c r="U256" i="373"/>
  <c r="Z256" i="373"/>
  <c r="AA258" i="373"/>
  <c r="T256" i="373"/>
  <c r="K262" i="373"/>
  <c r="F265" i="373"/>
  <c r="V265" i="373"/>
  <c r="D267" i="373"/>
  <c r="L267" i="373"/>
  <c r="AB271" i="373"/>
  <c r="AC271" i="373" s="1"/>
  <c r="AB278" i="373"/>
  <c r="AC278" i="373" s="1"/>
  <c r="AC301" i="373"/>
  <c r="AC315" i="373"/>
  <c r="AC340" i="373"/>
  <c r="AC355" i="373"/>
  <c r="AC363" i="373"/>
  <c r="AC371" i="373"/>
  <c r="AC379" i="373"/>
  <c r="AC387" i="373"/>
  <c r="AC395" i="373"/>
  <c r="AC403" i="373"/>
  <c r="AC411" i="373"/>
  <c r="D644" i="373"/>
  <c r="R675" i="373"/>
  <c r="AB675" i="373" s="1"/>
  <c r="L652" i="373"/>
  <c r="R652" i="373" s="1"/>
  <c r="R739" i="373"/>
  <c r="R742" i="373"/>
  <c r="K743" i="373"/>
  <c r="D742" i="373"/>
  <c r="U772" i="373"/>
  <c r="U762" i="373" s="1"/>
  <c r="U747" i="373" s="1"/>
  <c r="U746" i="373" s="1"/>
  <c r="U745" i="373" s="1"/>
  <c r="Y772" i="373"/>
  <c r="Y762" i="373" s="1"/>
  <c r="Y747" i="373" s="1"/>
  <c r="Y746" i="373" s="1"/>
  <c r="Y745" i="373" s="1"/>
  <c r="AA778" i="373"/>
  <c r="AB778" i="373" s="1"/>
  <c r="AC778" i="373" s="1"/>
  <c r="S424" i="373"/>
  <c r="R641" i="373"/>
  <c r="L638" i="373"/>
  <c r="R638" i="373" s="1"/>
  <c r="K739" i="373"/>
  <c r="AA742" i="373"/>
  <c r="D748" i="373"/>
  <c r="AA749" i="373"/>
  <c r="AB749" i="373" s="1"/>
  <c r="AC749" i="373" s="1"/>
  <c r="R773" i="373"/>
  <c r="AB773" i="373" s="1"/>
  <c r="AC773" i="373" s="1"/>
  <c r="AC908" i="373"/>
  <c r="K963" i="373"/>
  <c r="AB640" i="373"/>
  <c r="AC640" i="373" s="1"/>
  <c r="G645" i="373"/>
  <c r="G644" i="373" s="1"/>
  <c r="R645" i="373"/>
  <c r="L644" i="373"/>
  <c r="R644" i="373" s="1"/>
  <c r="R653" i="373"/>
  <c r="AB662" i="373"/>
  <c r="AB669" i="373"/>
  <c r="AC669" i="373" s="1"/>
  <c r="AB720" i="373"/>
  <c r="AA743" i="373"/>
  <c r="AB743" i="373" s="1"/>
  <c r="K763" i="373"/>
  <c r="AB771" i="373"/>
  <c r="AC771" i="373" s="1"/>
  <c r="AB779" i="373"/>
  <c r="AC779" i="373" s="1"/>
  <c r="AB783" i="373"/>
  <c r="AC783" i="373" s="1"/>
  <c r="AB787" i="373"/>
  <c r="AC787" i="373" s="1"/>
  <c r="AB791" i="373"/>
  <c r="AC791" i="373" s="1"/>
  <c r="AB795" i="373"/>
  <c r="AC795" i="373" s="1"/>
  <c r="AB799" i="373"/>
  <c r="AC799" i="373" s="1"/>
  <c r="AB803" i="373"/>
  <c r="AC803" i="373" s="1"/>
  <c r="AB807" i="373"/>
  <c r="AC807" i="373" s="1"/>
  <c r="AB811" i="373"/>
  <c r="AC811" i="373" s="1"/>
  <c r="AB815" i="373"/>
  <c r="AC815" i="373" s="1"/>
  <c r="AB819" i="373"/>
  <c r="AC819" i="373" s="1"/>
  <c r="AB823" i="373"/>
  <c r="AC823" i="373" s="1"/>
  <c r="AB827" i="373"/>
  <c r="AC827" i="373" s="1"/>
  <c r="AB831" i="373"/>
  <c r="AC831" i="373" s="1"/>
  <c r="AC906" i="373"/>
  <c r="AC909" i="373"/>
  <c r="R639" i="373"/>
  <c r="AB639" i="373" s="1"/>
  <c r="AC656" i="373"/>
  <c r="AB667" i="373"/>
  <c r="AC667" i="373" s="1"/>
  <c r="AC673" i="373"/>
  <c r="AB680" i="373"/>
  <c r="AB685" i="373"/>
  <c r="AC685" i="373" s="1"/>
  <c r="AB689" i="373"/>
  <c r="AC689" i="373" s="1"/>
  <c r="AB693" i="373"/>
  <c r="AC693" i="373" s="1"/>
  <c r="AB712" i="373"/>
  <c r="AB723" i="373"/>
  <c r="AB726" i="373"/>
  <c r="AA739" i="373"/>
  <c r="AC740" i="373"/>
  <c r="AB759" i="373"/>
  <c r="AC759" i="373" s="1"/>
  <c r="R764" i="373"/>
  <c r="AB764" i="373" s="1"/>
  <c r="AC764" i="373" s="1"/>
  <c r="AB767" i="373"/>
  <c r="AC767" i="373" s="1"/>
  <c r="AB775" i="373"/>
  <c r="AC775" i="373" s="1"/>
  <c r="AC907" i="373"/>
  <c r="S741" i="373"/>
  <c r="AA741" i="373" s="1"/>
  <c r="AB741" i="373" s="1"/>
  <c r="L763" i="373"/>
  <c r="AC913" i="373"/>
  <c r="AC921" i="373"/>
  <c r="R932" i="373"/>
  <c r="AB932" i="373" s="1"/>
  <c r="AC932" i="373" s="1"/>
  <c r="AA935" i="373"/>
  <c r="K941" i="373"/>
  <c r="K945" i="373"/>
  <c r="AC950" i="373"/>
  <c r="K953" i="373"/>
  <c r="R960" i="373"/>
  <c r="AB961" i="373"/>
  <c r="AC961" i="373" s="1"/>
  <c r="R962" i="373"/>
  <c r="R963" i="373"/>
  <c r="AC973" i="373"/>
  <c r="AB981" i="373"/>
  <c r="AC981" i="373" s="1"/>
  <c r="AB997" i="373"/>
  <c r="AC997" i="373" s="1"/>
  <c r="AB1003" i="373"/>
  <c r="AC1003" i="373" s="1"/>
  <c r="AC1007" i="373"/>
  <c r="AC1009" i="373"/>
  <c r="AC1011" i="373"/>
  <c r="AC1013" i="373"/>
  <c r="AC1031" i="373"/>
  <c r="AC1041" i="373"/>
  <c r="AC1051" i="373"/>
  <c r="AC1053" i="373"/>
  <c r="AB1075" i="373"/>
  <c r="AC1075" i="373" s="1"/>
  <c r="AB1085" i="373"/>
  <c r="AC1085" i="373" s="1"/>
  <c r="AB1093" i="373"/>
  <c r="AC1093" i="373" s="1"/>
  <c r="AB1125" i="373"/>
  <c r="AC1125" i="373" s="1"/>
  <c r="AB1133" i="373"/>
  <c r="AC1133" i="373" s="1"/>
  <c r="AB1149" i="373"/>
  <c r="AC1149" i="373" s="1"/>
  <c r="AC1171" i="373"/>
  <c r="AC1182" i="373"/>
  <c r="AC1189" i="373"/>
  <c r="AC1215" i="373"/>
  <c r="AC1231" i="373"/>
  <c r="AB1233" i="373"/>
  <c r="AC1233" i="373" s="1"/>
  <c r="AC1235" i="373"/>
  <c r="AC1237" i="373"/>
  <c r="AB938" i="373"/>
  <c r="AC938" i="373" s="1"/>
  <c r="AA941" i="373"/>
  <c r="AB941" i="373" s="1"/>
  <c r="AB975" i="373"/>
  <c r="AC977" i="373"/>
  <c r="AB1005" i="373"/>
  <c r="AC1005" i="373" s="1"/>
  <c r="AB1008" i="373"/>
  <c r="AC1008" i="373" s="1"/>
  <c r="AB1012" i="373"/>
  <c r="AC1012" i="373" s="1"/>
  <c r="AB1014" i="373"/>
  <c r="AC1014" i="373" s="1"/>
  <c r="AB1042" i="373"/>
  <c r="AC1042" i="373" s="1"/>
  <c r="AB1054" i="373"/>
  <c r="AB1056" i="373"/>
  <c r="AC1056" i="373" s="1"/>
  <c r="AC1057" i="373"/>
  <c r="AC1059" i="373"/>
  <c r="AC1061" i="373"/>
  <c r="AC1063" i="373"/>
  <c r="AB1077" i="373"/>
  <c r="AC1077" i="373" s="1"/>
  <c r="AB1103" i="373"/>
  <c r="AC1103" i="373" s="1"/>
  <c r="AB1111" i="373"/>
  <c r="AC1111" i="373" s="1"/>
  <c r="AB1119" i="373"/>
  <c r="AC1119" i="373" s="1"/>
  <c r="AB1143" i="373"/>
  <c r="AC1143" i="373" s="1"/>
  <c r="AB1151" i="373"/>
  <c r="AC1151" i="373" s="1"/>
  <c r="AC1169" i="373"/>
  <c r="AC1178" i="373"/>
  <c r="AC1187" i="373"/>
  <c r="AC1198" i="373"/>
  <c r="AC1223" i="373"/>
  <c r="AC1227" i="373"/>
  <c r="AC914" i="373"/>
  <c r="AC917" i="373"/>
  <c r="AC922" i="373"/>
  <c r="AC925" i="373"/>
  <c r="K927" i="373"/>
  <c r="AB927" i="373"/>
  <c r="R935" i="373"/>
  <c r="AB936" i="373"/>
  <c r="AC936" i="373" s="1"/>
  <c r="AC943" i="373"/>
  <c r="AA945" i="373"/>
  <c r="AB945" i="373" s="1"/>
  <c r="AC951" i="373"/>
  <c r="AA953" i="373"/>
  <c r="AB953" i="373" s="1"/>
  <c r="R957" i="373"/>
  <c r="AB957" i="373" s="1"/>
  <c r="AC957" i="373" s="1"/>
  <c r="K962" i="373"/>
  <c r="AA963" i="373"/>
  <c r="AC985" i="373"/>
  <c r="AC987" i="373"/>
  <c r="AC1016" i="373"/>
  <c r="AC1022" i="373"/>
  <c r="AC1025" i="373"/>
  <c r="AC1035" i="373"/>
  <c r="AC1037" i="373"/>
  <c r="AB1058" i="373"/>
  <c r="AC1058" i="373" s="1"/>
  <c r="AB1060" i="373"/>
  <c r="AB1062" i="373"/>
  <c r="AC1062" i="373" s="1"/>
  <c r="S1065" i="373"/>
  <c r="AC1071" i="373"/>
  <c r="R1165" i="373"/>
  <c r="AC1205" i="373"/>
  <c r="R1240" i="373"/>
  <c r="AB1252" i="373"/>
  <c r="AC1252" i="373" s="1"/>
  <c r="AB1260" i="373"/>
  <c r="AB1262" i="373"/>
  <c r="AB1268" i="373"/>
  <c r="AB1272" i="373"/>
  <c r="AB1277" i="373"/>
  <c r="AC1277" i="373" s="1"/>
  <c r="AB1283" i="373"/>
  <c r="AC1283" i="373" s="1"/>
  <c r="AC1290" i="373"/>
  <c r="AB1299" i="373"/>
  <c r="AC1299" i="373" s="1"/>
  <c r="AB1358" i="373"/>
  <c r="Y1376" i="373"/>
  <c r="AC1378" i="373"/>
  <c r="T1376" i="373"/>
  <c r="X1376" i="373"/>
  <c r="AA1394" i="373"/>
  <c r="K1395" i="373"/>
  <c r="AC1399" i="373"/>
  <c r="R1406" i="373"/>
  <c r="AC1410" i="373"/>
  <c r="AC1412" i="373"/>
  <c r="R1416" i="373"/>
  <c r="K1067" i="373"/>
  <c r="AA1067" i="373"/>
  <c r="AB1067" i="373" s="1"/>
  <c r="AB1398" i="373"/>
  <c r="AC1398" i="373" s="1"/>
  <c r="R1195" i="373"/>
  <c r="AB1195" i="373" s="1"/>
  <c r="AC1195" i="373" s="1"/>
  <c r="AC1279" i="373"/>
  <c r="AC1280" i="373"/>
  <c r="AC1281" i="373"/>
  <c r="AC1297" i="373"/>
  <c r="AC1303" i="373"/>
  <c r="AB1305" i="373"/>
  <c r="AB1390" i="373"/>
  <c r="D1388" i="373"/>
  <c r="AB1400" i="373"/>
  <c r="AC1248" i="373"/>
  <c r="AC1253" i="373"/>
  <c r="AC1255" i="373"/>
  <c r="AC1282" i="373"/>
  <c r="AB1286" i="373"/>
  <c r="AC1286" i="373" s="1"/>
  <c r="AA1296" i="373"/>
  <c r="AB1296" i="373" s="1"/>
  <c r="AB1298" i="373"/>
  <c r="AC1298" i="373" s="1"/>
  <c r="AB1304" i="373"/>
  <c r="AC1304" i="373" s="1"/>
  <c r="AB1307" i="373"/>
  <c r="AB1354" i="373"/>
  <c r="AB1356" i="373"/>
  <c r="AB1385" i="373"/>
  <c r="AA1389" i="373"/>
  <c r="F1376" i="373"/>
  <c r="AB1414" i="373"/>
  <c r="AC1414" i="373" s="1"/>
  <c r="G1377" i="373"/>
  <c r="S1377" i="373"/>
  <c r="M1382" i="373"/>
  <c r="M1376" i="373" s="1"/>
  <c r="R1392" i="373"/>
  <c r="D1394" i="373"/>
  <c r="L1394" i="373"/>
  <c r="N1395" i="373"/>
  <c r="N1394" i="373" s="1"/>
  <c r="G1411" i="373"/>
  <c r="K1411" i="373" s="1"/>
  <c r="S1411" i="373"/>
  <c r="AA1411" i="373" s="1"/>
  <c r="G1417" i="373"/>
  <c r="G1416" i="373" s="1"/>
  <c r="K1416" i="373" s="1"/>
  <c r="S1417" i="373"/>
  <c r="S1425" i="373"/>
  <c r="X1424" i="373"/>
  <c r="X1423" i="373" s="1"/>
  <c r="AB1426" i="373"/>
  <c r="AC1426" i="373" s="1"/>
  <c r="R1435" i="373"/>
  <c r="AB1435" i="373" s="1"/>
  <c r="AC1435" i="373" s="1"/>
  <c r="AA1445" i="373"/>
  <c r="AA1451" i="373"/>
  <c r="AB1451" i="373" s="1"/>
  <c r="AC1451" i="373" s="1"/>
  <c r="K1457" i="373"/>
  <c r="G1455" i="373"/>
  <c r="G1422" i="373" s="1"/>
  <c r="K1458" i="373"/>
  <c r="I1456" i="373"/>
  <c r="AA1461" i="373"/>
  <c r="U1464" i="373"/>
  <c r="U1463" i="373" s="1"/>
  <c r="U1455" i="373" s="1"/>
  <c r="K1466" i="373"/>
  <c r="AC1469" i="373"/>
  <c r="K1474" i="373"/>
  <c r="N1479" i="373"/>
  <c r="N1478" i="373" s="1"/>
  <c r="N1477" i="373" s="1"/>
  <c r="N1464" i="373" s="1"/>
  <c r="N1463" i="373" s="1"/>
  <c r="N1455" i="373" s="1"/>
  <c r="N1422" i="373" s="1"/>
  <c r="V1479" i="373"/>
  <c r="V1478" i="373" s="1"/>
  <c r="V1477" i="373" s="1"/>
  <c r="V1464" i="373" s="1"/>
  <c r="V1463" i="373" s="1"/>
  <c r="V1455" i="373" s="1"/>
  <c r="AA1481" i="373"/>
  <c r="AC1486" i="373"/>
  <c r="AC1489" i="373"/>
  <c r="K1492" i="373"/>
  <c r="AC1495" i="373"/>
  <c r="AC1498" i="373"/>
  <c r="AC1501" i="373"/>
  <c r="K1504" i="373"/>
  <c r="AA1512" i="373"/>
  <c r="S1388" i="373"/>
  <c r="N1389" i="373"/>
  <c r="N1388" i="373" s="1"/>
  <c r="N1387" i="373" s="1"/>
  <c r="K1392" i="373"/>
  <c r="R1418" i="373"/>
  <c r="AB1418" i="373" s="1"/>
  <c r="AC1418" i="373" s="1"/>
  <c r="R1433" i="373"/>
  <c r="AB1433" i="373" s="1"/>
  <c r="AC1433" i="373" s="1"/>
  <c r="H1430" i="373"/>
  <c r="K1430" i="373" s="1"/>
  <c r="AA1440" i="373"/>
  <c r="AA1441" i="373"/>
  <c r="K1445" i="373"/>
  <c r="T1443" i="373"/>
  <c r="X1443" i="373"/>
  <c r="AA1453" i="373"/>
  <c r="AB1453" i="373" s="1"/>
  <c r="R1457" i="373"/>
  <c r="X1456" i="373"/>
  <c r="P1464" i="373"/>
  <c r="P1463" i="373" s="1"/>
  <c r="R1466" i="373"/>
  <c r="AB1466" i="373" s="1"/>
  <c r="AC1467" i="373"/>
  <c r="R1474" i="373"/>
  <c r="AC1475" i="373"/>
  <c r="AC1487" i="373"/>
  <c r="AC1493" i="373"/>
  <c r="K1496" i="373"/>
  <c r="AC1506" i="373"/>
  <c r="K1511" i="373"/>
  <c r="R1511" i="373"/>
  <c r="AA1529" i="373"/>
  <c r="K1551" i="373"/>
  <c r="D1550" i="373"/>
  <c r="K1550" i="373" s="1"/>
  <c r="R1428" i="373"/>
  <c r="AB1428" i="373" s="1"/>
  <c r="AC1428" i="373" s="1"/>
  <c r="K1441" i="373"/>
  <c r="D1443" i="373"/>
  <c r="K1444" i="373"/>
  <c r="R1461" i="373"/>
  <c r="L1456" i="373"/>
  <c r="R1481" i="373"/>
  <c r="L1480" i="373"/>
  <c r="AC1485" i="373"/>
  <c r="AC1497" i="373"/>
  <c r="AC1502" i="373"/>
  <c r="AA1504" i="373"/>
  <c r="AB1504" i="373" s="1"/>
  <c r="AB1525" i="373"/>
  <c r="AA1528" i="373"/>
  <c r="R1425" i="373"/>
  <c r="AB1432" i="373"/>
  <c r="AC1432" i="373" s="1"/>
  <c r="P1430" i="373"/>
  <c r="P1424" i="373" s="1"/>
  <c r="P1423" i="373" s="1"/>
  <c r="K1440" i="373"/>
  <c r="R1441" i="373"/>
  <c r="AC1454" i="373"/>
  <c r="S1456" i="373"/>
  <c r="AA1457" i="373"/>
  <c r="AA1458" i="373"/>
  <c r="K1461" i="373"/>
  <c r="D1456" i="373"/>
  <c r="H1456" i="373"/>
  <c r="M1456" i="373"/>
  <c r="Q1456" i="373"/>
  <c r="K1465" i="373"/>
  <c r="R1465" i="373"/>
  <c r="AC1468" i="373"/>
  <c r="K1473" i="373"/>
  <c r="K1481" i="373"/>
  <c r="D1480" i="373"/>
  <c r="R1512" i="373"/>
  <c r="K1533" i="373"/>
  <c r="D1532" i="373"/>
  <c r="R1554" i="373"/>
  <c r="K1525" i="373"/>
  <c r="AA1532" i="373"/>
  <c r="K1537" i="373"/>
  <c r="D1536" i="373"/>
  <c r="K1545" i="373"/>
  <c r="D1544" i="373"/>
  <c r="AA1550" i="373"/>
  <c r="R1552" i="373"/>
  <c r="K1569" i="373"/>
  <c r="K1570" i="373"/>
  <c r="AA1569" i="373"/>
  <c r="AC1654" i="373"/>
  <c r="AC1725" i="373"/>
  <c r="L1430" i="373"/>
  <c r="L1440" i="373"/>
  <c r="R1440" i="373" s="1"/>
  <c r="L1444" i="373"/>
  <c r="S1465" i="373"/>
  <c r="S1473" i="373"/>
  <c r="AA1473" i="373" s="1"/>
  <c r="AB1473" i="373" s="1"/>
  <c r="S1479" i="373"/>
  <c r="S1511" i="373"/>
  <c r="AA1511" i="373" s="1"/>
  <c r="R1533" i="373"/>
  <c r="L1532" i="373"/>
  <c r="AC1534" i="373"/>
  <c r="F1535" i="373"/>
  <c r="F1527" i="373" s="1"/>
  <c r="AA1537" i="373"/>
  <c r="K1539" i="373"/>
  <c r="AA1545" i="373"/>
  <c r="AC1549" i="373"/>
  <c r="AA1552" i="373"/>
  <c r="K1554" i="373"/>
  <c r="R1555" i="373"/>
  <c r="AB1555" i="373" s="1"/>
  <c r="H1568" i="373"/>
  <c r="H1562" i="373" s="1"/>
  <c r="H1542" i="373" s="1"/>
  <c r="AC1579" i="373"/>
  <c r="AC1580" i="373"/>
  <c r="AC1587" i="373"/>
  <c r="AC1588" i="373"/>
  <c r="AC1637" i="373"/>
  <c r="AC1643" i="373"/>
  <c r="AC1671" i="373"/>
  <c r="AC1679" i="373"/>
  <c r="AC1703" i="373"/>
  <c r="AC1711" i="373"/>
  <c r="O1756" i="373"/>
  <c r="O1568" i="373" s="1"/>
  <c r="O1562" i="373" s="1"/>
  <c r="AC1773" i="373"/>
  <c r="K1922" i="373"/>
  <c r="K1769" i="373"/>
  <c r="D1757" i="373"/>
  <c r="R1784" i="373"/>
  <c r="AA1530" i="373"/>
  <c r="AA1531" i="373"/>
  <c r="AA1533" i="373"/>
  <c r="R1537" i="373"/>
  <c r="L1536" i="373"/>
  <c r="AC1538" i="373"/>
  <c r="AA1539" i="373"/>
  <c r="AB1539" i="373" s="1"/>
  <c r="R1540" i="373"/>
  <c r="AB1540" i="373" s="1"/>
  <c r="AC1540" i="373" s="1"/>
  <c r="AC1541" i="373"/>
  <c r="R1545" i="373"/>
  <c r="L1544" i="373"/>
  <c r="AC1546" i="373"/>
  <c r="R1551" i="373"/>
  <c r="L1550" i="373"/>
  <c r="R1550" i="373" s="1"/>
  <c r="R1569" i="373"/>
  <c r="K1581" i="373"/>
  <c r="R1581" i="373"/>
  <c r="V1568" i="373"/>
  <c r="Z1568" i="373"/>
  <c r="Z1562" i="373" s="1"/>
  <c r="Z1542" i="373" s="1"/>
  <c r="AC1687" i="373"/>
  <c r="AC1695" i="373"/>
  <c r="AC1719" i="373"/>
  <c r="S1554" i="373"/>
  <c r="AB1589" i="373"/>
  <c r="AC1589" i="373" s="1"/>
  <c r="AB1638" i="373"/>
  <c r="AC1638" i="373" s="1"/>
  <c r="AB1648" i="373"/>
  <c r="AC1648" i="373" s="1"/>
  <c r="AC1651" i="373"/>
  <c r="AB1664" i="373"/>
  <c r="AC1664" i="373" s="1"/>
  <c r="AB1682" i="373"/>
  <c r="AC1682" i="373" s="1"/>
  <c r="AC1683" i="373"/>
  <c r="AB1698" i="373"/>
  <c r="AC1698" i="373" s="1"/>
  <c r="AB1714" i="373"/>
  <c r="AC1714" i="373" s="1"/>
  <c r="AC1715" i="373"/>
  <c r="AB1734" i="373"/>
  <c r="AC1734" i="373" s="1"/>
  <c r="AC1737" i="373"/>
  <c r="AB1750" i="373"/>
  <c r="AC1750" i="373" s="1"/>
  <c r="AC1753" i="373"/>
  <c r="L1757" i="373"/>
  <c r="AB1760" i="373"/>
  <c r="AC1760" i="373" s="1"/>
  <c r="AC1763" i="373"/>
  <c r="AB1782" i="373"/>
  <c r="AC1782" i="373" s="1"/>
  <c r="AB1790" i="373"/>
  <c r="AC1790" i="373" s="1"/>
  <c r="AB1806" i="373"/>
  <c r="AC1806" i="373" s="1"/>
  <c r="AB1814" i="373"/>
  <c r="AC1814" i="373" s="1"/>
  <c r="AC1641" i="373"/>
  <c r="AC1672" i="373"/>
  <c r="AC1676" i="373"/>
  <c r="AC1688" i="373"/>
  <c r="AC1692" i="373"/>
  <c r="AC1704" i="373"/>
  <c r="AC1708" i="373"/>
  <c r="AC1723" i="373"/>
  <c r="AC1736" i="373"/>
  <c r="AC1752" i="373"/>
  <c r="AA1783" i="373"/>
  <c r="AC1792" i="373"/>
  <c r="U1922" i="373"/>
  <c r="I1949" i="373"/>
  <c r="I1983" i="373" s="1"/>
  <c r="N1955" i="373"/>
  <c r="N1954" i="373" s="1"/>
  <c r="N1953" i="373" s="1"/>
  <c r="N1952" i="373" s="1"/>
  <c r="N1951" i="373" s="1"/>
  <c r="N1950" i="373" s="1"/>
  <c r="N1949" i="373" s="1"/>
  <c r="N1983" i="373" s="1"/>
  <c r="R1956" i="373"/>
  <c r="R1957" i="373"/>
  <c r="V1955" i="373"/>
  <c r="V1954" i="373" s="1"/>
  <c r="V1953" i="373" s="1"/>
  <c r="V1952" i="373" s="1"/>
  <c r="V1951" i="373" s="1"/>
  <c r="V1950" i="373" s="1"/>
  <c r="V1949" i="373" s="1"/>
  <c r="V1983" i="373" s="1"/>
  <c r="AA1956" i="373"/>
  <c r="K1978" i="373"/>
  <c r="D1977" i="373"/>
  <c r="M1977" i="373"/>
  <c r="R1978" i="373"/>
  <c r="AB1585" i="373"/>
  <c r="AC1585" i="373" s="1"/>
  <c r="AB1593" i="373"/>
  <c r="AC1593" i="373" s="1"/>
  <c r="AB1600" i="373"/>
  <c r="AB1644" i="373"/>
  <c r="AC1644" i="373" s="1"/>
  <c r="AB1656" i="373"/>
  <c r="AC1656" i="373" s="1"/>
  <c r="AB1674" i="373"/>
  <c r="AC1674" i="373" s="1"/>
  <c r="AC1675" i="373"/>
  <c r="AB1690" i="373"/>
  <c r="AC1690" i="373" s="1"/>
  <c r="AC1691" i="373"/>
  <c r="AB1706" i="373"/>
  <c r="AC1706" i="373" s="1"/>
  <c r="AC1707" i="373"/>
  <c r="AB1726" i="373"/>
  <c r="AC1726" i="373" s="1"/>
  <c r="AB1742" i="373"/>
  <c r="AC1742" i="373" s="1"/>
  <c r="W1756" i="373"/>
  <c r="AA1757" i="373"/>
  <c r="AB1768" i="373"/>
  <c r="AC1768" i="373" s="1"/>
  <c r="AB1774" i="373"/>
  <c r="AC1774" i="373" s="1"/>
  <c r="K1783" i="373"/>
  <c r="R1783" i="373"/>
  <c r="K1915" i="373"/>
  <c r="K1969" i="373"/>
  <c r="D1968" i="373"/>
  <c r="AB1800" i="373"/>
  <c r="AC1800" i="373" s="1"/>
  <c r="AB1808" i="373"/>
  <c r="AC1808" i="373" s="1"/>
  <c r="AB1816" i="373"/>
  <c r="AC1816" i="373" s="1"/>
  <c r="AB1824" i="373"/>
  <c r="AC1824" i="373" s="1"/>
  <c r="AB1832" i="373"/>
  <c r="AC1832" i="373" s="1"/>
  <c r="AB1840" i="373"/>
  <c r="AC1840" i="373" s="1"/>
  <c r="AB1848" i="373"/>
  <c r="AC1848" i="373" s="1"/>
  <c r="S1796" i="373"/>
  <c r="W1796" i="373"/>
  <c r="AA1907" i="373"/>
  <c r="AA1910" i="373"/>
  <c r="AB1910" i="373" s="1"/>
  <c r="AA1928" i="373"/>
  <c r="AA1940" i="373"/>
  <c r="AB1940" i="373" s="1"/>
  <c r="AC1940" i="373" s="1"/>
  <c r="P1949" i="373"/>
  <c r="P1983" i="373" s="1"/>
  <c r="AA1957" i="373"/>
  <c r="AB1957" i="373" s="1"/>
  <c r="Q1963" i="373"/>
  <c r="Q1949" i="373" s="1"/>
  <c r="Q1983" i="373" s="1"/>
  <c r="AB1652" i="373"/>
  <c r="AC1652" i="373" s="1"/>
  <c r="AB1660" i="373"/>
  <c r="AC1660" i="373" s="1"/>
  <c r="AB1670" i="373"/>
  <c r="AC1670" i="373" s="1"/>
  <c r="AB1678" i="373"/>
  <c r="AC1678" i="373" s="1"/>
  <c r="AB1686" i="373"/>
  <c r="AC1686" i="373" s="1"/>
  <c r="AB1694" i="373"/>
  <c r="AC1694" i="373" s="1"/>
  <c r="AB1702" i="373"/>
  <c r="AC1702" i="373" s="1"/>
  <c r="AB1710" i="373"/>
  <c r="AC1710" i="373" s="1"/>
  <c r="AB1718" i="373"/>
  <c r="AC1718" i="373" s="1"/>
  <c r="AB1730" i="373"/>
  <c r="AC1730" i="373" s="1"/>
  <c r="AB1738" i="373"/>
  <c r="AC1738" i="373" s="1"/>
  <c r="AB1746" i="373"/>
  <c r="AC1746" i="373" s="1"/>
  <c r="AB1754" i="373"/>
  <c r="AC1754" i="373" s="1"/>
  <c r="AB1762" i="373"/>
  <c r="AC1762" i="373" s="1"/>
  <c r="AB1770" i="373"/>
  <c r="AC1770" i="373" s="1"/>
  <c r="AB1778" i="373"/>
  <c r="AC1778" i="373" s="1"/>
  <c r="AA1784" i="373"/>
  <c r="AB1786" i="373"/>
  <c r="AC1786" i="373" s="1"/>
  <c r="AB1794" i="373"/>
  <c r="AC1794" i="373" s="1"/>
  <c r="AB1802" i="373"/>
  <c r="AC1802" i="373" s="1"/>
  <c r="AB1810" i="373"/>
  <c r="AC1810" i="373" s="1"/>
  <c r="AB1818" i="373"/>
  <c r="AC1818" i="373" s="1"/>
  <c r="AB1826" i="373"/>
  <c r="AC1826" i="373" s="1"/>
  <c r="AB1834" i="373"/>
  <c r="AC1834" i="373" s="1"/>
  <c r="AB1842" i="373"/>
  <c r="AC1842" i="373" s="1"/>
  <c r="AB1850" i="373"/>
  <c r="AC1850" i="373" s="1"/>
  <c r="AB1912" i="373"/>
  <c r="AC1912" i="373" s="1"/>
  <c r="K1924" i="373"/>
  <c r="R1924" i="373"/>
  <c r="K1931" i="373"/>
  <c r="D1928" i="373"/>
  <c r="Q1927" i="373"/>
  <c r="Q1926" i="373" s="1"/>
  <c r="L1954" i="373"/>
  <c r="AC1962" i="373"/>
  <c r="G1963" i="373"/>
  <c r="G1949" i="373" s="1"/>
  <c r="G1983" i="373" s="1"/>
  <c r="U1963" i="373"/>
  <c r="U1949" i="373" s="1"/>
  <c r="U1983" i="373" s="1"/>
  <c r="AA1970" i="373"/>
  <c r="S1969" i="373"/>
  <c r="AA1977" i="373"/>
  <c r="S1976" i="373"/>
  <c r="J1994" i="373"/>
  <c r="J1993" i="373" s="1"/>
  <c r="J1992" i="373" s="1"/>
  <c r="J1991" i="373" s="1"/>
  <c r="J1990" i="373" s="1"/>
  <c r="J2048" i="373" s="1"/>
  <c r="S2000" i="373"/>
  <c r="AC1819" i="373"/>
  <c r="AC1827" i="373"/>
  <c r="AC1835" i="373"/>
  <c r="AC1843" i="373"/>
  <c r="AC1851" i="373"/>
  <c r="R1923" i="373"/>
  <c r="L1922" i="373"/>
  <c r="R1922" i="373" s="1"/>
  <c r="K1937" i="373"/>
  <c r="D1936" i="373"/>
  <c r="K1936" i="373" s="1"/>
  <c r="S1954" i="373"/>
  <c r="H1963" i="373"/>
  <c r="H1949" i="373" s="1"/>
  <c r="H1983" i="373" s="1"/>
  <c r="L1974" i="373"/>
  <c r="T1994" i="373"/>
  <c r="T1993" i="373" s="1"/>
  <c r="T1992" i="373" s="1"/>
  <c r="AA1995" i="373"/>
  <c r="AB1856" i="373"/>
  <c r="AC1856" i="373" s="1"/>
  <c r="AB1864" i="373"/>
  <c r="AC1864" i="373" s="1"/>
  <c r="AB1872" i="373"/>
  <c r="AC1872" i="373" s="1"/>
  <c r="AB1880" i="373"/>
  <c r="AC1880" i="373" s="1"/>
  <c r="AB1888" i="373"/>
  <c r="AC1888" i="373" s="1"/>
  <c r="AB1896" i="373"/>
  <c r="AC1896" i="373" s="1"/>
  <c r="AB1904" i="373"/>
  <c r="AC1904" i="373" s="1"/>
  <c r="R1915" i="373"/>
  <c r="AB1915" i="373" s="1"/>
  <c r="AB1916" i="373"/>
  <c r="AC1916" i="373" s="1"/>
  <c r="F1927" i="373"/>
  <c r="F1926" i="373" s="1"/>
  <c r="F1542" i="373" s="1"/>
  <c r="N1927" i="373"/>
  <c r="N1926" i="373" s="1"/>
  <c r="V1927" i="373"/>
  <c r="V1926" i="373" s="1"/>
  <c r="AB1932" i="373"/>
  <c r="AC1932" i="373" s="1"/>
  <c r="AB1938" i="373"/>
  <c r="AC1938" i="373" s="1"/>
  <c r="AB1942" i="373"/>
  <c r="AC1942" i="373" s="1"/>
  <c r="L1968" i="373"/>
  <c r="R1969" i="373"/>
  <c r="AA2003" i="373"/>
  <c r="AB1862" i="373"/>
  <c r="AC1862" i="373" s="1"/>
  <c r="AB1870" i="373"/>
  <c r="AC1870" i="373" s="1"/>
  <c r="AB1878" i="373"/>
  <c r="AC1878" i="373" s="1"/>
  <c r="AB1886" i="373"/>
  <c r="AC1886" i="373" s="1"/>
  <c r="AB1894" i="373"/>
  <c r="AC1894" i="373" s="1"/>
  <c r="AB1902" i="373"/>
  <c r="AC1902" i="373" s="1"/>
  <c r="R1907" i="373"/>
  <c r="AB1908" i="373"/>
  <c r="AC1908" i="373" s="1"/>
  <c r="O1927" i="373"/>
  <c r="O1926" i="373" s="1"/>
  <c r="W1927" i="373"/>
  <c r="W1926" i="373" s="1"/>
  <c r="AB1930" i="373"/>
  <c r="AC1930" i="373" s="1"/>
  <c r="R1931" i="373"/>
  <c r="L1928" i="373"/>
  <c r="R1937" i="373"/>
  <c r="L1936" i="373"/>
  <c r="R1936" i="373" s="1"/>
  <c r="K1957" i="373"/>
  <c r="K1970" i="373"/>
  <c r="AC1979" i="373"/>
  <c r="R1987" i="373"/>
  <c r="AB1986" i="373"/>
  <c r="AB1987" i="373" s="1"/>
  <c r="AC1987" i="373" s="1"/>
  <c r="K1995" i="373"/>
  <c r="D1994" i="373"/>
  <c r="Q2013" i="373"/>
  <c r="D2035" i="373"/>
  <c r="K2036" i="373"/>
  <c r="D1956" i="373"/>
  <c r="AA1978" i="373"/>
  <c r="K1996" i="373"/>
  <c r="K1997" i="373"/>
  <c r="AA2034" i="373"/>
  <c r="S2033" i="373"/>
  <c r="AA2033" i="373" s="1"/>
  <c r="S2039" i="373"/>
  <c r="AA2041" i="373"/>
  <c r="R2042" i="373"/>
  <c r="L2041" i="373"/>
  <c r="R1970" i="373"/>
  <c r="R1996" i="373"/>
  <c r="L1995" i="373"/>
  <c r="U2013" i="373"/>
  <c r="U1991" i="373" s="1"/>
  <c r="U1990" i="373" s="1"/>
  <c r="U2048" i="373" s="1"/>
  <c r="K2023" i="373"/>
  <c r="D2022" i="373"/>
  <c r="R2036" i="373"/>
  <c r="L2035" i="373"/>
  <c r="G1994" i="373"/>
  <c r="G1993" i="373" s="1"/>
  <c r="G1992" i="373" s="1"/>
  <c r="W1994" i="373"/>
  <c r="W1993" i="373" s="1"/>
  <c r="W1992" i="373" s="1"/>
  <c r="AA1996" i="373"/>
  <c r="AA1997" i="373"/>
  <c r="AC2006" i="373"/>
  <c r="K2009" i="373"/>
  <c r="T2013" i="373"/>
  <c r="M2014" i="373"/>
  <c r="M2013" i="373" s="1"/>
  <c r="M1991" i="373" s="1"/>
  <c r="M1990" i="373" s="1"/>
  <c r="M2048" i="373" s="1"/>
  <c r="R2015" i="373"/>
  <c r="S2022" i="373"/>
  <c r="AA2023" i="373"/>
  <c r="O2021" i="373"/>
  <c r="O2020" i="373" s="1"/>
  <c r="O2013" i="373" s="1"/>
  <c r="K2001" i="373"/>
  <c r="K2002" i="373"/>
  <c r="R2003" i="373"/>
  <c r="L2002" i="373"/>
  <c r="K2008" i="373"/>
  <c r="R2009" i="373"/>
  <c r="L2008" i="373"/>
  <c r="R2008" i="373" s="1"/>
  <c r="W2013" i="373"/>
  <c r="N2013" i="373"/>
  <c r="K2018" i="373"/>
  <c r="AA2008" i="373"/>
  <c r="AA2009" i="373"/>
  <c r="K2014" i="373"/>
  <c r="AA2014" i="373"/>
  <c r="AA2015" i="373"/>
  <c r="G2021" i="373"/>
  <c r="G2020" i="373" s="1"/>
  <c r="G2013" i="373" s="1"/>
  <c r="R2024" i="373"/>
  <c r="K2025" i="373"/>
  <c r="AC2030" i="373"/>
  <c r="AA2035" i="373"/>
  <c r="AA2036" i="373"/>
  <c r="AB2037" i="373"/>
  <c r="AC2037" i="373" s="1"/>
  <c r="AA2044" i="373"/>
  <c r="AC2046" i="373"/>
  <c r="H2013" i="373"/>
  <c r="H1991" i="373" s="1"/>
  <c r="H1990" i="373" s="1"/>
  <c r="H2048" i="373" s="1"/>
  <c r="P2013" i="373"/>
  <c r="X2013" i="373"/>
  <c r="AA2018" i="373"/>
  <c r="AB2018" i="373" s="1"/>
  <c r="AA2024" i="373"/>
  <c r="AC2026" i="373"/>
  <c r="K2042" i="373"/>
  <c r="D2041" i="373"/>
  <c r="AA2025" i="373"/>
  <c r="AA2042" i="373"/>
  <c r="R2044" i="373"/>
  <c r="AB2044" i="373" s="1"/>
  <c r="K2044" i="373"/>
  <c r="AB2045" i="373"/>
  <c r="AC2045" i="373" s="1"/>
  <c r="W1277" i="371"/>
  <c r="O1198" i="5"/>
  <c r="O1199" i="5"/>
  <c r="O1200" i="5"/>
  <c r="O1201" i="5"/>
  <c r="O1202" i="5"/>
  <c r="O1203" i="5"/>
  <c r="O1204" i="5"/>
  <c r="O1205" i="5"/>
  <c r="O1206" i="5"/>
  <c r="O1207" i="5"/>
  <c r="O1208" i="5"/>
  <c r="O1209" i="5"/>
  <c r="O1210" i="5"/>
  <c r="O1211" i="5"/>
  <c r="O1212" i="5"/>
  <c r="O1213" i="5"/>
  <c r="O1214" i="5"/>
  <c r="O1215" i="5"/>
  <c r="O1216" i="5"/>
  <c r="O1217" i="5"/>
  <c r="O1218" i="5"/>
  <c r="O1219" i="5"/>
  <c r="O1220" i="5"/>
  <c r="O1221" i="5"/>
  <c r="O1222" i="5"/>
  <c r="O1223" i="5"/>
  <c r="O1224" i="5"/>
  <c r="D1195" i="5"/>
  <c r="E1195" i="5"/>
  <c r="F1195" i="5"/>
  <c r="G1195" i="5"/>
  <c r="H1195" i="5"/>
  <c r="I1195" i="5"/>
  <c r="J1195" i="5"/>
  <c r="K1195" i="5"/>
  <c r="L1195" i="5"/>
  <c r="M1195" i="5"/>
  <c r="N1195" i="5"/>
  <c r="C1195" i="5"/>
  <c r="E1198" i="371"/>
  <c r="E1199" i="371"/>
  <c r="E1200" i="371"/>
  <c r="E1201" i="371"/>
  <c r="E1202" i="371"/>
  <c r="E1203" i="371"/>
  <c r="E1204" i="371"/>
  <c r="E1205" i="371"/>
  <c r="E1206" i="371"/>
  <c r="E1207" i="371"/>
  <c r="E1208" i="371"/>
  <c r="E1209" i="371"/>
  <c r="E1210" i="371"/>
  <c r="E1211" i="371"/>
  <c r="E1212" i="371"/>
  <c r="E1213" i="371"/>
  <c r="E1214" i="371"/>
  <c r="E1215" i="371"/>
  <c r="E1216" i="371"/>
  <c r="E1217" i="371"/>
  <c r="E1218" i="371"/>
  <c r="E1219" i="371"/>
  <c r="E1220" i="371"/>
  <c r="E1221" i="371"/>
  <c r="K1198" i="371"/>
  <c r="K1199" i="371"/>
  <c r="K1200" i="371"/>
  <c r="K1201" i="371"/>
  <c r="K1202" i="371"/>
  <c r="K1203" i="371"/>
  <c r="K1204" i="371"/>
  <c r="K1205" i="371"/>
  <c r="K1206" i="371"/>
  <c r="K1207" i="371"/>
  <c r="K1208" i="371"/>
  <c r="K1209" i="371"/>
  <c r="K1210" i="371"/>
  <c r="K1211" i="371"/>
  <c r="K1212" i="371"/>
  <c r="K1213" i="371"/>
  <c r="K1214" i="371"/>
  <c r="K1215" i="371"/>
  <c r="K1216" i="371"/>
  <c r="K1217" i="371"/>
  <c r="K1218" i="371"/>
  <c r="K1219" i="371"/>
  <c r="K1220" i="371"/>
  <c r="K1221" i="371"/>
  <c r="K1222" i="371"/>
  <c r="R1198" i="371"/>
  <c r="R1199" i="371"/>
  <c r="R1200" i="371"/>
  <c r="R1201" i="371"/>
  <c r="R1202" i="371"/>
  <c r="R1203" i="371"/>
  <c r="R1204" i="371"/>
  <c r="R1205" i="371"/>
  <c r="R1206" i="371"/>
  <c r="R1207" i="371"/>
  <c r="R1208" i="371"/>
  <c r="AB1208" i="371" s="1"/>
  <c r="AC1208" i="371" s="1"/>
  <c r="R1209" i="371"/>
  <c r="AB1209" i="371" s="1"/>
  <c r="R1210" i="371"/>
  <c r="R1211" i="371"/>
  <c r="R1212" i="371"/>
  <c r="R1213" i="371"/>
  <c r="R1214" i="371"/>
  <c r="R1215" i="371"/>
  <c r="R1216" i="371"/>
  <c r="R1217" i="371"/>
  <c r="R1218" i="371"/>
  <c r="R1219" i="371"/>
  <c r="R1220" i="371"/>
  <c r="AB1220" i="371" s="1"/>
  <c r="AC1220" i="371" s="1"/>
  <c r="R1221" i="371"/>
  <c r="R1222" i="371"/>
  <c r="AA1198" i="371"/>
  <c r="AB1198" i="371"/>
  <c r="AC1198" i="371" s="1"/>
  <c r="AA1199" i="371"/>
  <c r="AA1200" i="371"/>
  <c r="AB1200" i="371"/>
  <c r="AC1200" i="371" s="1"/>
  <c r="AA1201" i="371"/>
  <c r="AA1202" i="371"/>
  <c r="AB1202" i="371" s="1"/>
  <c r="AA1203" i="371"/>
  <c r="AB1203" i="371" s="1"/>
  <c r="AA1204" i="371"/>
  <c r="AB1204" i="371" s="1"/>
  <c r="AA1205" i="371"/>
  <c r="AA1206" i="371"/>
  <c r="AB1206" i="371"/>
  <c r="AA1207" i="371"/>
  <c r="AB1207" i="371" s="1"/>
  <c r="AA1208" i="371"/>
  <c r="AA1209" i="371"/>
  <c r="AA1210" i="371"/>
  <c r="AB1210" i="371" s="1"/>
  <c r="AA1211" i="371"/>
  <c r="AB1211" i="371" s="1"/>
  <c r="AA1212" i="371"/>
  <c r="AA1213" i="371"/>
  <c r="AB1213" i="371" s="1"/>
  <c r="AA1214" i="371"/>
  <c r="AB1214" i="371"/>
  <c r="AA1215" i="371"/>
  <c r="AA1216" i="371"/>
  <c r="AA1217" i="371"/>
  <c r="AA1218" i="371"/>
  <c r="AB1218" i="371" s="1"/>
  <c r="AA1219" i="371"/>
  <c r="AB1219" i="371" s="1"/>
  <c r="AC1219" i="371" s="1"/>
  <c r="AA1220" i="371"/>
  <c r="AA1221" i="371"/>
  <c r="Z1195" i="371"/>
  <c r="Y1195" i="371"/>
  <c r="X1195" i="371"/>
  <c r="W1195" i="371"/>
  <c r="V1195" i="371"/>
  <c r="U1195" i="371"/>
  <c r="T1195" i="371"/>
  <c r="S1195" i="371"/>
  <c r="Q1195" i="371"/>
  <c r="P1195" i="371"/>
  <c r="O1195" i="371"/>
  <c r="N1195" i="371"/>
  <c r="M1195" i="371"/>
  <c r="L1195" i="371"/>
  <c r="J1195" i="371"/>
  <c r="I1195" i="371"/>
  <c r="H1195" i="371"/>
  <c r="G1195" i="371"/>
  <c r="F1195" i="371"/>
  <c r="D1195" i="371"/>
  <c r="W1225" i="371"/>
  <c r="W1230" i="371"/>
  <c r="W1233" i="371"/>
  <c r="W1236" i="371"/>
  <c r="W1242" i="371"/>
  <c r="W1241" i="371" s="1"/>
  <c r="W1240" i="371" s="1"/>
  <c r="W1247" i="371"/>
  <c r="W1246" i="371" s="1"/>
  <c r="O755" i="5"/>
  <c r="O756" i="5"/>
  <c r="AA755" i="371"/>
  <c r="R755" i="371"/>
  <c r="AB755" i="371" s="1"/>
  <c r="K755" i="371"/>
  <c r="E755" i="371"/>
  <c r="D749" i="371"/>
  <c r="E697" i="371"/>
  <c r="E698" i="371"/>
  <c r="E699" i="371"/>
  <c r="E700" i="371"/>
  <c r="E701" i="371"/>
  <c r="E702" i="371"/>
  <c r="K702" i="371" s="1"/>
  <c r="E703" i="371"/>
  <c r="K703" i="371" s="1"/>
  <c r="E704" i="371"/>
  <c r="K704" i="371" s="1"/>
  <c r="E705" i="371"/>
  <c r="K705" i="371" s="1"/>
  <c r="E706" i="371"/>
  <c r="K706" i="371" s="1"/>
  <c r="E707" i="371"/>
  <c r="K707" i="371" s="1"/>
  <c r="E708" i="371"/>
  <c r="K708" i="371" s="1"/>
  <c r="E709" i="371"/>
  <c r="K709" i="371" s="1"/>
  <c r="E710" i="371"/>
  <c r="K710" i="371" s="1"/>
  <c r="E711" i="371"/>
  <c r="K711" i="371" s="1"/>
  <c r="E712" i="371"/>
  <c r="K712" i="371" s="1"/>
  <c r="E713" i="371"/>
  <c r="K713" i="371" s="1"/>
  <c r="E714" i="371"/>
  <c r="K714" i="371" s="1"/>
  <c r="E715" i="371"/>
  <c r="E716" i="371"/>
  <c r="K716" i="371" s="1"/>
  <c r="E717" i="371"/>
  <c r="K717" i="371" s="1"/>
  <c r="E718" i="371"/>
  <c r="K718" i="371" s="1"/>
  <c r="E719" i="371"/>
  <c r="K719" i="371" s="1"/>
  <c r="E720" i="371"/>
  <c r="K720" i="371" s="1"/>
  <c r="E721" i="371"/>
  <c r="K721" i="371" s="1"/>
  <c r="E722" i="371"/>
  <c r="K722" i="371" s="1"/>
  <c r="E723" i="371"/>
  <c r="K723" i="371" s="1"/>
  <c r="E724" i="371"/>
  <c r="K724" i="371" s="1"/>
  <c r="E725" i="371"/>
  <c r="K725" i="371" s="1"/>
  <c r="E726" i="371"/>
  <c r="E727" i="371"/>
  <c r="E728" i="371"/>
  <c r="E729" i="371"/>
  <c r="E730" i="371"/>
  <c r="E731" i="371"/>
  <c r="E732" i="371"/>
  <c r="E733" i="371"/>
  <c r="E734" i="371"/>
  <c r="E735" i="371"/>
  <c r="K715" i="371"/>
  <c r="R702" i="371"/>
  <c r="R703" i="371"/>
  <c r="R704" i="371"/>
  <c r="R705" i="371"/>
  <c r="R706" i="371"/>
  <c r="R707" i="371"/>
  <c r="R708" i="371"/>
  <c r="R709" i="371"/>
  <c r="R710" i="371"/>
  <c r="R711" i="371"/>
  <c r="R712" i="371"/>
  <c r="R713" i="371"/>
  <c r="R714" i="371"/>
  <c r="R715" i="371"/>
  <c r="R716" i="371"/>
  <c r="R717" i="371"/>
  <c r="R718" i="371"/>
  <c r="R719" i="371"/>
  <c r="R720" i="371"/>
  <c r="R721" i="371"/>
  <c r="R722" i="371"/>
  <c r="R723" i="371"/>
  <c r="R724" i="371"/>
  <c r="R725" i="371"/>
  <c r="R726" i="371"/>
  <c r="R727" i="371"/>
  <c r="R728" i="371"/>
  <c r="R729" i="371"/>
  <c r="R730" i="371"/>
  <c r="R731" i="371"/>
  <c r="R732" i="371"/>
  <c r="R733" i="371"/>
  <c r="R734" i="371"/>
  <c r="R735" i="371"/>
  <c r="R736" i="371"/>
  <c r="AA702" i="371"/>
  <c r="AA703" i="371"/>
  <c r="AA704" i="371"/>
  <c r="AA705" i="371"/>
  <c r="AA706" i="371"/>
  <c r="AB706" i="371" s="1"/>
  <c r="AA707" i="371"/>
  <c r="AA708" i="371"/>
  <c r="AA709" i="371"/>
  <c r="AB709" i="371" s="1"/>
  <c r="AA710" i="371"/>
  <c r="AA711" i="371"/>
  <c r="AA712" i="371"/>
  <c r="AA713" i="371"/>
  <c r="AA714" i="371"/>
  <c r="AA715" i="371"/>
  <c r="AA716" i="371"/>
  <c r="AA717" i="371"/>
  <c r="AA718" i="371"/>
  <c r="AB718" i="371" s="1"/>
  <c r="AA719" i="371"/>
  <c r="AA720" i="371"/>
  <c r="AA721" i="371"/>
  <c r="AA722" i="371"/>
  <c r="AA723" i="371"/>
  <c r="AA724" i="371"/>
  <c r="AA725" i="371"/>
  <c r="Z675" i="371"/>
  <c r="Y675" i="371"/>
  <c r="X675" i="371"/>
  <c r="W675" i="371"/>
  <c r="V675" i="371"/>
  <c r="U675" i="371"/>
  <c r="T675" i="371"/>
  <c r="S675" i="371"/>
  <c r="Q675" i="371"/>
  <c r="P675" i="371"/>
  <c r="O675" i="371"/>
  <c r="N675" i="371"/>
  <c r="M675" i="371"/>
  <c r="L675" i="371"/>
  <c r="J675" i="371"/>
  <c r="I675" i="371"/>
  <c r="H675" i="371"/>
  <c r="G675" i="371"/>
  <c r="F675" i="371"/>
  <c r="D675" i="371"/>
  <c r="O702" i="5"/>
  <c r="O703" i="5"/>
  <c r="O704" i="5"/>
  <c r="O705" i="5"/>
  <c r="O706" i="5"/>
  <c r="O707" i="5"/>
  <c r="O708" i="5"/>
  <c r="O709" i="5"/>
  <c r="O710" i="5"/>
  <c r="O711" i="5"/>
  <c r="O712" i="5"/>
  <c r="O713" i="5"/>
  <c r="O714" i="5"/>
  <c r="O715" i="5"/>
  <c r="O716" i="5"/>
  <c r="O717" i="5"/>
  <c r="O718" i="5"/>
  <c r="O719" i="5"/>
  <c r="O720" i="5"/>
  <c r="O721" i="5"/>
  <c r="O722" i="5"/>
  <c r="N675" i="5"/>
  <c r="D675" i="5"/>
  <c r="E675" i="5"/>
  <c r="F675" i="5"/>
  <c r="G675" i="5"/>
  <c r="H675" i="5"/>
  <c r="I675" i="5"/>
  <c r="J675" i="5"/>
  <c r="K675" i="5"/>
  <c r="L675" i="5"/>
  <c r="M675" i="5"/>
  <c r="C675" i="5"/>
  <c r="W739" i="371"/>
  <c r="W743" i="371"/>
  <c r="W742" i="371" s="1"/>
  <c r="W741" i="371" s="1"/>
  <c r="W749" i="371"/>
  <c r="W748" i="371" s="1"/>
  <c r="W249" i="371"/>
  <c r="AB1240" i="373" l="1"/>
  <c r="AC1240" i="373" s="1"/>
  <c r="N1991" i="373"/>
  <c r="N1990" i="373" s="1"/>
  <c r="N2048" i="373" s="1"/>
  <c r="V1991" i="373"/>
  <c r="V1990" i="373" s="1"/>
  <c r="V2048" i="373" s="1"/>
  <c r="AA2039" i="373"/>
  <c r="AB1270" i="373"/>
  <c r="AB1159" i="373"/>
  <c r="AC1159" i="373" s="1"/>
  <c r="AB1141" i="373"/>
  <c r="AC1141" i="373" s="1"/>
  <c r="AC1117" i="373"/>
  <c r="AB261" i="373"/>
  <c r="AC261" i="373" s="1"/>
  <c r="N264" i="373"/>
  <c r="AC1288" i="373"/>
  <c r="AB1258" i="373"/>
  <c r="J1542" i="373"/>
  <c r="X165" i="373"/>
  <c r="AB2025" i="373"/>
  <c r="AC2025" i="373" s="1"/>
  <c r="AA1936" i="373"/>
  <c r="AB1409" i="373"/>
  <c r="AC1409" i="373" s="1"/>
  <c r="AC1052" i="373"/>
  <c r="R1083" i="373"/>
  <c r="AC1028" i="373"/>
  <c r="AA962" i="373"/>
  <c r="Z1991" i="373"/>
  <c r="Z1990" i="373" s="1"/>
  <c r="Z2048" i="373" s="1"/>
  <c r="AB1924" i="373"/>
  <c r="AC1924" i="373" s="1"/>
  <c r="AB1145" i="373"/>
  <c r="AC1145" i="373" s="1"/>
  <c r="AA1066" i="373"/>
  <c r="AB125" i="373"/>
  <c r="AC125" i="373" s="1"/>
  <c r="AB48" i="373"/>
  <c r="AC48" i="373" s="1"/>
  <c r="AC132" i="373"/>
  <c r="U265" i="373"/>
  <c r="AB536" i="373"/>
  <c r="AC536" i="373" s="1"/>
  <c r="AB506" i="373"/>
  <c r="AC506" i="373" s="1"/>
  <c r="Q1065" i="373"/>
  <c r="R1066" i="373"/>
  <c r="AC953" i="373"/>
  <c r="R2023" i="373"/>
  <c r="K2000" i="373"/>
  <c r="AB1937" i="373"/>
  <c r="AA1756" i="373"/>
  <c r="AA1922" i="373"/>
  <c r="AB1922" i="373" s="1"/>
  <c r="AC1922" i="373" s="1"/>
  <c r="AB1581" i="373"/>
  <c r="AC1581" i="373" s="1"/>
  <c r="AB1551" i="373"/>
  <c r="AA1570" i="373"/>
  <c r="AB1458" i="373"/>
  <c r="P1455" i="373"/>
  <c r="P1422" i="373" s="1"/>
  <c r="AB1445" i="373"/>
  <c r="AB1392" i="373"/>
  <c r="R1417" i="373"/>
  <c r="AC1385" i="373"/>
  <c r="K1389" i="373"/>
  <c r="AB1406" i="373"/>
  <c r="AC1406" i="373" s="1"/>
  <c r="AB1165" i="373"/>
  <c r="AC1165" i="373" s="1"/>
  <c r="AC1060" i="373"/>
  <c r="AB935" i="373"/>
  <c r="AC935" i="373" s="1"/>
  <c r="AC975" i="373"/>
  <c r="AB960" i="373"/>
  <c r="AC960" i="373" s="1"/>
  <c r="AB595" i="373"/>
  <c r="AC595" i="373" s="1"/>
  <c r="AC459" i="373"/>
  <c r="AB636" i="373"/>
  <c r="AB592" i="373"/>
  <c r="AC592" i="373" s="1"/>
  <c r="AB554" i="373"/>
  <c r="AC554" i="373" s="1"/>
  <c r="AC514" i="373"/>
  <c r="AB456" i="373"/>
  <c r="AC456" i="373" s="1"/>
  <c r="AB436" i="373"/>
  <c r="AC436" i="373" s="1"/>
  <c r="AB388" i="373"/>
  <c r="AC203" i="373"/>
  <c r="AC142" i="373"/>
  <c r="AB1312" i="373"/>
  <c r="AC174" i="373"/>
  <c r="AB140" i="373"/>
  <c r="AB94" i="373"/>
  <c r="AC94" i="373" s="1"/>
  <c r="AB20" i="373"/>
  <c r="AC20" i="373" s="1"/>
  <c r="AB25" i="373"/>
  <c r="AC25" i="373" s="1"/>
  <c r="AB494" i="373"/>
  <c r="AB556" i="373"/>
  <c r="AC556" i="373" s="1"/>
  <c r="AB454" i="373"/>
  <c r="AC454" i="373" s="1"/>
  <c r="AB1457" i="373"/>
  <c r="AC494" i="373"/>
  <c r="AB567" i="373"/>
  <c r="AC567" i="373" s="1"/>
  <c r="AB559" i="373"/>
  <c r="AC559" i="373" s="1"/>
  <c r="P1991" i="373"/>
  <c r="P1990" i="373" s="1"/>
  <c r="P2048" i="373" s="1"/>
  <c r="AB570" i="373"/>
  <c r="AC570" i="373" s="1"/>
  <c r="AB552" i="373"/>
  <c r="AC552" i="373" s="1"/>
  <c r="AB1956" i="373"/>
  <c r="S1405" i="373"/>
  <c r="AA1405" i="373" s="1"/>
  <c r="AC945" i="373"/>
  <c r="AB638" i="373"/>
  <c r="Y264" i="373"/>
  <c r="Y1370" i="373" s="1"/>
  <c r="AC586" i="373"/>
  <c r="AB43" i="373"/>
  <c r="AC43" i="373" s="1"/>
  <c r="AB1474" i="373"/>
  <c r="AC1474" i="373" s="1"/>
  <c r="J1376" i="373"/>
  <c r="AC176" i="373"/>
  <c r="F12" i="373"/>
  <c r="AB586" i="373"/>
  <c r="AB47" i="373"/>
  <c r="AC47" i="373" s="1"/>
  <c r="AB245" i="373"/>
  <c r="AC245" i="373" s="1"/>
  <c r="AC75" i="373"/>
  <c r="R2022" i="373"/>
  <c r="AC1330" i="373"/>
  <c r="AB1310" i="373"/>
  <c r="K1796" i="373"/>
  <c r="Y1542" i="373"/>
  <c r="R1405" i="373"/>
  <c r="AB1405" i="373" s="1"/>
  <c r="AB1420" i="373"/>
  <c r="AC1420" i="373" s="1"/>
  <c r="AB1274" i="373"/>
  <c r="AB1266" i="373"/>
  <c r="AB1256" i="373"/>
  <c r="AC1129" i="373"/>
  <c r="AC1236" i="373"/>
  <c r="AC91" i="373"/>
  <c r="AB53" i="373"/>
  <c r="AC53" i="373" s="1"/>
  <c r="AB628" i="373"/>
  <c r="AC628" i="373" s="1"/>
  <c r="AB1492" i="373"/>
  <c r="AC1492" i="373" s="1"/>
  <c r="AB1380" i="373"/>
  <c r="AC1380" i="373" s="1"/>
  <c r="AB1291" i="373"/>
  <c r="AC1291" i="373" s="1"/>
  <c r="AC1101" i="373"/>
  <c r="AB1045" i="373"/>
  <c r="AC1045" i="373" s="1"/>
  <c r="V772" i="373"/>
  <c r="V762" i="373" s="1"/>
  <c r="V747" i="373" s="1"/>
  <c r="V746" i="373" s="1"/>
  <c r="V745" i="373" s="1"/>
  <c r="AC179" i="373"/>
  <c r="AB606" i="373"/>
  <c r="AC606" i="373" s="1"/>
  <c r="AB35" i="373"/>
  <c r="AC35" i="373" s="1"/>
  <c r="X772" i="373"/>
  <c r="X762" i="373" s="1"/>
  <c r="X747" i="373" s="1"/>
  <c r="X746" i="373" s="1"/>
  <c r="X745" i="373" s="1"/>
  <c r="AB1978" i="373"/>
  <c r="AC1978" i="373" s="1"/>
  <c r="Q1991" i="373"/>
  <c r="Q1990" i="373" s="1"/>
  <c r="Q2048" i="373" s="1"/>
  <c r="AC1915" i="373"/>
  <c r="I1455" i="373"/>
  <c r="I1422" i="373" s="1"/>
  <c r="I1375" i="373" s="1"/>
  <c r="AA1796" i="373"/>
  <c r="AB1796" i="373" s="1"/>
  <c r="AC1539" i="373"/>
  <c r="U1422" i="373"/>
  <c r="U1375" i="373" s="1"/>
  <c r="AC638" i="373"/>
  <c r="K645" i="373"/>
  <c r="AC2044" i="373"/>
  <c r="R2014" i="373"/>
  <c r="AB2014" i="373" s="1"/>
  <c r="AC2014" i="373" s="1"/>
  <c r="AB1997" i="373"/>
  <c r="AC1997" i="373" s="1"/>
  <c r="AA2040" i="373"/>
  <c r="AB1784" i="373"/>
  <c r="AC1784" i="373" s="1"/>
  <c r="AC1910" i="373"/>
  <c r="AA1923" i="373"/>
  <c r="AB1923" i="373" s="1"/>
  <c r="AC1923" i="373" s="1"/>
  <c r="R1570" i="373"/>
  <c r="AA1535" i="373"/>
  <c r="AC1466" i="373"/>
  <c r="AC1453" i="373"/>
  <c r="AA1444" i="373"/>
  <c r="K1394" i="373"/>
  <c r="AC1054" i="373"/>
  <c r="U264" i="373"/>
  <c r="AC167" i="373"/>
  <c r="AB197" i="373"/>
  <c r="AC197" i="373" s="1"/>
  <c r="AB15" i="373"/>
  <c r="AC15" i="373" s="1"/>
  <c r="AB528" i="373"/>
  <c r="AC528" i="373" s="1"/>
  <c r="AB486" i="373"/>
  <c r="AC486" i="373" s="1"/>
  <c r="AC448" i="373"/>
  <c r="P1376" i="373"/>
  <c r="AB1336" i="373"/>
  <c r="AC1336" i="373" s="1"/>
  <c r="F1455" i="373"/>
  <c r="F1422" i="373" s="1"/>
  <c r="F1375" i="373" s="1"/>
  <c r="F1374" i="373" s="1"/>
  <c r="F1373" i="373" s="1"/>
  <c r="F1946" i="373" s="1"/>
  <c r="AB1264" i="373"/>
  <c r="AB1251" i="373"/>
  <c r="AC1251" i="373" s="1"/>
  <c r="AC1320" i="373"/>
  <c r="AC1301" i="373"/>
  <c r="AB1292" i="373"/>
  <c r="AC1292" i="373" s="1"/>
  <c r="AB1241" i="373"/>
  <c r="AC1241" i="373" s="1"/>
  <c r="AA1276" i="373"/>
  <c r="AB1242" i="373"/>
  <c r="AB1109" i="373"/>
  <c r="AC1109" i="373" s="1"/>
  <c r="AB1079" i="373"/>
  <c r="AC1079" i="373" s="1"/>
  <c r="AB1048" i="373"/>
  <c r="AC1048" i="373" s="1"/>
  <c r="Z264" i="373"/>
  <c r="Z11" i="373" s="1"/>
  <c r="Z1370" i="373" s="1"/>
  <c r="AB609" i="373"/>
  <c r="AC609" i="373" s="1"/>
  <c r="AB519" i="373"/>
  <c r="AC519" i="373" s="1"/>
  <c r="AC188" i="373"/>
  <c r="AC172" i="373"/>
  <c r="AB69" i="373"/>
  <c r="AC69" i="373" s="1"/>
  <c r="AB546" i="373"/>
  <c r="AC546" i="373" s="1"/>
  <c r="AB474" i="373"/>
  <c r="AC474" i="373" s="1"/>
  <c r="AB576" i="373"/>
  <c r="AC576" i="373" s="1"/>
  <c r="AB244" i="373"/>
  <c r="AC244" i="373" s="1"/>
  <c r="AC100" i="373"/>
  <c r="Y1991" i="373"/>
  <c r="Y1990" i="373" s="1"/>
  <c r="Y2048" i="373" s="1"/>
  <c r="Z1375" i="373"/>
  <c r="Z1374" i="373" s="1"/>
  <c r="Z1373" i="373" s="1"/>
  <c r="Z1946" i="373" s="1"/>
  <c r="Y1455" i="373"/>
  <c r="Y1422" i="373" s="1"/>
  <c r="Y1375" i="373" s="1"/>
  <c r="AA1527" i="373"/>
  <c r="O1422" i="373"/>
  <c r="AC1318" i="373"/>
  <c r="AB1362" i="373"/>
  <c r="AC1324" i="373"/>
  <c r="AB1137" i="373"/>
  <c r="AC1137" i="373" s="1"/>
  <c r="AB993" i="373"/>
  <c r="AC993" i="373" s="1"/>
  <c r="AB64" i="373"/>
  <c r="AC64" i="373" s="1"/>
  <c r="AB41" i="373"/>
  <c r="AC41" i="373" s="1"/>
  <c r="AB37" i="373"/>
  <c r="AC37" i="373" s="1"/>
  <c r="AB21" i="373"/>
  <c r="AC21" i="373" s="1"/>
  <c r="AC2018" i="373"/>
  <c r="N1542" i="373"/>
  <c r="T1542" i="373"/>
  <c r="AC1547" i="373"/>
  <c r="AB1284" i="373"/>
  <c r="AC1284" i="373" s="1"/>
  <c r="AB1247" i="373"/>
  <c r="AC1247" i="373" s="1"/>
  <c r="AB600" i="373"/>
  <c r="AC600" i="373" s="1"/>
  <c r="AB542" i="373"/>
  <c r="AC542" i="373" s="1"/>
  <c r="AB488" i="373"/>
  <c r="AC488" i="373" s="1"/>
  <c r="W772" i="373"/>
  <c r="W762" i="373" s="1"/>
  <c r="W747" i="373" s="1"/>
  <c r="W746" i="373" s="1"/>
  <c r="W745" i="373" s="1"/>
  <c r="W264" i="373" s="1"/>
  <c r="AC259" i="373"/>
  <c r="AC96" i="373"/>
  <c r="AC78" i="373"/>
  <c r="AB65" i="373"/>
  <c r="AC65" i="373" s="1"/>
  <c r="AB616" i="373"/>
  <c r="AC616" i="373" s="1"/>
  <c r="AB526" i="373"/>
  <c r="AC526" i="373" s="1"/>
  <c r="X1542" i="373"/>
  <c r="W1422" i="373"/>
  <c r="W1375" i="373" s="1"/>
  <c r="K762" i="373"/>
  <c r="O762" i="373"/>
  <c r="O747" i="373" s="1"/>
  <c r="O746" i="373" s="1"/>
  <c r="O745" i="373" s="1"/>
  <c r="R1955" i="373"/>
  <c r="AC941" i="373"/>
  <c r="AC238" i="373"/>
  <c r="AB2003" i="373"/>
  <c r="AC2003" i="373" s="1"/>
  <c r="Q1542" i="373"/>
  <c r="Q1455" i="373"/>
  <c r="Q1422" i="373" s="1"/>
  <c r="X1455" i="373"/>
  <c r="X1422" i="373" s="1"/>
  <c r="X1375" i="373" s="1"/>
  <c r="N1376" i="373"/>
  <c r="N1375" i="373" s="1"/>
  <c r="R1394" i="373"/>
  <c r="K1417" i="373"/>
  <c r="AB1996" i="373"/>
  <c r="AC1996" i="373" s="1"/>
  <c r="AB1931" i="373"/>
  <c r="AC1931" i="373" s="1"/>
  <c r="AB1936" i="373"/>
  <c r="AC1936" i="373" s="1"/>
  <c r="AC1551" i="373"/>
  <c r="O1542" i="373"/>
  <c r="AB1545" i="373"/>
  <c r="AC1545" i="373" s="1"/>
  <c r="AC1473" i="373"/>
  <c r="R1430" i="373"/>
  <c r="AB1569" i="373"/>
  <c r="AC1569" i="373" s="1"/>
  <c r="AC1496" i="373"/>
  <c r="M1455" i="373"/>
  <c r="M1422" i="373" s="1"/>
  <c r="M1375" i="373" s="1"/>
  <c r="M1374" i="373" s="1"/>
  <c r="M1373" i="373" s="1"/>
  <c r="M1946" i="373" s="1"/>
  <c r="W1568" i="373"/>
  <c r="W1562" i="373" s="1"/>
  <c r="W1542" i="373" s="1"/>
  <c r="H1424" i="373"/>
  <c r="H1423" i="373" s="1"/>
  <c r="R1395" i="373"/>
  <c r="AB1395" i="373" s="1"/>
  <c r="AC1395" i="373" s="1"/>
  <c r="AC1067" i="373"/>
  <c r="AB1066" i="373"/>
  <c r="AC639" i="373"/>
  <c r="AC743" i="373"/>
  <c r="AB653" i="373"/>
  <c r="AC208" i="373"/>
  <c r="AC243" i="373"/>
  <c r="AB166" i="373"/>
  <c r="AC166" i="373" s="1"/>
  <c r="I1568" i="373"/>
  <c r="I1562" i="373" s="1"/>
  <c r="I1542" i="373" s="1"/>
  <c r="AB1769" i="373"/>
  <c r="AC1769" i="373" s="1"/>
  <c r="AA1430" i="373"/>
  <c r="AB1308" i="373"/>
  <c r="AA1246" i="373"/>
  <c r="AB1246" i="373" s="1"/>
  <c r="AC1246" i="373" s="1"/>
  <c r="AB1230" i="373"/>
  <c r="AC1230" i="373" s="1"/>
  <c r="AA1254" i="373"/>
  <c r="S1250" i="373"/>
  <c r="AA1250" i="373" s="1"/>
  <c r="AB1163" i="373"/>
  <c r="AC1163" i="373" s="1"/>
  <c r="AB1097" i="373"/>
  <c r="AC1097" i="373" s="1"/>
  <c r="AB1089" i="373"/>
  <c r="AC1089" i="373" s="1"/>
  <c r="AB622" i="373"/>
  <c r="AC622" i="373" s="1"/>
  <c r="AB522" i="373"/>
  <c r="AC522" i="373" s="1"/>
  <c r="AB500" i="373"/>
  <c r="AC500" i="373" s="1"/>
  <c r="AB468" i="373"/>
  <c r="AC468" i="373" s="1"/>
  <c r="AB450" i="373"/>
  <c r="AC450" i="373" s="1"/>
  <c r="AB1083" i="373"/>
  <c r="AC1083" i="373" s="1"/>
  <c r="K1066" i="373"/>
  <c r="AB986" i="373"/>
  <c r="AC986" i="373" s="1"/>
  <c r="AB603" i="373"/>
  <c r="AC603" i="373" s="1"/>
  <c r="AB481" i="373"/>
  <c r="AC481" i="373" s="1"/>
  <c r="AB260" i="373"/>
  <c r="AC260" i="373" s="1"/>
  <c r="AB118" i="373"/>
  <c r="AC118" i="373" s="1"/>
  <c r="AB107" i="373"/>
  <c r="AC107" i="373" s="1"/>
  <c r="AB103" i="373"/>
  <c r="AC103" i="373" s="1"/>
  <c r="AB97" i="373"/>
  <c r="AC97" i="373" s="1"/>
  <c r="AB246" i="373"/>
  <c r="AC246" i="373" s="1"/>
  <c r="AB209" i="373"/>
  <c r="AC209" i="373" s="1"/>
  <c r="H264" i="373"/>
  <c r="H11" i="373" s="1"/>
  <c r="H1370" i="373" s="1"/>
  <c r="AB31" i="373"/>
  <c r="AC31" i="373" s="1"/>
  <c r="AB23" i="373"/>
  <c r="AC23" i="373" s="1"/>
  <c r="K18" i="373"/>
  <c r="AB77" i="373"/>
  <c r="AC77" i="373" s="1"/>
  <c r="AB73" i="373"/>
  <c r="AC73" i="373" s="1"/>
  <c r="AB57" i="373"/>
  <c r="AC57" i="373" s="1"/>
  <c r="AB153" i="373"/>
  <c r="AC153" i="373" s="1"/>
  <c r="H1455" i="373"/>
  <c r="I1991" i="373"/>
  <c r="I1990" i="373" s="1"/>
  <c r="I2048" i="373" s="1"/>
  <c r="R1276" i="373"/>
  <c r="AB1276" i="373" s="1"/>
  <c r="AC1276" i="373" s="1"/>
  <c r="L1254" i="373"/>
  <c r="T1455" i="373"/>
  <c r="T1422" i="373" s="1"/>
  <c r="T1375" i="373" s="1"/>
  <c r="AC1242" i="373"/>
  <c r="AA645" i="373"/>
  <c r="AB645" i="373" s="1"/>
  <c r="AC645" i="373" s="1"/>
  <c r="S644" i="373"/>
  <c r="AA644" i="373" s="1"/>
  <c r="AB644" i="373" s="1"/>
  <c r="AB625" i="373"/>
  <c r="AC625" i="373" s="1"/>
  <c r="N165" i="373"/>
  <c r="N12" i="373" s="1"/>
  <c r="AB90" i="373"/>
  <c r="AC90" i="373" s="1"/>
  <c r="AB33" i="373"/>
  <c r="AC33" i="373" s="1"/>
  <c r="G12" i="373"/>
  <c r="AB163" i="373"/>
  <c r="AC163" i="373" s="1"/>
  <c r="AB159" i="373"/>
  <c r="AC159" i="373" s="1"/>
  <c r="AA1926" i="373"/>
  <c r="AB641" i="373"/>
  <c r="AC641" i="373" s="1"/>
  <c r="J264" i="373"/>
  <c r="J11" i="373" s="1"/>
  <c r="J1370" i="373" s="1"/>
  <c r="AB22" i="373"/>
  <c r="AC22" i="373" s="1"/>
  <c r="P1542" i="373"/>
  <c r="S1568" i="373"/>
  <c r="S1562" i="373" s="1"/>
  <c r="S1542" i="373" s="1"/>
  <c r="AC1438" i="373"/>
  <c r="R1411" i="373"/>
  <c r="AB1411" i="373" s="1"/>
  <c r="AC1411" i="373" s="1"/>
  <c r="AB1364" i="373"/>
  <c r="AB1300" i="373"/>
  <c r="AC1300" i="373" s="1"/>
  <c r="AA1294" i="373"/>
  <c r="AB1294" i="373" s="1"/>
  <c r="AC1294" i="373" s="1"/>
  <c r="AB1289" i="373"/>
  <c r="AC1289" i="373" s="1"/>
  <c r="J1455" i="373"/>
  <c r="J1422" i="373" s="1"/>
  <c r="K1065" i="373"/>
  <c r="AB1153" i="373"/>
  <c r="AC1153" i="373" s="1"/>
  <c r="AB1121" i="373"/>
  <c r="AC1121" i="373" s="1"/>
  <c r="AB1113" i="373"/>
  <c r="AC1113" i="373" s="1"/>
  <c r="AB590" i="373"/>
  <c r="AC590" i="373" s="1"/>
  <c r="AB530" i="373"/>
  <c r="AC530" i="373" s="1"/>
  <c r="AB549" i="373"/>
  <c r="AC549" i="373" s="1"/>
  <c r="K772" i="373"/>
  <c r="AB533" i="373"/>
  <c r="AC533" i="373" s="1"/>
  <c r="AB491" i="373"/>
  <c r="AC491" i="373" s="1"/>
  <c r="AB471" i="373"/>
  <c r="AC471" i="373" s="1"/>
  <c r="AB461" i="373"/>
  <c r="AC461" i="373" s="1"/>
  <c r="O265" i="373"/>
  <c r="AB206" i="373"/>
  <c r="AC206" i="373" s="1"/>
  <c r="AC140" i="373"/>
  <c r="AB131" i="373"/>
  <c r="AC131" i="373" s="1"/>
  <c r="AB114" i="373"/>
  <c r="AC114" i="373" s="1"/>
  <c r="AB89" i="373"/>
  <c r="AC89" i="373" s="1"/>
  <c r="AB83" i="373"/>
  <c r="AC83" i="373" s="1"/>
  <c r="AB242" i="373"/>
  <c r="AC242" i="373" s="1"/>
  <c r="AC180" i="373"/>
  <c r="AB59" i="373"/>
  <c r="AC59" i="373" s="1"/>
  <c r="AB55" i="373"/>
  <c r="AC55" i="373" s="1"/>
  <c r="AB86" i="373"/>
  <c r="AC86" i="373" s="1"/>
  <c r="X1991" i="373"/>
  <c r="X1990" i="373" s="1"/>
  <c r="X2048" i="373" s="1"/>
  <c r="O1991" i="373"/>
  <c r="O1990" i="373" s="1"/>
  <c r="O2048" i="373" s="1"/>
  <c r="AC1937" i="373"/>
  <c r="V1422" i="373"/>
  <c r="V1375" i="373" s="1"/>
  <c r="AB2008" i="373"/>
  <c r="AC2008" i="373" s="1"/>
  <c r="AB1907" i="373"/>
  <c r="AC1907" i="373" s="1"/>
  <c r="AB962" i="373"/>
  <c r="AC962" i="373" s="1"/>
  <c r="G264" i="373"/>
  <c r="K644" i="373"/>
  <c r="V264" i="373"/>
  <c r="V1370" i="373" s="1"/>
  <c r="AB212" i="373"/>
  <c r="AC212" i="373" s="1"/>
  <c r="P264" i="373"/>
  <c r="P11" i="373" s="1"/>
  <c r="P1370" i="373" s="1"/>
  <c r="AB214" i="373"/>
  <c r="AC214" i="373" s="1"/>
  <c r="X264" i="373"/>
  <c r="T1370" i="373"/>
  <c r="AC1571" i="373"/>
  <c r="AC1285" i="373"/>
  <c r="K1254" i="373"/>
  <c r="D1250" i="373"/>
  <c r="AB1105" i="373"/>
  <c r="AC1105" i="373" s="1"/>
  <c r="AB539" i="373"/>
  <c r="AC539" i="373" s="1"/>
  <c r="AB497" i="373"/>
  <c r="AC497" i="373" s="1"/>
  <c r="AB573" i="373"/>
  <c r="AC573" i="373" s="1"/>
  <c r="AB563" i="373"/>
  <c r="AC563" i="373" s="1"/>
  <c r="AB503" i="373"/>
  <c r="AC503" i="373" s="1"/>
  <c r="I264" i="373"/>
  <c r="I11" i="373" s="1"/>
  <c r="I1370" i="373" s="1"/>
  <c r="AB230" i="373"/>
  <c r="AC230" i="373" s="1"/>
  <c r="AB144" i="373"/>
  <c r="AC144" i="373" s="1"/>
  <c r="AB195" i="373"/>
  <c r="AC195" i="373" s="1"/>
  <c r="AB263" i="373"/>
  <c r="AC263" i="373" s="1"/>
  <c r="AB228" i="373"/>
  <c r="AC228" i="373" s="1"/>
  <c r="AB204" i="373"/>
  <c r="AC204" i="373" s="1"/>
  <c r="AB105" i="373"/>
  <c r="AC105" i="373" s="1"/>
  <c r="AB99" i="373"/>
  <c r="AC99" i="373" s="1"/>
  <c r="AB80" i="373"/>
  <c r="AC80" i="373" s="1"/>
  <c r="AC101" i="373"/>
  <c r="AC106" i="373"/>
  <c r="AB92" i="373"/>
  <c r="AC92" i="373" s="1"/>
  <c r="AB88" i="373"/>
  <c r="AC88" i="373" s="1"/>
  <c r="AB79" i="373"/>
  <c r="AC79" i="373" s="1"/>
  <c r="AC72" i="373"/>
  <c r="AB49" i="373"/>
  <c r="AC49" i="373" s="1"/>
  <c r="W165" i="373"/>
  <c r="AB81" i="373"/>
  <c r="AC81" i="373" s="1"/>
  <c r="AB50" i="373"/>
  <c r="AC50" i="373" s="1"/>
  <c r="AB51" i="373"/>
  <c r="AC51" i="373" s="1"/>
  <c r="U1370" i="373"/>
  <c r="M1976" i="373"/>
  <c r="R1977" i="373"/>
  <c r="K1532" i="373"/>
  <c r="D1531" i="373"/>
  <c r="AA1388" i="373"/>
  <c r="S1387" i="373"/>
  <c r="AA1387" i="373" s="1"/>
  <c r="AA1377" i="373"/>
  <c r="AB1377" i="373" s="1"/>
  <c r="K1388" i="373"/>
  <c r="D1387" i="373"/>
  <c r="O1375" i="373"/>
  <c r="R763" i="373"/>
  <c r="AB763" i="373" s="1"/>
  <c r="AC763" i="373" s="1"/>
  <c r="L762" i="373"/>
  <c r="S423" i="373"/>
  <c r="AA424" i="373"/>
  <c r="AB739" i="373"/>
  <c r="AC739" i="373" s="1"/>
  <c r="K267" i="373"/>
  <c r="D266" i="373"/>
  <c r="L219" i="373"/>
  <c r="R220" i="373"/>
  <c r="L250" i="373"/>
  <c r="R250" i="373" s="1"/>
  <c r="R251" i="373"/>
  <c r="M265" i="373"/>
  <c r="M264" i="373" s="1"/>
  <c r="M11" i="373" s="1"/>
  <c r="M1370" i="373" s="1"/>
  <c r="AA220" i="373"/>
  <c r="K1994" i="373"/>
  <c r="D1993" i="373"/>
  <c r="L1967" i="373"/>
  <c r="R1968" i="373"/>
  <c r="AB2009" i="373"/>
  <c r="AC2009" i="373" s="1"/>
  <c r="AA2022" i="373"/>
  <c r="AB2022" i="373" s="1"/>
  <c r="S2021" i="373"/>
  <c r="AB2036" i="373"/>
  <c r="AC2036" i="373" s="1"/>
  <c r="R1995" i="373"/>
  <c r="AB1995" i="373" s="1"/>
  <c r="AC1995" i="373" s="1"/>
  <c r="R2041" i="373"/>
  <c r="AB2041" i="373" s="1"/>
  <c r="L2040" i="373"/>
  <c r="K1956" i="373"/>
  <c r="D1955" i="373"/>
  <c r="L1927" i="373"/>
  <c r="R1928" i="373"/>
  <c r="AB1928" i="373" s="1"/>
  <c r="AA2000" i="373"/>
  <c r="S1999" i="373"/>
  <c r="AA1976" i="373"/>
  <c r="S1975" i="373"/>
  <c r="AC1957" i="373"/>
  <c r="K1977" i="373"/>
  <c r="D1976" i="373"/>
  <c r="AB1783" i="373"/>
  <c r="AC1783" i="373" s="1"/>
  <c r="V1562" i="373"/>
  <c r="R1544" i="373"/>
  <c r="AB1544" i="373" s="1"/>
  <c r="L1543" i="373"/>
  <c r="AB1533" i="373"/>
  <c r="AC1533" i="373" s="1"/>
  <c r="AA1465" i="373"/>
  <c r="AB1465" i="373" s="1"/>
  <c r="AC1465" i="373" s="1"/>
  <c r="AB1550" i="373"/>
  <c r="AC1550" i="373" s="1"/>
  <c r="K1536" i="373"/>
  <c r="D1535" i="373"/>
  <c r="K1535" i="373" s="1"/>
  <c r="K1480" i="373"/>
  <c r="D1479" i="373"/>
  <c r="K1456" i="373"/>
  <c r="AA1456" i="373"/>
  <c r="L1479" i="373"/>
  <c r="R1480" i="373"/>
  <c r="AB1480" i="373" s="1"/>
  <c r="AB1441" i="373"/>
  <c r="AC1441" i="373" s="1"/>
  <c r="S1416" i="373"/>
  <c r="AA1416" i="373" s="1"/>
  <c r="AB1416" i="373" s="1"/>
  <c r="AC1416" i="373" s="1"/>
  <c r="AA1417" i="373"/>
  <c r="AB1417" i="373" s="1"/>
  <c r="AC1417" i="373" s="1"/>
  <c r="AB1394" i="373"/>
  <c r="AC1394" i="373" s="1"/>
  <c r="K742" i="373"/>
  <c r="D741" i="373"/>
  <c r="K741" i="373" s="1"/>
  <c r="AC741" i="373" s="1"/>
  <c r="AB652" i="373"/>
  <c r="AB254" i="373"/>
  <c r="AC254" i="373" s="1"/>
  <c r="AB239" i="373"/>
  <c r="AC239" i="373" s="1"/>
  <c r="AC262" i="373"/>
  <c r="AB233" i="373"/>
  <c r="AC233" i="373" s="1"/>
  <c r="AB221" i="373"/>
  <c r="AC221" i="373" s="1"/>
  <c r="AA18" i="373"/>
  <c r="S17" i="373"/>
  <c r="AA17" i="373" s="1"/>
  <c r="R424" i="373"/>
  <c r="L423" i="373"/>
  <c r="AB226" i="373"/>
  <c r="AC226" i="373" s="1"/>
  <c r="AC388" i="373"/>
  <c r="R74" i="373"/>
  <c r="AB74" i="373" s="1"/>
  <c r="AC74" i="373" s="1"/>
  <c r="AA219" i="373"/>
  <c r="S218" i="373"/>
  <c r="AA26" i="373"/>
  <c r="R2035" i="373"/>
  <c r="AB2035" i="373" s="1"/>
  <c r="L2034" i="373"/>
  <c r="AB2024" i="373"/>
  <c r="AC2024" i="373" s="1"/>
  <c r="W1991" i="373"/>
  <c r="W1990" i="373" s="1"/>
  <c r="W2048" i="373" s="1"/>
  <c r="K2022" i="373"/>
  <c r="AB2042" i="373"/>
  <c r="AC2042" i="373" s="1"/>
  <c r="T1991" i="373"/>
  <c r="T1990" i="373" s="1"/>
  <c r="T2048" i="373" s="1"/>
  <c r="AA1954" i="373"/>
  <c r="S1953" i="373"/>
  <c r="AB1977" i="373"/>
  <c r="AA1927" i="373"/>
  <c r="K1968" i="373"/>
  <c r="D1967" i="373"/>
  <c r="R1757" i="373"/>
  <c r="AB1757" i="373" s="1"/>
  <c r="L1756" i="373"/>
  <c r="D1756" i="373"/>
  <c r="K1757" i="373"/>
  <c r="U1542" i="373"/>
  <c r="U1374" i="373" s="1"/>
  <c r="U1373" i="373" s="1"/>
  <c r="U1946" i="373" s="1"/>
  <c r="AB1552" i="373"/>
  <c r="AC1552" i="373" s="1"/>
  <c r="AB1511" i="373"/>
  <c r="AC1511" i="373" s="1"/>
  <c r="R1444" i="373"/>
  <c r="L1443" i="373"/>
  <c r="R1443" i="373" s="1"/>
  <c r="K1544" i="373"/>
  <c r="D1543" i="373"/>
  <c r="R1456" i="373"/>
  <c r="AB1440" i="373"/>
  <c r="AC1440" i="373" s="1"/>
  <c r="AB1512" i="373"/>
  <c r="AC1512" i="373" s="1"/>
  <c r="AB1481" i="373"/>
  <c r="AC1481" i="373" s="1"/>
  <c r="AB1461" i="373"/>
  <c r="AC1461" i="373" s="1"/>
  <c r="AC1445" i="373"/>
  <c r="G1405" i="373"/>
  <c r="K1405" i="373" s="1"/>
  <c r="Q1375" i="373"/>
  <c r="R1389" i="373"/>
  <c r="AB1389" i="373" s="1"/>
  <c r="K1377" i="373"/>
  <c r="K1424" i="373"/>
  <c r="AA1065" i="373"/>
  <c r="S772" i="373"/>
  <c r="F264" i="373"/>
  <c r="F11" i="373" s="1"/>
  <c r="F1370" i="373" s="1"/>
  <c r="AB748" i="373"/>
  <c r="AA256" i="373"/>
  <c r="AB256" i="373" s="1"/>
  <c r="D219" i="373"/>
  <c r="K220" i="373"/>
  <c r="AB257" i="373"/>
  <c r="AC257" i="373" s="1"/>
  <c r="AC425" i="373"/>
  <c r="K256" i="373"/>
  <c r="AB225" i="373"/>
  <c r="AC225" i="373" s="1"/>
  <c r="R27" i="373"/>
  <c r="AB27" i="373" s="1"/>
  <c r="L26" i="373"/>
  <c r="R17" i="373"/>
  <c r="X12" i="373"/>
  <c r="AA13" i="373"/>
  <c r="AC201" i="373"/>
  <c r="AB2015" i="373"/>
  <c r="AB1970" i="373"/>
  <c r="AC1970" i="373" s="1"/>
  <c r="L1953" i="373"/>
  <c r="R1954" i="373"/>
  <c r="AB2023" i="373"/>
  <c r="K2041" i="373"/>
  <c r="D2040" i="373"/>
  <c r="R2002" i="373"/>
  <c r="AB2002" i="373" s="1"/>
  <c r="AC2002" i="373" s="1"/>
  <c r="L2001" i="373"/>
  <c r="G1991" i="373"/>
  <c r="G1990" i="373" s="1"/>
  <c r="G2048" i="373" s="1"/>
  <c r="K2035" i="373"/>
  <c r="D2034" i="373"/>
  <c r="AA1955" i="373"/>
  <c r="AA1969" i="373"/>
  <c r="AB1969" i="373" s="1"/>
  <c r="AC1969" i="373" s="1"/>
  <c r="S1968" i="373"/>
  <c r="D1927" i="373"/>
  <c r="K1928" i="373"/>
  <c r="AA1554" i="373"/>
  <c r="AB1554" i="373" s="1"/>
  <c r="R1536" i="373"/>
  <c r="AB1536" i="373" s="1"/>
  <c r="L1535" i="373"/>
  <c r="R1535" i="373" s="1"/>
  <c r="AB1537" i="373"/>
  <c r="AC1537" i="373" s="1"/>
  <c r="R1532" i="373"/>
  <c r="AB1532" i="373" s="1"/>
  <c r="AC1532" i="373" s="1"/>
  <c r="L1531" i="373"/>
  <c r="S1478" i="373"/>
  <c r="AA1479" i="373"/>
  <c r="AB1570" i="373"/>
  <c r="AC1570" i="373" s="1"/>
  <c r="L1424" i="373"/>
  <c r="K1443" i="373"/>
  <c r="AA1443" i="373"/>
  <c r="AA1425" i="373"/>
  <c r="AB1425" i="373" s="1"/>
  <c r="AC1425" i="373" s="1"/>
  <c r="S1424" i="373"/>
  <c r="L1387" i="373"/>
  <c r="R1388" i="373"/>
  <c r="R1382" i="373"/>
  <c r="AB1382" i="373" s="1"/>
  <c r="AC1382" i="373" s="1"/>
  <c r="AC927" i="373"/>
  <c r="AB963" i="373"/>
  <c r="AC963" i="373" s="1"/>
  <c r="K748" i="373"/>
  <c r="D747" i="373"/>
  <c r="AB742" i="373"/>
  <c r="K653" i="373"/>
  <c r="R267" i="373"/>
  <c r="AB267" i="373" s="1"/>
  <c r="L266" i="373"/>
  <c r="K251" i="373"/>
  <c r="D250" i="373"/>
  <c r="K250" i="373" s="1"/>
  <c r="K424" i="373"/>
  <c r="D423" i="373"/>
  <c r="AA251" i="373"/>
  <c r="S250" i="373"/>
  <c r="AA250" i="373" s="1"/>
  <c r="AB234" i="373"/>
  <c r="AC234" i="373" s="1"/>
  <c r="AB222" i="373"/>
  <c r="AC222" i="373" s="1"/>
  <c r="AB241" i="373"/>
  <c r="AC241" i="373" s="1"/>
  <c r="D26" i="373"/>
  <c r="K27" i="373"/>
  <c r="AB258" i="373"/>
  <c r="AC258" i="373" s="1"/>
  <c r="R18" i="373"/>
  <c r="AB702" i="371"/>
  <c r="AB710" i="371"/>
  <c r="AB714" i="371"/>
  <c r="AC714" i="371" s="1"/>
  <c r="AB722" i="371"/>
  <c r="AB1199" i="371"/>
  <c r="AC1199" i="371" s="1"/>
  <c r="AB1205" i="371"/>
  <c r="AC1205" i="371" s="1"/>
  <c r="AB1216" i="371"/>
  <c r="AC1216" i="371" s="1"/>
  <c r="AB1215" i="371"/>
  <c r="AC1215" i="371" s="1"/>
  <c r="AB1217" i="371"/>
  <c r="AC1217" i="371" s="1"/>
  <c r="AB1221" i="371"/>
  <c r="AC1221" i="371" s="1"/>
  <c r="AB1201" i="371"/>
  <c r="AC1201" i="371" s="1"/>
  <c r="AC1210" i="371"/>
  <c r="AB1212" i="371"/>
  <c r="AC1211" i="371"/>
  <c r="AB723" i="371"/>
  <c r="AB719" i="371"/>
  <c r="AC719" i="371" s="1"/>
  <c r="AB715" i="371"/>
  <c r="AB707" i="371"/>
  <c r="AB703" i="371"/>
  <c r="AB716" i="371"/>
  <c r="AC715" i="371"/>
  <c r="AB712" i="371"/>
  <c r="AC710" i="371"/>
  <c r="AB725" i="371"/>
  <c r="AB721" i="371"/>
  <c r="AB717" i="371"/>
  <c r="AC717" i="371" s="1"/>
  <c r="AB713" i="371"/>
  <c r="AB705" i="371"/>
  <c r="AB724" i="371"/>
  <c r="AC724" i="371" s="1"/>
  <c r="AB720" i="371"/>
  <c r="AB708" i="371"/>
  <c r="AB704" i="371"/>
  <c r="AC704" i="371" s="1"/>
  <c r="AC722" i="371"/>
  <c r="AC702" i="371"/>
  <c r="AC703" i="371"/>
  <c r="AB711" i="371"/>
  <c r="AC711" i="371" s="1"/>
  <c r="W85" i="371"/>
  <c r="W76" i="371"/>
  <c r="U76" i="371"/>
  <c r="X11" i="373" l="1"/>
  <c r="X1370" i="373" s="1"/>
  <c r="N11" i="373"/>
  <c r="N1370" i="373" s="1"/>
  <c r="X1374" i="373"/>
  <c r="X1373" i="373" s="1"/>
  <c r="X1946" i="373" s="1"/>
  <c r="Y1374" i="373"/>
  <c r="Y1373" i="373" s="1"/>
  <c r="Y1946" i="373" s="1"/>
  <c r="Y2049" i="373" s="1"/>
  <c r="I1374" i="373"/>
  <c r="I1373" i="373" s="1"/>
  <c r="I1946" i="373" s="1"/>
  <c r="I2049" i="373" s="1"/>
  <c r="AC1796" i="373"/>
  <c r="H1422" i="373"/>
  <c r="H1375" i="373" s="1"/>
  <c r="H1374" i="373" s="1"/>
  <c r="H1373" i="373" s="1"/>
  <c r="H1946" i="373" s="1"/>
  <c r="H2049" i="373" s="1"/>
  <c r="K1423" i="373"/>
  <c r="AB1065" i="373"/>
  <c r="AC1065" i="373" s="1"/>
  <c r="Q1374" i="373"/>
  <c r="Q1373" i="373" s="1"/>
  <c r="Q1946" i="373" s="1"/>
  <c r="J1375" i="373"/>
  <c r="J1374" i="373" s="1"/>
  <c r="J1373" i="373" s="1"/>
  <c r="J1946" i="373" s="1"/>
  <c r="J2049" i="373" s="1"/>
  <c r="T1374" i="373"/>
  <c r="T1373" i="373" s="1"/>
  <c r="T1946" i="373" s="1"/>
  <c r="T2049" i="373" s="1"/>
  <c r="AC1956" i="373"/>
  <c r="Q772" i="373"/>
  <c r="R1065" i="373"/>
  <c r="AB1444" i="373"/>
  <c r="AC1444" i="373" s="1"/>
  <c r="AC1977" i="373"/>
  <c r="AB1535" i="373"/>
  <c r="AC1535" i="373" s="1"/>
  <c r="N1374" i="373"/>
  <c r="N1373" i="373" s="1"/>
  <c r="N1946" i="373" s="1"/>
  <c r="AC1536" i="373"/>
  <c r="P1375" i="373"/>
  <c r="P1374" i="373" s="1"/>
  <c r="P1373" i="373" s="1"/>
  <c r="P1946" i="373" s="1"/>
  <c r="AC1757" i="373"/>
  <c r="AC1928" i="373"/>
  <c r="AC644" i="373"/>
  <c r="AB1430" i="373"/>
  <c r="AC1430" i="373" s="1"/>
  <c r="Z2049" i="373"/>
  <c r="AB1955" i="373"/>
  <c r="O1374" i="373"/>
  <c r="O1373" i="373" s="1"/>
  <c r="O1946" i="373" s="1"/>
  <c r="P2049" i="373"/>
  <c r="AC742" i="373"/>
  <c r="AC256" i="373"/>
  <c r="AB424" i="373"/>
  <c r="AC424" i="373" s="1"/>
  <c r="AB250" i="373"/>
  <c r="AC250" i="373" s="1"/>
  <c r="AC1066" i="373"/>
  <c r="W1370" i="373"/>
  <c r="AC748" i="373"/>
  <c r="R1254" i="373"/>
  <c r="AB1254" i="373" s="1"/>
  <c r="AC1254" i="373" s="1"/>
  <c r="L1250" i="373"/>
  <c r="W1374" i="373"/>
  <c r="W1373" i="373" s="1"/>
  <c r="W1946" i="373" s="1"/>
  <c r="AC27" i="373"/>
  <c r="AC2041" i="373"/>
  <c r="K1250" i="373"/>
  <c r="D1245" i="373"/>
  <c r="K1245" i="373" s="1"/>
  <c r="AB17" i="373"/>
  <c r="AC17" i="373" s="1"/>
  <c r="AC1405" i="373"/>
  <c r="AA1568" i="373"/>
  <c r="G11" i="373"/>
  <c r="G1370" i="373" s="1"/>
  <c r="S1245" i="373"/>
  <c r="AA1245" i="373" s="1"/>
  <c r="O264" i="373"/>
  <c r="O11" i="373" s="1"/>
  <c r="O1370" i="373" s="1"/>
  <c r="AA1478" i="373"/>
  <c r="S1477" i="373"/>
  <c r="D1926" i="373"/>
  <c r="K1926" i="373" s="1"/>
  <c r="K1927" i="373"/>
  <c r="L2000" i="373"/>
  <c r="R2001" i="373"/>
  <c r="AB2001" i="373" s="1"/>
  <c r="AC2001" i="373" s="1"/>
  <c r="S211" i="373"/>
  <c r="AA218" i="373"/>
  <c r="K1479" i="373"/>
  <c r="D1478" i="373"/>
  <c r="AC1544" i="373"/>
  <c r="D1975" i="373"/>
  <c r="K1976" i="373"/>
  <c r="AA1975" i="373"/>
  <c r="S1974" i="373"/>
  <c r="AA1974" i="373" s="1"/>
  <c r="K423" i="373"/>
  <c r="D422" i="373"/>
  <c r="K422" i="373" s="1"/>
  <c r="K747" i="373"/>
  <c r="D746" i="373"/>
  <c r="R1531" i="373"/>
  <c r="AB1531" i="373" s="1"/>
  <c r="L1530" i="373"/>
  <c r="D1966" i="373"/>
  <c r="K1967" i="373"/>
  <c r="R2034" i="373"/>
  <c r="AB2034" i="373" s="1"/>
  <c r="L2033" i="373"/>
  <c r="R423" i="373"/>
  <c r="L422" i="373"/>
  <c r="R422" i="373" s="1"/>
  <c r="AB1456" i="373"/>
  <c r="AC1456" i="373" s="1"/>
  <c r="D2039" i="373"/>
  <c r="K2039" i="373" s="1"/>
  <c r="K2040" i="373"/>
  <c r="L1952" i="373"/>
  <c r="R1953" i="373"/>
  <c r="F2049" i="373"/>
  <c r="AB1954" i="373"/>
  <c r="AC2035" i="373"/>
  <c r="AC1480" i="373"/>
  <c r="AA1562" i="373"/>
  <c r="V1542" i="373"/>
  <c r="V1374" i="373" s="1"/>
  <c r="V1373" i="373" s="1"/>
  <c r="V1946" i="373" s="1"/>
  <c r="V2049" i="373" s="1"/>
  <c r="AA1999" i="373"/>
  <c r="S1994" i="373"/>
  <c r="D1954" i="373"/>
  <c r="K1955" i="373"/>
  <c r="D1992" i="373"/>
  <c r="K1993" i="373"/>
  <c r="AB220" i="373"/>
  <c r="AC220" i="373" s="1"/>
  <c r="AC1377" i="373"/>
  <c r="AB1388" i="373"/>
  <c r="M1975" i="373"/>
  <c r="R1976" i="373"/>
  <c r="AB1976" i="373" s="1"/>
  <c r="AB18" i="373"/>
  <c r="AC18" i="373" s="1"/>
  <c r="K26" i="373"/>
  <c r="D13" i="373"/>
  <c r="AA1424" i="373"/>
  <c r="S1423" i="373"/>
  <c r="AB1443" i="373"/>
  <c r="AC1443" i="373" s="1"/>
  <c r="K219" i="373"/>
  <c r="D218" i="373"/>
  <c r="K1543" i="373"/>
  <c r="K1756" i="373"/>
  <c r="D1568" i="373"/>
  <c r="R1479" i="373"/>
  <c r="AB1479" i="373" s="1"/>
  <c r="AC1479" i="373" s="1"/>
  <c r="L1478" i="373"/>
  <c r="R1543" i="373"/>
  <c r="AB1543" i="373" s="1"/>
  <c r="R219" i="373"/>
  <c r="AB219" i="373" s="1"/>
  <c r="L218" i="373"/>
  <c r="S1376" i="373"/>
  <c r="K1531" i="373"/>
  <c r="D1530" i="373"/>
  <c r="AB251" i="373"/>
  <c r="AC251" i="373" s="1"/>
  <c r="K266" i="373"/>
  <c r="AA423" i="373"/>
  <c r="S422" i="373"/>
  <c r="D1376" i="373"/>
  <c r="K1387" i="373"/>
  <c r="S762" i="373"/>
  <c r="AA772" i="373"/>
  <c r="R2040" i="373"/>
  <c r="AB2040" i="373" s="1"/>
  <c r="L2039" i="373"/>
  <c r="R2039" i="373" s="1"/>
  <c r="AB2039" i="373" s="1"/>
  <c r="AA1968" i="373"/>
  <c r="AB1968" i="373" s="1"/>
  <c r="AC1968" i="373" s="1"/>
  <c r="S1967" i="373"/>
  <c r="G1376" i="373"/>
  <c r="G1375" i="373" s="1"/>
  <c r="G1374" i="373" s="1"/>
  <c r="G1373" i="373" s="1"/>
  <c r="G1946" i="373" s="1"/>
  <c r="R1927" i="373"/>
  <c r="AB1927" i="373" s="1"/>
  <c r="L1926" i="373"/>
  <c r="R1926" i="373" s="1"/>
  <c r="AB1926" i="373" s="1"/>
  <c r="AA2021" i="373"/>
  <c r="S2020" i="373"/>
  <c r="L1966" i="373"/>
  <c r="R1967" i="373"/>
  <c r="L747" i="373"/>
  <c r="U2049" i="373"/>
  <c r="L1423" i="373"/>
  <c r="R1424" i="373"/>
  <c r="R26" i="373"/>
  <c r="AB26" i="373" s="1"/>
  <c r="L13" i="373"/>
  <c r="R266" i="373"/>
  <c r="AB266" i="373" s="1"/>
  <c r="R1387" i="373"/>
  <c r="AB1387" i="373" s="1"/>
  <c r="L1376" i="373"/>
  <c r="D2033" i="373"/>
  <c r="K2034" i="373"/>
  <c r="R1756" i="373"/>
  <c r="AB1756" i="373" s="1"/>
  <c r="AC1756" i="373" s="1"/>
  <c r="L1568" i="373"/>
  <c r="AA1953" i="373"/>
  <c r="S1952" i="373"/>
  <c r="Z631" i="371"/>
  <c r="Y631" i="371"/>
  <c r="X631" i="371"/>
  <c r="W631" i="371"/>
  <c r="V631" i="371"/>
  <c r="U631" i="371"/>
  <c r="T631" i="371"/>
  <c r="S631" i="371"/>
  <c r="Z628" i="371"/>
  <c r="Y628" i="371"/>
  <c r="X628" i="371"/>
  <c r="W628" i="371"/>
  <c r="V628" i="371"/>
  <c r="U628" i="371"/>
  <c r="T628" i="371"/>
  <c r="S628" i="371"/>
  <c r="Z625" i="371"/>
  <c r="Y625" i="371"/>
  <c r="X625" i="371"/>
  <c r="W625" i="371"/>
  <c r="V625" i="371"/>
  <c r="U625" i="371"/>
  <c r="T625" i="371"/>
  <c r="S625" i="371"/>
  <c r="Z622" i="371"/>
  <c r="Y622" i="371"/>
  <c r="X622" i="371"/>
  <c r="W622" i="371"/>
  <c r="V622" i="371"/>
  <c r="U622" i="371"/>
  <c r="T622" i="371"/>
  <c r="S622" i="371"/>
  <c r="Z619" i="371"/>
  <c r="Y619" i="371"/>
  <c r="X619" i="371"/>
  <c r="W619" i="371"/>
  <c r="V619" i="371"/>
  <c r="U619" i="371"/>
  <c r="T619" i="371"/>
  <c r="S619" i="371"/>
  <c r="Z616" i="371"/>
  <c r="Y616" i="371"/>
  <c r="X616" i="371"/>
  <c r="W616" i="371"/>
  <c r="V616" i="371"/>
  <c r="U616" i="371"/>
  <c r="T616" i="371"/>
  <c r="S616" i="371"/>
  <c r="Z614" i="371"/>
  <c r="Y614" i="371"/>
  <c r="X614" i="371"/>
  <c r="W614" i="371"/>
  <c r="V614" i="371"/>
  <c r="U614" i="371"/>
  <c r="T614" i="371"/>
  <c r="S614" i="371"/>
  <c r="Z611" i="371"/>
  <c r="Y611" i="371"/>
  <c r="X611" i="371"/>
  <c r="W611" i="371"/>
  <c r="V611" i="371"/>
  <c r="U611" i="371"/>
  <c r="T611" i="371"/>
  <c r="S611" i="371"/>
  <c r="Z609" i="371"/>
  <c r="Y609" i="371"/>
  <c r="X609" i="371"/>
  <c r="W609" i="371"/>
  <c r="V609" i="371"/>
  <c r="U609" i="371"/>
  <c r="T609" i="371"/>
  <c r="S609" i="371"/>
  <c r="Z606" i="371"/>
  <c r="Y606" i="371"/>
  <c r="X606" i="371"/>
  <c r="W606" i="371"/>
  <c r="V606" i="371"/>
  <c r="U606" i="371"/>
  <c r="T606" i="371"/>
  <c r="S606" i="371"/>
  <c r="Z603" i="371"/>
  <c r="Y603" i="371"/>
  <c r="X603" i="371"/>
  <c r="W603" i="371"/>
  <c r="V603" i="371"/>
  <c r="U603" i="371"/>
  <c r="T603" i="371"/>
  <c r="S603" i="371"/>
  <c r="Z600" i="371"/>
  <c r="Y600" i="371"/>
  <c r="X600" i="371"/>
  <c r="W600" i="371"/>
  <c r="V600" i="371"/>
  <c r="U600" i="371"/>
  <c r="T600" i="371"/>
  <c r="S600" i="371"/>
  <c r="Z598" i="371"/>
  <c r="Y598" i="371"/>
  <c r="X598" i="371"/>
  <c r="W598" i="371"/>
  <c r="V598" i="371"/>
  <c r="U598" i="371"/>
  <c r="T598" i="371"/>
  <c r="S598" i="371"/>
  <c r="Z595" i="371"/>
  <c r="Y595" i="371"/>
  <c r="X595" i="371"/>
  <c r="W595" i="371"/>
  <c r="V595" i="371"/>
  <c r="U595" i="371"/>
  <c r="T595" i="371"/>
  <c r="S595" i="371"/>
  <c r="Z592" i="371"/>
  <c r="Y592" i="371"/>
  <c r="X592" i="371"/>
  <c r="W592" i="371"/>
  <c r="V592" i="371"/>
  <c r="U592" i="371"/>
  <c r="T592" i="371"/>
  <c r="S592" i="371"/>
  <c r="Z590" i="371"/>
  <c r="Y590" i="371"/>
  <c r="X590" i="371"/>
  <c r="W590" i="371"/>
  <c r="V590" i="371"/>
  <c r="U590" i="371"/>
  <c r="T590" i="371"/>
  <c r="S590" i="371"/>
  <c r="Z588" i="371"/>
  <c r="Y588" i="371"/>
  <c r="X588" i="371"/>
  <c r="W588" i="371"/>
  <c r="V588" i="371"/>
  <c r="U588" i="371"/>
  <c r="T588" i="371"/>
  <c r="S588" i="371"/>
  <c r="Z586" i="371"/>
  <c r="Y586" i="371"/>
  <c r="X586" i="371"/>
  <c r="W586" i="371"/>
  <c r="V586" i="371"/>
  <c r="U586" i="371"/>
  <c r="T586" i="371"/>
  <c r="S586" i="371"/>
  <c r="Z584" i="371"/>
  <c r="Y584" i="371"/>
  <c r="X584" i="371"/>
  <c r="W584" i="371"/>
  <c r="V584" i="371"/>
  <c r="U584" i="371"/>
  <c r="T584" i="371"/>
  <c r="S584" i="371"/>
  <c r="Z581" i="371"/>
  <c r="Y581" i="371"/>
  <c r="X581" i="371"/>
  <c r="W581" i="371"/>
  <c r="V581" i="371"/>
  <c r="U581" i="371"/>
  <c r="T581" i="371"/>
  <c r="S581" i="371"/>
  <c r="Z578" i="371"/>
  <c r="Y578" i="371"/>
  <c r="X578" i="371"/>
  <c r="W578" i="371"/>
  <c r="V578" i="371"/>
  <c r="U578" i="371"/>
  <c r="T578" i="371"/>
  <c r="S578" i="371"/>
  <c r="Z576" i="371"/>
  <c r="Y576" i="371"/>
  <c r="X576" i="371"/>
  <c r="W576" i="371"/>
  <c r="V576" i="371"/>
  <c r="U576" i="371"/>
  <c r="T576" i="371"/>
  <c r="S576" i="371"/>
  <c r="Z573" i="371"/>
  <c r="Y573" i="371"/>
  <c r="X573" i="371"/>
  <c r="W573" i="371"/>
  <c r="V573" i="371"/>
  <c r="U573" i="371"/>
  <c r="T573" i="371"/>
  <c r="S573" i="371"/>
  <c r="Z570" i="371"/>
  <c r="Y570" i="371"/>
  <c r="X570" i="371"/>
  <c r="W570" i="371"/>
  <c r="V570" i="371"/>
  <c r="U570" i="371"/>
  <c r="T570" i="371"/>
  <c r="S570" i="371"/>
  <c r="Z567" i="371"/>
  <c r="Y567" i="371"/>
  <c r="X567" i="371"/>
  <c r="W567" i="371"/>
  <c r="V567" i="371"/>
  <c r="U567" i="371"/>
  <c r="T567" i="371"/>
  <c r="S567" i="371"/>
  <c r="Z565" i="371"/>
  <c r="Y565" i="371"/>
  <c r="X565" i="371"/>
  <c r="W565" i="371"/>
  <c r="V565" i="371"/>
  <c r="U565" i="371"/>
  <c r="T565" i="371"/>
  <c r="S565" i="371"/>
  <c r="Z563" i="371"/>
  <c r="Y563" i="371"/>
  <c r="X563" i="371"/>
  <c r="W563" i="371"/>
  <c r="V563" i="371"/>
  <c r="U563" i="371"/>
  <c r="T563" i="371"/>
  <c r="S563" i="371"/>
  <c r="Z561" i="371"/>
  <c r="Y561" i="371"/>
  <c r="X561" i="371"/>
  <c r="W561" i="371"/>
  <c r="V561" i="371"/>
  <c r="U561" i="371"/>
  <c r="T561" i="371"/>
  <c r="S561" i="371"/>
  <c r="Z559" i="371"/>
  <c r="Y559" i="371"/>
  <c r="X559" i="371"/>
  <c r="W559" i="371"/>
  <c r="V559" i="371"/>
  <c r="U559" i="371"/>
  <c r="T559" i="371"/>
  <c r="S559" i="371"/>
  <c r="Z556" i="371"/>
  <c r="Y556" i="371"/>
  <c r="X556" i="371"/>
  <c r="W556" i="371"/>
  <c r="V556" i="371"/>
  <c r="U556" i="371"/>
  <c r="T556" i="371"/>
  <c r="S556" i="371"/>
  <c r="Z554" i="371"/>
  <c r="Y554" i="371"/>
  <c r="X554" i="371"/>
  <c r="W554" i="371"/>
  <c r="V554" i="371"/>
  <c r="U554" i="371"/>
  <c r="T554" i="371"/>
  <c r="S554" i="371"/>
  <c r="Z552" i="371"/>
  <c r="Y552" i="371"/>
  <c r="X552" i="371"/>
  <c r="W552" i="371"/>
  <c r="V552" i="371"/>
  <c r="U552" i="371"/>
  <c r="T552" i="371"/>
  <c r="S552" i="371"/>
  <c r="Z549" i="371"/>
  <c r="Y549" i="371"/>
  <c r="X549" i="371"/>
  <c r="W549" i="371"/>
  <c r="V549" i="371"/>
  <c r="U549" i="371"/>
  <c r="T549" i="371"/>
  <c r="S549" i="371"/>
  <c r="Z546" i="371"/>
  <c r="Y546" i="371"/>
  <c r="X546" i="371"/>
  <c r="W546" i="371"/>
  <c r="V546" i="371"/>
  <c r="U546" i="371"/>
  <c r="T546" i="371"/>
  <c r="S546" i="371"/>
  <c r="Z544" i="371"/>
  <c r="Y544" i="371"/>
  <c r="X544" i="371"/>
  <c r="W544" i="371"/>
  <c r="V544" i="371"/>
  <c r="U544" i="371"/>
  <c r="T544" i="371"/>
  <c r="S544" i="371"/>
  <c r="Z542" i="371"/>
  <c r="Y542" i="371"/>
  <c r="X542" i="371"/>
  <c r="W542" i="371"/>
  <c r="V542" i="371"/>
  <c r="U542" i="371"/>
  <c r="T542" i="371"/>
  <c r="S542" i="371"/>
  <c r="Z539" i="371"/>
  <c r="Y539" i="371"/>
  <c r="X539" i="371"/>
  <c r="W539" i="371"/>
  <c r="V539" i="371"/>
  <c r="U539" i="371"/>
  <c r="T539" i="371"/>
  <c r="S539" i="371"/>
  <c r="Z536" i="371"/>
  <c r="Y536" i="371"/>
  <c r="X536" i="371"/>
  <c r="W536" i="371"/>
  <c r="V536" i="371"/>
  <c r="U536" i="371"/>
  <c r="T536" i="371"/>
  <c r="S536" i="371"/>
  <c r="Z533" i="371"/>
  <c r="Y533" i="371"/>
  <c r="X533" i="371"/>
  <c r="W533" i="371"/>
  <c r="V533" i="371"/>
  <c r="U533" i="371"/>
  <c r="T533" i="371"/>
  <c r="S533" i="371"/>
  <c r="Z530" i="371"/>
  <c r="Y530" i="371"/>
  <c r="X530" i="371"/>
  <c r="W530" i="371"/>
  <c r="V530" i="371"/>
  <c r="U530" i="371"/>
  <c r="T530" i="371"/>
  <c r="S530" i="371"/>
  <c r="Z528" i="371"/>
  <c r="Y528" i="371"/>
  <c r="X528" i="371"/>
  <c r="W528" i="371"/>
  <c r="V528" i="371"/>
  <c r="U528" i="371"/>
  <c r="T528" i="371"/>
  <c r="S528" i="371"/>
  <c r="Z526" i="371"/>
  <c r="Y526" i="371"/>
  <c r="X526" i="371"/>
  <c r="W526" i="371"/>
  <c r="V526" i="371"/>
  <c r="U526" i="371"/>
  <c r="T526" i="371"/>
  <c r="S526" i="371"/>
  <c r="Z524" i="371"/>
  <c r="Y524" i="371"/>
  <c r="X524" i="371"/>
  <c r="W524" i="371"/>
  <c r="V524" i="371"/>
  <c r="U524" i="371"/>
  <c r="T524" i="371"/>
  <c r="S524" i="371"/>
  <c r="Z522" i="371"/>
  <c r="Y522" i="371"/>
  <c r="X522" i="371"/>
  <c r="W522" i="371"/>
  <c r="V522" i="371"/>
  <c r="U522" i="371"/>
  <c r="T522" i="371"/>
  <c r="S522" i="371"/>
  <c r="Z519" i="371"/>
  <c r="Y519" i="371"/>
  <c r="X519" i="371"/>
  <c r="W519" i="371"/>
  <c r="V519" i="371"/>
  <c r="U519" i="371"/>
  <c r="T519" i="371"/>
  <c r="S519" i="371"/>
  <c r="Z517" i="371"/>
  <c r="Y517" i="371"/>
  <c r="X517" i="371"/>
  <c r="W517" i="371"/>
  <c r="V517" i="371"/>
  <c r="U517" i="371"/>
  <c r="T517" i="371"/>
  <c r="S517" i="371"/>
  <c r="Z514" i="371"/>
  <c r="Y514" i="371"/>
  <c r="X514" i="371"/>
  <c r="W514" i="371"/>
  <c r="V514" i="371"/>
  <c r="U514" i="371"/>
  <c r="T514" i="371"/>
  <c r="S514" i="371"/>
  <c r="Z511" i="371"/>
  <c r="Y511" i="371"/>
  <c r="X511" i="371"/>
  <c r="W511" i="371"/>
  <c r="V511" i="371"/>
  <c r="U511" i="371"/>
  <c r="T511" i="371"/>
  <c r="S511" i="371"/>
  <c r="Z508" i="371"/>
  <c r="Y508" i="371"/>
  <c r="X508" i="371"/>
  <c r="W508" i="371"/>
  <c r="V508" i="371"/>
  <c r="U508" i="371"/>
  <c r="T508" i="371"/>
  <c r="S508" i="371"/>
  <c r="Z506" i="371"/>
  <c r="Y506" i="371"/>
  <c r="X506" i="371"/>
  <c r="W506" i="371"/>
  <c r="V506" i="371"/>
  <c r="U506" i="371"/>
  <c r="T506" i="371"/>
  <c r="S506" i="371"/>
  <c r="Z503" i="371"/>
  <c r="Y503" i="371"/>
  <c r="X503" i="371"/>
  <c r="W503" i="371"/>
  <c r="V503" i="371"/>
  <c r="U503" i="371"/>
  <c r="T503" i="371"/>
  <c r="S503" i="371"/>
  <c r="Z500" i="371"/>
  <c r="Y500" i="371"/>
  <c r="X500" i="371"/>
  <c r="W500" i="371"/>
  <c r="V500" i="371"/>
  <c r="U500" i="371"/>
  <c r="T500" i="371"/>
  <c r="S500" i="371"/>
  <c r="Z497" i="371"/>
  <c r="Y497" i="371"/>
  <c r="X497" i="371"/>
  <c r="W497" i="371"/>
  <c r="V497" i="371"/>
  <c r="U497" i="371"/>
  <c r="T497" i="371"/>
  <c r="S497" i="371"/>
  <c r="Z494" i="371"/>
  <c r="Y494" i="371"/>
  <c r="X494" i="371"/>
  <c r="W494" i="371"/>
  <c r="V494" i="371"/>
  <c r="U494" i="371"/>
  <c r="T494" i="371"/>
  <c r="S494" i="371"/>
  <c r="Z491" i="371"/>
  <c r="Y491" i="371"/>
  <c r="X491" i="371"/>
  <c r="W491" i="371"/>
  <c r="V491" i="371"/>
  <c r="U491" i="371"/>
  <c r="T491" i="371"/>
  <c r="S491" i="371"/>
  <c r="Z488" i="371"/>
  <c r="Y488" i="371"/>
  <c r="X488" i="371"/>
  <c r="W488" i="371"/>
  <c r="V488" i="371"/>
  <c r="U488" i="371"/>
  <c r="T488" i="371"/>
  <c r="S488" i="371"/>
  <c r="Z486" i="371"/>
  <c r="Y486" i="371"/>
  <c r="X486" i="371"/>
  <c r="W486" i="371"/>
  <c r="V486" i="371"/>
  <c r="U486" i="371"/>
  <c r="T486" i="371"/>
  <c r="S486" i="371"/>
  <c r="Z483" i="371"/>
  <c r="Y483" i="371"/>
  <c r="X483" i="371"/>
  <c r="W483" i="371"/>
  <c r="V483" i="371"/>
  <c r="U483" i="371"/>
  <c r="T483" i="371"/>
  <c r="S483" i="371"/>
  <c r="Z481" i="371"/>
  <c r="Y481" i="371"/>
  <c r="X481" i="371"/>
  <c r="W481" i="371"/>
  <c r="V481" i="371"/>
  <c r="U481" i="371"/>
  <c r="T481" i="371"/>
  <c r="S481" i="371"/>
  <c r="Z479" i="371"/>
  <c r="Y479" i="371"/>
  <c r="X479" i="371"/>
  <c r="W479" i="371"/>
  <c r="V479" i="371"/>
  <c r="U479" i="371"/>
  <c r="T479" i="371"/>
  <c r="S479" i="371"/>
  <c r="Z476" i="371"/>
  <c r="Y476" i="371"/>
  <c r="X476" i="371"/>
  <c r="W476" i="371"/>
  <c r="V476" i="371"/>
  <c r="U476" i="371"/>
  <c r="T476" i="371"/>
  <c r="S476" i="371"/>
  <c r="Z474" i="371"/>
  <c r="Y474" i="371"/>
  <c r="X474" i="371"/>
  <c r="W474" i="371"/>
  <c r="V474" i="371"/>
  <c r="U474" i="371"/>
  <c r="T474" i="371"/>
  <c r="S474" i="371"/>
  <c r="Z471" i="371"/>
  <c r="Y471" i="371"/>
  <c r="X471" i="371"/>
  <c r="W471" i="371"/>
  <c r="V471" i="371"/>
  <c r="U471" i="371"/>
  <c r="T471" i="371"/>
  <c r="S471" i="371"/>
  <c r="Z468" i="371"/>
  <c r="Y468" i="371"/>
  <c r="X468" i="371"/>
  <c r="W468" i="371"/>
  <c r="V468" i="371"/>
  <c r="U468" i="371"/>
  <c r="T468" i="371"/>
  <c r="S468" i="371"/>
  <c r="Z465" i="371"/>
  <c r="Y465" i="371"/>
  <c r="X465" i="371"/>
  <c r="W465" i="371"/>
  <c r="V465" i="371"/>
  <c r="U465" i="371"/>
  <c r="T465" i="371"/>
  <c r="S465" i="371"/>
  <c r="Z463" i="371"/>
  <c r="Y463" i="371"/>
  <c r="X463" i="371"/>
  <c r="W463" i="371"/>
  <c r="V463" i="371"/>
  <c r="U463" i="371"/>
  <c r="T463" i="371"/>
  <c r="S463" i="371"/>
  <c r="Z461" i="371"/>
  <c r="Y461" i="371"/>
  <c r="X461" i="371"/>
  <c r="W461" i="371"/>
  <c r="V461" i="371"/>
  <c r="U461" i="371"/>
  <c r="T461" i="371"/>
  <c r="S461" i="371"/>
  <c r="Z459" i="371"/>
  <c r="Y459" i="371"/>
  <c r="X459" i="371"/>
  <c r="W459" i="371"/>
  <c r="V459" i="371"/>
  <c r="U459" i="371"/>
  <c r="T459" i="371"/>
  <c r="S459" i="371"/>
  <c r="Z456" i="371"/>
  <c r="Y456" i="371"/>
  <c r="X456" i="371"/>
  <c r="W456" i="371"/>
  <c r="V456" i="371"/>
  <c r="U456" i="371"/>
  <c r="T456" i="371"/>
  <c r="S456" i="371"/>
  <c r="Z454" i="371"/>
  <c r="Y454" i="371"/>
  <c r="X454" i="371"/>
  <c r="W454" i="371"/>
  <c r="V454" i="371"/>
  <c r="U454" i="371"/>
  <c r="T454" i="371"/>
  <c r="S454" i="371"/>
  <c r="Z452" i="371"/>
  <c r="Y452" i="371"/>
  <c r="X452" i="371"/>
  <c r="W452" i="371"/>
  <c r="V452" i="371"/>
  <c r="U452" i="371"/>
  <c r="T452" i="371"/>
  <c r="S452" i="371"/>
  <c r="Z450" i="371"/>
  <c r="Y450" i="371"/>
  <c r="X450" i="371"/>
  <c r="W450" i="371"/>
  <c r="V450" i="371"/>
  <c r="U450" i="371"/>
  <c r="T450" i="371"/>
  <c r="S450" i="371"/>
  <c r="Z448" i="371"/>
  <c r="Y448" i="371"/>
  <c r="X448" i="371"/>
  <c r="W448" i="371"/>
  <c r="V448" i="371"/>
  <c r="U448" i="371"/>
  <c r="T448" i="371"/>
  <c r="S448" i="371"/>
  <c r="Z445" i="371"/>
  <c r="Y445" i="371"/>
  <c r="X445" i="371"/>
  <c r="W445" i="371"/>
  <c r="V445" i="371"/>
  <c r="U445" i="371"/>
  <c r="T445" i="371"/>
  <c r="S445" i="371"/>
  <c r="Z442" i="371"/>
  <c r="Y442" i="371"/>
  <c r="X442" i="371"/>
  <c r="W442" i="371"/>
  <c r="V442" i="371"/>
  <c r="U442" i="371"/>
  <c r="T442" i="371"/>
  <c r="S442" i="371"/>
  <c r="Z439" i="371"/>
  <c r="Y439" i="371"/>
  <c r="X439" i="371"/>
  <c r="W439" i="371"/>
  <c r="V439" i="371"/>
  <c r="U439" i="371"/>
  <c r="T439" i="371"/>
  <c r="S439" i="371"/>
  <c r="Z436" i="371"/>
  <c r="Y436" i="371"/>
  <c r="X436" i="371"/>
  <c r="W436" i="371"/>
  <c r="V436" i="371"/>
  <c r="U436" i="371"/>
  <c r="T436" i="371"/>
  <c r="S436" i="371"/>
  <c r="Z433" i="371"/>
  <c r="Y433" i="371"/>
  <c r="X433" i="371"/>
  <c r="W433" i="371"/>
  <c r="V433" i="371"/>
  <c r="U433" i="371"/>
  <c r="T433" i="371"/>
  <c r="S433" i="371"/>
  <c r="Z430" i="371"/>
  <c r="Y430" i="371"/>
  <c r="X430" i="371"/>
  <c r="W430" i="371"/>
  <c r="V430" i="371"/>
  <c r="U430" i="371"/>
  <c r="T430" i="371"/>
  <c r="S430" i="371"/>
  <c r="Z427" i="371"/>
  <c r="Y427" i="371"/>
  <c r="X427" i="371"/>
  <c r="W427" i="371"/>
  <c r="V427" i="371"/>
  <c r="U427" i="371"/>
  <c r="T427" i="371"/>
  <c r="S427" i="371"/>
  <c r="Z425" i="371"/>
  <c r="Y425" i="371"/>
  <c r="X425" i="371"/>
  <c r="W425" i="371"/>
  <c r="V425" i="371"/>
  <c r="U425" i="371"/>
  <c r="T425" i="371"/>
  <c r="S425" i="371"/>
  <c r="Z424" i="371"/>
  <c r="Y424" i="371"/>
  <c r="X424" i="371"/>
  <c r="W424" i="371"/>
  <c r="W423" i="371" s="1"/>
  <c r="W422" i="371" s="1"/>
  <c r="V424" i="371"/>
  <c r="V423" i="371" s="1"/>
  <c r="V422" i="371" s="1"/>
  <c r="U424" i="371"/>
  <c r="T424" i="371"/>
  <c r="S424" i="371"/>
  <c r="S423" i="371" s="1"/>
  <c r="S422" i="371" s="1"/>
  <c r="Z423" i="371"/>
  <c r="Z422" i="371" s="1"/>
  <c r="Y423" i="371"/>
  <c r="X423" i="371"/>
  <c r="U423" i="371"/>
  <c r="U422" i="371" s="1"/>
  <c r="T423" i="371"/>
  <c r="Y422" i="371"/>
  <c r="X422" i="371"/>
  <c r="T422" i="371"/>
  <c r="Q631" i="371"/>
  <c r="P631" i="371"/>
  <c r="O631" i="371"/>
  <c r="N631" i="371"/>
  <c r="M631" i="371"/>
  <c r="L631" i="371"/>
  <c r="Q628" i="371"/>
  <c r="P628" i="371"/>
  <c r="O628" i="371"/>
  <c r="N628" i="371"/>
  <c r="M628" i="371"/>
  <c r="L628" i="371"/>
  <c r="Q625" i="371"/>
  <c r="P625" i="371"/>
  <c r="O625" i="371"/>
  <c r="N625" i="371"/>
  <c r="M625" i="371"/>
  <c r="L625" i="371"/>
  <c r="Q622" i="371"/>
  <c r="P622" i="371"/>
  <c r="O622" i="371"/>
  <c r="N622" i="371"/>
  <c r="M622" i="371"/>
  <c r="L622" i="371"/>
  <c r="Q619" i="371"/>
  <c r="P619" i="371"/>
  <c r="O619" i="371"/>
  <c r="N619" i="371"/>
  <c r="M619" i="371"/>
  <c r="L619" i="371"/>
  <c r="Q616" i="371"/>
  <c r="P616" i="371"/>
  <c r="O616" i="371"/>
  <c r="N616" i="371"/>
  <c r="M616" i="371"/>
  <c r="L616" i="371"/>
  <c r="Q614" i="371"/>
  <c r="P614" i="371"/>
  <c r="O614" i="371"/>
  <c r="N614" i="371"/>
  <c r="M614" i="371"/>
  <c r="L614" i="371"/>
  <c r="Q611" i="371"/>
  <c r="P611" i="371"/>
  <c r="O611" i="371"/>
  <c r="N611" i="371"/>
  <c r="M611" i="371"/>
  <c r="L611" i="371"/>
  <c r="Q609" i="371"/>
  <c r="P609" i="371"/>
  <c r="O609" i="371"/>
  <c r="N609" i="371"/>
  <c r="M609" i="371"/>
  <c r="L609" i="371"/>
  <c r="Q606" i="371"/>
  <c r="P606" i="371"/>
  <c r="O606" i="371"/>
  <c r="N606" i="371"/>
  <c r="M606" i="371"/>
  <c r="L606" i="371"/>
  <c r="Q603" i="371"/>
  <c r="P603" i="371"/>
  <c r="O603" i="371"/>
  <c r="N603" i="371"/>
  <c r="M603" i="371"/>
  <c r="L603" i="371"/>
  <c r="Q600" i="371"/>
  <c r="P600" i="371"/>
  <c r="O600" i="371"/>
  <c r="N600" i="371"/>
  <c r="M600" i="371"/>
  <c r="L600" i="371"/>
  <c r="Q598" i="371"/>
  <c r="P598" i="371"/>
  <c r="O598" i="371"/>
  <c r="N598" i="371"/>
  <c r="M598" i="371"/>
  <c r="L598" i="371"/>
  <c r="Q595" i="371"/>
  <c r="P595" i="371"/>
  <c r="O595" i="371"/>
  <c r="N595" i="371"/>
  <c r="M595" i="371"/>
  <c r="L595" i="371"/>
  <c r="Q592" i="371"/>
  <c r="P592" i="371"/>
  <c r="O592" i="371"/>
  <c r="N592" i="371"/>
  <c r="M592" i="371"/>
  <c r="L592" i="371"/>
  <c r="Q590" i="371"/>
  <c r="P590" i="371"/>
  <c r="O590" i="371"/>
  <c r="N590" i="371"/>
  <c r="M590" i="371"/>
  <c r="L590" i="371"/>
  <c r="Q588" i="371"/>
  <c r="P588" i="371"/>
  <c r="O588" i="371"/>
  <c r="N588" i="371"/>
  <c r="M588" i="371"/>
  <c r="L588" i="371"/>
  <c r="Q586" i="371"/>
  <c r="P586" i="371"/>
  <c r="O586" i="371"/>
  <c r="N586" i="371"/>
  <c r="M586" i="371"/>
  <c r="L586" i="371"/>
  <c r="Q584" i="371"/>
  <c r="P584" i="371"/>
  <c r="O584" i="371"/>
  <c r="N584" i="371"/>
  <c r="M584" i="371"/>
  <c r="L584" i="371"/>
  <c r="Q581" i="371"/>
  <c r="P581" i="371"/>
  <c r="O581" i="371"/>
  <c r="N581" i="371"/>
  <c r="M581" i="371"/>
  <c r="L581" i="371"/>
  <c r="Q578" i="371"/>
  <c r="P578" i="371"/>
  <c r="O578" i="371"/>
  <c r="N578" i="371"/>
  <c r="M578" i="371"/>
  <c r="L578" i="371"/>
  <c r="Q576" i="371"/>
  <c r="P576" i="371"/>
  <c r="O576" i="371"/>
  <c r="N576" i="371"/>
  <c r="M576" i="371"/>
  <c r="L576" i="371"/>
  <c r="Q573" i="371"/>
  <c r="P573" i="371"/>
  <c r="O573" i="371"/>
  <c r="N573" i="371"/>
  <c r="M573" i="371"/>
  <c r="L573" i="371"/>
  <c r="Q570" i="371"/>
  <c r="P570" i="371"/>
  <c r="O570" i="371"/>
  <c r="N570" i="371"/>
  <c r="M570" i="371"/>
  <c r="L570" i="371"/>
  <c r="Q567" i="371"/>
  <c r="P567" i="371"/>
  <c r="O567" i="371"/>
  <c r="N567" i="371"/>
  <c r="M567" i="371"/>
  <c r="L567" i="371"/>
  <c r="Q565" i="371"/>
  <c r="P565" i="371"/>
  <c r="O565" i="371"/>
  <c r="N565" i="371"/>
  <c r="M565" i="371"/>
  <c r="L565" i="371"/>
  <c r="Q563" i="371"/>
  <c r="P563" i="371"/>
  <c r="O563" i="371"/>
  <c r="N563" i="371"/>
  <c r="M563" i="371"/>
  <c r="L563" i="371"/>
  <c r="Q561" i="371"/>
  <c r="P561" i="371"/>
  <c r="O561" i="371"/>
  <c r="N561" i="371"/>
  <c r="M561" i="371"/>
  <c r="L561" i="371"/>
  <c r="Q559" i="371"/>
  <c r="P559" i="371"/>
  <c r="O559" i="371"/>
  <c r="N559" i="371"/>
  <c r="M559" i="371"/>
  <c r="L559" i="371"/>
  <c r="Q556" i="371"/>
  <c r="P556" i="371"/>
  <c r="O556" i="371"/>
  <c r="N556" i="371"/>
  <c r="M556" i="371"/>
  <c r="L556" i="371"/>
  <c r="Q554" i="371"/>
  <c r="P554" i="371"/>
  <c r="O554" i="371"/>
  <c r="N554" i="371"/>
  <c r="M554" i="371"/>
  <c r="L554" i="371"/>
  <c r="Q552" i="371"/>
  <c r="P552" i="371"/>
  <c r="O552" i="371"/>
  <c r="N552" i="371"/>
  <c r="M552" i="371"/>
  <c r="L552" i="371"/>
  <c r="Q549" i="371"/>
  <c r="P549" i="371"/>
  <c r="O549" i="371"/>
  <c r="N549" i="371"/>
  <c r="M549" i="371"/>
  <c r="L549" i="371"/>
  <c r="Q546" i="371"/>
  <c r="P546" i="371"/>
  <c r="O546" i="371"/>
  <c r="N546" i="371"/>
  <c r="M546" i="371"/>
  <c r="L546" i="371"/>
  <c r="Q544" i="371"/>
  <c r="P544" i="371"/>
  <c r="O544" i="371"/>
  <c r="N544" i="371"/>
  <c r="M544" i="371"/>
  <c r="L544" i="371"/>
  <c r="Q542" i="371"/>
  <c r="P542" i="371"/>
  <c r="O542" i="371"/>
  <c r="N542" i="371"/>
  <c r="M542" i="371"/>
  <c r="L542" i="371"/>
  <c r="Q539" i="371"/>
  <c r="P539" i="371"/>
  <c r="O539" i="371"/>
  <c r="N539" i="371"/>
  <c r="M539" i="371"/>
  <c r="L539" i="371"/>
  <c r="Q536" i="371"/>
  <c r="P536" i="371"/>
  <c r="O536" i="371"/>
  <c r="N536" i="371"/>
  <c r="M536" i="371"/>
  <c r="L536" i="371"/>
  <c r="Q533" i="371"/>
  <c r="P533" i="371"/>
  <c r="O533" i="371"/>
  <c r="N533" i="371"/>
  <c r="M533" i="371"/>
  <c r="L533" i="371"/>
  <c r="Q530" i="371"/>
  <c r="P530" i="371"/>
  <c r="O530" i="371"/>
  <c r="N530" i="371"/>
  <c r="M530" i="371"/>
  <c r="L530" i="371"/>
  <c r="Q528" i="371"/>
  <c r="P528" i="371"/>
  <c r="O528" i="371"/>
  <c r="N528" i="371"/>
  <c r="M528" i="371"/>
  <c r="L528" i="371"/>
  <c r="Q526" i="371"/>
  <c r="P526" i="371"/>
  <c r="O526" i="371"/>
  <c r="N526" i="371"/>
  <c r="M526" i="371"/>
  <c r="L526" i="371"/>
  <c r="Q524" i="371"/>
  <c r="P524" i="371"/>
  <c r="O524" i="371"/>
  <c r="N524" i="371"/>
  <c r="M524" i="371"/>
  <c r="L524" i="371"/>
  <c r="Q522" i="371"/>
  <c r="P522" i="371"/>
  <c r="O522" i="371"/>
  <c r="N522" i="371"/>
  <c r="M522" i="371"/>
  <c r="L522" i="371"/>
  <c r="Q519" i="371"/>
  <c r="P519" i="371"/>
  <c r="O519" i="371"/>
  <c r="N519" i="371"/>
  <c r="M519" i="371"/>
  <c r="L519" i="371"/>
  <c r="Q517" i="371"/>
  <c r="P517" i="371"/>
  <c r="O517" i="371"/>
  <c r="N517" i="371"/>
  <c r="M517" i="371"/>
  <c r="L517" i="371"/>
  <c r="Q514" i="371"/>
  <c r="P514" i="371"/>
  <c r="O514" i="371"/>
  <c r="N514" i="371"/>
  <c r="M514" i="371"/>
  <c r="L514" i="371"/>
  <c r="Q511" i="371"/>
  <c r="P511" i="371"/>
  <c r="O511" i="371"/>
  <c r="N511" i="371"/>
  <c r="M511" i="371"/>
  <c r="L511" i="371"/>
  <c r="Q508" i="371"/>
  <c r="P508" i="371"/>
  <c r="O508" i="371"/>
  <c r="N508" i="371"/>
  <c r="M508" i="371"/>
  <c r="L508" i="371"/>
  <c r="Q506" i="371"/>
  <c r="P506" i="371"/>
  <c r="O506" i="371"/>
  <c r="N506" i="371"/>
  <c r="M506" i="371"/>
  <c r="L506" i="371"/>
  <c r="Q503" i="371"/>
  <c r="P503" i="371"/>
  <c r="O503" i="371"/>
  <c r="N503" i="371"/>
  <c r="M503" i="371"/>
  <c r="L503" i="371"/>
  <c r="Q500" i="371"/>
  <c r="P500" i="371"/>
  <c r="O500" i="371"/>
  <c r="N500" i="371"/>
  <c r="M500" i="371"/>
  <c r="L500" i="371"/>
  <c r="Q497" i="371"/>
  <c r="P497" i="371"/>
  <c r="O497" i="371"/>
  <c r="N497" i="371"/>
  <c r="M497" i="371"/>
  <c r="L497" i="371"/>
  <c r="Q494" i="371"/>
  <c r="P494" i="371"/>
  <c r="O494" i="371"/>
  <c r="N494" i="371"/>
  <c r="M494" i="371"/>
  <c r="L494" i="371"/>
  <c r="Q491" i="371"/>
  <c r="P491" i="371"/>
  <c r="O491" i="371"/>
  <c r="N491" i="371"/>
  <c r="M491" i="371"/>
  <c r="L491" i="371"/>
  <c r="Q488" i="371"/>
  <c r="P488" i="371"/>
  <c r="O488" i="371"/>
  <c r="N488" i="371"/>
  <c r="M488" i="371"/>
  <c r="L488" i="371"/>
  <c r="Q486" i="371"/>
  <c r="P486" i="371"/>
  <c r="O486" i="371"/>
  <c r="N486" i="371"/>
  <c r="M486" i="371"/>
  <c r="L486" i="371"/>
  <c r="Q483" i="371"/>
  <c r="P483" i="371"/>
  <c r="O483" i="371"/>
  <c r="N483" i="371"/>
  <c r="M483" i="371"/>
  <c r="L483" i="371"/>
  <c r="Q481" i="371"/>
  <c r="P481" i="371"/>
  <c r="O481" i="371"/>
  <c r="N481" i="371"/>
  <c r="M481" i="371"/>
  <c r="L481" i="371"/>
  <c r="Q479" i="371"/>
  <c r="P479" i="371"/>
  <c r="O479" i="371"/>
  <c r="N479" i="371"/>
  <c r="M479" i="371"/>
  <c r="L479" i="371"/>
  <c r="Q476" i="371"/>
  <c r="P476" i="371"/>
  <c r="O476" i="371"/>
  <c r="N476" i="371"/>
  <c r="M476" i="371"/>
  <c r="L476" i="371"/>
  <c r="Q474" i="371"/>
  <c r="P474" i="371"/>
  <c r="O474" i="371"/>
  <c r="N474" i="371"/>
  <c r="M474" i="371"/>
  <c r="L474" i="371"/>
  <c r="Q471" i="371"/>
  <c r="P471" i="371"/>
  <c r="O471" i="371"/>
  <c r="N471" i="371"/>
  <c r="M471" i="371"/>
  <c r="L471" i="371"/>
  <c r="Q468" i="371"/>
  <c r="P468" i="371"/>
  <c r="O468" i="371"/>
  <c r="N468" i="371"/>
  <c r="M468" i="371"/>
  <c r="L468" i="371"/>
  <c r="Q465" i="371"/>
  <c r="P465" i="371"/>
  <c r="O465" i="371"/>
  <c r="N465" i="371"/>
  <c r="M465" i="371"/>
  <c r="L465" i="371"/>
  <c r="Q463" i="371"/>
  <c r="P463" i="371"/>
  <c r="O463" i="371"/>
  <c r="N463" i="371"/>
  <c r="M463" i="371"/>
  <c r="L463" i="371"/>
  <c r="Q461" i="371"/>
  <c r="P461" i="371"/>
  <c r="O461" i="371"/>
  <c r="N461" i="371"/>
  <c r="M461" i="371"/>
  <c r="L461" i="371"/>
  <c r="Q459" i="371"/>
  <c r="P459" i="371"/>
  <c r="O459" i="371"/>
  <c r="N459" i="371"/>
  <c r="M459" i="371"/>
  <c r="L459" i="371"/>
  <c r="Q456" i="371"/>
  <c r="P456" i="371"/>
  <c r="O456" i="371"/>
  <c r="N456" i="371"/>
  <c r="M456" i="371"/>
  <c r="L456" i="371"/>
  <c r="Q454" i="371"/>
  <c r="P454" i="371"/>
  <c r="O454" i="371"/>
  <c r="N454" i="371"/>
  <c r="M454" i="371"/>
  <c r="L454" i="371"/>
  <c r="Q452" i="371"/>
  <c r="P452" i="371"/>
  <c r="O452" i="371"/>
  <c r="N452" i="371"/>
  <c r="M452" i="371"/>
  <c r="L452" i="371"/>
  <c r="Q450" i="371"/>
  <c r="P450" i="371"/>
  <c r="O450" i="371"/>
  <c r="N450" i="371"/>
  <c r="M450" i="371"/>
  <c r="L450" i="371"/>
  <c r="Q448" i="371"/>
  <c r="P448" i="371"/>
  <c r="O448" i="371"/>
  <c r="N448" i="371"/>
  <c r="M448" i="371"/>
  <c r="L448" i="371"/>
  <c r="Q445" i="371"/>
  <c r="P445" i="371"/>
  <c r="O445" i="371"/>
  <c r="N445" i="371"/>
  <c r="M445" i="371"/>
  <c r="L445" i="371"/>
  <c r="Q442" i="371"/>
  <c r="P442" i="371"/>
  <c r="O442" i="371"/>
  <c r="N442" i="371"/>
  <c r="M442" i="371"/>
  <c r="L442" i="371"/>
  <c r="Q439" i="371"/>
  <c r="P439" i="371"/>
  <c r="O439" i="371"/>
  <c r="N439" i="371"/>
  <c r="M439" i="371"/>
  <c r="L439" i="371"/>
  <c r="Q436" i="371"/>
  <c r="P436" i="371"/>
  <c r="O436" i="371"/>
  <c r="N436" i="371"/>
  <c r="M436" i="371"/>
  <c r="L436" i="371"/>
  <c r="Q433" i="371"/>
  <c r="P433" i="371"/>
  <c r="O433" i="371"/>
  <c r="N433" i="371"/>
  <c r="M433" i="371"/>
  <c r="L433" i="371"/>
  <c r="Q430" i="371"/>
  <c r="P430" i="371"/>
  <c r="O430" i="371"/>
  <c r="N430" i="371"/>
  <c r="M430" i="371"/>
  <c r="L430" i="371"/>
  <c r="Q427" i="371"/>
  <c r="P427" i="371"/>
  <c r="O427" i="371"/>
  <c r="O424" i="371" s="1"/>
  <c r="O423" i="371" s="1"/>
  <c r="O422" i="371" s="1"/>
  <c r="N427" i="371"/>
  <c r="M427" i="371"/>
  <c r="L427" i="371"/>
  <c r="Q425" i="371"/>
  <c r="Q424" i="371" s="1"/>
  <c r="Q423" i="371" s="1"/>
  <c r="Q422" i="371" s="1"/>
  <c r="P425" i="371"/>
  <c r="O425" i="371"/>
  <c r="N425" i="371"/>
  <c r="N424" i="371" s="1"/>
  <c r="N423" i="371" s="1"/>
  <c r="N422" i="371" s="1"/>
  <c r="M425" i="371"/>
  <c r="M424" i="371" s="1"/>
  <c r="M423" i="371" s="1"/>
  <c r="M422" i="371" s="1"/>
  <c r="L425" i="371"/>
  <c r="L424" i="371" s="1"/>
  <c r="L423" i="371" s="1"/>
  <c r="L422" i="371" s="1"/>
  <c r="J631" i="371"/>
  <c r="I631" i="371"/>
  <c r="H631" i="371"/>
  <c r="G631" i="371"/>
  <c r="F631" i="371"/>
  <c r="J628" i="371"/>
  <c r="I628" i="371"/>
  <c r="H628" i="371"/>
  <c r="G628" i="371"/>
  <c r="F628" i="371"/>
  <c r="J625" i="371"/>
  <c r="I625" i="371"/>
  <c r="H625" i="371"/>
  <c r="G625" i="371"/>
  <c r="F625" i="371"/>
  <c r="J622" i="371"/>
  <c r="I622" i="371"/>
  <c r="H622" i="371"/>
  <c r="G622" i="371"/>
  <c r="F622" i="371"/>
  <c r="J619" i="371"/>
  <c r="I619" i="371"/>
  <c r="H619" i="371"/>
  <c r="G619" i="371"/>
  <c r="F619" i="371"/>
  <c r="J616" i="371"/>
  <c r="I616" i="371"/>
  <c r="H616" i="371"/>
  <c r="G616" i="371"/>
  <c r="F616" i="371"/>
  <c r="J614" i="371"/>
  <c r="I614" i="371"/>
  <c r="H614" i="371"/>
  <c r="G614" i="371"/>
  <c r="F614" i="371"/>
  <c r="J611" i="371"/>
  <c r="I611" i="371"/>
  <c r="H611" i="371"/>
  <c r="G611" i="371"/>
  <c r="F611" i="371"/>
  <c r="J609" i="371"/>
  <c r="I609" i="371"/>
  <c r="H609" i="371"/>
  <c r="G609" i="371"/>
  <c r="F609" i="371"/>
  <c r="J606" i="371"/>
  <c r="I606" i="371"/>
  <c r="H606" i="371"/>
  <c r="G606" i="371"/>
  <c r="F606" i="371"/>
  <c r="J603" i="371"/>
  <c r="I603" i="371"/>
  <c r="H603" i="371"/>
  <c r="G603" i="371"/>
  <c r="F603" i="371"/>
  <c r="J600" i="371"/>
  <c r="I600" i="371"/>
  <c r="H600" i="371"/>
  <c r="G600" i="371"/>
  <c r="F600" i="371"/>
  <c r="J598" i="371"/>
  <c r="I598" i="371"/>
  <c r="H598" i="371"/>
  <c r="G598" i="371"/>
  <c r="F598" i="371"/>
  <c r="J595" i="371"/>
  <c r="I595" i="371"/>
  <c r="H595" i="371"/>
  <c r="G595" i="371"/>
  <c r="F595" i="371"/>
  <c r="J592" i="371"/>
  <c r="I592" i="371"/>
  <c r="H592" i="371"/>
  <c r="G592" i="371"/>
  <c r="F592" i="371"/>
  <c r="J590" i="371"/>
  <c r="I590" i="371"/>
  <c r="H590" i="371"/>
  <c r="G590" i="371"/>
  <c r="F590" i="371"/>
  <c r="J588" i="371"/>
  <c r="I588" i="371"/>
  <c r="H588" i="371"/>
  <c r="G588" i="371"/>
  <c r="F588" i="371"/>
  <c r="J586" i="371"/>
  <c r="I586" i="371"/>
  <c r="H586" i="371"/>
  <c r="G586" i="371"/>
  <c r="F586" i="371"/>
  <c r="J584" i="371"/>
  <c r="I584" i="371"/>
  <c r="H584" i="371"/>
  <c r="G584" i="371"/>
  <c r="F584" i="371"/>
  <c r="J581" i="371"/>
  <c r="I581" i="371"/>
  <c r="H581" i="371"/>
  <c r="G581" i="371"/>
  <c r="F581" i="371"/>
  <c r="J578" i="371"/>
  <c r="I578" i="371"/>
  <c r="H578" i="371"/>
  <c r="G578" i="371"/>
  <c r="F578" i="371"/>
  <c r="J576" i="371"/>
  <c r="I576" i="371"/>
  <c r="H576" i="371"/>
  <c r="G576" i="371"/>
  <c r="F576" i="371"/>
  <c r="J573" i="371"/>
  <c r="I573" i="371"/>
  <c r="H573" i="371"/>
  <c r="G573" i="371"/>
  <c r="F573" i="371"/>
  <c r="J570" i="371"/>
  <c r="I570" i="371"/>
  <c r="H570" i="371"/>
  <c r="G570" i="371"/>
  <c r="F570" i="371"/>
  <c r="J567" i="371"/>
  <c r="I567" i="371"/>
  <c r="H567" i="371"/>
  <c r="G567" i="371"/>
  <c r="F567" i="371"/>
  <c r="J565" i="371"/>
  <c r="I565" i="371"/>
  <c r="H565" i="371"/>
  <c r="G565" i="371"/>
  <c r="F565" i="371"/>
  <c r="J563" i="371"/>
  <c r="I563" i="371"/>
  <c r="H563" i="371"/>
  <c r="G563" i="371"/>
  <c r="F563" i="371"/>
  <c r="J561" i="371"/>
  <c r="I561" i="371"/>
  <c r="H561" i="371"/>
  <c r="G561" i="371"/>
  <c r="F561" i="371"/>
  <c r="J559" i="371"/>
  <c r="I559" i="371"/>
  <c r="H559" i="371"/>
  <c r="G559" i="371"/>
  <c r="F559" i="371"/>
  <c r="J556" i="371"/>
  <c r="I556" i="371"/>
  <c r="H556" i="371"/>
  <c r="G556" i="371"/>
  <c r="F556" i="371"/>
  <c r="J554" i="371"/>
  <c r="I554" i="371"/>
  <c r="H554" i="371"/>
  <c r="G554" i="371"/>
  <c r="F554" i="371"/>
  <c r="J552" i="371"/>
  <c r="I552" i="371"/>
  <c r="H552" i="371"/>
  <c r="G552" i="371"/>
  <c r="F552" i="371"/>
  <c r="J549" i="371"/>
  <c r="I549" i="371"/>
  <c r="H549" i="371"/>
  <c r="G549" i="371"/>
  <c r="F549" i="371"/>
  <c r="J546" i="371"/>
  <c r="I546" i="371"/>
  <c r="H546" i="371"/>
  <c r="G546" i="371"/>
  <c r="F546" i="371"/>
  <c r="J544" i="371"/>
  <c r="I544" i="371"/>
  <c r="H544" i="371"/>
  <c r="G544" i="371"/>
  <c r="F544" i="371"/>
  <c r="J542" i="371"/>
  <c r="I542" i="371"/>
  <c r="H542" i="371"/>
  <c r="G542" i="371"/>
  <c r="F542" i="371"/>
  <c r="J539" i="371"/>
  <c r="I539" i="371"/>
  <c r="H539" i="371"/>
  <c r="G539" i="371"/>
  <c r="F539" i="371"/>
  <c r="J536" i="371"/>
  <c r="I536" i="371"/>
  <c r="H536" i="371"/>
  <c r="G536" i="371"/>
  <c r="F536" i="371"/>
  <c r="J533" i="371"/>
  <c r="I533" i="371"/>
  <c r="H533" i="371"/>
  <c r="G533" i="371"/>
  <c r="F533" i="371"/>
  <c r="J530" i="371"/>
  <c r="I530" i="371"/>
  <c r="H530" i="371"/>
  <c r="G530" i="371"/>
  <c r="F530" i="371"/>
  <c r="J528" i="371"/>
  <c r="I528" i="371"/>
  <c r="H528" i="371"/>
  <c r="G528" i="371"/>
  <c r="F528" i="371"/>
  <c r="J526" i="371"/>
  <c r="I526" i="371"/>
  <c r="H526" i="371"/>
  <c r="G526" i="371"/>
  <c r="F526" i="371"/>
  <c r="J524" i="371"/>
  <c r="I524" i="371"/>
  <c r="H524" i="371"/>
  <c r="G524" i="371"/>
  <c r="F524" i="371"/>
  <c r="J522" i="371"/>
  <c r="I522" i="371"/>
  <c r="H522" i="371"/>
  <c r="G522" i="371"/>
  <c r="F522" i="371"/>
  <c r="J519" i="371"/>
  <c r="I519" i="371"/>
  <c r="H519" i="371"/>
  <c r="G519" i="371"/>
  <c r="F519" i="371"/>
  <c r="J517" i="371"/>
  <c r="I517" i="371"/>
  <c r="H517" i="371"/>
  <c r="G517" i="371"/>
  <c r="F517" i="371"/>
  <c r="J514" i="371"/>
  <c r="I514" i="371"/>
  <c r="H514" i="371"/>
  <c r="G514" i="371"/>
  <c r="F514" i="371"/>
  <c r="J511" i="371"/>
  <c r="I511" i="371"/>
  <c r="H511" i="371"/>
  <c r="G511" i="371"/>
  <c r="F511" i="371"/>
  <c r="J508" i="371"/>
  <c r="I508" i="371"/>
  <c r="H508" i="371"/>
  <c r="G508" i="371"/>
  <c r="F508" i="371"/>
  <c r="J506" i="371"/>
  <c r="I506" i="371"/>
  <c r="H506" i="371"/>
  <c r="G506" i="371"/>
  <c r="F506" i="371"/>
  <c r="J503" i="371"/>
  <c r="I503" i="371"/>
  <c r="H503" i="371"/>
  <c r="G503" i="371"/>
  <c r="F503" i="371"/>
  <c r="J500" i="371"/>
  <c r="I500" i="371"/>
  <c r="H500" i="371"/>
  <c r="G500" i="371"/>
  <c r="F500" i="371"/>
  <c r="J497" i="371"/>
  <c r="I497" i="371"/>
  <c r="H497" i="371"/>
  <c r="G497" i="371"/>
  <c r="F497" i="371"/>
  <c r="J494" i="371"/>
  <c r="I494" i="371"/>
  <c r="H494" i="371"/>
  <c r="G494" i="371"/>
  <c r="F494" i="371"/>
  <c r="J491" i="371"/>
  <c r="I491" i="371"/>
  <c r="H491" i="371"/>
  <c r="G491" i="371"/>
  <c r="F491" i="371"/>
  <c r="J488" i="371"/>
  <c r="I488" i="371"/>
  <c r="H488" i="371"/>
  <c r="G488" i="371"/>
  <c r="F488" i="371"/>
  <c r="J486" i="371"/>
  <c r="I486" i="371"/>
  <c r="H486" i="371"/>
  <c r="G486" i="371"/>
  <c r="F486" i="371"/>
  <c r="J483" i="371"/>
  <c r="I483" i="371"/>
  <c r="H483" i="371"/>
  <c r="G483" i="371"/>
  <c r="F483" i="371"/>
  <c r="J481" i="371"/>
  <c r="I481" i="371"/>
  <c r="H481" i="371"/>
  <c r="G481" i="371"/>
  <c r="F481" i="371"/>
  <c r="J479" i="371"/>
  <c r="I479" i="371"/>
  <c r="H479" i="371"/>
  <c r="G479" i="371"/>
  <c r="F479" i="371"/>
  <c r="J476" i="371"/>
  <c r="I476" i="371"/>
  <c r="H476" i="371"/>
  <c r="G476" i="371"/>
  <c r="F476" i="371"/>
  <c r="J474" i="371"/>
  <c r="I474" i="371"/>
  <c r="H474" i="371"/>
  <c r="G474" i="371"/>
  <c r="F474" i="371"/>
  <c r="J471" i="371"/>
  <c r="I471" i="371"/>
  <c r="H471" i="371"/>
  <c r="G471" i="371"/>
  <c r="F471" i="371"/>
  <c r="J468" i="371"/>
  <c r="I468" i="371"/>
  <c r="H468" i="371"/>
  <c r="G468" i="371"/>
  <c r="F468" i="371"/>
  <c r="J465" i="371"/>
  <c r="I465" i="371"/>
  <c r="H465" i="371"/>
  <c r="G465" i="371"/>
  <c r="F465" i="371"/>
  <c r="J463" i="371"/>
  <c r="I463" i="371"/>
  <c r="H463" i="371"/>
  <c r="G463" i="371"/>
  <c r="F463" i="371"/>
  <c r="J461" i="371"/>
  <c r="I461" i="371"/>
  <c r="H461" i="371"/>
  <c r="G461" i="371"/>
  <c r="F461" i="371"/>
  <c r="J459" i="371"/>
  <c r="I459" i="371"/>
  <c r="H459" i="371"/>
  <c r="G459" i="371"/>
  <c r="F459" i="371"/>
  <c r="J456" i="371"/>
  <c r="I456" i="371"/>
  <c r="H456" i="371"/>
  <c r="G456" i="371"/>
  <c r="F456" i="371"/>
  <c r="J454" i="371"/>
  <c r="I454" i="371"/>
  <c r="H454" i="371"/>
  <c r="G454" i="371"/>
  <c r="F454" i="371"/>
  <c r="J452" i="371"/>
  <c r="I452" i="371"/>
  <c r="H452" i="371"/>
  <c r="G452" i="371"/>
  <c r="F452" i="371"/>
  <c r="J450" i="371"/>
  <c r="I450" i="371"/>
  <c r="H450" i="371"/>
  <c r="G450" i="371"/>
  <c r="F450" i="371"/>
  <c r="J448" i="371"/>
  <c r="I448" i="371"/>
  <c r="H448" i="371"/>
  <c r="G448" i="371"/>
  <c r="F448" i="371"/>
  <c r="J445" i="371"/>
  <c r="I445" i="371"/>
  <c r="H445" i="371"/>
  <c r="G445" i="371"/>
  <c r="F445" i="371"/>
  <c r="J442" i="371"/>
  <c r="I442" i="371"/>
  <c r="H442" i="371"/>
  <c r="G442" i="371"/>
  <c r="F442" i="371"/>
  <c r="J439" i="371"/>
  <c r="I439" i="371"/>
  <c r="H439" i="371"/>
  <c r="G439" i="371"/>
  <c r="F439" i="371"/>
  <c r="J436" i="371"/>
  <c r="I436" i="371"/>
  <c r="H436" i="371"/>
  <c r="G436" i="371"/>
  <c r="F436" i="371"/>
  <c r="J433" i="371"/>
  <c r="I433" i="371"/>
  <c r="H433" i="371"/>
  <c r="G433" i="371"/>
  <c r="F433" i="371"/>
  <c r="J430" i="371"/>
  <c r="I430" i="371"/>
  <c r="H430" i="371"/>
  <c r="G430" i="371"/>
  <c r="F430" i="371"/>
  <c r="J427" i="371"/>
  <c r="I427" i="371"/>
  <c r="H427" i="371"/>
  <c r="G427" i="371"/>
  <c r="F427" i="371"/>
  <c r="J425" i="371"/>
  <c r="I425" i="371"/>
  <c r="H425" i="371"/>
  <c r="G425" i="371"/>
  <c r="F425" i="371"/>
  <c r="D631" i="371"/>
  <c r="D628" i="371"/>
  <c r="D625" i="371"/>
  <c r="D622" i="371"/>
  <c r="D619" i="371"/>
  <c r="D616" i="371"/>
  <c r="D614" i="371"/>
  <c r="D611" i="371"/>
  <c r="D609" i="371"/>
  <c r="D606" i="371"/>
  <c r="D603" i="371"/>
  <c r="D600" i="371"/>
  <c r="D598" i="371"/>
  <c r="D595" i="371"/>
  <c r="D592" i="371"/>
  <c r="D590" i="371"/>
  <c r="D588" i="371"/>
  <c r="D586" i="371"/>
  <c r="D584" i="371"/>
  <c r="D581" i="371"/>
  <c r="D578" i="371"/>
  <c r="D576" i="371"/>
  <c r="D573" i="371"/>
  <c r="D570" i="371"/>
  <c r="D567" i="371"/>
  <c r="D565" i="371"/>
  <c r="D563" i="371"/>
  <c r="D561" i="371"/>
  <c r="D559" i="371"/>
  <c r="D556" i="371"/>
  <c r="D554" i="371"/>
  <c r="D552" i="371"/>
  <c r="D549" i="371"/>
  <c r="D546" i="371"/>
  <c r="D544" i="371"/>
  <c r="D542" i="371"/>
  <c r="D539" i="371"/>
  <c r="D536" i="371"/>
  <c r="D533" i="371"/>
  <c r="D530" i="371"/>
  <c r="D528" i="371"/>
  <c r="D526" i="371"/>
  <c r="D524" i="371"/>
  <c r="D522" i="371"/>
  <c r="D519" i="371"/>
  <c r="D517" i="371"/>
  <c r="D514" i="371"/>
  <c r="D511" i="371"/>
  <c r="D508" i="371"/>
  <c r="D506" i="371"/>
  <c r="D503" i="371"/>
  <c r="D500" i="371"/>
  <c r="D497" i="371"/>
  <c r="D494" i="371"/>
  <c r="D491" i="371"/>
  <c r="D488" i="371"/>
  <c r="D486" i="371"/>
  <c r="D483" i="371"/>
  <c r="D481" i="371"/>
  <c r="D479" i="371"/>
  <c r="D476" i="371"/>
  <c r="D474" i="371"/>
  <c r="D471" i="371"/>
  <c r="D468" i="371"/>
  <c r="D465" i="371"/>
  <c r="D463" i="371"/>
  <c r="D461" i="371"/>
  <c r="D459" i="371"/>
  <c r="D456" i="371"/>
  <c r="D454" i="371"/>
  <c r="D452" i="371"/>
  <c r="D450" i="371"/>
  <c r="D448" i="371"/>
  <c r="D445" i="371"/>
  <c r="D442" i="371"/>
  <c r="D439" i="371"/>
  <c r="D436" i="371"/>
  <c r="D433" i="371"/>
  <c r="D430" i="371"/>
  <c r="D427" i="371"/>
  <c r="D425" i="371"/>
  <c r="AA1494" i="371"/>
  <c r="AB1494" i="371" s="1"/>
  <c r="R1494" i="371"/>
  <c r="E1494" i="371"/>
  <c r="K1494" i="371" s="1"/>
  <c r="O1483" i="5"/>
  <c r="O1484" i="5"/>
  <c r="O1485" i="5"/>
  <c r="O1486" i="5"/>
  <c r="O1487" i="5"/>
  <c r="O1488" i="5"/>
  <c r="O1489" i="5"/>
  <c r="O1490" i="5"/>
  <c r="O1491" i="5"/>
  <c r="O1493" i="5"/>
  <c r="O1494" i="5"/>
  <c r="O1495" i="5"/>
  <c r="O1497" i="5"/>
  <c r="O1498" i="5"/>
  <c r="O1499" i="5"/>
  <c r="O1500" i="5"/>
  <c r="O1501" i="5"/>
  <c r="O1502" i="5"/>
  <c r="C1492" i="5"/>
  <c r="AA1483" i="371"/>
  <c r="AA1484" i="371"/>
  <c r="AB1484" i="371" s="1"/>
  <c r="AA1485" i="371"/>
  <c r="AB1485" i="371" s="1"/>
  <c r="AA1486" i="371"/>
  <c r="AA1487" i="371"/>
  <c r="AA1488" i="371"/>
  <c r="AA1489" i="371"/>
  <c r="AA1490" i="371"/>
  <c r="AA1491" i="371"/>
  <c r="R1483" i="371"/>
  <c r="R1484" i="371"/>
  <c r="R1485" i="371"/>
  <c r="R1486" i="371"/>
  <c r="R1487" i="371"/>
  <c r="R1488" i="371"/>
  <c r="E1483" i="371"/>
  <c r="K1483" i="371" s="1"/>
  <c r="E1484" i="371"/>
  <c r="K1484" i="371" s="1"/>
  <c r="E1485" i="371"/>
  <c r="K1485" i="371" s="1"/>
  <c r="E1486" i="371"/>
  <c r="K1486" i="371" s="1"/>
  <c r="E1487" i="371"/>
  <c r="K1487" i="371" s="1"/>
  <c r="E1488" i="371"/>
  <c r="K1488" i="371" s="1"/>
  <c r="E1489" i="371"/>
  <c r="K1489" i="371" s="1"/>
  <c r="E1490" i="371"/>
  <c r="D1481" i="371"/>
  <c r="X2049" i="373" l="1"/>
  <c r="N2049" i="373"/>
  <c r="AB1953" i="373"/>
  <c r="AC1926" i="373"/>
  <c r="Q762" i="373"/>
  <c r="R772" i="373"/>
  <c r="AB772" i="373" s="1"/>
  <c r="AC772" i="373" s="1"/>
  <c r="L265" i="373"/>
  <c r="R265" i="373" s="1"/>
  <c r="W2049" i="373"/>
  <c r="AC1955" i="373"/>
  <c r="AA1542" i="373"/>
  <c r="AC26" i="373"/>
  <c r="AC1927" i="373"/>
  <c r="AB1424" i="373"/>
  <c r="AC1424" i="373" s="1"/>
  <c r="AC1976" i="373"/>
  <c r="G2049" i="373"/>
  <c r="AC2039" i="373"/>
  <c r="D265" i="373"/>
  <c r="K265" i="373" s="1"/>
  <c r="AC2034" i="373"/>
  <c r="O2049" i="373"/>
  <c r="AB423" i="373"/>
  <c r="AC423" i="373" s="1"/>
  <c r="R1250" i="373"/>
  <c r="AB1250" i="373" s="1"/>
  <c r="AC1250" i="373" s="1"/>
  <c r="L1245" i="373"/>
  <c r="R1245" i="373" s="1"/>
  <c r="AB1245" i="373" s="1"/>
  <c r="AC1245" i="373" s="1"/>
  <c r="R1568" i="373"/>
  <c r="AB1568" i="373" s="1"/>
  <c r="L1562" i="373"/>
  <c r="R1376" i="373"/>
  <c r="AC2040" i="373"/>
  <c r="K1376" i="373"/>
  <c r="AA1376" i="373"/>
  <c r="AC1543" i="373"/>
  <c r="D1562" i="373"/>
  <c r="K1568" i="373"/>
  <c r="K218" i="373"/>
  <c r="D211" i="373"/>
  <c r="M1974" i="373"/>
  <c r="R1975" i="373"/>
  <c r="AB1975" i="373" s="1"/>
  <c r="AA1994" i="373"/>
  <c r="S1993" i="373"/>
  <c r="K746" i="373"/>
  <c r="D745" i="373"/>
  <c r="K745" i="373" s="1"/>
  <c r="AA211" i="373"/>
  <c r="S165" i="373"/>
  <c r="AA1967" i="373"/>
  <c r="AB1967" i="373" s="1"/>
  <c r="AC1967" i="373" s="1"/>
  <c r="S1966" i="373"/>
  <c r="AA422" i="373"/>
  <c r="AB422" i="373" s="1"/>
  <c r="AC422" i="373" s="1"/>
  <c r="S265" i="373"/>
  <c r="R218" i="373"/>
  <c r="AB218" i="373" s="1"/>
  <c r="L211" i="373"/>
  <c r="R1478" i="373"/>
  <c r="L1477" i="373"/>
  <c r="K1992" i="373"/>
  <c r="K1966" i="373"/>
  <c r="D1965" i="373"/>
  <c r="K1478" i="373"/>
  <c r="D1477" i="373"/>
  <c r="AA1477" i="373"/>
  <c r="S1464" i="373"/>
  <c r="AA1952" i="373"/>
  <c r="S1951" i="373"/>
  <c r="AC266" i="373"/>
  <c r="R1966" i="373"/>
  <c r="L1965" i="373"/>
  <c r="AA762" i="373"/>
  <c r="S747" i="373"/>
  <c r="K1530" i="373"/>
  <c r="D1529" i="373"/>
  <c r="AC219" i="373"/>
  <c r="AA1423" i="373"/>
  <c r="L1951" i="373"/>
  <c r="R1952" i="373"/>
  <c r="R2033" i="373"/>
  <c r="AB2033" i="373" s="1"/>
  <c r="L2021" i="373"/>
  <c r="L1529" i="373"/>
  <c r="R1530" i="373"/>
  <c r="AB1530" i="373" s="1"/>
  <c r="L1999" i="373"/>
  <c r="R2000" i="373"/>
  <c r="AB2000" i="373" s="1"/>
  <c r="AC2000" i="373" s="1"/>
  <c r="AB1478" i="373"/>
  <c r="K2033" i="373"/>
  <c r="D2021" i="373"/>
  <c r="R1423" i="373"/>
  <c r="L746" i="373"/>
  <c r="AA2020" i="373"/>
  <c r="S2013" i="373"/>
  <c r="AA2013" i="373" s="1"/>
  <c r="D264" i="373"/>
  <c r="K264" i="373" s="1"/>
  <c r="K1954" i="373"/>
  <c r="AC1954" i="373" s="1"/>
  <c r="D1953" i="373"/>
  <c r="AC1531" i="373"/>
  <c r="K1975" i="373"/>
  <c r="D1974" i="373"/>
  <c r="K1974" i="373" s="1"/>
  <c r="P424" i="371"/>
  <c r="P423" i="371" s="1"/>
  <c r="P422" i="371" s="1"/>
  <c r="AB1486" i="371"/>
  <c r="AC1486" i="371" s="1"/>
  <c r="G424" i="371"/>
  <c r="G423" i="371" s="1"/>
  <c r="G422" i="371" s="1"/>
  <c r="F424" i="371"/>
  <c r="F423" i="371" s="1"/>
  <c r="F422" i="371" s="1"/>
  <c r="J424" i="371"/>
  <c r="J423" i="371" s="1"/>
  <c r="J422" i="371" s="1"/>
  <c r="I424" i="371"/>
  <c r="I423" i="371" s="1"/>
  <c r="I422" i="371" s="1"/>
  <c r="AB1488" i="371"/>
  <c r="H424" i="371"/>
  <c r="H423" i="371" s="1"/>
  <c r="H422" i="371" s="1"/>
  <c r="AB1487" i="371"/>
  <c r="AC1487" i="371" s="1"/>
  <c r="AB1483" i="371"/>
  <c r="AC1483" i="371" s="1"/>
  <c r="D424" i="371"/>
  <c r="D423" i="371" s="1"/>
  <c r="D422" i="371" s="1"/>
  <c r="AC1494" i="371"/>
  <c r="AC1488" i="371"/>
  <c r="AC1484" i="371"/>
  <c r="AC1485" i="371"/>
  <c r="O1460" i="5"/>
  <c r="D1458" i="5"/>
  <c r="E1458" i="5"/>
  <c r="F1458" i="5"/>
  <c r="G1458" i="5"/>
  <c r="H1458" i="5"/>
  <c r="I1458" i="5"/>
  <c r="J1458" i="5"/>
  <c r="K1458" i="5"/>
  <c r="L1458" i="5"/>
  <c r="M1458" i="5"/>
  <c r="N1458" i="5"/>
  <c r="C1458" i="5"/>
  <c r="E1460" i="371"/>
  <c r="K1460" i="371" s="1"/>
  <c r="R1460" i="371"/>
  <c r="AA1460" i="371"/>
  <c r="Z1458" i="371"/>
  <c r="Y1458" i="371"/>
  <c r="X1458" i="371"/>
  <c r="W1458" i="371"/>
  <c r="V1458" i="371"/>
  <c r="U1458" i="371"/>
  <c r="T1458" i="371"/>
  <c r="S1458" i="371"/>
  <c r="Q1458" i="371"/>
  <c r="P1458" i="371"/>
  <c r="O1458" i="371"/>
  <c r="N1458" i="371"/>
  <c r="R1458" i="371" s="1"/>
  <c r="M1458" i="371"/>
  <c r="L1458" i="371"/>
  <c r="J1458" i="371"/>
  <c r="I1458" i="371"/>
  <c r="H1458" i="371"/>
  <c r="G1458" i="371"/>
  <c r="F1458" i="371"/>
  <c r="D1458" i="371"/>
  <c r="O1402" i="5"/>
  <c r="O1403" i="5"/>
  <c r="O1404" i="5"/>
  <c r="D1400" i="5"/>
  <c r="E1400" i="5"/>
  <c r="F1400" i="5"/>
  <c r="G1400" i="5"/>
  <c r="H1400" i="5"/>
  <c r="I1400" i="5"/>
  <c r="J1400" i="5"/>
  <c r="K1400" i="5"/>
  <c r="L1400" i="5"/>
  <c r="M1400" i="5"/>
  <c r="N1400" i="5"/>
  <c r="C1400" i="5"/>
  <c r="E1402" i="371"/>
  <c r="K1402" i="371" s="1"/>
  <c r="E1403" i="371"/>
  <c r="K1403" i="371" s="1"/>
  <c r="E1404" i="371"/>
  <c r="K1404" i="371" s="1"/>
  <c r="R1401" i="371"/>
  <c r="R1402" i="371"/>
  <c r="R1403" i="371"/>
  <c r="R1404" i="371"/>
  <c r="AA1402" i="371"/>
  <c r="AA1403" i="371"/>
  <c r="AA1404" i="371"/>
  <c r="Z1400" i="371"/>
  <c r="Y1400" i="371"/>
  <c r="X1400" i="371"/>
  <c r="W1400" i="371"/>
  <c r="V1400" i="371"/>
  <c r="U1400" i="371"/>
  <c r="T1400" i="371"/>
  <c r="S1400" i="371"/>
  <c r="Q1400" i="371"/>
  <c r="P1400" i="371"/>
  <c r="O1400" i="371"/>
  <c r="N1400" i="371"/>
  <c r="M1400" i="371"/>
  <c r="L1400" i="371"/>
  <c r="J1400" i="371"/>
  <c r="I1400" i="371"/>
  <c r="H1400" i="371"/>
  <c r="G1400" i="371"/>
  <c r="F1400" i="371"/>
  <c r="D1400" i="371"/>
  <c r="O657" i="5"/>
  <c r="O658" i="5"/>
  <c r="AA657" i="371"/>
  <c r="AA658" i="371"/>
  <c r="R657" i="371"/>
  <c r="E657" i="371"/>
  <c r="K657" i="371" s="1"/>
  <c r="E640" i="371"/>
  <c r="K640" i="371" s="1"/>
  <c r="R640" i="371"/>
  <c r="AA640" i="371"/>
  <c r="Z639" i="371"/>
  <c r="Y639" i="371"/>
  <c r="X639" i="371"/>
  <c r="W639" i="371"/>
  <c r="V639" i="371"/>
  <c r="U639" i="371"/>
  <c r="T639" i="371"/>
  <c r="S639" i="371"/>
  <c r="Q639" i="371"/>
  <c r="P639" i="371"/>
  <c r="O639" i="371"/>
  <c r="N639" i="371"/>
  <c r="M639" i="371"/>
  <c r="L639" i="371"/>
  <c r="J639" i="371"/>
  <c r="I639" i="371"/>
  <c r="H639" i="371"/>
  <c r="G639" i="371"/>
  <c r="F639" i="371"/>
  <c r="D639" i="371"/>
  <c r="O640" i="5"/>
  <c r="D639" i="5"/>
  <c r="E639" i="5"/>
  <c r="F639" i="5"/>
  <c r="G639" i="5"/>
  <c r="H639" i="5"/>
  <c r="I639" i="5"/>
  <c r="J639" i="5"/>
  <c r="K639" i="5"/>
  <c r="L639" i="5"/>
  <c r="M639" i="5"/>
  <c r="N639" i="5"/>
  <c r="C639" i="5"/>
  <c r="M249" i="5"/>
  <c r="E1156" i="371"/>
  <c r="K1156" i="371" s="1"/>
  <c r="R1156" i="371"/>
  <c r="AA1156" i="371"/>
  <c r="Z1153" i="371"/>
  <c r="Y1153" i="371"/>
  <c r="X1153" i="371"/>
  <c r="W1153" i="371"/>
  <c r="V1153" i="371"/>
  <c r="U1153" i="371"/>
  <c r="T1153" i="371"/>
  <c r="S1153" i="371"/>
  <c r="Q1153" i="371"/>
  <c r="P1153" i="371"/>
  <c r="O1153" i="371"/>
  <c r="N1153" i="371"/>
  <c r="M1153" i="371"/>
  <c r="L1153" i="371"/>
  <c r="J1153" i="371"/>
  <c r="I1153" i="371"/>
  <c r="H1153" i="371"/>
  <c r="G1153" i="371"/>
  <c r="F1153" i="371"/>
  <c r="D1153" i="371"/>
  <c r="O1156" i="5"/>
  <c r="D1153" i="5"/>
  <c r="E1153" i="5"/>
  <c r="F1153" i="5"/>
  <c r="G1153" i="5"/>
  <c r="H1153" i="5"/>
  <c r="I1153" i="5"/>
  <c r="J1153" i="5"/>
  <c r="K1153" i="5"/>
  <c r="L1153" i="5"/>
  <c r="M1153" i="5"/>
  <c r="N1153" i="5"/>
  <c r="C1153" i="5"/>
  <c r="Q747" i="373" l="1"/>
  <c r="R762" i="373"/>
  <c r="AB762" i="373" s="1"/>
  <c r="AC762" i="373" s="1"/>
  <c r="AC218" i="373"/>
  <c r="AC1478" i="373"/>
  <c r="AC1975" i="373"/>
  <c r="AA1966" i="373"/>
  <c r="AB1966" i="373" s="1"/>
  <c r="AC1966" i="373" s="1"/>
  <c r="S1965" i="373"/>
  <c r="S1992" i="373"/>
  <c r="AA1993" i="373"/>
  <c r="K1953" i="373"/>
  <c r="AC1953" i="373" s="1"/>
  <c r="D1952" i="373"/>
  <c r="R1529" i="373"/>
  <c r="AB1529" i="373" s="1"/>
  <c r="L1528" i="373"/>
  <c r="R1951" i="373"/>
  <c r="L1950" i="373"/>
  <c r="K1529" i="373"/>
  <c r="D1528" i="373"/>
  <c r="L1964" i="373"/>
  <c r="R1965" i="373"/>
  <c r="AB1952" i="373"/>
  <c r="M1963" i="373"/>
  <c r="M1949" i="373" s="1"/>
  <c r="M1983" i="373" s="1"/>
  <c r="M2049" i="373" s="1"/>
  <c r="R1974" i="373"/>
  <c r="AB1974" i="373" s="1"/>
  <c r="AC1974" i="373" s="1"/>
  <c r="AB1376" i="373"/>
  <c r="AC1376" i="373" s="1"/>
  <c r="R1999" i="373"/>
  <c r="AB1999" i="373" s="1"/>
  <c r="AC1999" i="373" s="1"/>
  <c r="L1994" i="373"/>
  <c r="AC2033" i="373"/>
  <c r="AB1423" i="373"/>
  <c r="AC1423" i="373" s="1"/>
  <c r="S746" i="373"/>
  <c r="AA747" i="373"/>
  <c r="K1965" i="373"/>
  <c r="D1964" i="373"/>
  <c r="K1562" i="373"/>
  <c r="D1542" i="373"/>
  <c r="K1542" i="373" s="1"/>
  <c r="R1562" i="373"/>
  <c r="AB1562" i="373" s="1"/>
  <c r="L1542" i="373"/>
  <c r="R1542" i="373" s="1"/>
  <c r="AB1542" i="373" s="1"/>
  <c r="K2021" i="373"/>
  <c r="D2020" i="373"/>
  <c r="L2020" i="373"/>
  <c r="R2021" i="373"/>
  <c r="AB2021" i="373" s="1"/>
  <c r="AA1464" i="373"/>
  <c r="S1463" i="373"/>
  <c r="R211" i="373"/>
  <c r="AB211" i="373" s="1"/>
  <c r="L165" i="373"/>
  <c r="L745" i="373"/>
  <c r="AC1530" i="373"/>
  <c r="AA1951" i="373"/>
  <c r="S1950" i="373"/>
  <c r="K1477" i="373"/>
  <c r="D1464" i="373"/>
  <c r="R1477" i="373"/>
  <c r="AB1477" i="373" s="1"/>
  <c r="L1464" i="373"/>
  <c r="AA265" i="373"/>
  <c r="AB265" i="373" s="1"/>
  <c r="AC265" i="373" s="1"/>
  <c r="AA165" i="373"/>
  <c r="K211" i="373"/>
  <c r="D165" i="373"/>
  <c r="AC13" i="373"/>
  <c r="AC1568" i="373"/>
  <c r="E639" i="371"/>
  <c r="O639" i="5"/>
  <c r="AA639" i="371"/>
  <c r="R639" i="371"/>
  <c r="AB1460" i="371"/>
  <c r="AB640" i="371"/>
  <c r="AC640" i="371" s="1"/>
  <c r="AB1404" i="371"/>
  <c r="AB1403" i="371"/>
  <c r="E1458" i="371"/>
  <c r="AB657" i="371"/>
  <c r="AC657" i="371" s="1"/>
  <c r="AB1402" i="371"/>
  <c r="AB1156" i="371"/>
  <c r="AC1156" i="371" s="1"/>
  <c r="K639" i="371"/>
  <c r="E426" i="371"/>
  <c r="K426" i="371" s="1"/>
  <c r="E428" i="371"/>
  <c r="K428" i="371" s="1"/>
  <c r="E429" i="371"/>
  <c r="K429" i="371" s="1"/>
  <c r="E431" i="371"/>
  <c r="K431" i="371" s="1"/>
  <c r="E432" i="371"/>
  <c r="K432" i="371" s="1"/>
  <c r="E434" i="371"/>
  <c r="K434" i="371" s="1"/>
  <c r="E435" i="371"/>
  <c r="K435" i="371" s="1"/>
  <c r="E437" i="371"/>
  <c r="K437" i="371" s="1"/>
  <c r="E438" i="371"/>
  <c r="K438" i="371" s="1"/>
  <c r="E440" i="371"/>
  <c r="K440" i="371" s="1"/>
  <c r="E441" i="371"/>
  <c r="K441" i="371" s="1"/>
  <c r="E443" i="371"/>
  <c r="K443" i="371" s="1"/>
  <c r="E444" i="371"/>
  <c r="K444" i="371" s="1"/>
  <c r="E446" i="371"/>
  <c r="K446" i="371" s="1"/>
  <c r="E447" i="371"/>
  <c r="K447" i="371" s="1"/>
  <c r="E449" i="371"/>
  <c r="K449" i="371" s="1"/>
  <c r="E451" i="371"/>
  <c r="K451" i="371" s="1"/>
  <c r="E453" i="371"/>
  <c r="K453" i="371" s="1"/>
  <c r="E455" i="371"/>
  <c r="K455" i="371" s="1"/>
  <c r="E457" i="371"/>
  <c r="K457" i="371" s="1"/>
  <c r="E458" i="371"/>
  <c r="K458" i="371" s="1"/>
  <c r="E460" i="371"/>
  <c r="K460" i="371" s="1"/>
  <c r="E462" i="371"/>
  <c r="K462" i="371" s="1"/>
  <c r="E464" i="371"/>
  <c r="K464" i="371" s="1"/>
  <c r="E466" i="371"/>
  <c r="K466" i="371" s="1"/>
  <c r="E467" i="371"/>
  <c r="K467" i="371" s="1"/>
  <c r="E469" i="371"/>
  <c r="K469" i="371" s="1"/>
  <c r="E470" i="371"/>
  <c r="K470" i="371" s="1"/>
  <c r="E472" i="371"/>
  <c r="K472" i="371" s="1"/>
  <c r="E473" i="371"/>
  <c r="K473" i="371" s="1"/>
  <c r="E475" i="371"/>
  <c r="K475" i="371" s="1"/>
  <c r="E477" i="371"/>
  <c r="K477" i="371" s="1"/>
  <c r="E478" i="371"/>
  <c r="K478" i="371" s="1"/>
  <c r="E480" i="371"/>
  <c r="K480" i="371" s="1"/>
  <c r="E482" i="371"/>
  <c r="K482" i="371" s="1"/>
  <c r="E484" i="371"/>
  <c r="K484" i="371" s="1"/>
  <c r="E485" i="371"/>
  <c r="K485" i="371" s="1"/>
  <c r="E487" i="371"/>
  <c r="K487" i="371" s="1"/>
  <c r="E489" i="371"/>
  <c r="K489" i="371" s="1"/>
  <c r="E490" i="371"/>
  <c r="K490" i="371" s="1"/>
  <c r="E492" i="371"/>
  <c r="K492" i="371" s="1"/>
  <c r="E493" i="371"/>
  <c r="K493" i="371" s="1"/>
  <c r="E495" i="371"/>
  <c r="K495" i="371" s="1"/>
  <c r="E496" i="371"/>
  <c r="K496" i="371" s="1"/>
  <c r="E498" i="371"/>
  <c r="K498" i="371" s="1"/>
  <c r="E499" i="371"/>
  <c r="K499" i="371" s="1"/>
  <c r="E501" i="371"/>
  <c r="K501" i="371" s="1"/>
  <c r="E502" i="371"/>
  <c r="K502" i="371" s="1"/>
  <c r="E504" i="371"/>
  <c r="K504" i="371" s="1"/>
  <c r="E505" i="371"/>
  <c r="K505" i="371" s="1"/>
  <c r="E507" i="371"/>
  <c r="K507" i="371" s="1"/>
  <c r="E509" i="371"/>
  <c r="K509" i="371" s="1"/>
  <c r="E510" i="371"/>
  <c r="K510" i="371" s="1"/>
  <c r="E512" i="371"/>
  <c r="K512" i="371" s="1"/>
  <c r="E513" i="371"/>
  <c r="K513" i="371" s="1"/>
  <c r="E515" i="371"/>
  <c r="K515" i="371" s="1"/>
  <c r="E516" i="371"/>
  <c r="E518" i="371"/>
  <c r="K518" i="371" s="1"/>
  <c r="E520" i="371"/>
  <c r="K520" i="371" s="1"/>
  <c r="E521" i="371"/>
  <c r="K521" i="371" s="1"/>
  <c r="E523" i="371"/>
  <c r="K523" i="371" s="1"/>
  <c r="E525" i="371"/>
  <c r="K525" i="371" s="1"/>
  <c r="E527" i="371"/>
  <c r="K527" i="371" s="1"/>
  <c r="E529" i="371"/>
  <c r="K529" i="371" s="1"/>
  <c r="E531" i="371"/>
  <c r="K531" i="371" s="1"/>
  <c r="E532" i="371"/>
  <c r="K532" i="371" s="1"/>
  <c r="E534" i="371"/>
  <c r="K534" i="371" s="1"/>
  <c r="E535" i="371"/>
  <c r="K535" i="371" s="1"/>
  <c r="E537" i="371"/>
  <c r="K537" i="371" s="1"/>
  <c r="E538" i="371"/>
  <c r="K538" i="371" s="1"/>
  <c r="E540" i="371"/>
  <c r="K540" i="371" s="1"/>
  <c r="E541" i="371"/>
  <c r="K541" i="371" s="1"/>
  <c r="E543" i="371"/>
  <c r="K543" i="371" s="1"/>
  <c r="E545" i="371"/>
  <c r="K545" i="371" s="1"/>
  <c r="E547" i="371"/>
  <c r="K547" i="371" s="1"/>
  <c r="E548" i="371"/>
  <c r="K548" i="371" s="1"/>
  <c r="E550" i="371"/>
  <c r="K550" i="371" s="1"/>
  <c r="E551" i="371"/>
  <c r="K551" i="371" s="1"/>
  <c r="E553" i="371"/>
  <c r="K553" i="371" s="1"/>
  <c r="E555" i="371"/>
  <c r="K555" i="371" s="1"/>
  <c r="E557" i="371"/>
  <c r="K557" i="371" s="1"/>
  <c r="E558" i="371"/>
  <c r="K558" i="371" s="1"/>
  <c r="E560" i="371"/>
  <c r="K560" i="371" s="1"/>
  <c r="E562" i="371"/>
  <c r="K562" i="371" s="1"/>
  <c r="E564" i="371"/>
  <c r="K564" i="371" s="1"/>
  <c r="E566" i="371"/>
  <c r="K566" i="371" s="1"/>
  <c r="E568" i="371"/>
  <c r="K568" i="371" s="1"/>
  <c r="E569" i="371"/>
  <c r="K569" i="371" s="1"/>
  <c r="E571" i="371"/>
  <c r="K571" i="371" s="1"/>
  <c r="E572" i="371"/>
  <c r="K572" i="371" s="1"/>
  <c r="E574" i="371"/>
  <c r="K574" i="371" s="1"/>
  <c r="E575" i="371"/>
  <c r="K575" i="371" s="1"/>
  <c r="E577" i="371"/>
  <c r="K577" i="371" s="1"/>
  <c r="E579" i="371"/>
  <c r="K579" i="371" s="1"/>
  <c r="E580" i="371"/>
  <c r="K580" i="371" s="1"/>
  <c r="E582" i="371"/>
  <c r="K582" i="371" s="1"/>
  <c r="E583" i="371"/>
  <c r="K583" i="371" s="1"/>
  <c r="E585" i="371"/>
  <c r="K585" i="371" s="1"/>
  <c r="E587" i="371"/>
  <c r="K587" i="371" s="1"/>
  <c r="E589" i="371"/>
  <c r="K589" i="371" s="1"/>
  <c r="E591" i="371"/>
  <c r="K591" i="371" s="1"/>
  <c r="E593" i="371"/>
  <c r="K593" i="371" s="1"/>
  <c r="E594" i="371"/>
  <c r="K594" i="371" s="1"/>
  <c r="E596" i="371"/>
  <c r="K596" i="371" s="1"/>
  <c r="E597" i="371"/>
  <c r="K597" i="371" s="1"/>
  <c r="E599" i="371"/>
  <c r="K599" i="371" s="1"/>
  <c r="E601" i="371"/>
  <c r="K601" i="371" s="1"/>
  <c r="E602" i="371"/>
  <c r="K602" i="371" s="1"/>
  <c r="E604" i="371"/>
  <c r="K604" i="371" s="1"/>
  <c r="E605" i="371"/>
  <c r="K605" i="371" s="1"/>
  <c r="E607" i="371"/>
  <c r="K607" i="371" s="1"/>
  <c r="E608" i="371"/>
  <c r="K608" i="371" s="1"/>
  <c r="E610" i="371"/>
  <c r="K610" i="371" s="1"/>
  <c r="E612" i="371"/>
  <c r="K612" i="371" s="1"/>
  <c r="E613" i="371"/>
  <c r="K613" i="371" s="1"/>
  <c r="E615" i="371"/>
  <c r="K615" i="371" s="1"/>
  <c r="E617" i="371"/>
  <c r="K617" i="371" s="1"/>
  <c r="E618" i="371"/>
  <c r="K618" i="371" s="1"/>
  <c r="E620" i="371"/>
  <c r="K620" i="371" s="1"/>
  <c r="E621" i="371"/>
  <c r="K621" i="371" s="1"/>
  <c r="E623" i="371"/>
  <c r="K623" i="371" s="1"/>
  <c r="E624" i="371"/>
  <c r="K624" i="371" s="1"/>
  <c r="E626" i="371"/>
  <c r="K626" i="371" s="1"/>
  <c r="E627" i="371"/>
  <c r="K627" i="371" s="1"/>
  <c r="E629" i="371"/>
  <c r="K629" i="371" s="1"/>
  <c r="E630" i="371"/>
  <c r="K630" i="371" s="1"/>
  <c r="E632" i="371"/>
  <c r="K632" i="371" s="1"/>
  <c r="K516" i="371"/>
  <c r="R422" i="371"/>
  <c r="R423" i="371"/>
  <c r="R424" i="371"/>
  <c r="R425" i="371"/>
  <c r="R426" i="371"/>
  <c r="R427" i="371"/>
  <c r="R428" i="371"/>
  <c r="R429" i="371"/>
  <c r="R430" i="371"/>
  <c r="R431" i="371"/>
  <c r="R432" i="371"/>
  <c r="R433" i="371"/>
  <c r="R434" i="371"/>
  <c r="R435" i="371"/>
  <c r="R436" i="371"/>
  <c r="R437" i="371"/>
  <c r="R438" i="371"/>
  <c r="R439" i="371"/>
  <c r="R440" i="371"/>
  <c r="R441" i="371"/>
  <c r="R442" i="371"/>
  <c r="R443" i="371"/>
  <c r="R444" i="371"/>
  <c r="R445" i="371"/>
  <c r="R446" i="371"/>
  <c r="R447" i="371"/>
  <c r="R448" i="371"/>
  <c r="R449" i="371"/>
  <c r="R450" i="371"/>
  <c r="R451" i="371"/>
  <c r="R452" i="371"/>
  <c r="R453" i="371"/>
  <c r="R454" i="371"/>
  <c r="R455" i="371"/>
  <c r="R456" i="371"/>
  <c r="R457" i="371"/>
  <c r="R458" i="371"/>
  <c r="R459" i="371"/>
  <c r="R460" i="371"/>
  <c r="R461" i="371"/>
  <c r="R462" i="371"/>
  <c r="R463" i="371"/>
  <c r="R464" i="371"/>
  <c r="R465" i="371"/>
  <c r="R466" i="371"/>
  <c r="R467" i="371"/>
  <c r="R468" i="371"/>
  <c r="R469" i="371"/>
  <c r="R470" i="371"/>
  <c r="R471" i="371"/>
  <c r="R472" i="371"/>
  <c r="R473" i="371"/>
  <c r="R474" i="371"/>
  <c r="R475" i="371"/>
  <c r="R476" i="371"/>
  <c r="R477" i="371"/>
  <c r="R478" i="371"/>
  <c r="R479" i="371"/>
  <c r="R480" i="371"/>
  <c r="R481" i="371"/>
  <c r="R482" i="371"/>
  <c r="R483" i="371"/>
  <c r="R484" i="371"/>
  <c r="R485" i="371"/>
  <c r="R486" i="371"/>
  <c r="R487" i="371"/>
  <c r="R488" i="371"/>
  <c r="R489" i="371"/>
  <c r="R490" i="371"/>
  <c r="R491" i="371"/>
  <c r="R492" i="371"/>
  <c r="R493" i="371"/>
  <c r="R494" i="371"/>
  <c r="R495" i="371"/>
  <c r="R496" i="371"/>
  <c r="R497" i="371"/>
  <c r="R498" i="371"/>
  <c r="R499" i="371"/>
  <c r="R500" i="371"/>
  <c r="R501" i="371"/>
  <c r="R502" i="371"/>
  <c r="R503" i="371"/>
  <c r="R504" i="371"/>
  <c r="R505" i="371"/>
  <c r="R506" i="371"/>
  <c r="R507" i="371"/>
  <c r="R508" i="371"/>
  <c r="R509" i="371"/>
  <c r="R510" i="371"/>
  <c r="R511" i="371"/>
  <c r="R512" i="371"/>
  <c r="R513" i="371"/>
  <c r="R514" i="371"/>
  <c r="R515" i="371"/>
  <c r="R516" i="371"/>
  <c r="R517" i="371"/>
  <c r="R518" i="371"/>
  <c r="R519" i="371"/>
  <c r="R520" i="371"/>
  <c r="R521" i="371"/>
  <c r="R522" i="371"/>
  <c r="R523" i="371"/>
  <c r="R524" i="371"/>
  <c r="R525" i="371"/>
  <c r="R526" i="371"/>
  <c r="R527" i="371"/>
  <c r="R528" i="371"/>
  <c r="R529" i="371"/>
  <c r="R530" i="371"/>
  <c r="R531" i="371"/>
  <c r="R532" i="371"/>
  <c r="R533" i="371"/>
  <c r="R534" i="371"/>
  <c r="R535" i="371"/>
  <c r="R536" i="371"/>
  <c r="R537" i="371"/>
  <c r="R538" i="371"/>
  <c r="R539" i="371"/>
  <c r="R540" i="371"/>
  <c r="R541" i="371"/>
  <c r="R542" i="371"/>
  <c r="R543" i="371"/>
  <c r="R544" i="371"/>
  <c r="R545" i="371"/>
  <c r="R546" i="371"/>
  <c r="R547" i="371"/>
  <c r="R548" i="371"/>
  <c r="R549" i="371"/>
  <c r="R550" i="371"/>
  <c r="R551" i="371"/>
  <c r="R552" i="371"/>
  <c r="R553" i="371"/>
  <c r="R554" i="371"/>
  <c r="R555" i="371"/>
  <c r="R556" i="371"/>
  <c r="R557" i="371"/>
  <c r="R558" i="371"/>
  <c r="R559" i="371"/>
  <c r="R560" i="371"/>
  <c r="R561" i="371"/>
  <c r="R562" i="371"/>
  <c r="R563" i="371"/>
  <c r="R564" i="371"/>
  <c r="R565" i="371"/>
  <c r="R566" i="371"/>
  <c r="R567" i="371"/>
  <c r="R568" i="371"/>
  <c r="R569" i="371"/>
  <c r="R570" i="371"/>
  <c r="R571" i="371"/>
  <c r="R572" i="371"/>
  <c r="R573" i="371"/>
  <c r="R574" i="371"/>
  <c r="R575" i="371"/>
  <c r="R576" i="371"/>
  <c r="R577" i="371"/>
  <c r="R578" i="371"/>
  <c r="R579" i="371"/>
  <c r="R580" i="371"/>
  <c r="R581" i="371"/>
  <c r="R582" i="371"/>
  <c r="R583" i="371"/>
  <c r="R584" i="371"/>
  <c r="R585" i="371"/>
  <c r="R586" i="371"/>
  <c r="R587" i="371"/>
  <c r="R588" i="371"/>
  <c r="R589" i="371"/>
  <c r="R590" i="371"/>
  <c r="R591" i="371"/>
  <c r="R592" i="371"/>
  <c r="R593" i="371"/>
  <c r="R594" i="371"/>
  <c r="R595" i="371"/>
  <c r="R596" i="371"/>
  <c r="R597" i="371"/>
  <c r="R598" i="371"/>
  <c r="R599" i="371"/>
  <c r="R600" i="371"/>
  <c r="R601" i="371"/>
  <c r="R602" i="371"/>
  <c r="R603" i="371"/>
  <c r="R604" i="371"/>
  <c r="R605" i="371"/>
  <c r="R606" i="371"/>
  <c r="R607" i="371"/>
  <c r="R608" i="371"/>
  <c r="R609" i="371"/>
  <c r="R610" i="371"/>
  <c r="R611" i="371"/>
  <c r="R612" i="371"/>
  <c r="R613" i="371"/>
  <c r="R614" i="371"/>
  <c r="R615" i="371"/>
  <c r="R616" i="371"/>
  <c r="R617" i="371"/>
  <c r="R618" i="371"/>
  <c r="R619" i="371"/>
  <c r="R620" i="371"/>
  <c r="R621" i="371"/>
  <c r="R622" i="371"/>
  <c r="R623" i="371"/>
  <c r="R624" i="371"/>
  <c r="R625" i="371"/>
  <c r="R626" i="371"/>
  <c r="R627" i="371"/>
  <c r="R628" i="371"/>
  <c r="R629" i="371"/>
  <c r="R630" i="371"/>
  <c r="R631" i="371"/>
  <c r="R632" i="371"/>
  <c r="AA422" i="371"/>
  <c r="AA423" i="371"/>
  <c r="AA424" i="371"/>
  <c r="AA425" i="371"/>
  <c r="AA426" i="371"/>
  <c r="AA427" i="371"/>
  <c r="AA428" i="371"/>
  <c r="AA429" i="371"/>
  <c r="AA430" i="371"/>
  <c r="AA431" i="371"/>
  <c r="AA432" i="371"/>
  <c r="AA433" i="371"/>
  <c r="AA434" i="371"/>
  <c r="AA435" i="371"/>
  <c r="AA436" i="371"/>
  <c r="AA437" i="371"/>
  <c r="AA438" i="371"/>
  <c r="AA439" i="371"/>
  <c r="AA440" i="371"/>
  <c r="AA441" i="371"/>
  <c r="AA442" i="371"/>
  <c r="AA443" i="371"/>
  <c r="AA444" i="371"/>
  <c r="AA445" i="371"/>
  <c r="AA446" i="371"/>
  <c r="AA447" i="371"/>
  <c r="AA448" i="371"/>
  <c r="AA449" i="371"/>
  <c r="AA450" i="371"/>
  <c r="AA451" i="371"/>
  <c r="AA452" i="371"/>
  <c r="AA453" i="371"/>
  <c r="AA454" i="371"/>
  <c r="AA455" i="371"/>
  <c r="AA456" i="371"/>
  <c r="AA457" i="371"/>
  <c r="AA458" i="371"/>
  <c r="AA459" i="371"/>
  <c r="AA460" i="371"/>
  <c r="AA461" i="371"/>
  <c r="AA462" i="371"/>
  <c r="AA463" i="371"/>
  <c r="AA464" i="371"/>
  <c r="AA465" i="371"/>
  <c r="AA466" i="371"/>
  <c r="AA467" i="371"/>
  <c r="AA468" i="371"/>
  <c r="AA469" i="371"/>
  <c r="AA470" i="371"/>
  <c r="AA471" i="371"/>
  <c r="AA472" i="371"/>
  <c r="AA473" i="371"/>
  <c r="AA474" i="371"/>
  <c r="AA475" i="371"/>
  <c r="AA476" i="371"/>
  <c r="AA477" i="371"/>
  <c r="AA478" i="371"/>
  <c r="AA479" i="371"/>
  <c r="AA480" i="371"/>
  <c r="AA481" i="371"/>
  <c r="AA482" i="371"/>
  <c r="AA483" i="371"/>
  <c r="AA484" i="371"/>
  <c r="AA485" i="371"/>
  <c r="AA486" i="371"/>
  <c r="AA487" i="371"/>
  <c r="AA488" i="371"/>
  <c r="AA489" i="371"/>
  <c r="AA490" i="371"/>
  <c r="AA491" i="371"/>
  <c r="AA492" i="371"/>
  <c r="AA493" i="371"/>
  <c r="AA494" i="371"/>
  <c r="AA495" i="371"/>
  <c r="AA496" i="371"/>
  <c r="AA497" i="371"/>
  <c r="AA498" i="371"/>
  <c r="AA499" i="371"/>
  <c r="AA500" i="371"/>
  <c r="AA501" i="371"/>
  <c r="AA502" i="371"/>
  <c r="AA503" i="371"/>
  <c r="AA504" i="371"/>
  <c r="AA505" i="371"/>
  <c r="AA506" i="371"/>
  <c r="AA507" i="371"/>
  <c r="AA508" i="371"/>
  <c r="AA509" i="371"/>
  <c r="AA510" i="371"/>
  <c r="AA511" i="371"/>
  <c r="AA512" i="371"/>
  <c r="AA513" i="371"/>
  <c r="AA514" i="371"/>
  <c r="AA515" i="371"/>
  <c r="AA516" i="371"/>
  <c r="AA517" i="371"/>
  <c r="AA518" i="371"/>
  <c r="AA519" i="371"/>
  <c r="AA520" i="371"/>
  <c r="AA521" i="371"/>
  <c r="AA522" i="371"/>
  <c r="AA523" i="371"/>
  <c r="AA524" i="371"/>
  <c r="AA525" i="371"/>
  <c r="AA526" i="371"/>
  <c r="AA527" i="371"/>
  <c r="AA528" i="371"/>
  <c r="AA529" i="371"/>
  <c r="AA530" i="371"/>
  <c r="AA531" i="371"/>
  <c r="AA532" i="371"/>
  <c r="AA533" i="371"/>
  <c r="AA534" i="371"/>
  <c r="AA535" i="371"/>
  <c r="AA536" i="371"/>
  <c r="AA537" i="371"/>
  <c r="AA538" i="371"/>
  <c r="AA539" i="371"/>
  <c r="AA540" i="371"/>
  <c r="AA541" i="371"/>
  <c r="AA542" i="371"/>
  <c r="AA543" i="371"/>
  <c r="AA544" i="371"/>
  <c r="AA545" i="371"/>
  <c r="AA546" i="371"/>
  <c r="AA547" i="371"/>
  <c r="AA548" i="371"/>
  <c r="AA549" i="371"/>
  <c r="AA550" i="371"/>
  <c r="AA551" i="371"/>
  <c r="AA552" i="371"/>
  <c r="AA553" i="371"/>
  <c r="AA554" i="371"/>
  <c r="AA555" i="371"/>
  <c r="AA556" i="371"/>
  <c r="AA557" i="371"/>
  <c r="AA558" i="371"/>
  <c r="AA559" i="371"/>
  <c r="AA560" i="371"/>
  <c r="AA561" i="371"/>
  <c r="AA562" i="371"/>
  <c r="AA563" i="371"/>
  <c r="AA564" i="371"/>
  <c r="AA565" i="371"/>
  <c r="AA566" i="371"/>
  <c r="AA567" i="371"/>
  <c r="AA568" i="371"/>
  <c r="AA569" i="371"/>
  <c r="AA570" i="371"/>
  <c r="AA571" i="371"/>
  <c r="AA572" i="371"/>
  <c r="AA573" i="371"/>
  <c r="AA574" i="371"/>
  <c r="AA575" i="371"/>
  <c r="AA576" i="371"/>
  <c r="AA577" i="371"/>
  <c r="AA578" i="371"/>
  <c r="AA579" i="371"/>
  <c r="AA580" i="371"/>
  <c r="AA581" i="371"/>
  <c r="AA582" i="371"/>
  <c r="AA583" i="371"/>
  <c r="AA584" i="371"/>
  <c r="AA585" i="371"/>
  <c r="AA586" i="371"/>
  <c r="AA587" i="371"/>
  <c r="AA588" i="371"/>
  <c r="AA589" i="371"/>
  <c r="AA590" i="371"/>
  <c r="AA591" i="371"/>
  <c r="AA592" i="371"/>
  <c r="AA593" i="371"/>
  <c r="AA594" i="371"/>
  <c r="AA595" i="371"/>
  <c r="AA596" i="371"/>
  <c r="AA597" i="371"/>
  <c r="AA598" i="371"/>
  <c r="AA599" i="371"/>
  <c r="AA600" i="371"/>
  <c r="AA601" i="371"/>
  <c r="AA602" i="371"/>
  <c r="AA603" i="371"/>
  <c r="AA604" i="371"/>
  <c r="AA605" i="371"/>
  <c r="AA606" i="371"/>
  <c r="AA607" i="371"/>
  <c r="AA608" i="371"/>
  <c r="AA609" i="371"/>
  <c r="AA610" i="371"/>
  <c r="AA611" i="371"/>
  <c r="AA612" i="371"/>
  <c r="AA613" i="371"/>
  <c r="AA614" i="371"/>
  <c r="AA615" i="371"/>
  <c r="AA616" i="371"/>
  <c r="AA617" i="371"/>
  <c r="AA618" i="371"/>
  <c r="AA619" i="371"/>
  <c r="AA620" i="371"/>
  <c r="AA621" i="371"/>
  <c r="AA622" i="371"/>
  <c r="AA623" i="371"/>
  <c r="AA624" i="371"/>
  <c r="AA625" i="371"/>
  <c r="AA626" i="371"/>
  <c r="AA627" i="371"/>
  <c r="AA628" i="371"/>
  <c r="AA629" i="371"/>
  <c r="AA630" i="371"/>
  <c r="AA631" i="371"/>
  <c r="AA632" i="371"/>
  <c r="O426" i="5"/>
  <c r="O428" i="5"/>
  <c r="O429" i="5"/>
  <c r="O431" i="5"/>
  <c r="O432" i="5"/>
  <c r="O434" i="5"/>
  <c r="O435" i="5"/>
  <c r="O437" i="5"/>
  <c r="O438" i="5"/>
  <c r="O440" i="5"/>
  <c r="O441" i="5"/>
  <c r="O443" i="5"/>
  <c r="O444" i="5"/>
  <c r="O446" i="5"/>
  <c r="O447" i="5"/>
  <c r="O449" i="5"/>
  <c r="O451" i="5"/>
  <c r="O453" i="5"/>
  <c r="O455" i="5"/>
  <c r="O457" i="5"/>
  <c r="O458" i="5"/>
  <c r="O460" i="5"/>
  <c r="O462" i="5"/>
  <c r="O464" i="5"/>
  <c r="O466" i="5"/>
  <c r="O467" i="5"/>
  <c r="O469" i="5"/>
  <c r="O470" i="5"/>
  <c r="O472" i="5"/>
  <c r="O473" i="5"/>
  <c r="O475" i="5"/>
  <c r="O477" i="5"/>
  <c r="O478" i="5"/>
  <c r="O480" i="5"/>
  <c r="O482" i="5"/>
  <c r="O484" i="5"/>
  <c r="O485" i="5"/>
  <c r="O487" i="5"/>
  <c r="O489" i="5"/>
  <c r="O490" i="5"/>
  <c r="O492" i="5"/>
  <c r="O493" i="5"/>
  <c r="O495" i="5"/>
  <c r="O496" i="5"/>
  <c r="O498" i="5"/>
  <c r="O499" i="5"/>
  <c r="O501" i="5"/>
  <c r="O502" i="5"/>
  <c r="O504" i="5"/>
  <c r="O505" i="5"/>
  <c r="O507" i="5"/>
  <c r="O509" i="5"/>
  <c r="O510" i="5"/>
  <c r="O512" i="5"/>
  <c r="O513" i="5"/>
  <c r="O515" i="5"/>
  <c r="O516" i="5"/>
  <c r="O518" i="5"/>
  <c r="O520" i="5"/>
  <c r="O521" i="5"/>
  <c r="O523" i="5"/>
  <c r="O525" i="5"/>
  <c r="O527" i="5"/>
  <c r="O529" i="5"/>
  <c r="O531" i="5"/>
  <c r="O532" i="5"/>
  <c r="O534" i="5"/>
  <c r="O535" i="5"/>
  <c r="O537" i="5"/>
  <c r="O538" i="5"/>
  <c r="O540" i="5"/>
  <c r="O541" i="5"/>
  <c r="O543" i="5"/>
  <c r="O545" i="5"/>
  <c r="O547" i="5"/>
  <c r="O548" i="5"/>
  <c r="O550" i="5"/>
  <c r="O551" i="5"/>
  <c r="O553" i="5"/>
  <c r="O555" i="5"/>
  <c r="O557" i="5"/>
  <c r="O558" i="5"/>
  <c r="O560" i="5"/>
  <c r="O562" i="5"/>
  <c r="O564" i="5"/>
  <c r="O566" i="5"/>
  <c r="O568" i="5"/>
  <c r="O569" i="5"/>
  <c r="O571" i="5"/>
  <c r="O572" i="5"/>
  <c r="O574" i="5"/>
  <c r="O575" i="5"/>
  <c r="O577" i="5"/>
  <c r="O579" i="5"/>
  <c r="O580" i="5"/>
  <c r="O582" i="5"/>
  <c r="O583" i="5"/>
  <c r="O585" i="5"/>
  <c r="O587" i="5"/>
  <c r="O589" i="5"/>
  <c r="O591" i="5"/>
  <c r="O593" i="5"/>
  <c r="O594" i="5"/>
  <c r="O596" i="5"/>
  <c r="O597" i="5"/>
  <c r="O599" i="5"/>
  <c r="O601" i="5"/>
  <c r="O602" i="5"/>
  <c r="O604" i="5"/>
  <c r="O605" i="5"/>
  <c r="O607" i="5"/>
  <c r="O608" i="5"/>
  <c r="O610" i="5"/>
  <c r="O612" i="5"/>
  <c r="O613" i="5"/>
  <c r="O615" i="5"/>
  <c r="O617" i="5"/>
  <c r="O618" i="5"/>
  <c r="O620" i="5"/>
  <c r="O621" i="5"/>
  <c r="O623" i="5"/>
  <c r="O624" i="5"/>
  <c r="O626" i="5"/>
  <c r="O627" i="5"/>
  <c r="O629" i="5"/>
  <c r="O630" i="5"/>
  <c r="O632" i="5"/>
  <c r="N631" i="5"/>
  <c r="M631" i="5"/>
  <c r="L631" i="5"/>
  <c r="K631" i="5"/>
  <c r="J631" i="5"/>
  <c r="I631" i="5"/>
  <c r="H631" i="5"/>
  <c r="G631" i="5"/>
  <c r="F631" i="5"/>
  <c r="E631" i="5"/>
  <c r="D631" i="5"/>
  <c r="N628" i="5"/>
  <c r="M628" i="5"/>
  <c r="L628" i="5"/>
  <c r="K628" i="5"/>
  <c r="J628" i="5"/>
  <c r="I628" i="5"/>
  <c r="H628" i="5"/>
  <c r="G628" i="5"/>
  <c r="F628" i="5"/>
  <c r="E628" i="5"/>
  <c r="D628" i="5"/>
  <c r="N625" i="5"/>
  <c r="M625" i="5"/>
  <c r="L625" i="5"/>
  <c r="K625" i="5"/>
  <c r="J625" i="5"/>
  <c r="I625" i="5"/>
  <c r="H625" i="5"/>
  <c r="G625" i="5"/>
  <c r="F625" i="5"/>
  <c r="E625" i="5"/>
  <c r="D625" i="5"/>
  <c r="N622" i="5"/>
  <c r="M622" i="5"/>
  <c r="L622" i="5"/>
  <c r="K622" i="5"/>
  <c r="J622" i="5"/>
  <c r="I622" i="5"/>
  <c r="H622" i="5"/>
  <c r="G622" i="5"/>
  <c r="F622" i="5"/>
  <c r="E622" i="5"/>
  <c r="D622" i="5"/>
  <c r="N619" i="5"/>
  <c r="M619" i="5"/>
  <c r="L619" i="5"/>
  <c r="K619" i="5"/>
  <c r="J619" i="5"/>
  <c r="I619" i="5"/>
  <c r="H619" i="5"/>
  <c r="G619" i="5"/>
  <c r="F619" i="5"/>
  <c r="E619" i="5"/>
  <c r="D619" i="5"/>
  <c r="N616" i="5"/>
  <c r="M616" i="5"/>
  <c r="L616" i="5"/>
  <c r="K616" i="5"/>
  <c r="J616" i="5"/>
  <c r="I616" i="5"/>
  <c r="H616" i="5"/>
  <c r="G616" i="5"/>
  <c r="F616" i="5"/>
  <c r="E616" i="5"/>
  <c r="D616" i="5"/>
  <c r="N614" i="5"/>
  <c r="M614" i="5"/>
  <c r="L614" i="5"/>
  <c r="K614" i="5"/>
  <c r="J614" i="5"/>
  <c r="I614" i="5"/>
  <c r="H614" i="5"/>
  <c r="G614" i="5"/>
  <c r="F614" i="5"/>
  <c r="E614" i="5"/>
  <c r="D614" i="5"/>
  <c r="N611" i="5"/>
  <c r="M611" i="5"/>
  <c r="L611" i="5"/>
  <c r="K611" i="5"/>
  <c r="J611" i="5"/>
  <c r="I611" i="5"/>
  <c r="H611" i="5"/>
  <c r="G611" i="5"/>
  <c r="F611" i="5"/>
  <c r="E611" i="5"/>
  <c r="D611" i="5"/>
  <c r="N609" i="5"/>
  <c r="M609" i="5"/>
  <c r="L609" i="5"/>
  <c r="K609" i="5"/>
  <c r="J609" i="5"/>
  <c r="I609" i="5"/>
  <c r="H609" i="5"/>
  <c r="G609" i="5"/>
  <c r="F609" i="5"/>
  <c r="E609" i="5"/>
  <c r="D609" i="5"/>
  <c r="N606" i="5"/>
  <c r="M606" i="5"/>
  <c r="L606" i="5"/>
  <c r="K606" i="5"/>
  <c r="J606" i="5"/>
  <c r="I606" i="5"/>
  <c r="H606" i="5"/>
  <c r="G606" i="5"/>
  <c r="F606" i="5"/>
  <c r="E606" i="5"/>
  <c r="D606" i="5"/>
  <c r="N603" i="5"/>
  <c r="M603" i="5"/>
  <c r="L603" i="5"/>
  <c r="K603" i="5"/>
  <c r="J603" i="5"/>
  <c r="I603" i="5"/>
  <c r="H603" i="5"/>
  <c r="G603" i="5"/>
  <c r="F603" i="5"/>
  <c r="E603" i="5"/>
  <c r="D603" i="5"/>
  <c r="N600" i="5"/>
  <c r="M600" i="5"/>
  <c r="L600" i="5"/>
  <c r="K600" i="5"/>
  <c r="J600" i="5"/>
  <c r="I600" i="5"/>
  <c r="H600" i="5"/>
  <c r="G600" i="5"/>
  <c r="F600" i="5"/>
  <c r="E600" i="5"/>
  <c r="D600" i="5"/>
  <c r="N598" i="5"/>
  <c r="M598" i="5"/>
  <c r="L598" i="5"/>
  <c r="K598" i="5"/>
  <c r="J598" i="5"/>
  <c r="I598" i="5"/>
  <c r="H598" i="5"/>
  <c r="G598" i="5"/>
  <c r="F598" i="5"/>
  <c r="E598" i="5"/>
  <c r="D598" i="5"/>
  <c r="N595" i="5"/>
  <c r="M595" i="5"/>
  <c r="L595" i="5"/>
  <c r="K595" i="5"/>
  <c r="J595" i="5"/>
  <c r="I595" i="5"/>
  <c r="H595" i="5"/>
  <c r="G595" i="5"/>
  <c r="F595" i="5"/>
  <c r="E595" i="5"/>
  <c r="D595" i="5"/>
  <c r="N592" i="5"/>
  <c r="M592" i="5"/>
  <c r="L592" i="5"/>
  <c r="K592" i="5"/>
  <c r="J592" i="5"/>
  <c r="I592" i="5"/>
  <c r="H592" i="5"/>
  <c r="G592" i="5"/>
  <c r="F592" i="5"/>
  <c r="E592" i="5"/>
  <c r="D592" i="5"/>
  <c r="N590" i="5"/>
  <c r="M590" i="5"/>
  <c r="L590" i="5"/>
  <c r="K590" i="5"/>
  <c r="J590" i="5"/>
  <c r="I590" i="5"/>
  <c r="H590" i="5"/>
  <c r="G590" i="5"/>
  <c r="F590" i="5"/>
  <c r="E590" i="5"/>
  <c r="D590" i="5"/>
  <c r="N588" i="5"/>
  <c r="M588" i="5"/>
  <c r="L588" i="5"/>
  <c r="K588" i="5"/>
  <c r="J588" i="5"/>
  <c r="I588" i="5"/>
  <c r="H588" i="5"/>
  <c r="G588" i="5"/>
  <c r="F588" i="5"/>
  <c r="E588" i="5"/>
  <c r="D588" i="5"/>
  <c r="N586" i="5"/>
  <c r="M586" i="5"/>
  <c r="L586" i="5"/>
  <c r="K586" i="5"/>
  <c r="J586" i="5"/>
  <c r="I586" i="5"/>
  <c r="H586" i="5"/>
  <c r="G586" i="5"/>
  <c r="F586" i="5"/>
  <c r="E586" i="5"/>
  <c r="D586" i="5"/>
  <c r="N584" i="5"/>
  <c r="M584" i="5"/>
  <c r="L584" i="5"/>
  <c r="K584" i="5"/>
  <c r="J584" i="5"/>
  <c r="I584" i="5"/>
  <c r="H584" i="5"/>
  <c r="G584" i="5"/>
  <c r="F584" i="5"/>
  <c r="E584" i="5"/>
  <c r="D584" i="5"/>
  <c r="N581" i="5"/>
  <c r="M581" i="5"/>
  <c r="L581" i="5"/>
  <c r="K581" i="5"/>
  <c r="J581" i="5"/>
  <c r="I581" i="5"/>
  <c r="H581" i="5"/>
  <c r="G581" i="5"/>
  <c r="F581" i="5"/>
  <c r="E581" i="5"/>
  <c r="D581" i="5"/>
  <c r="N578" i="5"/>
  <c r="M578" i="5"/>
  <c r="L578" i="5"/>
  <c r="K578" i="5"/>
  <c r="J578" i="5"/>
  <c r="I578" i="5"/>
  <c r="H578" i="5"/>
  <c r="G578" i="5"/>
  <c r="F578" i="5"/>
  <c r="E578" i="5"/>
  <c r="D578" i="5"/>
  <c r="N576" i="5"/>
  <c r="M576" i="5"/>
  <c r="L576" i="5"/>
  <c r="K576" i="5"/>
  <c r="J576" i="5"/>
  <c r="I576" i="5"/>
  <c r="H576" i="5"/>
  <c r="G576" i="5"/>
  <c r="F576" i="5"/>
  <c r="E576" i="5"/>
  <c r="D576" i="5"/>
  <c r="N573" i="5"/>
  <c r="M573" i="5"/>
  <c r="L573" i="5"/>
  <c r="K573" i="5"/>
  <c r="J573" i="5"/>
  <c r="I573" i="5"/>
  <c r="H573" i="5"/>
  <c r="G573" i="5"/>
  <c r="F573" i="5"/>
  <c r="E573" i="5"/>
  <c r="D573" i="5"/>
  <c r="N570" i="5"/>
  <c r="M570" i="5"/>
  <c r="L570" i="5"/>
  <c r="K570" i="5"/>
  <c r="J570" i="5"/>
  <c r="I570" i="5"/>
  <c r="H570" i="5"/>
  <c r="G570" i="5"/>
  <c r="F570" i="5"/>
  <c r="E570" i="5"/>
  <c r="D570" i="5"/>
  <c r="N567" i="5"/>
  <c r="M567" i="5"/>
  <c r="L567" i="5"/>
  <c r="K567" i="5"/>
  <c r="J567" i="5"/>
  <c r="I567" i="5"/>
  <c r="H567" i="5"/>
  <c r="G567" i="5"/>
  <c r="F567" i="5"/>
  <c r="E567" i="5"/>
  <c r="D567" i="5"/>
  <c r="N565" i="5"/>
  <c r="M565" i="5"/>
  <c r="L565" i="5"/>
  <c r="K565" i="5"/>
  <c r="J565" i="5"/>
  <c r="I565" i="5"/>
  <c r="H565" i="5"/>
  <c r="G565" i="5"/>
  <c r="F565" i="5"/>
  <c r="E565" i="5"/>
  <c r="D565" i="5"/>
  <c r="N563" i="5"/>
  <c r="M563" i="5"/>
  <c r="L563" i="5"/>
  <c r="K563" i="5"/>
  <c r="J563" i="5"/>
  <c r="I563" i="5"/>
  <c r="H563" i="5"/>
  <c r="G563" i="5"/>
  <c r="F563" i="5"/>
  <c r="E563" i="5"/>
  <c r="D563" i="5"/>
  <c r="N561" i="5"/>
  <c r="M561" i="5"/>
  <c r="L561" i="5"/>
  <c r="K561" i="5"/>
  <c r="J561" i="5"/>
  <c r="I561" i="5"/>
  <c r="H561" i="5"/>
  <c r="G561" i="5"/>
  <c r="F561" i="5"/>
  <c r="E561" i="5"/>
  <c r="D561" i="5"/>
  <c r="N559" i="5"/>
  <c r="M559" i="5"/>
  <c r="L559" i="5"/>
  <c r="K559" i="5"/>
  <c r="J559" i="5"/>
  <c r="I559" i="5"/>
  <c r="H559" i="5"/>
  <c r="G559" i="5"/>
  <c r="F559" i="5"/>
  <c r="E559" i="5"/>
  <c r="D559" i="5"/>
  <c r="N556" i="5"/>
  <c r="M556" i="5"/>
  <c r="L556" i="5"/>
  <c r="K556" i="5"/>
  <c r="J556" i="5"/>
  <c r="I556" i="5"/>
  <c r="H556" i="5"/>
  <c r="G556" i="5"/>
  <c r="F556" i="5"/>
  <c r="E556" i="5"/>
  <c r="D556" i="5"/>
  <c r="N554" i="5"/>
  <c r="M554" i="5"/>
  <c r="L554" i="5"/>
  <c r="K554" i="5"/>
  <c r="J554" i="5"/>
  <c r="I554" i="5"/>
  <c r="H554" i="5"/>
  <c r="G554" i="5"/>
  <c r="F554" i="5"/>
  <c r="E554" i="5"/>
  <c r="D554" i="5"/>
  <c r="N552" i="5"/>
  <c r="M552" i="5"/>
  <c r="L552" i="5"/>
  <c r="K552" i="5"/>
  <c r="J552" i="5"/>
  <c r="I552" i="5"/>
  <c r="H552" i="5"/>
  <c r="G552" i="5"/>
  <c r="F552" i="5"/>
  <c r="E552" i="5"/>
  <c r="D552" i="5"/>
  <c r="N549" i="5"/>
  <c r="M549" i="5"/>
  <c r="L549" i="5"/>
  <c r="K549" i="5"/>
  <c r="J549" i="5"/>
  <c r="I549" i="5"/>
  <c r="H549" i="5"/>
  <c r="G549" i="5"/>
  <c r="F549" i="5"/>
  <c r="E549" i="5"/>
  <c r="D549" i="5"/>
  <c r="N546" i="5"/>
  <c r="M546" i="5"/>
  <c r="L546" i="5"/>
  <c r="K546" i="5"/>
  <c r="J546" i="5"/>
  <c r="I546" i="5"/>
  <c r="H546" i="5"/>
  <c r="G546" i="5"/>
  <c r="F546" i="5"/>
  <c r="E546" i="5"/>
  <c r="D546" i="5"/>
  <c r="N544" i="5"/>
  <c r="M544" i="5"/>
  <c r="L544" i="5"/>
  <c r="K544" i="5"/>
  <c r="J544" i="5"/>
  <c r="I544" i="5"/>
  <c r="H544" i="5"/>
  <c r="G544" i="5"/>
  <c r="F544" i="5"/>
  <c r="E544" i="5"/>
  <c r="D544" i="5"/>
  <c r="N542" i="5"/>
  <c r="M542" i="5"/>
  <c r="L542" i="5"/>
  <c r="K542" i="5"/>
  <c r="J542" i="5"/>
  <c r="I542" i="5"/>
  <c r="H542" i="5"/>
  <c r="G542" i="5"/>
  <c r="F542" i="5"/>
  <c r="E542" i="5"/>
  <c r="D542" i="5"/>
  <c r="N539" i="5"/>
  <c r="M539" i="5"/>
  <c r="L539" i="5"/>
  <c r="K539" i="5"/>
  <c r="J539" i="5"/>
  <c r="I539" i="5"/>
  <c r="H539" i="5"/>
  <c r="G539" i="5"/>
  <c r="F539" i="5"/>
  <c r="E539" i="5"/>
  <c r="D539" i="5"/>
  <c r="N536" i="5"/>
  <c r="M536" i="5"/>
  <c r="L536" i="5"/>
  <c r="K536" i="5"/>
  <c r="J536" i="5"/>
  <c r="I536" i="5"/>
  <c r="H536" i="5"/>
  <c r="G536" i="5"/>
  <c r="F536" i="5"/>
  <c r="E536" i="5"/>
  <c r="D536" i="5"/>
  <c r="N533" i="5"/>
  <c r="M533" i="5"/>
  <c r="L533" i="5"/>
  <c r="K533" i="5"/>
  <c r="J533" i="5"/>
  <c r="I533" i="5"/>
  <c r="H533" i="5"/>
  <c r="G533" i="5"/>
  <c r="F533" i="5"/>
  <c r="E533" i="5"/>
  <c r="D533" i="5"/>
  <c r="N530" i="5"/>
  <c r="M530" i="5"/>
  <c r="L530" i="5"/>
  <c r="K530" i="5"/>
  <c r="J530" i="5"/>
  <c r="I530" i="5"/>
  <c r="H530" i="5"/>
  <c r="G530" i="5"/>
  <c r="F530" i="5"/>
  <c r="E530" i="5"/>
  <c r="D530" i="5"/>
  <c r="N528" i="5"/>
  <c r="M528" i="5"/>
  <c r="L528" i="5"/>
  <c r="K528" i="5"/>
  <c r="J528" i="5"/>
  <c r="I528" i="5"/>
  <c r="H528" i="5"/>
  <c r="G528" i="5"/>
  <c r="F528" i="5"/>
  <c r="E528" i="5"/>
  <c r="D528" i="5"/>
  <c r="N526" i="5"/>
  <c r="M526" i="5"/>
  <c r="L526" i="5"/>
  <c r="K526" i="5"/>
  <c r="J526" i="5"/>
  <c r="I526" i="5"/>
  <c r="H526" i="5"/>
  <c r="G526" i="5"/>
  <c r="F526" i="5"/>
  <c r="E526" i="5"/>
  <c r="D526" i="5"/>
  <c r="N524" i="5"/>
  <c r="M524" i="5"/>
  <c r="L524" i="5"/>
  <c r="K524" i="5"/>
  <c r="J524" i="5"/>
  <c r="I524" i="5"/>
  <c r="H524" i="5"/>
  <c r="G524" i="5"/>
  <c r="F524" i="5"/>
  <c r="E524" i="5"/>
  <c r="D524" i="5"/>
  <c r="N522" i="5"/>
  <c r="M522" i="5"/>
  <c r="L522" i="5"/>
  <c r="K522" i="5"/>
  <c r="J522" i="5"/>
  <c r="I522" i="5"/>
  <c r="H522" i="5"/>
  <c r="G522" i="5"/>
  <c r="F522" i="5"/>
  <c r="E522" i="5"/>
  <c r="D522" i="5"/>
  <c r="N519" i="5"/>
  <c r="M519" i="5"/>
  <c r="L519" i="5"/>
  <c r="K519" i="5"/>
  <c r="J519" i="5"/>
  <c r="I519" i="5"/>
  <c r="H519" i="5"/>
  <c r="G519" i="5"/>
  <c r="F519" i="5"/>
  <c r="E519" i="5"/>
  <c r="D519" i="5"/>
  <c r="N517" i="5"/>
  <c r="M517" i="5"/>
  <c r="L517" i="5"/>
  <c r="K517" i="5"/>
  <c r="J517" i="5"/>
  <c r="I517" i="5"/>
  <c r="H517" i="5"/>
  <c r="G517" i="5"/>
  <c r="F517" i="5"/>
  <c r="E517" i="5"/>
  <c r="D517" i="5"/>
  <c r="N514" i="5"/>
  <c r="M514" i="5"/>
  <c r="L514" i="5"/>
  <c r="K514" i="5"/>
  <c r="J514" i="5"/>
  <c r="I514" i="5"/>
  <c r="H514" i="5"/>
  <c r="G514" i="5"/>
  <c r="F514" i="5"/>
  <c r="E514" i="5"/>
  <c r="D514" i="5"/>
  <c r="N511" i="5"/>
  <c r="M511" i="5"/>
  <c r="L511" i="5"/>
  <c r="K511" i="5"/>
  <c r="J511" i="5"/>
  <c r="I511" i="5"/>
  <c r="H511" i="5"/>
  <c r="G511" i="5"/>
  <c r="F511" i="5"/>
  <c r="E511" i="5"/>
  <c r="D511" i="5"/>
  <c r="N508" i="5"/>
  <c r="M508" i="5"/>
  <c r="L508" i="5"/>
  <c r="K508" i="5"/>
  <c r="J508" i="5"/>
  <c r="I508" i="5"/>
  <c r="H508" i="5"/>
  <c r="G508" i="5"/>
  <c r="F508" i="5"/>
  <c r="E508" i="5"/>
  <c r="D508" i="5"/>
  <c r="N506" i="5"/>
  <c r="M506" i="5"/>
  <c r="L506" i="5"/>
  <c r="K506" i="5"/>
  <c r="J506" i="5"/>
  <c r="I506" i="5"/>
  <c r="H506" i="5"/>
  <c r="G506" i="5"/>
  <c r="F506" i="5"/>
  <c r="E506" i="5"/>
  <c r="D506" i="5"/>
  <c r="N503" i="5"/>
  <c r="M503" i="5"/>
  <c r="L503" i="5"/>
  <c r="K503" i="5"/>
  <c r="J503" i="5"/>
  <c r="I503" i="5"/>
  <c r="H503" i="5"/>
  <c r="G503" i="5"/>
  <c r="F503" i="5"/>
  <c r="E503" i="5"/>
  <c r="D503" i="5"/>
  <c r="N500" i="5"/>
  <c r="M500" i="5"/>
  <c r="L500" i="5"/>
  <c r="K500" i="5"/>
  <c r="J500" i="5"/>
  <c r="I500" i="5"/>
  <c r="H500" i="5"/>
  <c r="G500" i="5"/>
  <c r="F500" i="5"/>
  <c r="E500" i="5"/>
  <c r="D500" i="5"/>
  <c r="N497" i="5"/>
  <c r="M497" i="5"/>
  <c r="L497" i="5"/>
  <c r="K497" i="5"/>
  <c r="J497" i="5"/>
  <c r="I497" i="5"/>
  <c r="H497" i="5"/>
  <c r="G497" i="5"/>
  <c r="F497" i="5"/>
  <c r="E497" i="5"/>
  <c r="D497" i="5"/>
  <c r="N494" i="5"/>
  <c r="M494" i="5"/>
  <c r="L494" i="5"/>
  <c r="K494" i="5"/>
  <c r="J494" i="5"/>
  <c r="I494" i="5"/>
  <c r="H494" i="5"/>
  <c r="G494" i="5"/>
  <c r="F494" i="5"/>
  <c r="E494" i="5"/>
  <c r="D494" i="5"/>
  <c r="N491" i="5"/>
  <c r="M491" i="5"/>
  <c r="L491" i="5"/>
  <c r="K491" i="5"/>
  <c r="J491" i="5"/>
  <c r="I491" i="5"/>
  <c r="H491" i="5"/>
  <c r="G491" i="5"/>
  <c r="F491" i="5"/>
  <c r="E491" i="5"/>
  <c r="D491" i="5"/>
  <c r="N488" i="5"/>
  <c r="M488" i="5"/>
  <c r="L488" i="5"/>
  <c r="K488" i="5"/>
  <c r="J488" i="5"/>
  <c r="I488" i="5"/>
  <c r="H488" i="5"/>
  <c r="G488" i="5"/>
  <c r="F488" i="5"/>
  <c r="E488" i="5"/>
  <c r="D488" i="5"/>
  <c r="N486" i="5"/>
  <c r="M486" i="5"/>
  <c r="L486" i="5"/>
  <c r="K486" i="5"/>
  <c r="J486" i="5"/>
  <c r="I486" i="5"/>
  <c r="H486" i="5"/>
  <c r="G486" i="5"/>
  <c r="F486" i="5"/>
  <c r="E486" i="5"/>
  <c r="D486" i="5"/>
  <c r="N483" i="5"/>
  <c r="M483" i="5"/>
  <c r="L483" i="5"/>
  <c r="K483" i="5"/>
  <c r="J483" i="5"/>
  <c r="I483" i="5"/>
  <c r="H483" i="5"/>
  <c r="G483" i="5"/>
  <c r="F483" i="5"/>
  <c r="E483" i="5"/>
  <c r="D483" i="5"/>
  <c r="N481" i="5"/>
  <c r="M481" i="5"/>
  <c r="L481" i="5"/>
  <c r="K481" i="5"/>
  <c r="J481" i="5"/>
  <c r="I481" i="5"/>
  <c r="H481" i="5"/>
  <c r="G481" i="5"/>
  <c r="F481" i="5"/>
  <c r="E481" i="5"/>
  <c r="D481" i="5"/>
  <c r="N479" i="5"/>
  <c r="M479" i="5"/>
  <c r="L479" i="5"/>
  <c r="K479" i="5"/>
  <c r="J479" i="5"/>
  <c r="I479" i="5"/>
  <c r="H479" i="5"/>
  <c r="G479" i="5"/>
  <c r="F479" i="5"/>
  <c r="E479" i="5"/>
  <c r="D479" i="5"/>
  <c r="N476" i="5"/>
  <c r="M476" i="5"/>
  <c r="L476" i="5"/>
  <c r="K476" i="5"/>
  <c r="J476" i="5"/>
  <c r="I476" i="5"/>
  <c r="H476" i="5"/>
  <c r="G476" i="5"/>
  <c r="F476" i="5"/>
  <c r="E476" i="5"/>
  <c r="D476" i="5"/>
  <c r="N474" i="5"/>
  <c r="M474" i="5"/>
  <c r="L474" i="5"/>
  <c r="K474" i="5"/>
  <c r="J474" i="5"/>
  <c r="I474" i="5"/>
  <c r="H474" i="5"/>
  <c r="G474" i="5"/>
  <c r="F474" i="5"/>
  <c r="E474" i="5"/>
  <c r="D474" i="5"/>
  <c r="N471" i="5"/>
  <c r="M471" i="5"/>
  <c r="L471" i="5"/>
  <c r="K471" i="5"/>
  <c r="J471" i="5"/>
  <c r="I471" i="5"/>
  <c r="H471" i="5"/>
  <c r="G471" i="5"/>
  <c r="F471" i="5"/>
  <c r="E471" i="5"/>
  <c r="D471" i="5"/>
  <c r="N468" i="5"/>
  <c r="M468" i="5"/>
  <c r="L468" i="5"/>
  <c r="K468" i="5"/>
  <c r="J468" i="5"/>
  <c r="I468" i="5"/>
  <c r="H468" i="5"/>
  <c r="G468" i="5"/>
  <c r="F468" i="5"/>
  <c r="E468" i="5"/>
  <c r="D468" i="5"/>
  <c r="N465" i="5"/>
  <c r="M465" i="5"/>
  <c r="L465" i="5"/>
  <c r="K465" i="5"/>
  <c r="J465" i="5"/>
  <c r="I465" i="5"/>
  <c r="H465" i="5"/>
  <c r="G465" i="5"/>
  <c r="F465" i="5"/>
  <c r="E465" i="5"/>
  <c r="D465" i="5"/>
  <c r="N463" i="5"/>
  <c r="M463" i="5"/>
  <c r="L463" i="5"/>
  <c r="K463" i="5"/>
  <c r="J463" i="5"/>
  <c r="I463" i="5"/>
  <c r="H463" i="5"/>
  <c r="G463" i="5"/>
  <c r="F463" i="5"/>
  <c r="E463" i="5"/>
  <c r="D463" i="5"/>
  <c r="N461" i="5"/>
  <c r="M461" i="5"/>
  <c r="L461" i="5"/>
  <c r="K461" i="5"/>
  <c r="J461" i="5"/>
  <c r="I461" i="5"/>
  <c r="H461" i="5"/>
  <c r="G461" i="5"/>
  <c r="F461" i="5"/>
  <c r="E461" i="5"/>
  <c r="D461" i="5"/>
  <c r="N459" i="5"/>
  <c r="M459" i="5"/>
  <c r="L459" i="5"/>
  <c r="K459" i="5"/>
  <c r="J459" i="5"/>
  <c r="I459" i="5"/>
  <c r="H459" i="5"/>
  <c r="G459" i="5"/>
  <c r="F459" i="5"/>
  <c r="E459" i="5"/>
  <c r="D459" i="5"/>
  <c r="N456" i="5"/>
  <c r="M456" i="5"/>
  <c r="L456" i="5"/>
  <c r="K456" i="5"/>
  <c r="J456" i="5"/>
  <c r="I456" i="5"/>
  <c r="H456" i="5"/>
  <c r="G456" i="5"/>
  <c r="F456" i="5"/>
  <c r="E456" i="5"/>
  <c r="D456" i="5"/>
  <c r="N454" i="5"/>
  <c r="M454" i="5"/>
  <c r="L454" i="5"/>
  <c r="K454" i="5"/>
  <c r="J454" i="5"/>
  <c r="I454" i="5"/>
  <c r="H454" i="5"/>
  <c r="G454" i="5"/>
  <c r="F454" i="5"/>
  <c r="E454" i="5"/>
  <c r="D454" i="5"/>
  <c r="N452" i="5"/>
  <c r="M452" i="5"/>
  <c r="L452" i="5"/>
  <c r="K452" i="5"/>
  <c r="J452" i="5"/>
  <c r="I452" i="5"/>
  <c r="H452" i="5"/>
  <c r="G452" i="5"/>
  <c r="F452" i="5"/>
  <c r="E452" i="5"/>
  <c r="D452" i="5"/>
  <c r="N450" i="5"/>
  <c r="M450" i="5"/>
  <c r="L450" i="5"/>
  <c r="K450" i="5"/>
  <c r="J450" i="5"/>
  <c r="I450" i="5"/>
  <c r="H450" i="5"/>
  <c r="G450" i="5"/>
  <c r="F450" i="5"/>
  <c r="E450" i="5"/>
  <c r="D450" i="5"/>
  <c r="N448" i="5"/>
  <c r="M448" i="5"/>
  <c r="L448" i="5"/>
  <c r="K448" i="5"/>
  <c r="J448" i="5"/>
  <c r="I448" i="5"/>
  <c r="H448" i="5"/>
  <c r="G448" i="5"/>
  <c r="F448" i="5"/>
  <c r="E448" i="5"/>
  <c r="D448" i="5"/>
  <c r="N445" i="5"/>
  <c r="M445" i="5"/>
  <c r="L445" i="5"/>
  <c r="K445" i="5"/>
  <c r="J445" i="5"/>
  <c r="I445" i="5"/>
  <c r="H445" i="5"/>
  <c r="G445" i="5"/>
  <c r="F445" i="5"/>
  <c r="E445" i="5"/>
  <c r="D445" i="5"/>
  <c r="N442" i="5"/>
  <c r="M442" i="5"/>
  <c r="L442" i="5"/>
  <c r="K442" i="5"/>
  <c r="J442" i="5"/>
  <c r="I442" i="5"/>
  <c r="H442" i="5"/>
  <c r="G442" i="5"/>
  <c r="F442" i="5"/>
  <c r="E442" i="5"/>
  <c r="D442" i="5"/>
  <c r="N439" i="5"/>
  <c r="M439" i="5"/>
  <c r="L439" i="5"/>
  <c r="K439" i="5"/>
  <c r="J439" i="5"/>
  <c r="I439" i="5"/>
  <c r="H439" i="5"/>
  <c r="G439" i="5"/>
  <c r="F439" i="5"/>
  <c r="E439" i="5"/>
  <c r="D439" i="5"/>
  <c r="N436" i="5"/>
  <c r="M436" i="5"/>
  <c r="L436" i="5"/>
  <c r="K436" i="5"/>
  <c r="J436" i="5"/>
  <c r="I436" i="5"/>
  <c r="H436" i="5"/>
  <c r="G436" i="5"/>
  <c r="F436" i="5"/>
  <c r="E436" i="5"/>
  <c r="D436" i="5"/>
  <c r="N433" i="5"/>
  <c r="M433" i="5"/>
  <c r="L433" i="5"/>
  <c r="K433" i="5"/>
  <c r="J433" i="5"/>
  <c r="I433" i="5"/>
  <c r="H433" i="5"/>
  <c r="G433" i="5"/>
  <c r="F433" i="5"/>
  <c r="E433" i="5"/>
  <c r="D433" i="5"/>
  <c r="N430" i="5"/>
  <c r="M430" i="5"/>
  <c r="L430" i="5"/>
  <c r="K430" i="5"/>
  <c r="J430" i="5"/>
  <c r="I430" i="5"/>
  <c r="H430" i="5"/>
  <c r="G430" i="5"/>
  <c r="F430" i="5"/>
  <c r="E430" i="5"/>
  <c r="D430" i="5"/>
  <c r="N427" i="5"/>
  <c r="M427" i="5"/>
  <c r="L427" i="5"/>
  <c r="K427" i="5"/>
  <c r="J427" i="5"/>
  <c r="I427" i="5"/>
  <c r="H427" i="5"/>
  <c r="G427" i="5"/>
  <c r="F427" i="5"/>
  <c r="E427" i="5"/>
  <c r="D427" i="5"/>
  <c r="N425" i="5"/>
  <c r="M425" i="5"/>
  <c r="L425" i="5"/>
  <c r="K425" i="5"/>
  <c r="J425" i="5"/>
  <c r="I425" i="5"/>
  <c r="H425" i="5"/>
  <c r="G425" i="5"/>
  <c r="F425" i="5"/>
  <c r="E425" i="5"/>
  <c r="D425" i="5"/>
  <c r="C631" i="5"/>
  <c r="C628" i="5"/>
  <c r="C625" i="5"/>
  <c r="C622" i="5"/>
  <c r="C619" i="5"/>
  <c r="C616" i="5"/>
  <c r="C614" i="5"/>
  <c r="C611" i="5"/>
  <c r="C609" i="5"/>
  <c r="C606" i="5"/>
  <c r="C603" i="5"/>
  <c r="C600" i="5"/>
  <c r="C598" i="5"/>
  <c r="C595" i="5"/>
  <c r="C592" i="5"/>
  <c r="C590" i="5"/>
  <c r="C588" i="5"/>
  <c r="C586" i="5"/>
  <c r="C584" i="5"/>
  <c r="C581" i="5"/>
  <c r="C578" i="5"/>
  <c r="C576" i="5"/>
  <c r="C573" i="5"/>
  <c r="C570" i="5"/>
  <c r="C567" i="5"/>
  <c r="C565" i="5"/>
  <c r="C563" i="5"/>
  <c r="C561" i="5"/>
  <c r="C559" i="5"/>
  <c r="C556" i="5"/>
  <c r="C554" i="5"/>
  <c r="C552" i="5"/>
  <c r="C549" i="5"/>
  <c r="C546" i="5"/>
  <c r="C544" i="5"/>
  <c r="C542" i="5"/>
  <c r="C539" i="5"/>
  <c r="C536" i="5"/>
  <c r="C533" i="5"/>
  <c r="C530" i="5"/>
  <c r="C528" i="5"/>
  <c r="C526" i="5"/>
  <c r="C524" i="5"/>
  <c r="C522" i="5"/>
  <c r="C519" i="5"/>
  <c r="C517" i="5"/>
  <c r="C514" i="5"/>
  <c r="C511" i="5"/>
  <c r="C508" i="5"/>
  <c r="C506" i="5"/>
  <c r="C503" i="5"/>
  <c r="C500" i="5"/>
  <c r="C497" i="5"/>
  <c r="C494" i="5"/>
  <c r="C491" i="5"/>
  <c r="C488" i="5"/>
  <c r="C486" i="5"/>
  <c r="C483" i="5"/>
  <c r="C481" i="5"/>
  <c r="C479" i="5"/>
  <c r="C476" i="5"/>
  <c r="C474" i="5"/>
  <c r="C471" i="5"/>
  <c r="C468" i="5"/>
  <c r="C465" i="5"/>
  <c r="C463" i="5"/>
  <c r="C461" i="5"/>
  <c r="C459" i="5"/>
  <c r="C456" i="5"/>
  <c r="C454" i="5"/>
  <c r="C452" i="5"/>
  <c r="C450" i="5"/>
  <c r="C448" i="5"/>
  <c r="C445" i="5"/>
  <c r="C442" i="5"/>
  <c r="C439" i="5"/>
  <c r="C436" i="5"/>
  <c r="C433" i="5"/>
  <c r="C430" i="5"/>
  <c r="C427" i="5"/>
  <c r="C425" i="5"/>
  <c r="Q746" i="373" l="1"/>
  <c r="R747" i="373"/>
  <c r="AB747" i="373" s="1"/>
  <c r="AC747" i="373" s="1"/>
  <c r="AC1477" i="373"/>
  <c r="AC1542" i="373"/>
  <c r="AB1951" i="373"/>
  <c r="K165" i="373"/>
  <c r="D12" i="373"/>
  <c r="K1464" i="373"/>
  <c r="D1463" i="373"/>
  <c r="AC211" i="373"/>
  <c r="R2020" i="373"/>
  <c r="AB2020" i="373" s="1"/>
  <c r="L2013" i="373"/>
  <c r="R2013" i="373" s="1"/>
  <c r="AB2013" i="373" s="1"/>
  <c r="AC1562" i="373"/>
  <c r="R1950" i="373"/>
  <c r="L264" i="373"/>
  <c r="AA1463" i="373"/>
  <c r="S1455" i="373"/>
  <c r="K2020" i="373"/>
  <c r="D2013" i="373"/>
  <c r="L1963" i="373"/>
  <c r="R1963" i="373" s="1"/>
  <c r="R1964" i="373"/>
  <c r="AA1992" i="373"/>
  <c r="S1991" i="373"/>
  <c r="AA12" i="373"/>
  <c r="L1463" i="373"/>
  <c r="R1464" i="373"/>
  <c r="AB1464" i="373" s="1"/>
  <c r="AA1950" i="373"/>
  <c r="R1994" i="373"/>
  <c r="AB1994" i="373" s="1"/>
  <c r="AC1994" i="373" s="1"/>
  <c r="L1993" i="373"/>
  <c r="K1528" i="373"/>
  <c r="D1527" i="373"/>
  <c r="K1527" i="373" s="1"/>
  <c r="R1528" i="373"/>
  <c r="AB1528" i="373" s="1"/>
  <c r="L1527" i="373"/>
  <c r="R1527" i="373" s="1"/>
  <c r="AB1527" i="373" s="1"/>
  <c r="K1952" i="373"/>
  <c r="AC1952" i="373" s="1"/>
  <c r="D1951" i="373"/>
  <c r="AA1965" i="373"/>
  <c r="AB1965" i="373" s="1"/>
  <c r="AC1965" i="373" s="1"/>
  <c r="S1964" i="373"/>
  <c r="R165" i="373"/>
  <c r="AB165" i="373" s="1"/>
  <c r="L12" i="373"/>
  <c r="K1964" i="373"/>
  <c r="D1963" i="373"/>
  <c r="K1963" i="373" s="1"/>
  <c r="AA746" i="373"/>
  <c r="S745" i="373"/>
  <c r="AC1529" i="373"/>
  <c r="AB639" i="371"/>
  <c r="J424" i="5"/>
  <c r="J423" i="5" s="1"/>
  <c r="J422" i="5" s="1"/>
  <c r="E454" i="371"/>
  <c r="K454" i="371" s="1"/>
  <c r="E425" i="371"/>
  <c r="K425" i="371" s="1"/>
  <c r="E528" i="371"/>
  <c r="K528" i="371" s="1"/>
  <c r="E533" i="371"/>
  <c r="K533" i="371" s="1"/>
  <c r="E544" i="371"/>
  <c r="K544" i="371" s="1"/>
  <c r="E592" i="371"/>
  <c r="K592" i="371" s="1"/>
  <c r="E625" i="371"/>
  <c r="K625" i="371" s="1"/>
  <c r="O427" i="5"/>
  <c r="O459" i="5"/>
  <c r="O468" i="5"/>
  <c r="O479" i="5"/>
  <c r="O488" i="5"/>
  <c r="O500" i="5"/>
  <c r="O511" i="5"/>
  <c r="O530" i="5"/>
  <c r="O542" i="5"/>
  <c r="O552" i="5"/>
  <c r="O570" i="5"/>
  <c r="O590" i="5"/>
  <c r="O611" i="5"/>
  <c r="O622" i="5"/>
  <c r="E452" i="371"/>
  <c r="K452" i="371" s="1"/>
  <c r="E514" i="371"/>
  <c r="K514" i="371" s="1"/>
  <c r="AB626" i="371"/>
  <c r="AB622" i="371"/>
  <c r="AB618" i="371"/>
  <c r="AB614" i="371"/>
  <c r="AB590" i="371"/>
  <c r="AB566" i="371"/>
  <c r="AC566" i="371" s="1"/>
  <c r="AB550" i="371"/>
  <c r="AC550" i="371" s="1"/>
  <c r="AB546" i="371"/>
  <c r="AB522" i="371"/>
  <c r="AB494" i="371"/>
  <c r="AB490" i="371"/>
  <c r="AB462" i="371"/>
  <c r="AC462" i="371" s="1"/>
  <c r="AB458" i="371"/>
  <c r="AC458" i="371" s="1"/>
  <c r="AB430" i="371"/>
  <c r="AB426" i="371"/>
  <c r="AC426" i="371" s="1"/>
  <c r="AB597" i="371"/>
  <c r="AC597" i="371" s="1"/>
  <c r="AB581" i="371"/>
  <c r="AB573" i="371"/>
  <c r="AB623" i="371"/>
  <c r="AC623" i="371" s="1"/>
  <c r="AB611" i="371"/>
  <c r="AB603" i="371"/>
  <c r="AB599" i="371"/>
  <c r="AC599" i="371" s="1"/>
  <c r="AB559" i="371"/>
  <c r="AB551" i="371"/>
  <c r="AC551" i="371" s="1"/>
  <c r="AB455" i="371"/>
  <c r="AC455" i="371" s="1"/>
  <c r="AB447" i="371"/>
  <c r="AC447" i="371" s="1"/>
  <c r="AB439" i="371"/>
  <c r="AB431" i="371"/>
  <c r="AC431" i="371" s="1"/>
  <c r="AB632" i="371"/>
  <c r="AC632" i="371" s="1"/>
  <c r="AC639" i="371"/>
  <c r="AB501" i="371"/>
  <c r="AC501" i="371" s="1"/>
  <c r="AB469" i="371"/>
  <c r="AC469" i="371" s="1"/>
  <c r="AB437" i="371"/>
  <c r="AC437" i="371" s="1"/>
  <c r="AB629" i="371"/>
  <c r="AC629" i="371" s="1"/>
  <c r="AB621" i="371"/>
  <c r="AC621" i="371" s="1"/>
  <c r="AB613" i="371"/>
  <c r="AC613" i="371" s="1"/>
  <c r="O442" i="5"/>
  <c r="O452" i="5"/>
  <c r="O491" i="5"/>
  <c r="O514" i="5"/>
  <c r="O524" i="5"/>
  <c r="O544" i="5"/>
  <c r="O554" i="5"/>
  <c r="O563" i="5"/>
  <c r="O592" i="5"/>
  <c r="O603" i="5"/>
  <c r="E427" i="371"/>
  <c r="K427" i="371" s="1"/>
  <c r="E439" i="371"/>
  <c r="K439" i="371" s="1"/>
  <c r="E450" i="371"/>
  <c r="K450" i="371" s="1"/>
  <c r="E459" i="371"/>
  <c r="K459" i="371" s="1"/>
  <c r="E468" i="371"/>
  <c r="K468" i="371" s="1"/>
  <c r="E488" i="371"/>
  <c r="K488" i="371" s="1"/>
  <c r="E500" i="371"/>
  <c r="K500" i="371" s="1"/>
  <c r="E511" i="371"/>
  <c r="K511" i="371" s="1"/>
  <c r="E522" i="371"/>
  <c r="K522" i="371" s="1"/>
  <c r="E530" i="371"/>
  <c r="K530" i="371" s="1"/>
  <c r="E542" i="371"/>
  <c r="K542" i="371" s="1"/>
  <c r="E552" i="371"/>
  <c r="K552" i="371" s="1"/>
  <c r="E561" i="371"/>
  <c r="K561" i="371" s="1"/>
  <c r="E581" i="371"/>
  <c r="K581" i="371" s="1"/>
  <c r="E590" i="371"/>
  <c r="K590" i="371" s="1"/>
  <c r="AC590" i="371" s="1"/>
  <c r="E600" i="371"/>
  <c r="K600" i="371" s="1"/>
  <c r="E611" i="371"/>
  <c r="K611" i="371" s="1"/>
  <c r="E622" i="371"/>
  <c r="K622" i="371" s="1"/>
  <c r="E430" i="371"/>
  <c r="K430" i="371" s="1"/>
  <c r="E461" i="371"/>
  <c r="K461" i="371" s="1"/>
  <c r="E471" i="371"/>
  <c r="K471" i="371" s="1"/>
  <c r="E481" i="371"/>
  <c r="K481" i="371" s="1"/>
  <c r="E563" i="371"/>
  <c r="K563" i="371" s="1"/>
  <c r="E584" i="371"/>
  <c r="K584" i="371" s="1"/>
  <c r="O433" i="5"/>
  <c r="O445" i="5"/>
  <c r="O463" i="5"/>
  <c r="O483" i="5"/>
  <c r="O494" i="5"/>
  <c r="O506" i="5"/>
  <c r="O517" i="5"/>
  <c r="O526" i="5"/>
  <c r="O565" i="5"/>
  <c r="O576" i="5"/>
  <c r="O586" i="5"/>
  <c r="O616" i="5"/>
  <c r="E436" i="371"/>
  <c r="K436" i="371" s="1"/>
  <c r="E448" i="371"/>
  <c r="K448" i="371" s="1"/>
  <c r="E456" i="371"/>
  <c r="K456" i="371" s="1"/>
  <c r="E465" i="371"/>
  <c r="K465" i="371" s="1"/>
  <c r="E476" i="371"/>
  <c r="K476" i="371" s="1"/>
  <c r="E486" i="371"/>
  <c r="K486" i="371" s="1"/>
  <c r="E497" i="371"/>
  <c r="K497" i="371" s="1"/>
  <c r="E539" i="371"/>
  <c r="K539" i="371" s="1"/>
  <c r="E549" i="371"/>
  <c r="K549" i="371" s="1"/>
  <c r="E567" i="371"/>
  <c r="K567" i="371" s="1"/>
  <c r="E578" i="371"/>
  <c r="K578" i="371" s="1"/>
  <c r="E609" i="371"/>
  <c r="K609" i="371" s="1"/>
  <c r="E619" i="371"/>
  <c r="K619" i="371" s="1"/>
  <c r="E631" i="371"/>
  <c r="K631" i="371" s="1"/>
  <c r="E442" i="371"/>
  <c r="K442" i="371" s="1"/>
  <c r="E503" i="371"/>
  <c r="K503" i="371" s="1"/>
  <c r="E573" i="371"/>
  <c r="K573" i="371" s="1"/>
  <c r="E614" i="371"/>
  <c r="K614" i="371" s="1"/>
  <c r="AC614" i="371" s="1"/>
  <c r="C424" i="5"/>
  <c r="O448" i="5"/>
  <c r="O456" i="5"/>
  <c r="O476" i="5"/>
  <c r="O508" i="5"/>
  <c r="O519" i="5"/>
  <c r="O528" i="5"/>
  <c r="O539" i="5"/>
  <c r="O559" i="5"/>
  <c r="O578" i="5"/>
  <c r="O588" i="5"/>
  <c r="O598" i="5"/>
  <c r="O619" i="5"/>
  <c r="O631" i="5"/>
  <c r="F424" i="5"/>
  <c r="F423" i="5" s="1"/>
  <c r="F422" i="5" s="1"/>
  <c r="N424" i="5"/>
  <c r="N423" i="5" s="1"/>
  <c r="N422" i="5" s="1"/>
  <c r="E433" i="371"/>
  <c r="K433" i="371" s="1"/>
  <c r="E445" i="371"/>
  <c r="K445" i="371" s="1"/>
  <c r="O461" i="5"/>
  <c r="E463" i="371"/>
  <c r="K463" i="371" s="1"/>
  <c r="O465" i="5"/>
  <c r="E474" i="371"/>
  <c r="K474" i="371" s="1"/>
  <c r="O481" i="5"/>
  <c r="E483" i="371"/>
  <c r="K483" i="371" s="1"/>
  <c r="E494" i="371"/>
  <c r="K494" i="371" s="1"/>
  <c r="O497" i="5"/>
  <c r="E506" i="371"/>
  <c r="K506" i="371" s="1"/>
  <c r="E517" i="371"/>
  <c r="K517" i="371" s="1"/>
  <c r="E526" i="371"/>
  <c r="K526" i="371" s="1"/>
  <c r="E536" i="371"/>
  <c r="K536" i="371" s="1"/>
  <c r="E546" i="371"/>
  <c r="K546" i="371" s="1"/>
  <c r="E556" i="371"/>
  <c r="K556" i="371" s="1"/>
  <c r="O561" i="5"/>
  <c r="O573" i="5"/>
  <c r="E576" i="371"/>
  <c r="K576" i="371" s="1"/>
  <c r="E586" i="371"/>
  <c r="K586" i="371" s="1"/>
  <c r="E595" i="371"/>
  <c r="K595" i="371" s="1"/>
  <c r="E606" i="371"/>
  <c r="K606" i="371" s="1"/>
  <c r="E616" i="371"/>
  <c r="K616" i="371" s="1"/>
  <c r="E628" i="371"/>
  <c r="K628" i="371" s="1"/>
  <c r="E603" i="371"/>
  <c r="K603" i="371" s="1"/>
  <c r="AC603" i="371" s="1"/>
  <c r="E598" i="371"/>
  <c r="K598" i="371" s="1"/>
  <c r="E588" i="371"/>
  <c r="K588" i="371" s="1"/>
  <c r="E570" i="371"/>
  <c r="K570" i="371" s="1"/>
  <c r="E565" i="371"/>
  <c r="K565" i="371" s="1"/>
  <c r="E559" i="371"/>
  <c r="K559" i="371" s="1"/>
  <c r="E554" i="371"/>
  <c r="K554" i="371" s="1"/>
  <c r="E524" i="371"/>
  <c r="K524" i="371" s="1"/>
  <c r="E519" i="371"/>
  <c r="K519" i="371" s="1"/>
  <c r="E508" i="371"/>
  <c r="K508" i="371" s="1"/>
  <c r="E491" i="371"/>
  <c r="K491" i="371" s="1"/>
  <c r="E479" i="371"/>
  <c r="K479" i="371" s="1"/>
  <c r="AB608" i="371"/>
  <c r="AC608" i="371" s="1"/>
  <c r="AB631" i="371"/>
  <c r="AB591" i="371"/>
  <c r="AC591" i="371" s="1"/>
  <c r="AB564" i="371"/>
  <c r="AC564" i="371" s="1"/>
  <c r="AB543" i="371"/>
  <c r="AC543" i="371" s="1"/>
  <c r="AB535" i="371"/>
  <c r="AC535" i="371" s="1"/>
  <c r="AB527" i="371"/>
  <c r="AC527" i="371" s="1"/>
  <c r="AB423" i="371"/>
  <c r="AB586" i="371"/>
  <c r="AB582" i="371"/>
  <c r="AC582" i="371" s="1"/>
  <c r="AB570" i="371"/>
  <c r="AB558" i="371"/>
  <c r="AC558" i="371" s="1"/>
  <c r="AB554" i="371"/>
  <c r="AB538" i="371"/>
  <c r="AC538" i="371" s="1"/>
  <c r="AB530" i="371"/>
  <c r="AB526" i="371"/>
  <c r="AB514" i="371"/>
  <c r="AB506" i="371"/>
  <c r="AB498" i="371"/>
  <c r="AC498" i="371" s="1"/>
  <c r="AB482" i="371"/>
  <c r="AC482" i="371" s="1"/>
  <c r="AB474" i="371"/>
  <c r="AB466" i="371"/>
  <c r="AC466" i="371" s="1"/>
  <c r="AB450" i="371"/>
  <c r="AB442" i="371"/>
  <c r="AB434" i="371"/>
  <c r="AC434" i="371" s="1"/>
  <c r="AB519" i="371"/>
  <c r="AB511" i="371"/>
  <c r="AB503" i="371"/>
  <c r="AB495" i="371"/>
  <c r="AC495" i="371" s="1"/>
  <c r="AB605" i="371"/>
  <c r="AC605" i="371" s="1"/>
  <c r="AB575" i="371"/>
  <c r="AC575" i="371" s="1"/>
  <c r="AB567" i="371"/>
  <c r="AB487" i="371"/>
  <c r="AC487" i="371" s="1"/>
  <c r="AB479" i="371"/>
  <c r="AB471" i="371"/>
  <c r="AC471" i="371" s="1"/>
  <c r="AB463" i="371"/>
  <c r="AB518" i="371"/>
  <c r="AC518" i="371" s="1"/>
  <c r="AB606" i="371"/>
  <c r="AC606" i="371" s="1"/>
  <c r="AB602" i="371"/>
  <c r="AC602" i="371" s="1"/>
  <c r="AB565" i="371"/>
  <c r="AB562" i="371"/>
  <c r="AC562" i="371" s="1"/>
  <c r="AB545" i="371"/>
  <c r="AC545" i="371" s="1"/>
  <c r="AB534" i="371"/>
  <c r="AC534" i="371" s="1"/>
  <c r="AB510" i="371"/>
  <c r="AC510" i="371" s="1"/>
  <c r="AB478" i="371"/>
  <c r="AC478" i="371" s="1"/>
  <c r="AB446" i="371"/>
  <c r="AC446" i="371" s="1"/>
  <c r="AB588" i="371"/>
  <c r="AB584" i="371"/>
  <c r="AB580" i="371"/>
  <c r="AC580" i="371" s="1"/>
  <c r="AB576" i="371"/>
  <c r="AB572" i="371"/>
  <c r="AC572" i="371" s="1"/>
  <c r="AB568" i="371"/>
  <c r="AC568" i="371" s="1"/>
  <c r="AB560" i="371"/>
  <c r="AC560" i="371" s="1"/>
  <c r="AB556" i="371"/>
  <c r="AB548" i="371"/>
  <c r="AC548" i="371" s="1"/>
  <c r="AB544" i="371"/>
  <c r="AB540" i="371"/>
  <c r="AB536" i="371"/>
  <c r="AB532" i="371"/>
  <c r="AC532" i="371" s="1"/>
  <c r="AB528" i="371"/>
  <c r="AC528" i="371" s="1"/>
  <c r="AB524" i="371"/>
  <c r="AB520" i="371"/>
  <c r="AC520" i="371" s="1"/>
  <c r="AB516" i="371"/>
  <c r="AC516" i="371" s="1"/>
  <c r="AB512" i="371"/>
  <c r="AC512" i="371" s="1"/>
  <c r="AB508" i="371"/>
  <c r="AB504" i="371"/>
  <c r="AC504" i="371" s="1"/>
  <c r="AB500" i="371"/>
  <c r="AB492" i="371"/>
  <c r="AC492" i="371" s="1"/>
  <c r="AB488" i="371"/>
  <c r="AB484" i="371"/>
  <c r="AC484" i="371" s="1"/>
  <c r="AB480" i="371"/>
  <c r="AC480" i="371" s="1"/>
  <c r="AB476" i="371"/>
  <c r="AB472" i="371"/>
  <c r="AC472" i="371" s="1"/>
  <c r="AB468" i="371"/>
  <c r="AB460" i="371"/>
  <c r="AC460" i="371" s="1"/>
  <c r="AB456" i="371"/>
  <c r="AB452" i="371"/>
  <c r="AB448" i="371"/>
  <c r="AB444" i="371"/>
  <c r="AC444" i="371" s="1"/>
  <c r="AB440" i="371"/>
  <c r="AC440" i="371" s="1"/>
  <c r="AB436" i="371"/>
  <c r="AB428" i="371"/>
  <c r="AC428" i="371" s="1"/>
  <c r="AB424" i="371"/>
  <c r="AB610" i="371"/>
  <c r="AC610" i="371" s="1"/>
  <c r="AB542" i="371"/>
  <c r="AB486" i="371"/>
  <c r="AB454" i="371"/>
  <c r="AB422" i="371"/>
  <c r="AB630" i="371"/>
  <c r="AC630" i="371" s="1"/>
  <c r="AB598" i="371"/>
  <c r="AB594" i="371"/>
  <c r="AC594" i="371" s="1"/>
  <c r="AB578" i="371"/>
  <c r="AB574" i="371"/>
  <c r="AC574" i="371" s="1"/>
  <c r="AB533" i="371"/>
  <c r="AC533" i="371" s="1"/>
  <c r="AB513" i="371"/>
  <c r="AC513" i="371" s="1"/>
  <c r="AB502" i="371"/>
  <c r="AC502" i="371" s="1"/>
  <c r="AB481" i="371"/>
  <c r="AB470" i="371"/>
  <c r="AC470" i="371" s="1"/>
  <c r="AB449" i="371"/>
  <c r="AC449" i="371" s="1"/>
  <c r="AB438" i="371"/>
  <c r="AC438" i="371" s="1"/>
  <c r="AB619" i="371"/>
  <c r="AB607" i="371"/>
  <c r="AC607" i="371" s="1"/>
  <c r="AB579" i="371"/>
  <c r="AC579" i="371" s="1"/>
  <c r="O628" i="5"/>
  <c r="O625" i="5"/>
  <c r="O614" i="5"/>
  <c r="O609" i="5"/>
  <c r="O606" i="5"/>
  <c r="O600" i="5"/>
  <c r="O595" i="5"/>
  <c r="O584" i="5"/>
  <c r="O581" i="5"/>
  <c r="O567" i="5"/>
  <c r="O556" i="5"/>
  <c r="O549" i="5"/>
  <c r="O546" i="5"/>
  <c r="AC540" i="371"/>
  <c r="O536" i="5"/>
  <c r="O533" i="5"/>
  <c r="O522" i="5"/>
  <c r="O503" i="5"/>
  <c r="O486" i="5"/>
  <c r="O474" i="5"/>
  <c r="O471" i="5"/>
  <c r="O454" i="5"/>
  <c r="O450" i="5"/>
  <c r="O439" i="5"/>
  <c r="O436" i="5"/>
  <c r="O430" i="5"/>
  <c r="AB552" i="371"/>
  <c r="AB496" i="371"/>
  <c r="AC496" i="371" s="1"/>
  <c r="AB432" i="371"/>
  <c r="AC432" i="371" s="1"/>
  <c r="AB627" i="371"/>
  <c r="AC627" i="371" s="1"/>
  <c r="AB615" i="371"/>
  <c r="AC615" i="371" s="1"/>
  <c r="AB595" i="371"/>
  <c r="AB587" i="371"/>
  <c r="AC587" i="371" s="1"/>
  <c r="AB583" i="371"/>
  <c r="AC583" i="371" s="1"/>
  <c r="AB600" i="371"/>
  <c r="AB620" i="371"/>
  <c r="AC620" i="371" s="1"/>
  <c r="AB612" i="371"/>
  <c r="AC612" i="371" s="1"/>
  <c r="AC626" i="371"/>
  <c r="AB464" i="371"/>
  <c r="AC464" i="371" s="1"/>
  <c r="AB628" i="371"/>
  <c r="AB616" i="371"/>
  <c r="AB596" i="371"/>
  <c r="AC596" i="371" s="1"/>
  <c r="AB624" i="371"/>
  <c r="AC624" i="371" s="1"/>
  <c r="AB604" i="371"/>
  <c r="AC604" i="371" s="1"/>
  <c r="AB592" i="371"/>
  <c r="AB571" i="371"/>
  <c r="AC571" i="371" s="1"/>
  <c r="AB563" i="371"/>
  <c r="AB555" i="371"/>
  <c r="AC555" i="371" s="1"/>
  <c r="AB547" i="371"/>
  <c r="AC547" i="371" s="1"/>
  <c r="AB539" i="371"/>
  <c r="AB531" i="371"/>
  <c r="AC531" i="371" s="1"/>
  <c r="AB523" i="371"/>
  <c r="AC523" i="371" s="1"/>
  <c r="AB515" i="371"/>
  <c r="AC515" i="371" s="1"/>
  <c r="AB507" i="371"/>
  <c r="AC507" i="371" s="1"/>
  <c r="AB499" i="371"/>
  <c r="AC499" i="371" s="1"/>
  <c r="AB491" i="371"/>
  <c r="AB483" i="371"/>
  <c r="AB475" i="371"/>
  <c r="AC475" i="371" s="1"/>
  <c r="AB467" i="371"/>
  <c r="AC467" i="371" s="1"/>
  <c r="AB459" i="371"/>
  <c r="AB451" i="371"/>
  <c r="AC451" i="371" s="1"/>
  <c r="AB443" i="371"/>
  <c r="AC443" i="371" s="1"/>
  <c r="AB435" i="371"/>
  <c r="AC435" i="371" s="1"/>
  <c r="AB427" i="371"/>
  <c r="AB625" i="371"/>
  <c r="AC625" i="371" s="1"/>
  <c r="AB617" i="371"/>
  <c r="AC617" i="371" s="1"/>
  <c r="AB609" i="371"/>
  <c r="AB601" i="371"/>
  <c r="AC601" i="371" s="1"/>
  <c r="AB593" i="371"/>
  <c r="AC593" i="371" s="1"/>
  <c r="AC618" i="371"/>
  <c r="AC490" i="371"/>
  <c r="AB577" i="371"/>
  <c r="AC577" i="371" s="1"/>
  <c r="AB557" i="371"/>
  <c r="AC557" i="371" s="1"/>
  <c r="AB537" i="371"/>
  <c r="AC537" i="371" s="1"/>
  <c r="AB525" i="371"/>
  <c r="AC525" i="371" s="1"/>
  <c r="AB505" i="371"/>
  <c r="AC505" i="371" s="1"/>
  <c r="AB493" i="371"/>
  <c r="AC493" i="371" s="1"/>
  <c r="AB473" i="371"/>
  <c r="AC473" i="371" s="1"/>
  <c r="AB461" i="371"/>
  <c r="AB441" i="371"/>
  <c r="AC441" i="371" s="1"/>
  <c r="AB429" i="371"/>
  <c r="AC429" i="371" s="1"/>
  <c r="AB589" i="371"/>
  <c r="AC589" i="371" s="1"/>
  <c r="AB569" i="371"/>
  <c r="AC569" i="371" s="1"/>
  <c r="AB561" i="371"/>
  <c r="AB549" i="371"/>
  <c r="AB529" i="371"/>
  <c r="AC529" i="371" s="1"/>
  <c r="AB517" i="371"/>
  <c r="AB497" i="371"/>
  <c r="AB485" i="371"/>
  <c r="AC485" i="371" s="1"/>
  <c r="AB465" i="371"/>
  <c r="AB453" i="371"/>
  <c r="AC453" i="371" s="1"/>
  <c r="AB433" i="371"/>
  <c r="AB585" i="371"/>
  <c r="AC585" i="371" s="1"/>
  <c r="AB553" i="371"/>
  <c r="AC553" i="371" s="1"/>
  <c r="AB541" i="371"/>
  <c r="AC541" i="371" s="1"/>
  <c r="AB521" i="371"/>
  <c r="AC521" i="371" s="1"/>
  <c r="AB509" i="371"/>
  <c r="AC509" i="371" s="1"/>
  <c r="AB489" i="371"/>
  <c r="AC489" i="371" s="1"/>
  <c r="AB477" i="371"/>
  <c r="AC477" i="371" s="1"/>
  <c r="AB457" i="371"/>
  <c r="AC457" i="371" s="1"/>
  <c r="AB445" i="371"/>
  <c r="AB425" i="371"/>
  <c r="AC425" i="371" s="1"/>
  <c r="C423" i="5"/>
  <c r="G424" i="5"/>
  <c r="G423" i="5" s="1"/>
  <c r="G422" i="5" s="1"/>
  <c r="K424" i="5"/>
  <c r="K423" i="5" s="1"/>
  <c r="K422" i="5" s="1"/>
  <c r="D424" i="5"/>
  <c r="D423" i="5" s="1"/>
  <c r="H424" i="5"/>
  <c r="H423" i="5" s="1"/>
  <c r="H422" i="5" s="1"/>
  <c r="L424" i="5"/>
  <c r="L423" i="5" s="1"/>
  <c r="L422" i="5" s="1"/>
  <c r="E424" i="5"/>
  <c r="E423" i="5" s="1"/>
  <c r="E422" i="5" s="1"/>
  <c r="I424" i="5"/>
  <c r="I423" i="5" s="1"/>
  <c r="I422" i="5" s="1"/>
  <c r="M424" i="5"/>
  <c r="O425" i="5"/>
  <c r="D234" i="371"/>
  <c r="D233" i="371" s="1"/>
  <c r="D232" i="371" s="1"/>
  <c r="E235" i="371"/>
  <c r="K235" i="371" s="1"/>
  <c r="E236" i="371"/>
  <c r="K236" i="371" s="1"/>
  <c r="E237" i="371"/>
  <c r="K237" i="371" s="1"/>
  <c r="R235" i="371"/>
  <c r="R236" i="371"/>
  <c r="R237" i="371"/>
  <c r="AA235" i="371"/>
  <c r="AA236" i="371"/>
  <c r="AA237" i="371"/>
  <c r="Z234" i="371"/>
  <c r="Y234" i="371"/>
  <c r="X234" i="371"/>
  <c r="W234" i="371"/>
  <c r="W233" i="371" s="1"/>
  <c r="W232" i="371" s="1"/>
  <c r="V234" i="371"/>
  <c r="V233" i="371" s="1"/>
  <c r="V232" i="371" s="1"/>
  <c r="U234" i="371"/>
  <c r="U233" i="371" s="1"/>
  <c r="U232" i="371" s="1"/>
  <c r="T234" i="371"/>
  <c r="T233" i="371" s="1"/>
  <c r="T232" i="371" s="1"/>
  <c r="S234" i="371"/>
  <c r="S233" i="371" s="1"/>
  <c r="S232" i="371" s="1"/>
  <c r="Z233" i="371"/>
  <c r="Z232" i="371" s="1"/>
  <c r="Y233" i="371"/>
  <c r="Y232" i="371" s="1"/>
  <c r="X233" i="371"/>
  <c r="X232" i="371" s="1"/>
  <c r="Q234" i="371"/>
  <c r="Q233" i="371" s="1"/>
  <c r="Q232" i="371" s="1"/>
  <c r="P234" i="371"/>
  <c r="P233" i="371" s="1"/>
  <c r="P232" i="371" s="1"/>
  <c r="O234" i="371"/>
  <c r="N234" i="371"/>
  <c r="N233" i="371" s="1"/>
  <c r="N232" i="371" s="1"/>
  <c r="M234" i="371"/>
  <c r="M233" i="371" s="1"/>
  <c r="M232" i="371" s="1"/>
  <c r="L234" i="371"/>
  <c r="L233" i="371" s="1"/>
  <c r="L232" i="371" s="1"/>
  <c r="O233" i="371"/>
  <c r="O232" i="371" s="1"/>
  <c r="J234" i="371"/>
  <c r="J233" i="371" s="1"/>
  <c r="J232" i="371" s="1"/>
  <c r="I234" i="371"/>
  <c r="I233" i="371" s="1"/>
  <c r="I232" i="371" s="1"/>
  <c r="H234" i="371"/>
  <c r="H233" i="371" s="1"/>
  <c r="H232" i="371" s="1"/>
  <c r="G234" i="371"/>
  <c r="G233" i="371" s="1"/>
  <c r="G232" i="371" s="1"/>
  <c r="F234" i="371"/>
  <c r="F233" i="371" s="1"/>
  <c r="F232" i="371" s="1"/>
  <c r="O235" i="5"/>
  <c r="O236" i="5"/>
  <c r="O237" i="5"/>
  <c r="D234" i="5"/>
  <c r="D233" i="5" s="1"/>
  <c r="D232" i="5" s="1"/>
  <c r="E234" i="5"/>
  <c r="E233" i="5" s="1"/>
  <c r="E232" i="5" s="1"/>
  <c r="F234" i="5"/>
  <c r="F233" i="5" s="1"/>
  <c r="F232" i="5" s="1"/>
  <c r="G234" i="5"/>
  <c r="G233" i="5" s="1"/>
  <c r="G232" i="5" s="1"/>
  <c r="H234" i="5"/>
  <c r="H233" i="5" s="1"/>
  <c r="H232" i="5" s="1"/>
  <c r="I234" i="5"/>
  <c r="I233" i="5" s="1"/>
  <c r="I232" i="5" s="1"/>
  <c r="J234" i="5"/>
  <c r="J233" i="5" s="1"/>
  <c r="J232" i="5" s="1"/>
  <c r="K234" i="5"/>
  <c r="K233" i="5" s="1"/>
  <c r="K232" i="5" s="1"/>
  <c r="L234" i="5"/>
  <c r="L233" i="5" s="1"/>
  <c r="L232" i="5" s="1"/>
  <c r="M234" i="5"/>
  <c r="N234" i="5"/>
  <c r="N233" i="5" s="1"/>
  <c r="N232" i="5" s="1"/>
  <c r="C234" i="5"/>
  <c r="C233" i="5" s="1"/>
  <c r="C232" i="5" s="1"/>
  <c r="AC1527" i="373" l="1"/>
  <c r="AC1528" i="373"/>
  <c r="Q745" i="373"/>
  <c r="R746" i="373"/>
  <c r="AB746" i="373" s="1"/>
  <c r="AC746" i="373" s="1"/>
  <c r="AB1950" i="373"/>
  <c r="AC165" i="373"/>
  <c r="D1950" i="373"/>
  <c r="K1951" i="373"/>
  <c r="AC1951" i="373" s="1"/>
  <c r="AC1464" i="373"/>
  <c r="AA1991" i="373"/>
  <c r="S1990" i="373"/>
  <c r="K2013" i="373"/>
  <c r="AC2013" i="373" s="1"/>
  <c r="D1991" i="373"/>
  <c r="K1463" i="373"/>
  <c r="D1455" i="373"/>
  <c r="R1463" i="373"/>
  <c r="L1455" i="373"/>
  <c r="AA1964" i="373"/>
  <c r="AB1964" i="373" s="1"/>
  <c r="AC1964" i="373" s="1"/>
  <c r="S1963" i="373"/>
  <c r="R1993" i="373"/>
  <c r="AB1993" i="373" s="1"/>
  <c r="AC1993" i="373" s="1"/>
  <c r="L1992" i="373"/>
  <c r="AA1455" i="373"/>
  <c r="S1422" i="373"/>
  <c r="D11" i="373"/>
  <c r="AA745" i="373"/>
  <c r="S264" i="373"/>
  <c r="AC12" i="373"/>
  <c r="L11" i="373"/>
  <c r="AB1463" i="373"/>
  <c r="L1949" i="373"/>
  <c r="AC454" i="371"/>
  <c r="AC514" i="371"/>
  <c r="AC452" i="371"/>
  <c r="AC592" i="371"/>
  <c r="AC544" i="371"/>
  <c r="AC563" i="371"/>
  <c r="AC622" i="371"/>
  <c r="AC494" i="371"/>
  <c r="AC430" i="371"/>
  <c r="D422" i="5"/>
  <c r="AC546" i="371"/>
  <c r="AC522" i="371"/>
  <c r="AC497" i="371"/>
  <c r="AC578" i="371"/>
  <c r="AC456" i="371"/>
  <c r="AC584" i="371"/>
  <c r="AC524" i="371"/>
  <c r="AC581" i="371"/>
  <c r="AC500" i="371"/>
  <c r="AC530" i="371"/>
  <c r="AC506" i="371"/>
  <c r="AC573" i="371"/>
  <c r="AC436" i="371"/>
  <c r="AC611" i="371"/>
  <c r="AC486" i="371"/>
  <c r="AC448" i="371"/>
  <c r="AC468" i="371"/>
  <c r="AC631" i="371"/>
  <c r="AC576" i="371"/>
  <c r="AC559" i="371"/>
  <c r="AC561" i="371"/>
  <c r="AC483" i="371"/>
  <c r="AC628" i="371"/>
  <c r="AC619" i="371"/>
  <c r="AC508" i="371"/>
  <c r="AC586" i="371"/>
  <c r="AC519" i="371"/>
  <c r="AC526" i="371"/>
  <c r="AC476" i="371"/>
  <c r="AC439" i="371"/>
  <c r="AC445" i="371"/>
  <c r="AC549" i="371"/>
  <c r="AC481" i="371"/>
  <c r="AC517" i="371"/>
  <c r="AC511" i="371"/>
  <c r="AC474" i="371"/>
  <c r="AC554" i="371"/>
  <c r="AC427" i="371"/>
  <c r="AC461" i="371"/>
  <c r="AC565" i="371"/>
  <c r="AC598" i="371"/>
  <c r="AC536" i="371"/>
  <c r="AC465" i="371"/>
  <c r="AC609" i="371"/>
  <c r="AC552" i="371"/>
  <c r="AC567" i="371"/>
  <c r="AC570" i="371"/>
  <c r="AC556" i="371"/>
  <c r="AC463" i="371"/>
  <c r="AC442" i="371"/>
  <c r="AC450" i="371"/>
  <c r="AC539" i="371"/>
  <c r="AC595" i="371"/>
  <c r="AC433" i="371"/>
  <c r="AC616" i="371"/>
  <c r="AC459" i="371"/>
  <c r="AC491" i="371"/>
  <c r="AC600" i="371"/>
  <c r="AC542" i="371"/>
  <c r="AC488" i="371"/>
  <c r="AC479" i="371"/>
  <c r="AC588" i="371"/>
  <c r="AC503" i="371"/>
  <c r="M423" i="5"/>
  <c r="O423" i="5" s="1"/>
  <c r="E424" i="371"/>
  <c r="K424" i="371" s="1"/>
  <c r="AC424" i="371" s="1"/>
  <c r="C422" i="5"/>
  <c r="O234" i="5"/>
  <c r="O424" i="5"/>
  <c r="AA233" i="371"/>
  <c r="AA234" i="371"/>
  <c r="R232" i="371"/>
  <c r="AA232" i="371"/>
  <c r="AB235" i="371"/>
  <c r="AC235" i="371" s="1"/>
  <c r="E234" i="371"/>
  <c r="K234" i="371" s="1"/>
  <c r="M233" i="5"/>
  <c r="R234" i="371"/>
  <c r="R233" i="371"/>
  <c r="AB233" i="371" s="1"/>
  <c r="AB236" i="371"/>
  <c r="AC236" i="371" s="1"/>
  <c r="AB237" i="371"/>
  <c r="AC237" i="371" s="1"/>
  <c r="C216" i="5"/>
  <c r="E255" i="371"/>
  <c r="K255" i="371" s="1"/>
  <c r="R255" i="371"/>
  <c r="AA255" i="371"/>
  <c r="O255" i="5"/>
  <c r="E2004" i="371"/>
  <c r="E2005" i="371"/>
  <c r="E2006" i="371"/>
  <c r="E2007" i="371"/>
  <c r="E2010" i="371"/>
  <c r="E2012" i="371"/>
  <c r="E2016" i="371"/>
  <c r="E2017" i="371"/>
  <c r="E2019" i="371"/>
  <c r="E2026" i="371"/>
  <c r="E2027" i="371"/>
  <c r="E2028" i="371"/>
  <c r="E2029" i="371"/>
  <c r="E2030" i="371"/>
  <c r="E2031" i="371"/>
  <c r="E2032" i="371"/>
  <c r="E2037" i="371"/>
  <c r="E2038" i="371"/>
  <c r="E2043" i="371"/>
  <c r="E2045" i="371"/>
  <c r="E2046" i="371"/>
  <c r="E2047" i="371"/>
  <c r="E1998" i="371"/>
  <c r="E1986" i="371"/>
  <c r="E1959" i="371"/>
  <c r="E1960" i="371"/>
  <c r="E1961" i="371"/>
  <c r="E1962" i="371"/>
  <c r="E1971" i="371"/>
  <c r="E1972" i="371"/>
  <c r="E1973" i="371"/>
  <c r="E1979" i="371"/>
  <c r="E1980" i="371"/>
  <c r="E1981" i="371"/>
  <c r="E1982" i="371"/>
  <c r="E1958" i="371"/>
  <c r="E1379" i="371"/>
  <c r="E1381" i="371"/>
  <c r="E1383" i="371"/>
  <c r="E1384" i="371"/>
  <c r="E1386" i="371"/>
  <c r="E1391" i="371"/>
  <c r="E1393" i="371"/>
  <c r="E1396" i="371"/>
  <c r="E1397" i="371"/>
  <c r="E1399" i="371"/>
  <c r="E1401" i="371"/>
  <c r="E1407" i="371"/>
  <c r="E1408" i="371"/>
  <c r="E1410" i="371"/>
  <c r="E1412" i="371"/>
  <c r="E1413" i="371"/>
  <c r="E1415" i="371"/>
  <c r="E1419" i="371"/>
  <c r="E1421" i="371"/>
  <c r="E1426" i="371"/>
  <c r="E1427" i="371"/>
  <c r="E1429" i="371"/>
  <c r="E1431" i="371"/>
  <c r="E1432" i="371"/>
  <c r="E1434" i="371"/>
  <c r="E1436" i="371"/>
  <c r="E1437" i="371"/>
  <c r="E1439" i="371"/>
  <c r="E1442" i="371"/>
  <c r="E1446" i="371"/>
  <c r="E1447" i="371"/>
  <c r="E1448" i="371"/>
  <c r="E1449" i="371"/>
  <c r="E1450" i="371"/>
  <c r="E1452" i="371"/>
  <c r="E1454" i="371"/>
  <c r="E1459" i="371"/>
  <c r="E1462" i="371"/>
  <c r="E1467" i="371"/>
  <c r="E1468" i="371"/>
  <c r="E1469" i="371"/>
  <c r="E1470" i="371"/>
  <c r="E1471" i="371"/>
  <c r="E1472" i="371"/>
  <c r="E1475" i="371"/>
  <c r="E1476" i="371"/>
  <c r="E1482" i="371"/>
  <c r="E1491" i="371"/>
  <c r="E1493" i="371"/>
  <c r="E1495" i="371"/>
  <c r="E1497" i="371"/>
  <c r="E1498" i="371"/>
  <c r="E1499" i="371"/>
  <c r="E1500" i="371"/>
  <c r="E1501" i="371"/>
  <c r="E1502" i="371"/>
  <c r="E1503" i="371"/>
  <c r="E1505" i="371"/>
  <c r="E1506" i="371"/>
  <c r="E1507" i="371"/>
  <c r="E1508" i="371"/>
  <c r="E1509" i="371"/>
  <c r="E1510" i="371"/>
  <c r="E1513" i="371"/>
  <c r="E1514" i="371"/>
  <c r="E1515" i="371"/>
  <c r="E1516" i="371"/>
  <c r="E1517" i="371"/>
  <c r="E1518" i="371"/>
  <c r="E1519" i="371"/>
  <c r="E1521" i="371"/>
  <c r="E1522" i="371"/>
  <c r="E1523" i="371"/>
  <c r="E1524" i="371"/>
  <c r="E1526" i="371"/>
  <c r="E1534" i="371"/>
  <c r="E1538" i="371"/>
  <c r="E1541" i="371"/>
  <c r="E1546" i="371"/>
  <c r="E1548" i="371"/>
  <c r="E1549" i="371"/>
  <c r="E1553" i="371"/>
  <c r="E1556" i="371"/>
  <c r="E1557" i="371"/>
  <c r="E1558" i="371"/>
  <c r="E1559" i="371"/>
  <c r="E1560" i="371"/>
  <c r="E1561" i="371"/>
  <c r="E1563" i="371"/>
  <c r="E1564" i="371"/>
  <c r="E1565" i="371"/>
  <c r="E1566" i="371"/>
  <c r="E1567" i="371"/>
  <c r="E1572" i="371"/>
  <c r="E1573" i="371"/>
  <c r="E1574" i="371"/>
  <c r="E1575" i="371"/>
  <c r="E1576" i="371"/>
  <c r="E1577" i="371"/>
  <c r="E1578" i="371"/>
  <c r="E1579" i="371"/>
  <c r="E1580" i="371"/>
  <c r="E1582" i="371"/>
  <c r="E1583" i="371"/>
  <c r="E1584" i="371"/>
  <c r="E1585" i="371"/>
  <c r="E1586" i="371"/>
  <c r="E1587" i="371"/>
  <c r="E1588" i="371"/>
  <c r="E1589" i="371"/>
  <c r="E1590" i="371"/>
  <c r="E1591" i="371"/>
  <c r="E1592" i="371"/>
  <c r="E1593" i="371"/>
  <c r="E1594" i="371"/>
  <c r="E1595" i="371"/>
  <c r="E1596" i="371"/>
  <c r="E1597" i="371"/>
  <c r="E1598" i="371"/>
  <c r="E1599" i="371"/>
  <c r="E1600" i="371"/>
  <c r="E1601" i="371"/>
  <c r="E1602" i="371"/>
  <c r="E1603" i="371"/>
  <c r="E1604" i="371"/>
  <c r="E1605" i="371"/>
  <c r="E1606" i="371"/>
  <c r="E1607" i="371"/>
  <c r="E1608" i="371"/>
  <c r="E1609" i="371"/>
  <c r="E1610" i="371"/>
  <c r="E1611" i="371"/>
  <c r="E1612" i="371"/>
  <c r="E1613" i="371"/>
  <c r="E1614" i="371"/>
  <c r="E1615" i="371"/>
  <c r="E1616" i="371"/>
  <c r="E1617" i="371"/>
  <c r="E1618" i="371"/>
  <c r="E1619" i="371"/>
  <c r="E1620" i="371"/>
  <c r="E1621" i="371"/>
  <c r="E1622" i="371"/>
  <c r="E1623" i="371"/>
  <c r="E1624" i="371"/>
  <c r="E1625" i="371"/>
  <c r="E1626" i="371"/>
  <c r="E1627" i="371"/>
  <c r="E1628" i="371"/>
  <c r="E1629" i="371"/>
  <c r="E1630" i="371"/>
  <c r="E1631" i="371"/>
  <c r="E1632" i="371"/>
  <c r="E1633" i="371"/>
  <c r="E1634" i="371"/>
  <c r="E1635" i="371"/>
  <c r="E1636" i="371"/>
  <c r="E1637" i="371"/>
  <c r="E1638" i="371"/>
  <c r="E1639" i="371"/>
  <c r="E1640" i="371"/>
  <c r="E1641" i="371"/>
  <c r="E1642" i="371"/>
  <c r="E1643" i="371"/>
  <c r="E1644" i="371"/>
  <c r="E1645" i="371"/>
  <c r="E1646" i="371"/>
  <c r="E1647" i="371"/>
  <c r="E1648" i="371"/>
  <c r="E1649" i="371"/>
  <c r="E1650" i="371"/>
  <c r="E1651" i="371"/>
  <c r="E1652" i="371"/>
  <c r="E1653" i="371"/>
  <c r="E1654" i="371"/>
  <c r="E1655" i="371"/>
  <c r="E1656" i="371"/>
  <c r="E1657" i="371"/>
  <c r="E1658" i="371"/>
  <c r="E1659" i="371"/>
  <c r="E1660" i="371"/>
  <c r="E1661" i="371"/>
  <c r="E1662" i="371"/>
  <c r="E1663" i="371"/>
  <c r="E1664" i="371"/>
  <c r="E1665" i="371"/>
  <c r="E1666" i="371"/>
  <c r="E1667" i="371"/>
  <c r="E1668" i="371"/>
  <c r="E1669" i="371"/>
  <c r="E1670" i="371"/>
  <c r="E1671" i="371"/>
  <c r="E1672" i="371"/>
  <c r="E1673" i="371"/>
  <c r="E1674" i="371"/>
  <c r="E1675" i="371"/>
  <c r="E1676" i="371"/>
  <c r="E1677" i="371"/>
  <c r="E1678" i="371"/>
  <c r="E1679" i="371"/>
  <c r="E1680" i="371"/>
  <c r="E1681" i="371"/>
  <c r="E1682" i="371"/>
  <c r="E1683" i="371"/>
  <c r="E1684" i="371"/>
  <c r="E1685" i="371"/>
  <c r="E1686" i="371"/>
  <c r="E1687" i="371"/>
  <c r="E1688" i="371"/>
  <c r="E1689" i="371"/>
  <c r="E1690" i="371"/>
  <c r="E1691" i="371"/>
  <c r="E1692" i="371"/>
  <c r="E1693" i="371"/>
  <c r="E1694" i="371"/>
  <c r="E1695" i="371"/>
  <c r="E1696" i="371"/>
  <c r="E1697" i="371"/>
  <c r="E1698" i="371"/>
  <c r="E1699" i="371"/>
  <c r="E1700" i="371"/>
  <c r="E1701" i="371"/>
  <c r="E1702" i="371"/>
  <c r="E1703" i="371"/>
  <c r="E1704" i="371"/>
  <c r="E1705" i="371"/>
  <c r="E1706" i="371"/>
  <c r="E1707" i="371"/>
  <c r="E1708" i="371"/>
  <c r="E1709" i="371"/>
  <c r="E1710" i="371"/>
  <c r="E1711" i="371"/>
  <c r="E1712" i="371"/>
  <c r="E1713" i="371"/>
  <c r="E1714" i="371"/>
  <c r="E1715" i="371"/>
  <c r="E1716" i="371"/>
  <c r="E1717" i="371"/>
  <c r="E1718" i="371"/>
  <c r="E1719" i="371"/>
  <c r="E1720" i="371"/>
  <c r="E1721" i="371"/>
  <c r="E1722" i="371"/>
  <c r="E1723" i="371"/>
  <c r="E1724" i="371"/>
  <c r="E1725" i="371"/>
  <c r="E1726" i="371"/>
  <c r="E1727" i="371"/>
  <c r="E1728" i="371"/>
  <c r="E1729" i="371"/>
  <c r="E1730" i="371"/>
  <c r="E1731" i="371"/>
  <c r="E1732" i="371"/>
  <c r="E1733" i="371"/>
  <c r="E1734" i="371"/>
  <c r="E1735" i="371"/>
  <c r="E1736" i="371"/>
  <c r="E1737" i="371"/>
  <c r="E1738" i="371"/>
  <c r="E1739" i="371"/>
  <c r="E1740" i="371"/>
  <c r="E1741" i="371"/>
  <c r="E1742" i="371"/>
  <c r="E1743" i="371"/>
  <c r="E1744" i="371"/>
  <c r="E1745" i="371"/>
  <c r="E1746" i="371"/>
  <c r="E1747" i="371"/>
  <c r="E1748" i="371"/>
  <c r="E1749" i="371"/>
  <c r="E1750" i="371"/>
  <c r="E1751" i="371"/>
  <c r="E1752" i="371"/>
  <c r="E1753" i="371"/>
  <c r="E1754" i="371"/>
  <c r="E1755" i="371"/>
  <c r="E1758" i="371"/>
  <c r="E1759" i="371"/>
  <c r="E1760" i="371"/>
  <c r="E1761" i="371"/>
  <c r="E1762" i="371"/>
  <c r="E1763" i="371"/>
  <c r="E1764" i="371"/>
  <c r="E1765" i="371"/>
  <c r="E1766" i="371"/>
  <c r="E1767" i="371"/>
  <c r="E1768" i="371"/>
  <c r="E1770" i="371"/>
  <c r="E1771" i="371"/>
  <c r="E1772" i="371"/>
  <c r="E1773" i="371"/>
  <c r="E1774" i="371"/>
  <c r="E1775" i="371"/>
  <c r="E1776" i="371"/>
  <c r="E1777" i="371"/>
  <c r="E1778" i="371"/>
  <c r="E1779" i="371"/>
  <c r="E1780" i="371"/>
  <c r="E1781" i="371"/>
  <c r="E1782" i="371"/>
  <c r="E1785" i="371"/>
  <c r="E1786" i="371"/>
  <c r="E1787" i="371"/>
  <c r="E1788" i="371"/>
  <c r="E1789" i="371"/>
  <c r="E1790" i="371"/>
  <c r="E1791" i="371"/>
  <c r="E1792" i="371"/>
  <c r="E1793" i="371"/>
  <c r="E1794" i="371"/>
  <c r="E1795" i="371"/>
  <c r="E1797" i="371"/>
  <c r="E1798" i="371"/>
  <c r="E1799" i="371"/>
  <c r="E1800" i="371"/>
  <c r="E1801" i="371"/>
  <c r="E1802" i="371"/>
  <c r="E1803" i="371"/>
  <c r="E1804" i="371"/>
  <c r="E1805" i="371"/>
  <c r="E1806" i="371"/>
  <c r="E1807" i="371"/>
  <c r="E1808" i="371"/>
  <c r="E1809" i="371"/>
  <c r="E1810" i="371"/>
  <c r="E1811" i="371"/>
  <c r="E1812" i="371"/>
  <c r="E1813" i="371"/>
  <c r="E1814" i="371"/>
  <c r="E1815" i="371"/>
  <c r="E1816" i="371"/>
  <c r="E1817" i="371"/>
  <c r="E1818" i="371"/>
  <c r="E1819" i="371"/>
  <c r="E1820" i="371"/>
  <c r="E1821" i="371"/>
  <c r="E1822" i="371"/>
  <c r="E1823" i="371"/>
  <c r="E1824" i="371"/>
  <c r="E1825" i="371"/>
  <c r="E1826" i="371"/>
  <c r="E1827" i="371"/>
  <c r="E1828" i="371"/>
  <c r="E1829" i="371"/>
  <c r="E1830" i="371"/>
  <c r="E1831" i="371"/>
  <c r="E1832" i="371"/>
  <c r="E1833" i="371"/>
  <c r="E1834" i="371"/>
  <c r="E1835" i="371"/>
  <c r="E1836" i="371"/>
  <c r="E1837" i="371"/>
  <c r="E1838" i="371"/>
  <c r="E1839" i="371"/>
  <c r="E1840" i="371"/>
  <c r="E1841" i="371"/>
  <c r="E1842" i="371"/>
  <c r="E1843" i="371"/>
  <c r="E1844" i="371"/>
  <c r="E1845" i="371"/>
  <c r="E1846" i="371"/>
  <c r="E1847" i="371"/>
  <c r="E1848" i="371"/>
  <c r="E1849" i="371"/>
  <c r="E1850" i="371"/>
  <c r="E1851" i="371"/>
  <c r="E1852" i="371"/>
  <c r="E1853" i="371"/>
  <c r="E1854" i="371"/>
  <c r="E1855" i="371"/>
  <c r="E1856" i="371"/>
  <c r="E1857" i="371"/>
  <c r="E1858" i="371"/>
  <c r="E1859" i="371"/>
  <c r="E1860" i="371"/>
  <c r="E1861" i="371"/>
  <c r="E1862" i="371"/>
  <c r="E1863" i="371"/>
  <c r="E1864" i="371"/>
  <c r="E1865" i="371"/>
  <c r="E1866" i="371"/>
  <c r="E1867" i="371"/>
  <c r="E1868" i="371"/>
  <c r="E1869" i="371"/>
  <c r="E1870" i="371"/>
  <c r="E1871" i="371"/>
  <c r="E1872" i="371"/>
  <c r="E1873" i="371"/>
  <c r="E1874" i="371"/>
  <c r="E1875" i="371"/>
  <c r="E1876" i="371"/>
  <c r="E1877" i="371"/>
  <c r="E1878" i="371"/>
  <c r="E1879" i="371"/>
  <c r="E1880" i="371"/>
  <c r="E1881" i="371"/>
  <c r="E1882" i="371"/>
  <c r="E1883" i="371"/>
  <c r="E1884" i="371"/>
  <c r="E1885" i="371"/>
  <c r="E1886" i="371"/>
  <c r="E1887" i="371"/>
  <c r="E1888" i="371"/>
  <c r="E1889" i="371"/>
  <c r="E1890" i="371"/>
  <c r="E1891" i="371"/>
  <c r="E1892" i="371"/>
  <c r="E1893" i="371"/>
  <c r="E1894" i="371"/>
  <c r="E1895" i="371"/>
  <c r="E1896" i="371"/>
  <c r="E1897" i="371"/>
  <c r="E1898" i="371"/>
  <c r="E1899" i="371"/>
  <c r="E1900" i="371"/>
  <c r="E1901" i="371"/>
  <c r="E1902" i="371"/>
  <c r="E1903" i="371"/>
  <c r="E1904" i="371"/>
  <c r="E1905" i="371"/>
  <c r="E1906" i="371"/>
  <c r="E1908" i="371"/>
  <c r="E1909" i="371"/>
  <c r="E1911" i="371"/>
  <c r="E1912" i="371"/>
  <c r="E1913" i="371"/>
  <c r="E1914" i="371"/>
  <c r="E1916" i="371"/>
  <c r="E1917" i="371"/>
  <c r="E1919" i="371"/>
  <c r="E1920" i="371"/>
  <c r="E1921" i="371"/>
  <c r="E1925" i="371"/>
  <c r="E1929" i="371"/>
  <c r="E1930" i="371"/>
  <c r="E1932" i="371"/>
  <c r="E1933" i="371"/>
  <c r="E1934" i="371"/>
  <c r="E1935" i="371"/>
  <c r="E1938" i="371"/>
  <c r="E1939" i="371"/>
  <c r="E1941" i="371"/>
  <c r="E1942" i="371"/>
  <c r="E1943" i="371"/>
  <c r="E1944" i="371"/>
  <c r="E1945" i="371"/>
  <c r="E1378" i="371"/>
  <c r="E29" i="371"/>
  <c r="E36" i="371"/>
  <c r="E45" i="371"/>
  <c r="E52" i="371"/>
  <c r="E60" i="371"/>
  <c r="E67" i="371"/>
  <c r="E84" i="371"/>
  <c r="E93" i="371"/>
  <c r="E95" i="371"/>
  <c r="E102" i="371"/>
  <c r="E109" i="371"/>
  <c r="E116" i="371"/>
  <c r="E124" i="371"/>
  <c r="E126" i="371"/>
  <c r="E129" i="371"/>
  <c r="E134" i="371"/>
  <c r="E139" i="371"/>
  <c r="E145" i="371"/>
  <c r="E152" i="371"/>
  <c r="E155" i="371"/>
  <c r="E158" i="371"/>
  <c r="E168" i="371"/>
  <c r="E175" i="371"/>
  <c r="E183" i="371"/>
  <c r="E190" i="371"/>
  <c r="E199" i="371"/>
  <c r="E200" i="371"/>
  <c r="E202" i="371"/>
  <c r="E210" i="371"/>
  <c r="E215" i="371"/>
  <c r="E217" i="371"/>
  <c r="E223" i="371"/>
  <c r="E224" i="371"/>
  <c r="E227" i="371"/>
  <c r="E229" i="371"/>
  <c r="E231" i="371"/>
  <c r="E240" i="371"/>
  <c r="E248" i="371"/>
  <c r="E269" i="371"/>
  <c r="E270" i="371"/>
  <c r="E271" i="371"/>
  <c r="E272" i="371"/>
  <c r="E273" i="371"/>
  <c r="E274" i="371"/>
  <c r="E275" i="371"/>
  <c r="E276" i="371"/>
  <c r="E277" i="371"/>
  <c r="E278" i="371"/>
  <c r="E279" i="371"/>
  <c r="E280" i="371"/>
  <c r="E281" i="371"/>
  <c r="E282" i="371"/>
  <c r="E283" i="371"/>
  <c r="E284" i="371"/>
  <c r="E285" i="371"/>
  <c r="E286" i="371"/>
  <c r="E287" i="371"/>
  <c r="E288" i="371"/>
  <c r="E289" i="371"/>
  <c r="E290" i="371"/>
  <c r="E291" i="371"/>
  <c r="E292" i="371"/>
  <c r="E293" i="371"/>
  <c r="E294" i="371"/>
  <c r="E295" i="371"/>
  <c r="E296" i="371"/>
  <c r="E297" i="371"/>
  <c r="E298" i="371"/>
  <c r="E299" i="371"/>
  <c r="E300" i="371"/>
  <c r="E301" i="371"/>
  <c r="E302" i="371"/>
  <c r="E303" i="371"/>
  <c r="E304" i="371"/>
  <c r="E305" i="371"/>
  <c r="E306" i="371"/>
  <c r="E307" i="371"/>
  <c r="E308" i="371"/>
  <c r="E309" i="371"/>
  <c r="E310" i="371"/>
  <c r="E311" i="371"/>
  <c r="E312" i="371"/>
  <c r="E313" i="371"/>
  <c r="E314" i="371"/>
  <c r="E315" i="371"/>
  <c r="E316" i="371"/>
  <c r="E317" i="371"/>
  <c r="E318" i="371"/>
  <c r="E319" i="371"/>
  <c r="E320" i="371"/>
  <c r="E321" i="371"/>
  <c r="E322" i="371"/>
  <c r="E323" i="371"/>
  <c r="E324" i="371"/>
  <c r="E325" i="371"/>
  <c r="E326" i="371"/>
  <c r="E327" i="371"/>
  <c r="E328" i="371"/>
  <c r="E329" i="371"/>
  <c r="E330" i="371"/>
  <c r="E331" i="371"/>
  <c r="E332" i="371"/>
  <c r="E333" i="371"/>
  <c r="E334" i="371"/>
  <c r="E335" i="371"/>
  <c r="E336" i="371"/>
  <c r="E337" i="371"/>
  <c r="E338" i="371"/>
  <c r="E339" i="371"/>
  <c r="E340" i="371"/>
  <c r="E341" i="371"/>
  <c r="E342" i="371"/>
  <c r="E343" i="371"/>
  <c r="E344" i="371"/>
  <c r="E345" i="371"/>
  <c r="E346" i="371"/>
  <c r="E347" i="371"/>
  <c r="E348" i="371"/>
  <c r="E349" i="371"/>
  <c r="E350" i="371"/>
  <c r="E352" i="371"/>
  <c r="E354" i="371"/>
  <c r="E355" i="371"/>
  <c r="E356" i="371"/>
  <c r="E357" i="371"/>
  <c r="E358" i="371"/>
  <c r="E359" i="371"/>
  <c r="E360" i="371"/>
  <c r="E361" i="371"/>
  <c r="E362" i="371"/>
  <c r="E363" i="371"/>
  <c r="E364" i="371"/>
  <c r="E365" i="371"/>
  <c r="E366" i="371"/>
  <c r="E367" i="371"/>
  <c r="E368" i="371"/>
  <c r="E369" i="371"/>
  <c r="E370" i="371"/>
  <c r="E371" i="371"/>
  <c r="E372" i="371"/>
  <c r="E373" i="371"/>
  <c r="E374" i="371"/>
  <c r="E375" i="371"/>
  <c r="E376" i="371"/>
  <c r="E377" i="371"/>
  <c r="E378" i="371"/>
  <c r="E379" i="371"/>
  <c r="E380" i="371"/>
  <c r="E381" i="371"/>
  <c r="E382" i="371"/>
  <c r="E383" i="371"/>
  <c r="E384" i="371"/>
  <c r="E385" i="371"/>
  <c r="E386" i="371"/>
  <c r="E387" i="371"/>
  <c r="E389" i="371"/>
  <c r="E390" i="371"/>
  <c r="E391" i="371"/>
  <c r="E392" i="371"/>
  <c r="E393" i="371"/>
  <c r="E394" i="371"/>
  <c r="E395" i="371"/>
  <c r="E396" i="371"/>
  <c r="E397" i="371"/>
  <c r="E398" i="371"/>
  <c r="E399" i="371"/>
  <c r="E400" i="371"/>
  <c r="E401" i="371"/>
  <c r="E402" i="371"/>
  <c r="E403" i="371"/>
  <c r="E404" i="371"/>
  <c r="E405" i="371"/>
  <c r="E406" i="371"/>
  <c r="E407" i="371"/>
  <c r="E408" i="371"/>
  <c r="E409" i="371"/>
  <c r="E410" i="371"/>
  <c r="E411" i="371"/>
  <c r="E412" i="371"/>
  <c r="E413" i="371"/>
  <c r="E414" i="371"/>
  <c r="E415" i="371"/>
  <c r="E416" i="371"/>
  <c r="E417" i="371"/>
  <c r="E418" i="371"/>
  <c r="E419" i="371"/>
  <c r="E420" i="371"/>
  <c r="E421" i="371"/>
  <c r="E635" i="371"/>
  <c r="E637" i="371"/>
  <c r="E642" i="371"/>
  <c r="E643" i="371"/>
  <c r="E647" i="371"/>
  <c r="E648" i="371"/>
  <c r="E649" i="371"/>
  <c r="E650" i="371"/>
  <c r="E651" i="371"/>
  <c r="E654" i="371"/>
  <c r="E655" i="371"/>
  <c r="E656" i="371"/>
  <c r="E658" i="371"/>
  <c r="E659" i="371"/>
  <c r="E660" i="371"/>
  <c r="E661" i="371"/>
  <c r="E662" i="371"/>
  <c r="E663" i="371"/>
  <c r="E664" i="371"/>
  <c r="E665" i="371"/>
  <c r="E666" i="371"/>
  <c r="E667" i="371"/>
  <c r="E668" i="371"/>
  <c r="E669" i="371"/>
  <c r="E670" i="371"/>
  <c r="E671" i="371"/>
  <c r="E672" i="371"/>
  <c r="E673" i="371"/>
  <c r="E674" i="371"/>
  <c r="E676" i="371"/>
  <c r="E677" i="371"/>
  <c r="E678" i="371"/>
  <c r="E679" i="371"/>
  <c r="E680" i="371"/>
  <c r="E681" i="371"/>
  <c r="E682" i="371"/>
  <c r="E683" i="371"/>
  <c r="E684" i="371"/>
  <c r="E685" i="371"/>
  <c r="E686" i="371"/>
  <c r="E687" i="371"/>
  <c r="E688" i="371"/>
  <c r="E689" i="371"/>
  <c r="E690" i="371"/>
  <c r="E691" i="371"/>
  <c r="E692" i="371"/>
  <c r="E693" i="371"/>
  <c r="E694" i="371"/>
  <c r="E695" i="371"/>
  <c r="E696" i="371"/>
  <c r="E736" i="371"/>
  <c r="E737" i="371"/>
  <c r="E738" i="371"/>
  <c r="E740" i="371"/>
  <c r="E744" i="371"/>
  <c r="E750" i="371"/>
  <c r="E751" i="371"/>
  <c r="E752" i="371"/>
  <c r="E753" i="371"/>
  <c r="E754" i="371"/>
  <c r="E756" i="371"/>
  <c r="E757" i="371"/>
  <c r="E758" i="371"/>
  <c r="E759" i="371"/>
  <c r="E760" i="371"/>
  <c r="E761" i="371"/>
  <c r="E765" i="371"/>
  <c r="E766" i="371"/>
  <c r="E767" i="371"/>
  <c r="E768" i="371"/>
  <c r="E769" i="371"/>
  <c r="E771" i="371"/>
  <c r="E774" i="371"/>
  <c r="E775" i="371"/>
  <c r="E776" i="371"/>
  <c r="E777" i="371"/>
  <c r="E779" i="371"/>
  <c r="E780" i="371"/>
  <c r="E781" i="371"/>
  <c r="E782" i="371"/>
  <c r="E783" i="371"/>
  <c r="E784" i="371"/>
  <c r="E785" i="371"/>
  <c r="E786" i="371"/>
  <c r="E787" i="371"/>
  <c r="E788" i="371"/>
  <c r="E789" i="371"/>
  <c r="E790" i="371"/>
  <c r="E791" i="371"/>
  <c r="E792" i="371"/>
  <c r="E793" i="371"/>
  <c r="E794" i="371"/>
  <c r="E795" i="371"/>
  <c r="E796" i="371"/>
  <c r="E797" i="371"/>
  <c r="E798" i="371"/>
  <c r="E799" i="371"/>
  <c r="E800" i="371"/>
  <c r="E801" i="371"/>
  <c r="E802" i="371"/>
  <c r="E803" i="371"/>
  <c r="E804" i="371"/>
  <c r="E805" i="371"/>
  <c r="E806" i="371"/>
  <c r="E807" i="371"/>
  <c r="E808" i="371"/>
  <c r="E809" i="371"/>
  <c r="E810" i="371"/>
  <c r="E811" i="371"/>
  <c r="E812" i="371"/>
  <c r="E813" i="371"/>
  <c r="E814" i="371"/>
  <c r="E815" i="371"/>
  <c r="E816" i="371"/>
  <c r="E817" i="371"/>
  <c r="E818" i="371"/>
  <c r="E819" i="371"/>
  <c r="E820" i="371"/>
  <c r="E821" i="371"/>
  <c r="E822" i="371"/>
  <c r="E823" i="371"/>
  <c r="E824" i="371"/>
  <c r="E825" i="371"/>
  <c r="E826" i="371"/>
  <c r="E827" i="371"/>
  <c r="E828" i="371"/>
  <c r="E829" i="371"/>
  <c r="E830" i="371"/>
  <c r="E831" i="371"/>
  <c r="E832" i="371"/>
  <c r="E833" i="371"/>
  <c r="E834" i="371"/>
  <c r="E835" i="371"/>
  <c r="E836" i="371"/>
  <c r="E837" i="371"/>
  <c r="E838" i="371"/>
  <c r="E839" i="371"/>
  <c r="E840" i="371"/>
  <c r="E841" i="371"/>
  <c r="E842" i="371"/>
  <c r="E843" i="371"/>
  <c r="E844" i="371"/>
  <c r="E845" i="371"/>
  <c r="E846" i="371"/>
  <c r="E847" i="371"/>
  <c r="E848" i="371"/>
  <c r="E849" i="371"/>
  <c r="E850" i="371"/>
  <c r="E851" i="371"/>
  <c r="E852" i="371"/>
  <c r="E853" i="371"/>
  <c r="E854" i="371"/>
  <c r="E855" i="371"/>
  <c r="E856" i="371"/>
  <c r="E857" i="371"/>
  <c r="E858" i="371"/>
  <c r="E859" i="371"/>
  <c r="E860" i="371"/>
  <c r="E861" i="371"/>
  <c r="E862" i="371"/>
  <c r="E863" i="371"/>
  <c r="E864" i="371"/>
  <c r="E865" i="371"/>
  <c r="E866" i="371"/>
  <c r="E867" i="371"/>
  <c r="E868" i="371"/>
  <c r="E869" i="371"/>
  <c r="E870" i="371"/>
  <c r="E871" i="371"/>
  <c r="E872" i="371"/>
  <c r="E873" i="371"/>
  <c r="E874" i="371"/>
  <c r="E875" i="371"/>
  <c r="E876" i="371"/>
  <c r="E877" i="371"/>
  <c r="E878" i="371"/>
  <c r="E879" i="371"/>
  <c r="E880" i="371"/>
  <c r="E881" i="371"/>
  <c r="E882" i="371"/>
  <c r="E883" i="371"/>
  <c r="E884" i="371"/>
  <c r="E885" i="371"/>
  <c r="E886" i="371"/>
  <c r="E887" i="371"/>
  <c r="E888" i="371"/>
  <c r="E889" i="371"/>
  <c r="E890" i="371"/>
  <c r="E891" i="371"/>
  <c r="E892" i="371"/>
  <c r="E893" i="371"/>
  <c r="E894" i="371"/>
  <c r="E895" i="371"/>
  <c r="E896" i="371"/>
  <c r="E897" i="371"/>
  <c r="E898" i="371"/>
  <c r="E899" i="371"/>
  <c r="E900" i="371"/>
  <c r="E901" i="371"/>
  <c r="E902" i="371"/>
  <c r="E903" i="371"/>
  <c r="E904" i="371"/>
  <c r="E905" i="371"/>
  <c r="E906" i="371"/>
  <c r="E907" i="371"/>
  <c r="E908" i="371"/>
  <c r="E909" i="371"/>
  <c r="E910" i="371"/>
  <c r="E911" i="371"/>
  <c r="E912" i="371"/>
  <c r="E913" i="371"/>
  <c r="E914" i="371"/>
  <c r="E915" i="371"/>
  <c r="E916" i="371"/>
  <c r="E917" i="371"/>
  <c r="E918" i="371"/>
  <c r="E919" i="371"/>
  <c r="E920" i="371"/>
  <c r="E921" i="371"/>
  <c r="E922" i="371"/>
  <c r="E923" i="371"/>
  <c r="E924" i="371"/>
  <c r="E925" i="371"/>
  <c r="E926" i="371"/>
  <c r="E928" i="371"/>
  <c r="E929" i="371"/>
  <c r="E930" i="371"/>
  <c r="E931" i="371"/>
  <c r="E933" i="371"/>
  <c r="E934" i="371"/>
  <c r="E936" i="371"/>
  <c r="E937" i="371"/>
  <c r="E939" i="371"/>
  <c r="E940" i="371"/>
  <c r="E942" i="371"/>
  <c r="E943" i="371"/>
  <c r="E944" i="371"/>
  <c r="E946" i="371"/>
  <c r="E947" i="371"/>
  <c r="E948" i="371"/>
  <c r="E949" i="371"/>
  <c r="E950" i="371"/>
  <c r="E951" i="371"/>
  <c r="E952" i="371"/>
  <c r="E954" i="371"/>
  <c r="E955" i="371"/>
  <c r="E956" i="371"/>
  <c r="E958" i="371"/>
  <c r="E959" i="371"/>
  <c r="E961" i="371"/>
  <c r="E964" i="371"/>
  <c r="E965" i="371"/>
  <c r="E966" i="371"/>
  <c r="E967" i="371"/>
  <c r="E968" i="371"/>
  <c r="E969" i="371"/>
  <c r="E970" i="371"/>
  <c r="E971" i="371"/>
  <c r="E972" i="371"/>
  <c r="E973" i="371"/>
  <c r="E974" i="371"/>
  <c r="E976" i="371"/>
  <c r="E977" i="371"/>
  <c r="E978" i="371"/>
  <c r="E979" i="371"/>
  <c r="E980" i="371"/>
  <c r="E982" i="371"/>
  <c r="E983" i="371"/>
  <c r="E984" i="371"/>
  <c r="E985" i="371"/>
  <c r="E987" i="371"/>
  <c r="E988" i="371"/>
  <c r="E989" i="371"/>
  <c r="E991" i="371"/>
  <c r="E992" i="371"/>
  <c r="E994" i="371"/>
  <c r="E995" i="371"/>
  <c r="E996" i="371"/>
  <c r="E998" i="371"/>
  <c r="E999" i="371"/>
  <c r="E1000" i="371"/>
  <c r="E1001" i="371"/>
  <c r="E1002" i="371"/>
  <c r="E1004" i="371"/>
  <c r="E1006" i="371"/>
  <c r="E1007" i="371"/>
  <c r="E1009" i="371"/>
  <c r="E1011" i="371"/>
  <c r="E1013" i="371"/>
  <c r="E1015" i="371"/>
  <c r="E1017" i="371"/>
  <c r="E1019" i="371"/>
  <c r="E1021" i="371"/>
  <c r="E1023" i="371"/>
  <c r="E1024" i="371"/>
  <c r="E1026" i="371"/>
  <c r="E1027" i="371"/>
  <c r="E1029" i="371"/>
  <c r="E1030" i="371"/>
  <c r="E1031" i="371"/>
  <c r="E1032" i="371"/>
  <c r="E1033" i="371"/>
  <c r="E1034" i="371"/>
  <c r="E1035" i="371"/>
  <c r="E1036" i="371"/>
  <c r="E1037" i="371"/>
  <c r="E1038" i="371"/>
  <c r="E1039" i="371"/>
  <c r="E1040" i="371"/>
  <c r="E1041" i="371"/>
  <c r="E1043" i="371"/>
  <c r="E1044" i="371"/>
  <c r="E1046" i="371"/>
  <c r="E1047" i="371"/>
  <c r="E1049" i="371"/>
  <c r="E1050" i="371"/>
  <c r="E1051" i="371"/>
  <c r="E1053" i="371"/>
  <c r="E1055" i="371"/>
  <c r="E1057" i="371"/>
  <c r="E1059" i="371"/>
  <c r="E1061" i="371"/>
  <c r="E1063" i="371"/>
  <c r="E1064" i="371"/>
  <c r="E1068" i="371"/>
  <c r="E1069" i="371"/>
  <c r="E1070" i="371"/>
  <c r="E1071" i="371"/>
  <c r="E1072" i="371"/>
  <c r="E1074" i="371"/>
  <c r="E1076" i="371"/>
  <c r="E1078" i="371"/>
  <c r="E1080" i="371"/>
  <c r="E1082" i="371"/>
  <c r="E1084" i="371"/>
  <c r="E1086" i="371"/>
  <c r="E1088" i="371"/>
  <c r="E1090" i="371"/>
  <c r="E1092" i="371"/>
  <c r="E1094" i="371"/>
  <c r="E1096" i="371"/>
  <c r="E1098" i="371"/>
  <c r="E1100" i="371"/>
  <c r="E1102" i="371"/>
  <c r="E1104" i="371"/>
  <c r="E1106" i="371"/>
  <c r="E1108" i="371"/>
  <c r="E1110" i="371"/>
  <c r="E1112" i="371"/>
  <c r="E1114" i="371"/>
  <c r="E1116" i="371"/>
  <c r="E1118" i="371"/>
  <c r="E1120" i="371"/>
  <c r="E1122" i="371"/>
  <c r="E1124" i="371"/>
  <c r="E1126" i="371"/>
  <c r="E1128" i="371"/>
  <c r="E1130" i="371"/>
  <c r="E1132" i="371"/>
  <c r="E1134" i="371"/>
  <c r="E1136" i="371"/>
  <c r="E1138" i="371"/>
  <c r="E1140" i="371"/>
  <c r="E1142" i="371"/>
  <c r="E1144" i="371"/>
  <c r="E1146" i="371"/>
  <c r="E1148" i="371"/>
  <c r="E1150" i="371"/>
  <c r="E1152" i="371"/>
  <c r="E1154" i="371"/>
  <c r="E1155" i="371"/>
  <c r="E1158" i="371"/>
  <c r="E1160" i="371"/>
  <c r="E1162" i="371"/>
  <c r="E1164" i="371"/>
  <c r="E1166" i="371"/>
  <c r="E1167" i="371"/>
  <c r="E1168" i="371"/>
  <c r="E1169" i="371"/>
  <c r="E1170" i="371"/>
  <c r="E1171" i="371"/>
  <c r="E1172" i="371"/>
  <c r="E1173" i="371"/>
  <c r="E1174" i="371"/>
  <c r="E1175" i="371"/>
  <c r="E1176" i="371"/>
  <c r="E1177" i="371"/>
  <c r="E1178" i="371"/>
  <c r="E1179" i="371"/>
  <c r="E1180" i="371"/>
  <c r="E1181" i="371"/>
  <c r="E1182" i="371"/>
  <c r="E1183" i="371"/>
  <c r="E1184" i="371"/>
  <c r="E1185" i="371"/>
  <c r="E1186" i="371"/>
  <c r="E1187" i="371"/>
  <c r="E1188" i="371"/>
  <c r="E1189" i="371"/>
  <c r="E1190" i="371"/>
  <c r="E1191" i="371"/>
  <c r="E1192" i="371"/>
  <c r="E1193" i="371"/>
  <c r="E1194" i="371"/>
  <c r="E1196" i="371"/>
  <c r="E1197" i="371"/>
  <c r="E1222" i="371"/>
  <c r="E1223" i="371"/>
  <c r="E1224" i="371"/>
  <c r="E1226" i="371"/>
  <c r="E1227" i="371"/>
  <c r="E1228" i="371"/>
  <c r="E1229" i="371"/>
  <c r="E1231" i="371"/>
  <c r="E1232" i="371"/>
  <c r="E1234" i="371"/>
  <c r="E1235" i="371"/>
  <c r="E1237" i="371"/>
  <c r="E1238" i="371"/>
  <c r="E1239" i="371"/>
  <c r="E1243" i="371"/>
  <c r="E1244" i="371"/>
  <c r="E1248" i="371"/>
  <c r="E1249" i="371"/>
  <c r="E1253" i="371"/>
  <c r="E1255" i="371"/>
  <c r="E1257" i="371"/>
  <c r="E1259" i="371"/>
  <c r="E1261" i="371"/>
  <c r="E1263" i="371"/>
  <c r="E1265" i="371"/>
  <c r="E1267" i="371"/>
  <c r="E1269" i="371"/>
  <c r="E1271" i="371"/>
  <c r="E1273" i="371"/>
  <c r="E1275" i="371"/>
  <c r="E1277" i="371"/>
  <c r="E1282" i="371"/>
  <c r="E1287" i="371"/>
  <c r="E1290" i="371"/>
  <c r="E1293" i="371"/>
  <c r="E1297" i="371"/>
  <c r="E1303" i="371"/>
  <c r="E1305" i="371"/>
  <c r="E1309" i="371"/>
  <c r="E1311" i="371"/>
  <c r="E1313" i="371"/>
  <c r="E1315" i="371"/>
  <c r="E1317" i="371"/>
  <c r="E1319" i="371"/>
  <c r="E1321" i="371"/>
  <c r="E1323" i="371"/>
  <c r="E1325" i="371"/>
  <c r="E1327" i="371"/>
  <c r="E1329" i="371"/>
  <c r="E1331" i="371"/>
  <c r="E1333" i="371"/>
  <c r="E1335" i="371"/>
  <c r="E1337" i="371"/>
  <c r="E1339" i="371"/>
  <c r="E1341" i="371"/>
  <c r="E1343" i="371"/>
  <c r="E1345" i="371"/>
  <c r="E1347" i="371"/>
  <c r="E1348" i="371"/>
  <c r="E1349" i="371"/>
  <c r="E1350" i="371"/>
  <c r="E1351" i="371"/>
  <c r="E1352" i="371"/>
  <c r="E1353" i="371"/>
  <c r="E1354" i="371"/>
  <c r="E1355" i="371"/>
  <c r="E1356" i="371"/>
  <c r="E1357" i="371"/>
  <c r="E1358" i="371"/>
  <c r="E1359" i="371"/>
  <c r="E1361" i="371"/>
  <c r="E1363" i="371"/>
  <c r="E1365" i="371"/>
  <c r="E1367" i="371"/>
  <c r="E1369" i="371"/>
  <c r="Q264" i="373" l="1"/>
  <c r="R745" i="373"/>
  <c r="AB745" i="373" s="1"/>
  <c r="AC745" i="373" s="1"/>
  <c r="AC1463" i="373"/>
  <c r="AA264" i="373"/>
  <c r="D1990" i="373"/>
  <c r="K1991" i="373"/>
  <c r="AA1963" i="373"/>
  <c r="AB1963" i="373" s="1"/>
  <c r="AC1963" i="373" s="1"/>
  <c r="S1949" i="373"/>
  <c r="R1455" i="373"/>
  <c r="AB1455" i="373" s="1"/>
  <c r="L1422" i="373"/>
  <c r="L1370" i="373"/>
  <c r="D1370" i="373"/>
  <c r="K1370" i="373"/>
  <c r="R1992" i="373"/>
  <c r="AB1992" i="373" s="1"/>
  <c r="AC1992" i="373" s="1"/>
  <c r="L1991" i="373"/>
  <c r="K1455" i="373"/>
  <c r="D1422" i="373"/>
  <c r="AA1422" i="373"/>
  <c r="S1375" i="373"/>
  <c r="L1983" i="373"/>
  <c r="R1949" i="373"/>
  <c r="R1983" i="373" s="1"/>
  <c r="S2048" i="373"/>
  <c r="AA1990" i="373"/>
  <c r="AA2048" i="373" s="1"/>
  <c r="K1950" i="373"/>
  <c r="AC1950" i="373" s="1"/>
  <c r="D1949" i="373"/>
  <c r="E423" i="371"/>
  <c r="K423" i="371" s="1"/>
  <c r="AC423" i="371" s="1"/>
  <c r="M422" i="5"/>
  <c r="E422" i="371" s="1"/>
  <c r="AB234" i="371"/>
  <c r="AC234" i="371" s="1"/>
  <c r="AB232" i="371"/>
  <c r="E233" i="371"/>
  <c r="K233" i="371" s="1"/>
  <c r="AC233" i="371" s="1"/>
  <c r="O233" i="5"/>
  <c r="M232" i="5"/>
  <c r="AB255" i="371"/>
  <c r="AC255" i="371" s="1"/>
  <c r="E14" i="371"/>
  <c r="Q11" i="373" l="1"/>
  <c r="R264" i="373"/>
  <c r="AB264" i="373" s="1"/>
  <c r="AC264" i="373" s="1"/>
  <c r="AC1455" i="373"/>
  <c r="K1422" i="373"/>
  <c r="D1375" i="373"/>
  <c r="R1422" i="373"/>
  <c r="AB1422" i="373" s="1"/>
  <c r="L1375" i="373"/>
  <c r="D2048" i="373"/>
  <c r="K1990" i="373"/>
  <c r="K2048" i="373" s="1"/>
  <c r="S1374" i="373"/>
  <c r="AA1375" i="373"/>
  <c r="R1991" i="373"/>
  <c r="AB1991" i="373" s="1"/>
  <c r="AC1991" i="373" s="1"/>
  <c r="L1990" i="373"/>
  <c r="S1983" i="373"/>
  <c r="AA1949" i="373"/>
  <c r="K1949" i="373"/>
  <c r="K1983" i="373" s="1"/>
  <c r="D1983" i="373"/>
  <c r="S1370" i="373"/>
  <c r="AA11" i="373"/>
  <c r="AA1370" i="373" s="1"/>
  <c r="O422" i="5"/>
  <c r="O232" i="5"/>
  <c r="E232" i="371"/>
  <c r="K232" i="371" s="1"/>
  <c r="AC232" i="371" s="1"/>
  <c r="Z163" i="372"/>
  <c r="AA163" i="372" s="1"/>
  <c r="Y163" i="372"/>
  <c r="P163" i="372"/>
  <c r="I163" i="372"/>
  <c r="Y161" i="372"/>
  <c r="P161" i="372"/>
  <c r="Z161" i="372" s="1"/>
  <c r="I161" i="372"/>
  <c r="AA161" i="372" s="1"/>
  <c r="T159" i="372"/>
  <c r="D159" i="372"/>
  <c r="Z158" i="372"/>
  <c r="AA158" i="372" s="1"/>
  <c r="Y158" i="372"/>
  <c r="P158" i="372"/>
  <c r="I158" i="372"/>
  <c r="Y157" i="372"/>
  <c r="P157" i="372"/>
  <c r="Z157" i="372" s="1"/>
  <c r="AA157" i="372" s="1"/>
  <c r="I157" i="372"/>
  <c r="Y156" i="372"/>
  <c r="P156" i="372"/>
  <c r="Z156" i="372" s="1"/>
  <c r="AA156" i="372" s="1"/>
  <c r="I156" i="372"/>
  <c r="Y155" i="372"/>
  <c r="P155" i="372"/>
  <c r="I155" i="372"/>
  <c r="Z154" i="372"/>
  <c r="AA154" i="372" s="1"/>
  <c r="Y154" i="372"/>
  <c r="P154" i="372"/>
  <c r="I154" i="372"/>
  <c r="X153" i="372"/>
  <c r="W153" i="372"/>
  <c r="V153" i="372"/>
  <c r="U153" i="372"/>
  <c r="T153" i="372"/>
  <c r="S153" i="372"/>
  <c r="R153" i="372"/>
  <c r="Q153" i="372"/>
  <c r="Y153" i="372" s="1"/>
  <c r="O153" i="372"/>
  <c r="O122" i="372" s="1"/>
  <c r="O121" i="372" s="1"/>
  <c r="O159" i="372" s="1"/>
  <c r="N153" i="372"/>
  <c r="M153" i="372"/>
  <c r="L153" i="372"/>
  <c r="K153" i="372"/>
  <c r="K122" i="372" s="1"/>
  <c r="K121" i="372" s="1"/>
  <c r="K159" i="372" s="1"/>
  <c r="J153" i="372"/>
  <c r="H153" i="372"/>
  <c r="G153" i="372"/>
  <c r="F153" i="372"/>
  <c r="E153" i="372"/>
  <c r="D153" i="372"/>
  <c r="C153" i="372"/>
  <c r="B153" i="372"/>
  <c r="I153" i="372" s="1"/>
  <c r="Y152" i="372"/>
  <c r="P152" i="372"/>
  <c r="Z152" i="372" s="1"/>
  <c r="AA152" i="372" s="1"/>
  <c r="I152" i="372"/>
  <c r="Z151" i="372"/>
  <c r="AA151" i="372" s="1"/>
  <c r="Y151" i="372"/>
  <c r="P151" i="372"/>
  <c r="I151" i="372"/>
  <c r="AA150" i="372"/>
  <c r="Y150" i="372"/>
  <c r="P150" i="372"/>
  <c r="Z150" i="372" s="1"/>
  <c r="I150" i="372"/>
  <c r="Y149" i="372"/>
  <c r="P149" i="372"/>
  <c r="Z149" i="372" s="1"/>
  <c r="AA149" i="372" s="1"/>
  <c r="I149" i="372"/>
  <c r="Y148" i="372"/>
  <c r="P148" i="372"/>
  <c r="Z148" i="372" s="1"/>
  <c r="AA148" i="372" s="1"/>
  <c r="I148" i="372"/>
  <c r="Z147" i="372"/>
  <c r="AA147" i="372" s="1"/>
  <c r="Y147" i="372"/>
  <c r="P147" i="372"/>
  <c r="I147" i="372"/>
  <c r="Y146" i="372"/>
  <c r="P146" i="372"/>
  <c r="Z146" i="372" s="1"/>
  <c r="AA146" i="372" s="1"/>
  <c r="I146" i="372"/>
  <c r="X145" i="372"/>
  <c r="X144" i="372" s="1"/>
  <c r="X122" i="372" s="1"/>
  <c r="X121" i="372" s="1"/>
  <c r="X159" i="372" s="1"/>
  <c r="W145" i="372"/>
  <c r="V145" i="372"/>
  <c r="U145" i="372"/>
  <c r="T145" i="372"/>
  <c r="T144" i="372" s="1"/>
  <c r="T122" i="372" s="1"/>
  <c r="T121" i="372" s="1"/>
  <c r="S145" i="372"/>
  <c r="R145" i="372"/>
  <c r="Q145" i="372"/>
  <c r="O145" i="372"/>
  <c r="N145" i="372"/>
  <c r="M145" i="372"/>
  <c r="L145" i="372"/>
  <c r="L144" i="372" s="1"/>
  <c r="L122" i="372" s="1"/>
  <c r="L121" i="372" s="1"/>
  <c r="L159" i="372" s="1"/>
  <c r="K145" i="372"/>
  <c r="J145" i="372"/>
  <c r="H145" i="372"/>
  <c r="H144" i="372" s="1"/>
  <c r="H122" i="372" s="1"/>
  <c r="H121" i="372" s="1"/>
  <c r="H159" i="372" s="1"/>
  <c r="G145" i="372"/>
  <c r="F145" i="372"/>
  <c r="E145" i="372"/>
  <c r="D145" i="372"/>
  <c r="D144" i="372" s="1"/>
  <c r="D122" i="372" s="1"/>
  <c r="D121" i="372" s="1"/>
  <c r="C145" i="372"/>
  <c r="B145" i="372"/>
  <c r="W144" i="372"/>
  <c r="V144" i="372"/>
  <c r="V122" i="372" s="1"/>
  <c r="V121" i="372" s="1"/>
  <c r="V159" i="372" s="1"/>
  <c r="U144" i="372"/>
  <c r="S144" i="372"/>
  <c r="R144" i="372"/>
  <c r="R122" i="372" s="1"/>
  <c r="R121" i="372" s="1"/>
  <c r="R159" i="372" s="1"/>
  <c r="Q144" i="372"/>
  <c r="Y144" i="372" s="1"/>
  <c r="O144" i="372"/>
  <c r="N144" i="372"/>
  <c r="N122" i="372" s="1"/>
  <c r="N121" i="372" s="1"/>
  <c r="N159" i="372" s="1"/>
  <c r="M144" i="372"/>
  <c r="K144" i="372"/>
  <c r="J144" i="372"/>
  <c r="G144" i="372"/>
  <c r="F144" i="372"/>
  <c r="F122" i="372" s="1"/>
  <c r="F121" i="372" s="1"/>
  <c r="F159" i="372" s="1"/>
  <c r="E144" i="372"/>
  <c r="C144" i="372"/>
  <c r="B144" i="372"/>
  <c r="Y143" i="372"/>
  <c r="P143" i="372"/>
  <c r="Z143" i="372" s="1"/>
  <c r="AA143" i="372" s="1"/>
  <c r="I143" i="372"/>
  <c r="Y142" i="372"/>
  <c r="P142" i="372"/>
  <c r="I142" i="372"/>
  <c r="Z141" i="372"/>
  <c r="AA141" i="372" s="1"/>
  <c r="Y141" i="372"/>
  <c r="P141" i="372"/>
  <c r="I141" i="372"/>
  <c r="Z140" i="372"/>
  <c r="Y140" i="372"/>
  <c r="P140" i="372"/>
  <c r="I140" i="372"/>
  <c r="AA140" i="372" s="1"/>
  <c r="Y139" i="372"/>
  <c r="P139" i="372"/>
  <c r="Z139" i="372" s="1"/>
  <c r="AA139" i="372" s="1"/>
  <c r="I139" i="372"/>
  <c r="Y138" i="372"/>
  <c r="P138" i="372"/>
  <c r="Z138" i="372" s="1"/>
  <c r="AA138" i="372" s="1"/>
  <c r="I138" i="372"/>
  <c r="Z137" i="372"/>
  <c r="AA137" i="372" s="1"/>
  <c r="Y137" i="372"/>
  <c r="P137" i="372"/>
  <c r="I137" i="372"/>
  <c r="Z136" i="372"/>
  <c r="Y136" i="372"/>
  <c r="P136" i="372"/>
  <c r="I136" i="372"/>
  <c r="AA136" i="372" s="1"/>
  <c r="Y135" i="372"/>
  <c r="P135" i="372"/>
  <c r="Z135" i="372" s="1"/>
  <c r="AA135" i="372" s="1"/>
  <c r="I135" i="372"/>
  <c r="Y134" i="372"/>
  <c r="P134" i="372"/>
  <c r="I134" i="372"/>
  <c r="Z133" i="372"/>
  <c r="AA133" i="372" s="1"/>
  <c r="Y133" i="372"/>
  <c r="P133" i="372"/>
  <c r="I133" i="372"/>
  <c r="Z132" i="372"/>
  <c r="Y132" i="372"/>
  <c r="P132" i="372"/>
  <c r="I132" i="372"/>
  <c r="AA132" i="372" s="1"/>
  <c r="Y131" i="372"/>
  <c r="P131" i="372"/>
  <c r="Z131" i="372" s="1"/>
  <c r="AA131" i="372" s="1"/>
  <c r="I131" i="372"/>
  <c r="Y130" i="372"/>
  <c r="P130" i="372"/>
  <c r="Z130" i="372" s="1"/>
  <c r="AA130" i="372" s="1"/>
  <c r="I130" i="372"/>
  <c r="Z129" i="372"/>
  <c r="AA129" i="372" s="1"/>
  <c r="Y129" i="372"/>
  <c r="P129" i="372"/>
  <c r="I129" i="372"/>
  <c r="AA128" i="372"/>
  <c r="Y128" i="372"/>
  <c r="P128" i="372"/>
  <c r="Z128" i="372" s="1"/>
  <c r="I128" i="372"/>
  <c r="Y127" i="372"/>
  <c r="P127" i="372"/>
  <c r="Z127" i="372" s="1"/>
  <c r="AA127" i="372" s="1"/>
  <c r="I127" i="372"/>
  <c r="X126" i="372"/>
  <c r="W126" i="372"/>
  <c r="V126" i="372"/>
  <c r="U126" i="372"/>
  <c r="T126" i="372"/>
  <c r="S126" i="372"/>
  <c r="R126" i="372"/>
  <c r="Q126" i="372"/>
  <c r="Y126" i="372" s="1"/>
  <c r="O126" i="372"/>
  <c r="N126" i="372"/>
  <c r="M126" i="372"/>
  <c r="L126" i="372"/>
  <c r="K126" i="372"/>
  <c r="J126" i="372"/>
  <c r="H126" i="372"/>
  <c r="G126" i="372"/>
  <c r="F126" i="372"/>
  <c r="E126" i="372"/>
  <c r="I126" i="372" s="1"/>
  <c r="D126" i="372"/>
  <c r="C126" i="372"/>
  <c r="B126" i="372"/>
  <c r="Y125" i="372"/>
  <c r="P125" i="372"/>
  <c r="Z125" i="372" s="1"/>
  <c r="AA125" i="372" s="1"/>
  <c r="I125" i="372"/>
  <c r="Y124" i="372"/>
  <c r="P124" i="372"/>
  <c r="Z124" i="372" s="1"/>
  <c r="AA124" i="372" s="1"/>
  <c r="I124" i="372"/>
  <c r="X123" i="372"/>
  <c r="W123" i="372"/>
  <c r="V123" i="372"/>
  <c r="U123" i="372"/>
  <c r="U122" i="372" s="1"/>
  <c r="T123" i="372"/>
  <c r="S123" i="372"/>
  <c r="R123" i="372"/>
  <c r="Q123" i="372"/>
  <c r="Q122" i="372" s="1"/>
  <c r="O123" i="372"/>
  <c r="N123" i="372"/>
  <c r="M123" i="372"/>
  <c r="M122" i="372" s="1"/>
  <c r="M121" i="372" s="1"/>
  <c r="M159" i="372" s="1"/>
  <c r="L123" i="372"/>
  <c r="K123" i="372"/>
  <c r="J123" i="372"/>
  <c r="H123" i="372"/>
  <c r="G123" i="372"/>
  <c r="F123" i="372"/>
  <c r="E123" i="372"/>
  <c r="E122" i="372" s="1"/>
  <c r="D123" i="372"/>
  <c r="C123" i="372"/>
  <c r="B123" i="372"/>
  <c r="W122" i="372"/>
  <c r="W121" i="372" s="1"/>
  <c r="W159" i="372" s="1"/>
  <c r="S122" i="372"/>
  <c r="S121" i="372" s="1"/>
  <c r="S159" i="372" s="1"/>
  <c r="G122" i="372"/>
  <c r="G121" i="372" s="1"/>
  <c r="G159" i="372" s="1"/>
  <c r="C122" i="372"/>
  <c r="C121" i="372" s="1"/>
  <c r="C159" i="372" s="1"/>
  <c r="U121" i="372"/>
  <c r="U159" i="372" s="1"/>
  <c r="Q121" i="372"/>
  <c r="Q159" i="372" s="1"/>
  <c r="E121" i="372"/>
  <c r="E159" i="372" s="1"/>
  <c r="Y117" i="372"/>
  <c r="P117" i="372"/>
  <c r="I117" i="372"/>
  <c r="Z116" i="372"/>
  <c r="AA116" i="372" s="1"/>
  <c r="Y116" i="372"/>
  <c r="P116" i="372"/>
  <c r="I116" i="372"/>
  <c r="Y115" i="372"/>
  <c r="P115" i="372"/>
  <c r="Z115" i="372" s="1"/>
  <c r="AA115" i="372" s="1"/>
  <c r="I115" i="372"/>
  <c r="X114" i="372"/>
  <c r="W114" i="372"/>
  <c r="V114" i="372"/>
  <c r="U114" i="372"/>
  <c r="T114" i="372"/>
  <c r="S114" i="372"/>
  <c r="R114" i="372"/>
  <c r="Q114" i="372"/>
  <c r="Y114" i="372" s="1"/>
  <c r="O114" i="372"/>
  <c r="N114" i="372"/>
  <c r="M114" i="372"/>
  <c r="L114" i="372"/>
  <c r="P114" i="372" s="1"/>
  <c r="Z114" i="372" s="1"/>
  <c r="K114" i="372"/>
  <c r="J114" i="372"/>
  <c r="H114" i="372"/>
  <c r="G114" i="372"/>
  <c r="F114" i="372"/>
  <c r="E114" i="372"/>
  <c r="D114" i="372"/>
  <c r="C114" i="372"/>
  <c r="B114" i="372"/>
  <c r="I114" i="372" s="1"/>
  <c r="Z113" i="372"/>
  <c r="AA113" i="372" s="1"/>
  <c r="Y113" i="372"/>
  <c r="P113" i="372"/>
  <c r="I113" i="372"/>
  <c r="Y112" i="372"/>
  <c r="P112" i="372"/>
  <c r="Z112" i="372" s="1"/>
  <c r="I112" i="372"/>
  <c r="AA112" i="372" s="1"/>
  <c r="Y111" i="372"/>
  <c r="P111" i="372"/>
  <c r="Z111" i="372" s="1"/>
  <c r="AA111" i="372" s="1"/>
  <c r="I111" i="372"/>
  <c r="Y110" i="372"/>
  <c r="P110" i="372"/>
  <c r="I110" i="372"/>
  <c r="Z109" i="372"/>
  <c r="AA109" i="372" s="1"/>
  <c r="Y109" i="372"/>
  <c r="P109" i="372"/>
  <c r="I109" i="372"/>
  <c r="Y108" i="372"/>
  <c r="P108" i="372"/>
  <c r="Z108" i="372" s="1"/>
  <c r="AA108" i="372" s="1"/>
  <c r="I108" i="372"/>
  <c r="Y107" i="372"/>
  <c r="P107" i="372"/>
  <c r="Z107" i="372" s="1"/>
  <c r="AA107" i="372" s="1"/>
  <c r="I107" i="372"/>
  <c r="Y106" i="372"/>
  <c r="P106" i="372"/>
  <c r="I106" i="372"/>
  <c r="Z105" i="372"/>
  <c r="AA105" i="372" s="1"/>
  <c r="Y105" i="372"/>
  <c r="P105" i="372"/>
  <c r="I105" i="372"/>
  <c r="Y104" i="372"/>
  <c r="P104" i="372"/>
  <c r="Z104" i="372" s="1"/>
  <c r="I104" i="372"/>
  <c r="AA104" i="372" s="1"/>
  <c r="Y103" i="372"/>
  <c r="P103" i="372"/>
  <c r="Z103" i="372" s="1"/>
  <c r="AA103" i="372" s="1"/>
  <c r="I103" i="372"/>
  <c r="Y102" i="372"/>
  <c r="P102" i="372"/>
  <c r="I102" i="372"/>
  <c r="Z101" i="372"/>
  <c r="AA101" i="372" s="1"/>
  <c r="Y101" i="372"/>
  <c r="P101" i="372"/>
  <c r="I101" i="372"/>
  <c r="Y100" i="372"/>
  <c r="P100" i="372"/>
  <c r="Z100" i="372" s="1"/>
  <c r="AA100" i="372" s="1"/>
  <c r="I100" i="372"/>
  <c r="Y99" i="372"/>
  <c r="P99" i="372"/>
  <c r="Z99" i="372" s="1"/>
  <c r="AA99" i="372" s="1"/>
  <c r="I99" i="372"/>
  <c r="Y98" i="372"/>
  <c r="P98" i="372"/>
  <c r="I98" i="372"/>
  <c r="Z97" i="372"/>
  <c r="AA97" i="372" s="1"/>
  <c r="Y97" i="372"/>
  <c r="P97" i="372"/>
  <c r="I97" i="372"/>
  <c r="Y96" i="372"/>
  <c r="P96" i="372"/>
  <c r="Z96" i="372" s="1"/>
  <c r="I96" i="372"/>
  <c r="AA96" i="372" s="1"/>
  <c r="Y95" i="372"/>
  <c r="P95" i="372"/>
  <c r="Z95" i="372" s="1"/>
  <c r="AA95" i="372" s="1"/>
  <c r="I95" i="372"/>
  <c r="Y94" i="372"/>
  <c r="P94" i="372"/>
  <c r="I94" i="372"/>
  <c r="Z93" i="372"/>
  <c r="AA93" i="372" s="1"/>
  <c r="Y93" i="372"/>
  <c r="P93" i="372"/>
  <c r="I93" i="372"/>
  <c r="Y92" i="372"/>
  <c r="P92" i="372"/>
  <c r="Z92" i="372" s="1"/>
  <c r="AA92" i="372" s="1"/>
  <c r="I92" i="372"/>
  <c r="Y91" i="372"/>
  <c r="P91" i="372"/>
  <c r="Z91" i="372" s="1"/>
  <c r="AA91" i="372" s="1"/>
  <c r="I91" i="372"/>
  <c r="Y90" i="372"/>
  <c r="P90" i="372"/>
  <c r="I90" i="372"/>
  <c r="Z89" i="372"/>
  <c r="AA89" i="372" s="1"/>
  <c r="Y89" i="372"/>
  <c r="P89" i="372"/>
  <c r="I89" i="372"/>
  <c r="Y88" i="372"/>
  <c r="P88" i="372"/>
  <c r="Z88" i="372" s="1"/>
  <c r="I88" i="372"/>
  <c r="AA88" i="372" s="1"/>
  <c r="Y87" i="372"/>
  <c r="P87" i="372"/>
  <c r="Z87" i="372" s="1"/>
  <c r="AA87" i="372" s="1"/>
  <c r="I87" i="372"/>
  <c r="Y86" i="372"/>
  <c r="P86" i="372"/>
  <c r="I86" i="372"/>
  <c r="Z85" i="372"/>
  <c r="AA85" i="372" s="1"/>
  <c r="Y85" i="372"/>
  <c r="P85" i="372"/>
  <c r="I85" i="372"/>
  <c r="Z84" i="372"/>
  <c r="Y84" i="372"/>
  <c r="P84" i="372"/>
  <c r="I84" i="372"/>
  <c r="AA84" i="372" s="1"/>
  <c r="Y83" i="372"/>
  <c r="P83" i="372"/>
  <c r="Z83" i="372" s="1"/>
  <c r="AA83" i="372" s="1"/>
  <c r="I83" i="372"/>
  <c r="X82" i="372"/>
  <c r="W82" i="372"/>
  <c r="V82" i="372"/>
  <c r="U82" i="372"/>
  <c r="T82" i="372"/>
  <c r="S82" i="372"/>
  <c r="R82" i="372"/>
  <c r="Q82" i="372"/>
  <c r="Y82" i="372" s="1"/>
  <c r="O82" i="372"/>
  <c r="N82" i="372"/>
  <c r="M82" i="372"/>
  <c r="L82" i="372"/>
  <c r="K82" i="372"/>
  <c r="J82" i="372"/>
  <c r="H82" i="372"/>
  <c r="G82" i="372"/>
  <c r="F82" i="372"/>
  <c r="E82" i="372"/>
  <c r="I82" i="372" s="1"/>
  <c r="D82" i="372"/>
  <c r="C82" i="372"/>
  <c r="B82" i="372"/>
  <c r="Y81" i="372"/>
  <c r="P81" i="372"/>
  <c r="Z81" i="372" s="1"/>
  <c r="AA81" i="372" s="1"/>
  <c r="I81" i="372"/>
  <c r="X80" i="372"/>
  <c r="W80" i="372"/>
  <c r="V80" i="372"/>
  <c r="U80" i="372"/>
  <c r="T80" i="372"/>
  <c r="S80" i="372"/>
  <c r="R80" i="372"/>
  <c r="Q80" i="372"/>
  <c r="O80" i="372"/>
  <c r="N80" i="372"/>
  <c r="M80" i="372"/>
  <c r="L80" i="372"/>
  <c r="P80" i="372" s="1"/>
  <c r="K80" i="372"/>
  <c r="J80" i="372"/>
  <c r="H80" i="372"/>
  <c r="G80" i="372"/>
  <c r="F80" i="372"/>
  <c r="E80" i="372"/>
  <c r="D80" i="372"/>
  <c r="C80" i="372"/>
  <c r="B80" i="372"/>
  <c r="Z79" i="372"/>
  <c r="AA79" i="372" s="1"/>
  <c r="Y79" i="372"/>
  <c r="P79" i="372"/>
  <c r="I79" i="372"/>
  <c r="X78" i="372"/>
  <c r="W78" i="372"/>
  <c r="V78" i="372"/>
  <c r="U78" i="372"/>
  <c r="T78" i="372"/>
  <c r="S78" i="372"/>
  <c r="R78" i="372"/>
  <c r="Q78" i="372"/>
  <c r="Y78" i="372" s="1"/>
  <c r="O78" i="372"/>
  <c r="N78" i="372"/>
  <c r="M78" i="372"/>
  <c r="L78" i="372"/>
  <c r="K78" i="372"/>
  <c r="J78" i="372"/>
  <c r="P78" i="372" s="1"/>
  <c r="H78" i="372"/>
  <c r="G78" i="372"/>
  <c r="F78" i="372"/>
  <c r="E78" i="372"/>
  <c r="D78" i="372"/>
  <c r="C78" i="372"/>
  <c r="B78" i="372"/>
  <c r="Y77" i="372"/>
  <c r="Z77" i="372" s="1"/>
  <c r="AA77" i="372" s="1"/>
  <c r="P77" i="372"/>
  <c r="I77" i="372"/>
  <c r="X76" i="372"/>
  <c r="W76" i="372"/>
  <c r="V76" i="372"/>
  <c r="U76" i="372"/>
  <c r="T76" i="372"/>
  <c r="S76" i="372"/>
  <c r="R76" i="372"/>
  <c r="Q76" i="372"/>
  <c r="O76" i="372"/>
  <c r="N76" i="372"/>
  <c r="M76" i="372"/>
  <c r="L76" i="372"/>
  <c r="K76" i="372"/>
  <c r="J76" i="372"/>
  <c r="P76" i="372" s="1"/>
  <c r="H76" i="372"/>
  <c r="G76" i="372"/>
  <c r="F76" i="372"/>
  <c r="E76" i="372"/>
  <c r="D76" i="372"/>
  <c r="C76" i="372"/>
  <c r="B76" i="372"/>
  <c r="I76" i="372" s="1"/>
  <c r="Y75" i="372"/>
  <c r="P75" i="372"/>
  <c r="Z75" i="372" s="1"/>
  <c r="AA75" i="372" s="1"/>
  <c r="I75" i="372"/>
  <c r="X74" i="372"/>
  <c r="W74" i="372"/>
  <c r="V74" i="372"/>
  <c r="U74" i="372"/>
  <c r="T74" i="372"/>
  <c r="S74" i="372"/>
  <c r="R74" i="372"/>
  <c r="Q74" i="372"/>
  <c r="Y74" i="372" s="1"/>
  <c r="O74" i="372"/>
  <c r="N74" i="372"/>
  <c r="M74" i="372"/>
  <c r="L74" i="372"/>
  <c r="K74" i="372"/>
  <c r="J74" i="372"/>
  <c r="P74" i="372" s="1"/>
  <c r="H74" i="372"/>
  <c r="G74" i="372"/>
  <c r="F74" i="372"/>
  <c r="E74" i="372"/>
  <c r="I74" i="372" s="1"/>
  <c r="D74" i="372"/>
  <c r="C74" i="372"/>
  <c r="B74" i="372"/>
  <c r="Y73" i="372"/>
  <c r="P73" i="372"/>
  <c r="Z73" i="372" s="1"/>
  <c r="I73" i="372"/>
  <c r="AA73" i="372" s="1"/>
  <c r="Y72" i="372"/>
  <c r="P72" i="372"/>
  <c r="Z72" i="372" s="1"/>
  <c r="AA72" i="372" s="1"/>
  <c r="I72" i="372"/>
  <c r="X71" i="372"/>
  <c r="W71" i="372"/>
  <c r="V71" i="372"/>
  <c r="U71" i="372"/>
  <c r="T71" i="372"/>
  <c r="S71" i="372"/>
  <c r="R71" i="372"/>
  <c r="Q71" i="372"/>
  <c r="Y71" i="372" s="1"/>
  <c r="O71" i="372"/>
  <c r="N71" i="372"/>
  <c r="M71" i="372"/>
  <c r="L71" i="372"/>
  <c r="K71" i="372"/>
  <c r="J71" i="372"/>
  <c r="H71" i="372"/>
  <c r="G71" i="372"/>
  <c r="F71" i="372"/>
  <c r="E71" i="372"/>
  <c r="D71" i="372"/>
  <c r="C71" i="372"/>
  <c r="I71" i="372" s="1"/>
  <c r="B71" i="372"/>
  <c r="Y70" i="372"/>
  <c r="P70" i="372"/>
  <c r="I70" i="372"/>
  <c r="X69" i="372"/>
  <c r="W69" i="372"/>
  <c r="V69" i="372"/>
  <c r="U69" i="372"/>
  <c r="T69" i="372"/>
  <c r="S69" i="372"/>
  <c r="R69" i="372"/>
  <c r="Q69" i="372"/>
  <c r="Y69" i="372" s="1"/>
  <c r="Z69" i="372" s="1"/>
  <c r="AA69" i="372" s="1"/>
  <c r="O69" i="372"/>
  <c r="N69" i="372"/>
  <c r="M69" i="372"/>
  <c r="L69" i="372"/>
  <c r="K69" i="372"/>
  <c r="J69" i="372"/>
  <c r="P69" i="372" s="1"/>
  <c r="H69" i="372"/>
  <c r="G69" i="372"/>
  <c r="F69" i="372"/>
  <c r="E69" i="372"/>
  <c r="D69" i="372"/>
  <c r="C69" i="372"/>
  <c r="B69" i="372"/>
  <c r="I69" i="372" s="1"/>
  <c r="Y68" i="372"/>
  <c r="P68" i="372"/>
  <c r="Z68" i="372" s="1"/>
  <c r="AA68" i="372" s="1"/>
  <c r="I68" i="372"/>
  <c r="X67" i="372"/>
  <c r="W67" i="372"/>
  <c r="V67" i="372"/>
  <c r="U67" i="372"/>
  <c r="T67" i="372"/>
  <c r="S67" i="372"/>
  <c r="R67" i="372"/>
  <c r="Q67" i="372"/>
  <c r="Y67" i="372" s="1"/>
  <c r="O67" i="372"/>
  <c r="N67" i="372"/>
  <c r="M67" i="372"/>
  <c r="L67" i="372"/>
  <c r="K67" i="372"/>
  <c r="J67" i="372"/>
  <c r="I67" i="372"/>
  <c r="H67" i="372"/>
  <c r="G67" i="372"/>
  <c r="F67" i="372"/>
  <c r="E67" i="372"/>
  <c r="D67" i="372"/>
  <c r="C67" i="372"/>
  <c r="B67" i="372"/>
  <c r="AA66" i="372"/>
  <c r="Y66" i="372"/>
  <c r="Z66" i="372" s="1"/>
  <c r="P66" i="372"/>
  <c r="I66" i="372"/>
  <c r="X65" i="372"/>
  <c r="W65" i="372"/>
  <c r="V65" i="372"/>
  <c r="U65" i="372"/>
  <c r="T65" i="372"/>
  <c r="S65" i="372"/>
  <c r="R65" i="372"/>
  <c r="Q65" i="372"/>
  <c r="P65" i="372"/>
  <c r="O65" i="372"/>
  <c r="N65" i="372"/>
  <c r="M65" i="372"/>
  <c r="L65" i="372"/>
  <c r="K65" i="372"/>
  <c r="J65" i="372"/>
  <c r="H65" i="372"/>
  <c r="G65" i="372"/>
  <c r="F65" i="372"/>
  <c r="E65" i="372"/>
  <c r="D65" i="372"/>
  <c r="C65" i="372"/>
  <c r="B65" i="372"/>
  <c r="Z64" i="372"/>
  <c r="AA64" i="372" s="1"/>
  <c r="Y64" i="372"/>
  <c r="P64" i="372"/>
  <c r="I64" i="372"/>
  <c r="X63" i="372"/>
  <c r="W63" i="372"/>
  <c r="V63" i="372"/>
  <c r="U63" i="372"/>
  <c r="T63" i="372"/>
  <c r="S63" i="372"/>
  <c r="R63" i="372"/>
  <c r="Q63" i="372"/>
  <c r="O63" i="372"/>
  <c r="N63" i="372"/>
  <c r="M63" i="372"/>
  <c r="L63" i="372"/>
  <c r="K63" i="372"/>
  <c r="J63" i="372"/>
  <c r="P63" i="372" s="1"/>
  <c r="H63" i="372"/>
  <c r="G63" i="372"/>
  <c r="F63" i="372"/>
  <c r="E63" i="372"/>
  <c r="D63" i="372"/>
  <c r="C63" i="372"/>
  <c r="I63" i="372" s="1"/>
  <c r="B63" i="372"/>
  <c r="Y62" i="372"/>
  <c r="P62" i="372"/>
  <c r="I62" i="372"/>
  <c r="X61" i="372"/>
  <c r="W61" i="372"/>
  <c r="V61" i="372"/>
  <c r="U61" i="372"/>
  <c r="T61" i="372"/>
  <c r="S61" i="372"/>
  <c r="R61" i="372"/>
  <c r="Q61" i="372"/>
  <c r="Y61" i="372" s="1"/>
  <c r="Z61" i="372" s="1"/>
  <c r="AA61" i="372" s="1"/>
  <c r="O61" i="372"/>
  <c r="N61" i="372"/>
  <c r="M61" i="372"/>
  <c r="L61" i="372"/>
  <c r="K61" i="372"/>
  <c r="J61" i="372"/>
  <c r="P61" i="372" s="1"/>
  <c r="H61" i="372"/>
  <c r="G61" i="372"/>
  <c r="F61" i="372"/>
  <c r="E61" i="372"/>
  <c r="D61" i="372"/>
  <c r="C61" i="372"/>
  <c r="B61" i="372"/>
  <c r="I61" i="372" s="1"/>
  <c r="Y60" i="372"/>
  <c r="P60" i="372"/>
  <c r="Z60" i="372" s="1"/>
  <c r="AA60" i="372" s="1"/>
  <c r="I60" i="372"/>
  <c r="X59" i="372"/>
  <c r="W59" i="372"/>
  <c r="V59" i="372"/>
  <c r="U59" i="372"/>
  <c r="U6" i="372" s="1"/>
  <c r="U5" i="372" s="1"/>
  <c r="U118" i="372" s="1"/>
  <c r="U165" i="372" s="1"/>
  <c r="T59" i="372"/>
  <c r="S59" i="372"/>
  <c r="R59" i="372"/>
  <c r="Q59" i="372"/>
  <c r="Y59" i="372" s="1"/>
  <c r="O59" i="372"/>
  <c r="N59" i="372"/>
  <c r="M59" i="372"/>
  <c r="L59" i="372"/>
  <c r="K59" i="372"/>
  <c r="J59" i="372"/>
  <c r="H59" i="372"/>
  <c r="G59" i="372"/>
  <c r="F59" i="372"/>
  <c r="E59" i="372"/>
  <c r="I59" i="372" s="1"/>
  <c r="D59" i="372"/>
  <c r="C59" i="372"/>
  <c r="B59" i="372"/>
  <c r="Y58" i="372"/>
  <c r="Z58" i="372" s="1"/>
  <c r="AA58" i="372" s="1"/>
  <c r="P58" i="372"/>
  <c r="I58" i="372"/>
  <c r="X57" i="372"/>
  <c r="W57" i="372"/>
  <c r="V57" i="372"/>
  <c r="U57" i="372"/>
  <c r="T57" i="372"/>
  <c r="S57" i="372"/>
  <c r="R57" i="372"/>
  <c r="Q57" i="372"/>
  <c r="O57" i="372"/>
  <c r="N57" i="372"/>
  <c r="M57" i="372"/>
  <c r="L57" i="372"/>
  <c r="P57" i="372" s="1"/>
  <c r="K57" i="372"/>
  <c r="J57" i="372"/>
  <c r="H57" i="372"/>
  <c r="G57" i="372"/>
  <c r="F57" i="372"/>
  <c r="E57" i="372"/>
  <c r="D57" i="372"/>
  <c r="C57" i="372"/>
  <c r="B57" i="372"/>
  <c r="I57" i="372" s="1"/>
  <c r="Z56" i="372"/>
  <c r="AA56" i="372" s="1"/>
  <c r="Y56" i="372"/>
  <c r="P56" i="372"/>
  <c r="I56" i="372"/>
  <c r="X55" i="372"/>
  <c r="W55" i="372"/>
  <c r="V55" i="372"/>
  <c r="U55" i="372"/>
  <c r="T55" i="372"/>
  <c r="S55" i="372"/>
  <c r="R55" i="372"/>
  <c r="Q55" i="372"/>
  <c r="O55" i="372"/>
  <c r="N55" i="372"/>
  <c r="M55" i="372"/>
  <c r="L55" i="372"/>
  <c r="K55" i="372"/>
  <c r="J55" i="372"/>
  <c r="P55" i="372" s="1"/>
  <c r="H55" i="372"/>
  <c r="G55" i="372"/>
  <c r="F55" i="372"/>
  <c r="E55" i="372"/>
  <c r="D55" i="372"/>
  <c r="C55" i="372"/>
  <c r="I55" i="372" s="1"/>
  <c r="B55" i="372"/>
  <c r="Y54" i="372"/>
  <c r="P54" i="372"/>
  <c r="Z54" i="372" s="1"/>
  <c r="AA54" i="372" s="1"/>
  <c r="I54" i="372"/>
  <c r="X53" i="372"/>
  <c r="W53" i="372"/>
  <c r="V53" i="372"/>
  <c r="U53" i="372"/>
  <c r="T53" i="372"/>
  <c r="S53" i="372"/>
  <c r="R53" i="372"/>
  <c r="Q53" i="372"/>
  <c r="O53" i="372"/>
  <c r="N53" i="372"/>
  <c r="M53" i="372"/>
  <c r="L53" i="372"/>
  <c r="K53" i="372"/>
  <c r="J53" i="372"/>
  <c r="P53" i="372" s="1"/>
  <c r="H53" i="372"/>
  <c r="G53" i="372"/>
  <c r="F53" i="372"/>
  <c r="E53" i="372"/>
  <c r="D53" i="372"/>
  <c r="C53" i="372"/>
  <c r="B53" i="372"/>
  <c r="I53" i="372" s="1"/>
  <c r="Y52" i="372"/>
  <c r="P52" i="372"/>
  <c r="Z52" i="372" s="1"/>
  <c r="AA52" i="372" s="1"/>
  <c r="I52" i="372"/>
  <c r="Y51" i="372"/>
  <c r="P51" i="372"/>
  <c r="Z51" i="372" s="1"/>
  <c r="I51" i="372"/>
  <c r="Z50" i="372"/>
  <c r="AA50" i="372" s="1"/>
  <c r="Y50" i="372"/>
  <c r="P50" i="372"/>
  <c r="I50" i="372"/>
  <c r="Y49" i="372"/>
  <c r="Z49" i="372" s="1"/>
  <c r="AA49" i="372" s="1"/>
  <c r="P49" i="372"/>
  <c r="I49" i="372"/>
  <c r="Y48" i="372"/>
  <c r="P48" i="372"/>
  <c r="Z48" i="372" s="1"/>
  <c r="AA48" i="372" s="1"/>
  <c r="I48" i="372"/>
  <c r="X47" i="372"/>
  <c r="W47" i="372"/>
  <c r="V47" i="372"/>
  <c r="V6" i="372" s="1"/>
  <c r="V5" i="372" s="1"/>
  <c r="V118" i="372" s="1"/>
  <c r="V165" i="372" s="1"/>
  <c r="U47" i="372"/>
  <c r="T47" i="372"/>
  <c r="S47" i="372"/>
  <c r="R47" i="372"/>
  <c r="R6" i="372" s="1"/>
  <c r="R5" i="372" s="1"/>
  <c r="R118" i="372" s="1"/>
  <c r="R165" i="372" s="1"/>
  <c r="Q47" i="372"/>
  <c r="O47" i="372"/>
  <c r="N47" i="372"/>
  <c r="N6" i="372" s="1"/>
  <c r="N5" i="372" s="1"/>
  <c r="N118" i="372" s="1"/>
  <c r="N165" i="372" s="1"/>
  <c r="M47" i="372"/>
  <c r="L47" i="372"/>
  <c r="K47" i="372"/>
  <c r="J47" i="372"/>
  <c r="J6" i="372" s="1"/>
  <c r="H47" i="372"/>
  <c r="G47" i="372"/>
  <c r="F47" i="372"/>
  <c r="E47" i="372"/>
  <c r="D47" i="372"/>
  <c r="C47" i="372"/>
  <c r="B47" i="372"/>
  <c r="AA46" i="372"/>
  <c r="Y46" i="372"/>
  <c r="Z46" i="372" s="1"/>
  <c r="P46" i="372"/>
  <c r="I46" i="372"/>
  <c r="X45" i="372"/>
  <c r="W45" i="372"/>
  <c r="V45" i="372"/>
  <c r="U45" i="372"/>
  <c r="T45" i="372"/>
  <c r="S45" i="372"/>
  <c r="R45" i="372"/>
  <c r="Q45" i="372"/>
  <c r="P45" i="372"/>
  <c r="O45" i="372"/>
  <c r="N45" i="372"/>
  <c r="M45" i="372"/>
  <c r="L45" i="372"/>
  <c r="K45" i="372"/>
  <c r="J45" i="372"/>
  <c r="H45" i="372"/>
  <c r="G45" i="372"/>
  <c r="F45" i="372"/>
  <c r="E45" i="372"/>
  <c r="D45" i="372"/>
  <c r="C45" i="372"/>
  <c r="B45" i="372"/>
  <c r="Z44" i="372"/>
  <c r="AA44" i="372" s="1"/>
  <c r="Y44" i="372"/>
  <c r="P44" i="372"/>
  <c r="I44" i="372"/>
  <c r="X43" i="372"/>
  <c r="W43" i="372"/>
  <c r="V43" i="372"/>
  <c r="U43" i="372"/>
  <c r="T43" i="372"/>
  <c r="S43" i="372"/>
  <c r="R43" i="372"/>
  <c r="Q43" i="372"/>
  <c r="O43" i="372"/>
  <c r="N43" i="372"/>
  <c r="M43" i="372"/>
  <c r="L43" i="372"/>
  <c r="K43" i="372"/>
  <c r="J43" i="372"/>
  <c r="P43" i="372" s="1"/>
  <c r="H43" i="372"/>
  <c r="G43" i="372"/>
  <c r="F43" i="372"/>
  <c r="E43" i="372"/>
  <c r="D43" i="372"/>
  <c r="C43" i="372"/>
  <c r="I43" i="372" s="1"/>
  <c r="B43" i="372"/>
  <c r="Y42" i="372"/>
  <c r="P42" i="372"/>
  <c r="I42" i="372"/>
  <c r="Z41" i="372"/>
  <c r="AA41" i="372" s="1"/>
  <c r="Y41" i="372"/>
  <c r="P41" i="372"/>
  <c r="I41" i="372"/>
  <c r="Y40" i="372"/>
  <c r="Z40" i="372" s="1"/>
  <c r="AA40" i="372" s="1"/>
  <c r="P40" i="372"/>
  <c r="I40" i="372"/>
  <c r="X39" i="372"/>
  <c r="W39" i="372"/>
  <c r="V39" i="372"/>
  <c r="U39" i="372"/>
  <c r="T39" i="372"/>
  <c r="S39" i="372"/>
  <c r="R39" i="372"/>
  <c r="Q39" i="372"/>
  <c r="O39" i="372"/>
  <c r="N39" i="372"/>
  <c r="M39" i="372"/>
  <c r="L39" i="372"/>
  <c r="P39" i="372" s="1"/>
  <c r="K39" i="372"/>
  <c r="J39" i="372"/>
  <c r="H39" i="372"/>
  <c r="G39" i="372"/>
  <c r="F39" i="372"/>
  <c r="E39" i="372"/>
  <c r="D39" i="372"/>
  <c r="C39" i="372"/>
  <c r="B39" i="372"/>
  <c r="I39" i="372" s="1"/>
  <c r="Z38" i="372"/>
  <c r="Y38" i="372"/>
  <c r="P38" i="372"/>
  <c r="F38" i="372"/>
  <c r="X37" i="372"/>
  <c r="W37" i="372"/>
  <c r="V37" i="372"/>
  <c r="U37" i="372"/>
  <c r="T37" i="372"/>
  <c r="S37" i="372"/>
  <c r="R37" i="372"/>
  <c r="Q37" i="372"/>
  <c r="Y37" i="372" s="1"/>
  <c r="O37" i="372"/>
  <c r="N37" i="372"/>
  <c r="M37" i="372"/>
  <c r="L37" i="372"/>
  <c r="P37" i="372" s="1"/>
  <c r="Z37" i="372" s="1"/>
  <c r="K37" i="372"/>
  <c r="J37" i="372"/>
  <c r="H37" i="372"/>
  <c r="G37" i="372"/>
  <c r="E37" i="372"/>
  <c r="D37" i="372"/>
  <c r="C37" i="372"/>
  <c r="B37" i="372"/>
  <c r="Z36" i="372"/>
  <c r="AA36" i="372" s="1"/>
  <c r="Y36" i="372"/>
  <c r="P36" i="372"/>
  <c r="I36" i="372"/>
  <c r="X35" i="372"/>
  <c r="W35" i="372"/>
  <c r="V35" i="372"/>
  <c r="U35" i="372"/>
  <c r="T35" i="372"/>
  <c r="S35" i="372"/>
  <c r="R35" i="372"/>
  <c r="Q35" i="372"/>
  <c r="O35" i="372"/>
  <c r="N35" i="372"/>
  <c r="M35" i="372"/>
  <c r="L35" i="372"/>
  <c r="K35" i="372"/>
  <c r="J35" i="372"/>
  <c r="P35" i="372" s="1"/>
  <c r="H35" i="372"/>
  <c r="G35" i="372"/>
  <c r="F35" i="372"/>
  <c r="E35" i="372"/>
  <c r="D35" i="372"/>
  <c r="C35" i="372"/>
  <c r="I35" i="372" s="1"/>
  <c r="B35" i="372"/>
  <c r="Y34" i="372"/>
  <c r="P34" i="372"/>
  <c r="I34" i="372"/>
  <c r="Z33" i="372"/>
  <c r="AA33" i="372" s="1"/>
  <c r="Y33" i="372"/>
  <c r="P33" i="372"/>
  <c r="I33" i="372"/>
  <c r="Y32" i="372"/>
  <c r="Z32" i="372" s="1"/>
  <c r="AA32" i="372" s="1"/>
  <c r="P32" i="372"/>
  <c r="I32" i="372"/>
  <c r="Z31" i="372"/>
  <c r="AA31" i="372" s="1"/>
  <c r="P31" i="372"/>
  <c r="I31" i="372"/>
  <c r="Y30" i="372"/>
  <c r="P30" i="372"/>
  <c r="Z30" i="372" s="1"/>
  <c r="AA30" i="372" s="1"/>
  <c r="I30" i="372"/>
  <c r="X29" i="372"/>
  <c r="W29" i="372"/>
  <c r="V29" i="372"/>
  <c r="U29" i="372"/>
  <c r="T29" i="372"/>
  <c r="S29" i="372"/>
  <c r="R29" i="372"/>
  <c r="Q29" i="372"/>
  <c r="Y29" i="372" s="1"/>
  <c r="O29" i="372"/>
  <c r="N29" i="372"/>
  <c r="M29" i="372"/>
  <c r="M6" i="372" s="1"/>
  <c r="M5" i="372" s="1"/>
  <c r="M118" i="372" s="1"/>
  <c r="M165" i="372" s="1"/>
  <c r="L29" i="372"/>
  <c r="K29" i="372"/>
  <c r="J29" i="372"/>
  <c r="H29" i="372"/>
  <c r="G29" i="372"/>
  <c r="F29" i="372"/>
  <c r="E29" i="372"/>
  <c r="E6" i="372" s="1"/>
  <c r="E5" i="372" s="1"/>
  <c r="E118" i="372" s="1"/>
  <c r="E165" i="372" s="1"/>
  <c r="D29" i="372"/>
  <c r="C29" i="372"/>
  <c r="B29" i="372"/>
  <c r="AA28" i="372"/>
  <c r="Y28" i="372"/>
  <c r="Z28" i="372" s="1"/>
  <c r="P28" i="372"/>
  <c r="I28" i="372"/>
  <c r="X27" i="372"/>
  <c r="W27" i="372"/>
  <c r="V27" i="372"/>
  <c r="U27" i="372"/>
  <c r="T27" i="372"/>
  <c r="S27" i="372"/>
  <c r="R27" i="372"/>
  <c r="Q27" i="372"/>
  <c r="O27" i="372"/>
  <c r="N27" i="372"/>
  <c r="M27" i="372"/>
  <c r="L27" i="372"/>
  <c r="P27" i="372" s="1"/>
  <c r="K27" i="372"/>
  <c r="J27" i="372"/>
  <c r="H27" i="372"/>
  <c r="G27" i="372"/>
  <c r="F27" i="372"/>
  <c r="E27" i="372"/>
  <c r="D27" i="372"/>
  <c r="C27" i="372"/>
  <c r="B27" i="372"/>
  <c r="Z26" i="372"/>
  <c r="AA26" i="372" s="1"/>
  <c r="Y26" i="372"/>
  <c r="P26" i="372"/>
  <c r="I26" i="372"/>
  <c r="X25" i="372"/>
  <c r="W25" i="372"/>
  <c r="V25" i="372"/>
  <c r="U25" i="372"/>
  <c r="T25" i="372"/>
  <c r="S25" i="372"/>
  <c r="S13" i="372" s="1"/>
  <c r="R25" i="372"/>
  <c r="Q25" i="372"/>
  <c r="O25" i="372"/>
  <c r="N25" i="372"/>
  <c r="M25" i="372"/>
  <c r="L25" i="372"/>
  <c r="K25" i="372"/>
  <c r="J25" i="372"/>
  <c r="P25" i="372" s="1"/>
  <c r="H25" i="372"/>
  <c r="G25" i="372"/>
  <c r="F25" i="372"/>
  <c r="E25" i="372"/>
  <c r="D25" i="372"/>
  <c r="C25" i="372"/>
  <c r="I25" i="372" s="1"/>
  <c r="B25" i="372"/>
  <c r="Y24" i="372"/>
  <c r="P24" i="372"/>
  <c r="I24" i="372"/>
  <c r="X23" i="372"/>
  <c r="W23" i="372"/>
  <c r="V23" i="372"/>
  <c r="U23" i="372"/>
  <c r="T23" i="372"/>
  <c r="S23" i="372"/>
  <c r="R23" i="372"/>
  <c r="Q23" i="372"/>
  <c r="Y23" i="372" s="1"/>
  <c r="Z23" i="372" s="1"/>
  <c r="AA23" i="372" s="1"/>
  <c r="O23" i="372"/>
  <c r="N23" i="372"/>
  <c r="M23" i="372"/>
  <c r="L23" i="372"/>
  <c r="K23" i="372"/>
  <c r="J23" i="372"/>
  <c r="P23" i="372" s="1"/>
  <c r="H23" i="372"/>
  <c r="G23" i="372"/>
  <c r="F23" i="372"/>
  <c r="E23" i="372"/>
  <c r="D23" i="372"/>
  <c r="C23" i="372"/>
  <c r="B23" i="372"/>
  <c r="I23" i="372" s="1"/>
  <c r="Y22" i="372"/>
  <c r="P22" i="372"/>
  <c r="Z22" i="372" s="1"/>
  <c r="AA22" i="372" s="1"/>
  <c r="I22" i="372"/>
  <c r="Y21" i="372"/>
  <c r="P21" i="372"/>
  <c r="I21" i="372"/>
  <c r="Z20" i="372"/>
  <c r="AA20" i="372" s="1"/>
  <c r="Y20" i="372"/>
  <c r="P20" i="372"/>
  <c r="I20" i="372"/>
  <c r="X19" i="372"/>
  <c r="W19" i="372"/>
  <c r="V19" i="372"/>
  <c r="U19" i="372"/>
  <c r="U13" i="372" s="1"/>
  <c r="T19" i="372"/>
  <c r="S19" i="372"/>
  <c r="R19" i="372"/>
  <c r="Q19" i="372"/>
  <c r="Y19" i="372" s="1"/>
  <c r="O19" i="372"/>
  <c r="N19" i="372"/>
  <c r="M19" i="372"/>
  <c r="M13" i="372" s="1"/>
  <c r="L19" i="372"/>
  <c r="K19" i="372"/>
  <c r="K13" i="372" s="1"/>
  <c r="K6" i="372" s="1"/>
  <c r="K5" i="372" s="1"/>
  <c r="K118" i="372" s="1"/>
  <c r="K165" i="372" s="1"/>
  <c r="J19" i="372"/>
  <c r="H19" i="372"/>
  <c r="G19" i="372"/>
  <c r="F19" i="372"/>
  <c r="E19" i="372"/>
  <c r="E13" i="372" s="1"/>
  <c r="D19" i="372"/>
  <c r="C19" i="372"/>
  <c r="I19" i="372" s="1"/>
  <c r="B19" i="372"/>
  <c r="Y18" i="372"/>
  <c r="P18" i="372"/>
  <c r="I18" i="372"/>
  <c r="X17" i="372"/>
  <c r="W17" i="372"/>
  <c r="V17" i="372"/>
  <c r="U17" i="372"/>
  <c r="T17" i="372"/>
  <c r="S17" i="372"/>
  <c r="R17" i="372"/>
  <c r="Q17" i="372"/>
  <c r="Y17" i="372" s="1"/>
  <c r="O17" i="372"/>
  <c r="N17" i="372"/>
  <c r="M17" i="372"/>
  <c r="L17" i="372"/>
  <c r="L13" i="372" s="1"/>
  <c r="K17" i="372"/>
  <c r="J17" i="372"/>
  <c r="H17" i="372"/>
  <c r="G17" i="372"/>
  <c r="F17" i="372"/>
  <c r="E17" i="372"/>
  <c r="D17" i="372"/>
  <c r="C17" i="372"/>
  <c r="B17" i="372"/>
  <c r="Y16" i="372"/>
  <c r="P16" i="372"/>
  <c r="Z16" i="372" s="1"/>
  <c r="AA16" i="372" s="1"/>
  <c r="I16" i="372"/>
  <c r="Y15" i="372"/>
  <c r="P15" i="372"/>
  <c r="Z15" i="372" s="1"/>
  <c r="AA15" i="372" s="1"/>
  <c r="I15" i="372"/>
  <c r="X14" i="372"/>
  <c r="X13" i="372" s="1"/>
  <c r="W14" i="372"/>
  <c r="V14" i="372"/>
  <c r="U14" i="372"/>
  <c r="T14" i="372"/>
  <c r="S14" i="372"/>
  <c r="R14" i="372"/>
  <c r="Q14" i="372"/>
  <c r="O14" i="372"/>
  <c r="N14" i="372"/>
  <c r="M14" i="372"/>
  <c r="L14" i="372"/>
  <c r="P14" i="372" s="1"/>
  <c r="K14" i="372"/>
  <c r="J14" i="372"/>
  <c r="H14" i="372"/>
  <c r="G14" i="372"/>
  <c r="F14" i="372"/>
  <c r="F13" i="372" s="1"/>
  <c r="E14" i="372"/>
  <c r="D14" i="372"/>
  <c r="C14" i="372"/>
  <c r="B14" i="372"/>
  <c r="I14" i="372" s="1"/>
  <c r="V13" i="372"/>
  <c r="T13" i="372"/>
  <c r="R13" i="372"/>
  <c r="O13" i="372"/>
  <c r="O6" i="372" s="1"/>
  <c r="O5" i="372" s="1"/>
  <c r="O118" i="372" s="1"/>
  <c r="O165" i="372" s="1"/>
  <c r="N13" i="372"/>
  <c r="J13" i="372"/>
  <c r="P13" i="372" s="1"/>
  <c r="H13" i="372"/>
  <c r="G13" i="372"/>
  <c r="D13" i="372"/>
  <c r="C13" i="372"/>
  <c r="Y12" i="372"/>
  <c r="Z12" i="372" s="1"/>
  <c r="AA12" i="372" s="1"/>
  <c r="P12" i="372"/>
  <c r="I12" i="372"/>
  <c r="Z11" i="372"/>
  <c r="AA11" i="372" s="1"/>
  <c r="Y11" i="372"/>
  <c r="P11" i="372"/>
  <c r="I11" i="372"/>
  <c r="Y10" i="372"/>
  <c r="P10" i="372"/>
  <c r="Z10" i="372" s="1"/>
  <c r="AA10" i="372" s="1"/>
  <c r="I10" i="372"/>
  <c r="Y9" i="372"/>
  <c r="P9" i="372"/>
  <c r="Z9" i="372" s="1"/>
  <c r="AA9" i="372" s="1"/>
  <c r="I9" i="372"/>
  <c r="Y8" i="372"/>
  <c r="P8" i="372"/>
  <c r="Z8" i="372" s="1"/>
  <c r="AA8" i="372" s="1"/>
  <c r="I8" i="372"/>
  <c r="X7" i="372"/>
  <c r="W7" i="372"/>
  <c r="V7" i="372"/>
  <c r="U7" i="372"/>
  <c r="T7" i="372"/>
  <c r="S7" i="372"/>
  <c r="R7" i="372"/>
  <c r="Q7" i="372"/>
  <c r="Y7" i="372" s="1"/>
  <c r="O7" i="372"/>
  <c r="N7" i="372"/>
  <c r="M7" i="372"/>
  <c r="L7" i="372"/>
  <c r="L6" i="372" s="1"/>
  <c r="L5" i="372" s="1"/>
  <c r="L118" i="372" s="1"/>
  <c r="L165" i="372" s="1"/>
  <c r="K7" i="372"/>
  <c r="J7" i="372"/>
  <c r="H7" i="372"/>
  <c r="G7" i="372"/>
  <c r="F7" i="372"/>
  <c r="E7" i="372"/>
  <c r="D7" i="372"/>
  <c r="C7" i="372"/>
  <c r="B7" i="372"/>
  <c r="G6" i="372"/>
  <c r="G5" i="372" s="1"/>
  <c r="G118" i="372" s="1"/>
  <c r="G165" i="372" s="1"/>
  <c r="C6" i="372"/>
  <c r="C5" i="372" s="1"/>
  <c r="C118" i="372" s="1"/>
  <c r="C165" i="372" s="1"/>
  <c r="AA2047" i="371"/>
  <c r="R2047" i="371"/>
  <c r="K2047" i="371"/>
  <c r="AA2046" i="371"/>
  <c r="R2046" i="371"/>
  <c r="K2046" i="371"/>
  <c r="AA2045" i="371"/>
  <c r="R2045" i="371"/>
  <c r="K2045" i="371"/>
  <c r="Z2044" i="371"/>
  <c r="Y2044" i="371"/>
  <c r="X2044" i="371"/>
  <c r="W2044" i="371"/>
  <c r="V2044" i="371"/>
  <c r="U2044" i="371"/>
  <c r="T2044" i="371"/>
  <c r="S2044" i="371"/>
  <c r="Q2044" i="371"/>
  <c r="P2044" i="371"/>
  <c r="O2044" i="371"/>
  <c r="N2044" i="371"/>
  <c r="M2044" i="371"/>
  <c r="L2044" i="371"/>
  <c r="J2044" i="371"/>
  <c r="I2044" i="371"/>
  <c r="H2044" i="371"/>
  <c r="G2044" i="371"/>
  <c r="F2044" i="371"/>
  <c r="D2044" i="371"/>
  <c r="AA2043" i="371"/>
  <c r="R2043" i="371"/>
  <c r="K2043" i="371"/>
  <c r="Z2042" i="371"/>
  <c r="Z2041" i="371" s="1"/>
  <c r="Y2042" i="371"/>
  <c r="Y2041" i="371" s="1"/>
  <c r="X2042" i="371"/>
  <c r="X2041" i="371" s="1"/>
  <c r="W2042" i="371"/>
  <c r="W2041" i="371" s="1"/>
  <c r="V2042" i="371"/>
  <c r="V2041" i="371" s="1"/>
  <c r="U2042" i="371"/>
  <c r="T2042" i="371"/>
  <c r="T2041" i="371" s="1"/>
  <c r="S2042" i="371"/>
  <c r="S2041" i="371" s="1"/>
  <c r="Q2042" i="371"/>
  <c r="Q2041" i="371" s="1"/>
  <c r="P2042" i="371"/>
  <c r="P2041" i="371" s="1"/>
  <c r="O2042" i="371"/>
  <c r="O2041" i="371" s="1"/>
  <c r="N2042" i="371"/>
  <c r="N2041" i="371" s="1"/>
  <c r="M2042" i="371"/>
  <c r="M2041" i="371" s="1"/>
  <c r="L2042" i="371"/>
  <c r="L2041" i="371" s="1"/>
  <c r="J2042" i="371"/>
  <c r="J2041" i="371" s="1"/>
  <c r="I2042" i="371"/>
  <c r="I2041" i="371" s="1"/>
  <c r="H2042" i="371"/>
  <c r="H2041" i="371" s="1"/>
  <c r="G2042" i="371"/>
  <c r="G2041" i="371" s="1"/>
  <c r="F2042" i="371"/>
  <c r="F2041" i="371" s="1"/>
  <c r="D2042" i="371"/>
  <c r="D2041" i="371" s="1"/>
  <c r="U2041" i="371"/>
  <c r="AA2038" i="371"/>
  <c r="R2038" i="371"/>
  <c r="K2038" i="371"/>
  <c r="AA2037" i="371"/>
  <c r="R2037" i="371"/>
  <c r="K2037" i="371"/>
  <c r="Z2036" i="371"/>
  <c r="Z2035" i="371" s="1"/>
  <c r="Z2034" i="371" s="1"/>
  <c r="Z2033" i="371" s="1"/>
  <c r="Y2036" i="371"/>
  <c r="Y2035" i="371" s="1"/>
  <c r="Y2034" i="371" s="1"/>
  <c r="Y2033" i="371" s="1"/>
  <c r="X2036" i="371"/>
  <c r="X2035" i="371" s="1"/>
  <c r="X2034" i="371" s="1"/>
  <c r="X2033" i="371" s="1"/>
  <c r="W2036" i="371"/>
  <c r="W2035" i="371" s="1"/>
  <c r="W2034" i="371" s="1"/>
  <c r="W2033" i="371" s="1"/>
  <c r="V2036" i="371"/>
  <c r="V2035" i="371" s="1"/>
  <c r="V2034" i="371" s="1"/>
  <c r="V2033" i="371" s="1"/>
  <c r="U2036" i="371"/>
  <c r="U2035" i="371" s="1"/>
  <c r="U2034" i="371" s="1"/>
  <c r="U2033" i="371" s="1"/>
  <c r="T2036" i="371"/>
  <c r="T2035" i="371" s="1"/>
  <c r="T2034" i="371" s="1"/>
  <c r="T2033" i="371" s="1"/>
  <c r="S2036" i="371"/>
  <c r="S2035" i="371" s="1"/>
  <c r="S2034" i="371" s="1"/>
  <c r="S2033" i="371" s="1"/>
  <c r="Q2036" i="371"/>
  <c r="Q2035" i="371" s="1"/>
  <c r="Q2034" i="371" s="1"/>
  <c r="Q2033" i="371" s="1"/>
  <c r="P2036" i="371"/>
  <c r="P2035" i="371" s="1"/>
  <c r="P2034" i="371" s="1"/>
  <c r="P2033" i="371" s="1"/>
  <c r="O2036" i="371"/>
  <c r="O2035" i="371" s="1"/>
  <c r="O2034" i="371" s="1"/>
  <c r="O2033" i="371" s="1"/>
  <c r="N2036" i="371"/>
  <c r="N2035" i="371" s="1"/>
  <c r="N2034" i="371" s="1"/>
  <c r="N2033" i="371" s="1"/>
  <c r="M2036" i="371"/>
  <c r="M2035" i="371" s="1"/>
  <c r="M2034" i="371" s="1"/>
  <c r="M2033" i="371" s="1"/>
  <c r="L2036" i="371"/>
  <c r="L2035" i="371" s="1"/>
  <c r="J2036" i="371"/>
  <c r="J2035" i="371" s="1"/>
  <c r="J2034" i="371" s="1"/>
  <c r="J2033" i="371" s="1"/>
  <c r="I2036" i="371"/>
  <c r="I2035" i="371" s="1"/>
  <c r="I2034" i="371" s="1"/>
  <c r="I2033" i="371" s="1"/>
  <c r="H2036" i="371"/>
  <c r="H2035" i="371" s="1"/>
  <c r="H2034" i="371" s="1"/>
  <c r="H2033" i="371" s="1"/>
  <c r="G2036" i="371"/>
  <c r="G2035" i="371" s="1"/>
  <c r="G2034" i="371" s="1"/>
  <c r="G2033" i="371" s="1"/>
  <c r="F2036" i="371"/>
  <c r="D2036" i="371"/>
  <c r="D2035" i="371" s="1"/>
  <c r="AA2032" i="371"/>
  <c r="R2032" i="371"/>
  <c r="K2032" i="371"/>
  <c r="AA2031" i="371"/>
  <c r="R2031" i="371"/>
  <c r="K2031" i="371"/>
  <c r="AA2030" i="371"/>
  <c r="R2030" i="371"/>
  <c r="K2030" i="371"/>
  <c r="AA2029" i="371"/>
  <c r="R2029" i="371"/>
  <c r="K2029" i="371"/>
  <c r="AA2028" i="371"/>
  <c r="R2028" i="371"/>
  <c r="K2028" i="371"/>
  <c r="AA2027" i="371"/>
  <c r="R2027" i="371"/>
  <c r="K2027" i="371"/>
  <c r="AA2026" i="371"/>
  <c r="R2026" i="371"/>
  <c r="K2026" i="371"/>
  <c r="Z2025" i="371"/>
  <c r="Z2024" i="371" s="1"/>
  <c r="Z2023" i="371" s="1"/>
  <c r="Z2022" i="371" s="1"/>
  <c r="Y2025" i="371"/>
  <c r="Y2024" i="371" s="1"/>
  <c r="Y2023" i="371" s="1"/>
  <c r="Y2022" i="371" s="1"/>
  <c r="X2025" i="371"/>
  <c r="X2024" i="371" s="1"/>
  <c r="X2023" i="371" s="1"/>
  <c r="X2022" i="371" s="1"/>
  <c r="W2025" i="371"/>
  <c r="W2024" i="371" s="1"/>
  <c r="W2023" i="371" s="1"/>
  <c r="W2022" i="371" s="1"/>
  <c r="V2025" i="371"/>
  <c r="V2024" i="371" s="1"/>
  <c r="V2023" i="371" s="1"/>
  <c r="V2022" i="371" s="1"/>
  <c r="U2025" i="371"/>
  <c r="U2024" i="371" s="1"/>
  <c r="U2023" i="371" s="1"/>
  <c r="U2022" i="371" s="1"/>
  <c r="T2025" i="371"/>
  <c r="T2024" i="371" s="1"/>
  <c r="T2023" i="371" s="1"/>
  <c r="T2022" i="371" s="1"/>
  <c r="S2025" i="371"/>
  <c r="S2024" i="371" s="1"/>
  <c r="Q2025" i="371"/>
  <c r="Q2024" i="371" s="1"/>
  <c r="Q2023" i="371" s="1"/>
  <c r="Q2022" i="371" s="1"/>
  <c r="P2025" i="371"/>
  <c r="P2024" i="371" s="1"/>
  <c r="P2023" i="371" s="1"/>
  <c r="P2022" i="371" s="1"/>
  <c r="O2025" i="371"/>
  <c r="O2024" i="371" s="1"/>
  <c r="O2023" i="371" s="1"/>
  <c r="O2022" i="371" s="1"/>
  <c r="N2025" i="371"/>
  <c r="N2024" i="371" s="1"/>
  <c r="N2023" i="371" s="1"/>
  <c r="N2022" i="371" s="1"/>
  <c r="M2025" i="371"/>
  <c r="M2024" i="371" s="1"/>
  <c r="M2023" i="371" s="1"/>
  <c r="M2022" i="371" s="1"/>
  <c r="L2025" i="371"/>
  <c r="J2025" i="371"/>
  <c r="J2024" i="371" s="1"/>
  <c r="J2023" i="371" s="1"/>
  <c r="J2022" i="371" s="1"/>
  <c r="I2025" i="371"/>
  <c r="I2024" i="371" s="1"/>
  <c r="I2023" i="371" s="1"/>
  <c r="I2022" i="371" s="1"/>
  <c r="H2025" i="371"/>
  <c r="H2024" i="371" s="1"/>
  <c r="H2023" i="371" s="1"/>
  <c r="H2022" i="371" s="1"/>
  <c r="G2025" i="371"/>
  <c r="G2024" i="371" s="1"/>
  <c r="G2023" i="371" s="1"/>
  <c r="G2022" i="371" s="1"/>
  <c r="F2025" i="371"/>
  <c r="F2024" i="371" s="1"/>
  <c r="F2023" i="371" s="1"/>
  <c r="F2022" i="371" s="1"/>
  <c r="D2025" i="371"/>
  <c r="D2024" i="371" s="1"/>
  <c r="AA2019" i="371"/>
  <c r="R2019" i="371"/>
  <c r="K2019" i="371"/>
  <c r="Z2018" i="371"/>
  <c r="Y2018" i="371"/>
  <c r="X2018" i="371"/>
  <c r="W2018" i="371"/>
  <c r="V2018" i="371"/>
  <c r="U2018" i="371"/>
  <c r="T2018" i="371"/>
  <c r="S2018" i="371"/>
  <c r="Q2018" i="371"/>
  <c r="P2018" i="371"/>
  <c r="O2018" i="371"/>
  <c r="N2018" i="371"/>
  <c r="M2018" i="371"/>
  <c r="L2018" i="371"/>
  <c r="J2018" i="371"/>
  <c r="I2018" i="371"/>
  <c r="H2018" i="371"/>
  <c r="G2018" i="371"/>
  <c r="F2018" i="371"/>
  <c r="D2018" i="371"/>
  <c r="AA2017" i="371"/>
  <c r="R2017" i="371"/>
  <c r="K2017" i="371"/>
  <c r="AA2016" i="371"/>
  <c r="R2016" i="371"/>
  <c r="K2016" i="371"/>
  <c r="Z2015" i="371"/>
  <c r="Z2014" i="371" s="1"/>
  <c r="Y2015" i="371"/>
  <c r="Y2014" i="371" s="1"/>
  <c r="X2015" i="371"/>
  <c r="X2014" i="371" s="1"/>
  <c r="W2015" i="371"/>
  <c r="W2014" i="371" s="1"/>
  <c r="V2015" i="371"/>
  <c r="V2014" i="371" s="1"/>
  <c r="U2015" i="371"/>
  <c r="U2014" i="371" s="1"/>
  <c r="T2015" i="371"/>
  <c r="T2014" i="371" s="1"/>
  <c r="S2015" i="371"/>
  <c r="S2014" i="371" s="1"/>
  <c r="Q2015" i="371"/>
  <c r="Q2014" i="371" s="1"/>
  <c r="P2015" i="371"/>
  <c r="P2014" i="371" s="1"/>
  <c r="O2015" i="371"/>
  <c r="O2014" i="371" s="1"/>
  <c r="N2015" i="371"/>
  <c r="N2014" i="371" s="1"/>
  <c r="M2015" i="371"/>
  <c r="M2014" i="371" s="1"/>
  <c r="L2015" i="371"/>
  <c r="L2014" i="371" s="1"/>
  <c r="J2015" i="371"/>
  <c r="J2014" i="371" s="1"/>
  <c r="I2015" i="371"/>
  <c r="I2014" i="371" s="1"/>
  <c r="H2015" i="371"/>
  <c r="H2014" i="371" s="1"/>
  <c r="G2015" i="371"/>
  <c r="G2014" i="371" s="1"/>
  <c r="F2015" i="371"/>
  <c r="F2014" i="371" s="1"/>
  <c r="D2015" i="371"/>
  <c r="D2014" i="371" s="1"/>
  <c r="AA2012" i="371"/>
  <c r="R2012" i="371"/>
  <c r="K2012" i="371"/>
  <c r="Z2011" i="371"/>
  <c r="Y2011" i="371"/>
  <c r="X2011" i="371"/>
  <c r="W2011" i="371"/>
  <c r="V2011" i="371"/>
  <c r="U2011" i="371"/>
  <c r="T2011" i="371"/>
  <c r="S2011" i="371"/>
  <c r="Q2011" i="371"/>
  <c r="P2011" i="371"/>
  <c r="O2011" i="371"/>
  <c r="N2011" i="371"/>
  <c r="M2011" i="371"/>
  <c r="L2011" i="371"/>
  <c r="J2011" i="371"/>
  <c r="I2011" i="371"/>
  <c r="H2011" i="371"/>
  <c r="G2011" i="371"/>
  <c r="F2011" i="371"/>
  <c r="D2011" i="371"/>
  <c r="AA2010" i="371"/>
  <c r="R2010" i="371"/>
  <c r="K2010" i="371"/>
  <c r="Z2009" i="371"/>
  <c r="Z2008" i="371" s="1"/>
  <c r="Y2009" i="371"/>
  <c r="Y2008" i="371" s="1"/>
  <c r="X2009" i="371"/>
  <c r="X2008" i="371" s="1"/>
  <c r="W2009" i="371"/>
  <c r="W2008" i="371" s="1"/>
  <c r="V2009" i="371"/>
  <c r="V2008" i="371" s="1"/>
  <c r="U2009" i="371"/>
  <c r="U2008" i="371" s="1"/>
  <c r="T2009" i="371"/>
  <c r="T2008" i="371" s="1"/>
  <c r="S2009" i="371"/>
  <c r="S2008" i="371" s="1"/>
  <c r="Q2009" i="371"/>
  <c r="Q2008" i="371" s="1"/>
  <c r="P2009" i="371"/>
  <c r="P2008" i="371" s="1"/>
  <c r="O2009" i="371"/>
  <c r="O2008" i="371" s="1"/>
  <c r="N2009" i="371"/>
  <c r="N2008" i="371" s="1"/>
  <c r="M2009" i="371"/>
  <c r="M2008" i="371" s="1"/>
  <c r="L2009" i="371"/>
  <c r="J2009" i="371"/>
  <c r="J2008" i="371" s="1"/>
  <c r="I2009" i="371"/>
  <c r="I2008" i="371" s="1"/>
  <c r="H2009" i="371"/>
  <c r="H2008" i="371" s="1"/>
  <c r="G2009" i="371"/>
  <c r="G2008" i="371" s="1"/>
  <c r="F2009" i="371"/>
  <c r="F2008" i="371" s="1"/>
  <c r="D2009" i="371"/>
  <c r="AA2007" i="371"/>
  <c r="R2007" i="371"/>
  <c r="K2007" i="371"/>
  <c r="AA2006" i="371"/>
  <c r="R2006" i="371"/>
  <c r="K2006" i="371"/>
  <c r="AA2005" i="371"/>
  <c r="R2005" i="371"/>
  <c r="K2005" i="371"/>
  <c r="AA2004" i="371"/>
  <c r="R2004" i="371"/>
  <c r="K2004" i="371"/>
  <c r="Z2003" i="371"/>
  <c r="Y2003" i="371"/>
  <c r="Y2002" i="371" s="1"/>
  <c r="Y2001" i="371" s="1"/>
  <c r="X2003" i="371"/>
  <c r="X2002" i="371" s="1"/>
  <c r="X2001" i="371" s="1"/>
  <c r="W2003" i="371"/>
  <c r="W2002" i="371" s="1"/>
  <c r="W2001" i="371" s="1"/>
  <c r="V2003" i="371"/>
  <c r="V2002" i="371" s="1"/>
  <c r="V2001" i="371" s="1"/>
  <c r="U2003" i="371"/>
  <c r="U2002" i="371" s="1"/>
  <c r="U2001" i="371" s="1"/>
  <c r="T2003" i="371"/>
  <c r="T2002" i="371" s="1"/>
  <c r="T2001" i="371" s="1"/>
  <c r="S2003" i="371"/>
  <c r="S2002" i="371" s="1"/>
  <c r="S2001" i="371" s="1"/>
  <c r="Q2003" i="371"/>
  <c r="Q2002" i="371" s="1"/>
  <c r="Q2001" i="371" s="1"/>
  <c r="P2003" i="371"/>
  <c r="P2002" i="371" s="1"/>
  <c r="P2001" i="371" s="1"/>
  <c r="O2003" i="371"/>
  <c r="O2002" i="371" s="1"/>
  <c r="O2001" i="371" s="1"/>
  <c r="N2003" i="371"/>
  <c r="N2002" i="371" s="1"/>
  <c r="N2001" i="371" s="1"/>
  <c r="M2003" i="371"/>
  <c r="M2002" i="371" s="1"/>
  <c r="L2003" i="371"/>
  <c r="J2003" i="371"/>
  <c r="J2002" i="371" s="1"/>
  <c r="J2001" i="371" s="1"/>
  <c r="I2003" i="371"/>
  <c r="I2002" i="371" s="1"/>
  <c r="I2001" i="371" s="1"/>
  <c r="H2003" i="371"/>
  <c r="H2002" i="371" s="1"/>
  <c r="H2001" i="371" s="1"/>
  <c r="G2003" i="371"/>
  <c r="G2002" i="371" s="1"/>
  <c r="G2001" i="371" s="1"/>
  <c r="F2003" i="371"/>
  <c r="F2002" i="371" s="1"/>
  <c r="F2001" i="371" s="1"/>
  <c r="D2003" i="371"/>
  <c r="Z2002" i="371"/>
  <c r="Z2001" i="371" s="1"/>
  <c r="M2001" i="371"/>
  <c r="AA1998" i="371"/>
  <c r="R1998" i="371"/>
  <c r="K1998" i="371"/>
  <c r="Z1997" i="371"/>
  <c r="Z1996" i="371" s="1"/>
  <c r="Z1995" i="371" s="1"/>
  <c r="Y1997" i="371"/>
  <c r="Y1996" i="371" s="1"/>
  <c r="Y1995" i="371" s="1"/>
  <c r="X1997" i="371"/>
  <c r="X1996" i="371" s="1"/>
  <c r="X1995" i="371" s="1"/>
  <c r="W1997" i="371"/>
  <c r="W1996" i="371" s="1"/>
  <c r="W1995" i="371" s="1"/>
  <c r="V1997" i="371"/>
  <c r="V1996" i="371" s="1"/>
  <c r="V1995" i="371" s="1"/>
  <c r="U1997" i="371"/>
  <c r="U1996" i="371" s="1"/>
  <c r="U1995" i="371" s="1"/>
  <c r="T1997" i="371"/>
  <c r="S1997" i="371"/>
  <c r="S1996" i="371" s="1"/>
  <c r="S1995" i="371" s="1"/>
  <c r="Q1997" i="371"/>
  <c r="Q1996" i="371" s="1"/>
  <c r="Q1995" i="371" s="1"/>
  <c r="P1997" i="371"/>
  <c r="O1997" i="371"/>
  <c r="N1997" i="371"/>
  <c r="N1996" i="371" s="1"/>
  <c r="N1995" i="371" s="1"/>
  <c r="M1997" i="371"/>
  <c r="M1996" i="371" s="1"/>
  <c r="M1995" i="371" s="1"/>
  <c r="L1997" i="371"/>
  <c r="L1996" i="371" s="1"/>
  <c r="J1997" i="371"/>
  <c r="J1996" i="371" s="1"/>
  <c r="J1995" i="371" s="1"/>
  <c r="I1997" i="371"/>
  <c r="I1996" i="371" s="1"/>
  <c r="I1995" i="371" s="1"/>
  <c r="H1997" i="371"/>
  <c r="H1996" i="371" s="1"/>
  <c r="H1995" i="371" s="1"/>
  <c r="G1997" i="371"/>
  <c r="G1996" i="371" s="1"/>
  <c r="G1995" i="371" s="1"/>
  <c r="F1997" i="371"/>
  <c r="F1996" i="371" s="1"/>
  <c r="D1997" i="371"/>
  <c r="D1996" i="371" s="1"/>
  <c r="D1995" i="371" s="1"/>
  <c r="T1996" i="371"/>
  <c r="T1995" i="371" s="1"/>
  <c r="P1996" i="371"/>
  <c r="P1995" i="371" s="1"/>
  <c r="O1996" i="371"/>
  <c r="O1995" i="371" s="1"/>
  <c r="F1995" i="371"/>
  <c r="Z1987" i="371"/>
  <c r="Y1987" i="371"/>
  <c r="X1987" i="371"/>
  <c r="W1987" i="371"/>
  <c r="V1987" i="371"/>
  <c r="U1987" i="371"/>
  <c r="T1987" i="371"/>
  <c r="S1987" i="371"/>
  <c r="Q1987" i="371"/>
  <c r="P1987" i="371"/>
  <c r="O1987" i="371"/>
  <c r="N1987" i="371"/>
  <c r="M1987" i="371"/>
  <c r="L1987" i="371"/>
  <c r="J1987" i="371"/>
  <c r="I1987" i="371"/>
  <c r="H1987" i="371"/>
  <c r="G1987" i="371"/>
  <c r="F1987" i="371"/>
  <c r="E1987" i="371"/>
  <c r="D1987" i="371"/>
  <c r="AA1986" i="371"/>
  <c r="R1986" i="371"/>
  <c r="R1987" i="371" s="1"/>
  <c r="K1986" i="371"/>
  <c r="K1987" i="371" s="1"/>
  <c r="Z1983" i="371"/>
  <c r="AA1982" i="371"/>
  <c r="R1982" i="371"/>
  <c r="K1982" i="371"/>
  <c r="AA1981" i="371"/>
  <c r="R1981" i="371"/>
  <c r="K1981" i="371"/>
  <c r="AA1980" i="371"/>
  <c r="R1980" i="371"/>
  <c r="K1980" i="371"/>
  <c r="AA1979" i="371"/>
  <c r="R1979" i="371"/>
  <c r="AB1979" i="371" s="1"/>
  <c r="K1979" i="371"/>
  <c r="Z1978" i="371"/>
  <c r="Y1978" i="371"/>
  <c r="X1978" i="371"/>
  <c r="X1977" i="371" s="1"/>
  <c r="X1976" i="371" s="1"/>
  <c r="X1975" i="371" s="1"/>
  <c r="X1974" i="371" s="1"/>
  <c r="W1978" i="371"/>
  <c r="W1977" i="371" s="1"/>
  <c r="W1976" i="371" s="1"/>
  <c r="W1975" i="371" s="1"/>
  <c r="W1974" i="371" s="1"/>
  <c r="V1978" i="371"/>
  <c r="V1977" i="371" s="1"/>
  <c r="V1976" i="371" s="1"/>
  <c r="V1975" i="371" s="1"/>
  <c r="V1974" i="371" s="1"/>
  <c r="U1978" i="371"/>
  <c r="U1977" i="371" s="1"/>
  <c r="U1976" i="371" s="1"/>
  <c r="U1975" i="371" s="1"/>
  <c r="U1974" i="371" s="1"/>
  <c r="T1978" i="371"/>
  <c r="T1977" i="371" s="1"/>
  <c r="T1976" i="371" s="1"/>
  <c r="T1975" i="371" s="1"/>
  <c r="T1974" i="371" s="1"/>
  <c r="S1978" i="371"/>
  <c r="S1977" i="371" s="1"/>
  <c r="Q1978" i="371"/>
  <c r="Q1977" i="371" s="1"/>
  <c r="Q1976" i="371" s="1"/>
  <c r="Q1975" i="371" s="1"/>
  <c r="Q1974" i="371" s="1"/>
  <c r="P1978" i="371"/>
  <c r="O1978" i="371"/>
  <c r="O1977" i="371" s="1"/>
  <c r="O1976" i="371" s="1"/>
  <c r="O1975" i="371" s="1"/>
  <c r="O1974" i="371" s="1"/>
  <c r="N1978" i="371"/>
  <c r="N1977" i="371" s="1"/>
  <c r="N1976" i="371" s="1"/>
  <c r="N1975" i="371" s="1"/>
  <c r="N1974" i="371" s="1"/>
  <c r="M1978" i="371"/>
  <c r="M1977" i="371" s="1"/>
  <c r="M1976" i="371" s="1"/>
  <c r="M1975" i="371" s="1"/>
  <c r="M1974" i="371" s="1"/>
  <c r="L1978" i="371"/>
  <c r="L1977" i="371" s="1"/>
  <c r="J1978" i="371"/>
  <c r="J1977" i="371" s="1"/>
  <c r="J1976" i="371" s="1"/>
  <c r="J1975" i="371" s="1"/>
  <c r="J1974" i="371" s="1"/>
  <c r="I1978" i="371"/>
  <c r="I1977" i="371" s="1"/>
  <c r="I1976" i="371" s="1"/>
  <c r="I1975" i="371" s="1"/>
  <c r="I1974" i="371" s="1"/>
  <c r="H1978" i="371"/>
  <c r="H1977" i="371" s="1"/>
  <c r="H1976" i="371" s="1"/>
  <c r="H1975" i="371" s="1"/>
  <c r="H1974" i="371" s="1"/>
  <c r="G1978" i="371"/>
  <c r="G1977" i="371" s="1"/>
  <c r="G1976" i="371" s="1"/>
  <c r="G1975" i="371" s="1"/>
  <c r="G1974" i="371" s="1"/>
  <c r="F1978" i="371"/>
  <c r="D1978" i="371"/>
  <c r="D1977" i="371" s="1"/>
  <c r="D1976" i="371" s="1"/>
  <c r="Y1977" i="371"/>
  <c r="Y1976" i="371" s="1"/>
  <c r="Y1975" i="371" s="1"/>
  <c r="Y1974" i="371" s="1"/>
  <c r="P1977" i="371"/>
  <c r="P1976" i="371" s="1"/>
  <c r="P1975" i="371" s="1"/>
  <c r="P1974" i="371" s="1"/>
  <c r="AA1973" i="371"/>
  <c r="R1973" i="371"/>
  <c r="K1973" i="371"/>
  <c r="AA1972" i="371"/>
  <c r="R1972" i="371"/>
  <c r="K1972" i="371"/>
  <c r="AA1971" i="371"/>
  <c r="R1971" i="371"/>
  <c r="K1971" i="371"/>
  <c r="Y1970" i="371"/>
  <c r="Y1969" i="371" s="1"/>
  <c r="X1970" i="371"/>
  <c r="X1969" i="371" s="1"/>
  <c r="X1968" i="371" s="1"/>
  <c r="X1967" i="371" s="1"/>
  <c r="X1966" i="371" s="1"/>
  <c r="X1965" i="371" s="1"/>
  <c r="X1964" i="371" s="1"/>
  <c r="W1970" i="371"/>
  <c r="W1969" i="371" s="1"/>
  <c r="W1968" i="371" s="1"/>
  <c r="W1967" i="371" s="1"/>
  <c r="W1966" i="371" s="1"/>
  <c r="V1970" i="371"/>
  <c r="V1969" i="371" s="1"/>
  <c r="V1968" i="371" s="1"/>
  <c r="V1967" i="371" s="1"/>
  <c r="V1966" i="371" s="1"/>
  <c r="V1965" i="371" s="1"/>
  <c r="V1964" i="371" s="1"/>
  <c r="U1970" i="371"/>
  <c r="U1969" i="371" s="1"/>
  <c r="U1968" i="371" s="1"/>
  <c r="U1967" i="371" s="1"/>
  <c r="U1966" i="371" s="1"/>
  <c r="U1965" i="371" s="1"/>
  <c r="U1964" i="371" s="1"/>
  <c r="T1970" i="371"/>
  <c r="T1969" i="371" s="1"/>
  <c r="T1968" i="371" s="1"/>
  <c r="T1967" i="371" s="1"/>
  <c r="T1966" i="371" s="1"/>
  <c r="T1965" i="371" s="1"/>
  <c r="T1964" i="371" s="1"/>
  <c r="S1970" i="371"/>
  <c r="S1969" i="371" s="1"/>
  <c r="Q1970" i="371"/>
  <c r="Q1969" i="371" s="1"/>
  <c r="P1970" i="371"/>
  <c r="P1969" i="371" s="1"/>
  <c r="P1968" i="371" s="1"/>
  <c r="P1967" i="371" s="1"/>
  <c r="P1966" i="371" s="1"/>
  <c r="P1965" i="371" s="1"/>
  <c r="P1964" i="371" s="1"/>
  <c r="P1963" i="371" s="1"/>
  <c r="O1970" i="371"/>
  <c r="O1969" i="371" s="1"/>
  <c r="O1968" i="371" s="1"/>
  <c r="O1967" i="371" s="1"/>
  <c r="O1966" i="371" s="1"/>
  <c r="O1965" i="371" s="1"/>
  <c r="O1964" i="371" s="1"/>
  <c r="N1970" i="371"/>
  <c r="N1969" i="371" s="1"/>
  <c r="N1968" i="371" s="1"/>
  <c r="M1970" i="371"/>
  <c r="M1969" i="371" s="1"/>
  <c r="M1968" i="371" s="1"/>
  <c r="M1967" i="371" s="1"/>
  <c r="M1966" i="371" s="1"/>
  <c r="M1965" i="371" s="1"/>
  <c r="M1964" i="371" s="1"/>
  <c r="L1970" i="371"/>
  <c r="L1969" i="371" s="1"/>
  <c r="J1970" i="371"/>
  <c r="J1969" i="371" s="1"/>
  <c r="J1968" i="371" s="1"/>
  <c r="J1967" i="371" s="1"/>
  <c r="J1966" i="371" s="1"/>
  <c r="J1965" i="371" s="1"/>
  <c r="J1964" i="371" s="1"/>
  <c r="I1970" i="371"/>
  <c r="I1969" i="371" s="1"/>
  <c r="I1968" i="371" s="1"/>
  <c r="I1967" i="371" s="1"/>
  <c r="I1966" i="371" s="1"/>
  <c r="I1965" i="371" s="1"/>
  <c r="I1964" i="371" s="1"/>
  <c r="H1970" i="371"/>
  <c r="G1970" i="371"/>
  <c r="G1969" i="371" s="1"/>
  <c r="G1968" i="371" s="1"/>
  <c r="G1967" i="371" s="1"/>
  <c r="G1966" i="371" s="1"/>
  <c r="G1965" i="371" s="1"/>
  <c r="G1964" i="371" s="1"/>
  <c r="F1970" i="371"/>
  <c r="D1970" i="371"/>
  <c r="D1969" i="371" s="1"/>
  <c r="D1968" i="371" s="1"/>
  <c r="D1967" i="371" s="1"/>
  <c r="H1969" i="371"/>
  <c r="H1968" i="371" s="1"/>
  <c r="H1967" i="371" s="1"/>
  <c r="H1966" i="371" s="1"/>
  <c r="H1965" i="371" s="1"/>
  <c r="H1964" i="371" s="1"/>
  <c r="Y1968" i="371"/>
  <c r="Y1967" i="371" s="1"/>
  <c r="Y1966" i="371" s="1"/>
  <c r="Y1965" i="371" s="1"/>
  <c r="Y1964" i="371" s="1"/>
  <c r="Q1968" i="371"/>
  <c r="Q1967" i="371" s="1"/>
  <c r="Q1966" i="371" s="1"/>
  <c r="Q1965" i="371" s="1"/>
  <c r="Q1964" i="371" s="1"/>
  <c r="N1967" i="371"/>
  <c r="N1966" i="371" s="1"/>
  <c r="N1965" i="371" s="1"/>
  <c r="N1964" i="371" s="1"/>
  <c r="W1965" i="371"/>
  <c r="W1964" i="371" s="1"/>
  <c r="AA1962" i="371"/>
  <c r="R1962" i="371"/>
  <c r="K1962" i="371"/>
  <c r="AA1961" i="371"/>
  <c r="R1961" i="371"/>
  <c r="K1961" i="371"/>
  <c r="AA1960" i="371"/>
  <c r="R1960" i="371"/>
  <c r="K1960" i="371"/>
  <c r="AA1959" i="371"/>
  <c r="R1959" i="371"/>
  <c r="K1959" i="371"/>
  <c r="AA1958" i="371"/>
  <c r="R1958" i="371"/>
  <c r="K1958" i="371"/>
  <c r="Z1957" i="371"/>
  <c r="Y1957" i="371"/>
  <c r="Y1956" i="371" s="1"/>
  <c r="Y1955" i="371" s="1"/>
  <c r="Y1954" i="371" s="1"/>
  <c r="Y1953" i="371" s="1"/>
  <c r="Y1952" i="371" s="1"/>
  <c r="Y1951" i="371" s="1"/>
  <c r="Y1950" i="371" s="1"/>
  <c r="X1957" i="371"/>
  <c r="X1956" i="371" s="1"/>
  <c r="X1955" i="371" s="1"/>
  <c r="X1954" i="371" s="1"/>
  <c r="X1953" i="371" s="1"/>
  <c r="X1952" i="371" s="1"/>
  <c r="X1951" i="371" s="1"/>
  <c r="X1950" i="371" s="1"/>
  <c r="W1957" i="371"/>
  <c r="W1956" i="371" s="1"/>
  <c r="W1955" i="371" s="1"/>
  <c r="W1954" i="371" s="1"/>
  <c r="W1953" i="371" s="1"/>
  <c r="W1952" i="371" s="1"/>
  <c r="W1951" i="371" s="1"/>
  <c r="W1950" i="371" s="1"/>
  <c r="V1957" i="371"/>
  <c r="V1956" i="371" s="1"/>
  <c r="V1955" i="371" s="1"/>
  <c r="V1954" i="371" s="1"/>
  <c r="V1953" i="371" s="1"/>
  <c r="V1952" i="371" s="1"/>
  <c r="V1951" i="371" s="1"/>
  <c r="V1950" i="371" s="1"/>
  <c r="U1957" i="371"/>
  <c r="U1956" i="371" s="1"/>
  <c r="U1955" i="371" s="1"/>
  <c r="U1954" i="371" s="1"/>
  <c r="U1953" i="371" s="1"/>
  <c r="U1952" i="371" s="1"/>
  <c r="U1951" i="371" s="1"/>
  <c r="U1950" i="371" s="1"/>
  <c r="T1957" i="371"/>
  <c r="T1956" i="371" s="1"/>
  <c r="S1957" i="371"/>
  <c r="S1956" i="371" s="1"/>
  <c r="S1955" i="371" s="1"/>
  <c r="S1954" i="371" s="1"/>
  <c r="Q1957" i="371"/>
  <c r="Q1956" i="371" s="1"/>
  <c r="Q1955" i="371" s="1"/>
  <c r="Q1954" i="371" s="1"/>
  <c r="Q1953" i="371" s="1"/>
  <c r="Q1952" i="371" s="1"/>
  <c r="Q1951" i="371" s="1"/>
  <c r="Q1950" i="371" s="1"/>
  <c r="P1957" i="371"/>
  <c r="P1956" i="371" s="1"/>
  <c r="P1955" i="371" s="1"/>
  <c r="P1954" i="371" s="1"/>
  <c r="P1953" i="371" s="1"/>
  <c r="P1952" i="371" s="1"/>
  <c r="P1951" i="371" s="1"/>
  <c r="P1950" i="371" s="1"/>
  <c r="O1957" i="371"/>
  <c r="O1956" i="371" s="1"/>
  <c r="O1955" i="371" s="1"/>
  <c r="O1954" i="371" s="1"/>
  <c r="O1953" i="371" s="1"/>
  <c r="O1952" i="371" s="1"/>
  <c r="O1951" i="371" s="1"/>
  <c r="O1950" i="371" s="1"/>
  <c r="N1957" i="371"/>
  <c r="N1956" i="371" s="1"/>
  <c r="N1955" i="371" s="1"/>
  <c r="N1954" i="371" s="1"/>
  <c r="N1953" i="371" s="1"/>
  <c r="N1952" i="371" s="1"/>
  <c r="N1951" i="371" s="1"/>
  <c r="N1950" i="371" s="1"/>
  <c r="M1957" i="371"/>
  <c r="M1956" i="371" s="1"/>
  <c r="M1955" i="371" s="1"/>
  <c r="M1954" i="371" s="1"/>
  <c r="M1953" i="371" s="1"/>
  <c r="M1952" i="371" s="1"/>
  <c r="M1951" i="371" s="1"/>
  <c r="M1950" i="371" s="1"/>
  <c r="L1957" i="371"/>
  <c r="J1957" i="371"/>
  <c r="J1956" i="371" s="1"/>
  <c r="J1955" i="371" s="1"/>
  <c r="J1954" i="371" s="1"/>
  <c r="J1953" i="371" s="1"/>
  <c r="J1952" i="371" s="1"/>
  <c r="J1951" i="371" s="1"/>
  <c r="J1950" i="371" s="1"/>
  <c r="I1957" i="371"/>
  <c r="I1956" i="371" s="1"/>
  <c r="I1955" i="371" s="1"/>
  <c r="I1954" i="371" s="1"/>
  <c r="I1953" i="371" s="1"/>
  <c r="I1952" i="371" s="1"/>
  <c r="I1951" i="371" s="1"/>
  <c r="I1950" i="371" s="1"/>
  <c r="H1957" i="371"/>
  <c r="H1956" i="371" s="1"/>
  <c r="H1955" i="371" s="1"/>
  <c r="H1954" i="371" s="1"/>
  <c r="H1953" i="371" s="1"/>
  <c r="H1952" i="371" s="1"/>
  <c r="H1951" i="371" s="1"/>
  <c r="H1950" i="371" s="1"/>
  <c r="G1957" i="371"/>
  <c r="G1956" i="371" s="1"/>
  <c r="G1955" i="371" s="1"/>
  <c r="G1954" i="371" s="1"/>
  <c r="G1953" i="371" s="1"/>
  <c r="G1952" i="371" s="1"/>
  <c r="G1951" i="371" s="1"/>
  <c r="G1950" i="371" s="1"/>
  <c r="F1957" i="371"/>
  <c r="F1956" i="371" s="1"/>
  <c r="F1955" i="371" s="1"/>
  <c r="F1954" i="371" s="1"/>
  <c r="F1953" i="371" s="1"/>
  <c r="F1952" i="371" s="1"/>
  <c r="F1951" i="371" s="1"/>
  <c r="F1950" i="371" s="1"/>
  <c r="D1957" i="371"/>
  <c r="AA1945" i="371"/>
  <c r="R1945" i="371"/>
  <c r="K1945" i="371"/>
  <c r="AA1944" i="371"/>
  <c r="R1944" i="371"/>
  <c r="K1944" i="371"/>
  <c r="AA1943" i="371"/>
  <c r="R1943" i="371"/>
  <c r="K1943" i="371"/>
  <c r="AA1942" i="371"/>
  <c r="R1942" i="371"/>
  <c r="K1942" i="371"/>
  <c r="AA1941" i="371"/>
  <c r="R1941" i="371"/>
  <c r="K1941" i="371"/>
  <c r="Z1940" i="371"/>
  <c r="Y1940" i="371"/>
  <c r="X1940" i="371"/>
  <c r="W1940" i="371"/>
  <c r="V1940" i="371"/>
  <c r="U1940" i="371"/>
  <c r="T1940" i="371"/>
  <c r="S1940" i="371"/>
  <c r="Q1940" i="371"/>
  <c r="P1940" i="371"/>
  <c r="O1940" i="371"/>
  <c r="N1940" i="371"/>
  <c r="M1940" i="371"/>
  <c r="L1940" i="371"/>
  <c r="J1940" i="371"/>
  <c r="I1940" i="371"/>
  <c r="H1940" i="371"/>
  <c r="G1940" i="371"/>
  <c r="F1940" i="371"/>
  <c r="D1940" i="371"/>
  <c r="AA1939" i="371"/>
  <c r="R1939" i="371"/>
  <c r="K1939" i="371"/>
  <c r="AA1938" i="371"/>
  <c r="R1938" i="371"/>
  <c r="K1938" i="371"/>
  <c r="Z1937" i="371"/>
  <c r="Y1937" i="371"/>
  <c r="X1937" i="371"/>
  <c r="W1937" i="371"/>
  <c r="V1937" i="371"/>
  <c r="U1937" i="371"/>
  <c r="T1937" i="371"/>
  <c r="S1937" i="371"/>
  <c r="Q1937" i="371"/>
  <c r="P1937" i="371"/>
  <c r="O1937" i="371"/>
  <c r="N1937" i="371"/>
  <c r="M1937" i="371"/>
  <c r="L1937" i="371"/>
  <c r="J1937" i="371"/>
  <c r="I1937" i="371"/>
  <c r="H1937" i="371"/>
  <c r="G1937" i="371"/>
  <c r="F1937" i="371"/>
  <c r="D1937" i="371"/>
  <c r="AA1935" i="371"/>
  <c r="R1935" i="371"/>
  <c r="K1935" i="371"/>
  <c r="AA1934" i="371"/>
  <c r="R1934" i="371"/>
  <c r="K1934" i="371"/>
  <c r="AA1933" i="371"/>
  <c r="R1933" i="371"/>
  <c r="K1933" i="371"/>
  <c r="AA1932" i="371"/>
  <c r="R1932" i="371"/>
  <c r="K1932" i="371"/>
  <c r="Z1931" i="371"/>
  <c r="Z1928" i="371" s="1"/>
  <c r="Y1931" i="371"/>
  <c r="Y1928" i="371" s="1"/>
  <c r="X1931" i="371"/>
  <c r="X1928" i="371" s="1"/>
  <c r="W1931" i="371"/>
  <c r="V1931" i="371"/>
  <c r="V1928" i="371" s="1"/>
  <c r="U1931" i="371"/>
  <c r="U1928" i="371" s="1"/>
  <c r="T1931" i="371"/>
  <c r="T1928" i="371" s="1"/>
  <c r="S1931" i="371"/>
  <c r="S1928" i="371" s="1"/>
  <c r="Q1931" i="371"/>
  <c r="Q1928" i="371" s="1"/>
  <c r="P1931" i="371"/>
  <c r="P1928" i="371" s="1"/>
  <c r="O1931" i="371"/>
  <c r="O1928" i="371" s="1"/>
  <c r="N1931" i="371"/>
  <c r="N1928" i="371" s="1"/>
  <c r="M1931" i="371"/>
  <c r="L1931" i="371"/>
  <c r="J1931" i="371"/>
  <c r="J1928" i="371" s="1"/>
  <c r="I1931" i="371"/>
  <c r="I1928" i="371" s="1"/>
  <c r="H1931" i="371"/>
  <c r="H1928" i="371" s="1"/>
  <c r="G1931" i="371"/>
  <c r="G1928" i="371" s="1"/>
  <c r="F1931" i="371"/>
  <c r="F1928" i="371" s="1"/>
  <c r="D1931" i="371"/>
  <c r="AA1930" i="371"/>
  <c r="R1930" i="371"/>
  <c r="K1930" i="371"/>
  <c r="AA1929" i="371"/>
  <c r="R1929" i="371"/>
  <c r="K1929" i="371"/>
  <c r="W1928" i="371"/>
  <c r="M1928" i="371"/>
  <c r="AA1925" i="371"/>
  <c r="R1925" i="371"/>
  <c r="K1925" i="371"/>
  <c r="Z1924" i="371"/>
  <c r="Z1923" i="371" s="1"/>
  <c r="Z1922" i="371" s="1"/>
  <c r="Y1924" i="371"/>
  <c r="Y1923" i="371" s="1"/>
  <c r="Y1922" i="371" s="1"/>
  <c r="X1924" i="371"/>
  <c r="X1923" i="371" s="1"/>
  <c r="X1922" i="371" s="1"/>
  <c r="W1924" i="371"/>
  <c r="W1923" i="371" s="1"/>
  <c r="W1922" i="371" s="1"/>
  <c r="V1924" i="371"/>
  <c r="V1923" i="371" s="1"/>
  <c r="V1922" i="371" s="1"/>
  <c r="U1924" i="371"/>
  <c r="U1923" i="371" s="1"/>
  <c r="U1922" i="371" s="1"/>
  <c r="T1924" i="371"/>
  <c r="T1923" i="371" s="1"/>
  <c r="T1922" i="371" s="1"/>
  <c r="S1924" i="371"/>
  <c r="Q1924" i="371"/>
  <c r="Q1923" i="371" s="1"/>
  <c r="Q1922" i="371" s="1"/>
  <c r="P1924" i="371"/>
  <c r="P1923" i="371" s="1"/>
  <c r="P1922" i="371" s="1"/>
  <c r="O1924" i="371"/>
  <c r="O1923" i="371" s="1"/>
  <c r="O1922" i="371" s="1"/>
  <c r="N1924" i="371"/>
  <c r="N1923" i="371" s="1"/>
  <c r="N1922" i="371" s="1"/>
  <c r="M1924" i="371"/>
  <c r="L1924" i="371"/>
  <c r="L1923" i="371" s="1"/>
  <c r="J1924" i="371"/>
  <c r="J1923" i="371" s="1"/>
  <c r="J1922" i="371" s="1"/>
  <c r="I1924" i="371"/>
  <c r="I1923" i="371" s="1"/>
  <c r="I1922" i="371" s="1"/>
  <c r="H1924" i="371"/>
  <c r="H1923" i="371" s="1"/>
  <c r="H1922" i="371" s="1"/>
  <c r="G1924" i="371"/>
  <c r="G1923" i="371" s="1"/>
  <c r="G1922" i="371" s="1"/>
  <c r="F1924" i="371"/>
  <c r="F1923" i="371" s="1"/>
  <c r="F1922" i="371" s="1"/>
  <c r="D1924" i="371"/>
  <c r="D1923" i="371" s="1"/>
  <c r="D1922" i="371" s="1"/>
  <c r="AA1921" i="371"/>
  <c r="R1921" i="371"/>
  <c r="K1921" i="371"/>
  <c r="AA1920" i="371"/>
  <c r="R1920" i="371"/>
  <c r="K1920" i="371"/>
  <c r="AA1919" i="371"/>
  <c r="R1919" i="371"/>
  <c r="K1919" i="371"/>
  <c r="Z1918" i="371"/>
  <c r="Y1918" i="371"/>
  <c r="X1918" i="371"/>
  <c r="W1918" i="371"/>
  <c r="V1918" i="371"/>
  <c r="U1918" i="371"/>
  <c r="T1918" i="371"/>
  <c r="S1918" i="371"/>
  <c r="Q1918" i="371"/>
  <c r="P1918" i="371"/>
  <c r="O1918" i="371"/>
  <c r="N1918" i="371"/>
  <c r="M1918" i="371"/>
  <c r="L1918" i="371"/>
  <c r="J1918" i="371"/>
  <c r="I1918" i="371"/>
  <c r="H1918" i="371"/>
  <c r="G1918" i="371"/>
  <c r="F1918" i="371"/>
  <c r="D1918" i="371"/>
  <c r="AA1917" i="371"/>
  <c r="R1917" i="371"/>
  <c r="K1917" i="371"/>
  <c r="AA1916" i="371"/>
  <c r="R1916" i="371"/>
  <c r="K1916" i="371"/>
  <c r="Z1915" i="371"/>
  <c r="Y1915" i="371"/>
  <c r="X1915" i="371"/>
  <c r="W1915" i="371"/>
  <c r="V1915" i="371"/>
  <c r="U1915" i="371"/>
  <c r="T1915" i="371"/>
  <c r="S1915" i="371"/>
  <c r="Q1915" i="371"/>
  <c r="P1915" i="371"/>
  <c r="O1915" i="371"/>
  <c r="N1915" i="371"/>
  <c r="M1915" i="371"/>
  <c r="L1915" i="371"/>
  <c r="J1915" i="371"/>
  <c r="I1915" i="371"/>
  <c r="H1915" i="371"/>
  <c r="G1915" i="371"/>
  <c r="F1915" i="371"/>
  <c r="D1915" i="371"/>
  <c r="AA1914" i="371"/>
  <c r="R1914" i="371"/>
  <c r="K1914" i="371"/>
  <c r="AA1913" i="371"/>
  <c r="R1913" i="371"/>
  <c r="K1913" i="371"/>
  <c r="AA1912" i="371"/>
  <c r="R1912" i="371"/>
  <c r="K1912" i="371"/>
  <c r="AA1911" i="371"/>
  <c r="R1911" i="371"/>
  <c r="K1911" i="371"/>
  <c r="Z1910" i="371"/>
  <c r="Y1910" i="371"/>
  <c r="X1910" i="371"/>
  <c r="W1910" i="371"/>
  <c r="V1910" i="371"/>
  <c r="U1910" i="371"/>
  <c r="T1910" i="371"/>
  <c r="S1910" i="371"/>
  <c r="Q1910" i="371"/>
  <c r="P1910" i="371"/>
  <c r="O1910" i="371"/>
  <c r="N1910" i="371"/>
  <c r="M1910" i="371"/>
  <c r="L1910" i="371"/>
  <c r="J1910" i="371"/>
  <c r="I1910" i="371"/>
  <c r="H1910" i="371"/>
  <c r="G1910" i="371"/>
  <c r="F1910" i="371"/>
  <c r="D1910" i="371"/>
  <c r="AA1909" i="371"/>
  <c r="R1909" i="371"/>
  <c r="K1909" i="371"/>
  <c r="AA1908" i="371"/>
  <c r="R1908" i="371"/>
  <c r="K1908" i="371"/>
  <c r="Z1907" i="371"/>
  <c r="Y1907" i="371"/>
  <c r="X1907" i="371"/>
  <c r="W1907" i="371"/>
  <c r="V1907" i="371"/>
  <c r="U1907" i="371"/>
  <c r="T1907" i="371"/>
  <c r="S1907" i="371"/>
  <c r="Q1907" i="371"/>
  <c r="P1907" i="371"/>
  <c r="O1907" i="371"/>
  <c r="N1907" i="371"/>
  <c r="M1907" i="371"/>
  <c r="L1907" i="371"/>
  <c r="J1907" i="371"/>
  <c r="I1907" i="371"/>
  <c r="H1907" i="371"/>
  <c r="G1907" i="371"/>
  <c r="F1907" i="371"/>
  <c r="D1907" i="371"/>
  <c r="AA1906" i="371"/>
  <c r="R1906" i="371"/>
  <c r="K1906" i="371"/>
  <c r="AA1905" i="371"/>
  <c r="R1905" i="371"/>
  <c r="K1905" i="371"/>
  <c r="AA1904" i="371"/>
  <c r="R1904" i="371"/>
  <c r="K1904" i="371"/>
  <c r="AA1903" i="371"/>
  <c r="R1903" i="371"/>
  <c r="K1903" i="371"/>
  <c r="AA1902" i="371"/>
  <c r="R1902" i="371"/>
  <c r="K1902" i="371"/>
  <c r="AA1901" i="371"/>
  <c r="R1901" i="371"/>
  <c r="K1901" i="371"/>
  <c r="AA1900" i="371"/>
  <c r="R1900" i="371"/>
  <c r="K1900" i="371"/>
  <c r="AA1899" i="371"/>
  <c r="R1899" i="371"/>
  <c r="K1899" i="371"/>
  <c r="AA1898" i="371"/>
  <c r="R1898" i="371"/>
  <c r="K1898" i="371"/>
  <c r="AA1897" i="371"/>
  <c r="R1897" i="371"/>
  <c r="K1897" i="371"/>
  <c r="AA1896" i="371"/>
  <c r="R1896" i="371"/>
  <c r="K1896" i="371"/>
  <c r="AA1895" i="371"/>
  <c r="R1895" i="371"/>
  <c r="K1895" i="371"/>
  <c r="AA1894" i="371"/>
  <c r="R1894" i="371"/>
  <c r="K1894" i="371"/>
  <c r="AA1893" i="371"/>
  <c r="R1893" i="371"/>
  <c r="K1893" i="371"/>
  <c r="AA1892" i="371"/>
  <c r="R1892" i="371"/>
  <c r="K1892" i="371"/>
  <c r="AA1891" i="371"/>
  <c r="R1891" i="371"/>
  <c r="K1891" i="371"/>
  <c r="AA1890" i="371"/>
  <c r="R1890" i="371"/>
  <c r="K1890" i="371"/>
  <c r="AA1889" i="371"/>
  <c r="R1889" i="371"/>
  <c r="K1889" i="371"/>
  <c r="AA1888" i="371"/>
  <c r="R1888" i="371"/>
  <c r="K1888" i="371"/>
  <c r="AA1887" i="371"/>
  <c r="R1887" i="371"/>
  <c r="K1887" i="371"/>
  <c r="AA1886" i="371"/>
  <c r="R1886" i="371"/>
  <c r="K1886" i="371"/>
  <c r="AA1885" i="371"/>
  <c r="R1885" i="371"/>
  <c r="K1885" i="371"/>
  <c r="AA1884" i="371"/>
  <c r="R1884" i="371"/>
  <c r="K1884" i="371"/>
  <c r="AA1883" i="371"/>
  <c r="R1883" i="371"/>
  <c r="K1883" i="371"/>
  <c r="AA1882" i="371"/>
  <c r="R1882" i="371"/>
  <c r="K1882" i="371"/>
  <c r="AA1881" i="371"/>
  <c r="R1881" i="371"/>
  <c r="K1881" i="371"/>
  <c r="AA1880" i="371"/>
  <c r="R1880" i="371"/>
  <c r="K1880" i="371"/>
  <c r="AA1879" i="371"/>
  <c r="R1879" i="371"/>
  <c r="K1879" i="371"/>
  <c r="AA1878" i="371"/>
  <c r="R1878" i="371"/>
  <c r="K1878" i="371"/>
  <c r="AA1877" i="371"/>
  <c r="R1877" i="371"/>
  <c r="K1877" i="371"/>
  <c r="AA1876" i="371"/>
  <c r="R1876" i="371"/>
  <c r="K1876" i="371"/>
  <c r="AA1875" i="371"/>
  <c r="R1875" i="371"/>
  <c r="K1875" i="371"/>
  <c r="AA1874" i="371"/>
  <c r="R1874" i="371"/>
  <c r="K1874" i="371"/>
  <c r="AA1873" i="371"/>
  <c r="R1873" i="371"/>
  <c r="K1873" i="371"/>
  <c r="AA1872" i="371"/>
  <c r="R1872" i="371"/>
  <c r="K1872" i="371"/>
  <c r="AA1871" i="371"/>
  <c r="R1871" i="371"/>
  <c r="K1871" i="371"/>
  <c r="AA1870" i="371"/>
  <c r="R1870" i="371"/>
  <c r="K1870" i="371"/>
  <c r="AA1869" i="371"/>
  <c r="R1869" i="371"/>
  <c r="K1869" i="371"/>
  <c r="AA1868" i="371"/>
  <c r="R1868" i="371"/>
  <c r="K1868" i="371"/>
  <c r="AA1867" i="371"/>
  <c r="R1867" i="371"/>
  <c r="K1867" i="371"/>
  <c r="AA1866" i="371"/>
  <c r="R1866" i="371"/>
  <c r="K1866" i="371"/>
  <c r="AA1865" i="371"/>
  <c r="R1865" i="371"/>
  <c r="K1865" i="371"/>
  <c r="AA1864" i="371"/>
  <c r="R1864" i="371"/>
  <c r="K1864" i="371"/>
  <c r="AA1863" i="371"/>
  <c r="R1863" i="371"/>
  <c r="K1863" i="371"/>
  <c r="AA1862" i="371"/>
  <c r="R1862" i="371"/>
  <c r="K1862" i="371"/>
  <c r="AA1861" i="371"/>
  <c r="R1861" i="371"/>
  <c r="K1861" i="371"/>
  <c r="AA1860" i="371"/>
  <c r="R1860" i="371"/>
  <c r="K1860" i="371"/>
  <c r="AA1859" i="371"/>
  <c r="R1859" i="371"/>
  <c r="K1859" i="371"/>
  <c r="AA1858" i="371"/>
  <c r="R1858" i="371"/>
  <c r="K1858" i="371"/>
  <c r="AA1857" i="371"/>
  <c r="R1857" i="371"/>
  <c r="K1857" i="371"/>
  <c r="AA1856" i="371"/>
  <c r="R1856" i="371"/>
  <c r="K1856" i="371"/>
  <c r="AA1855" i="371"/>
  <c r="R1855" i="371"/>
  <c r="K1855" i="371"/>
  <c r="AA1854" i="371"/>
  <c r="R1854" i="371"/>
  <c r="K1854" i="371"/>
  <c r="AA1853" i="371"/>
  <c r="R1853" i="371"/>
  <c r="K1853" i="371"/>
  <c r="AA1852" i="371"/>
  <c r="R1852" i="371"/>
  <c r="K1852" i="371"/>
  <c r="AA1851" i="371"/>
  <c r="R1851" i="371"/>
  <c r="K1851" i="371"/>
  <c r="AA1850" i="371"/>
  <c r="R1850" i="371"/>
  <c r="K1850" i="371"/>
  <c r="AA1849" i="371"/>
  <c r="R1849" i="371"/>
  <c r="K1849" i="371"/>
  <c r="AA1848" i="371"/>
  <c r="R1848" i="371"/>
  <c r="K1848" i="371"/>
  <c r="AA1847" i="371"/>
  <c r="R1847" i="371"/>
  <c r="K1847" i="371"/>
  <c r="AA1846" i="371"/>
  <c r="R1846" i="371"/>
  <c r="K1846" i="371"/>
  <c r="AA1845" i="371"/>
  <c r="R1845" i="371"/>
  <c r="K1845" i="371"/>
  <c r="AA1844" i="371"/>
  <c r="R1844" i="371"/>
  <c r="K1844" i="371"/>
  <c r="AA1843" i="371"/>
  <c r="R1843" i="371"/>
  <c r="K1843" i="371"/>
  <c r="AA1842" i="371"/>
  <c r="R1842" i="371"/>
  <c r="K1842" i="371"/>
  <c r="AA1841" i="371"/>
  <c r="R1841" i="371"/>
  <c r="K1841" i="371"/>
  <c r="AA1840" i="371"/>
  <c r="R1840" i="371"/>
  <c r="K1840" i="371"/>
  <c r="AA1839" i="371"/>
  <c r="R1839" i="371"/>
  <c r="K1839" i="371"/>
  <c r="AA1838" i="371"/>
  <c r="R1838" i="371"/>
  <c r="K1838" i="371"/>
  <c r="AA1837" i="371"/>
  <c r="R1837" i="371"/>
  <c r="K1837" i="371"/>
  <c r="AA1836" i="371"/>
  <c r="R1836" i="371"/>
  <c r="K1836" i="371"/>
  <c r="AA1835" i="371"/>
  <c r="R1835" i="371"/>
  <c r="K1835" i="371"/>
  <c r="AA1834" i="371"/>
  <c r="R1834" i="371"/>
  <c r="K1834" i="371"/>
  <c r="AA1833" i="371"/>
  <c r="R1833" i="371"/>
  <c r="K1833" i="371"/>
  <c r="AA1832" i="371"/>
  <c r="R1832" i="371"/>
  <c r="K1832" i="371"/>
  <c r="AA1831" i="371"/>
  <c r="R1831" i="371"/>
  <c r="K1831" i="371"/>
  <c r="AA1830" i="371"/>
  <c r="R1830" i="371"/>
  <c r="K1830" i="371"/>
  <c r="AA1829" i="371"/>
  <c r="R1829" i="371"/>
  <c r="K1829" i="371"/>
  <c r="AA1828" i="371"/>
  <c r="R1828" i="371"/>
  <c r="K1828" i="371"/>
  <c r="AA1827" i="371"/>
  <c r="R1827" i="371"/>
  <c r="K1827" i="371"/>
  <c r="AA1826" i="371"/>
  <c r="R1826" i="371"/>
  <c r="K1826" i="371"/>
  <c r="AA1825" i="371"/>
  <c r="R1825" i="371"/>
  <c r="K1825" i="371"/>
  <c r="AA1824" i="371"/>
  <c r="R1824" i="371"/>
  <c r="K1824" i="371"/>
  <c r="AA1823" i="371"/>
  <c r="R1823" i="371"/>
  <c r="K1823" i="371"/>
  <c r="AA1822" i="371"/>
  <c r="R1822" i="371"/>
  <c r="K1822" i="371"/>
  <c r="AA1821" i="371"/>
  <c r="R1821" i="371"/>
  <c r="K1821" i="371"/>
  <c r="AA1820" i="371"/>
  <c r="R1820" i="371"/>
  <c r="K1820" i="371"/>
  <c r="AA1819" i="371"/>
  <c r="R1819" i="371"/>
  <c r="K1819" i="371"/>
  <c r="AA1818" i="371"/>
  <c r="R1818" i="371"/>
  <c r="K1818" i="371"/>
  <c r="AA1817" i="371"/>
  <c r="R1817" i="371"/>
  <c r="K1817" i="371"/>
  <c r="AA1816" i="371"/>
  <c r="R1816" i="371"/>
  <c r="K1816" i="371"/>
  <c r="AA1815" i="371"/>
  <c r="R1815" i="371"/>
  <c r="K1815" i="371"/>
  <c r="AA1814" i="371"/>
  <c r="R1814" i="371"/>
  <c r="K1814" i="371"/>
  <c r="AA1813" i="371"/>
  <c r="R1813" i="371"/>
  <c r="K1813" i="371"/>
  <c r="AA1812" i="371"/>
  <c r="R1812" i="371"/>
  <c r="K1812" i="371"/>
  <c r="AA1811" i="371"/>
  <c r="R1811" i="371"/>
  <c r="K1811" i="371"/>
  <c r="AA1810" i="371"/>
  <c r="R1810" i="371"/>
  <c r="K1810" i="371"/>
  <c r="AA1809" i="371"/>
  <c r="R1809" i="371"/>
  <c r="K1809" i="371"/>
  <c r="AA1808" i="371"/>
  <c r="R1808" i="371"/>
  <c r="K1808" i="371"/>
  <c r="AA1807" i="371"/>
  <c r="R1807" i="371"/>
  <c r="K1807" i="371"/>
  <c r="AA1806" i="371"/>
  <c r="R1806" i="371"/>
  <c r="K1806" i="371"/>
  <c r="AA1805" i="371"/>
  <c r="R1805" i="371"/>
  <c r="K1805" i="371"/>
  <c r="AA1804" i="371"/>
  <c r="R1804" i="371"/>
  <c r="K1804" i="371"/>
  <c r="AA1803" i="371"/>
  <c r="R1803" i="371"/>
  <c r="K1803" i="371"/>
  <c r="AA1802" i="371"/>
  <c r="R1802" i="371"/>
  <c r="K1802" i="371"/>
  <c r="AA1801" i="371"/>
  <c r="R1801" i="371"/>
  <c r="K1801" i="371"/>
  <c r="AA1800" i="371"/>
  <c r="R1800" i="371"/>
  <c r="K1800" i="371"/>
  <c r="AA1799" i="371"/>
  <c r="R1799" i="371"/>
  <c r="K1799" i="371"/>
  <c r="AA1798" i="371"/>
  <c r="R1798" i="371"/>
  <c r="K1798" i="371"/>
  <c r="AA1797" i="371"/>
  <c r="R1797" i="371"/>
  <c r="K1797" i="371"/>
  <c r="AA1795" i="371"/>
  <c r="R1795" i="371"/>
  <c r="K1795" i="371"/>
  <c r="AA1794" i="371"/>
  <c r="R1794" i="371"/>
  <c r="K1794" i="371"/>
  <c r="AA1793" i="371"/>
  <c r="R1793" i="371"/>
  <c r="K1793" i="371"/>
  <c r="AA1792" i="371"/>
  <c r="R1792" i="371"/>
  <c r="K1792" i="371"/>
  <c r="AA1791" i="371"/>
  <c r="R1791" i="371"/>
  <c r="K1791" i="371"/>
  <c r="AA1790" i="371"/>
  <c r="R1790" i="371"/>
  <c r="K1790" i="371"/>
  <c r="AA1789" i="371"/>
  <c r="R1789" i="371"/>
  <c r="K1789" i="371"/>
  <c r="AA1788" i="371"/>
  <c r="R1788" i="371"/>
  <c r="K1788" i="371"/>
  <c r="AA1787" i="371"/>
  <c r="R1787" i="371"/>
  <c r="K1787" i="371"/>
  <c r="AA1786" i="371"/>
  <c r="R1786" i="371"/>
  <c r="K1786" i="371"/>
  <c r="AA1785" i="371"/>
  <c r="R1785" i="371"/>
  <c r="K1785" i="371"/>
  <c r="Z1784" i="371"/>
  <c r="Z1783" i="371" s="1"/>
  <c r="Y1784" i="371"/>
  <c r="Y1783" i="371" s="1"/>
  <c r="X1784" i="371"/>
  <c r="X1783" i="371" s="1"/>
  <c r="W1784" i="371"/>
  <c r="W1783" i="371" s="1"/>
  <c r="V1784" i="371"/>
  <c r="V1783" i="371" s="1"/>
  <c r="U1784" i="371"/>
  <c r="U1783" i="371" s="1"/>
  <c r="T1784" i="371"/>
  <c r="T1783" i="371" s="1"/>
  <c r="S1784" i="371"/>
  <c r="Q1784" i="371"/>
  <c r="Q1783" i="371" s="1"/>
  <c r="P1784" i="371"/>
  <c r="P1783" i="371" s="1"/>
  <c r="O1784" i="371"/>
  <c r="O1783" i="371" s="1"/>
  <c r="N1784" i="371"/>
  <c r="N1783" i="371" s="1"/>
  <c r="M1784" i="371"/>
  <c r="M1783" i="371" s="1"/>
  <c r="L1784" i="371"/>
  <c r="J1784" i="371"/>
  <c r="J1783" i="371" s="1"/>
  <c r="I1784" i="371"/>
  <c r="I1783" i="371" s="1"/>
  <c r="H1784" i="371"/>
  <c r="H1783" i="371" s="1"/>
  <c r="G1784" i="371"/>
  <c r="G1783" i="371" s="1"/>
  <c r="F1784" i="371"/>
  <c r="F1783" i="371" s="1"/>
  <c r="D1784" i="371"/>
  <c r="S1783" i="371"/>
  <c r="AA1782" i="371"/>
  <c r="R1782" i="371"/>
  <c r="K1782" i="371"/>
  <c r="AA1781" i="371"/>
  <c r="R1781" i="371"/>
  <c r="K1781" i="371"/>
  <c r="AA1780" i="371"/>
  <c r="R1780" i="371"/>
  <c r="K1780" i="371"/>
  <c r="AA1779" i="371"/>
  <c r="R1779" i="371"/>
  <c r="K1779" i="371"/>
  <c r="AA1778" i="371"/>
  <c r="R1778" i="371"/>
  <c r="K1778" i="371"/>
  <c r="AA1777" i="371"/>
  <c r="R1777" i="371"/>
  <c r="K1777" i="371"/>
  <c r="AA1776" i="371"/>
  <c r="R1776" i="371"/>
  <c r="K1776" i="371"/>
  <c r="AA1775" i="371"/>
  <c r="R1775" i="371"/>
  <c r="K1775" i="371"/>
  <c r="AA1774" i="371"/>
  <c r="R1774" i="371"/>
  <c r="K1774" i="371"/>
  <c r="AA1773" i="371"/>
  <c r="R1773" i="371"/>
  <c r="K1773" i="371"/>
  <c r="AA1772" i="371"/>
  <c r="R1772" i="371"/>
  <c r="K1772" i="371"/>
  <c r="AA1771" i="371"/>
  <c r="R1771" i="371"/>
  <c r="K1771" i="371"/>
  <c r="AA1770" i="371"/>
  <c r="R1770" i="371"/>
  <c r="K1770" i="371"/>
  <c r="Z1769" i="371"/>
  <c r="Z1757" i="371" s="1"/>
  <c r="Y1769" i="371"/>
  <c r="X1769" i="371"/>
  <c r="W1769" i="371"/>
  <c r="W1757" i="371" s="1"/>
  <c r="V1769" i="371"/>
  <c r="V1757" i="371" s="1"/>
  <c r="U1769" i="371"/>
  <c r="U1757" i="371" s="1"/>
  <c r="T1769" i="371"/>
  <c r="T1757" i="371" s="1"/>
  <c r="S1769" i="371"/>
  <c r="S1757" i="371" s="1"/>
  <c r="Q1769" i="371"/>
  <c r="Q1757" i="371" s="1"/>
  <c r="P1769" i="371"/>
  <c r="P1757" i="371" s="1"/>
  <c r="O1769" i="371"/>
  <c r="O1757" i="371" s="1"/>
  <c r="N1769" i="371"/>
  <c r="N1757" i="371" s="1"/>
  <c r="M1769" i="371"/>
  <c r="M1757" i="371" s="1"/>
  <c r="L1769" i="371"/>
  <c r="L1757" i="371" s="1"/>
  <c r="J1769" i="371"/>
  <c r="J1757" i="371" s="1"/>
  <c r="I1769" i="371"/>
  <c r="I1757" i="371" s="1"/>
  <c r="H1769" i="371"/>
  <c r="H1757" i="371" s="1"/>
  <c r="G1769" i="371"/>
  <c r="G1757" i="371" s="1"/>
  <c r="F1769" i="371"/>
  <c r="F1757" i="371" s="1"/>
  <c r="D1769" i="371"/>
  <c r="D1757" i="371" s="1"/>
  <c r="AA1768" i="371"/>
  <c r="R1768" i="371"/>
  <c r="K1768" i="371"/>
  <c r="AA1767" i="371"/>
  <c r="R1767" i="371"/>
  <c r="K1767" i="371"/>
  <c r="AA1766" i="371"/>
  <c r="R1766" i="371"/>
  <c r="K1766" i="371"/>
  <c r="AA1765" i="371"/>
  <c r="R1765" i="371"/>
  <c r="K1765" i="371"/>
  <c r="AA1764" i="371"/>
  <c r="R1764" i="371"/>
  <c r="K1764" i="371"/>
  <c r="AA1763" i="371"/>
  <c r="R1763" i="371"/>
  <c r="K1763" i="371"/>
  <c r="AA1762" i="371"/>
  <c r="R1762" i="371"/>
  <c r="K1762" i="371"/>
  <c r="AA1761" i="371"/>
  <c r="R1761" i="371"/>
  <c r="K1761" i="371"/>
  <c r="AA1760" i="371"/>
  <c r="R1760" i="371"/>
  <c r="K1760" i="371"/>
  <c r="AA1759" i="371"/>
  <c r="R1759" i="371"/>
  <c r="K1759" i="371"/>
  <c r="AA1758" i="371"/>
  <c r="R1758" i="371"/>
  <c r="K1758" i="371"/>
  <c r="Y1757" i="371"/>
  <c r="X1757" i="371"/>
  <c r="AA1755" i="371"/>
  <c r="R1755" i="371"/>
  <c r="K1755" i="371"/>
  <c r="AA1754" i="371"/>
  <c r="R1754" i="371"/>
  <c r="K1754" i="371"/>
  <c r="AA1753" i="371"/>
  <c r="R1753" i="371"/>
  <c r="K1753" i="371"/>
  <c r="AA1752" i="371"/>
  <c r="R1752" i="371"/>
  <c r="K1752" i="371"/>
  <c r="AA1751" i="371"/>
  <c r="R1751" i="371"/>
  <c r="K1751" i="371"/>
  <c r="AA1750" i="371"/>
  <c r="R1750" i="371"/>
  <c r="K1750" i="371"/>
  <c r="AA1749" i="371"/>
  <c r="R1749" i="371"/>
  <c r="K1749" i="371"/>
  <c r="AA1748" i="371"/>
  <c r="R1748" i="371"/>
  <c r="K1748" i="371"/>
  <c r="AA1747" i="371"/>
  <c r="R1747" i="371"/>
  <c r="K1747" i="371"/>
  <c r="AA1746" i="371"/>
  <c r="R1746" i="371"/>
  <c r="K1746" i="371"/>
  <c r="AA1745" i="371"/>
  <c r="R1745" i="371"/>
  <c r="K1745" i="371"/>
  <c r="AA1744" i="371"/>
  <c r="R1744" i="371"/>
  <c r="K1744" i="371"/>
  <c r="AA1743" i="371"/>
  <c r="R1743" i="371"/>
  <c r="K1743" i="371"/>
  <c r="AA1742" i="371"/>
  <c r="R1742" i="371"/>
  <c r="K1742" i="371"/>
  <c r="AA1741" i="371"/>
  <c r="R1741" i="371"/>
  <c r="K1741" i="371"/>
  <c r="AA1740" i="371"/>
  <c r="R1740" i="371"/>
  <c r="K1740" i="371"/>
  <c r="AA1739" i="371"/>
  <c r="R1739" i="371"/>
  <c r="K1739" i="371"/>
  <c r="AA1738" i="371"/>
  <c r="R1738" i="371"/>
  <c r="K1738" i="371"/>
  <c r="AA1737" i="371"/>
  <c r="R1737" i="371"/>
  <c r="K1737" i="371"/>
  <c r="AA1736" i="371"/>
  <c r="R1736" i="371"/>
  <c r="K1736" i="371"/>
  <c r="AA1735" i="371"/>
  <c r="R1735" i="371"/>
  <c r="K1735" i="371"/>
  <c r="AA1734" i="371"/>
  <c r="R1734" i="371"/>
  <c r="K1734" i="371"/>
  <c r="AA1733" i="371"/>
  <c r="R1733" i="371"/>
  <c r="K1733" i="371"/>
  <c r="AA1732" i="371"/>
  <c r="R1732" i="371"/>
  <c r="K1732" i="371"/>
  <c r="AA1731" i="371"/>
  <c r="R1731" i="371"/>
  <c r="K1731" i="371"/>
  <c r="AA1730" i="371"/>
  <c r="R1730" i="371"/>
  <c r="K1730" i="371"/>
  <c r="AA1729" i="371"/>
  <c r="R1729" i="371"/>
  <c r="K1729" i="371"/>
  <c r="AA1728" i="371"/>
  <c r="R1728" i="371"/>
  <c r="K1728" i="371"/>
  <c r="AA1727" i="371"/>
  <c r="R1727" i="371"/>
  <c r="K1727" i="371"/>
  <c r="AA1726" i="371"/>
  <c r="R1726" i="371"/>
  <c r="K1726" i="371"/>
  <c r="AA1725" i="371"/>
  <c r="R1725" i="371"/>
  <c r="K1725" i="371"/>
  <c r="AA1724" i="371"/>
  <c r="R1724" i="371"/>
  <c r="K1724" i="371"/>
  <c r="AA1723" i="371"/>
  <c r="R1723" i="371"/>
  <c r="K1723" i="371"/>
  <c r="AA1722" i="371"/>
  <c r="R1722" i="371"/>
  <c r="K1722" i="371"/>
  <c r="AA1721" i="371"/>
  <c r="R1721" i="371"/>
  <c r="K1721" i="371"/>
  <c r="AA1720" i="371"/>
  <c r="R1720" i="371"/>
  <c r="K1720" i="371"/>
  <c r="AA1719" i="371"/>
  <c r="R1719" i="371"/>
  <c r="K1719" i="371"/>
  <c r="AA1718" i="371"/>
  <c r="R1718" i="371"/>
  <c r="K1718" i="371"/>
  <c r="AA1717" i="371"/>
  <c r="R1717" i="371"/>
  <c r="K1717" i="371"/>
  <c r="AA1716" i="371"/>
  <c r="R1716" i="371"/>
  <c r="K1716" i="371"/>
  <c r="AA1715" i="371"/>
  <c r="R1715" i="371"/>
  <c r="K1715" i="371"/>
  <c r="AA1714" i="371"/>
  <c r="R1714" i="371"/>
  <c r="K1714" i="371"/>
  <c r="AA1713" i="371"/>
  <c r="R1713" i="371"/>
  <c r="K1713" i="371"/>
  <c r="AA1712" i="371"/>
  <c r="R1712" i="371"/>
  <c r="K1712" i="371"/>
  <c r="AA1711" i="371"/>
  <c r="R1711" i="371"/>
  <c r="K1711" i="371"/>
  <c r="AA1710" i="371"/>
  <c r="R1710" i="371"/>
  <c r="K1710" i="371"/>
  <c r="AA1709" i="371"/>
  <c r="R1709" i="371"/>
  <c r="K1709" i="371"/>
  <c r="AA1708" i="371"/>
  <c r="R1708" i="371"/>
  <c r="K1708" i="371"/>
  <c r="AA1707" i="371"/>
  <c r="R1707" i="371"/>
  <c r="K1707" i="371"/>
  <c r="AA1706" i="371"/>
  <c r="R1706" i="371"/>
  <c r="K1706" i="371"/>
  <c r="AA1705" i="371"/>
  <c r="R1705" i="371"/>
  <c r="K1705" i="371"/>
  <c r="AA1704" i="371"/>
  <c r="R1704" i="371"/>
  <c r="K1704" i="371"/>
  <c r="AA1703" i="371"/>
  <c r="R1703" i="371"/>
  <c r="K1703" i="371"/>
  <c r="AA1702" i="371"/>
  <c r="R1702" i="371"/>
  <c r="K1702" i="371"/>
  <c r="AA1701" i="371"/>
  <c r="R1701" i="371"/>
  <c r="K1701" i="371"/>
  <c r="AA1700" i="371"/>
  <c r="R1700" i="371"/>
  <c r="K1700" i="371"/>
  <c r="AA1699" i="371"/>
  <c r="R1699" i="371"/>
  <c r="K1699" i="371"/>
  <c r="AA1698" i="371"/>
  <c r="R1698" i="371"/>
  <c r="K1698" i="371"/>
  <c r="AA1697" i="371"/>
  <c r="R1697" i="371"/>
  <c r="K1697" i="371"/>
  <c r="AA1696" i="371"/>
  <c r="R1696" i="371"/>
  <c r="K1696" i="371"/>
  <c r="AA1695" i="371"/>
  <c r="R1695" i="371"/>
  <c r="K1695" i="371"/>
  <c r="AA1694" i="371"/>
  <c r="R1694" i="371"/>
  <c r="K1694" i="371"/>
  <c r="AA1693" i="371"/>
  <c r="R1693" i="371"/>
  <c r="K1693" i="371"/>
  <c r="AA1692" i="371"/>
  <c r="R1692" i="371"/>
  <c r="K1692" i="371"/>
  <c r="AA1691" i="371"/>
  <c r="R1691" i="371"/>
  <c r="K1691" i="371"/>
  <c r="AA1690" i="371"/>
  <c r="R1690" i="371"/>
  <c r="K1690" i="371"/>
  <c r="AA1689" i="371"/>
  <c r="R1689" i="371"/>
  <c r="K1689" i="371"/>
  <c r="AA1688" i="371"/>
  <c r="R1688" i="371"/>
  <c r="K1688" i="371"/>
  <c r="AA1687" i="371"/>
  <c r="R1687" i="371"/>
  <c r="K1687" i="371"/>
  <c r="AA1686" i="371"/>
  <c r="R1686" i="371"/>
  <c r="K1686" i="371"/>
  <c r="AA1685" i="371"/>
  <c r="R1685" i="371"/>
  <c r="K1685" i="371"/>
  <c r="AA1684" i="371"/>
  <c r="R1684" i="371"/>
  <c r="K1684" i="371"/>
  <c r="AA1683" i="371"/>
  <c r="R1683" i="371"/>
  <c r="K1683" i="371"/>
  <c r="AA1682" i="371"/>
  <c r="R1682" i="371"/>
  <c r="K1682" i="371"/>
  <c r="AA1681" i="371"/>
  <c r="R1681" i="371"/>
  <c r="K1681" i="371"/>
  <c r="AA1680" i="371"/>
  <c r="R1680" i="371"/>
  <c r="K1680" i="371"/>
  <c r="AA1679" i="371"/>
  <c r="R1679" i="371"/>
  <c r="K1679" i="371"/>
  <c r="AA1678" i="371"/>
  <c r="R1678" i="371"/>
  <c r="K1678" i="371"/>
  <c r="AA1677" i="371"/>
  <c r="R1677" i="371"/>
  <c r="K1677" i="371"/>
  <c r="AA1676" i="371"/>
  <c r="R1676" i="371"/>
  <c r="K1676" i="371"/>
  <c r="AA1675" i="371"/>
  <c r="R1675" i="371"/>
  <c r="K1675" i="371"/>
  <c r="AA1674" i="371"/>
  <c r="R1674" i="371"/>
  <c r="K1674" i="371"/>
  <c r="AA1673" i="371"/>
  <c r="R1673" i="371"/>
  <c r="K1673" i="371"/>
  <c r="AA1672" i="371"/>
  <c r="R1672" i="371"/>
  <c r="K1672" i="371"/>
  <c r="AA1671" i="371"/>
  <c r="R1671" i="371"/>
  <c r="K1671" i="371"/>
  <c r="AA1670" i="371"/>
  <c r="R1670" i="371"/>
  <c r="K1670" i="371"/>
  <c r="AA1669" i="371"/>
  <c r="R1669" i="371"/>
  <c r="K1669" i="371"/>
  <c r="AA1668" i="371"/>
  <c r="R1668" i="371"/>
  <c r="K1668" i="371"/>
  <c r="AA1667" i="371"/>
  <c r="R1667" i="371"/>
  <c r="K1667" i="371"/>
  <c r="AA1666" i="371"/>
  <c r="R1666" i="371"/>
  <c r="K1666" i="371"/>
  <c r="AA1665" i="371"/>
  <c r="R1665" i="371"/>
  <c r="K1665" i="371"/>
  <c r="AA1664" i="371"/>
  <c r="R1664" i="371"/>
  <c r="K1664" i="371"/>
  <c r="AA1663" i="371"/>
  <c r="R1663" i="371"/>
  <c r="K1663" i="371"/>
  <c r="AA1662" i="371"/>
  <c r="R1662" i="371"/>
  <c r="K1662" i="371"/>
  <c r="AA1661" i="371"/>
  <c r="R1661" i="371"/>
  <c r="K1661" i="371"/>
  <c r="AA1660" i="371"/>
  <c r="R1660" i="371"/>
  <c r="K1660" i="371"/>
  <c r="AA1659" i="371"/>
  <c r="R1659" i="371"/>
  <c r="K1659" i="371"/>
  <c r="AA1658" i="371"/>
  <c r="R1658" i="371"/>
  <c r="K1658" i="371"/>
  <c r="AA1657" i="371"/>
  <c r="R1657" i="371"/>
  <c r="K1657" i="371"/>
  <c r="AA1656" i="371"/>
  <c r="R1656" i="371"/>
  <c r="K1656" i="371"/>
  <c r="AA1655" i="371"/>
  <c r="R1655" i="371"/>
  <c r="K1655" i="371"/>
  <c r="AA1654" i="371"/>
  <c r="R1654" i="371"/>
  <c r="K1654" i="371"/>
  <c r="AA1653" i="371"/>
  <c r="R1653" i="371"/>
  <c r="K1653" i="371"/>
  <c r="AA1652" i="371"/>
  <c r="R1652" i="371"/>
  <c r="K1652" i="371"/>
  <c r="AA1651" i="371"/>
  <c r="R1651" i="371"/>
  <c r="K1651" i="371"/>
  <c r="AA1650" i="371"/>
  <c r="R1650" i="371"/>
  <c r="K1650" i="371"/>
  <c r="AA1649" i="371"/>
  <c r="R1649" i="371"/>
  <c r="K1649" i="371"/>
  <c r="AA1648" i="371"/>
  <c r="R1648" i="371"/>
  <c r="K1648" i="371"/>
  <c r="AA1647" i="371"/>
  <c r="R1647" i="371"/>
  <c r="K1647" i="371"/>
  <c r="AA1646" i="371"/>
  <c r="R1646" i="371"/>
  <c r="K1646" i="371"/>
  <c r="AA1645" i="371"/>
  <c r="R1645" i="371"/>
  <c r="K1645" i="371"/>
  <c r="AA1644" i="371"/>
  <c r="R1644" i="371"/>
  <c r="K1644" i="371"/>
  <c r="AA1643" i="371"/>
  <c r="R1643" i="371"/>
  <c r="K1643" i="371"/>
  <c r="AA1642" i="371"/>
  <c r="R1642" i="371"/>
  <c r="K1642" i="371"/>
  <c r="AA1641" i="371"/>
  <c r="R1641" i="371"/>
  <c r="K1641" i="371"/>
  <c r="AA1640" i="371"/>
  <c r="R1640" i="371"/>
  <c r="K1640" i="371"/>
  <c r="AA1639" i="371"/>
  <c r="R1639" i="371"/>
  <c r="K1639" i="371"/>
  <c r="AA1638" i="371"/>
  <c r="R1638" i="371"/>
  <c r="K1638" i="371"/>
  <c r="AA1637" i="371"/>
  <c r="R1637" i="371"/>
  <c r="K1637" i="371"/>
  <c r="AA1636" i="371"/>
  <c r="R1636" i="371"/>
  <c r="K1636" i="371"/>
  <c r="AA1635" i="371"/>
  <c r="R1635" i="371"/>
  <c r="K1635" i="371"/>
  <c r="AA1634" i="371"/>
  <c r="R1634" i="371"/>
  <c r="K1634" i="371"/>
  <c r="AA1633" i="371"/>
  <c r="R1633" i="371"/>
  <c r="K1633" i="371"/>
  <c r="AA1632" i="371"/>
  <c r="R1632" i="371"/>
  <c r="K1632" i="371"/>
  <c r="AA1631" i="371"/>
  <c r="R1631" i="371"/>
  <c r="K1631" i="371"/>
  <c r="AA1630" i="371"/>
  <c r="R1630" i="371"/>
  <c r="K1630" i="371"/>
  <c r="AA1629" i="371"/>
  <c r="R1629" i="371"/>
  <c r="K1629" i="371"/>
  <c r="AA1628" i="371"/>
  <c r="R1628" i="371"/>
  <c r="K1628" i="371"/>
  <c r="AA1627" i="371"/>
  <c r="R1627" i="371"/>
  <c r="K1627" i="371"/>
  <c r="AA1626" i="371"/>
  <c r="R1626" i="371"/>
  <c r="K1626" i="371"/>
  <c r="AA1625" i="371"/>
  <c r="R1625" i="371"/>
  <c r="K1625" i="371"/>
  <c r="AA1624" i="371"/>
  <c r="R1624" i="371"/>
  <c r="K1624" i="371"/>
  <c r="AA1623" i="371"/>
  <c r="R1623" i="371"/>
  <c r="K1623" i="371"/>
  <c r="AA1622" i="371"/>
  <c r="R1622" i="371"/>
  <c r="K1622" i="371"/>
  <c r="AA1621" i="371"/>
  <c r="R1621" i="371"/>
  <c r="K1621" i="371"/>
  <c r="AA1620" i="371"/>
  <c r="R1620" i="371"/>
  <c r="K1620" i="371"/>
  <c r="AA1619" i="371"/>
  <c r="R1619" i="371"/>
  <c r="K1619" i="371"/>
  <c r="AA1618" i="371"/>
  <c r="R1618" i="371"/>
  <c r="K1618" i="371"/>
  <c r="AA1617" i="371"/>
  <c r="R1617" i="371"/>
  <c r="K1617" i="371"/>
  <c r="AA1616" i="371"/>
  <c r="R1616" i="371"/>
  <c r="K1616" i="371"/>
  <c r="AA1615" i="371"/>
  <c r="R1615" i="371"/>
  <c r="K1615" i="371"/>
  <c r="AA1614" i="371"/>
  <c r="R1614" i="371"/>
  <c r="K1614" i="371"/>
  <c r="AA1613" i="371"/>
  <c r="R1613" i="371"/>
  <c r="K1613" i="371"/>
  <c r="AA1612" i="371"/>
  <c r="R1612" i="371"/>
  <c r="K1612" i="371"/>
  <c r="AA1611" i="371"/>
  <c r="R1611" i="371"/>
  <c r="K1611" i="371"/>
  <c r="AA1610" i="371"/>
  <c r="R1610" i="371"/>
  <c r="K1610" i="371"/>
  <c r="AA1609" i="371"/>
  <c r="R1609" i="371"/>
  <c r="K1609" i="371"/>
  <c r="AA1608" i="371"/>
  <c r="R1608" i="371"/>
  <c r="K1608" i="371"/>
  <c r="AA1607" i="371"/>
  <c r="R1607" i="371"/>
  <c r="K1607" i="371"/>
  <c r="AA1606" i="371"/>
  <c r="R1606" i="371"/>
  <c r="K1606" i="371"/>
  <c r="AA1605" i="371"/>
  <c r="R1605" i="371"/>
  <c r="K1605" i="371"/>
  <c r="AA1604" i="371"/>
  <c r="R1604" i="371"/>
  <c r="K1604" i="371"/>
  <c r="AA1603" i="371"/>
  <c r="R1603" i="371"/>
  <c r="K1603" i="371"/>
  <c r="AA1602" i="371"/>
  <c r="R1602" i="371"/>
  <c r="K1602" i="371"/>
  <c r="AA1601" i="371"/>
  <c r="R1601" i="371"/>
  <c r="K1601" i="371"/>
  <c r="AA1600" i="371"/>
  <c r="R1600" i="371"/>
  <c r="K1600" i="371"/>
  <c r="AA1599" i="371"/>
  <c r="R1599" i="371"/>
  <c r="K1599" i="371"/>
  <c r="AA1598" i="371"/>
  <c r="R1598" i="371"/>
  <c r="K1598" i="371"/>
  <c r="AA1597" i="371"/>
  <c r="R1597" i="371"/>
  <c r="K1597" i="371"/>
  <c r="AA1596" i="371"/>
  <c r="R1596" i="371"/>
  <c r="K1596" i="371"/>
  <c r="AA1595" i="371"/>
  <c r="R1595" i="371"/>
  <c r="K1595" i="371"/>
  <c r="AA1594" i="371"/>
  <c r="R1594" i="371"/>
  <c r="K1594" i="371"/>
  <c r="AA1593" i="371"/>
  <c r="R1593" i="371"/>
  <c r="K1593" i="371"/>
  <c r="AA1592" i="371"/>
  <c r="R1592" i="371"/>
  <c r="K1592" i="371"/>
  <c r="AA1591" i="371"/>
  <c r="R1591" i="371"/>
  <c r="K1591" i="371"/>
  <c r="AA1590" i="371"/>
  <c r="R1590" i="371"/>
  <c r="K1590" i="371"/>
  <c r="AA1589" i="371"/>
  <c r="R1589" i="371"/>
  <c r="K1589" i="371"/>
  <c r="AA1588" i="371"/>
  <c r="R1588" i="371"/>
  <c r="K1588" i="371"/>
  <c r="AA1587" i="371"/>
  <c r="R1587" i="371"/>
  <c r="K1587" i="371"/>
  <c r="AA1586" i="371"/>
  <c r="R1586" i="371"/>
  <c r="K1586" i="371"/>
  <c r="AA1585" i="371"/>
  <c r="R1585" i="371"/>
  <c r="K1585" i="371"/>
  <c r="AA1584" i="371"/>
  <c r="R1584" i="371"/>
  <c r="K1584" i="371"/>
  <c r="AA1583" i="371"/>
  <c r="R1583" i="371"/>
  <c r="K1583" i="371"/>
  <c r="AA1582" i="371"/>
  <c r="R1582" i="371"/>
  <c r="K1582" i="371"/>
  <c r="Z1581" i="371"/>
  <c r="Y1581" i="371"/>
  <c r="X1581" i="371"/>
  <c r="W1581" i="371"/>
  <c r="V1581" i="371"/>
  <c r="U1581" i="371"/>
  <c r="T1581" i="371"/>
  <c r="S1581" i="371"/>
  <c r="Q1581" i="371"/>
  <c r="P1581" i="371"/>
  <c r="O1581" i="371"/>
  <c r="N1581" i="371"/>
  <c r="M1581" i="371"/>
  <c r="L1581" i="371"/>
  <c r="J1581" i="371"/>
  <c r="I1581" i="371"/>
  <c r="H1581" i="371"/>
  <c r="G1581" i="371"/>
  <c r="F1581" i="371"/>
  <c r="D1581" i="371"/>
  <c r="AA1580" i="371"/>
  <c r="R1580" i="371"/>
  <c r="K1580" i="371"/>
  <c r="AA1579" i="371"/>
  <c r="R1579" i="371"/>
  <c r="K1579" i="371"/>
  <c r="AA1578" i="371"/>
  <c r="R1578" i="371"/>
  <c r="K1578" i="371"/>
  <c r="AA1577" i="371"/>
  <c r="R1577" i="371"/>
  <c r="K1577" i="371"/>
  <c r="AA1576" i="371"/>
  <c r="R1576" i="371"/>
  <c r="K1576" i="371"/>
  <c r="AA1575" i="371"/>
  <c r="R1575" i="371"/>
  <c r="K1575" i="371"/>
  <c r="AA1574" i="371"/>
  <c r="R1574" i="371"/>
  <c r="K1574" i="371"/>
  <c r="AA1573" i="371"/>
  <c r="R1573" i="371"/>
  <c r="K1573" i="371"/>
  <c r="AA1572" i="371"/>
  <c r="R1572" i="371"/>
  <c r="K1572" i="371"/>
  <c r="Z1571" i="371"/>
  <c r="Y1571" i="371"/>
  <c r="X1571" i="371"/>
  <c r="W1571" i="371"/>
  <c r="V1571" i="371"/>
  <c r="U1571" i="371"/>
  <c r="T1571" i="371"/>
  <c r="S1571" i="371"/>
  <c r="Q1571" i="371"/>
  <c r="P1571" i="371"/>
  <c r="O1571" i="371"/>
  <c r="N1571" i="371"/>
  <c r="M1571" i="371"/>
  <c r="L1571" i="371"/>
  <c r="J1571" i="371"/>
  <c r="I1571" i="371"/>
  <c r="H1571" i="371"/>
  <c r="G1571" i="371"/>
  <c r="F1571" i="371"/>
  <c r="D1571" i="371"/>
  <c r="AA1567" i="371"/>
  <c r="R1567" i="371"/>
  <c r="K1567" i="371"/>
  <c r="AA1566" i="371"/>
  <c r="R1566" i="371"/>
  <c r="K1566" i="371"/>
  <c r="AA1565" i="371"/>
  <c r="R1565" i="371"/>
  <c r="K1565" i="371"/>
  <c r="AA1564" i="371"/>
  <c r="R1564" i="371"/>
  <c r="K1564" i="371"/>
  <c r="AA1563" i="371"/>
  <c r="R1563" i="371"/>
  <c r="K1563" i="371"/>
  <c r="AA1561" i="371"/>
  <c r="R1561" i="371"/>
  <c r="K1561" i="371"/>
  <c r="AA1560" i="371"/>
  <c r="R1560" i="371"/>
  <c r="K1560" i="371"/>
  <c r="AA1559" i="371"/>
  <c r="R1559" i="371"/>
  <c r="K1559" i="371"/>
  <c r="AA1558" i="371"/>
  <c r="R1558" i="371"/>
  <c r="K1558" i="371"/>
  <c r="AA1557" i="371"/>
  <c r="R1557" i="371"/>
  <c r="K1557" i="371"/>
  <c r="AA1556" i="371"/>
  <c r="R1556" i="371"/>
  <c r="K1556" i="371"/>
  <c r="Z1555" i="371"/>
  <c r="Z1554" i="371" s="1"/>
  <c r="Y1555" i="371"/>
  <c r="Y1554" i="371" s="1"/>
  <c r="X1555" i="371"/>
  <c r="X1554" i="371" s="1"/>
  <c r="W1555" i="371"/>
  <c r="W1554" i="371" s="1"/>
  <c r="V1555" i="371"/>
  <c r="V1554" i="371" s="1"/>
  <c r="U1555" i="371"/>
  <c r="U1554" i="371" s="1"/>
  <c r="T1555" i="371"/>
  <c r="T1554" i="371" s="1"/>
  <c r="S1555" i="371"/>
  <c r="S1554" i="371" s="1"/>
  <c r="Q1555" i="371"/>
  <c r="Q1554" i="371" s="1"/>
  <c r="P1555" i="371"/>
  <c r="P1554" i="371" s="1"/>
  <c r="O1555" i="371"/>
  <c r="O1554" i="371" s="1"/>
  <c r="N1555" i="371"/>
  <c r="N1554" i="371" s="1"/>
  <c r="M1555" i="371"/>
  <c r="M1554" i="371" s="1"/>
  <c r="L1555" i="371"/>
  <c r="L1554" i="371" s="1"/>
  <c r="J1555" i="371"/>
  <c r="J1554" i="371" s="1"/>
  <c r="I1555" i="371"/>
  <c r="I1554" i="371" s="1"/>
  <c r="H1555" i="371"/>
  <c r="H1554" i="371" s="1"/>
  <c r="G1555" i="371"/>
  <c r="G1554" i="371" s="1"/>
  <c r="F1555" i="371"/>
  <c r="F1554" i="371" s="1"/>
  <c r="D1555" i="371"/>
  <c r="D1554" i="371" s="1"/>
  <c r="AA1553" i="371"/>
  <c r="R1553" i="371"/>
  <c r="K1553" i="371"/>
  <c r="Z1552" i="371"/>
  <c r="Z1551" i="371" s="1"/>
  <c r="Y1552" i="371"/>
  <c r="Y1551" i="371" s="1"/>
  <c r="Y1550" i="371" s="1"/>
  <c r="X1552" i="371"/>
  <c r="X1551" i="371" s="1"/>
  <c r="X1550" i="371" s="1"/>
  <c r="W1552" i="371"/>
  <c r="W1551" i="371" s="1"/>
  <c r="W1550" i="371" s="1"/>
  <c r="V1552" i="371"/>
  <c r="V1551" i="371" s="1"/>
  <c r="V1550" i="371" s="1"/>
  <c r="U1552" i="371"/>
  <c r="U1551" i="371" s="1"/>
  <c r="U1550" i="371" s="1"/>
  <c r="T1552" i="371"/>
  <c r="T1551" i="371" s="1"/>
  <c r="T1550" i="371" s="1"/>
  <c r="S1552" i="371"/>
  <c r="S1551" i="371" s="1"/>
  <c r="S1550" i="371" s="1"/>
  <c r="Q1552" i="371"/>
  <c r="Q1551" i="371" s="1"/>
  <c r="Q1550" i="371" s="1"/>
  <c r="P1552" i="371"/>
  <c r="P1551" i="371" s="1"/>
  <c r="P1550" i="371" s="1"/>
  <c r="O1552" i="371"/>
  <c r="O1551" i="371" s="1"/>
  <c r="O1550" i="371" s="1"/>
  <c r="N1552" i="371"/>
  <c r="N1551" i="371" s="1"/>
  <c r="N1550" i="371" s="1"/>
  <c r="M1552" i="371"/>
  <c r="M1551" i="371" s="1"/>
  <c r="M1550" i="371" s="1"/>
  <c r="L1552" i="371"/>
  <c r="L1551" i="371" s="1"/>
  <c r="J1552" i="371"/>
  <c r="J1551" i="371" s="1"/>
  <c r="J1550" i="371" s="1"/>
  <c r="I1552" i="371"/>
  <c r="I1551" i="371" s="1"/>
  <c r="I1550" i="371" s="1"/>
  <c r="H1552" i="371"/>
  <c r="H1551" i="371" s="1"/>
  <c r="H1550" i="371" s="1"/>
  <c r="G1552" i="371"/>
  <c r="G1551" i="371" s="1"/>
  <c r="G1550" i="371" s="1"/>
  <c r="F1552" i="371"/>
  <c r="F1551" i="371" s="1"/>
  <c r="F1550" i="371" s="1"/>
  <c r="D1552" i="371"/>
  <c r="D1551" i="371" s="1"/>
  <c r="Z1550" i="371"/>
  <c r="AA1549" i="371"/>
  <c r="R1549" i="371"/>
  <c r="K1549" i="371"/>
  <c r="AA1548" i="371"/>
  <c r="R1548" i="371"/>
  <c r="K1548" i="371"/>
  <c r="Z1547" i="371"/>
  <c r="Y1547" i="371"/>
  <c r="X1547" i="371"/>
  <c r="W1547" i="371"/>
  <c r="V1547" i="371"/>
  <c r="U1547" i="371"/>
  <c r="T1547" i="371"/>
  <c r="S1547" i="371"/>
  <c r="Q1547" i="371"/>
  <c r="P1547" i="371"/>
  <c r="O1547" i="371"/>
  <c r="N1547" i="371"/>
  <c r="M1547" i="371"/>
  <c r="L1547" i="371"/>
  <c r="J1547" i="371"/>
  <c r="I1547" i="371"/>
  <c r="H1547" i="371"/>
  <c r="G1547" i="371"/>
  <c r="F1547" i="371"/>
  <c r="D1547" i="371"/>
  <c r="AA1546" i="371"/>
  <c r="R1546" i="371"/>
  <c r="K1546" i="371"/>
  <c r="Z1545" i="371"/>
  <c r="Z1544" i="371" s="1"/>
  <c r="Y1545" i="371"/>
  <c r="Y1544" i="371" s="1"/>
  <c r="X1545" i="371"/>
  <c r="X1544" i="371" s="1"/>
  <c r="W1545" i="371"/>
  <c r="W1544" i="371" s="1"/>
  <c r="V1545" i="371"/>
  <c r="V1544" i="371" s="1"/>
  <c r="U1545" i="371"/>
  <c r="U1544" i="371" s="1"/>
  <c r="T1545" i="371"/>
  <c r="T1544" i="371" s="1"/>
  <c r="S1545" i="371"/>
  <c r="S1544" i="371" s="1"/>
  <c r="Q1545" i="371"/>
  <c r="Q1544" i="371" s="1"/>
  <c r="P1545" i="371"/>
  <c r="P1544" i="371" s="1"/>
  <c r="O1545" i="371"/>
  <c r="O1544" i="371" s="1"/>
  <c r="N1545" i="371"/>
  <c r="N1544" i="371" s="1"/>
  <c r="M1545" i="371"/>
  <c r="M1544" i="371" s="1"/>
  <c r="L1545" i="371"/>
  <c r="J1545" i="371"/>
  <c r="J1544" i="371" s="1"/>
  <c r="I1545" i="371"/>
  <c r="I1544" i="371" s="1"/>
  <c r="H1545" i="371"/>
  <c r="H1544" i="371" s="1"/>
  <c r="G1545" i="371"/>
  <c r="G1544" i="371" s="1"/>
  <c r="F1545" i="371"/>
  <c r="F1544" i="371" s="1"/>
  <c r="D1545" i="371"/>
  <c r="AA1541" i="371"/>
  <c r="R1541" i="371"/>
  <c r="K1541" i="371"/>
  <c r="Z1540" i="371"/>
  <c r="Z1539" i="371" s="1"/>
  <c r="Y1540" i="371"/>
  <c r="Y1539" i="371" s="1"/>
  <c r="X1540" i="371"/>
  <c r="W1540" i="371"/>
  <c r="W1539" i="371" s="1"/>
  <c r="V1540" i="371"/>
  <c r="V1539" i="371" s="1"/>
  <c r="U1540" i="371"/>
  <c r="U1539" i="371" s="1"/>
  <c r="T1540" i="371"/>
  <c r="T1539" i="371" s="1"/>
  <c r="S1540" i="371"/>
  <c r="S1539" i="371" s="1"/>
  <c r="Q1540" i="371"/>
  <c r="Q1539" i="371" s="1"/>
  <c r="P1540" i="371"/>
  <c r="P1539" i="371" s="1"/>
  <c r="O1540" i="371"/>
  <c r="O1539" i="371" s="1"/>
  <c r="N1540" i="371"/>
  <c r="N1539" i="371" s="1"/>
  <c r="M1540" i="371"/>
  <c r="M1539" i="371" s="1"/>
  <c r="L1540" i="371"/>
  <c r="L1539" i="371" s="1"/>
  <c r="J1540" i="371"/>
  <c r="J1539" i="371" s="1"/>
  <c r="I1540" i="371"/>
  <c r="I1539" i="371" s="1"/>
  <c r="H1540" i="371"/>
  <c r="H1539" i="371" s="1"/>
  <c r="G1540" i="371"/>
  <c r="G1539" i="371" s="1"/>
  <c r="F1540" i="371"/>
  <c r="F1539" i="371" s="1"/>
  <c r="D1540" i="371"/>
  <c r="D1539" i="371" s="1"/>
  <c r="X1539" i="371"/>
  <c r="AA1538" i="371"/>
  <c r="R1538" i="371"/>
  <c r="K1538" i="371"/>
  <c r="Z1537" i="371"/>
  <c r="Z1536" i="371" s="1"/>
  <c r="Y1537" i="371"/>
  <c r="Y1536" i="371" s="1"/>
  <c r="X1537" i="371"/>
  <c r="X1536" i="371" s="1"/>
  <c r="W1537" i="371"/>
  <c r="W1536" i="371" s="1"/>
  <c r="V1537" i="371"/>
  <c r="V1536" i="371" s="1"/>
  <c r="U1537" i="371"/>
  <c r="U1536" i="371" s="1"/>
  <c r="T1537" i="371"/>
  <c r="T1536" i="371" s="1"/>
  <c r="S1537" i="371"/>
  <c r="S1536" i="371" s="1"/>
  <c r="Q1537" i="371"/>
  <c r="Q1536" i="371" s="1"/>
  <c r="P1537" i="371"/>
  <c r="P1536" i="371" s="1"/>
  <c r="O1537" i="371"/>
  <c r="O1536" i="371" s="1"/>
  <c r="N1537" i="371"/>
  <c r="N1536" i="371" s="1"/>
  <c r="M1537" i="371"/>
  <c r="M1536" i="371" s="1"/>
  <c r="L1537" i="371"/>
  <c r="J1537" i="371"/>
  <c r="J1536" i="371" s="1"/>
  <c r="J1535" i="371" s="1"/>
  <c r="I1537" i="371"/>
  <c r="I1536" i="371" s="1"/>
  <c r="H1537" i="371"/>
  <c r="H1536" i="371" s="1"/>
  <c r="G1537" i="371"/>
  <c r="G1536" i="371" s="1"/>
  <c r="F1537" i="371"/>
  <c r="F1536" i="371" s="1"/>
  <c r="F1535" i="371" s="1"/>
  <c r="D1537" i="371"/>
  <c r="AA1534" i="371"/>
  <c r="R1534" i="371"/>
  <c r="K1534" i="371"/>
  <c r="Z1533" i="371"/>
  <c r="Z1532" i="371" s="1"/>
  <c r="Z1531" i="371" s="1"/>
  <c r="Z1530" i="371" s="1"/>
  <c r="Z1529" i="371" s="1"/>
  <c r="Z1528" i="371" s="1"/>
  <c r="Y1533" i="371"/>
  <c r="Y1532" i="371" s="1"/>
  <c r="Y1531" i="371" s="1"/>
  <c r="Y1530" i="371" s="1"/>
  <c r="Y1529" i="371" s="1"/>
  <c r="Y1528" i="371" s="1"/>
  <c r="X1533" i="371"/>
  <c r="X1532" i="371" s="1"/>
  <c r="X1531" i="371" s="1"/>
  <c r="X1530" i="371" s="1"/>
  <c r="X1529" i="371" s="1"/>
  <c r="X1528" i="371" s="1"/>
  <c r="W1533" i="371"/>
  <c r="W1532" i="371" s="1"/>
  <c r="W1531" i="371" s="1"/>
  <c r="W1530" i="371" s="1"/>
  <c r="W1529" i="371" s="1"/>
  <c r="W1528" i="371" s="1"/>
  <c r="V1533" i="371"/>
  <c r="V1532" i="371" s="1"/>
  <c r="V1531" i="371" s="1"/>
  <c r="V1530" i="371" s="1"/>
  <c r="V1529" i="371" s="1"/>
  <c r="V1528" i="371" s="1"/>
  <c r="U1533" i="371"/>
  <c r="U1532" i="371" s="1"/>
  <c r="U1531" i="371" s="1"/>
  <c r="U1530" i="371" s="1"/>
  <c r="U1529" i="371" s="1"/>
  <c r="U1528" i="371" s="1"/>
  <c r="T1533" i="371"/>
  <c r="T1532" i="371" s="1"/>
  <c r="T1531" i="371" s="1"/>
  <c r="T1530" i="371" s="1"/>
  <c r="T1529" i="371" s="1"/>
  <c r="T1528" i="371" s="1"/>
  <c r="S1533" i="371"/>
  <c r="S1532" i="371" s="1"/>
  <c r="S1531" i="371" s="1"/>
  <c r="S1530" i="371" s="1"/>
  <c r="S1529" i="371" s="1"/>
  <c r="S1528" i="371" s="1"/>
  <c r="Q1533" i="371"/>
  <c r="Q1532" i="371" s="1"/>
  <c r="Q1531" i="371" s="1"/>
  <c r="Q1530" i="371" s="1"/>
  <c r="Q1529" i="371" s="1"/>
  <c r="Q1528" i="371" s="1"/>
  <c r="P1533" i="371"/>
  <c r="P1532" i="371" s="1"/>
  <c r="P1531" i="371" s="1"/>
  <c r="P1530" i="371" s="1"/>
  <c r="P1529" i="371" s="1"/>
  <c r="P1528" i="371" s="1"/>
  <c r="O1533" i="371"/>
  <c r="O1532" i="371" s="1"/>
  <c r="O1531" i="371" s="1"/>
  <c r="O1530" i="371" s="1"/>
  <c r="O1529" i="371" s="1"/>
  <c r="O1528" i="371" s="1"/>
  <c r="N1533" i="371"/>
  <c r="N1532" i="371" s="1"/>
  <c r="N1531" i="371" s="1"/>
  <c r="N1530" i="371" s="1"/>
  <c r="N1529" i="371" s="1"/>
  <c r="N1528" i="371" s="1"/>
  <c r="M1533" i="371"/>
  <c r="M1532" i="371" s="1"/>
  <c r="M1531" i="371" s="1"/>
  <c r="M1530" i="371" s="1"/>
  <c r="M1529" i="371" s="1"/>
  <c r="M1528" i="371" s="1"/>
  <c r="L1533" i="371"/>
  <c r="J1533" i="371"/>
  <c r="J1532" i="371" s="1"/>
  <c r="J1531" i="371" s="1"/>
  <c r="J1530" i="371" s="1"/>
  <c r="J1529" i="371" s="1"/>
  <c r="J1528" i="371" s="1"/>
  <c r="I1533" i="371"/>
  <c r="I1532" i="371" s="1"/>
  <c r="I1531" i="371" s="1"/>
  <c r="I1530" i="371" s="1"/>
  <c r="I1529" i="371" s="1"/>
  <c r="I1528" i="371" s="1"/>
  <c r="H1533" i="371"/>
  <c r="H1532" i="371" s="1"/>
  <c r="H1531" i="371" s="1"/>
  <c r="H1530" i="371" s="1"/>
  <c r="H1529" i="371" s="1"/>
  <c r="H1528" i="371" s="1"/>
  <c r="G1533" i="371"/>
  <c r="G1532" i="371" s="1"/>
  <c r="G1531" i="371" s="1"/>
  <c r="G1530" i="371" s="1"/>
  <c r="G1529" i="371" s="1"/>
  <c r="G1528" i="371" s="1"/>
  <c r="F1533" i="371"/>
  <c r="F1532" i="371" s="1"/>
  <c r="F1531" i="371" s="1"/>
  <c r="F1530" i="371" s="1"/>
  <c r="F1529" i="371" s="1"/>
  <c r="F1528" i="371" s="1"/>
  <c r="D1533" i="371"/>
  <c r="AA1526" i="371"/>
  <c r="R1526" i="371"/>
  <c r="K1526" i="371"/>
  <c r="Z1525" i="371"/>
  <c r="Y1525" i="371"/>
  <c r="X1525" i="371"/>
  <c r="W1525" i="371"/>
  <c r="V1525" i="371"/>
  <c r="U1525" i="371"/>
  <c r="T1525" i="371"/>
  <c r="S1525" i="371"/>
  <c r="Q1525" i="371"/>
  <c r="P1525" i="371"/>
  <c r="O1525" i="371"/>
  <c r="N1525" i="371"/>
  <c r="M1525" i="371"/>
  <c r="L1525" i="371"/>
  <c r="J1525" i="371"/>
  <c r="I1525" i="371"/>
  <c r="H1525" i="371"/>
  <c r="G1525" i="371"/>
  <c r="F1525" i="371"/>
  <c r="D1525" i="371"/>
  <c r="AA1524" i="371"/>
  <c r="R1524" i="371"/>
  <c r="K1524" i="371"/>
  <c r="AA1523" i="371"/>
  <c r="R1523" i="371"/>
  <c r="K1523" i="371"/>
  <c r="AA1522" i="371"/>
  <c r="R1522" i="371"/>
  <c r="K1522" i="371"/>
  <c r="AA1521" i="371"/>
  <c r="R1521" i="371"/>
  <c r="K1521" i="371"/>
  <c r="AA1520" i="371"/>
  <c r="R1520" i="371"/>
  <c r="AA1519" i="371"/>
  <c r="R1519" i="371"/>
  <c r="K1519" i="371"/>
  <c r="AA1518" i="371"/>
  <c r="R1518" i="371"/>
  <c r="K1518" i="371"/>
  <c r="AA1517" i="371"/>
  <c r="R1517" i="371"/>
  <c r="K1517" i="371"/>
  <c r="AA1516" i="371"/>
  <c r="R1516" i="371"/>
  <c r="K1516" i="371"/>
  <c r="AA1515" i="371"/>
  <c r="R1515" i="371"/>
  <c r="K1515" i="371"/>
  <c r="AA1514" i="371"/>
  <c r="R1514" i="371"/>
  <c r="K1514" i="371"/>
  <c r="AA1513" i="371"/>
  <c r="R1513" i="371"/>
  <c r="K1513" i="371"/>
  <c r="Z1512" i="371"/>
  <c r="Z1511" i="371" s="1"/>
  <c r="Y1512" i="371"/>
  <c r="Y1511" i="371" s="1"/>
  <c r="X1512" i="371"/>
  <c r="X1511" i="371" s="1"/>
  <c r="W1512" i="371"/>
  <c r="W1511" i="371" s="1"/>
  <c r="V1512" i="371"/>
  <c r="V1511" i="371" s="1"/>
  <c r="U1512" i="371"/>
  <c r="U1511" i="371" s="1"/>
  <c r="T1512" i="371"/>
  <c r="T1511" i="371" s="1"/>
  <c r="S1512" i="371"/>
  <c r="S1511" i="371" s="1"/>
  <c r="Q1512" i="371"/>
  <c r="Q1511" i="371" s="1"/>
  <c r="P1512" i="371"/>
  <c r="P1511" i="371" s="1"/>
  <c r="O1512" i="371"/>
  <c r="O1511" i="371" s="1"/>
  <c r="N1512" i="371"/>
  <c r="N1511" i="371" s="1"/>
  <c r="M1512" i="371"/>
  <c r="M1511" i="371" s="1"/>
  <c r="L1512" i="371"/>
  <c r="J1512" i="371"/>
  <c r="J1511" i="371" s="1"/>
  <c r="I1512" i="371"/>
  <c r="I1511" i="371" s="1"/>
  <c r="H1512" i="371"/>
  <c r="H1511" i="371" s="1"/>
  <c r="G1512" i="371"/>
  <c r="G1511" i="371" s="1"/>
  <c r="F1512" i="371"/>
  <c r="F1511" i="371" s="1"/>
  <c r="D1512" i="371"/>
  <c r="AA1510" i="371"/>
  <c r="R1510" i="371"/>
  <c r="K1510" i="371"/>
  <c r="AA1509" i="371"/>
  <c r="R1509" i="371"/>
  <c r="K1509" i="371"/>
  <c r="AA1508" i="371"/>
  <c r="R1508" i="371"/>
  <c r="K1508" i="371"/>
  <c r="AA1507" i="371"/>
  <c r="R1507" i="371"/>
  <c r="K1507" i="371"/>
  <c r="AA1506" i="371"/>
  <c r="R1506" i="371"/>
  <c r="K1506" i="371"/>
  <c r="AA1505" i="371"/>
  <c r="R1505" i="371"/>
  <c r="K1505" i="371"/>
  <c r="Z1504" i="371"/>
  <c r="Y1504" i="371"/>
  <c r="X1504" i="371"/>
  <c r="W1504" i="371"/>
  <c r="V1504" i="371"/>
  <c r="U1504" i="371"/>
  <c r="T1504" i="371"/>
  <c r="S1504" i="371"/>
  <c r="Q1504" i="371"/>
  <c r="P1504" i="371"/>
  <c r="O1504" i="371"/>
  <c r="N1504" i="371"/>
  <c r="M1504" i="371"/>
  <c r="L1504" i="371"/>
  <c r="J1504" i="371"/>
  <c r="I1504" i="371"/>
  <c r="H1504" i="371"/>
  <c r="G1504" i="371"/>
  <c r="F1504" i="371"/>
  <c r="D1504" i="371"/>
  <c r="AA1503" i="371"/>
  <c r="R1503" i="371"/>
  <c r="K1503" i="371"/>
  <c r="AA1502" i="371"/>
  <c r="R1502" i="371"/>
  <c r="K1502" i="371"/>
  <c r="AA1501" i="371"/>
  <c r="R1501" i="371"/>
  <c r="K1501" i="371"/>
  <c r="AA1500" i="371"/>
  <c r="R1500" i="371"/>
  <c r="K1500" i="371"/>
  <c r="AA1499" i="371"/>
  <c r="R1499" i="371"/>
  <c r="K1499" i="371"/>
  <c r="AA1498" i="371"/>
  <c r="R1498" i="371"/>
  <c r="K1498" i="371"/>
  <c r="AA1497" i="371"/>
  <c r="R1497" i="371"/>
  <c r="K1497" i="371"/>
  <c r="Z1496" i="371"/>
  <c r="Y1496" i="371"/>
  <c r="X1496" i="371"/>
  <c r="W1496" i="371"/>
  <c r="V1496" i="371"/>
  <c r="U1496" i="371"/>
  <c r="T1496" i="371"/>
  <c r="S1496" i="371"/>
  <c r="Q1496" i="371"/>
  <c r="P1496" i="371"/>
  <c r="O1496" i="371"/>
  <c r="N1496" i="371"/>
  <c r="M1496" i="371"/>
  <c r="L1496" i="371"/>
  <c r="J1496" i="371"/>
  <c r="I1496" i="371"/>
  <c r="H1496" i="371"/>
  <c r="G1496" i="371"/>
  <c r="F1496" i="371"/>
  <c r="D1496" i="371"/>
  <c r="AA1495" i="371"/>
  <c r="R1495" i="371"/>
  <c r="K1495" i="371"/>
  <c r="AA1493" i="371"/>
  <c r="R1493" i="371"/>
  <c r="K1493" i="371"/>
  <c r="Z1492" i="371"/>
  <c r="Y1492" i="371"/>
  <c r="X1492" i="371"/>
  <c r="W1492" i="371"/>
  <c r="V1492" i="371"/>
  <c r="U1492" i="371"/>
  <c r="T1492" i="371"/>
  <c r="S1492" i="371"/>
  <c r="Q1492" i="371"/>
  <c r="P1492" i="371"/>
  <c r="O1492" i="371"/>
  <c r="N1492" i="371"/>
  <c r="M1492" i="371"/>
  <c r="L1492" i="371"/>
  <c r="J1492" i="371"/>
  <c r="I1492" i="371"/>
  <c r="H1492" i="371"/>
  <c r="G1492" i="371"/>
  <c r="F1492" i="371"/>
  <c r="D1492" i="371"/>
  <c r="R1491" i="371"/>
  <c r="AB1491" i="371" s="1"/>
  <c r="K1491" i="371"/>
  <c r="R1490" i="371"/>
  <c r="AB1490" i="371" s="1"/>
  <c r="K1490" i="371"/>
  <c r="R1489" i="371"/>
  <c r="AB1489" i="371" s="1"/>
  <c r="AC1489" i="371" s="1"/>
  <c r="AA1482" i="371"/>
  <c r="R1482" i="371"/>
  <c r="K1482" i="371"/>
  <c r="Z1481" i="371"/>
  <c r="Z1480" i="371" s="1"/>
  <c r="Y1481" i="371"/>
  <c r="Y1480" i="371" s="1"/>
  <c r="X1481" i="371"/>
  <c r="X1480" i="371" s="1"/>
  <c r="W1481" i="371"/>
  <c r="W1480" i="371" s="1"/>
  <c r="V1481" i="371"/>
  <c r="V1480" i="371" s="1"/>
  <c r="U1481" i="371"/>
  <c r="U1480" i="371" s="1"/>
  <c r="T1481" i="371"/>
  <c r="T1480" i="371" s="1"/>
  <c r="S1481" i="371"/>
  <c r="S1480" i="371" s="1"/>
  <c r="Q1481" i="371"/>
  <c r="Q1480" i="371" s="1"/>
  <c r="P1481" i="371"/>
  <c r="P1480" i="371" s="1"/>
  <c r="O1481" i="371"/>
  <c r="O1480" i="371" s="1"/>
  <c r="N1481" i="371"/>
  <c r="N1480" i="371" s="1"/>
  <c r="M1481" i="371"/>
  <c r="L1481" i="371"/>
  <c r="L1480" i="371" s="1"/>
  <c r="J1481" i="371"/>
  <c r="J1480" i="371" s="1"/>
  <c r="I1481" i="371"/>
  <c r="I1480" i="371" s="1"/>
  <c r="H1481" i="371"/>
  <c r="H1480" i="371" s="1"/>
  <c r="G1481" i="371"/>
  <c r="G1480" i="371" s="1"/>
  <c r="F1481" i="371"/>
  <c r="F1480" i="371" s="1"/>
  <c r="D1480" i="371"/>
  <c r="AA1476" i="371"/>
  <c r="R1476" i="371"/>
  <c r="K1476" i="371"/>
  <c r="AA1475" i="371"/>
  <c r="R1475" i="371"/>
  <c r="K1475" i="371"/>
  <c r="Z1474" i="371"/>
  <c r="Y1474" i="371"/>
  <c r="X1474" i="371"/>
  <c r="X1473" i="371" s="1"/>
  <c r="W1474" i="371"/>
  <c r="W1473" i="371" s="1"/>
  <c r="V1474" i="371"/>
  <c r="V1473" i="371" s="1"/>
  <c r="U1474" i="371"/>
  <c r="U1473" i="371" s="1"/>
  <c r="T1474" i="371"/>
  <c r="T1473" i="371" s="1"/>
  <c r="S1474" i="371"/>
  <c r="S1473" i="371" s="1"/>
  <c r="Q1474" i="371"/>
  <c r="Q1473" i="371" s="1"/>
  <c r="P1474" i="371"/>
  <c r="P1473" i="371" s="1"/>
  <c r="O1474" i="371"/>
  <c r="O1473" i="371" s="1"/>
  <c r="N1474" i="371"/>
  <c r="N1473" i="371" s="1"/>
  <c r="M1474" i="371"/>
  <c r="M1473" i="371" s="1"/>
  <c r="L1474" i="371"/>
  <c r="J1474" i="371"/>
  <c r="J1473" i="371" s="1"/>
  <c r="I1474" i="371"/>
  <c r="I1473" i="371" s="1"/>
  <c r="H1474" i="371"/>
  <c r="H1473" i="371" s="1"/>
  <c r="G1474" i="371"/>
  <c r="G1473" i="371" s="1"/>
  <c r="F1474" i="371"/>
  <c r="F1473" i="371" s="1"/>
  <c r="D1474" i="371"/>
  <c r="D1473" i="371" s="1"/>
  <c r="Z1473" i="371"/>
  <c r="Y1473" i="371"/>
  <c r="AA1472" i="371"/>
  <c r="R1472" i="371"/>
  <c r="K1472" i="371"/>
  <c r="AA1471" i="371"/>
  <c r="R1471" i="371"/>
  <c r="K1471" i="371"/>
  <c r="AA1470" i="371"/>
  <c r="R1470" i="371"/>
  <c r="K1470" i="371"/>
  <c r="AA1469" i="371"/>
  <c r="R1469" i="371"/>
  <c r="K1469" i="371"/>
  <c r="AA1468" i="371"/>
  <c r="R1468" i="371"/>
  <c r="K1468" i="371"/>
  <c r="AA1467" i="371"/>
  <c r="R1467" i="371"/>
  <c r="K1467" i="371"/>
  <c r="Z1466" i="371"/>
  <c r="Z1465" i="371" s="1"/>
  <c r="Y1466" i="371"/>
  <c r="Y1465" i="371" s="1"/>
  <c r="X1466" i="371"/>
  <c r="X1465" i="371" s="1"/>
  <c r="W1466" i="371"/>
  <c r="W1465" i="371" s="1"/>
  <c r="V1466" i="371"/>
  <c r="V1465" i="371" s="1"/>
  <c r="U1466" i="371"/>
  <c r="U1465" i="371" s="1"/>
  <c r="T1466" i="371"/>
  <c r="T1465" i="371" s="1"/>
  <c r="S1466" i="371"/>
  <c r="S1465" i="371" s="1"/>
  <c r="Q1466" i="371"/>
  <c r="Q1465" i="371" s="1"/>
  <c r="P1466" i="371"/>
  <c r="P1465" i="371" s="1"/>
  <c r="O1466" i="371"/>
  <c r="O1465" i="371" s="1"/>
  <c r="N1466" i="371"/>
  <c r="N1465" i="371" s="1"/>
  <c r="M1466" i="371"/>
  <c r="M1465" i="371" s="1"/>
  <c r="L1466" i="371"/>
  <c r="J1466" i="371"/>
  <c r="J1465" i="371" s="1"/>
  <c r="I1466" i="371"/>
  <c r="I1465" i="371" s="1"/>
  <c r="H1466" i="371"/>
  <c r="H1465" i="371" s="1"/>
  <c r="G1466" i="371"/>
  <c r="G1465" i="371" s="1"/>
  <c r="F1466" i="371"/>
  <c r="F1465" i="371" s="1"/>
  <c r="D1466" i="371"/>
  <c r="D1465" i="371" s="1"/>
  <c r="AA1462" i="371"/>
  <c r="R1462" i="371"/>
  <c r="K1462" i="371"/>
  <c r="Z1461" i="371"/>
  <c r="Y1461" i="371"/>
  <c r="X1461" i="371"/>
  <c r="W1461" i="371"/>
  <c r="V1461" i="371"/>
  <c r="U1461" i="371"/>
  <c r="T1461" i="371"/>
  <c r="S1461" i="371"/>
  <c r="Q1461" i="371"/>
  <c r="P1461" i="371"/>
  <c r="O1461" i="371"/>
  <c r="N1461" i="371"/>
  <c r="M1461" i="371"/>
  <c r="L1461" i="371"/>
  <c r="J1461" i="371"/>
  <c r="I1461" i="371"/>
  <c r="H1461" i="371"/>
  <c r="G1461" i="371"/>
  <c r="F1461" i="371"/>
  <c r="D1461" i="371"/>
  <c r="AA1459" i="371"/>
  <c r="R1459" i="371"/>
  <c r="K1459" i="371"/>
  <c r="Y1457" i="371"/>
  <c r="X1457" i="371"/>
  <c r="W1457" i="371"/>
  <c r="V1457" i="371"/>
  <c r="U1457" i="371"/>
  <c r="T1457" i="371"/>
  <c r="S1457" i="371"/>
  <c r="Q1457" i="371"/>
  <c r="P1457" i="371"/>
  <c r="O1457" i="371"/>
  <c r="N1457" i="371"/>
  <c r="M1457" i="371"/>
  <c r="L1457" i="371"/>
  <c r="J1457" i="371"/>
  <c r="I1457" i="371"/>
  <c r="H1457" i="371"/>
  <c r="G1457" i="371"/>
  <c r="F1457" i="371"/>
  <c r="Z1457" i="371"/>
  <c r="AA1454" i="371"/>
  <c r="R1454" i="371"/>
  <c r="K1454" i="371"/>
  <c r="Z1453" i="371"/>
  <c r="Y1453" i="371"/>
  <c r="X1453" i="371"/>
  <c r="W1453" i="371"/>
  <c r="V1453" i="371"/>
  <c r="U1453" i="371"/>
  <c r="T1453" i="371"/>
  <c r="S1453" i="371"/>
  <c r="Q1453" i="371"/>
  <c r="P1453" i="371"/>
  <c r="O1453" i="371"/>
  <c r="N1453" i="371"/>
  <c r="M1453" i="371"/>
  <c r="L1453" i="371"/>
  <c r="J1453" i="371"/>
  <c r="I1453" i="371"/>
  <c r="H1453" i="371"/>
  <c r="G1453" i="371"/>
  <c r="F1453" i="371"/>
  <c r="D1453" i="371"/>
  <c r="AA1452" i="371"/>
  <c r="R1452" i="371"/>
  <c r="K1452" i="371"/>
  <c r="Z1451" i="371"/>
  <c r="Y1451" i="371"/>
  <c r="X1451" i="371"/>
  <c r="W1451" i="371"/>
  <c r="V1451" i="371"/>
  <c r="U1451" i="371"/>
  <c r="T1451" i="371"/>
  <c r="S1451" i="371"/>
  <c r="Q1451" i="371"/>
  <c r="P1451" i="371"/>
  <c r="O1451" i="371"/>
  <c r="N1451" i="371"/>
  <c r="M1451" i="371"/>
  <c r="L1451" i="371"/>
  <c r="J1451" i="371"/>
  <c r="I1451" i="371"/>
  <c r="H1451" i="371"/>
  <c r="G1451" i="371"/>
  <c r="F1451" i="371"/>
  <c r="D1451" i="371"/>
  <c r="AA1450" i="371"/>
  <c r="R1450" i="371"/>
  <c r="K1450" i="371"/>
  <c r="AA1449" i="371"/>
  <c r="R1449" i="371"/>
  <c r="K1449" i="371"/>
  <c r="AA1448" i="371"/>
  <c r="R1448" i="371"/>
  <c r="K1448" i="371"/>
  <c r="AA1447" i="371"/>
  <c r="R1447" i="371"/>
  <c r="K1447" i="371"/>
  <c r="AA1446" i="371"/>
  <c r="R1446" i="371"/>
  <c r="K1446" i="371"/>
  <c r="Z1445" i="371"/>
  <c r="Y1445" i="371"/>
  <c r="X1445" i="371"/>
  <c r="W1445" i="371"/>
  <c r="V1445" i="371"/>
  <c r="U1445" i="371"/>
  <c r="T1445" i="371"/>
  <c r="S1445" i="371"/>
  <c r="Q1445" i="371"/>
  <c r="P1445" i="371"/>
  <c r="O1445" i="371"/>
  <c r="N1445" i="371"/>
  <c r="M1445" i="371"/>
  <c r="L1445" i="371"/>
  <c r="J1445" i="371"/>
  <c r="I1445" i="371"/>
  <c r="H1445" i="371"/>
  <c r="G1445" i="371"/>
  <c r="F1445" i="371"/>
  <c r="D1445" i="371"/>
  <c r="AA1442" i="371"/>
  <c r="R1442" i="371"/>
  <c r="K1442" i="371"/>
  <c r="Z1441" i="371"/>
  <c r="Y1441" i="371"/>
  <c r="Y1440" i="371" s="1"/>
  <c r="X1441" i="371"/>
  <c r="X1440" i="371" s="1"/>
  <c r="W1441" i="371"/>
  <c r="W1440" i="371" s="1"/>
  <c r="V1441" i="371"/>
  <c r="V1440" i="371" s="1"/>
  <c r="U1441" i="371"/>
  <c r="U1440" i="371" s="1"/>
  <c r="T1441" i="371"/>
  <c r="T1440" i="371" s="1"/>
  <c r="S1441" i="371"/>
  <c r="S1440" i="371" s="1"/>
  <c r="Q1441" i="371"/>
  <c r="Q1440" i="371" s="1"/>
  <c r="P1441" i="371"/>
  <c r="P1440" i="371" s="1"/>
  <c r="O1441" i="371"/>
  <c r="O1440" i="371" s="1"/>
  <c r="N1441" i="371"/>
  <c r="N1440" i="371" s="1"/>
  <c r="M1441" i="371"/>
  <c r="M1440" i="371" s="1"/>
  <c r="L1441" i="371"/>
  <c r="L1440" i="371" s="1"/>
  <c r="J1441" i="371"/>
  <c r="J1440" i="371" s="1"/>
  <c r="I1441" i="371"/>
  <c r="I1440" i="371" s="1"/>
  <c r="H1441" i="371"/>
  <c r="H1440" i="371" s="1"/>
  <c r="G1441" i="371"/>
  <c r="G1440" i="371" s="1"/>
  <c r="F1441" i="371"/>
  <c r="F1440" i="371" s="1"/>
  <c r="D1441" i="371"/>
  <c r="D1440" i="371" s="1"/>
  <c r="Z1440" i="371"/>
  <c r="AA1439" i="371"/>
  <c r="R1439" i="371"/>
  <c r="K1439" i="371"/>
  <c r="Z1438" i="371"/>
  <c r="Z1435" i="371" s="1"/>
  <c r="Y1438" i="371"/>
  <c r="Y1435" i="371" s="1"/>
  <c r="X1438" i="371"/>
  <c r="W1438" i="371"/>
  <c r="W1435" i="371" s="1"/>
  <c r="V1438" i="371"/>
  <c r="V1435" i="371" s="1"/>
  <c r="U1438" i="371"/>
  <c r="U1435" i="371" s="1"/>
  <c r="T1438" i="371"/>
  <c r="T1435" i="371" s="1"/>
  <c r="S1438" i="371"/>
  <c r="S1435" i="371" s="1"/>
  <c r="Q1438" i="371"/>
  <c r="Q1435" i="371" s="1"/>
  <c r="P1438" i="371"/>
  <c r="P1435" i="371" s="1"/>
  <c r="O1438" i="371"/>
  <c r="O1435" i="371" s="1"/>
  <c r="N1438" i="371"/>
  <c r="M1438" i="371"/>
  <c r="L1438" i="371"/>
  <c r="L1435" i="371" s="1"/>
  <c r="J1438" i="371"/>
  <c r="J1435" i="371" s="1"/>
  <c r="I1438" i="371"/>
  <c r="I1435" i="371" s="1"/>
  <c r="H1438" i="371"/>
  <c r="H1435" i="371" s="1"/>
  <c r="G1438" i="371"/>
  <c r="G1435" i="371" s="1"/>
  <c r="F1438" i="371"/>
  <c r="F1435" i="371" s="1"/>
  <c r="D1438" i="371"/>
  <c r="D1435" i="371" s="1"/>
  <c r="AA1437" i="371"/>
  <c r="R1437" i="371"/>
  <c r="K1437" i="371"/>
  <c r="AA1436" i="371"/>
  <c r="R1436" i="371"/>
  <c r="K1436" i="371"/>
  <c r="X1435" i="371"/>
  <c r="N1435" i="371"/>
  <c r="AA1434" i="371"/>
  <c r="R1434" i="371"/>
  <c r="K1434" i="371"/>
  <c r="Z1433" i="371"/>
  <c r="Y1433" i="371"/>
  <c r="X1433" i="371"/>
  <c r="W1433" i="371"/>
  <c r="V1433" i="371"/>
  <c r="U1433" i="371"/>
  <c r="T1433" i="371"/>
  <c r="S1433" i="371"/>
  <c r="Q1433" i="371"/>
  <c r="P1433" i="371"/>
  <c r="O1433" i="371"/>
  <c r="N1433" i="371"/>
  <c r="M1433" i="371"/>
  <c r="L1433" i="371"/>
  <c r="J1433" i="371"/>
  <c r="I1433" i="371"/>
  <c r="H1433" i="371"/>
  <c r="G1433" i="371"/>
  <c r="F1433" i="371"/>
  <c r="D1433" i="371"/>
  <c r="AA1432" i="371"/>
  <c r="R1432" i="371"/>
  <c r="K1432" i="371"/>
  <c r="AA1431" i="371"/>
  <c r="R1431" i="371"/>
  <c r="K1431" i="371"/>
  <c r="AA1429" i="371"/>
  <c r="R1429" i="371"/>
  <c r="K1429" i="371"/>
  <c r="Z1428" i="371"/>
  <c r="Z1425" i="371" s="1"/>
  <c r="Y1428" i="371"/>
  <c r="Y1425" i="371" s="1"/>
  <c r="X1428" i="371"/>
  <c r="W1428" i="371"/>
  <c r="W1425" i="371" s="1"/>
  <c r="V1428" i="371"/>
  <c r="V1425" i="371" s="1"/>
  <c r="U1428" i="371"/>
  <c r="U1425" i="371" s="1"/>
  <c r="T1428" i="371"/>
  <c r="T1425" i="371" s="1"/>
  <c r="S1428" i="371"/>
  <c r="S1425" i="371" s="1"/>
  <c r="Q1428" i="371"/>
  <c r="Q1425" i="371" s="1"/>
  <c r="P1428" i="371"/>
  <c r="P1425" i="371" s="1"/>
  <c r="O1428" i="371"/>
  <c r="O1425" i="371" s="1"/>
  <c r="N1428" i="371"/>
  <c r="N1425" i="371" s="1"/>
  <c r="M1428" i="371"/>
  <c r="M1425" i="371" s="1"/>
  <c r="L1428" i="371"/>
  <c r="L1425" i="371" s="1"/>
  <c r="J1428" i="371"/>
  <c r="J1425" i="371" s="1"/>
  <c r="I1428" i="371"/>
  <c r="I1425" i="371" s="1"/>
  <c r="H1428" i="371"/>
  <c r="H1425" i="371" s="1"/>
  <c r="G1428" i="371"/>
  <c r="G1425" i="371" s="1"/>
  <c r="F1428" i="371"/>
  <c r="F1425" i="371" s="1"/>
  <c r="D1428" i="371"/>
  <c r="D1425" i="371" s="1"/>
  <c r="AA1427" i="371"/>
  <c r="R1427" i="371"/>
  <c r="K1427" i="371"/>
  <c r="AA1426" i="371"/>
  <c r="R1426" i="371"/>
  <c r="K1426" i="371"/>
  <c r="X1425" i="371"/>
  <c r="AA1421" i="371"/>
  <c r="R1421" i="371"/>
  <c r="K1421" i="371"/>
  <c r="Z1420" i="371"/>
  <c r="Y1420" i="371"/>
  <c r="X1420" i="371"/>
  <c r="W1420" i="371"/>
  <c r="V1420" i="371"/>
  <c r="U1420" i="371"/>
  <c r="T1420" i="371"/>
  <c r="S1420" i="371"/>
  <c r="Q1420" i="371"/>
  <c r="P1420" i="371"/>
  <c r="O1420" i="371"/>
  <c r="N1420" i="371"/>
  <c r="M1420" i="371"/>
  <c r="L1420" i="371"/>
  <c r="J1420" i="371"/>
  <c r="I1420" i="371"/>
  <c r="H1420" i="371"/>
  <c r="G1420" i="371"/>
  <c r="F1420" i="371"/>
  <c r="D1420" i="371"/>
  <c r="AA1419" i="371"/>
  <c r="R1419" i="371"/>
  <c r="K1419" i="371"/>
  <c r="Z1418" i="371"/>
  <c r="Y1418" i="371"/>
  <c r="X1418" i="371"/>
  <c r="W1418" i="371"/>
  <c r="V1418" i="371"/>
  <c r="U1418" i="371"/>
  <c r="T1418" i="371"/>
  <c r="S1418" i="371"/>
  <c r="Q1418" i="371"/>
  <c r="P1418" i="371"/>
  <c r="O1418" i="371"/>
  <c r="N1418" i="371"/>
  <c r="M1418" i="371"/>
  <c r="L1418" i="371"/>
  <c r="J1418" i="371"/>
  <c r="I1418" i="371"/>
  <c r="H1418" i="371"/>
  <c r="G1418" i="371"/>
  <c r="F1418" i="371"/>
  <c r="D1418" i="371"/>
  <c r="AA1415" i="371"/>
  <c r="R1415" i="371"/>
  <c r="K1415" i="371"/>
  <c r="Z1414" i="371"/>
  <c r="Z1411" i="371" s="1"/>
  <c r="Y1414" i="371"/>
  <c r="Y1411" i="371" s="1"/>
  <c r="X1414" i="371"/>
  <c r="X1411" i="371" s="1"/>
  <c r="W1414" i="371"/>
  <c r="W1411" i="371" s="1"/>
  <c r="V1414" i="371"/>
  <c r="V1411" i="371" s="1"/>
  <c r="U1414" i="371"/>
  <c r="U1411" i="371" s="1"/>
  <c r="T1414" i="371"/>
  <c r="T1411" i="371" s="1"/>
  <c r="S1414" i="371"/>
  <c r="S1411" i="371" s="1"/>
  <c r="Q1414" i="371"/>
  <c r="Q1411" i="371" s="1"/>
  <c r="P1414" i="371"/>
  <c r="P1411" i="371" s="1"/>
  <c r="O1414" i="371"/>
  <c r="O1411" i="371" s="1"/>
  <c r="N1414" i="371"/>
  <c r="N1411" i="371" s="1"/>
  <c r="M1414" i="371"/>
  <c r="M1411" i="371" s="1"/>
  <c r="L1414" i="371"/>
  <c r="J1414" i="371"/>
  <c r="J1411" i="371" s="1"/>
  <c r="I1414" i="371"/>
  <c r="I1411" i="371" s="1"/>
  <c r="H1414" i="371"/>
  <c r="H1411" i="371" s="1"/>
  <c r="G1414" i="371"/>
  <c r="G1411" i="371" s="1"/>
  <c r="F1414" i="371"/>
  <c r="F1411" i="371" s="1"/>
  <c r="D1414" i="371"/>
  <c r="D1411" i="371" s="1"/>
  <c r="AA1413" i="371"/>
  <c r="R1413" i="371"/>
  <c r="K1413" i="371"/>
  <c r="AA1412" i="371"/>
  <c r="R1412" i="371"/>
  <c r="K1412" i="371"/>
  <c r="AA1410" i="371"/>
  <c r="R1410" i="371"/>
  <c r="K1410" i="371"/>
  <c r="Z1409" i="371"/>
  <c r="Z1406" i="371" s="1"/>
  <c r="Y1409" i="371"/>
  <c r="Y1406" i="371" s="1"/>
  <c r="X1409" i="371"/>
  <c r="X1406" i="371" s="1"/>
  <c r="W1409" i="371"/>
  <c r="W1406" i="371" s="1"/>
  <c r="V1409" i="371"/>
  <c r="V1406" i="371" s="1"/>
  <c r="U1409" i="371"/>
  <c r="U1406" i="371" s="1"/>
  <c r="T1409" i="371"/>
  <c r="T1406" i="371" s="1"/>
  <c r="S1409" i="371"/>
  <c r="S1406" i="371" s="1"/>
  <c r="Q1409" i="371"/>
  <c r="Q1406" i="371" s="1"/>
  <c r="P1409" i="371"/>
  <c r="P1406" i="371" s="1"/>
  <c r="O1409" i="371"/>
  <c r="N1409" i="371"/>
  <c r="N1406" i="371" s="1"/>
  <c r="M1409" i="371"/>
  <c r="M1406" i="371" s="1"/>
  <c r="L1409" i="371"/>
  <c r="L1406" i="371" s="1"/>
  <c r="J1409" i="371"/>
  <c r="J1406" i="371" s="1"/>
  <c r="I1409" i="371"/>
  <c r="I1406" i="371" s="1"/>
  <c r="H1409" i="371"/>
  <c r="H1406" i="371" s="1"/>
  <c r="G1409" i="371"/>
  <c r="G1406" i="371" s="1"/>
  <c r="F1409" i="371"/>
  <c r="F1406" i="371" s="1"/>
  <c r="D1409" i="371"/>
  <c r="AA1408" i="371"/>
  <c r="R1408" i="371"/>
  <c r="K1408" i="371"/>
  <c r="AA1407" i="371"/>
  <c r="R1407" i="371"/>
  <c r="K1407" i="371"/>
  <c r="O1406" i="371"/>
  <c r="AA1401" i="371"/>
  <c r="K1401" i="371"/>
  <c r="AA1399" i="371"/>
  <c r="R1399" i="371"/>
  <c r="K1399" i="371"/>
  <c r="Z1398" i="371"/>
  <c r="Z1395" i="371" s="1"/>
  <c r="Y1398" i="371"/>
  <c r="Y1395" i="371" s="1"/>
  <c r="X1398" i="371"/>
  <c r="X1395" i="371" s="1"/>
  <c r="W1398" i="371"/>
  <c r="W1395" i="371" s="1"/>
  <c r="V1398" i="371"/>
  <c r="V1395" i="371" s="1"/>
  <c r="U1398" i="371"/>
  <c r="U1395" i="371" s="1"/>
  <c r="T1398" i="371"/>
  <c r="T1395" i="371" s="1"/>
  <c r="S1398" i="371"/>
  <c r="S1395" i="371" s="1"/>
  <c r="Q1398" i="371"/>
  <c r="Q1395" i="371" s="1"/>
  <c r="P1398" i="371"/>
  <c r="P1395" i="371" s="1"/>
  <c r="O1398" i="371"/>
  <c r="O1395" i="371" s="1"/>
  <c r="N1398" i="371"/>
  <c r="N1395" i="371" s="1"/>
  <c r="M1398" i="371"/>
  <c r="M1395" i="371" s="1"/>
  <c r="L1398" i="371"/>
  <c r="J1398" i="371"/>
  <c r="I1398" i="371"/>
  <c r="I1395" i="371" s="1"/>
  <c r="H1398" i="371"/>
  <c r="H1395" i="371" s="1"/>
  <c r="G1398" i="371"/>
  <c r="G1395" i="371" s="1"/>
  <c r="F1398" i="371"/>
  <c r="F1395" i="371" s="1"/>
  <c r="D1398" i="371"/>
  <c r="AA1397" i="371"/>
  <c r="R1397" i="371"/>
  <c r="K1397" i="371"/>
  <c r="AA1396" i="371"/>
  <c r="R1396" i="371"/>
  <c r="K1396" i="371"/>
  <c r="J1395" i="371"/>
  <c r="AA1393" i="371"/>
  <c r="R1393" i="371"/>
  <c r="K1393" i="371"/>
  <c r="Z1392" i="371"/>
  <c r="Y1392" i="371"/>
  <c r="X1392" i="371"/>
  <c r="W1392" i="371"/>
  <c r="V1392" i="371"/>
  <c r="U1392" i="371"/>
  <c r="T1392" i="371"/>
  <c r="S1392" i="371"/>
  <c r="Q1392" i="371"/>
  <c r="P1392" i="371"/>
  <c r="O1392" i="371"/>
  <c r="N1392" i="371"/>
  <c r="M1392" i="371"/>
  <c r="L1392" i="371"/>
  <c r="J1392" i="371"/>
  <c r="I1392" i="371"/>
  <c r="H1392" i="371"/>
  <c r="G1392" i="371"/>
  <c r="F1392" i="371"/>
  <c r="D1392" i="371"/>
  <c r="AA1391" i="371"/>
  <c r="R1391" i="371"/>
  <c r="K1391" i="371"/>
  <c r="Z1390" i="371"/>
  <c r="Y1390" i="371"/>
  <c r="X1390" i="371"/>
  <c r="W1390" i="371"/>
  <c r="V1390" i="371"/>
  <c r="U1390" i="371"/>
  <c r="T1390" i="371"/>
  <c r="S1390" i="371"/>
  <c r="Q1390" i="371"/>
  <c r="P1390" i="371"/>
  <c r="O1390" i="371"/>
  <c r="N1390" i="371"/>
  <c r="M1390" i="371"/>
  <c r="L1390" i="371"/>
  <c r="J1390" i="371"/>
  <c r="I1390" i="371"/>
  <c r="H1390" i="371"/>
  <c r="G1390" i="371"/>
  <c r="F1390" i="371"/>
  <c r="D1390" i="371"/>
  <c r="AA1386" i="371"/>
  <c r="R1386" i="371"/>
  <c r="K1386" i="371"/>
  <c r="Z1385" i="371"/>
  <c r="Z1382" i="371" s="1"/>
  <c r="Y1385" i="371"/>
  <c r="Y1382" i="371" s="1"/>
  <c r="X1385" i="371"/>
  <c r="X1382" i="371" s="1"/>
  <c r="W1385" i="371"/>
  <c r="W1382" i="371" s="1"/>
  <c r="V1385" i="371"/>
  <c r="V1382" i="371" s="1"/>
  <c r="U1385" i="371"/>
  <c r="U1382" i="371" s="1"/>
  <c r="T1385" i="371"/>
  <c r="T1382" i="371" s="1"/>
  <c r="S1385" i="371"/>
  <c r="S1382" i="371" s="1"/>
  <c r="Q1385" i="371"/>
  <c r="Q1382" i="371" s="1"/>
  <c r="P1385" i="371"/>
  <c r="P1382" i="371" s="1"/>
  <c r="O1385" i="371"/>
  <c r="O1382" i="371" s="1"/>
  <c r="N1385" i="371"/>
  <c r="N1382" i="371" s="1"/>
  <c r="M1385" i="371"/>
  <c r="M1382" i="371" s="1"/>
  <c r="L1385" i="371"/>
  <c r="J1385" i="371"/>
  <c r="J1382" i="371" s="1"/>
  <c r="I1385" i="371"/>
  <c r="I1382" i="371" s="1"/>
  <c r="H1385" i="371"/>
  <c r="H1382" i="371" s="1"/>
  <c r="G1385" i="371"/>
  <c r="G1382" i="371" s="1"/>
  <c r="F1385" i="371"/>
  <c r="F1382" i="371" s="1"/>
  <c r="D1385" i="371"/>
  <c r="D1382" i="371" s="1"/>
  <c r="AA1384" i="371"/>
  <c r="R1384" i="371"/>
  <c r="K1384" i="371"/>
  <c r="AA1383" i="371"/>
  <c r="R1383" i="371"/>
  <c r="K1383" i="371"/>
  <c r="AA1381" i="371"/>
  <c r="R1381" i="371"/>
  <c r="K1381" i="371"/>
  <c r="Z1380" i="371"/>
  <c r="Z1377" i="371" s="1"/>
  <c r="Y1380" i="371"/>
  <c r="Y1377" i="371" s="1"/>
  <c r="X1380" i="371"/>
  <c r="X1377" i="371" s="1"/>
  <c r="W1380" i="371"/>
  <c r="W1377" i="371" s="1"/>
  <c r="V1380" i="371"/>
  <c r="V1377" i="371" s="1"/>
  <c r="U1380" i="371"/>
  <c r="U1377" i="371" s="1"/>
  <c r="T1380" i="371"/>
  <c r="S1380" i="371"/>
  <c r="S1377" i="371" s="1"/>
  <c r="Q1380" i="371"/>
  <c r="Q1377" i="371" s="1"/>
  <c r="P1380" i="371"/>
  <c r="P1377" i="371" s="1"/>
  <c r="O1380" i="371"/>
  <c r="O1377" i="371" s="1"/>
  <c r="N1380" i="371"/>
  <c r="N1377" i="371" s="1"/>
  <c r="M1380" i="371"/>
  <c r="M1377" i="371" s="1"/>
  <c r="L1380" i="371"/>
  <c r="L1377" i="371" s="1"/>
  <c r="J1380" i="371"/>
  <c r="J1377" i="371" s="1"/>
  <c r="I1380" i="371"/>
  <c r="I1377" i="371" s="1"/>
  <c r="H1380" i="371"/>
  <c r="H1377" i="371" s="1"/>
  <c r="G1380" i="371"/>
  <c r="G1377" i="371" s="1"/>
  <c r="F1380" i="371"/>
  <c r="F1377" i="371" s="1"/>
  <c r="D1380" i="371"/>
  <c r="D1377" i="371" s="1"/>
  <c r="AA1379" i="371"/>
  <c r="R1379" i="371"/>
  <c r="K1379" i="371"/>
  <c r="AA1378" i="371"/>
  <c r="R1378" i="371"/>
  <c r="K1378" i="371"/>
  <c r="T1377" i="371"/>
  <c r="AA1369" i="371"/>
  <c r="R1369" i="371"/>
  <c r="K1369" i="371"/>
  <c r="Z1368" i="371"/>
  <c r="Y1368" i="371"/>
  <c r="X1368" i="371"/>
  <c r="W1368" i="371"/>
  <c r="V1368" i="371"/>
  <c r="U1368" i="371"/>
  <c r="T1368" i="371"/>
  <c r="S1368" i="371"/>
  <c r="Q1368" i="371"/>
  <c r="P1368" i="371"/>
  <c r="O1368" i="371"/>
  <c r="N1368" i="371"/>
  <c r="M1368" i="371"/>
  <c r="L1368" i="371"/>
  <c r="J1368" i="371"/>
  <c r="I1368" i="371"/>
  <c r="H1368" i="371"/>
  <c r="G1368" i="371"/>
  <c r="F1368" i="371"/>
  <c r="D1368" i="371"/>
  <c r="AA1367" i="371"/>
  <c r="R1367" i="371"/>
  <c r="K1367" i="371"/>
  <c r="Z1366" i="371"/>
  <c r="Y1366" i="371"/>
  <c r="X1366" i="371"/>
  <c r="W1366" i="371"/>
  <c r="V1366" i="371"/>
  <c r="U1366" i="371"/>
  <c r="T1366" i="371"/>
  <c r="S1366" i="371"/>
  <c r="Q1366" i="371"/>
  <c r="P1366" i="371"/>
  <c r="O1366" i="371"/>
  <c r="N1366" i="371"/>
  <c r="M1366" i="371"/>
  <c r="L1366" i="371"/>
  <c r="J1366" i="371"/>
  <c r="I1366" i="371"/>
  <c r="H1366" i="371"/>
  <c r="G1366" i="371"/>
  <c r="F1366" i="371"/>
  <c r="D1366" i="371"/>
  <c r="AA1365" i="371"/>
  <c r="R1365" i="371"/>
  <c r="K1365" i="371"/>
  <c r="Z1364" i="371"/>
  <c r="Y1364" i="371"/>
  <c r="X1364" i="371"/>
  <c r="W1364" i="371"/>
  <c r="V1364" i="371"/>
  <c r="U1364" i="371"/>
  <c r="T1364" i="371"/>
  <c r="S1364" i="371"/>
  <c r="Q1364" i="371"/>
  <c r="P1364" i="371"/>
  <c r="O1364" i="371"/>
  <c r="N1364" i="371"/>
  <c r="M1364" i="371"/>
  <c r="L1364" i="371"/>
  <c r="J1364" i="371"/>
  <c r="I1364" i="371"/>
  <c r="H1364" i="371"/>
  <c r="G1364" i="371"/>
  <c r="F1364" i="371"/>
  <c r="D1364" i="371"/>
  <c r="AA1363" i="371"/>
  <c r="R1363" i="371"/>
  <c r="K1363" i="371"/>
  <c r="Z1362" i="371"/>
  <c r="Y1362" i="371"/>
  <c r="X1362" i="371"/>
  <c r="W1362" i="371"/>
  <c r="V1362" i="371"/>
  <c r="U1362" i="371"/>
  <c r="T1362" i="371"/>
  <c r="S1362" i="371"/>
  <c r="Q1362" i="371"/>
  <c r="P1362" i="371"/>
  <c r="O1362" i="371"/>
  <c r="N1362" i="371"/>
  <c r="M1362" i="371"/>
  <c r="L1362" i="371"/>
  <c r="J1362" i="371"/>
  <c r="I1362" i="371"/>
  <c r="H1362" i="371"/>
  <c r="G1362" i="371"/>
  <c r="F1362" i="371"/>
  <c r="D1362" i="371"/>
  <c r="AA1361" i="371"/>
  <c r="R1361" i="371"/>
  <c r="K1361" i="371"/>
  <c r="Z1360" i="371"/>
  <c r="Y1360" i="371"/>
  <c r="X1360" i="371"/>
  <c r="W1360" i="371"/>
  <c r="V1360" i="371"/>
  <c r="U1360" i="371"/>
  <c r="T1360" i="371"/>
  <c r="S1360" i="371"/>
  <c r="Q1360" i="371"/>
  <c r="P1360" i="371"/>
  <c r="O1360" i="371"/>
  <c r="N1360" i="371"/>
  <c r="M1360" i="371"/>
  <c r="L1360" i="371"/>
  <c r="J1360" i="371"/>
  <c r="I1360" i="371"/>
  <c r="H1360" i="371"/>
  <c r="G1360" i="371"/>
  <c r="F1360" i="371"/>
  <c r="D1360" i="371"/>
  <c r="AA1359" i="371"/>
  <c r="R1359" i="371"/>
  <c r="K1359" i="371"/>
  <c r="Z1358" i="371"/>
  <c r="Y1358" i="371"/>
  <c r="X1358" i="371"/>
  <c r="W1358" i="371"/>
  <c r="V1358" i="371"/>
  <c r="U1358" i="371"/>
  <c r="T1358" i="371"/>
  <c r="S1358" i="371"/>
  <c r="Q1358" i="371"/>
  <c r="P1358" i="371"/>
  <c r="O1358" i="371"/>
  <c r="N1358" i="371"/>
  <c r="M1358" i="371"/>
  <c r="L1358" i="371"/>
  <c r="J1358" i="371"/>
  <c r="I1358" i="371"/>
  <c r="H1358" i="371"/>
  <c r="G1358" i="371"/>
  <c r="F1358" i="371"/>
  <c r="D1358" i="371"/>
  <c r="AA1357" i="371"/>
  <c r="R1357" i="371"/>
  <c r="K1357" i="371"/>
  <c r="Z1356" i="371"/>
  <c r="Y1356" i="371"/>
  <c r="X1356" i="371"/>
  <c r="W1356" i="371"/>
  <c r="V1356" i="371"/>
  <c r="U1356" i="371"/>
  <c r="T1356" i="371"/>
  <c r="S1356" i="371"/>
  <c r="Q1356" i="371"/>
  <c r="P1356" i="371"/>
  <c r="O1356" i="371"/>
  <c r="N1356" i="371"/>
  <c r="M1356" i="371"/>
  <c r="L1356" i="371"/>
  <c r="J1356" i="371"/>
  <c r="I1356" i="371"/>
  <c r="H1356" i="371"/>
  <c r="G1356" i="371"/>
  <c r="F1356" i="371"/>
  <c r="D1356" i="371"/>
  <c r="AA1355" i="371"/>
  <c r="R1355" i="371"/>
  <c r="K1355" i="371"/>
  <c r="Z1354" i="371"/>
  <c r="Y1354" i="371"/>
  <c r="X1354" i="371"/>
  <c r="W1354" i="371"/>
  <c r="V1354" i="371"/>
  <c r="U1354" i="371"/>
  <c r="T1354" i="371"/>
  <c r="S1354" i="371"/>
  <c r="Q1354" i="371"/>
  <c r="P1354" i="371"/>
  <c r="O1354" i="371"/>
  <c r="N1354" i="371"/>
  <c r="M1354" i="371"/>
  <c r="L1354" i="371"/>
  <c r="J1354" i="371"/>
  <c r="I1354" i="371"/>
  <c r="H1354" i="371"/>
  <c r="G1354" i="371"/>
  <c r="F1354" i="371"/>
  <c r="D1354" i="371"/>
  <c r="AA1353" i="371"/>
  <c r="R1353" i="371"/>
  <c r="K1353" i="371"/>
  <c r="Z1352" i="371"/>
  <c r="Y1352" i="371"/>
  <c r="X1352" i="371"/>
  <c r="W1352" i="371"/>
  <c r="V1352" i="371"/>
  <c r="U1352" i="371"/>
  <c r="T1352" i="371"/>
  <c r="S1352" i="371"/>
  <c r="Q1352" i="371"/>
  <c r="P1352" i="371"/>
  <c r="O1352" i="371"/>
  <c r="N1352" i="371"/>
  <c r="M1352" i="371"/>
  <c r="L1352" i="371"/>
  <c r="J1352" i="371"/>
  <c r="I1352" i="371"/>
  <c r="H1352" i="371"/>
  <c r="G1352" i="371"/>
  <c r="F1352" i="371"/>
  <c r="D1352" i="371"/>
  <c r="AA1351" i="371"/>
  <c r="R1351" i="371"/>
  <c r="K1351" i="371"/>
  <c r="Z1350" i="371"/>
  <c r="Y1350" i="371"/>
  <c r="X1350" i="371"/>
  <c r="W1350" i="371"/>
  <c r="V1350" i="371"/>
  <c r="U1350" i="371"/>
  <c r="T1350" i="371"/>
  <c r="S1350" i="371"/>
  <c r="Q1350" i="371"/>
  <c r="P1350" i="371"/>
  <c r="O1350" i="371"/>
  <c r="N1350" i="371"/>
  <c r="M1350" i="371"/>
  <c r="L1350" i="371"/>
  <c r="J1350" i="371"/>
  <c r="I1350" i="371"/>
  <c r="H1350" i="371"/>
  <c r="G1350" i="371"/>
  <c r="F1350" i="371"/>
  <c r="D1350" i="371"/>
  <c r="AA1349" i="371"/>
  <c r="R1349" i="371"/>
  <c r="K1349" i="371"/>
  <c r="Z1348" i="371"/>
  <c r="Y1348" i="371"/>
  <c r="X1348" i="371"/>
  <c r="W1348" i="371"/>
  <c r="V1348" i="371"/>
  <c r="U1348" i="371"/>
  <c r="T1348" i="371"/>
  <c r="S1348" i="371"/>
  <c r="Q1348" i="371"/>
  <c r="P1348" i="371"/>
  <c r="O1348" i="371"/>
  <c r="N1348" i="371"/>
  <c r="M1348" i="371"/>
  <c r="L1348" i="371"/>
  <c r="J1348" i="371"/>
  <c r="I1348" i="371"/>
  <c r="H1348" i="371"/>
  <c r="G1348" i="371"/>
  <c r="F1348" i="371"/>
  <c r="D1348" i="371"/>
  <c r="AA1347" i="371"/>
  <c r="R1347" i="371"/>
  <c r="K1347" i="371"/>
  <c r="Z1346" i="371"/>
  <c r="Y1346" i="371"/>
  <c r="X1346" i="371"/>
  <c r="W1346" i="371"/>
  <c r="V1346" i="371"/>
  <c r="U1346" i="371"/>
  <c r="T1346" i="371"/>
  <c r="S1346" i="371"/>
  <c r="Q1346" i="371"/>
  <c r="P1346" i="371"/>
  <c r="O1346" i="371"/>
  <c r="N1346" i="371"/>
  <c r="M1346" i="371"/>
  <c r="L1346" i="371"/>
  <c r="J1346" i="371"/>
  <c r="I1346" i="371"/>
  <c r="H1346" i="371"/>
  <c r="G1346" i="371"/>
  <c r="F1346" i="371"/>
  <c r="D1346" i="371"/>
  <c r="AA1345" i="371"/>
  <c r="R1345" i="371"/>
  <c r="K1345" i="371"/>
  <c r="Z1344" i="371"/>
  <c r="Y1344" i="371"/>
  <c r="X1344" i="371"/>
  <c r="W1344" i="371"/>
  <c r="V1344" i="371"/>
  <c r="U1344" i="371"/>
  <c r="T1344" i="371"/>
  <c r="S1344" i="371"/>
  <c r="Q1344" i="371"/>
  <c r="P1344" i="371"/>
  <c r="O1344" i="371"/>
  <c r="N1344" i="371"/>
  <c r="M1344" i="371"/>
  <c r="L1344" i="371"/>
  <c r="J1344" i="371"/>
  <c r="I1344" i="371"/>
  <c r="H1344" i="371"/>
  <c r="G1344" i="371"/>
  <c r="F1344" i="371"/>
  <c r="D1344" i="371"/>
  <c r="AA1343" i="371"/>
  <c r="R1343" i="371"/>
  <c r="K1343" i="371"/>
  <c r="Z1342" i="371"/>
  <c r="Y1342" i="371"/>
  <c r="X1342" i="371"/>
  <c r="W1342" i="371"/>
  <c r="V1342" i="371"/>
  <c r="U1342" i="371"/>
  <c r="T1342" i="371"/>
  <c r="S1342" i="371"/>
  <c r="Q1342" i="371"/>
  <c r="P1342" i="371"/>
  <c r="O1342" i="371"/>
  <c r="N1342" i="371"/>
  <c r="M1342" i="371"/>
  <c r="L1342" i="371"/>
  <c r="J1342" i="371"/>
  <c r="I1342" i="371"/>
  <c r="H1342" i="371"/>
  <c r="G1342" i="371"/>
  <c r="F1342" i="371"/>
  <c r="D1342" i="371"/>
  <c r="AA1341" i="371"/>
  <c r="R1341" i="371"/>
  <c r="K1341" i="371"/>
  <c r="Z1340" i="371"/>
  <c r="Y1340" i="371"/>
  <c r="X1340" i="371"/>
  <c r="W1340" i="371"/>
  <c r="V1340" i="371"/>
  <c r="U1340" i="371"/>
  <c r="T1340" i="371"/>
  <c r="S1340" i="371"/>
  <c r="Q1340" i="371"/>
  <c r="P1340" i="371"/>
  <c r="O1340" i="371"/>
  <c r="N1340" i="371"/>
  <c r="M1340" i="371"/>
  <c r="L1340" i="371"/>
  <c r="J1340" i="371"/>
  <c r="I1340" i="371"/>
  <c r="H1340" i="371"/>
  <c r="G1340" i="371"/>
  <c r="F1340" i="371"/>
  <c r="D1340" i="371"/>
  <c r="AA1339" i="371"/>
  <c r="R1339" i="371"/>
  <c r="K1339" i="371"/>
  <c r="Z1338" i="371"/>
  <c r="Y1338" i="371"/>
  <c r="X1338" i="371"/>
  <c r="W1338" i="371"/>
  <c r="V1338" i="371"/>
  <c r="U1338" i="371"/>
  <c r="T1338" i="371"/>
  <c r="S1338" i="371"/>
  <c r="Q1338" i="371"/>
  <c r="P1338" i="371"/>
  <c r="O1338" i="371"/>
  <c r="N1338" i="371"/>
  <c r="M1338" i="371"/>
  <c r="L1338" i="371"/>
  <c r="J1338" i="371"/>
  <c r="I1338" i="371"/>
  <c r="H1338" i="371"/>
  <c r="G1338" i="371"/>
  <c r="F1338" i="371"/>
  <c r="D1338" i="371"/>
  <c r="AA1337" i="371"/>
  <c r="R1337" i="371"/>
  <c r="K1337" i="371"/>
  <c r="Z1336" i="371"/>
  <c r="Y1336" i="371"/>
  <c r="X1336" i="371"/>
  <c r="W1336" i="371"/>
  <c r="V1336" i="371"/>
  <c r="U1336" i="371"/>
  <c r="T1336" i="371"/>
  <c r="S1336" i="371"/>
  <c r="Q1336" i="371"/>
  <c r="P1336" i="371"/>
  <c r="O1336" i="371"/>
  <c r="N1336" i="371"/>
  <c r="M1336" i="371"/>
  <c r="L1336" i="371"/>
  <c r="J1336" i="371"/>
  <c r="I1336" i="371"/>
  <c r="H1336" i="371"/>
  <c r="G1336" i="371"/>
  <c r="F1336" i="371"/>
  <c r="D1336" i="371"/>
  <c r="AA1335" i="371"/>
  <c r="R1335" i="371"/>
  <c r="K1335" i="371"/>
  <c r="Z1334" i="371"/>
  <c r="Y1334" i="371"/>
  <c r="X1334" i="371"/>
  <c r="W1334" i="371"/>
  <c r="V1334" i="371"/>
  <c r="U1334" i="371"/>
  <c r="T1334" i="371"/>
  <c r="S1334" i="371"/>
  <c r="Q1334" i="371"/>
  <c r="P1334" i="371"/>
  <c r="O1334" i="371"/>
  <c r="N1334" i="371"/>
  <c r="M1334" i="371"/>
  <c r="L1334" i="371"/>
  <c r="J1334" i="371"/>
  <c r="I1334" i="371"/>
  <c r="H1334" i="371"/>
  <c r="G1334" i="371"/>
  <c r="F1334" i="371"/>
  <c r="D1334" i="371"/>
  <c r="AA1333" i="371"/>
  <c r="R1333" i="371"/>
  <c r="K1333" i="371"/>
  <c r="Z1332" i="371"/>
  <c r="Y1332" i="371"/>
  <c r="X1332" i="371"/>
  <c r="W1332" i="371"/>
  <c r="V1332" i="371"/>
  <c r="U1332" i="371"/>
  <c r="T1332" i="371"/>
  <c r="S1332" i="371"/>
  <c r="Q1332" i="371"/>
  <c r="P1332" i="371"/>
  <c r="O1332" i="371"/>
  <c r="N1332" i="371"/>
  <c r="M1332" i="371"/>
  <c r="L1332" i="371"/>
  <c r="J1332" i="371"/>
  <c r="I1332" i="371"/>
  <c r="H1332" i="371"/>
  <c r="G1332" i="371"/>
  <c r="F1332" i="371"/>
  <c r="D1332" i="371"/>
  <c r="AA1331" i="371"/>
  <c r="R1331" i="371"/>
  <c r="K1331" i="371"/>
  <c r="Z1330" i="371"/>
  <c r="Y1330" i="371"/>
  <c r="X1330" i="371"/>
  <c r="W1330" i="371"/>
  <c r="V1330" i="371"/>
  <c r="U1330" i="371"/>
  <c r="T1330" i="371"/>
  <c r="S1330" i="371"/>
  <c r="Q1330" i="371"/>
  <c r="P1330" i="371"/>
  <c r="O1330" i="371"/>
  <c r="N1330" i="371"/>
  <c r="M1330" i="371"/>
  <c r="L1330" i="371"/>
  <c r="J1330" i="371"/>
  <c r="I1330" i="371"/>
  <c r="H1330" i="371"/>
  <c r="G1330" i="371"/>
  <c r="F1330" i="371"/>
  <c r="D1330" i="371"/>
  <c r="AA1329" i="371"/>
  <c r="R1329" i="371"/>
  <c r="K1329" i="371"/>
  <c r="Z1328" i="371"/>
  <c r="Y1328" i="371"/>
  <c r="X1328" i="371"/>
  <c r="W1328" i="371"/>
  <c r="V1328" i="371"/>
  <c r="U1328" i="371"/>
  <c r="T1328" i="371"/>
  <c r="S1328" i="371"/>
  <c r="Q1328" i="371"/>
  <c r="P1328" i="371"/>
  <c r="O1328" i="371"/>
  <c r="N1328" i="371"/>
  <c r="M1328" i="371"/>
  <c r="L1328" i="371"/>
  <c r="J1328" i="371"/>
  <c r="I1328" i="371"/>
  <c r="H1328" i="371"/>
  <c r="G1328" i="371"/>
  <c r="F1328" i="371"/>
  <c r="D1328" i="371"/>
  <c r="AA1327" i="371"/>
  <c r="R1327" i="371"/>
  <c r="K1327" i="371"/>
  <c r="Z1326" i="371"/>
  <c r="Y1326" i="371"/>
  <c r="X1326" i="371"/>
  <c r="W1326" i="371"/>
  <c r="V1326" i="371"/>
  <c r="U1326" i="371"/>
  <c r="T1326" i="371"/>
  <c r="S1326" i="371"/>
  <c r="Q1326" i="371"/>
  <c r="P1326" i="371"/>
  <c r="O1326" i="371"/>
  <c r="N1326" i="371"/>
  <c r="M1326" i="371"/>
  <c r="L1326" i="371"/>
  <c r="J1326" i="371"/>
  <c r="I1326" i="371"/>
  <c r="H1326" i="371"/>
  <c r="G1326" i="371"/>
  <c r="F1326" i="371"/>
  <c r="D1326" i="371"/>
  <c r="AA1325" i="371"/>
  <c r="R1325" i="371"/>
  <c r="K1325" i="371"/>
  <c r="Z1324" i="371"/>
  <c r="Y1324" i="371"/>
  <c r="X1324" i="371"/>
  <c r="W1324" i="371"/>
  <c r="V1324" i="371"/>
  <c r="U1324" i="371"/>
  <c r="T1324" i="371"/>
  <c r="S1324" i="371"/>
  <c r="Q1324" i="371"/>
  <c r="P1324" i="371"/>
  <c r="O1324" i="371"/>
  <c r="N1324" i="371"/>
  <c r="M1324" i="371"/>
  <c r="L1324" i="371"/>
  <c r="J1324" i="371"/>
  <c r="I1324" i="371"/>
  <c r="H1324" i="371"/>
  <c r="G1324" i="371"/>
  <c r="F1324" i="371"/>
  <c r="D1324" i="371"/>
  <c r="AA1323" i="371"/>
  <c r="R1323" i="371"/>
  <c r="K1323" i="371"/>
  <c r="Z1322" i="371"/>
  <c r="Y1322" i="371"/>
  <c r="X1322" i="371"/>
  <c r="W1322" i="371"/>
  <c r="V1322" i="371"/>
  <c r="U1322" i="371"/>
  <c r="T1322" i="371"/>
  <c r="S1322" i="371"/>
  <c r="Q1322" i="371"/>
  <c r="P1322" i="371"/>
  <c r="O1322" i="371"/>
  <c r="N1322" i="371"/>
  <c r="M1322" i="371"/>
  <c r="L1322" i="371"/>
  <c r="J1322" i="371"/>
  <c r="I1322" i="371"/>
  <c r="H1322" i="371"/>
  <c r="G1322" i="371"/>
  <c r="F1322" i="371"/>
  <c r="D1322" i="371"/>
  <c r="AA1321" i="371"/>
  <c r="R1321" i="371"/>
  <c r="K1321" i="371"/>
  <c r="Z1320" i="371"/>
  <c r="Y1320" i="371"/>
  <c r="X1320" i="371"/>
  <c r="W1320" i="371"/>
  <c r="V1320" i="371"/>
  <c r="U1320" i="371"/>
  <c r="T1320" i="371"/>
  <c r="S1320" i="371"/>
  <c r="Q1320" i="371"/>
  <c r="P1320" i="371"/>
  <c r="O1320" i="371"/>
  <c r="N1320" i="371"/>
  <c r="M1320" i="371"/>
  <c r="L1320" i="371"/>
  <c r="J1320" i="371"/>
  <c r="I1320" i="371"/>
  <c r="H1320" i="371"/>
  <c r="G1320" i="371"/>
  <c r="F1320" i="371"/>
  <c r="D1320" i="371"/>
  <c r="AA1319" i="371"/>
  <c r="R1319" i="371"/>
  <c r="K1319" i="371"/>
  <c r="Z1318" i="371"/>
  <c r="Y1318" i="371"/>
  <c r="X1318" i="371"/>
  <c r="W1318" i="371"/>
  <c r="V1318" i="371"/>
  <c r="U1318" i="371"/>
  <c r="T1318" i="371"/>
  <c r="S1318" i="371"/>
  <c r="Q1318" i="371"/>
  <c r="P1318" i="371"/>
  <c r="O1318" i="371"/>
  <c r="N1318" i="371"/>
  <c r="M1318" i="371"/>
  <c r="L1318" i="371"/>
  <c r="J1318" i="371"/>
  <c r="I1318" i="371"/>
  <c r="H1318" i="371"/>
  <c r="G1318" i="371"/>
  <c r="F1318" i="371"/>
  <c r="D1318" i="371"/>
  <c r="AA1317" i="371"/>
  <c r="R1317" i="371"/>
  <c r="K1317" i="371"/>
  <c r="Z1316" i="371"/>
  <c r="Y1316" i="371"/>
  <c r="X1316" i="371"/>
  <c r="W1316" i="371"/>
  <c r="V1316" i="371"/>
  <c r="U1316" i="371"/>
  <c r="T1316" i="371"/>
  <c r="S1316" i="371"/>
  <c r="Q1316" i="371"/>
  <c r="P1316" i="371"/>
  <c r="O1316" i="371"/>
  <c r="N1316" i="371"/>
  <c r="M1316" i="371"/>
  <c r="L1316" i="371"/>
  <c r="J1316" i="371"/>
  <c r="I1316" i="371"/>
  <c r="H1316" i="371"/>
  <c r="G1316" i="371"/>
  <c r="F1316" i="371"/>
  <c r="D1316" i="371"/>
  <c r="AA1315" i="371"/>
  <c r="R1315" i="371"/>
  <c r="K1315" i="371"/>
  <c r="Z1314" i="371"/>
  <c r="Y1314" i="371"/>
  <c r="X1314" i="371"/>
  <c r="W1314" i="371"/>
  <c r="V1314" i="371"/>
  <c r="U1314" i="371"/>
  <c r="T1314" i="371"/>
  <c r="S1314" i="371"/>
  <c r="Q1314" i="371"/>
  <c r="P1314" i="371"/>
  <c r="O1314" i="371"/>
  <c r="N1314" i="371"/>
  <c r="M1314" i="371"/>
  <c r="L1314" i="371"/>
  <c r="J1314" i="371"/>
  <c r="I1314" i="371"/>
  <c r="H1314" i="371"/>
  <c r="G1314" i="371"/>
  <c r="F1314" i="371"/>
  <c r="D1314" i="371"/>
  <c r="AA1313" i="371"/>
  <c r="R1313" i="371"/>
  <c r="K1313" i="371"/>
  <c r="Z1312" i="371"/>
  <c r="Y1312" i="371"/>
  <c r="X1312" i="371"/>
  <c r="W1312" i="371"/>
  <c r="V1312" i="371"/>
  <c r="U1312" i="371"/>
  <c r="T1312" i="371"/>
  <c r="S1312" i="371"/>
  <c r="P1312" i="371"/>
  <c r="O1312" i="371"/>
  <c r="N1312" i="371"/>
  <c r="M1312" i="371"/>
  <c r="L1312" i="371"/>
  <c r="J1312" i="371"/>
  <c r="I1312" i="371"/>
  <c r="H1312" i="371"/>
  <c r="G1312" i="371"/>
  <c r="F1312" i="371"/>
  <c r="D1312" i="371"/>
  <c r="AA1311" i="371"/>
  <c r="R1311" i="371"/>
  <c r="K1311" i="371"/>
  <c r="Z1310" i="371"/>
  <c r="Y1310" i="371"/>
  <c r="X1310" i="371"/>
  <c r="W1310" i="371"/>
  <c r="V1310" i="371"/>
  <c r="U1310" i="371"/>
  <c r="T1310" i="371"/>
  <c r="S1310" i="371"/>
  <c r="Q1310" i="371"/>
  <c r="P1310" i="371"/>
  <c r="O1310" i="371"/>
  <c r="N1310" i="371"/>
  <c r="M1310" i="371"/>
  <c r="L1310" i="371"/>
  <c r="J1310" i="371"/>
  <c r="I1310" i="371"/>
  <c r="H1310" i="371"/>
  <c r="G1310" i="371"/>
  <c r="F1310" i="371"/>
  <c r="D1310" i="371"/>
  <c r="AA1309" i="371"/>
  <c r="R1309" i="371"/>
  <c r="K1309" i="371"/>
  <c r="Z1308" i="371"/>
  <c r="Y1308" i="371"/>
  <c r="X1308" i="371"/>
  <c r="W1308" i="371"/>
  <c r="V1308" i="371"/>
  <c r="U1308" i="371"/>
  <c r="T1308" i="371"/>
  <c r="S1308" i="371"/>
  <c r="Q1308" i="371"/>
  <c r="P1308" i="371"/>
  <c r="O1308" i="371"/>
  <c r="N1308" i="371"/>
  <c r="M1308" i="371"/>
  <c r="L1308" i="371"/>
  <c r="J1308" i="371"/>
  <c r="I1308" i="371"/>
  <c r="H1308" i="371"/>
  <c r="G1308" i="371"/>
  <c r="F1308" i="371"/>
  <c r="D1308" i="371"/>
  <c r="Z1307" i="371"/>
  <c r="X1307" i="371"/>
  <c r="W1307" i="371"/>
  <c r="P1307" i="371"/>
  <c r="O1307" i="371"/>
  <c r="J1307" i="371"/>
  <c r="I1307" i="371"/>
  <c r="H1307" i="371"/>
  <c r="G1307" i="371"/>
  <c r="F1307" i="371"/>
  <c r="D1307" i="371"/>
  <c r="Z1306" i="371"/>
  <c r="X1306" i="371"/>
  <c r="W1306" i="371"/>
  <c r="P1306" i="371"/>
  <c r="O1306" i="371"/>
  <c r="J1306" i="371"/>
  <c r="I1306" i="371"/>
  <c r="H1306" i="371"/>
  <c r="G1306" i="371"/>
  <c r="F1306" i="371"/>
  <c r="D1306" i="371"/>
  <c r="V1305" i="371"/>
  <c r="T1305" i="371"/>
  <c r="S1305" i="371"/>
  <c r="N1305" i="371"/>
  <c r="M1305" i="371"/>
  <c r="L1305" i="371"/>
  <c r="K1305" i="371"/>
  <c r="Z1304" i="371"/>
  <c r="Y1304" i="371"/>
  <c r="X1304" i="371"/>
  <c r="W1304" i="371"/>
  <c r="V1304" i="371"/>
  <c r="U1304" i="371"/>
  <c r="T1304" i="371"/>
  <c r="S1304" i="371"/>
  <c r="Q1304" i="371"/>
  <c r="P1304" i="371"/>
  <c r="O1304" i="371"/>
  <c r="N1304" i="371"/>
  <c r="M1304" i="371"/>
  <c r="L1304" i="371"/>
  <c r="J1304" i="371"/>
  <c r="I1304" i="371"/>
  <c r="H1304" i="371"/>
  <c r="G1304" i="371"/>
  <c r="F1304" i="371"/>
  <c r="D1304" i="371"/>
  <c r="AA1303" i="371"/>
  <c r="R1303" i="371"/>
  <c r="K1303" i="371"/>
  <c r="Z1302" i="371"/>
  <c r="Y1302" i="371"/>
  <c r="X1302" i="371"/>
  <c r="W1302" i="371"/>
  <c r="V1302" i="371"/>
  <c r="U1302" i="371"/>
  <c r="T1302" i="371"/>
  <c r="S1302" i="371"/>
  <c r="Q1302" i="371"/>
  <c r="P1302" i="371"/>
  <c r="O1302" i="371"/>
  <c r="N1302" i="371"/>
  <c r="M1302" i="371"/>
  <c r="L1302" i="371"/>
  <c r="J1302" i="371"/>
  <c r="I1302" i="371"/>
  <c r="H1302" i="371"/>
  <c r="G1302" i="371"/>
  <c r="F1302" i="371"/>
  <c r="D1302" i="371"/>
  <c r="Z1301" i="371"/>
  <c r="Y1301" i="371"/>
  <c r="X1301" i="371"/>
  <c r="W1301" i="371"/>
  <c r="V1301" i="371"/>
  <c r="U1301" i="371"/>
  <c r="T1301" i="371"/>
  <c r="S1301" i="371"/>
  <c r="Q1301" i="371"/>
  <c r="P1301" i="371"/>
  <c r="O1301" i="371"/>
  <c r="N1301" i="371"/>
  <c r="M1301" i="371"/>
  <c r="L1301" i="371"/>
  <c r="J1301" i="371"/>
  <c r="I1301" i="371"/>
  <c r="H1301" i="371"/>
  <c r="G1301" i="371"/>
  <c r="F1301" i="371"/>
  <c r="D1301" i="371"/>
  <c r="Z1300" i="371"/>
  <c r="Y1300" i="371"/>
  <c r="X1300" i="371"/>
  <c r="W1300" i="371"/>
  <c r="V1300" i="371"/>
  <c r="U1300" i="371"/>
  <c r="T1300" i="371"/>
  <c r="S1300" i="371"/>
  <c r="Q1300" i="371"/>
  <c r="P1300" i="371"/>
  <c r="O1300" i="371"/>
  <c r="N1300" i="371"/>
  <c r="M1300" i="371"/>
  <c r="L1300" i="371"/>
  <c r="J1300" i="371"/>
  <c r="I1300" i="371"/>
  <c r="H1300" i="371"/>
  <c r="G1300" i="371"/>
  <c r="F1300" i="371"/>
  <c r="D1300" i="371"/>
  <c r="Z1299" i="371"/>
  <c r="Y1299" i="371"/>
  <c r="X1299" i="371"/>
  <c r="W1299" i="371"/>
  <c r="V1299" i="371"/>
  <c r="U1299" i="371"/>
  <c r="T1299" i="371"/>
  <c r="S1299" i="371"/>
  <c r="Q1299" i="371"/>
  <c r="P1299" i="371"/>
  <c r="O1299" i="371"/>
  <c r="N1299" i="371"/>
  <c r="M1299" i="371"/>
  <c r="L1299" i="371"/>
  <c r="J1299" i="371"/>
  <c r="I1299" i="371"/>
  <c r="H1299" i="371"/>
  <c r="G1299" i="371"/>
  <c r="F1299" i="371"/>
  <c r="D1299" i="371"/>
  <c r="Z1298" i="371"/>
  <c r="Y1298" i="371"/>
  <c r="X1298" i="371"/>
  <c r="W1298" i="371"/>
  <c r="V1298" i="371"/>
  <c r="U1298" i="371"/>
  <c r="T1298" i="371"/>
  <c r="S1298" i="371"/>
  <c r="Q1298" i="371"/>
  <c r="P1298" i="371"/>
  <c r="O1298" i="371"/>
  <c r="N1298" i="371"/>
  <c r="M1298" i="371"/>
  <c r="L1298" i="371"/>
  <c r="J1298" i="371"/>
  <c r="I1298" i="371"/>
  <c r="H1298" i="371"/>
  <c r="G1298" i="371"/>
  <c r="F1298" i="371"/>
  <c r="D1298" i="371"/>
  <c r="AA1297" i="371"/>
  <c r="R1297" i="371"/>
  <c r="K1297" i="371"/>
  <c r="R1296" i="371"/>
  <c r="Z1295" i="371"/>
  <c r="Z1294" i="371" s="1"/>
  <c r="Z1296" i="371" s="1"/>
  <c r="X1295" i="371"/>
  <c r="X1294" i="371" s="1"/>
  <c r="X1296" i="371" s="1"/>
  <c r="W1295" i="371"/>
  <c r="W1294" i="371" s="1"/>
  <c r="W1296" i="371" s="1"/>
  <c r="V1295" i="371"/>
  <c r="V1294" i="371" s="1"/>
  <c r="V1296" i="371" s="1"/>
  <c r="U1295" i="371"/>
  <c r="U1294" i="371" s="1"/>
  <c r="U1296" i="371" s="1"/>
  <c r="R1295" i="371"/>
  <c r="T1294" i="371"/>
  <c r="S1294" i="371"/>
  <c r="Q1294" i="371"/>
  <c r="P1294" i="371"/>
  <c r="O1294" i="371"/>
  <c r="N1294" i="371"/>
  <c r="M1294" i="371"/>
  <c r="L1294" i="371"/>
  <c r="J1294" i="371"/>
  <c r="I1294" i="371"/>
  <c r="H1294" i="371"/>
  <c r="G1294" i="371"/>
  <c r="F1294" i="371"/>
  <c r="D1294" i="371"/>
  <c r="Y1293" i="371"/>
  <c r="R1293" i="371"/>
  <c r="K1293" i="371"/>
  <c r="Z1292" i="371"/>
  <c r="Y1292" i="371"/>
  <c r="X1292" i="371"/>
  <c r="W1292" i="371"/>
  <c r="V1292" i="371"/>
  <c r="U1292" i="371"/>
  <c r="T1292" i="371"/>
  <c r="S1292" i="371"/>
  <c r="Q1292" i="371"/>
  <c r="P1292" i="371"/>
  <c r="O1292" i="371"/>
  <c r="N1292" i="371"/>
  <c r="M1292" i="371"/>
  <c r="L1292" i="371"/>
  <c r="J1292" i="371"/>
  <c r="I1292" i="371"/>
  <c r="H1292" i="371"/>
  <c r="G1292" i="371"/>
  <c r="F1292" i="371"/>
  <c r="D1292" i="371"/>
  <c r="Z1291" i="371"/>
  <c r="Y1291" i="371"/>
  <c r="X1291" i="371"/>
  <c r="W1291" i="371"/>
  <c r="V1291" i="371"/>
  <c r="U1291" i="371"/>
  <c r="T1291" i="371"/>
  <c r="S1291" i="371"/>
  <c r="Q1291" i="371"/>
  <c r="P1291" i="371"/>
  <c r="O1291" i="371"/>
  <c r="N1291" i="371"/>
  <c r="M1291" i="371"/>
  <c r="L1291" i="371"/>
  <c r="J1291" i="371"/>
  <c r="I1291" i="371"/>
  <c r="H1291" i="371"/>
  <c r="G1291" i="371"/>
  <c r="F1291" i="371"/>
  <c r="D1291" i="371"/>
  <c r="AA1290" i="371"/>
  <c r="R1290" i="371"/>
  <c r="K1290" i="371"/>
  <c r="Z1289" i="371"/>
  <c r="Y1289" i="371"/>
  <c r="X1289" i="371"/>
  <c r="W1289" i="371"/>
  <c r="V1289" i="371"/>
  <c r="U1289" i="371"/>
  <c r="T1289" i="371"/>
  <c r="S1289" i="371"/>
  <c r="Q1289" i="371"/>
  <c r="P1289" i="371"/>
  <c r="O1289" i="371"/>
  <c r="N1289" i="371"/>
  <c r="M1289" i="371"/>
  <c r="L1289" i="371"/>
  <c r="J1289" i="371"/>
  <c r="I1289" i="371"/>
  <c r="H1289" i="371"/>
  <c r="G1289" i="371"/>
  <c r="F1289" i="371"/>
  <c r="D1289" i="371"/>
  <c r="Z1288" i="371"/>
  <c r="Y1288" i="371"/>
  <c r="X1288" i="371"/>
  <c r="W1288" i="371"/>
  <c r="V1288" i="371"/>
  <c r="U1288" i="371"/>
  <c r="T1288" i="371"/>
  <c r="S1288" i="371"/>
  <c r="Q1288" i="371"/>
  <c r="P1288" i="371"/>
  <c r="O1288" i="371"/>
  <c r="N1288" i="371"/>
  <c r="M1288" i="371"/>
  <c r="L1288" i="371"/>
  <c r="J1288" i="371"/>
  <c r="I1288" i="371"/>
  <c r="H1288" i="371"/>
  <c r="G1288" i="371"/>
  <c r="F1288" i="371"/>
  <c r="D1288" i="371"/>
  <c r="AA1287" i="371"/>
  <c r="R1287" i="371"/>
  <c r="K1287" i="371"/>
  <c r="Z1286" i="371"/>
  <c r="Y1286" i="371"/>
  <c r="X1286" i="371"/>
  <c r="W1286" i="371"/>
  <c r="V1286" i="371"/>
  <c r="U1286" i="371"/>
  <c r="T1286" i="371"/>
  <c r="S1286" i="371"/>
  <c r="Q1286" i="371"/>
  <c r="P1286" i="371"/>
  <c r="O1286" i="371"/>
  <c r="N1286" i="371"/>
  <c r="M1286" i="371"/>
  <c r="L1286" i="371"/>
  <c r="J1286" i="371"/>
  <c r="I1286" i="371"/>
  <c r="H1286" i="371"/>
  <c r="G1286" i="371"/>
  <c r="F1286" i="371"/>
  <c r="D1286" i="371"/>
  <c r="Z1285" i="371"/>
  <c r="Y1285" i="371"/>
  <c r="X1285" i="371"/>
  <c r="W1285" i="371"/>
  <c r="V1285" i="371"/>
  <c r="U1285" i="371"/>
  <c r="T1285" i="371"/>
  <c r="S1285" i="371"/>
  <c r="Q1285" i="371"/>
  <c r="P1285" i="371"/>
  <c r="O1285" i="371"/>
  <c r="N1285" i="371"/>
  <c r="M1285" i="371"/>
  <c r="L1285" i="371"/>
  <c r="J1285" i="371"/>
  <c r="I1285" i="371"/>
  <c r="H1285" i="371"/>
  <c r="G1285" i="371"/>
  <c r="F1285" i="371"/>
  <c r="D1285" i="371"/>
  <c r="Z1284" i="371"/>
  <c r="Y1284" i="371"/>
  <c r="X1284" i="371"/>
  <c r="W1284" i="371"/>
  <c r="V1284" i="371"/>
  <c r="U1284" i="371"/>
  <c r="T1284" i="371"/>
  <c r="S1284" i="371"/>
  <c r="Q1284" i="371"/>
  <c r="P1284" i="371"/>
  <c r="O1284" i="371"/>
  <c r="N1284" i="371"/>
  <c r="M1284" i="371"/>
  <c r="L1284" i="371"/>
  <c r="J1284" i="371"/>
  <c r="I1284" i="371"/>
  <c r="H1284" i="371"/>
  <c r="G1284" i="371"/>
  <c r="F1284" i="371"/>
  <c r="D1284" i="371"/>
  <c r="Z1283" i="371"/>
  <c r="Y1283" i="371"/>
  <c r="X1283" i="371"/>
  <c r="W1283" i="371"/>
  <c r="V1283" i="371"/>
  <c r="U1283" i="371"/>
  <c r="T1283" i="371"/>
  <c r="S1283" i="371"/>
  <c r="Q1283" i="371"/>
  <c r="P1283" i="371"/>
  <c r="O1283" i="371"/>
  <c r="N1283" i="371"/>
  <c r="M1283" i="371"/>
  <c r="L1283" i="371"/>
  <c r="J1283" i="371"/>
  <c r="I1283" i="371"/>
  <c r="H1283" i="371"/>
  <c r="G1283" i="371"/>
  <c r="F1283" i="371"/>
  <c r="D1283" i="371"/>
  <c r="AA1282" i="371"/>
  <c r="R1282" i="371"/>
  <c r="K1282" i="371"/>
  <c r="Z1281" i="371"/>
  <c r="Y1281" i="371"/>
  <c r="X1281" i="371"/>
  <c r="R1281" i="371"/>
  <c r="J1281" i="371"/>
  <c r="I1281" i="371"/>
  <c r="H1281" i="371"/>
  <c r="G1281" i="371"/>
  <c r="F1281" i="371"/>
  <c r="D1281" i="371"/>
  <c r="Z1280" i="371"/>
  <c r="Y1280" i="371"/>
  <c r="X1280" i="371"/>
  <c r="R1280" i="371"/>
  <c r="J1280" i="371"/>
  <c r="I1280" i="371"/>
  <c r="H1280" i="371"/>
  <c r="G1280" i="371"/>
  <c r="F1280" i="371"/>
  <c r="D1280" i="371"/>
  <c r="Z1279" i="371"/>
  <c r="Y1279" i="371"/>
  <c r="X1279" i="371"/>
  <c r="R1279" i="371"/>
  <c r="J1279" i="371"/>
  <c r="I1279" i="371"/>
  <c r="H1279" i="371"/>
  <c r="G1279" i="371"/>
  <c r="F1279" i="371"/>
  <c r="D1279" i="371"/>
  <c r="Z1278" i="371"/>
  <c r="Y1278" i="371"/>
  <c r="X1278" i="371"/>
  <c r="R1278" i="371"/>
  <c r="J1278" i="371"/>
  <c r="I1278" i="371"/>
  <c r="H1278" i="371"/>
  <c r="G1278" i="371"/>
  <c r="F1278" i="371"/>
  <c r="D1278" i="371"/>
  <c r="V1277" i="371"/>
  <c r="U1277" i="371"/>
  <c r="U1276" i="371" s="1"/>
  <c r="T1277" i="371"/>
  <c r="S1277" i="371"/>
  <c r="Q1277" i="371"/>
  <c r="Q1276" i="371" s="1"/>
  <c r="P1277" i="371"/>
  <c r="P1276" i="371" s="1"/>
  <c r="O1277" i="371"/>
  <c r="O1276" i="371" s="1"/>
  <c r="N1277" i="371"/>
  <c r="M1277" i="371"/>
  <c r="L1277" i="371"/>
  <c r="K1277" i="371"/>
  <c r="Z1276" i="371"/>
  <c r="X1276" i="371"/>
  <c r="W1276" i="371"/>
  <c r="J1276" i="371"/>
  <c r="I1276" i="371"/>
  <c r="H1276" i="371"/>
  <c r="G1276" i="371"/>
  <c r="F1276" i="371"/>
  <c r="D1276" i="371"/>
  <c r="AA1275" i="371"/>
  <c r="R1275" i="371"/>
  <c r="K1275" i="371"/>
  <c r="Z1274" i="371"/>
  <c r="Y1274" i="371"/>
  <c r="X1274" i="371"/>
  <c r="W1274" i="371"/>
  <c r="V1274" i="371"/>
  <c r="U1274" i="371"/>
  <c r="T1274" i="371"/>
  <c r="S1274" i="371"/>
  <c r="Q1274" i="371"/>
  <c r="P1274" i="371"/>
  <c r="O1274" i="371"/>
  <c r="N1274" i="371"/>
  <c r="M1274" i="371"/>
  <c r="L1274" i="371"/>
  <c r="J1274" i="371"/>
  <c r="I1274" i="371"/>
  <c r="H1274" i="371"/>
  <c r="G1274" i="371"/>
  <c r="F1274" i="371"/>
  <c r="D1274" i="371"/>
  <c r="AA1273" i="371"/>
  <c r="R1273" i="371"/>
  <c r="K1273" i="371"/>
  <c r="Z1272" i="371"/>
  <c r="Y1272" i="371"/>
  <c r="X1272" i="371"/>
  <c r="W1272" i="371"/>
  <c r="V1272" i="371"/>
  <c r="U1272" i="371"/>
  <c r="T1272" i="371"/>
  <c r="S1272" i="371"/>
  <c r="Q1272" i="371"/>
  <c r="P1272" i="371"/>
  <c r="O1272" i="371"/>
  <c r="N1272" i="371"/>
  <c r="M1272" i="371"/>
  <c r="L1272" i="371"/>
  <c r="J1272" i="371"/>
  <c r="I1272" i="371"/>
  <c r="H1272" i="371"/>
  <c r="G1272" i="371"/>
  <c r="F1272" i="371"/>
  <c r="D1272" i="371"/>
  <c r="AA1271" i="371"/>
  <c r="R1271" i="371"/>
  <c r="K1271" i="371"/>
  <c r="Z1270" i="371"/>
  <c r="Y1270" i="371"/>
  <c r="X1270" i="371"/>
  <c r="W1270" i="371"/>
  <c r="V1270" i="371"/>
  <c r="U1270" i="371"/>
  <c r="T1270" i="371"/>
  <c r="S1270" i="371"/>
  <c r="Q1270" i="371"/>
  <c r="P1270" i="371"/>
  <c r="O1270" i="371"/>
  <c r="N1270" i="371"/>
  <c r="M1270" i="371"/>
  <c r="L1270" i="371"/>
  <c r="J1270" i="371"/>
  <c r="I1270" i="371"/>
  <c r="H1270" i="371"/>
  <c r="G1270" i="371"/>
  <c r="F1270" i="371"/>
  <c r="D1270" i="371"/>
  <c r="AA1269" i="371"/>
  <c r="R1269" i="371"/>
  <c r="K1269" i="371"/>
  <c r="Z1268" i="371"/>
  <c r="Y1268" i="371"/>
  <c r="X1268" i="371"/>
  <c r="W1268" i="371"/>
  <c r="V1268" i="371"/>
  <c r="U1268" i="371"/>
  <c r="T1268" i="371"/>
  <c r="S1268" i="371"/>
  <c r="Q1268" i="371"/>
  <c r="P1268" i="371"/>
  <c r="O1268" i="371"/>
  <c r="N1268" i="371"/>
  <c r="M1268" i="371"/>
  <c r="L1268" i="371"/>
  <c r="J1268" i="371"/>
  <c r="I1268" i="371"/>
  <c r="H1268" i="371"/>
  <c r="G1268" i="371"/>
  <c r="F1268" i="371"/>
  <c r="D1268" i="371"/>
  <c r="AA1267" i="371"/>
  <c r="R1267" i="371"/>
  <c r="K1267" i="371"/>
  <c r="Z1266" i="371"/>
  <c r="Y1266" i="371"/>
  <c r="X1266" i="371"/>
  <c r="W1266" i="371"/>
  <c r="V1266" i="371"/>
  <c r="U1266" i="371"/>
  <c r="T1266" i="371"/>
  <c r="S1266" i="371"/>
  <c r="Q1266" i="371"/>
  <c r="P1266" i="371"/>
  <c r="O1266" i="371"/>
  <c r="N1266" i="371"/>
  <c r="M1266" i="371"/>
  <c r="L1266" i="371"/>
  <c r="J1266" i="371"/>
  <c r="I1266" i="371"/>
  <c r="H1266" i="371"/>
  <c r="G1266" i="371"/>
  <c r="F1266" i="371"/>
  <c r="D1266" i="371"/>
  <c r="AA1265" i="371"/>
  <c r="R1265" i="371"/>
  <c r="K1265" i="371"/>
  <c r="Z1264" i="371"/>
  <c r="Y1264" i="371"/>
  <c r="X1264" i="371"/>
  <c r="W1264" i="371"/>
  <c r="V1264" i="371"/>
  <c r="U1264" i="371"/>
  <c r="T1264" i="371"/>
  <c r="S1264" i="371"/>
  <c r="Q1264" i="371"/>
  <c r="P1264" i="371"/>
  <c r="O1264" i="371"/>
  <c r="N1264" i="371"/>
  <c r="M1264" i="371"/>
  <c r="L1264" i="371"/>
  <c r="J1264" i="371"/>
  <c r="I1264" i="371"/>
  <c r="H1264" i="371"/>
  <c r="G1264" i="371"/>
  <c r="F1264" i="371"/>
  <c r="D1264" i="371"/>
  <c r="AA1263" i="371"/>
  <c r="R1263" i="371"/>
  <c r="K1263" i="371"/>
  <c r="Z1262" i="371"/>
  <c r="Y1262" i="371"/>
  <c r="X1262" i="371"/>
  <c r="W1262" i="371"/>
  <c r="V1262" i="371"/>
  <c r="U1262" i="371"/>
  <c r="T1262" i="371"/>
  <c r="S1262" i="371"/>
  <c r="Q1262" i="371"/>
  <c r="P1262" i="371"/>
  <c r="O1262" i="371"/>
  <c r="N1262" i="371"/>
  <c r="M1262" i="371"/>
  <c r="L1262" i="371"/>
  <c r="J1262" i="371"/>
  <c r="I1262" i="371"/>
  <c r="H1262" i="371"/>
  <c r="G1262" i="371"/>
  <c r="F1262" i="371"/>
  <c r="D1262" i="371"/>
  <c r="AA1261" i="371"/>
  <c r="R1261" i="371"/>
  <c r="K1261" i="371"/>
  <c r="Z1260" i="371"/>
  <c r="Y1260" i="371"/>
  <c r="X1260" i="371"/>
  <c r="W1260" i="371"/>
  <c r="V1260" i="371"/>
  <c r="U1260" i="371"/>
  <c r="T1260" i="371"/>
  <c r="S1260" i="371"/>
  <c r="Q1260" i="371"/>
  <c r="P1260" i="371"/>
  <c r="O1260" i="371"/>
  <c r="N1260" i="371"/>
  <c r="M1260" i="371"/>
  <c r="L1260" i="371"/>
  <c r="J1260" i="371"/>
  <c r="I1260" i="371"/>
  <c r="H1260" i="371"/>
  <c r="G1260" i="371"/>
  <c r="F1260" i="371"/>
  <c r="D1260" i="371"/>
  <c r="AA1259" i="371"/>
  <c r="R1259" i="371"/>
  <c r="K1259" i="371"/>
  <c r="Z1258" i="371"/>
  <c r="Y1258" i="371"/>
  <c r="X1258" i="371"/>
  <c r="W1258" i="371"/>
  <c r="V1258" i="371"/>
  <c r="U1258" i="371"/>
  <c r="T1258" i="371"/>
  <c r="S1258" i="371"/>
  <c r="Q1258" i="371"/>
  <c r="P1258" i="371"/>
  <c r="O1258" i="371"/>
  <c r="N1258" i="371"/>
  <c r="M1258" i="371"/>
  <c r="L1258" i="371"/>
  <c r="J1258" i="371"/>
  <c r="I1258" i="371"/>
  <c r="H1258" i="371"/>
  <c r="G1258" i="371"/>
  <c r="F1258" i="371"/>
  <c r="D1258" i="371"/>
  <c r="AA1257" i="371"/>
  <c r="R1257" i="371"/>
  <c r="K1257" i="371"/>
  <c r="Z1256" i="371"/>
  <c r="Y1256" i="371"/>
  <c r="X1256" i="371"/>
  <c r="W1256" i="371"/>
  <c r="V1256" i="371"/>
  <c r="U1256" i="371"/>
  <c r="T1256" i="371"/>
  <c r="S1256" i="371"/>
  <c r="Q1256" i="371"/>
  <c r="P1256" i="371"/>
  <c r="O1256" i="371"/>
  <c r="N1256" i="371"/>
  <c r="M1256" i="371"/>
  <c r="L1256" i="371"/>
  <c r="J1256" i="371"/>
  <c r="I1256" i="371"/>
  <c r="H1256" i="371"/>
  <c r="G1256" i="371"/>
  <c r="F1256" i="371"/>
  <c r="D1256" i="371"/>
  <c r="AA1255" i="371"/>
  <c r="R1255" i="371"/>
  <c r="K1255" i="371"/>
  <c r="AA1253" i="371"/>
  <c r="R1253" i="371"/>
  <c r="K1253" i="371"/>
  <c r="Z1252" i="371"/>
  <c r="Y1252" i="371"/>
  <c r="Y1251" i="371" s="1"/>
  <c r="X1252" i="371"/>
  <c r="X1251" i="371" s="1"/>
  <c r="W1252" i="371"/>
  <c r="W1251" i="371" s="1"/>
  <c r="V1252" i="371"/>
  <c r="V1251" i="371" s="1"/>
  <c r="U1252" i="371"/>
  <c r="U1251" i="371" s="1"/>
  <c r="T1252" i="371"/>
  <c r="T1251" i="371" s="1"/>
  <c r="S1252" i="371"/>
  <c r="S1251" i="371" s="1"/>
  <c r="Q1252" i="371"/>
  <c r="Q1251" i="371" s="1"/>
  <c r="P1252" i="371"/>
  <c r="P1251" i="371" s="1"/>
  <c r="O1252" i="371"/>
  <c r="O1251" i="371" s="1"/>
  <c r="N1252" i="371"/>
  <c r="N1251" i="371" s="1"/>
  <c r="M1252" i="371"/>
  <c r="M1251" i="371" s="1"/>
  <c r="L1252" i="371"/>
  <c r="J1252" i="371"/>
  <c r="J1251" i="371" s="1"/>
  <c r="I1252" i="371"/>
  <c r="I1251" i="371" s="1"/>
  <c r="H1252" i="371"/>
  <c r="H1251" i="371" s="1"/>
  <c r="G1252" i="371"/>
  <c r="G1251" i="371" s="1"/>
  <c r="F1252" i="371"/>
  <c r="F1251" i="371" s="1"/>
  <c r="D1252" i="371"/>
  <c r="D1251" i="371" s="1"/>
  <c r="Z1251" i="371"/>
  <c r="AA1249" i="371"/>
  <c r="R1249" i="371"/>
  <c r="K1249" i="371"/>
  <c r="AA1248" i="371"/>
  <c r="R1248" i="371"/>
  <c r="K1248" i="371"/>
  <c r="Z1247" i="371"/>
  <c r="Z1246" i="371" s="1"/>
  <c r="Y1247" i="371"/>
  <c r="Y1246" i="371" s="1"/>
  <c r="X1247" i="371"/>
  <c r="X1246" i="371" s="1"/>
  <c r="V1247" i="371"/>
  <c r="V1246" i="371" s="1"/>
  <c r="U1247" i="371"/>
  <c r="U1246" i="371" s="1"/>
  <c r="T1247" i="371"/>
  <c r="T1246" i="371" s="1"/>
  <c r="S1247" i="371"/>
  <c r="S1246" i="371" s="1"/>
  <c r="Q1247" i="371"/>
  <c r="Q1246" i="371" s="1"/>
  <c r="P1247" i="371"/>
  <c r="P1246" i="371" s="1"/>
  <c r="O1247" i="371"/>
  <c r="O1246" i="371" s="1"/>
  <c r="N1247" i="371"/>
  <c r="N1246" i="371" s="1"/>
  <c r="M1247" i="371"/>
  <c r="M1246" i="371" s="1"/>
  <c r="L1247" i="371"/>
  <c r="L1246" i="371" s="1"/>
  <c r="J1247" i="371"/>
  <c r="J1246" i="371" s="1"/>
  <c r="I1247" i="371"/>
  <c r="I1246" i="371" s="1"/>
  <c r="H1247" i="371"/>
  <c r="H1246" i="371" s="1"/>
  <c r="G1247" i="371"/>
  <c r="G1246" i="371" s="1"/>
  <c r="F1247" i="371"/>
  <c r="F1246" i="371" s="1"/>
  <c r="D1247" i="371"/>
  <c r="D1246" i="371" s="1"/>
  <c r="AA1244" i="371"/>
  <c r="R1244" i="371"/>
  <c r="K1244" i="371"/>
  <c r="AA1243" i="371"/>
  <c r="R1243" i="371"/>
  <c r="K1243" i="371"/>
  <c r="Z1242" i="371"/>
  <c r="Z1241" i="371" s="1"/>
  <c r="Z1240" i="371" s="1"/>
  <c r="Y1242" i="371"/>
  <c r="Y1241" i="371" s="1"/>
  <c r="Y1240" i="371" s="1"/>
  <c r="X1242" i="371"/>
  <c r="X1241" i="371" s="1"/>
  <c r="X1240" i="371" s="1"/>
  <c r="V1242" i="371"/>
  <c r="V1241" i="371" s="1"/>
  <c r="V1240" i="371" s="1"/>
  <c r="U1242" i="371"/>
  <c r="U1241" i="371" s="1"/>
  <c r="U1240" i="371" s="1"/>
  <c r="T1242" i="371"/>
  <c r="T1241" i="371" s="1"/>
  <c r="T1240" i="371" s="1"/>
  <c r="S1242" i="371"/>
  <c r="S1241" i="371" s="1"/>
  <c r="S1240" i="371" s="1"/>
  <c r="Q1242" i="371"/>
  <c r="Q1241" i="371" s="1"/>
  <c r="Q1240" i="371" s="1"/>
  <c r="P1242" i="371"/>
  <c r="P1241" i="371" s="1"/>
  <c r="P1240" i="371" s="1"/>
  <c r="O1242" i="371"/>
  <c r="O1241" i="371" s="1"/>
  <c r="O1240" i="371" s="1"/>
  <c r="N1242" i="371"/>
  <c r="N1241" i="371" s="1"/>
  <c r="N1240" i="371" s="1"/>
  <c r="M1242" i="371"/>
  <c r="M1241" i="371" s="1"/>
  <c r="M1240" i="371" s="1"/>
  <c r="L1242" i="371"/>
  <c r="J1242" i="371"/>
  <c r="J1241" i="371" s="1"/>
  <c r="J1240" i="371" s="1"/>
  <c r="I1242" i="371"/>
  <c r="I1241" i="371" s="1"/>
  <c r="I1240" i="371" s="1"/>
  <c r="H1242" i="371"/>
  <c r="H1241" i="371" s="1"/>
  <c r="H1240" i="371" s="1"/>
  <c r="G1242" i="371"/>
  <c r="G1241" i="371" s="1"/>
  <c r="G1240" i="371" s="1"/>
  <c r="F1242" i="371"/>
  <c r="F1241" i="371" s="1"/>
  <c r="F1240" i="371" s="1"/>
  <c r="D1242" i="371"/>
  <c r="D1241" i="371" s="1"/>
  <c r="AA1239" i="371"/>
  <c r="R1239" i="371"/>
  <c r="K1239" i="371"/>
  <c r="AA1238" i="371"/>
  <c r="R1238" i="371"/>
  <c r="K1238" i="371"/>
  <c r="AA1237" i="371"/>
  <c r="R1237" i="371"/>
  <c r="K1237" i="371"/>
  <c r="Z1236" i="371"/>
  <c r="Y1236" i="371"/>
  <c r="X1236" i="371"/>
  <c r="V1236" i="371"/>
  <c r="U1236" i="371"/>
  <c r="T1236" i="371"/>
  <c r="S1236" i="371"/>
  <c r="Q1236" i="371"/>
  <c r="P1236" i="371"/>
  <c r="O1236" i="371"/>
  <c r="N1236" i="371"/>
  <c r="M1236" i="371"/>
  <c r="L1236" i="371"/>
  <c r="J1236" i="371"/>
  <c r="I1236" i="371"/>
  <c r="H1236" i="371"/>
  <c r="G1236" i="371"/>
  <c r="F1236" i="371"/>
  <c r="D1236" i="371"/>
  <c r="AA1235" i="371"/>
  <c r="R1235" i="371"/>
  <c r="K1235" i="371"/>
  <c r="AA1234" i="371"/>
  <c r="R1234" i="371"/>
  <c r="K1234" i="371"/>
  <c r="Z1233" i="371"/>
  <c r="Y1233" i="371"/>
  <c r="X1233" i="371"/>
  <c r="V1233" i="371"/>
  <c r="U1233" i="371"/>
  <c r="T1233" i="371"/>
  <c r="S1233" i="371"/>
  <c r="Q1233" i="371"/>
  <c r="P1233" i="371"/>
  <c r="O1233" i="371"/>
  <c r="N1233" i="371"/>
  <c r="M1233" i="371"/>
  <c r="L1233" i="371"/>
  <c r="J1233" i="371"/>
  <c r="I1233" i="371"/>
  <c r="H1233" i="371"/>
  <c r="G1233" i="371"/>
  <c r="F1233" i="371"/>
  <c r="D1233" i="371"/>
  <c r="AA1232" i="371"/>
  <c r="R1232" i="371"/>
  <c r="K1232" i="371"/>
  <c r="AA1231" i="371"/>
  <c r="R1231" i="371"/>
  <c r="K1231" i="371"/>
  <c r="Z1230" i="371"/>
  <c r="Y1230" i="371"/>
  <c r="X1230" i="371"/>
  <c r="V1230" i="371"/>
  <c r="U1230" i="371"/>
  <c r="T1230" i="371"/>
  <c r="S1230" i="371"/>
  <c r="Q1230" i="371"/>
  <c r="P1230" i="371"/>
  <c r="O1230" i="371"/>
  <c r="N1230" i="371"/>
  <c r="M1230" i="371"/>
  <c r="L1230" i="371"/>
  <c r="J1230" i="371"/>
  <c r="I1230" i="371"/>
  <c r="H1230" i="371"/>
  <c r="G1230" i="371"/>
  <c r="F1230" i="371"/>
  <c r="D1230" i="371"/>
  <c r="AA1229" i="371"/>
  <c r="R1229" i="371"/>
  <c r="K1229" i="371"/>
  <c r="AA1228" i="371"/>
  <c r="R1228" i="371"/>
  <c r="K1228" i="371"/>
  <c r="AA1227" i="371"/>
  <c r="R1227" i="371"/>
  <c r="K1227" i="371"/>
  <c r="AA1226" i="371"/>
  <c r="R1226" i="371"/>
  <c r="K1226" i="371"/>
  <c r="Z1225" i="371"/>
  <c r="Y1225" i="371"/>
  <c r="X1225" i="371"/>
  <c r="V1225" i="371"/>
  <c r="U1225" i="371"/>
  <c r="T1225" i="371"/>
  <c r="S1225" i="371"/>
  <c r="Q1225" i="371"/>
  <c r="P1225" i="371"/>
  <c r="O1225" i="371"/>
  <c r="N1225" i="371"/>
  <c r="M1225" i="371"/>
  <c r="L1225" i="371"/>
  <c r="J1225" i="371"/>
  <c r="I1225" i="371"/>
  <c r="H1225" i="371"/>
  <c r="G1225" i="371"/>
  <c r="F1225" i="371"/>
  <c r="D1225" i="371"/>
  <c r="AA1224" i="371"/>
  <c r="R1224" i="371"/>
  <c r="K1224" i="371"/>
  <c r="AA1223" i="371"/>
  <c r="R1223" i="371"/>
  <c r="K1223" i="371"/>
  <c r="AA1222" i="371"/>
  <c r="AA1197" i="371"/>
  <c r="R1197" i="371"/>
  <c r="K1197" i="371"/>
  <c r="AA1196" i="371"/>
  <c r="R1196" i="371"/>
  <c r="K1196" i="371"/>
  <c r="Z1165" i="371"/>
  <c r="Y1165" i="371"/>
  <c r="X1165" i="371"/>
  <c r="W1165" i="371"/>
  <c r="V1165" i="371"/>
  <c r="U1165" i="371"/>
  <c r="T1165" i="371"/>
  <c r="S1165" i="371"/>
  <c r="Q1165" i="371"/>
  <c r="P1165" i="371"/>
  <c r="O1165" i="371"/>
  <c r="N1165" i="371"/>
  <c r="M1165" i="371"/>
  <c r="L1165" i="371"/>
  <c r="J1165" i="371"/>
  <c r="I1165" i="371"/>
  <c r="H1165" i="371"/>
  <c r="G1165" i="371"/>
  <c r="F1165" i="371"/>
  <c r="D1165" i="371"/>
  <c r="AA1194" i="371"/>
  <c r="R1194" i="371"/>
  <c r="K1194" i="371"/>
  <c r="AA1193" i="371"/>
  <c r="R1193" i="371"/>
  <c r="K1193" i="371"/>
  <c r="AA1192" i="371"/>
  <c r="R1192" i="371"/>
  <c r="K1192" i="371"/>
  <c r="AA1191" i="371"/>
  <c r="R1191" i="371"/>
  <c r="K1191" i="371"/>
  <c r="AA1190" i="371"/>
  <c r="R1190" i="371"/>
  <c r="K1190" i="371"/>
  <c r="AA1189" i="371"/>
  <c r="R1189" i="371"/>
  <c r="K1189" i="371"/>
  <c r="AA1188" i="371"/>
  <c r="R1188" i="371"/>
  <c r="K1188" i="371"/>
  <c r="AA1187" i="371"/>
  <c r="R1187" i="371"/>
  <c r="K1187" i="371"/>
  <c r="AA1186" i="371"/>
  <c r="R1186" i="371"/>
  <c r="K1186" i="371"/>
  <c r="AA1185" i="371"/>
  <c r="R1185" i="371"/>
  <c r="K1185" i="371"/>
  <c r="AA1184" i="371"/>
  <c r="R1184" i="371"/>
  <c r="K1184" i="371"/>
  <c r="AA1183" i="371"/>
  <c r="R1183" i="371"/>
  <c r="K1183" i="371"/>
  <c r="AA1182" i="371"/>
  <c r="R1182" i="371"/>
  <c r="K1182" i="371"/>
  <c r="AA1181" i="371"/>
  <c r="R1181" i="371"/>
  <c r="K1181" i="371"/>
  <c r="AA1180" i="371"/>
  <c r="R1180" i="371"/>
  <c r="K1180" i="371"/>
  <c r="AA1179" i="371"/>
  <c r="R1179" i="371"/>
  <c r="K1179" i="371"/>
  <c r="AA1178" i="371"/>
  <c r="R1178" i="371"/>
  <c r="K1178" i="371"/>
  <c r="AA1177" i="371"/>
  <c r="R1177" i="371"/>
  <c r="K1177" i="371"/>
  <c r="AA1176" i="371"/>
  <c r="R1176" i="371"/>
  <c r="K1176" i="371"/>
  <c r="AA1175" i="371"/>
  <c r="R1175" i="371"/>
  <c r="K1175" i="371"/>
  <c r="AA1174" i="371"/>
  <c r="R1174" i="371"/>
  <c r="K1174" i="371"/>
  <c r="AA1173" i="371"/>
  <c r="R1173" i="371"/>
  <c r="K1173" i="371"/>
  <c r="AA1172" i="371"/>
  <c r="R1172" i="371"/>
  <c r="K1172" i="371"/>
  <c r="AA1171" i="371"/>
  <c r="R1171" i="371"/>
  <c r="K1171" i="371"/>
  <c r="AA1170" i="371"/>
  <c r="R1170" i="371"/>
  <c r="K1170" i="371"/>
  <c r="AA1169" i="371"/>
  <c r="R1169" i="371"/>
  <c r="K1169" i="371"/>
  <c r="AA1168" i="371"/>
  <c r="R1168" i="371"/>
  <c r="K1168" i="371"/>
  <c r="AA1167" i="371"/>
  <c r="R1167" i="371"/>
  <c r="K1167" i="371"/>
  <c r="AA1166" i="371"/>
  <c r="R1166" i="371"/>
  <c r="K1166" i="371"/>
  <c r="AA1164" i="371"/>
  <c r="R1164" i="371"/>
  <c r="K1164" i="371"/>
  <c r="Z1163" i="371"/>
  <c r="Y1163" i="371"/>
  <c r="X1163" i="371"/>
  <c r="W1163" i="371"/>
  <c r="V1163" i="371"/>
  <c r="U1163" i="371"/>
  <c r="T1163" i="371"/>
  <c r="S1163" i="371"/>
  <c r="Q1163" i="371"/>
  <c r="P1163" i="371"/>
  <c r="O1163" i="371"/>
  <c r="N1163" i="371"/>
  <c r="M1163" i="371"/>
  <c r="L1163" i="371"/>
  <c r="J1163" i="371"/>
  <c r="I1163" i="371"/>
  <c r="H1163" i="371"/>
  <c r="G1163" i="371"/>
  <c r="F1163" i="371"/>
  <c r="D1163" i="371"/>
  <c r="AA1162" i="371"/>
  <c r="R1162" i="371"/>
  <c r="K1162" i="371"/>
  <c r="Z1161" i="371"/>
  <c r="Y1161" i="371"/>
  <c r="X1161" i="371"/>
  <c r="W1161" i="371"/>
  <c r="V1161" i="371"/>
  <c r="U1161" i="371"/>
  <c r="T1161" i="371"/>
  <c r="S1161" i="371"/>
  <c r="Q1161" i="371"/>
  <c r="P1161" i="371"/>
  <c r="O1161" i="371"/>
  <c r="N1161" i="371"/>
  <c r="M1161" i="371"/>
  <c r="L1161" i="371"/>
  <c r="J1161" i="371"/>
  <c r="I1161" i="371"/>
  <c r="H1161" i="371"/>
  <c r="G1161" i="371"/>
  <c r="F1161" i="371"/>
  <c r="D1161" i="371"/>
  <c r="AA1160" i="371"/>
  <c r="R1160" i="371"/>
  <c r="K1160" i="371"/>
  <c r="Z1159" i="371"/>
  <c r="Y1159" i="371"/>
  <c r="X1159" i="371"/>
  <c r="W1159" i="371"/>
  <c r="V1159" i="371"/>
  <c r="U1159" i="371"/>
  <c r="T1159" i="371"/>
  <c r="S1159" i="371"/>
  <c r="Q1159" i="371"/>
  <c r="P1159" i="371"/>
  <c r="O1159" i="371"/>
  <c r="N1159" i="371"/>
  <c r="M1159" i="371"/>
  <c r="L1159" i="371"/>
  <c r="J1159" i="371"/>
  <c r="I1159" i="371"/>
  <c r="H1159" i="371"/>
  <c r="G1159" i="371"/>
  <c r="F1159" i="371"/>
  <c r="D1159" i="371"/>
  <c r="AA1158" i="371"/>
  <c r="R1158" i="371"/>
  <c r="K1158" i="371"/>
  <c r="Z1157" i="371"/>
  <c r="Y1157" i="371"/>
  <c r="X1157" i="371"/>
  <c r="W1157" i="371"/>
  <c r="V1157" i="371"/>
  <c r="U1157" i="371"/>
  <c r="T1157" i="371"/>
  <c r="S1157" i="371"/>
  <c r="Q1157" i="371"/>
  <c r="P1157" i="371"/>
  <c r="O1157" i="371"/>
  <c r="N1157" i="371"/>
  <c r="M1157" i="371"/>
  <c r="L1157" i="371"/>
  <c r="J1157" i="371"/>
  <c r="I1157" i="371"/>
  <c r="H1157" i="371"/>
  <c r="G1157" i="371"/>
  <c r="F1157" i="371"/>
  <c r="D1157" i="371"/>
  <c r="AA1155" i="371"/>
  <c r="R1155" i="371"/>
  <c r="K1155" i="371"/>
  <c r="AA1154" i="371"/>
  <c r="R1154" i="371"/>
  <c r="K1154" i="371"/>
  <c r="AA1152" i="371"/>
  <c r="R1152" i="371"/>
  <c r="K1152" i="371"/>
  <c r="Z1151" i="371"/>
  <c r="Y1151" i="371"/>
  <c r="X1151" i="371"/>
  <c r="W1151" i="371"/>
  <c r="V1151" i="371"/>
  <c r="U1151" i="371"/>
  <c r="T1151" i="371"/>
  <c r="S1151" i="371"/>
  <c r="Q1151" i="371"/>
  <c r="P1151" i="371"/>
  <c r="O1151" i="371"/>
  <c r="N1151" i="371"/>
  <c r="M1151" i="371"/>
  <c r="L1151" i="371"/>
  <c r="J1151" i="371"/>
  <c r="I1151" i="371"/>
  <c r="H1151" i="371"/>
  <c r="G1151" i="371"/>
  <c r="F1151" i="371"/>
  <c r="D1151" i="371"/>
  <c r="AA1150" i="371"/>
  <c r="R1150" i="371"/>
  <c r="K1150" i="371"/>
  <c r="Z1149" i="371"/>
  <c r="Y1149" i="371"/>
  <c r="X1149" i="371"/>
  <c r="W1149" i="371"/>
  <c r="V1149" i="371"/>
  <c r="U1149" i="371"/>
  <c r="T1149" i="371"/>
  <c r="S1149" i="371"/>
  <c r="Q1149" i="371"/>
  <c r="P1149" i="371"/>
  <c r="O1149" i="371"/>
  <c r="N1149" i="371"/>
  <c r="M1149" i="371"/>
  <c r="L1149" i="371"/>
  <c r="J1149" i="371"/>
  <c r="I1149" i="371"/>
  <c r="H1149" i="371"/>
  <c r="G1149" i="371"/>
  <c r="F1149" i="371"/>
  <c r="D1149" i="371"/>
  <c r="AA1148" i="371"/>
  <c r="R1148" i="371"/>
  <c r="K1148" i="371"/>
  <c r="Z1147" i="371"/>
  <c r="Y1147" i="371"/>
  <c r="X1147" i="371"/>
  <c r="W1147" i="371"/>
  <c r="V1147" i="371"/>
  <c r="U1147" i="371"/>
  <c r="T1147" i="371"/>
  <c r="S1147" i="371"/>
  <c r="Q1147" i="371"/>
  <c r="P1147" i="371"/>
  <c r="O1147" i="371"/>
  <c r="N1147" i="371"/>
  <c r="M1147" i="371"/>
  <c r="L1147" i="371"/>
  <c r="J1147" i="371"/>
  <c r="I1147" i="371"/>
  <c r="H1147" i="371"/>
  <c r="G1147" i="371"/>
  <c r="F1147" i="371"/>
  <c r="D1147" i="371"/>
  <c r="AA1146" i="371"/>
  <c r="R1146" i="371"/>
  <c r="K1146" i="371"/>
  <c r="Z1145" i="371"/>
  <c r="Y1145" i="371"/>
  <c r="X1145" i="371"/>
  <c r="W1145" i="371"/>
  <c r="V1145" i="371"/>
  <c r="U1145" i="371"/>
  <c r="T1145" i="371"/>
  <c r="S1145" i="371"/>
  <c r="Q1145" i="371"/>
  <c r="P1145" i="371"/>
  <c r="O1145" i="371"/>
  <c r="N1145" i="371"/>
  <c r="M1145" i="371"/>
  <c r="L1145" i="371"/>
  <c r="J1145" i="371"/>
  <c r="I1145" i="371"/>
  <c r="H1145" i="371"/>
  <c r="G1145" i="371"/>
  <c r="F1145" i="371"/>
  <c r="D1145" i="371"/>
  <c r="AA1144" i="371"/>
  <c r="R1144" i="371"/>
  <c r="K1144" i="371"/>
  <c r="Z1143" i="371"/>
  <c r="Y1143" i="371"/>
  <c r="X1143" i="371"/>
  <c r="W1143" i="371"/>
  <c r="V1143" i="371"/>
  <c r="U1143" i="371"/>
  <c r="T1143" i="371"/>
  <c r="S1143" i="371"/>
  <c r="Q1143" i="371"/>
  <c r="P1143" i="371"/>
  <c r="O1143" i="371"/>
  <c r="N1143" i="371"/>
  <c r="M1143" i="371"/>
  <c r="L1143" i="371"/>
  <c r="J1143" i="371"/>
  <c r="I1143" i="371"/>
  <c r="H1143" i="371"/>
  <c r="G1143" i="371"/>
  <c r="F1143" i="371"/>
  <c r="D1143" i="371"/>
  <c r="AA1142" i="371"/>
  <c r="R1142" i="371"/>
  <c r="K1142" i="371"/>
  <c r="Z1141" i="371"/>
  <c r="Y1141" i="371"/>
  <c r="X1141" i="371"/>
  <c r="W1141" i="371"/>
  <c r="V1141" i="371"/>
  <c r="U1141" i="371"/>
  <c r="T1141" i="371"/>
  <c r="S1141" i="371"/>
  <c r="Q1141" i="371"/>
  <c r="P1141" i="371"/>
  <c r="O1141" i="371"/>
  <c r="N1141" i="371"/>
  <c r="M1141" i="371"/>
  <c r="L1141" i="371"/>
  <c r="J1141" i="371"/>
  <c r="I1141" i="371"/>
  <c r="H1141" i="371"/>
  <c r="G1141" i="371"/>
  <c r="F1141" i="371"/>
  <c r="D1141" i="371"/>
  <c r="AA1140" i="371"/>
  <c r="R1140" i="371"/>
  <c r="K1140" i="371"/>
  <c r="Z1139" i="371"/>
  <c r="Y1139" i="371"/>
  <c r="X1139" i="371"/>
  <c r="W1139" i="371"/>
  <c r="V1139" i="371"/>
  <c r="U1139" i="371"/>
  <c r="T1139" i="371"/>
  <c r="S1139" i="371"/>
  <c r="Q1139" i="371"/>
  <c r="P1139" i="371"/>
  <c r="O1139" i="371"/>
  <c r="N1139" i="371"/>
  <c r="M1139" i="371"/>
  <c r="L1139" i="371"/>
  <c r="J1139" i="371"/>
  <c r="I1139" i="371"/>
  <c r="H1139" i="371"/>
  <c r="G1139" i="371"/>
  <c r="F1139" i="371"/>
  <c r="D1139" i="371"/>
  <c r="AA1138" i="371"/>
  <c r="R1138" i="371"/>
  <c r="K1138" i="371"/>
  <c r="Z1137" i="371"/>
  <c r="Y1137" i="371"/>
  <c r="X1137" i="371"/>
  <c r="W1137" i="371"/>
  <c r="V1137" i="371"/>
  <c r="U1137" i="371"/>
  <c r="T1137" i="371"/>
  <c r="S1137" i="371"/>
  <c r="Q1137" i="371"/>
  <c r="P1137" i="371"/>
  <c r="O1137" i="371"/>
  <c r="N1137" i="371"/>
  <c r="M1137" i="371"/>
  <c r="L1137" i="371"/>
  <c r="J1137" i="371"/>
  <c r="I1137" i="371"/>
  <c r="H1137" i="371"/>
  <c r="G1137" i="371"/>
  <c r="F1137" i="371"/>
  <c r="D1137" i="371"/>
  <c r="AA1136" i="371"/>
  <c r="R1136" i="371"/>
  <c r="K1136" i="371"/>
  <c r="Z1135" i="371"/>
  <c r="Y1135" i="371"/>
  <c r="X1135" i="371"/>
  <c r="W1135" i="371"/>
  <c r="V1135" i="371"/>
  <c r="U1135" i="371"/>
  <c r="T1135" i="371"/>
  <c r="S1135" i="371"/>
  <c r="Q1135" i="371"/>
  <c r="P1135" i="371"/>
  <c r="O1135" i="371"/>
  <c r="N1135" i="371"/>
  <c r="M1135" i="371"/>
  <c r="L1135" i="371"/>
  <c r="J1135" i="371"/>
  <c r="I1135" i="371"/>
  <c r="H1135" i="371"/>
  <c r="G1135" i="371"/>
  <c r="F1135" i="371"/>
  <c r="D1135" i="371"/>
  <c r="AA1134" i="371"/>
  <c r="R1134" i="371"/>
  <c r="K1134" i="371"/>
  <c r="Z1133" i="371"/>
  <c r="Y1133" i="371"/>
  <c r="X1133" i="371"/>
  <c r="W1133" i="371"/>
  <c r="V1133" i="371"/>
  <c r="U1133" i="371"/>
  <c r="T1133" i="371"/>
  <c r="S1133" i="371"/>
  <c r="Q1133" i="371"/>
  <c r="P1133" i="371"/>
  <c r="O1133" i="371"/>
  <c r="N1133" i="371"/>
  <c r="M1133" i="371"/>
  <c r="L1133" i="371"/>
  <c r="J1133" i="371"/>
  <c r="I1133" i="371"/>
  <c r="H1133" i="371"/>
  <c r="G1133" i="371"/>
  <c r="F1133" i="371"/>
  <c r="D1133" i="371"/>
  <c r="AA1132" i="371"/>
  <c r="R1132" i="371"/>
  <c r="AB1132" i="371" s="1"/>
  <c r="K1132" i="371"/>
  <c r="Z1131" i="371"/>
  <c r="Y1131" i="371"/>
  <c r="X1131" i="371"/>
  <c r="W1131" i="371"/>
  <c r="V1131" i="371"/>
  <c r="U1131" i="371"/>
  <c r="T1131" i="371"/>
  <c r="S1131" i="371"/>
  <c r="Q1131" i="371"/>
  <c r="P1131" i="371"/>
  <c r="O1131" i="371"/>
  <c r="N1131" i="371"/>
  <c r="M1131" i="371"/>
  <c r="L1131" i="371"/>
  <c r="J1131" i="371"/>
  <c r="I1131" i="371"/>
  <c r="H1131" i="371"/>
  <c r="G1131" i="371"/>
  <c r="F1131" i="371"/>
  <c r="D1131" i="371"/>
  <c r="AA1130" i="371"/>
  <c r="R1130" i="371"/>
  <c r="K1130" i="371"/>
  <c r="Z1129" i="371"/>
  <c r="Y1129" i="371"/>
  <c r="X1129" i="371"/>
  <c r="W1129" i="371"/>
  <c r="V1129" i="371"/>
  <c r="U1129" i="371"/>
  <c r="T1129" i="371"/>
  <c r="S1129" i="371"/>
  <c r="Q1129" i="371"/>
  <c r="P1129" i="371"/>
  <c r="O1129" i="371"/>
  <c r="N1129" i="371"/>
  <c r="M1129" i="371"/>
  <c r="L1129" i="371"/>
  <c r="J1129" i="371"/>
  <c r="I1129" i="371"/>
  <c r="H1129" i="371"/>
  <c r="G1129" i="371"/>
  <c r="F1129" i="371"/>
  <c r="D1129" i="371"/>
  <c r="AA1128" i="371"/>
  <c r="R1128" i="371"/>
  <c r="K1128" i="371"/>
  <c r="Z1127" i="371"/>
  <c r="Y1127" i="371"/>
  <c r="X1127" i="371"/>
  <c r="W1127" i="371"/>
  <c r="V1127" i="371"/>
  <c r="U1127" i="371"/>
  <c r="T1127" i="371"/>
  <c r="S1127" i="371"/>
  <c r="Q1127" i="371"/>
  <c r="P1127" i="371"/>
  <c r="O1127" i="371"/>
  <c r="N1127" i="371"/>
  <c r="M1127" i="371"/>
  <c r="L1127" i="371"/>
  <c r="J1127" i="371"/>
  <c r="I1127" i="371"/>
  <c r="H1127" i="371"/>
  <c r="G1127" i="371"/>
  <c r="F1127" i="371"/>
  <c r="D1127" i="371"/>
  <c r="AA1126" i="371"/>
  <c r="R1126" i="371"/>
  <c r="K1126" i="371"/>
  <c r="Z1125" i="371"/>
  <c r="Y1125" i="371"/>
  <c r="X1125" i="371"/>
  <c r="W1125" i="371"/>
  <c r="V1125" i="371"/>
  <c r="U1125" i="371"/>
  <c r="T1125" i="371"/>
  <c r="S1125" i="371"/>
  <c r="Q1125" i="371"/>
  <c r="P1125" i="371"/>
  <c r="O1125" i="371"/>
  <c r="N1125" i="371"/>
  <c r="M1125" i="371"/>
  <c r="L1125" i="371"/>
  <c r="J1125" i="371"/>
  <c r="I1125" i="371"/>
  <c r="H1125" i="371"/>
  <c r="G1125" i="371"/>
  <c r="F1125" i="371"/>
  <c r="D1125" i="371"/>
  <c r="AA1124" i="371"/>
  <c r="R1124" i="371"/>
  <c r="K1124" i="371"/>
  <c r="Z1123" i="371"/>
  <c r="Y1123" i="371"/>
  <c r="X1123" i="371"/>
  <c r="W1123" i="371"/>
  <c r="V1123" i="371"/>
  <c r="U1123" i="371"/>
  <c r="T1123" i="371"/>
  <c r="S1123" i="371"/>
  <c r="Q1123" i="371"/>
  <c r="P1123" i="371"/>
  <c r="O1123" i="371"/>
  <c r="N1123" i="371"/>
  <c r="M1123" i="371"/>
  <c r="L1123" i="371"/>
  <c r="J1123" i="371"/>
  <c r="I1123" i="371"/>
  <c r="H1123" i="371"/>
  <c r="G1123" i="371"/>
  <c r="F1123" i="371"/>
  <c r="D1123" i="371"/>
  <c r="AA1122" i="371"/>
  <c r="R1122" i="371"/>
  <c r="K1122" i="371"/>
  <c r="Z1121" i="371"/>
  <c r="Y1121" i="371"/>
  <c r="X1121" i="371"/>
  <c r="W1121" i="371"/>
  <c r="V1121" i="371"/>
  <c r="U1121" i="371"/>
  <c r="T1121" i="371"/>
  <c r="S1121" i="371"/>
  <c r="Q1121" i="371"/>
  <c r="P1121" i="371"/>
  <c r="O1121" i="371"/>
  <c r="N1121" i="371"/>
  <c r="M1121" i="371"/>
  <c r="L1121" i="371"/>
  <c r="J1121" i="371"/>
  <c r="I1121" i="371"/>
  <c r="H1121" i="371"/>
  <c r="G1121" i="371"/>
  <c r="F1121" i="371"/>
  <c r="D1121" i="371"/>
  <c r="AA1120" i="371"/>
  <c r="R1120" i="371"/>
  <c r="K1120" i="371"/>
  <c r="Z1119" i="371"/>
  <c r="Y1119" i="371"/>
  <c r="X1119" i="371"/>
  <c r="W1119" i="371"/>
  <c r="V1119" i="371"/>
  <c r="U1119" i="371"/>
  <c r="T1119" i="371"/>
  <c r="S1119" i="371"/>
  <c r="Q1119" i="371"/>
  <c r="P1119" i="371"/>
  <c r="O1119" i="371"/>
  <c r="N1119" i="371"/>
  <c r="M1119" i="371"/>
  <c r="L1119" i="371"/>
  <c r="J1119" i="371"/>
  <c r="I1119" i="371"/>
  <c r="H1119" i="371"/>
  <c r="G1119" i="371"/>
  <c r="F1119" i="371"/>
  <c r="D1119" i="371"/>
  <c r="AA1118" i="371"/>
  <c r="R1118" i="371"/>
  <c r="K1118" i="371"/>
  <c r="Z1117" i="371"/>
  <c r="Y1117" i="371"/>
  <c r="X1117" i="371"/>
  <c r="W1117" i="371"/>
  <c r="V1117" i="371"/>
  <c r="U1117" i="371"/>
  <c r="T1117" i="371"/>
  <c r="S1117" i="371"/>
  <c r="Q1117" i="371"/>
  <c r="P1117" i="371"/>
  <c r="O1117" i="371"/>
  <c r="N1117" i="371"/>
  <c r="M1117" i="371"/>
  <c r="L1117" i="371"/>
  <c r="J1117" i="371"/>
  <c r="I1117" i="371"/>
  <c r="H1117" i="371"/>
  <c r="G1117" i="371"/>
  <c r="F1117" i="371"/>
  <c r="D1117" i="371"/>
  <c r="AA1116" i="371"/>
  <c r="R1116" i="371"/>
  <c r="K1116" i="371"/>
  <c r="Z1115" i="371"/>
  <c r="Y1115" i="371"/>
  <c r="X1115" i="371"/>
  <c r="W1115" i="371"/>
  <c r="V1115" i="371"/>
  <c r="U1115" i="371"/>
  <c r="T1115" i="371"/>
  <c r="S1115" i="371"/>
  <c r="Q1115" i="371"/>
  <c r="P1115" i="371"/>
  <c r="O1115" i="371"/>
  <c r="N1115" i="371"/>
  <c r="M1115" i="371"/>
  <c r="L1115" i="371"/>
  <c r="J1115" i="371"/>
  <c r="I1115" i="371"/>
  <c r="H1115" i="371"/>
  <c r="G1115" i="371"/>
  <c r="F1115" i="371"/>
  <c r="D1115" i="371"/>
  <c r="AA1114" i="371"/>
  <c r="R1114" i="371"/>
  <c r="K1114" i="371"/>
  <c r="Z1113" i="371"/>
  <c r="Y1113" i="371"/>
  <c r="X1113" i="371"/>
  <c r="W1113" i="371"/>
  <c r="V1113" i="371"/>
  <c r="U1113" i="371"/>
  <c r="T1113" i="371"/>
  <c r="S1113" i="371"/>
  <c r="Q1113" i="371"/>
  <c r="P1113" i="371"/>
  <c r="O1113" i="371"/>
  <c r="N1113" i="371"/>
  <c r="M1113" i="371"/>
  <c r="L1113" i="371"/>
  <c r="J1113" i="371"/>
  <c r="I1113" i="371"/>
  <c r="H1113" i="371"/>
  <c r="G1113" i="371"/>
  <c r="F1113" i="371"/>
  <c r="D1113" i="371"/>
  <c r="AA1112" i="371"/>
  <c r="R1112" i="371"/>
  <c r="K1112" i="371"/>
  <c r="Z1111" i="371"/>
  <c r="Y1111" i="371"/>
  <c r="X1111" i="371"/>
  <c r="W1111" i="371"/>
  <c r="V1111" i="371"/>
  <c r="U1111" i="371"/>
  <c r="T1111" i="371"/>
  <c r="S1111" i="371"/>
  <c r="Q1111" i="371"/>
  <c r="P1111" i="371"/>
  <c r="O1111" i="371"/>
  <c r="N1111" i="371"/>
  <c r="M1111" i="371"/>
  <c r="L1111" i="371"/>
  <c r="J1111" i="371"/>
  <c r="I1111" i="371"/>
  <c r="H1111" i="371"/>
  <c r="G1111" i="371"/>
  <c r="F1111" i="371"/>
  <c r="D1111" i="371"/>
  <c r="AA1110" i="371"/>
  <c r="R1110" i="371"/>
  <c r="K1110" i="371"/>
  <c r="Z1109" i="371"/>
  <c r="Y1109" i="371"/>
  <c r="X1109" i="371"/>
  <c r="W1109" i="371"/>
  <c r="V1109" i="371"/>
  <c r="U1109" i="371"/>
  <c r="T1109" i="371"/>
  <c r="S1109" i="371"/>
  <c r="Q1109" i="371"/>
  <c r="P1109" i="371"/>
  <c r="O1109" i="371"/>
  <c r="N1109" i="371"/>
  <c r="M1109" i="371"/>
  <c r="L1109" i="371"/>
  <c r="J1109" i="371"/>
  <c r="I1109" i="371"/>
  <c r="H1109" i="371"/>
  <c r="G1109" i="371"/>
  <c r="F1109" i="371"/>
  <c r="D1109" i="371"/>
  <c r="AA1108" i="371"/>
  <c r="R1108" i="371"/>
  <c r="K1108" i="371"/>
  <c r="Z1107" i="371"/>
  <c r="Y1107" i="371"/>
  <c r="X1107" i="371"/>
  <c r="W1107" i="371"/>
  <c r="V1107" i="371"/>
  <c r="U1107" i="371"/>
  <c r="T1107" i="371"/>
  <c r="S1107" i="371"/>
  <c r="Q1107" i="371"/>
  <c r="P1107" i="371"/>
  <c r="O1107" i="371"/>
  <c r="N1107" i="371"/>
  <c r="M1107" i="371"/>
  <c r="L1107" i="371"/>
  <c r="J1107" i="371"/>
  <c r="I1107" i="371"/>
  <c r="H1107" i="371"/>
  <c r="G1107" i="371"/>
  <c r="F1107" i="371"/>
  <c r="D1107" i="371"/>
  <c r="AA1106" i="371"/>
  <c r="R1106" i="371"/>
  <c r="K1106" i="371"/>
  <c r="Z1105" i="371"/>
  <c r="Y1105" i="371"/>
  <c r="X1105" i="371"/>
  <c r="W1105" i="371"/>
  <c r="V1105" i="371"/>
  <c r="U1105" i="371"/>
  <c r="T1105" i="371"/>
  <c r="S1105" i="371"/>
  <c r="Q1105" i="371"/>
  <c r="P1105" i="371"/>
  <c r="O1105" i="371"/>
  <c r="N1105" i="371"/>
  <c r="M1105" i="371"/>
  <c r="L1105" i="371"/>
  <c r="J1105" i="371"/>
  <c r="I1105" i="371"/>
  <c r="H1105" i="371"/>
  <c r="G1105" i="371"/>
  <c r="F1105" i="371"/>
  <c r="D1105" i="371"/>
  <c r="AA1104" i="371"/>
  <c r="R1104" i="371"/>
  <c r="K1104" i="371"/>
  <c r="Z1103" i="371"/>
  <c r="Y1103" i="371"/>
  <c r="X1103" i="371"/>
  <c r="W1103" i="371"/>
  <c r="V1103" i="371"/>
  <c r="U1103" i="371"/>
  <c r="T1103" i="371"/>
  <c r="S1103" i="371"/>
  <c r="Q1103" i="371"/>
  <c r="P1103" i="371"/>
  <c r="O1103" i="371"/>
  <c r="N1103" i="371"/>
  <c r="M1103" i="371"/>
  <c r="L1103" i="371"/>
  <c r="J1103" i="371"/>
  <c r="I1103" i="371"/>
  <c r="H1103" i="371"/>
  <c r="G1103" i="371"/>
  <c r="F1103" i="371"/>
  <c r="D1103" i="371"/>
  <c r="AA1102" i="371"/>
  <c r="R1102" i="371"/>
  <c r="K1102" i="371"/>
  <c r="Z1101" i="371"/>
  <c r="Y1101" i="371"/>
  <c r="X1101" i="371"/>
  <c r="W1101" i="371"/>
  <c r="V1101" i="371"/>
  <c r="U1101" i="371"/>
  <c r="T1101" i="371"/>
  <c r="S1101" i="371"/>
  <c r="Q1101" i="371"/>
  <c r="P1101" i="371"/>
  <c r="O1101" i="371"/>
  <c r="N1101" i="371"/>
  <c r="M1101" i="371"/>
  <c r="L1101" i="371"/>
  <c r="J1101" i="371"/>
  <c r="I1101" i="371"/>
  <c r="H1101" i="371"/>
  <c r="G1101" i="371"/>
  <c r="F1101" i="371"/>
  <c r="D1101" i="371"/>
  <c r="AA1100" i="371"/>
  <c r="R1100" i="371"/>
  <c r="K1100" i="371"/>
  <c r="Z1099" i="371"/>
  <c r="Y1099" i="371"/>
  <c r="X1099" i="371"/>
  <c r="W1099" i="371"/>
  <c r="V1099" i="371"/>
  <c r="U1099" i="371"/>
  <c r="T1099" i="371"/>
  <c r="S1099" i="371"/>
  <c r="Q1099" i="371"/>
  <c r="P1099" i="371"/>
  <c r="O1099" i="371"/>
  <c r="N1099" i="371"/>
  <c r="M1099" i="371"/>
  <c r="L1099" i="371"/>
  <c r="J1099" i="371"/>
  <c r="I1099" i="371"/>
  <c r="H1099" i="371"/>
  <c r="G1099" i="371"/>
  <c r="F1099" i="371"/>
  <c r="D1099" i="371"/>
  <c r="AA1098" i="371"/>
  <c r="R1098" i="371"/>
  <c r="K1098" i="371"/>
  <c r="Z1097" i="371"/>
  <c r="Y1097" i="371"/>
  <c r="X1097" i="371"/>
  <c r="W1097" i="371"/>
  <c r="V1097" i="371"/>
  <c r="U1097" i="371"/>
  <c r="T1097" i="371"/>
  <c r="S1097" i="371"/>
  <c r="Q1097" i="371"/>
  <c r="P1097" i="371"/>
  <c r="O1097" i="371"/>
  <c r="N1097" i="371"/>
  <c r="M1097" i="371"/>
  <c r="L1097" i="371"/>
  <c r="J1097" i="371"/>
  <c r="I1097" i="371"/>
  <c r="H1097" i="371"/>
  <c r="G1097" i="371"/>
  <c r="F1097" i="371"/>
  <c r="D1097" i="371"/>
  <c r="AA1096" i="371"/>
  <c r="R1096" i="371"/>
  <c r="K1096" i="371"/>
  <c r="Z1095" i="371"/>
  <c r="Y1095" i="371"/>
  <c r="X1095" i="371"/>
  <c r="W1095" i="371"/>
  <c r="V1095" i="371"/>
  <c r="U1095" i="371"/>
  <c r="T1095" i="371"/>
  <c r="S1095" i="371"/>
  <c r="Q1095" i="371"/>
  <c r="P1095" i="371"/>
  <c r="O1095" i="371"/>
  <c r="N1095" i="371"/>
  <c r="M1095" i="371"/>
  <c r="L1095" i="371"/>
  <c r="J1095" i="371"/>
  <c r="I1095" i="371"/>
  <c r="H1095" i="371"/>
  <c r="G1095" i="371"/>
  <c r="F1095" i="371"/>
  <c r="D1095" i="371"/>
  <c r="AA1094" i="371"/>
  <c r="R1094" i="371"/>
  <c r="K1094" i="371"/>
  <c r="Z1093" i="371"/>
  <c r="Y1093" i="371"/>
  <c r="X1093" i="371"/>
  <c r="W1093" i="371"/>
  <c r="V1093" i="371"/>
  <c r="U1093" i="371"/>
  <c r="T1093" i="371"/>
  <c r="S1093" i="371"/>
  <c r="Q1093" i="371"/>
  <c r="P1093" i="371"/>
  <c r="O1093" i="371"/>
  <c r="N1093" i="371"/>
  <c r="M1093" i="371"/>
  <c r="L1093" i="371"/>
  <c r="J1093" i="371"/>
  <c r="I1093" i="371"/>
  <c r="H1093" i="371"/>
  <c r="G1093" i="371"/>
  <c r="F1093" i="371"/>
  <c r="D1093" i="371"/>
  <c r="AA1092" i="371"/>
  <c r="R1092" i="371"/>
  <c r="K1092" i="371"/>
  <c r="Z1091" i="371"/>
  <c r="Y1091" i="371"/>
  <c r="X1091" i="371"/>
  <c r="W1091" i="371"/>
  <c r="V1091" i="371"/>
  <c r="U1091" i="371"/>
  <c r="T1091" i="371"/>
  <c r="S1091" i="371"/>
  <c r="Q1091" i="371"/>
  <c r="P1091" i="371"/>
  <c r="O1091" i="371"/>
  <c r="N1091" i="371"/>
  <c r="M1091" i="371"/>
  <c r="L1091" i="371"/>
  <c r="J1091" i="371"/>
  <c r="I1091" i="371"/>
  <c r="H1091" i="371"/>
  <c r="G1091" i="371"/>
  <c r="F1091" i="371"/>
  <c r="D1091" i="371"/>
  <c r="AA1090" i="371"/>
  <c r="R1090" i="371"/>
  <c r="K1090" i="371"/>
  <c r="Z1089" i="371"/>
  <c r="Y1089" i="371"/>
  <c r="X1089" i="371"/>
  <c r="W1089" i="371"/>
  <c r="V1089" i="371"/>
  <c r="U1089" i="371"/>
  <c r="T1089" i="371"/>
  <c r="S1089" i="371"/>
  <c r="Q1089" i="371"/>
  <c r="P1089" i="371"/>
  <c r="O1089" i="371"/>
  <c r="N1089" i="371"/>
  <c r="M1089" i="371"/>
  <c r="L1089" i="371"/>
  <c r="J1089" i="371"/>
  <c r="I1089" i="371"/>
  <c r="H1089" i="371"/>
  <c r="G1089" i="371"/>
  <c r="F1089" i="371"/>
  <c r="D1089" i="371"/>
  <c r="AA1088" i="371"/>
  <c r="R1088" i="371"/>
  <c r="K1088" i="371"/>
  <c r="Z1087" i="371"/>
  <c r="Y1087" i="371"/>
  <c r="X1087" i="371"/>
  <c r="W1087" i="371"/>
  <c r="V1087" i="371"/>
  <c r="U1087" i="371"/>
  <c r="T1087" i="371"/>
  <c r="S1087" i="371"/>
  <c r="Q1087" i="371"/>
  <c r="P1087" i="371"/>
  <c r="O1087" i="371"/>
  <c r="N1087" i="371"/>
  <c r="M1087" i="371"/>
  <c r="L1087" i="371"/>
  <c r="J1087" i="371"/>
  <c r="I1087" i="371"/>
  <c r="H1087" i="371"/>
  <c r="G1087" i="371"/>
  <c r="F1087" i="371"/>
  <c r="D1087" i="371"/>
  <c r="AA1086" i="371"/>
  <c r="R1086" i="371"/>
  <c r="K1086" i="371"/>
  <c r="Z1085" i="371"/>
  <c r="Y1085" i="371"/>
  <c r="X1085" i="371"/>
  <c r="W1085" i="371"/>
  <c r="V1085" i="371"/>
  <c r="U1085" i="371"/>
  <c r="T1085" i="371"/>
  <c r="S1085" i="371"/>
  <c r="Q1085" i="371"/>
  <c r="P1085" i="371"/>
  <c r="O1085" i="371"/>
  <c r="N1085" i="371"/>
  <c r="M1085" i="371"/>
  <c r="L1085" i="371"/>
  <c r="J1085" i="371"/>
  <c r="I1085" i="371"/>
  <c r="H1085" i="371"/>
  <c r="G1085" i="371"/>
  <c r="F1085" i="371"/>
  <c r="D1085" i="371"/>
  <c r="AA1084" i="371"/>
  <c r="R1084" i="371"/>
  <c r="K1084" i="371"/>
  <c r="D1083" i="371"/>
  <c r="Z1083" i="371"/>
  <c r="Y1083" i="371"/>
  <c r="X1083" i="371"/>
  <c r="W1083" i="371"/>
  <c r="V1083" i="371"/>
  <c r="U1083" i="371"/>
  <c r="T1083" i="371"/>
  <c r="S1083" i="371"/>
  <c r="P1083" i="371"/>
  <c r="O1083" i="371"/>
  <c r="N1083" i="371"/>
  <c r="M1083" i="371"/>
  <c r="L1083" i="371"/>
  <c r="I1083" i="371"/>
  <c r="H1083" i="371"/>
  <c r="G1083" i="371"/>
  <c r="F1083" i="371"/>
  <c r="AA1082" i="371"/>
  <c r="R1082" i="371"/>
  <c r="K1082" i="371"/>
  <c r="Z1081" i="371"/>
  <c r="Y1081" i="371"/>
  <c r="X1081" i="371"/>
  <c r="W1081" i="371"/>
  <c r="V1081" i="371"/>
  <c r="U1081" i="371"/>
  <c r="T1081" i="371"/>
  <c r="S1081" i="371"/>
  <c r="Q1081" i="371"/>
  <c r="P1081" i="371"/>
  <c r="O1081" i="371"/>
  <c r="N1081" i="371"/>
  <c r="M1081" i="371"/>
  <c r="L1081" i="371"/>
  <c r="J1081" i="371"/>
  <c r="I1081" i="371"/>
  <c r="H1081" i="371"/>
  <c r="G1081" i="371"/>
  <c r="F1081" i="371"/>
  <c r="D1081" i="371"/>
  <c r="AA1080" i="371"/>
  <c r="R1080" i="371"/>
  <c r="K1080" i="371"/>
  <c r="Z1079" i="371"/>
  <c r="Y1079" i="371"/>
  <c r="X1079" i="371"/>
  <c r="W1079" i="371"/>
  <c r="V1079" i="371"/>
  <c r="U1079" i="371"/>
  <c r="T1079" i="371"/>
  <c r="S1079" i="371"/>
  <c r="Q1079" i="371"/>
  <c r="P1079" i="371"/>
  <c r="O1079" i="371"/>
  <c r="N1079" i="371"/>
  <c r="M1079" i="371"/>
  <c r="L1079" i="371"/>
  <c r="J1079" i="371"/>
  <c r="I1079" i="371"/>
  <c r="H1079" i="371"/>
  <c r="G1079" i="371"/>
  <c r="F1079" i="371"/>
  <c r="D1079" i="371"/>
  <c r="AA1078" i="371"/>
  <c r="R1078" i="371"/>
  <c r="K1078" i="371"/>
  <c r="Z1077" i="371"/>
  <c r="Y1077" i="371"/>
  <c r="X1077" i="371"/>
  <c r="W1077" i="371"/>
  <c r="V1077" i="371"/>
  <c r="U1077" i="371"/>
  <c r="T1077" i="371"/>
  <c r="S1077" i="371"/>
  <c r="Q1077" i="371"/>
  <c r="P1077" i="371"/>
  <c r="O1077" i="371"/>
  <c r="N1077" i="371"/>
  <c r="M1077" i="371"/>
  <c r="L1077" i="371"/>
  <c r="J1077" i="371"/>
  <c r="I1077" i="371"/>
  <c r="H1077" i="371"/>
  <c r="G1077" i="371"/>
  <c r="F1077" i="371"/>
  <c r="D1077" i="371"/>
  <c r="AA1076" i="371"/>
  <c r="R1076" i="371"/>
  <c r="K1076" i="371"/>
  <c r="Z1075" i="371"/>
  <c r="Y1075" i="371"/>
  <c r="X1075" i="371"/>
  <c r="W1075" i="371"/>
  <c r="V1075" i="371"/>
  <c r="U1075" i="371"/>
  <c r="T1075" i="371"/>
  <c r="S1075" i="371"/>
  <c r="Q1075" i="371"/>
  <c r="P1075" i="371"/>
  <c r="O1075" i="371"/>
  <c r="N1075" i="371"/>
  <c r="M1075" i="371"/>
  <c r="L1075" i="371"/>
  <c r="J1075" i="371"/>
  <c r="I1075" i="371"/>
  <c r="H1075" i="371"/>
  <c r="G1075" i="371"/>
  <c r="F1075" i="371"/>
  <c r="D1075" i="371"/>
  <c r="AA1074" i="371"/>
  <c r="R1074" i="371"/>
  <c r="K1074" i="371"/>
  <c r="Z1073" i="371"/>
  <c r="Y1073" i="371"/>
  <c r="X1073" i="371"/>
  <c r="W1073" i="371"/>
  <c r="V1073" i="371"/>
  <c r="U1073" i="371"/>
  <c r="T1073" i="371"/>
  <c r="S1073" i="371"/>
  <c r="Q1073" i="371"/>
  <c r="P1073" i="371"/>
  <c r="O1073" i="371"/>
  <c r="N1073" i="371"/>
  <c r="M1073" i="371"/>
  <c r="L1073" i="371"/>
  <c r="J1073" i="371"/>
  <c r="I1073" i="371"/>
  <c r="H1073" i="371"/>
  <c r="G1073" i="371"/>
  <c r="F1073" i="371"/>
  <c r="D1073" i="371"/>
  <c r="AA1072" i="371"/>
  <c r="R1072" i="371"/>
  <c r="K1072" i="371"/>
  <c r="AA1071" i="371"/>
  <c r="R1071" i="371"/>
  <c r="K1071" i="371"/>
  <c r="AA1070" i="371"/>
  <c r="R1070" i="371"/>
  <c r="K1070" i="371"/>
  <c r="AA1069" i="371"/>
  <c r="R1069" i="371"/>
  <c r="K1069" i="371"/>
  <c r="AA1068" i="371"/>
  <c r="R1068" i="371"/>
  <c r="K1068" i="371"/>
  <c r="Z1067" i="371"/>
  <c r="Y1067" i="371"/>
  <c r="X1067" i="371"/>
  <c r="W1067" i="371"/>
  <c r="V1067" i="371"/>
  <c r="U1067" i="371"/>
  <c r="T1067" i="371"/>
  <c r="S1067" i="371"/>
  <c r="Q1067" i="371"/>
  <c r="P1067" i="371"/>
  <c r="O1067" i="371"/>
  <c r="N1067" i="371"/>
  <c r="M1067" i="371"/>
  <c r="L1067" i="371"/>
  <c r="J1067" i="371"/>
  <c r="I1067" i="371"/>
  <c r="H1067" i="371"/>
  <c r="G1067" i="371"/>
  <c r="F1067" i="371"/>
  <c r="D1067" i="371"/>
  <c r="AA1064" i="371"/>
  <c r="R1064" i="371"/>
  <c r="K1064" i="371"/>
  <c r="AA1063" i="371"/>
  <c r="R1063" i="371"/>
  <c r="K1063" i="371"/>
  <c r="Z1062" i="371"/>
  <c r="Y1062" i="371"/>
  <c r="X1062" i="371"/>
  <c r="W1062" i="371"/>
  <c r="V1062" i="371"/>
  <c r="U1062" i="371"/>
  <c r="T1062" i="371"/>
  <c r="S1062" i="371"/>
  <c r="Q1062" i="371"/>
  <c r="P1062" i="371"/>
  <c r="O1062" i="371"/>
  <c r="N1062" i="371"/>
  <c r="M1062" i="371"/>
  <c r="L1062" i="371"/>
  <c r="J1062" i="371"/>
  <c r="I1062" i="371"/>
  <c r="H1062" i="371"/>
  <c r="G1062" i="371"/>
  <c r="F1062" i="371"/>
  <c r="D1062" i="371"/>
  <c r="AA1061" i="371"/>
  <c r="R1061" i="371"/>
  <c r="K1061" i="371"/>
  <c r="Z1060" i="371"/>
  <c r="Y1060" i="371"/>
  <c r="X1060" i="371"/>
  <c r="W1060" i="371"/>
  <c r="V1060" i="371"/>
  <c r="U1060" i="371"/>
  <c r="T1060" i="371"/>
  <c r="S1060" i="371"/>
  <c r="Q1060" i="371"/>
  <c r="P1060" i="371"/>
  <c r="O1060" i="371"/>
  <c r="N1060" i="371"/>
  <c r="M1060" i="371"/>
  <c r="L1060" i="371"/>
  <c r="J1060" i="371"/>
  <c r="I1060" i="371"/>
  <c r="H1060" i="371"/>
  <c r="G1060" i="371"/>
  <c r="F1060" i="371"/>
  <c r="D1060" i="371"/>
  <c r="AA1059" i="371"/>
  <c r="R1059" i="371"/>
  <c r="K1059" i="371"/>
  <c r="Z1058" i="371"/>
  <c r="Y1058" i="371"/>
  <c r="X1058" i="371"/>
  <c r="W1058" i="371"/>
  <c r="V1058" i="371"/>
  <c r="U1058" i="371"/>
  <c r="T1058" i="371"/>
  <c r="S1058" i="371"/>
  <c r="Q1058" i="371"/>
  <c r="P1058" i="371"/>
  <c r="O1058" i="371"/>
  <c r="N1058" i="371"/>
  <c r="M1058" i="371"/>
  <c r="L1058" i="371"/>
  <c r="J1058" i="371"/>
  <c r="I1058" i="371"/>
  <c r="H1058" i="371"/>
  <c r="G1058" i="371"/>
  <c r="F1058" i="371"/>
  <c r="D1058" i="371"/>
  <c r="AA1057" i="371"/>
  <c r="R1057" i="371"/>
  <c r="K1057" i="371"/>
  <c r="Z1056" i="371"/>
  <c r="Y1056" i="371"/>
  <c r="X1056" i="371"/>
  <c r="W1056" i="371"/>
  <c r="V1056" i="371"/>
  <c r="U1056" i="371"/>
  <c r="T1056" i="371"/>
  <c r="S1056" i="371"/>
  <c r="Q1056" i="371"/>
  <c r="P1056" i="371"/>
  <c r="O1056" i="371"/>
  <c r="N1056" i="371"/>
  <c r="M1056" i="371"/>
  <c r="L1056" i="371"/>
  <c r="J1056" i="371"/>
  <c r="I1056" i="371"/>
  <c r="H1056" i="371"/>
  <c r="G1056" i="371"/>
  <c r="F1056" i="371"/>
  <c r="D1056" i="371"/>
  <c r="AA1055" i="371"/>
  <c r="R1055" i="371"/>
  <c r="K1055" i="371"/>
  <c r="Z1054" i="371"/>
  <c r="Y1054" i="371"/>
  <c r="X1054" i="371"/>
  <c r="W1054" i="371"/>
  <c r="V1054" i="371"/>
  <c r="U1054" i="371"/>
  <c r="T1054" i="371"/>
  <c r="S1054" i="371"/>
  <c r="Q1054" i="371"/>
  <c r="P1054" i="371"/>
  <c r="O1054" i="371"/>
  <c r="N1054" i="371"/>
  <c r="M1054" i="371"/>
  <c r="L1054" i="371"/>
  <c r="J1054" i="371"/>
  <c r="I1054" i="371"/>
  <c r="H1054" i="371"/>
  <c r="G1054" i="371"/>
  <c r="F1054" i="371"/>
  <c r="D1054" i="371"/>
  <c r="AA1053" i="371"/>
  <c r="R1053" i="371"/>
  <c r="K1053" i="371"/>
  <c r="Z1052" i="371"/>
  <c r="Y1052" i="371"/>
  <c r="X1052" i="371"/>
  <c r="W1052" i="371"/>
  <c r="V1052" i="371"/>
  <c r="U1052" i="371"/>
  <c r="T1052" i="371"/>
  <c r="S1052" i="371"/>
  <c r="Q1052" i="371"/>
  <c r="P1052" i="371"/>
  <c r="O1052" i="371"/>
  <c r="N1052" i="371"/>
  <c r="M1052" i="371"/>
  <c r="L1052" i="371"/>
  <c r="J1052" i="371"/>
  <c r="I1052" i="371"/>
  <c r="H1052" i="371"/>
  <c r="G1052" i="371"/>
  <c r="F1052" i="371"/>
  <c r="D1052" i="371"/>
  <c r="AA1051" i="371"/>
  <c r="R1051" i="371"/>
  <c r="K1051" i="371"/>
  <c r="AA1050" i="371"/>
  <c r="R1050" i="371"/>
  <c r="K1050" i="371"/>
  <c r="AA1049" i="371"/>
  <c r="R1049" i="371"/>
  <c r="K1049" i="371"/>
  <c r="Z1048" i="371"/>
  <c r="Y1048" i="371"/>
  <c r="X1048" i="371"/>
  <c r="W1048" i="371"/>
  <c r="V1048" i="371"/>
  <c r="U1048" i="371"/>
  <c r="T1048" i="371"/>
  <c r="S1048" i="371"/>
  <c r="Q1048" i="371"/>
  <c r="P1048" i="371"/>
  <c r="O1048" i="371"/>
  <c r="N1048" i="371"/>
  <c r="M1048" i="371"/>
  <c r="L1048" i="371"/>
  <c r="J1048" i="371"/>
  <c r="I1048" i="371"/>
  <c r="H1048" i="371"/>
  <c r="G1048" i="371"/>
  <c r="F1048" i="371"/>
  <c r="D1048" i="371"/>
  <c r="AA1047" i="371"/>
  <c r="R1047" i="371"/>
  <c r="K1047" i="371"/>
  <c r="AA1046" i="371"/>
  <c r="R1046" i="371"/>
  <c r="K1046" i="371"/>
  <c r="Z1045" i="371"/>
  <c r="Y1045" i="371"/>
  <c r="X1045" i="371"/>
  <c r="W1045" i="371"/>
  <c r="V1045" i="371"/>
  <c r="U1045" i="371"/>
  <c r="T1045" i="371"/>
  <c r="S1045" i="371"/>
  <c r="Q1045" i="371"/>
  <c r="P1045" i="371"/>
  <c r="O1045" i="371"/>
  <c r="N1045" i="371"/>
  <c r="M1045" i="371"/>
  <c r="L1045" i="371"/>
  <c r="J1045" i="371"/>
  <c r="I1045" i="371"/>
  <c r="H1045" i="371"/>
  <c r="G1045" i="371"/>
  <c r="F1045" i="371"/>
  <c r="D1045" i="371"/>
  <c r="AA1044" i="371"/>
  <c r="R1044" i="371"/>
  <c r="K1044" i="371"/>
  <c r="AA1043" i="371"/>
  <c r="R1043" i="371"/>
  <c r="K1043" i="371"/>
  <c r="Z1042" i="371"/>
  <c r="Y1042" i="371"/>
  <c r="X1042" i="371"/>
  <c r="W1042" i="371"/>
  <c r="V1042" i="371"/>
  <c r="U1042" i="371"/>
  <c r="T1042" i="371"/>
  <c r="S1042" i="371"/>
  <c r="Q1042" i="371"/>
  <c r="P1042" i="371"/>
  <c r="O1042" i="371"/>
  <c r="N1042" i="371"/>
  <c r="M1042" i="371"/>
  <c r="L1042" i="371"/>
  <c r="J1042" i="371"/>
  <c r="I1042" i="371"/>
  <c r="H1042" i="371"/>
  <c r="G1042" i="371"/>
  <c r="F1042" i="371"/>
  <c r="D1042" i="371"/>
  <c r="AA1041" i="371"/>
  <c r="R1041" i="371"/>
  <c r="K1041" i="371"/>
  <c r="AA1040" i="371"/>
  <c r="R1040" i="371"/>
  <c r="K1040" i="371"/>
  <c r="AA1039" i="371"/>
  <c r="R1039" i="371"/>
  <c r="K1039" i="371"/>
  <c r="AA1038" i="371"/>
  <c r="R1038" i="371"/>
  <c r="K1038" i="371"/>
  <c r="AA1037" i="371"/>
  <c r="R1037" i="371"/>
  <c r="K1037" i="371"/>
  <c r="AA1036" i="371"/>
  <c r="R1036" i="371"/>
  <c r="K1036" i="371"/>
  <c r="AA1035" i="371"/>
  <c r="R1035" i="371"/>
  <c r="K1035" i="371"/>
  <c r="AA1034" i="371"/>
  <c r="R1034" i="371"/>
  <c r="K1034" i="371"/>
  <c r="AA1033" i="371"/>
  <c r="R1033" i="371"/>
  <c r="K1033" i="371"/>
  <c r="AA1032" i="371"/>
  <c r="R1032" i="371"/>
  <c r="K1032" i="371"/>
  <c r="AA1031" i="371"/>
  <c r="R1031" i="371"/>
  <c r="K1031" i="371"/>
  <c r="AA1030" i="371"/>
  <c r="R1030" i="371"/>
  <c r="K1030" i="371"/>
  <c r="AA1029" i="371"/>
  <c r="R1029" i="371"/>
  <c r="K1029" i="371"/>
  <c r="Z1028" i="371"/>
  <c r="Y1028" i="371"/>
  <c r="X1028" i="371"/>
  <c r="W1028" i="371"/>
  <c r="V1028" i="371"/>
  <c r="U1028" i="371"/>
  <c r="T1028" i="371"/>
  <c r="S1028" i="371"/>
  <c r="Q1028" i="371"/>
  <c r="P1028" i="371"/>
  <c r="O1028" i="371"/>
  <c r="N1028" i="371"/>
  <c r="M1028" i="371"/>
  <c r="L1028" i="371"/>
  <c r="J1028" i="371"/>
  <c r="I1028" i="371"/>
  <c r="H1028" i="371"/>
  <c r="G1028" i="371"/>
  <c r="F1028" i="371"/>
  <c r="D1028" i="371"/>
  <c r="AA1027" i="371"/>
  <c r="R1027" i="371"/>
  <c r="K1027" i="371"/>
  <c r="AA1026" i="371"/>
  <c r="R1026" i="371"/>
  <c r="K1026" i="371"/>
  <c r="Z1025" i="371"/>
  <c r="Y1025" i="371"/>
  <c r="X1025" i="371"/>
  <c r="W1025" i="371"/>
  <c r="V1025" i="371"/>
  <c r="U1025" i="371"/>
  <c r="T1025" i="371"/>
  <c r="S1025" i="371"/>
  <c r="Q1025" i="371"/>
  <c r="P1025" i="371"/>
  <c r="O1025" i="371"/>
  <c r="N1025" i="371"/>
  <c r="M1025" i="371"/>
  <c r="L1025" i="371"/>
  <c r="J1025" i="371"/>
  <c r="I1025" i="371"/>
  <c r="H1025" i="371"/>
  <c r="G1025" i="371"/>
  <c r="F1025" i="371"/>
  <c r="D1025" i="371"/>
  <c r="AA1024" i="371"/>
  <c r="R1024" i="371"/>
  <c r="K1024" i="371"/>
  <c r="AA1023" i="371"/>
  <c r="R1023" i="371"/>
  <c r="K1023" i="371"/>
  <c r="Z1022" i="371"/>
  <c r="Y1022" i="371"/>
  <c r="X1022" i="371"/>
  <c r="W1022" i="371"/>
  <c r="V1022" i="371"/>
  <c r="U1022" i="371"/>
  <c r="T1022" i="371"/>
  <c r="S1022" i="371"/>
  <c r="Q1022" i="371"/>
  <c r="P1022" i="371"/>
  <c r="O1022" i="371"/>
  <c r="N1022" i="371"/>
  <c r="M1022" i="371"/>
  <c r="L1022" i="371"/>
  <c r="J1022" i="371"/>
  <c r="I1022" i="371"/>
  <c r="H1022" i="371"/>
  <c r="G1022" i="371"/>
  <c r="F1022" i="371"/>
  <c r="D1022" i="371"/>
  <c r="AA1021" i="371"/>
  <c r="R1021" i="371"/>
  <c r="K1021" i="371"/>
  <c r="Z1020" i="371"/>
  <c r="Y1020" i="371"/>
  <c r="X1020" i="371"/>
  <c r="W1020" i="371"/>
  <c r="V1020" i="371"/>
  <c r="U1020" i="371"/>
  <c r="T1020" i="371"/>
  <c r="S1020" i="371"/>
  <c r="Q1020" i="371"/>
  <c r="P1020" i="371"/>
  <c r="O1020" i="371"/>
  <c r="N1020" i="371"/>
  <c r="M1020" i="371"/>
  <c r="L1020" i="371"/>
  <c r="J1020" i="371"/>
  <c r="I1020" i="371"/>
  <c r="H1020" i="371"/>
  <c r="G1020" i="371"/>
  <c r="F1020" i="371"/>
  <c r="D1020" i="371"/>
  <c r="AA1019" i="371"/>
  <c r="R1019" i="371"/>
  <c r="K1019" i="371"/>
  <c r="Z1018" i="371"/>
  <c r="Y1018" i="371"/>
  <c r="X1018" i="371"/>
  <c r="W1018" i="371"/>
  <c r="V1018" i="371"/>
  <c r="U1018" i="371"/>
  <c r="T1018" i="371"/>
  <c r="S1018" i="371"/>
  <c r="Q1018" i="371"/>
  <c r="P1018" i="371"/>
  <c r="O1018" i="371"/>
  <c r="N1018" i="371"/>
  <c r="M1018" i="371"/>
  <c r="L1018" i="371"/>
  <c r="J1018" i="371"/>
  <c r="I1018" i="371"/>
  <c r="H1018" i="371"/>
  <c r="G1018" i="371"/>
  <c r="F1018" i="371"/>
  <c r="D1018" i="371"/>
  <c r="AA1017" i="371"/>
  <c r="R1017" i="371"/>
  <c r="K1017" i="371"/>
  <c r="Z1016" i="371"/>
  <c r="Y1016" i="371"/>
  <c r="X1016" i="371"/>
  <c r="W1016" i="371"/>
  <c r="V1016" i="371"/>
  <c r="U1016" i="371"/>
  <c r="T1016" i="371"/>
  <c r="S1016" i="371"/>
  <c r="Q1016" i="371"/>
  <c r="P1016" i="371"/>
  <c r="O1016" i="371"/>
  <c r="N1016" i="371"/>
  <c r="M1016" i="371"/>
  <c r="L1016" i="371"/>
  <c r="J1016" i="371"/>
  <c r="I1016" i="371"/>
  <c r="H1016" i="371"/>
  <c r="G1016" i="371"/>
  <c r="F1016" i="371"/>
  <c r="D1016" i="371"/>
  <c r="AA1015" i="371"/>
  <c r="R1015" i="371"/>
  <c r="K1015" i="371"/>
  <c r="Z1014" i="371"/>
  <c r="Y1014" i="371"/>
  <c r="X1014" i="371"/>
  <c r="W1014" i="371"/>
  <c r="V1014" i="371"/>
  <c r="U1014" i="371"/>
  <c r="T1014" i="371"/>
  <c r="S1014" i="371"/>
  <c r="Q1014" i="371"/>
  <c r="P1014" i="371"/>
  <c r="O1014" i="371"/>
  <c r="N1014" i="371"/>
  <c r="M1014" i="371"/>
  <c r="L1014" i="371"/>
  <c r="J1014" i="371"/>
  <c r="I1014" i="371"/>
  <c r="H1014" i="371"/>
  <c r="G1014" i="371"/>
  <c r="F1014" i="371"/>
  <c r="D1014" i="371"/>
  <c r="AA1013" i="371"/>
  <c r="R1013" i="371"/>
  <c r="K1013" i="371"/>
  <c r="Z1012" i="371"/>
  <c r="Y1012" i="371"/>
  <c r="X1012" i="371"/>
  <c r="W1012" i="371"/>
  <c r="V1012" i="371"/>
  <c r="U1012" i="371"/>
  <c r="T1012" i="371"/>
  <c r="S1012" i="371"/>
  <c r="Q1012" i="371"/>
  <c r="P1012" i="371"/>
  <c r="O1012" i="371"/>
  <c r="N1012" i="371"/>
  <c r="M1012" i="371"/>
  <c r="L1012" i="371"/>
  <c r="J1012" i="371"/>
  <c r="I1012" i="371"/>
  <c r="H1012" i="371"/>
  <c r="G1012" i="371"/>
  <c r="F1012" i="371"/>
  <c r="D1012" i="371"/>
  <c r="AA1011" i="371"/>
  <c r="R1011" i="371"/>
  <c r="K1011" i="371"/>
  <c r="Z1010" i="371"/>
  <c r="Y1010" i="371"/>
  <c r="X1010" i="371"/>
  <c r="W1010" i="371"/>
  <c r="V1010" i="371"/>
  <c r="U1010" i="371"/>
  <c r="T1010" i="371"/>
  <c r="S1010" i="371"/>
  <c r="Q1010" i="371"/>
  <c r="P1010" i="371"/>
  <c r="O1010" i="371"/>
  <c r="N1010" i="371"/>
  <c r="M1010" i="371"/>
  <c r="L1010" i="371"/>
  <c r="J1010" i="371"/>
  <c r="I1010" i="371"/>
  <c r="H1010" i="371"/>
  <c r="G1010" i="371"/>
  <c r="F1010" i="371"/>
  <c r="D1010" i="371"/>
  <c r="AA1009" i="371"/>
  <c r="R1009" i="371"/>
  <c r="K1009" i="371"/>
  <c r="Z1008" i="371"/>
  <c r="Y1008" i="371"/>
  <c r="X1008" i="371"/>
  <c r="W1008" i="371"/>
  <c r="V1008" i="371"/>
  <c r="U1008" i="371"/>
  <c r="T1008" i="371"/>
  <c r="S1008" i="371"/>
  <c r="Q1008" i="371"/>
  <c r="P1008" i="371"/>
  <c r="O1008" i="371"/>
  <c r="N1008" i="371"/>
  <c r="M1008" i="371"/>
  <c r="L1008" i="371"/>
  <c r="J1008" i="371"/>
  <c r="I1008" i="371"/>
  <c r="H1008" i="371"/>
  <c r="G1008" i="371"/>
  <c r="F1008" i="371"/>
  <c r="D1008" i="371"/>
  <c r="AA1007" i="371"/>
  <c r="R1007" i="371"/>
  <c r="K1007" i="371"/>
  <c r="AA1006" i="371"/>
  <c r="R1006" i="371"/>
  <c r="K1006" i="371"/>
  <c r="Z1005" i="371"/>
  <c r="Y1005" i="371"/>
  <c r="X1005" i="371"/>
  <c r="W1005" i="371"/>
  <c r="V1005" i="371"/>
  <c r="U1005" i="371"/>
  <c r="T1005" i="371"/>
  <c r="S1005" i="371"/>
  <c r="Q1005" i="371"/>
  <c r="P1005" i="371"/>
  <c r="O1005" i="371"/>
  <c r="N1005" i="371"/>
  <c r="M1005" i="371"/>
  <c r="L1005" i="371"/>
  <c r="J1005" i="371"/>
  <c r="I1005" i="371"/>
  <c r="H1005" i="371"/>
  <c r="G1005" i="371"/>
  <c r="F1005" i="371"/>
  <c r="D1005" i="371"/>
  <c r="AA1004" i="371"/>
  <c r="R1004" i="371"/>
  <c r="K1004" i="371"/>
  <c r="Z1003" i="371"/>
  <c r="Y1003" i="371"/>
  <c r="X1003" i="371"/>
  <c r="W1003" i="371"/>
  <c r="V1003" i="371"/>
  <c r="U1003" i="371"/>
  <c r="T1003" i="371"/>
  <c r="S1003" i="371"/>
  <c r="Q1003" i="371"/>
  <c r="P1003" i="371"/>
  <c r="O1003" i="371"/>
  <c r="N1003" i="371"/>
  <c r="M1003" i="371"/>
  <c r="L1003" i="371"/>
  <c r="J1003" i="371"/>
  <c r="I1003" i="371"/>
  <c r="H1003" i="371"/>
  <c r="G1003" i="371"/>
  <c r="F1003" i="371"/>
  <c r="D1003" i="371"/>
  <c r="AA1002" i="371"/>
  <c r="R1002" i="371"/>
  <c r="K1002" i="371"/>
  <c r="AA1001" i="371"/>
  <c r="R1001" i="371"/>
  <c r="K1001" i="371"/>
  <c r="AA1000" i="371"/>
  <c r="R1000" i="371"/>
  <c r="K1000" i="371"/>
  <c r="AA999" i="371"/>
  <c r="R999" i="371"/>
  <c r="K999" i="371"/>
  <c r="AA998" i="371"/>
  <c r="R998" i="371"/>
  <c r="K998" i="371"/>
  <c r="Z997" i="371"/>
  <c r="Y997" i="371"/>
  <c r="X997" i="371"/>
  <c r="W997" i="371"/>
  <c r="V997" i="371"/>
  <c r="U997" i="371"/>
  <c r="T997" i="371"/>
  <c r="S997" i="371"/>
  <c r="Q997" i="371"/>
  <c r="P997" i="371"/>
  <c r="O997" i="371"/>
  <c r="N997" i="371"/>
  <c r="M997" i="371"/>
  <c r="L997" i="371"/>
  <c r="J997" i="371"/>
  <c r="I997" i="371"/>
  <c r="H997" i="371"/>
  <c r="G997" i="371"/>
  <c r="F997" i="371"/>
  <c r="D997" i="371"/>
  <c r="AA996" i="371"/>
  <c r="R996" i="371"/>
  <c r="K996" i="371"/>
  <c r="AA995" i="371"/>
  <c r="R995" i="371"/>
  <c r="K995" i="371"/>
  <c r="AA994" i="371"/>
  <c r="R994" i="371"/>
  <c r="K994" i="371"/>
  <c r="Z993" i="371"/>
  <c r="Y993" i="371"/>
  <c r="X993" i="371"/>
  <c r="W993" i="371"/>
  <c r="V993" i="371"/>
  <c r="U993" i="371"/>
  <c r="T993" i="371"/>
  <c r="S993" i="371"/>
  <c r="Q993" i="371"/>
  <c r="P993" i="371"/>
  <c r="O993" i="371"/>
  <c r="N993" i="371"/>
  <c r="M993" i="371"/>
  <c r="L993" i="371"/>
  <c r="J993" i="371"/>
  <c r="I993" i="371"/>
  <c r="H993" i="371"/>
  <c r="G993" i="371"/>
  <c r="F993" i="371"/>
  <c r="D993" i="371"/>
  <c r="AA992" i="371"/>
  <c r="R992" i="371"/>
  <c r="K992" i="371"/>
  <c r="AA991" i="371"/>
  <c r="R991" i="371"/>
  <c r="K991" i="371"/>
  <c r="Z990" i="371"/>
  <c r="Y990" i="371"/>
  <c r="X990" i="371"/>
  <c r="W990" i="371"/>
  <c r="V990" i="371"/>
  <c r="U990" i="371"/>
  <c r="T990" i="371"/>
  <c r="S990" i="371"/>
  <c r="Q990" i="371"/>
  <c r="P990" i="371"/>
  <c r="O990" i="371"/>
  <c r="N990" i="371"/>
  <c r="M990" i="371"/>
  <c r="L990" i="371"/>
  <c r="J990" i="371"/>
  <c r="I990" i="371"/>
  <c r="H990" i="371"/>
  <c r="G990" i="371"/>
  <c r="F990" i="371"/>
  <c r="D990" i="371"/>
  <c r="AA989" i="371"/>
  <c r="R989" i="371"/>
  <c r="K989" i="371"/>
  <c r="AA988" i="371"/>
  <c r="R988" i="371"/>
  <c r="K988" i="371"/>
  <c r="AA987" i="371"/>
  <c r="R987" i="371"/>
  <c r="K987" i="371"/>
  <c r="Z986" i="371"/>
  <c r="Y986" i="371"/>
  <c r="X986" i="371"/>
  <c r="W986" i="371"/>
  <c r="V986" i="371"/>
  <c r="U986" i="371"/>
  <c r="T986" i="371"/>
  <c r="S986" i="371"/>
  <c r="Q986" i="371"/>
  <c r="P986" i="371"/>
  <c r="O986" i="371"/>
  <c r="N986" i="371"/>
  <c r="M986" i="371"/>
  <c r="L986" i="371"/>
  <c r="J986" i="371"/>
  <c r="I986" i="371"/>
  <c r="H986" i="371"/>
  <c r="G986" i="371"/>
  <c r="F986" i="371"/>
  <c r="D986" i="371"/>
  <c r="AA985" i="371"/>
  <c r="R985" i="371"/>
  <c r="K985" i="371"/>
  <c r="AA984" i="371"/>
  <c r="R984" i="371"/>
  <c r="K984" i="371"/>
  <c r="AA983" i="371"/>
  <c r="R983" i="371"/>
  <c r="K983" i="371"/>
  <c r="AA982" i="371"/>
  <c r="R982" i="371"/>
  <c r="K982" i="371"/>
  <c r="Z981" i="371"/>
  <c r="Y981" i="371"/>
  <c r="X981" i="371"/>
  <c r="W981" i="371"/>
  <c r="V981" i="371"/>
  <c r="U981" i="371"/>
  <c r="T981" i="371"/>
  <c r="S981" i="371"/>
  <c r="Q981" i="371"/>
  <c r="P981" i="371"/>
  <c r="O981" i="371"/>
  <c r="N981" i="371"/>
  <c r="M981" i="371"/>
  <c r="L981" i="371"/>
  <c r="J981" i="371"/>
  <c r="I981" i="371"/>
  <c r="H981" i="371"/>
  <c r="G981" i="371"/>
  <c r="F981" i="371"/>
  <c r="D981" i="371"/>
  <c r="AA980" i="371"/>
  <c r="R980" i="371"/>
  <c r="K980" i="371"/>
  <c r="AA979" i="371"/>
  <c r="R979" i="371"/>
  <c r="K979" i="371"/>
  <c r="AA978" i="371"/>
  <c r="R978" i="371"/>
  <c r="K978" i="371"/>
  <c r="AA977" i="371"/>
  <c r="R977" i="371"/>
  <c r="K977" i="371"/>
  <c r="AA976" i="371"/>
  <c r="R976" i="371"/>
  <c r="K976" i="371"/>
  <c r="Z975" i="371"/>
  <c r="Y975" i="371"/>
  <c r="X975" i="371"/>
  <c r="W975" i="371"/>
  <c r="V975" i="371"/>
  <c r="U975" i="371"/>
  <c r="T975" i="371"/>
  <c r="S975" i="371"/>
  <c r="Q975" i="371"/>
  <c r="P975" i="371"/>
  <c r="O975" i="371"/>
  <c r="N975" i="371"/>
  <c r="M975" i="371"/>
  <c r="L975" i="371"/>
  <c r="J975" i="371"/>
  <c r="I975" i="371"/>
  <c r="H975" i="371"/>
  <c r="G975" i="371"/>
  <c r="F975" i="371"/>
  <c r="D975" i="371"/>
  <c r="AA974" i="371"/>
  <c r="R974" i="371"/>
  <c r="K974" i="371"/>
  <c r="AA973" i="371"/>
  <c r="R973" i="371"/>
  <c r="K973" i="371"/>
  <c r="AA972" i="371"/>
  <c r="R972" i="371"/>
  <c r="K972" i="371"/>
  <c r="AA971" i="371"/>
  <c r="R971" i="371"/>
  <c r="K971" i="371"/>
  <c r="AA970" i="371"/>
  <c r="R970" i="371"/>
  <c r="K970" i="371"/>
  <c r="AA969" i="371"/>
  <c r="R969" i="371"/>
  <c r="K969" i="371"/>
  <c r="AA968" i="371"/>
  <c r="R968" i="371"/>
  <c r="K968" i="371"/>
  <c r="AA967" i="371"/>
  <c r="R967" i="371"/>
  <c r="K967" i="371"/>
  <c r="AA966" i="371"/>
  <c r="R966" i="371"/>
  <c r="K966" i="371"/>
  <c r="AA965" i="371"/>
  <c r="R965" i="371"/>
  <c r="K965" i="371"/>
  <c r="AA964" i="371"/>
  <c r="R964" i="371"/>
  <c r="K964" i="371"/>
  <c r="Z963" i="371"/>
  <c r="Y963" i="371"/>
  <c r="X963" i="371"/>
  <c r="W963" i="371"/>
  <c r="V963" i="371"/>
  <c r="U963" i="371"/>
  <c r="T963" i="371"/>
  <c r="S963" i="371"/>
  <c r="Q963" i="371"/>
  <c r="P963" i="371"/>
  <c r="O963" i="371"/>
  <c r="N963" i="371"/>
  <c r="M963" i="371"/>
  <c r="L963" i="371"/>
  <c r="J963" i="371"/>
  <c r="I963" i="371"/>
  <c r="H963" i="371"/>
  <c r="G963" i="371"/>
  <c r="F963" i="371"/>
  <c r="D963" i="371"/>
  <c r="AA961" i="371"/>
  <c r="R961" i="371"/>
  <c r="K961" i="371"/>
  <c r="Z960" i="371"/>
  <c r="Y960" i="371"/>
  <c r="X960" i="371"/>
  <c r="W960" i="371"/>
  <c r="V960" i="371"/>
  <c r="U960" i="371"/>
  <c r="T960" i="371"/>
  <c r="S960" i="371"/>
  <c r="Q960" i="371"/>
  <c r="P960" i="371"/>
  <c r="O960" i="371"/>
  <c r="N960" i="371"/>
  <c r="M960" i="371"/>
  <c r="L960" i="371"/>
  <c r="J960" i="371"/>
  <c r="I960" i="371"/>
  <c r="H960" i="371"/>
  <c r="G960" i="371"/>
  <c r="F960" i="371"/>
  <c r="D960" i="371"/>
  <c r="AA959" i="371"/>
  <c r="R959" i="371"/>
  <c r="K959" i="371"/>
  <c r="AA958" i="371"/>
  <c r="R958" i="371"/>
  <c r="K958" i="371"/>
  <c r="Z957" i="371"/>
  <c r="Y957" i="371"/>
  <c r="X957" i="371"/>
  <c r="W957" i="371"/>
  <c r="V957" i="371"/>
  <c r="U957" i="371"/>
  <c r="T957" i="371"/>
  <c r="S957" i="371"/>
  <c r="Q957" i="371"/>
  <c r="P957" i="371"/>
  <c r="O957" i="371"/>
  <c r="N957" i="371"/>
  <c r="M957" i="371"/>
  <c r="L957" i="371"/>
  <c r="J957" i="371"/>
  <c r="I957" i="371"/>
  <c r="H957" i="371"/>
  <c r="G957" i="371"/>
  <c r="F957" i="371"/>
  <c r="D957" i="371"/>
  <c r="AA956" i="371"/>
  <c r="R956" i="371"/>
  <c r="K956" i="371"/>
  <c r="AA955" i="371"/>
  <c r="R955" i="371"/>
  <c r="K955" i="371"/>
  <c r="AA954" i="371"/>
  <c r="R954" i="371"/>
  <c r="K954" i="371"/>
  <c r="Z953" i="371"/>
  <c r="Y953" i="371"/>
  <c r="X953" i="371"/>
  <c r="W953" i="371"/>
  <c r="V953" i="371"/>
  <c r="U953" i="371"/>
  <c r="T953" i="371"/>
  <c r="S953" i="371"/>
  <c r="Q953" i="371"/>
  <c r="P953" i="371"/>
  <c r="O953" i="371"/>
  <c r="N953" i="371"/>
  <c r="M953" i="371"/>
  <c r="L953" i="371"/>
  <c r="J953" i="371"/>
  <c r="I953" i="371"/>
  <c r="H953" i="371"/>
  <c r="G953" i="371"/>
  <c r="F953" i="371"/>
  <c r="D953" i="371"/>
  <c r="AA952" i="371"/>
  <c r="R952" i="371"/>
  <c r="K952" i="371"/>
  <c r="AA951" i="371"/>
  <c r="R951" i="371"/>
  <c r="K951" i="371"/>
  <c r="AA950" i="371"/>
  <c r="R950" i="371"/>
  <c r="K950" i="371"/>
  <c r="AA949" i="371"/>
  <c r="R949" i="371"/>
  <c r="K949" i="371"/>
  <c r="AA948" i="371"/>
  <c r="R948" i="371"/>
  <c r="K948" i="371"/>
  <c r="AA947" i="371"/>
  <c r="R947" i="371"/>
  <c r="K947" i="371"/>
  <c r="AA946" i="371"/>
  <c r="R946" i="371"/>
  <c r="K946" i="371"/>
  <c r="Z945" i="371"/>
  <c r="Y945" i="371"/>
  <c r="X945" i="371"/>
  <c r="W945" i="371"/>
  <c r="V945" i="371"/>
  <c r="U945" i="371"/>
  <c r="T945" i="371"/>
  <c r="S945" i="371"/>
  <c r="Q945" i="371"/>
  <c r="P945" i="371"/>
  <c r="O945" i="371"/>
  <c r="N945" i="371"/>
  <c r="M945" i="371"/>
  <c r="L945" i="371"/>
  <c r="J945" i="371"/>
  <c r="I945" i="371"/>
  <c r="H945" i="371"/>
  <c r="G945" i="371"/>
  <c r="F945" i="371"/>
  <c r="D945" i="371"/>
  <c r="AA944" i="371"/>
  <c r="R944" i="371"/>
  <c r="K944" i="371"/>
  <c r="AA943" i="371"/>
  <c r="R943" i="371"/>
  <c r="K943" i="371"/>
  <c r="AA942" i="371"/>
  <c r="R942" i="371"/>
  <c r="K942" i="371"/>
  <c r="Z941" i="371"/>
  <c r="Y941" i="371"/>
  <c r="X941" i="371"/>
  <c r="W941" i="371"/>
  <c r="V941" i="371"/>
  <c r="U941" i="371"/>
  <c r="T941" i="371"/>
  <c r="S941" i="371"/>
  <c r="Q941" i="371"/>
  <c r="P941" i="371"/>
  <c r="O941" i="371"/>
  <c r="N941" i="371"/>
  <c r="M941" i="371"/>
  <c r="L941" i="371"/>
  <c r="J941" i="371"/>
  <c r="I941" i="371"/>
  <c r="H941" i="371"/>
  <c r="G941" i="371"/>
  <c r="F941" i="371"/>
  <c r="D941" i="371"/>
  <c r="AA940" i="371"/>
  <c r="R940" i="371"/>
  <c r="K940" i="371"/>
  <c r="AA939" i="371"/>
  <c r="R939" i="371"/>
  <c r="K939" i="371"/>
  <c r="Z938" i="371"/>
  <c r="Y938" i="371"/>
  <c r="X938" i="371"/>
  <c r="W938" i="371"/>
  <c r="V938" i="371"/>
  <c r="U938" i="371"/>
  <c r="T938" i="371"/>
  <c r="S938" i="371"/>
  <c r="Q938" i="371"/>
  <c r="P938" i="371"/>
  <c r="O938" i="371"/>
  <c r="N938" i="371"/>
  <c r="M938" i="371"/>
  <c r="L938" i="371"/>
  <c r="J938" i="371"/>
  <c r="I938" i="371"/>
  <c r="H938" i="371"/>
  <c r="G938" i="371"/>
  <c r="F938" i="371"/>
  <c r="D938" i="371"/>
  <c r="AA937" i="371"/>
  <c r="R937" i="371"/>
  <c r="K937" i="371"/>
  <c r="AA936" i="371"/>
  <c r="R936" i="371"/>
  <c r="K936" i="371"/>
  <c r="Z935" i="371"/>
  <c r="Y935" i="371"/>
  <c r="X935" i="371"/>
  <c r="W935" i="371"/>
  <c r="V935" i="371"/>
  <c r="U935" i="371"/>
  <c r="T935" i="371"/>
  <c r="S935" i="371"/>
  <c r="Q935" i="371"/>
  <c r="P935" i="371"/>
  <c r="O935" i="371"/>
  <c r="N935" i="371"/>
  <c r="M935" i="371"/>
  <c r="L935" i="371"/>
  <c r="J935" i="371"/>
  <c r="I935" i="371"/>
  <c r="H935" i="371"/>
  <c r="G935" i="371"/>
  <c r="F935" i="371"/>
  <c r="D935" i="371"/>
  <c r="AA934" i="371"/>
  <c r="R934" i="371"/>
  <c r="K934" i="371"/>
  <c r="AA933" i="371"/>
  <c r="R933" i="371"/>
  <c r="K933" i="371"/>
  <c r="Z932" i="371"/>
  <c r="Y932" i="371"/>
  <c r="X932" i="371"/>
  <c r="W932" i="371"/>
  <c r="V932" i="371"/>
  <c r="U932" i="371"/>
  <c r="T932" i="371"/>
  <c r="S932" i="371"/>
  <c r="Q932" i="371"/>
  <c r="P932" i="371"/>
  <c r="O932" i="371"/>
  <c r="N932" i="371"/>
  <c r="M932" i="371"/>
  <c r="L932" i="371"/>
  <c r="J932" i="371"/>
  <c r="I932" i="371"/>
  <c r="H932" i="371"/>
  <c r="G932" i="371"/>
  <c r="F932" i="371"/>
  <c r="D932" i="371"/>
  <c r="AA931" i="371"/>
  <c r="R931" i="371"/>
  <c r="K931" i="371"/>
  <c r="AA930" i="371"/>
  <c r="R930" i="371"/>
  <c r="K930" i="371"/>
  <c r="AA929" i="371"/>
  <c r="R929" i="371"/>
  <c r="K929" i="371"/>
  <c r="AA928" i="371"/>
  <c r="R928" i="371"/>
  <c r="K928" i="371"/>
  <c r="Z927" i="371"/>
  <c r="Y927" i="371"/>
  <c r="X927" i="371"/>
  <c r="W927" i="371"/>
  <c r="V927" i="371"/>
  <c r="U927" i="371"/>
  <c r="T927" i="371"/>
  <c r="S927" i="371"/>
  <c r="Q927" i="371"/>
  <c r="P927" i="371"/>
  <c r="O927" i="371"/>
  <c r="N927" i="371"/>
  <c r="M927" i="371"/>
  <c r="L927" i="371"/>
  <c r="J927" i="371"/>
  <c r="I927" i="371"/>
  <c r="H927" i="371"/>
  <c r="G927" i="371"/>
  <c r="F927" i="371"/>
  <c r="D927" i="371"/>
  <c r="AA926" i="371"/>
  <c r="R926" i="371"/>
  <c r="K926" i="371"/>
  <c r="AA925" i="371"/>
  <c r="R925" i="371"/>
  <c r="K925" i="371"/>
  <c r="AA924" i="371"/>
  <c r="R924" i="371"/>
  <c r="K924" i="371"/>
  <c r="AA923" i="371"/>
  <c r="R923" i="371"/>
  <c r="K923" i="371"/>
  <c r="AA922" i="371"/>
  <c r="R922" i="371"/>
  <c r="K922" i="371"/>
  <c r="AA921" i="371"/>
  <c r="R921" i="371"/>
  <c r="K921" i="371"/>
  <c r="AA920" i="371"/>
  <c r="R920" i="371"/>
  <c r="K920" i="371"/>
  <c r="AA919" i="371"/>
  <c r="R919" i="371"/>
  <c r="K919" i="371"/>
  <c r="AA918" i="371"/>
  <c r="R918" i="371"/>
  <c r="K918" i="371"/>
  <c r="AA917" i="371"/>
  <c r="R917" i="371"/>
  <c r="K917" i="371"/>
  <c r="AA916" i="371"/>
  <c r="R916" i="371"/>
  <c r="K916" i="371"/>
  <c r="AA915" i="371"/>
  <c r="R915" i="371"/>
  <c r="K915" i="371"/>
  <c r="AA914" i="371"/>
  <c r="R914" i="371"/>
  <c r="K914" i="371"/>
  <c r="AA913" i="371"/>
  <c r="R913" i="371"/>
  <c r="K913" i="371"/>
  <c r="AA912" i="371"/>
  <c r="R912" i="371"/>
  <c r="K912" i="371"/>
  <c r="AA911" i="371"/>
  <c r="R911" i="371"/>
  <c r="K911" i="371"/>
  <c r="AA910" i="371"/>
  <c r="R910" i="371"/>
  <c r="K910" i="371"/>
  <c r="AA909" i="371"/>
  <c r="R909" i="371"/>
  <c r="K909" i="371"/>
  <c r="AA908" i="371"/>
  <c r="R908" i="371"/>
  <c r="K908" i="371"/>
  <c r="AA907" i="371"/>
  <c r="R907" i="371"/>
  <c r="K907" i="371"/>
  <c r="AA906" i="371"/>
  <c r="R906" i="371"/>
  <c r="K906" i="371"/>
  <c r="AA905" i="371"/>
  <c r="R905" i="371"/>
  <c r="K905" i="371"/>
  <c r="AA904" i="371"/>
  <c r="R904" i="371"/>
  <c r="K904" i="371"/>
  <c r="AA903" i="371"/>
  <c r="R903" i="371"/>
  <c r="K903" i="371"/>
  <c r="AA902" i="371"/>
  <c r="R902" i="371"/>
  <c r="K902" i="371"/>
  <c r="AA901" i="371"/>
  <c r="R901" i="371"/>
  <c r="K901" i="371"/>
  <c r="AA900" i="371"/>
  <c r="R900" i="371"/>
  <c r="K900" i="371"/>
  <c r="AA899" i="371"/>
  <c r="R899" i="371"/>
  <c r="K899" i="371"/>
  <c r="AA898" i="371"/>
  <c r="R898" i="371"/>
  <c r="K898" i="371"/>
  <c r="AA897" i="371"/>
  <c r="R897" i="371"/>
  <c r="K897" i="371"/>
  <c r="AA896" i="371"/>
  <c r="R896" i="371"/>
  <c r="K896" i="371"/>
  <c r="AA895" i="371"/>
  <c r="R895" i="371"/>
  <c r="K895" i="371"/>
  <c r="AA894" i="371"/>
  <c r="R894" i="371"/>
  <c r="K894" i="371"/>
  <c r="AA893" i="371"/>
  <c r="R893" i="371"/>
  <c r="K893" i="371"/>
  <c r="AA892" i="371"/>
  <c r="R892" i="371"/>
  <c r="K892" i="371"/>
  <c r="AA891" i="371"/>
  <c r="R891" i="371"/>
  <c r="K891" i="371"/>
  <c r="AA890" i="371"/>
  <c r="R890" i="371"/>
  <c r="K890" i="371"/>
  <c r="AA889" i="371"/>
  <c r="R889" i="371"/>
  <c r="K889" i="371"/>
  <c r="AA888" i="371"/>
  <c r="R888" i="371"/>
  <c r="K888" i="371"/>
  <c r="AA887" i="371"/>
  <c r="R887" i="371"/>
  <c r="K887" i="371"/>
  <c r="AA886" i="371"/>
  <c r="R886" i="371"/>
  <c r="K886" i="371"/>
  <c r="AA885" i="371"/>
  <c r="R885" i="371"/>
  <c r="K885" i="371"/>
  <c r="AA884" i="371"/>
  <c r="R884" i="371"/>
  <c r="K884" i="371"/>
  <c r="AA883" i="371"/>
  <c r="R883" i="371"/>
  <c r="K883" i="371"/>
  <c r="AA882" i="371"/>
  <c r="R882" i="371"/>
  <c r="K882" i="371"/>
  <c r="AA881" i="371"/>
  <c r="R881" i="371"/>
  <c r="K881" i="371"/>
  <c r="AA880" i="371"/>
  <c r="R880" i="371"/>
  <c r="K880" i="371"/>
  <c r="AA879" i="371"/>
  <c r="R879" i="371"/>
  <c r="K879" i="371"/>
  <c r="AA878" i="371"/>
  <c r="R878" i="371"/>
  <c r="K878" i="371"/>
  <c r="AA877" i="371"/>
  <c r="R877" i="371"/>
  <c r="K877" i="371"/>
  <c r="AA876" i="371"/>
  <c r="R876" i="371"/>
  <c r="K876" i="371"/>
  <c r="AA875" i="371"/>
  <c r="R875" i="371"/>
  <c r="K875" i="371"/>
  <c r="AA874" i="371"/>
  <c r="R874" i="371"/>
  <c r="K874" i="371"/>
  <c r="AA873" i="371"/>
  <c r="R873" i="371"/>
  <c r="K873" i="371"/>
  <c r="AA872" i="371"/>
  <c r="R872" i="371"/>
  <c r="K872" i="371"/>
  <c r="AA871" i="371"/>
  <c r="R871" i="371"/>
  <c r="K871" i="371"/>
  <c r="AA870" i="371"/>
  <c r="R870" i="371"/>
  <c r="K870" i="371"/>
  <c r="AA869" i="371"/>
  <c r="R869" i="371"/>
  <c r="K869" i="371"/>
  <c r="AA868" i="371"/>
  <c r="R868" i="371"/>
  <c r="K868" i="371"/>
  <c r="AA867" i="371"/>
  <c r="R867" i="371"/>
  <c r="K867" i="371"/>
  <c r="AA866" i="371"/>
  <c r="R866" i="371"/>
  <c r="K866" i="371"/>
  <c r="AA865" i="371"/>
  <c r="R865" i="371"/>
  <c r="K865" i="371"/>
  <c r="AA864" i="371"/>
  <c r="R864" i="371"/>
  <c r="K864" i="371"/>
  <c r="AA863" i="371"/>
  <c r="R863" i="371"/>
  <c r="K863" i="371"/>
  <c r="AA862" i="371"/>
  <c r="R862" i="371"/>
  <c r="K862" i="371"/>
  <c r="AA861" i="371"/>
  <c r="R861" i="371"/>
  <c r="K861" i="371"/>
  <c r="AA860" i="371"/>
  <c r="R860" i="371"/>
  <c r="K860" i="371"/>
  <c r="AA859" i="371"/>
  <c r="R859" i="371"/>
  <c r="K859" i="371"/>
  <c r="AA858" i="371"/>
  <c r="R858" i="371"/>
  <c r="K858" i="371"/>
  <c r="AA857" i="371"/>
  <c r="R857" i="371"/>
  <c r="K857" i="371"/>
  <c r="AA856" i="371"/>
  <c r="R856" i="371"/>
  <c r="K856" i="371"/>
  <c r="AA855" i="371"/>
  <c r="R855" i="371"/>
  <c r="K855" i="371"/>
  <c r="AA854" i="371"/>
  <c r="R854" i="371"/>
  <c r="K854" i="371"/>
  <c r="AA853" i="371"/>
  <c r="R853" i="371"/>
  <c r="K853" i="371"/>
  <c r="AA852" i="371"/>
  <c r="R852" i="371"/>
  <c r="K852" i="371"/>
  <c r="AA851" i="371"/>
  <c r="R851" i="371"/>
  <c r="K851" i="371"/>
  <c r="AA850" i="371"/>
  <c r="R850" i="371"/>
  <c r="K850" i="371"/>
  <c r="AA849" i="371"/>
  <c r="R849" i="371"/>
  <c r="K849" i="371"/>
  <c r="AA848" i="371"/>
  <c r="R848" i="371"/>
  <c r="K848" i="371"/>
  <c r="AA847" i="371"/>
  <c r="R847" i="371"/>
  <c r="K847" i="371"/>
  <c r="AA846" i="371"/>
  <c r="R846" i="371"/>
  <c r="K846" i="371"/>
  <c r="AA845" i="371"/>
  <c r="R845" i="371"/>
  <c r="K845" i="371"/>
  <c r="AA844" i="371"/>
  <c r="R844" i="371"/>
  <c r="K844" i="371"/>
  <c r="AA843" i="371"/>
  <c r="R843" i="371"/>
  <c r="K843" i="371"/>
  <c r="AA842" i="371"/>
  <c r="R842" i="371"/>
  <c r="K842" i="371"/>
  <c r="AA841" i="371"/>
  <c r="R841" i="371"/>
  <c r="K841" i="371"/>
  <c r="AA840" i="371"/>
  <c r="R840" i="371"/>
  <c r="K840" i="371"/>
  <c r="AA839" i="371"/>
  <c r="R839" i="371"/>
  <c r="K839" i="371"/>
  <c r="AA838" i="371"/>
  <c r="R838" i="371"/>
  <c r="K838" i="371"/>
  <c r="AA837" i="371"/>
  <c r="R837" i="371"/>
  <c r="K837" i="371"/>
  <c r="AA836" i="371"/>
  <c r="R836" i="371"/>
  <c r="K836" i="371"/>
  <c r="AA835" i="371"/>
  <c r="R835" i="371"/>
  <c r="K835" i="371"/>
  <c r="AA834" i="371"/>
  <c r="R834" i="371"/>
  <c r="K834" i="371"/>
  <c r="AA833" i="371"/>
  <c r="R833" i="371"/>
  <c r="K833" i="371"/>
  <c r="AA832" i="371"/>
  <c r="R832" i="371"/>
  <c r="K832" i="371"/>
  <c r="AA831" i="371"/>
  <c r="R831" i="371"/>
  <c r="K831" i="371"/>
  <c r="AA830" i="371"/>
  <c r="R830" i="371"/>
  <c r="K830" i="371"/>
  <c r="AA829" i="371"/>
  <c r="R829" i="371"/>
  <c r="K829" i="371"/>
  <c r="AA828" i="371"/>
  <c r="R828" i="371"/>
  <c r="K828" i="371"/>
  <c r="AA827" i="371"/>
  <c r="R827" i="371"/>
  <c r="K827" i="371"/>
  <c r="AA826" i="371"/>
  <c r="R826" i="371"/>
  <c r="K826" i="371"/>
  <c r="AA825" i="371"/>
  <c r="R825" i="371"/>
  <c r="K825" i="371"/>
  <c r="AA824" i="371"/>
  <c r="R824" i="371"/>
  <c r="K824" i="371"/>
  <c r="AA823" i="371"/>
  <c r="R823" i="371"/>
  <c r="K823" i="371"/>
  <c r="AA822" i="371"/>
  <c r="R822" i="371"/>
  <c r="K822" i="371"/>
  <c r="AA821" i="371"/>
  <c r="R821" i="371"/>
  <c r="K821" i="371"/>
  <c r="AA820" i="371"/>
  <c r="R820" i="371"/>
  <c r="K820" i="371"/>
  <c r="AA819" i="371"/>
  <c r="R819" i="371"/>
  <c r="K819" i="371"/>
  <c r="AA818" i="371"/>
  <c r="R818" i="371"/>
  <c r="K818" i="371"/>
  <c r="AA817" i="371"/>
  <c r="R817" i="371"/>
  <c r="K817" i="371"/>
  <c r="AA816" i="371"/>
  <c r="R816" i="371"/>
  <c r="K816" i="371"/>
  <c r="AA815" i="371"/>
  <c r="R815" i="371"/>
  <c r="K815" i="371"/>
  <c r="AA814" i="371"/>
  <c r="R814" i="371"/>
  <c r="K814" i="371"/>
  <c r="AA813" i="371"/>
  <c r="R813" i="371"/>
  <c r="K813" i="371"/>
  <c r="AA812" i="371"/>
  <c r="R812" i="371"/>
  <c r="K812" i="371"/>
  <c r="AA811" i="371"/>
  <c r="R811" i="371"/>
  <c r="K811" i="371"/>
  <c r="AA810" i="371"/>
  <c r="R810" i="371"/>
  <c r="K810" i="371"/>
  <c r="AA809" i="371"/>
  <c r="R809" i="371"/>
  <c r="K809" i="371"/>
  <c r="AA808" i="371"/>
  <c r="R808" i="371"/>
  <c r="K808" i="371"/>
  <c r="AA807" i="371"/>
  <c r="R807" i="371"/>
  <c r="K807" i="371"/>
  <c r="AA806" i="371"/>
  <c r="R806" i="371"/>
  <c r="K806" i="371"/>
  <c r="AA805" i="371"/>
  <c r="R805" i="371"/>
  <c r="K805" i="371"/>
  <c r="AA804" i="371"/>
  <c r="R804" i="371"/>
  <c r="K804" i="371"/>
  <c r="AA803" i="371"/>
  <c r="R803" i="371"/>
  <c r="K803" i="371"/>
  <c r="AA802" i="371"/>
  <c r="R802" i="371"/>
  <c r="K802" i="371"/>
  <c r="AA801" i="371"/>
  <c r="R801" i="371"/>
  <c r="K801" i="371"/>
  <c r="AA800" i="371"/>
  <c r="R800" i="371"/>
  <c r="K800" i="371"/>
  <c r="AA799" i="371"/>
  <c r="R799" i="371"/>
  <c r="K799" i="371"/>
  <c r="AA798" i="371"/>
  <c r="R798" i="371"/>
  <c r="K798" i="371"/>
  <c r="AA797" i="371"/>
  <c r="R797" i="371"/>
  <c r="K797" i="371"/>
  <c r="AA796" i="371"/>
  <c r="R796" i="371"/>
  <c r="K796" i="371"/>
  <c r="AA795" i="371"/>
  <c r="R795" i="371"/>
  <c r="K795" i="371"/>
  <c r="AA794" i="371"/>
  <c r="R794" i="371"/>
  <c r="K794" i="371"/>
  <c r="AA793" i="371"/>
  <c r="R793" i="371"/>
  <c r="K793" i="371"/>
  <c r="AA792" i="371"/>
  <c r="R792" i="371"/>
  <c r="K792" i="371"/>
  <c r="AA791" i="371"/>
  <c r="R791" i="371"/>
  <c r="K791" i="371"/>
  <c r="AA790" i="371"/>
  <c r="R790" i="371"/>
  <c r="K790" i="371"/>
  <c r="AA789" i="371"/>
  <c r="R789" i="371"/>
  <c r="K789" i="371"/>
  <c r="AA788" i="371"/>
  <c r="R788" i="371"/>
  <c r="K788" i="371"/>
  <c r="AA787" i="371"/>
  <c r="R787" i="371"/>
  <c r="K787" i="371"/>
  <c r="AA786" i="371"/>
  <c r="R786" i="371"/>
  <c r="K786" i="371"/>
  <c r="AA785" i="371"/>
  <c r="R785" i="371"/>
  <c r="K785" i="371"/>
  <c r="AA784" i="371"/>
  <c r="R784" i="371"/>
  <c r="K784" i="371"/>
  <c r="AA783" i="371"/>
  <c r="R783" i="371"/>
  <c r="K783" i="371"/>
  <c r="AA782" i="371"/>
  <c r="R782" i="371"/>
  <c r="K782" i="371"/>
  <c r="AA781" i="371"/>
  <c r="R781" i="371"/>
  <c r="K781" i="371"/>
  <c r="AA780" i="371"/>
  <c r="R780" i="371"/>
  <c r="K780" i="371"/>
  <c r="AA779" i="371"/>
  <c r="R779" i="371"/>
  <c r="K779" i="371"/>
  <c r="Z778" i="371"/>
  <c r="Y778" i="371"/>
  <c r="X778" i="371"/>
  <c r="W778" i="371"/>
  <c r="V778" i="371"/>
  <c r="U778" i="371"/>
  <c r="T778" i="371"/>
  <c r="S778" i="371"/>
  <c r="Q778" i="371"/>
  <c r="P778" i="371"/>
  <c r="O778" i="371"/>
  <c r="N778" i="371"/>
  <c r="M778" i="371"/>
  <c r="L778" i="371"/>
  <c r="J778" i="371"/>
  <c r="I778" i="371"/>
  <c r="H778" i="371"/>
  <c r="G778" i="371"/>
  <c r="F778" i="371"/>
  <c r="D778" i="371"/>
  <c r="AA777" i="371"/>
  <c r="R777" i="371"/>
  <c r="K777" i="371"/>
  <c r="AA776" i="371"/>
  <c r="R776" i="371"/>
  <c r="K776" i="371"/>
  <c r="AA775" i="371"/>
  <c r="R775" i="371"/>
  <c r="K775" i="371"/>
  <c r="AA774" i="371"/>
  <c r="R774" i="371"/>
  <c r="K774" i="371"/>
  <c r="Z773" i="371"/>
  <c r="Y773" i="371"/>
  <c r="X773" i="371"/>
  <c r="W773" i="371"/>
  <c r="V773" i="371"/>
  <c r="U773" i="371"/>
  <c r="T773" i="371"/>
  <c r="S773" i="371"/>
  <c r="Q773" i="371"/>
  <c r="P773" i="371"/>
  <c r="O773" i="371"/>
  <c r="N773" i="371"/>
  <c r="M773" i="371"/>
  <c r="L773" i="371"/>
  <c r="J773" i="371"/>
  <c r="I773" i="371"/>
  <c r="H773" i="371"/>
  <c r="G773" i="371"/>
  <c r="F773" i="371"/>
  <c r="D773" i="371"/>
  <c r="AA771" i="371"/>
  <c r="R771" i="371"/>
  <c r="K771" i="371"/>
  <c r="Z770" i="371"/>
  <c r="Y770" i="371"/>
  <c r="X770" i="371"/>
  <c r="W770" i="371"/>
  <c r="V770" i="371"/>
  <c r="U770" i="371"/>
  <c r="T770" i="371"/>
  <c r="S770" i="371"/>
  <c r="Q770" i="371"/>
  <c r="P770" i="371"/>
  <c r="O770" i="371"/>
  <c r="N770" i="371"/>
  <c r="M770" i="371"/>
  <c r="L770" i="371"/>
  <c r="J770" i="371"/>
  <c r="I770" i="371"/>
  <c r="H770" i="371"/>
  <c r="G770" i="371"/>
  <c r="F770" i="371"/>
  <c r="D770" i="371"/>
  <c r="AA769" i="371"/>
  <c r="R769" i="371"/>
  <c r="K769" i="371"/>
  <c r="AA768" i="371"/>
  <c r="R768" i="371"/>
  <c r="K768" i="371"/>
  <c r="AA767" i="371"/>
  <c r="R767" i="371"/>
  <c r="K767" i="371"/>
  <c r="AA766" i="371"/>
  <c r="R766" i="371"/>
  <c r="K766" i="371"/>
  <c r="AA765" i="371"/>
  <c r="R765" i="371"/>
  <c r="K765" i="371"/>
  <c r="Z764" i="371"/>
  <c r="Z763" i="371" s="1"/>
  <c r="Y764" i="371"/>
  <c r="Y763" i="371" s="1"/>
  <c r="X764" i="371"/>
  <c r="X763" i="371" s="1"/>
  <c r="W764" i="371"/>
  <c r="W763" i="371" s="1"/>
  <c r="V764" i="371"/>
  <c r="V763" i="371" s="1"/>
  <c r="U764" i="371"/>
  <c r="U763" i="371" s="1"/>
  <c r="T764" i="371"/>
  <c r="T763" i="371" s="1"/>
  <c r="S764" i="371"/>
  <c r="S763" i="371" s="1"/>
  <c r="Q764" i="371"/>
  <c r="Q763" i="371" s="1"/>
  <c r="P764" i="371"/>
  <c r="P763" i="371" s="1"/>
  <c r="O764" i="371"/>
  <c r="O763" i="371" s="1"/>
  <c r="N764" i="371"/>
  <c r="N763" i="371" s="1"/>
  <c r="M764" i="371"/>
  <c r="M763" i="371" s="1"/>
  <c r="L764" i="371"/>
  <c r="J764" i="371"/>
  <c r="J763" i="371" s="1"/>
  <c r="I764" i="371"/>
  <c r="I763" i="371" s="1"/>
  <c r="H764" i="371"/>
  <c r="H763" i="371" s="1"/>
  <c r="G764" i="371"/>
  <c r="G763" i="371" s="1"/>
  <c r="F764" i="371"/>
  <c r="F763" i="371" s="1"/>
  <c r="D764" i="371"/>
  <c r="AA761" i="371"/>
  <c r="R761" i="371"/>
  <c r="K761" i="371"/>
  <c r="AA760" i="371"/>
  <c r="R760" i="371"/>
  <c r="K760" i="371"/>
  <c r="AA759" i="371"/>
  <c r="R759" i="371"/>
  <c r="K759" i="371"/>
  <c r="AA758" i="371"/>
  <c r="R758" i="371"/>
  <c r="K758" i="371"/>
  <c r="AA757" i="371"/>
  <c r="R757" i="371"/>
  <c r="K757" i="371"/>
  <c r="AA756" i="371"/>
  <c r="R756" i="371"/>
  <c r="K756" i="371"/>
  <c r="AA754" i="371"/>
  <c r="R754" i="371"/>
  <c r="K754" i="371"/>
  <c r="AA753" i="371"/>
  <c r="R753" i="371"/>
  <c r="K753" i="371"/>
  <c r="AA752" i="371"/>
  <c r="R752" i="371"/>
  <c r="K752" i="371"/>
  <c r="AA751" i="371"/>
  <c r="R751" i="371"/>
  <c r="K751" i="371"/>
  <c r="AA750" i="371"/>
  <c r="R750" i="371"/>
  <c r="K750" i="371"/>
  <c r="Z749" i="371"/>
  <c r="Z748" i="371" s="1"/>
  <c r="Y749" i="371"/>
  <c r="Y748" i="371" s="1"/>
  <c r="X749" i="371"/>
  <c r="X748" i="371" s="1"/>
  <c r="V749" i="371"/>
  <c r="V748" i="371" s="1"/>
  <c r="U749" i="371"/>
  <c r="U748" i="371" s="1"/>
  <c r="T749" i="371"/>
  <c r="T748" i="371" s="1"/>
  <c r="S749" i="371"/>
  <c r="S748" i="371" s="1"/>
  <c r="Q749" i="371"/>
  <c r="Q748" i="371" s="1"/>
  <c r="P749" i="371"/>
  <c r="P748" i="371" s="1"/>
  <c r="O749" i="371"/>
  <c r="O748" i="371" s="1"/>
  <c r="N749" i="371"/>
  <c r="N748" i="371" s="1"/>
  <c r="M749" i="371"/>
  <c r="M748" i="371" s="1"/>
  <c r="L749" i="371"/>
  <c r="J749" i="371"/>
  <c r="J748" i="371" s="1"/>
  <c r="I749" i="371"/>
  <c r="I748" i="371" s="1"/>
  <c r="H749" i="371"/>
  <c r="H748" i="371" s="1"/>
  <c r="G749" i="371"/>
  <c r="G748" i="371" s="1"/>
  <c r="F749" i="371"/>
  <c r="F748" i="371" s="1"/>
  <c r="AA744" i="371"/>
  <c r="R744" i="371"/>
  <c r="K744" i="371"/>
  <c r="Z743" i="371"/>
  <c r="Z742" i="371" s="1"/>
  <c r="Z741" i="371" s="1"/>
  <c r="Y743" i="371"/>
  <c r="Y742" i="371" s="1"/>
  <c r="Y741" i="371" s="1"/>
  <c r="X743" i="371"/>
  <c r="X742" i="371" s="1"/>
  <c r="X741" i="371" s="1"/>
  <c r="V743" i="371"/>
  <c r="V742" i="371" s="1"/>
  <c r="V741" i="371" s="1"/>
  <c r="U743" i="371"/>
  <c r="U742" i="371" s="1"/>
  <c r="U741" i="371" s="1"/>
  <c r="T743" i="371"/>
  <c r="T742" i="371" s="1"/>
  <c r="T741" i="371" s="1"/>
  <c r="S743" i="371"/>
  <c r="Q743" i="371"/>
  <c r="Q742" i="371" s="1"/>
  <c r="Q741" i="371" s="1"/>
  <c r="P743" i="371"/>
  <c r="P742" i="371" s="1"/>
  <c r="P741" i="371" s="1"/>
  <c r="O743" i="371"/>
  <c r="O742" i="371" s="1"/>
  <c r="O741" i="371" s="1"/>
  <c r="N743" i="371"/>
  <c r="N742" i="371" s="1"/>
  <c r="N741" i="371" s="1"/>
  <c r="M743" i="371"/>
  <c r="M742" i="371" s="1"/>
  <c r="M741" i="371" s="1"/>
  <c r="L743" i="371"/>
  <c r="J743" i="371"/>
  <c r="J742" i="371" s="1"/>
  <c r="J741" i="371" s="1"/>
  <c r="I743" i="371"/>
  <c r="I742" i="371" s="1"/>
  <c r="I741" i="371" s="1"/>
  <c r="H743" i="371"/>
  <c r="H742" i="371" s="1"/>
  <c r="H741" i="371" s="1"/>
  <c r="G743" i="371"/>
  <c r="G742" i="371" s="1"/>
  <c r="G741" i="371" s="1"/>
  <c r="F743" i="371"/>
  <c r="F742" i="371" s="1"/>
  <c r="F741" i="371" s="1"/>
  <c r="D743" i="371"/>
  <c r="AA740" i="371"/>
  <c r="R740" i="371"/>
  <c r="K740" i="371"/>
  <c r="Z739" i="371"/>
  <c r="Y739" i="371"/>
  <c r="X739" i="371"/>
  <c r="V739" i="371"/>
  <c r="U739" i="371"/>
  <c r="T739" i="371"/>
  <c r="S739" i="371"/>
  <c r="Q739" i="371"/>
  <c r="P739" i="371"/>
  <c r="O739" i="371"/>
  <c r="N739" i="371"/>
  <c r="M739" i="371"/>
  <c r="L739" i="371"/>
  <c r="J739" i="371"/>
  <c r="I739" i="371"/>
  <c r="H739" i="371"/>
  <c r="G739" i="371"/>
  <c r="F739" i="371"/>
  <c r="D739" i="371"/>
  <c r="AA738" i="371"/>
  <c r="R738" i="371"/>
  <c r="K738" i="371"/>
  <c r="AA737" i="371"/>
  <c r="R737" i="371"/>
  <c r="K737" i="371"/>
  <c r="AA736" i="371"/>
  <c r="K736" i="371"/>
  <c r="AA735" i="371"/>
  <c r="K735" i="371"/>
  <c r="AA734" i="371"/>
  <c r="K734" i="371"/>
  <c r="AA733" i="371"/>
  <c r="K733" i="371"/>
  <c r="AA732" i="371"/>
  <c r="K732" i="371"/>
  <c r="AA731" i="371"/>
  <c r="K731" i="371"/>
  <c r="AA730" i="371"/>
  <c r="K730" i="371"/>
  <c r="AA729" i="371"/>
  <c r="K729" i="371"/>
  <c r="AA728" i="371"/>
  <c r="K728" i="371"/>
  <c r="AA727" i="371"/>
  <c r="K727" i="371"/>
  <c r="AA726" i="371"/>
  <c r="K726" i="371"/>
  <c r="AA701" i="371"/>
  <c r="R701" i="371"/>
  <c r="K701" i="371"/>
  <c r="AA700" i="371"/>
  <c r="R700" i="371"/>
  <c r="K700" i="371"/>
  <c r="AA699" i="371"/>
  <c r="R699" i="371"/>
  <c r="K699" i="371"/>
  <c r="AA698" i="371"/>
  <c r="R698" i="371"/>
  <c r="K698" i="371"/>
  <c r="AA697" i="371"/>
  <c r="R697" i="371"/>
  <c r="K697" i="371"/>
  <c r="AA696" i="371"/>
  <c r="R696" i="371"/>
  <c r="K696" i="371"/>
  <c r="AA695" i="371"/>
  <c r="R695" i="371"/>
  <c r="K695" i="371"/>
  <c r="AA694" i="371"/>
  <c r="R694" i="371"/>
  <c r="K694" i="371"/>
  <c r="AA693" i="371"/>
  <c r="R693" i="371"/>
  <c r="K693" i="371"/>
  <c r="AA692" i="371"/>
  <c r="R692" i="371"/>
  <c r="K692" i="371"/>
  <c r="AA691" i="371"/>
  <c r="R691" i="371"/>
  <c r="K691" i="371"/>
  <c r="AA690" i="371"/>
  <c r="R690" i="371"/>
  <c r="K690" i="371"/>
  <c r="AA689" i="371"/>
  <c r="R689" i="371"/>
  <c r="K689" i="371"/>
  <c r="AA688" i="371"/>
  <c r="R688" i="371"/>
  <c r="K688" i="371"/>
  <c r="AA687" i="371"/>
  <c r="R687" i="371"/>
  <c r="K687" i="371"/>
  <c r="AA686" i="371"/>
  <c r="R686" i="371"/>
  <c r="K686" i="371"/>
  <c r="AA685" i="371"/>
  <c r="R685" i="371"/>
  <c r="K685" i="371"/>
  <c r="AA684" i="371"/>
  <c r="R684" i="371"/>
  <c r="K684" i="371"/>
  <c r="AA683" i="371"/>
  <c r="R683" i="371"/>
  <c r="K683" i="371"/>
  <c r="AA682" i="371"/>
  <c r="R682" i="371"/>
  <c r="K682" i="371"/>
  <c r="AA681" i="371"/>
  <c r="R681" i="371"/>
  <c r="K681" i="371"/>
  <c r="AA680" i="371"/>
  <c r="R680" i="371"/>
  <c r="K680" i="371"/>
  <c r="AA679" i="371"/>
  <c r="R679" i="371"/>
  <c r="K679" i="371"/>
  <c r="AA678" i="371"/>
  <c r="R678" i="371"/>
  <c r="K678" i="371"/>
  <c r="AA677" i="371"/>
  <c r="R677" i="371"/>
  <c r="K677" i="371"/>
  <c r="AA676" i="371"/>
  <c r="R676" i="371"/>
  <c r="K676" i="371"/>
  <c r="Y653" i="371"/>
  <c r="X653" i="371"/>
  <c r="W653" i="371"/>
  <c r="V653" i="371"/>
  <c r="U653" i="371"/>
  <c r="T653" i="371"/>
  <c r="S653" i="371"/>
  <c r="S652" i="371" s="1"/>
  <c r="Q653" i="371"/>
  <c r="P653" i="371"/>
  <c r="O653" i="371"/>
  <c r="N653" i="371"/>
  <c r="L653" i="371"/>
  <c r="J653" i="371"/>
  <c r="I653" i="371"/>
  <c r="H653" i="371"/>
  <c r="G653" i="371"/>
  <c r="F653" i="371"/>
  <c r="D653" i="371"/>
  <c r="AA674" i="371"/>
  <c r="R674" i="371"/>
  <c r="K674" i="371"/>
  <c r="AA673" i="371"/>
  <c r="R673" i="371"/>
  <c r="K673" i="371"/>
  <c r="AA672" i="371"/>
  <c r="R672" i="371"/>
  <c r="K672" i="371"/>
  <c r="AA671" i="371"/>
  <c r="R671" i="371"/>
  <c r="K671" i="371"/>
  <c r="AA670" i="371"/>
  <c r="R670" i="371"/>
  <c r="K670" i="371"/>
  <c r="AA669" i="371"/>
  <c r="R669" i="371"/>
  <c r="K669" i="371"/>
  <c r="AA668" i="371"/>
  <c r="R668" i="371"/>
  <c r="K668" i="371"/>
  <c r="AA667" i="371"/>
  <c r="R667" i="371"/>
  <c r="K667" i="371"/>
  <c r="AA666" i="371"/>
  <c r="R666" i="371"/>
  <c r="K666" i="371"/>
  <c r="AA665" i="371"/>
  <c r="R665" i="371"/>
  <c r="K665" i="371"/>
  <c r="AA664" i="371"/>
  <c r="R664" i="371"/>
  <c r="K664" i="371"/>
  <c r="AA663" i="371"/>
  <c r="R663" i="371"/>
  <c r="K663" i="371"/>
  <c r="AA662" i="371"/>
  <c r="R662" i="371"/>
  <c r="K662" i="371"/>
  <c r="AA661" i="371"/>
  <c r="R661" i="371"/>
  <c r="K661" i="371"/>
  <c r="AA660" i="371"/>
  <c r="R660" i="371"/>
  <c r="K660" i="371"/>
  <c r="AA659" i="371"/>
  <c r="R659" i="371"/>
  <c r="K659" i="371"/>
  <c r="R658" i="371"/>
  <c r="AB658" i="371" s="1"/>
  <c r="K658" i="371"/>
  <c r="AA656" i="371"/>
  <c r="R656" i="371"/>
  <c r="K656" i="371"/>
  <c r="AA655" i="371"/>
  <c r="R655" i="371"/>
  <c r="K655" i="371"/>
  <c r="AA654" i="371"/>
  <c r="R654" i="371"/>
  <c r="K654" i="371"/>
  <c r="Z653" i="371"/>
  <c r="AA651" i="371"/>
  <c r="R651" i="371"/>
  <c r="K651" i="371"/>
  <c r="AA650" i="371"/>
  <c r="R650" i="371"/>
  <c r="K650" i="371"/>
  <c r="AA649" i="371"/>
  <c r="R649" i="371"/>
  <c r="K649" i="371"/>
  <c r="AA648" i="371"/>
  <c r="R648" i="371"/>
  <c r="K648" i="371"/>
  <c r="AA647" i="371"/>
  <c r="R647" i="371"/>
  <c r="K647" i="371"/>
  <c r="Z646" i="371"/>
  <c r="Z645" i="371" s="1"/>
  <c r="Z644" i="371" s="1"/>
  <c r="Y646" i="371"/>
  <c r="Y645" i="371" s="1"/>
  <c r="Y644" i="371" s="1"/>
  <c r="X646" i="371"/>
  <c r="X645" i="371" s="1"/>
  <c r="X644" i="371" s="1"/>
  <c r="W646" i="371"/>
  <c r="W645" i="371" s="1"/>
  <c r="W644" i="371" s="1"/>
  <c r="V646" i="371"/>
  <c r="V645" i="371" s="1"/>
  <c r="V644" i="371" s="1"/>
  <c r="U646" i="371"/>
  <c r="U645" i="371" s="1"/>
  <c r="U644" i="371" s="1"/>
  <c r="T646" i="371"/>
  <c r="T645" i="371" s="1"/>
  <c r="T644" i="371" s="1"/>
  <c r="S646" i="371"/>
  <c r="Q646" i="371"/>
  <c r="Q645" i="371" s="1"/>
  <c r="Q644" i="371" s="1"/>
  <c r="P646" i="371"/>
  <c r="P645" i="371" s="1"/>
  <c r="P644" i="371" s="1"/>
  <c r="O646" i="371"/>
  <c r="O645" i="371" s="1"/>
  <c r="O644" i="371" s="1"/>
  <c r="N646" i="371"/>
  <c r="N645" i="371" s="1"/>
  <c r="N644" i="371" s="1"/>
  <c r="M646" i="371"/>
  <c r="M645" i="371" s="1"/>
  <c r="M644" i="371" s="1"/>
  <c r="L646" i="371"/>
  <c r="L645" i="371" s="1"/>
  <c r="J646" i="371"/>
  <c r="J645" i="371" s="1"/>
  <c r="J644" i="371" s="1"/>
  <c r="I646" i="371"/>
  <c r="I645" i="371" s="1"/>
  <c r="I644" i="371" s="1"/>
  <c r="H646" i="371"/>
  <c r="H645" i="371" s="1"/>
  <c r="H644" i="371" s="1"/>
  <c r="G646" i="371"/>
  <c r="G645" i="371" s="1"/>
  <c r="G644" i="371" s="1"/>
  <c r="F646" i="371"/>
  <c r="D646" i="371"/>
  <c r="D645" i="371" s="1"/>
  <c r="AA643" i="371"/>
  <c r="R643" i="371"/>
  <c r="K643" i="371"/>
  <c r="AA642" i="371"/>
  <c r="R642" i="371"/>
  <c r="K642" i="371"/>
  <c r="Z641" i="371"/>
  <c r="Y641" i="371"/>
  <c r="Y638" i="371" s="1"/>
  <c r="X641" i="371"/>
  <c r="X638" i="371" s="1"/>
  <c r="W641" i="371"/>
  <c r="W638" i="371" s="1"/>
  <c r="V641" i="371"/>
  <c r="V638" i="371" s="1"/>
  <c r="U641" i="371"/>
  <c r="U638" i="371" s="1"/>
  <c r="T641" i="371"/>
  <c r="T638" i="371" s="1"/>
  <c r="S641" i="371"/>
  <c r="S638" i="371" s="1"/>
  <c r="Q641" i="371"/>
  <c r="Q638" i="371" s="1"/>
  <c r="P641" i="371"/>
  <c r="P638" i="371" s="1"/>
  <c r="O641" i="371"/>
  <c r="O638" i="371" s="1"/>
  <c r="N641" i="371"/>
  <c r="N638" i="371" s="1"/>
  <c r="M641" i="371"/>
  <c r="M638" i="371" s="1"/>
  <c r="L641" i="371"/>
  <c r="J641" i="371"/>
  <c r="J638" i="371" s="1"/>
  <c r="I641" i="371"/>
  <c r="I638" i="371" s="1"/>
  <c r="H641" i="371"/>
  <c r="H638" i="371" s="1"/>
  <c r="G641" i="371"/>
  <c r="G638" i="371" s="1"/>
  <c r="F641" i="371"/>
  <c r="F638" i="371" s="1"/>
  <c r="D641" i="371"/>
  <c r="Z638" i="371"/>
  <c r="AA637" i="371"/>
  <c r="R637" i="371"/>
  <c r="K637" i="371"/>
  <c r="Z636" i="371"/>
  <c r="Y636" i="371"/>
  <c r="X636" i="371"/>
  <c r="W636" i="371"/>
  <c r="V636" i="371"/>
  <c r="U636" i="371"/>
  <c r="T636" i="371"/>
  <c r="S636" i="371"/>
  <c r="Q636" i="371"/>
  <c r="P636" i="371"/>
  <c r="O636" i="371"/>
  <c r="N636" i="371"/>
  <c r="M636" i="371"/>
  <c r="L636" i="371"/>
  <c r="J636" i="371"/>
  <c r="I636" i="371"/>
  <c r="H636" i="371"/>
  <c r="G636" i="371"/>
  <c r="F636" i="371"/>
  <c r="D636" i="371"/>
  <c r="AA635" i="371"/>
  <c r="R635" i="371"/>
  <c r="K635" i="371"/>
  <c r="Z634" i="371"/>
  <c r="Z633" i="371" s="1"/>
  <c r="Y634" i="371"/>
  <c r="Y633" i="371" s="1"/>
  <c r="X634" i="371"/>
  <c r="X633" i="371" s="1"/>
  <c r="W634" i="371"/>
  <c r="W633" i="371" s="1"/>
  <c r="V634" i="371"/>
  <c r="V633" i="371" s="1"/>
  <c r="U634" i="371"/>
  <c r="U633" i="371" s="1"/>
  <c r="T634" i="371"/>
  <c r="T633" i="371" s="1"/>
  <c r="S634" i="371"/>
  <c r="Q634" i="371"/>
  <c r="Q633" i="371" s="1"/>
  <c r="P634" i="371"/>
  <c r="P633" i="371" s="1"/>
  <c r="O634" i="371"/>
  <c r="O633" i="371" s="1"/>
  <c r="N634" i="371"/>
  <c r="N633" i="371" s="1"/>
  <c r="M634" i="371"/>
  <c r="M633" i="371" s="1"/>
  <c r="L634" i="371"/>
  <c r="L633" i="371" s="1"/>
  <c r="J634" i="371"/>
  <c r="J633" i="371" s="1"/>
  <c r="I634" i="371"/>
  <c r="I633" i="371" s="1"/>
  <c r="H634" i="371"/>
  <c r="H633" i="371" s="1"/>
  <c r="G634" i="371"/>
  <c r="G633" i="371" s="1"/>
  <c r="F634" i="371"/>
  <c r="F633" i="371" s="1"/>
  <c r="D634" i="371"/>
  <c r="AA421" i="371"/>
  <c r="R421" i="371"/>
  <c r="K421" i="371"/>
  <c r="AA420" i="371"/>
  <c r="R420" i="371"/>
  <c r="K420" i="371"/>
  <c r="AA419" i="371"/>
  <c r="R419" i="371"/>
  <c r="K419" i="371"/>
  <c r="AA418" i="371"/>
  <c r="R418" i="371"/>
  <c r="K418" i="371"/>
  <c r="AA417" i="371"/>
  <c r="R417" i="371"/>
  <c r="K417" i="371"/>
  <c r="AA416" i="371"/>
  <c r="R416" i="371"/>
  <c r="K416" i="371"/>
  <c r="AA415" i="371"/>
  <c r="R415" i="371"/>
  <c r="K415" i="371"/>
  <c r="AA414" i="371"/>
  <c r="R414" i="371"/>
  <c r="K414" i="371"/>
  <c r="AA413" i="371"/>
  <c r="R413" i="371"/>
  <c r="K413" i="371"/>
  <c r="AA412" i="371"/>
  <c r="R412" i="371"/>
  <c r="K412" i="371"/>
  <c r="AA411" i="371"/>
  <c r="R411" i="371"/>
  <c r="K411" i="371"/>
  <c r="AA410" i="371"/>
  <c r="R410" i="371"/>
  <c r="K410" i="371"/>
  <c r="AA409" i="371"/>
  <c r="R409" i="371"/>
  <c r="K409" i="371"/>
  <c r="AA408" i="371"/>
  <c r="R408" i="371"/>
  <c r="K408" i="371"/>
  <c r="AA407" i="371"/>
  <c r="R407" i="371"/>
  <c r="K407" i="371"/>
  <c r="AA406" i="371"/>
  <c r="R406" i="371"/>
  <c r="K406" i="371"/>
  <c r="AA405" i="371"/>
  <c r="R405" i="371"/>
  <c r="K405" i="371"/>
  <c r="AA404" i="371"/>
  <c r="R404" i="371"/>
  <c r="K404" i="371"/>
  <c r="AA403" i="371"/>
  <c r="R403" i="371"/>
  <c r="K403" i="371"/>
  <c r="AA402" i="371"/>
  <c r="R402" i="371"/>
  <c r="K402" i="371"/>
  <c r="AA401" i="371"/>
  <c r="R401" i="371"/>
  <c r="K401" i="371"/>
  <c r="AA400" i="371"/>
  <c r="R400" i="371"/>
  <c r="K400" i="371"/>
  <c r="AA399" i="371"/>
  <c r="R399" i="371"/>
  <c r="K399" i="371"/>
  <c r="AA398" i="371"/>
  <c r="R398" i="371"/>
  <c r="K398" i="371"/>
  <c r="AA397" i="371"/>
  <c r="R397" i="371"/>
  <c r="K397" i="371"/>
  <c r="AA396" i="371"/>
  <c r="R396" i="371"/>
  <c r="K396" i="371"/>
  <c r="AA395" i="371"/>
  <c r="R395" i="371"/>
  <c r="K395" i="371"/>
  <c r="AA394" i="371"/>
  <c r="R394" i="371"/>
  <c r="K394" i="371"/>
  <c r="AA393" i="371"/>
  <c r="R393" i="371"/>
  <c r="K393" i="371"/>
  <c r="AA392" i="371"/>
  <c r="R392" i="371"/>
  <c r="K392" i="371"/>
  <c r="AA391" i="371"/>
  <c r="R391" i="371"/>
  <c r="K391" i="371"/>
  <c r="AA390" i="371"/>
  <c r="R390" i="371"/>
  <c r="K390" i="371"/>
  <c r="AA389" i="371"/>
  <c r="R389" i="371"/>
  <c r="K389" i="371"/>
  <c r="Z388" i="371"/>
  <c r="Y388" i="371"/>
  <c r="X388" i="371"/>
  <c r="W388" i="371"/>
  <c r="V388" i="371"/>
  <c r="U388" i="371"/>
  <c r="T388" i="371"/>
  <c r="S388" i="371"/>
  <c r="Q388" i="371"/>
  <c r="P388" i="371"/>
  <c r="O388" i="371"/>
  <c r="N388" i="371"/>
  <c r="M388" i="371"/>
  <c r="L388" i="371"/>
  <c r="J388" i="371"/>
  <c r="I388" i="371"/>
  <c r="H388" i="371"/>
  <c r="G388" i="371"/>
  <c r="F388" i="371"/>
  <c r="D388" i="371"/>
  <c r="AA387" i="371"/>
  <c r="R387" i="371"/>
  <c r="K387" i="371"/>
  <c r="AA386" i="371"/>
  <c r="R386" i="371"/>
  <c r="K386" i="371"/>
  <c r="AA385" i="371"/>
  <c r="R385" i="371"/>
  <c r="K385" i="371"/>
  <c r="AA384" i="371"/>
  <c r="R384" i="371"/>
  <c r="K384" i="371"/>
  <c r="AA383" i="371"/>
  <c r="R383" i="371"/>
  <c r="K383" i="371"/>
  <c r="AA382" i="371"/>
  <c r="R382" i="371"/>
  <c r="K382" i="371"/>
  <c r="AA381" i="371"/>
  <c r="R381" i="371"/>
  <c r="K381" i="371"/>
  <c r="AA380" i="371"/>
  <c r="R380" i="371"/>
  <c r="K380" i="371"/>
  <c r="AA379" i="371"/>
  <c r="R379" i="371"/>
  <c r="K379" i="371"/>
  <c r="AA378" i="371"/>
  <c r="R378" i="371"/>
  <c r="K378" i="371"/>
  <c r="AA377" i="371"/>
  <c r="R377" i="371"/>
  <c r="K377" i="371"/>
  <c r="AA376" i="371"/>
  <c r="R376" i="371"/>
  <c r="K376" i="371"/>
  <c r="AA375" i="371"/>
  <c r="R375" i="371"/>
  <c r="K375" i="371"/>
  <c r="AA374" i="371"/>
  <c r="R374" i="371"/>
  <c r="K374" i="371"/>
  <c r="AA373" i="371"/>
  <c r="R373" i="371"/>
  <c r="K373" i="371"/>
  <c r="AA372" i="371"/>
  <c r="R372" i="371"/>
  <c r="K372" i="371"/>
  <c r="AA371" i="371"/>
  <c r="R371" i="371"/>
  <c r="K371" i="371"/>
  <c r="AA370" i="371"/>
  <c r="R370" i="371"/>
  <c r="K370" i="371"/>
  <c r="AA369" i="371"/>
  <c r="R369" i="371"/>
  <c r="K369" i="371"/>
  <c r="AA368" i="371"/>
  <c r="R368" i="371"/>
  <c r="K368" i="371"/>
  <c r="AA367" i="371"/>
  <c r="R367" i="371"/>
  <c r="K367" i="371"/>
  <c r="AA366" i="371"/>
  <c r="R366" i="371"/>
  <c r="K366" i="371"/>
  <c r="AA365" i="371"/>
  <c r="R365" i="371"/>
  <c r="K365" i="371"/>
  <c r="AA364" i="371"/>
  <c r="R364" i="371"/>
  <c r="K364" i="371"/>
  <c r="AA363" i="371"/>
  <c r="R363" i="371"/>
  <c r="K363" i="371"/>
  <c r="AA362" i="371"/>
  <c r="R362" i="371"/>
  <c r="K362" i="371"/>
  <c r="AA361" i="371"/>
  <c r="R361" i="371"/>
  <c r="K361" i="371"/>
  <c r="AA360" i="371"/>
  <c r="R360" i="371"/>
  <c r="K360" i="371"/>
  <c r="AA359" i="371"/>
  <c r="R359" i="371"/>
  <c r="K359" i="371"/>
  <c r="AA358" i="371"/>
  <c r="R358" i="371"/>
  <c r="K358" i="371"/>
  <c r="AA357" i="371"/>
  <c r="R357" i="371"/>
  <c r="K357" i="371"/>
  <c r="AA356" i="371"/>
  <c r="R356" i="371"/>
  <c r="K356" i="371"/>
  <c r="AA355" i="371"/>
  <c r="R355" i="371"/>
  <c r="K355" i="371"/>
  <c r="AA354" i="371"/>
  <c r="R354" i="371"/>
  <c r="K354" i="371"/>
  <c r="Z353" i="371"/>
  <c r="Y353" i="371"/>
  <c r="X353" i="371"/>
  <c r="W353" i="371"/>
  <c r="V353" i="371"/>
  <c r="U353" i="371"/>
  <c r="T353" i="371"/>
  <c r="S353" i="371"/>
  <c r="Q353" i="371"/>
  <c r="P353" i="371"/>
  <c r="O353" i="371"/>
  <c r="N353" i="371"/>
  <c r="M353" i="371"/>
  <c r="L353" i="371"/>
  <c r="J353" i="371"/>
  <c r="I353" i="371"/>
  <c r="H353" i="371"/>
  <c r="G353" i="371"/>
  <c r="F353" i="371"/>
  <c r="D353" i="371"/>
  <c r="AA352" i="371"/>
  <c r="R352" i="371"/>
  <c r="K352" i="371"/>
  <c r="Z351" i="371"/>
  <c r="Y351" i="371"/>
  <c r="X351" i="371"/>
  <c r="W351" i="371"/>
  <c r="V351" i="371"/>
  <c r="U351" i="371"/>
  <c r="T351" i="371"/>
  <c r="S351" i="371"/>
  <c r="Q351" i="371"/>
  <c r="P351" i="371"/>
  <c r="O351" i="371"/>
  <c r="N351" i="371"/>
  <c r="M351" i="371"/>
  <c r="L351" i="371"/>
  <c r="J351" i="371"/>
  <c r="I351" i="371"/>
  <c r="H351" i="371"/>
  <c r="G351" i="371"/>
  <c r="F351" i="371"/>
  <c r="D351" i="371"/>
  <c r="AA350" i="371"/>
  <c r="R350" i="371"/>
  <c r="K350" i="371"/>
  <c r="AA349" i="371"/>
  <c r="R349" i="371"/>
  <c r="K349" i="371"/>
  <c r="AA348" i="371"/>
  <c r="R348" i="371"/>
  <c r="K348" i="371"/>
  <c r="AA347" i="371"/>
  <c r="R347" i="371"/>
  <c r="K347" i="371"/>
  <c r="AA346" i="371"/>
  <c r="R346" i="371"/>
  <c r="K346" i="371"/>
  <c r="AA345" i="371"/>
  <c r="R345" i="371"/>
  <c r="K345" i="371"/>
  <c r="AA344" i="371"/>
  <c r="R344" i="371"/>
  <c r="K344" i="371"/>
  <c r="AA343" i="371"/>
  <c r="R343" i="371"/>
  <c r="K343" i="371"/>
  <c r="AA342" i="371"/>
  <c r="R342" i="371"/>
  <c r="K342" i="371"/>
  <c r="AA341" i="371"/>
  <c r="R341" i="371"/>
  <c r="K341" i="371"/>
  <c r="AA340" i="371"/>
  <c r="R340" i="371"/>
  <c r="K340" i="371"/>
  <c r="AA339" i="371"/>
  <c r="R339" i="371"/>
  <c r="K339" i="371"/>
  <c r="AA338" i="371"/>
  <c r="R338" i="371"/>
  <c r="K338" i="371"/>
  <c r="AA337" i="371"/>
  <c r="R337" i="371"/>
  <c r="K337" i="371"/>
  <c r="AA336" i="371"/>
  <c r="R336" i="371"/>
  <c r="K336" i="371"/>
  <c r="AA335" i="371"/>
  <c r="R335" i="371"/>
  <c r="K335" i="371"/>
  <c r="AA334" i="371"/>
  <c r="R334" i="371"/>
  <c r="K334" i="371"/>
  <c r="AA333" i="371"/>
  <c r="R333" i="371"/>
  <c r="K333" i="371"/>
  <c r="AA332" i="371"/>
  <c r="R332" i="371"/>
  <c r="K332" i="371"/>
  <c r="AA331" i="371"/>
  <c r="R331" i="371"/>
  <c r="K331" i="371"/>
  <c r="AA330" i="371"/>
  <c r="R330" i="371"/>
  <c r="K330" i="371"/>
  <c r="AA329" i="371"/>
  <c r="R329" i="371"/>
  <c r="K329" i="371"/>
  <c r="AA328" i="371"/>
  <c r="R328" i="371"/>
  <c r="K328" i="371"/>
  <c r="AA327" i="371"/>
  <c r="R327" i="371"/>
  <c r="K327" i="371"/>
  <c r="AA326" i="371"/>
  <c r="R326" i="371"/>
  <c r="K326" i="371"/>
  <c r="AA325" i="371"/>
  <c r="R325" i="371"/>
  <c r="K325" i="371"/>
  <c r="AA324" i="371"/>
  <c r="R324" i="371"/>
  <c r="K324" i="371"/>
  <c r="AA323" i="371"/>
  <c r="R323" i="371"/>
  <c r="K323" i="371"/>
  <c r="AA322" i="371"/>
  <c r="R322" i="371"/>
  <c r="K322" i="371"/>
  <c r="AA321" i="371"/>
  <c r="R321" i="371"/>
  <c r="K321" i="371"/>
  <c r="AA320" i="371"/>
  <c r="R320" i="371"/>
  <c r="K320" i="371"/>
  <c r="AA319" i="371"/>
  <c r="R319" i="371"/>
  <c r="K319" i="371"/>
  <c r="AA318" i="371"/>
  <c r="R318" i="371"/>
  <c r="K318" i="371"/>
  <c r="AA317" i="371"/>
  <c r="R317" i="371"/>
  <c r="K317" i="371"/>
  <c r="AA316" i="371"/>
  <c r="R316" i="371"/>
  <c r="K316" i="371"/>
  <c r="AA315" i="371"/>
  <c r="R315" i="371"/>
  <c r="K315" i="371"/>
  <c r="AA314" i="371"/>
  <c r="R314" i="371"/>
  <c r="K314" i="371"/>
  <c r="AA313" i="371"/>
  <c r="R313" i="371"/>
  <c r="K313" i="371"/>
  <c r="AA312" i="371"/>
  <c r="R312" i="371"/>
  <c r="K312" i="371"/>
  <c r="AA311" i="371"/>
  <c r="R311" i="371"/>
  <c r="K311" i="371"/>
  <c r="AA310" i="371"/>
  <c r="R310" i="371"/>
  <c r="K310" i="371"/>
  <c r="AA309" i="371"/>
  <c r="R309" i="371"/>
  <c r="K309" i="371"/>
  <c r="AA308" i="371"/>
  <c r="R308" i="371"/>
  <c r="K308" i="371"/>
  <c r="AA307" i="371"/>
  <c r="R307" i="371"/>
  <c r="K307" i="371"/>
  <c r="AA306" i="371"/>
  <c r="R306" i="371"/>
  <c r="K306" i="371"/>
  <c r="AA305" i="371"/>
  <c r="R305" i="371"/>
  <c r="K305" i="371"/>
  <c r="AA304" i="371"/>
  <c r="R304" i="371"/>
  <c r="K304" i="371"/>
  <c r="AA303" i="371"/>
  <c r="R303" i="371"/>
  <c r="K303" i="371"/>
  <c r="AA302" i="371"/>
  <c r="R302" i="371"/>
  <c r="K302" i="371"/>
  <c r="AA301" i="371"/>
  <c r="R301" i="371"/>
  <c r="K301" i="371"/>
  <c r="AA300" i="371"/>
  <c r="R300" i="371"/>
  <c r="K300" i="371"/>
  <c r="AA299" i="371"/>
  <c r="R299" i="371"/>
  <c r="K299" i="371"/>
  <c r="AA298" i="371"/>
  <c r="R298" i="371"/>
  <c r="K298" i="371"/>
  <c r="AA297" i="371"/>
  <c r="R297" i="371"/>
  <c r="K297" i="371"/>
  <c r="AA296" i="371"/>
  <c r="R296" i="371"/>
  <c r="K296" i="371"/>
  <c r="AA295" i="371"/>
  <c r="R295" i="371"/>
  <c r="K295" i="371"/>
  <c r="AA294" i="371"/>
  <c r="R294" i="371"/>
  <c r="K294" i="371"/>
  <c r="AA293" i="371"/>
  <c r="R293" i="371"/>
  <c r="K293" i="371"/>
  <c r="AA292" i="371"/>
  <c r="R292" i="371"/>
  <c r="K292" i="371"/>
  <c r="AA291" i="371"/>
  <c r="R291" i="371"/>
  <c r="K291" i="371"/>
  <c r="AA290" i="371"/>
  <c r="R290" i="371"/>
  <c r="K290" i="371"/>
  <c r="AA289" i="371"/>
  <c r="R289" i="371"/>
  <c r="K289" i="371"/>
  <c r="AA288" i="371"/>
  <c r="R288" i="371"/>
  <c r="K288" i="371"/>
  <c r="AA287" i="371"/>
  <c r="R287" i="371"/>
  <c r="K287" i="371"/>
  <c r="AA286" i="371"/>
  <c r="R286" i="371"/>
  <c r="K286" i="371"/>
  <c r="AA285" i="371"/>
  <c r="R285" i="371"/>
  <c r="K285" i="371"/>
  <c r="AA284" i="371"/>
  <c r="R284" i="371"/>
  <c r="K284" i="371"/>
  <c r="AA283" i="371"/>
  <c r="R283" i="371"/>
  <c r="K283" i="371"/>
  <c r="AA282" i="371"/>
  <c r="R282" i="371"/>
  <c r="K282" i="371"/>
  <c r="AA281" i="371"/>
  <c r="R281" i="371"/>
  <c r="K281" i="371"/>
  <c r="AA280" i="371"/>
  <c r="R280" i="371"/>
  <c r="K280" i="371"/>
  <c r="AA279" i="371"/>
  <c r="R279" i="371"/>
  <c r="K279" i="371"/>
  <c r="AA278" i="371"/>
  <c r="R278" i="371"/>
  <c r="K278" i="371"/>
  <c r="AA277" i="371"/>
  <c r="R277" i="371"/>
  <c r="K277" i="371"/>
  <c r="AA276" i="371"/>
  <c r="R276" i="371"/>
  <c r="K276" i="371"/>
  <c r="AA275" i="371"/>
  <c r="R275" i="371"/>
  <c r="K275" i="371"/>
  <c r="AA274" i="371"/>
  <c r="R274" i="371"/>
  <c r="K274" i="371"/>
  <c r="AA273" i="371"/>
  <c r="R273" i="371"/>
  <c r="K273" i="371"/>
  <c r="AA272" i="371"/>
  <c r="R272" i="371"/>
  <c r="K272" i="371"/>
  <c r="AA271" i="371"/>
  <c r="R271" i="371"/>
  <c r="K271" i="371"/>
  <c r="AA270" i="371"/>
  <c r="R270" i="371"/>
  <c r="K270" i="371"/>
  <c r="AA269" i="371"/>
  <c r="R269" i="371"/>
  <c r="K269" i="371"/>
  <c r="Z268" i="371"/>
  <c r="Y268" i="371"/>
  <c r="X268" i="371"/>
  <c r="X267" i="371" s="1"/>
  <c r="W268" i="371"/>
  <c r="V268" i="371"/>
  <c r="U268" i="371"/>
  <c r="T268" i="371"/>
  <c r="S268" i="371"/>
  <c r="Q268" i="371"/>
  <c r="P268" i="371"/>
  <c r="O268" i="371"/>
  <c r="N268" i="371"/>
  <c r="M268" i="371"/>
  <c r="L268" i="371"/>
  <c r="J268" i="371"/>
  <c r="I268" i="371"/>
  <c r="H268" i="371"/>
  <c r="G268" i="371"/>
  <c r="F268" i="371"/>
  <c r="D268" i="371"/>
  <c r="Z263" i="371"/>
  <c r="Y263" i="371"/>
  <c r="X263" i="371"/>
  <c r="V263" i="371"/>
  <c r="U263" i="371"/>
  <c r="T263" i="371"/>
  <c r="S263" i="371"/>
  <c r="Q263" i="371"/>
  <c r="P263" i="371"/>
  <c r="O263" i="371"/>
  <c r="N263" i="371"/>
  <c r="M263" i="371"/>
  <c r="L263" i="371"/>
  <c r="J263" i="371"/>
  <c r="I263" i="371"/>
  <c r="H263" i="371"/>
  <c r="G263" i="371"/>
  <c r="F263" i="371"/>
  <c r="D263" i="371"/>
  <c r="Z262" i="371"/>
  <c r="Y262" i="371"/>
  <c r="X262" i="371"/>
  <c r="V262" i="371"/>
  <c r="U262" i="371"/>
  <c r="T262" i="371"/>
  <c r="S262" i="371"/>
  <c r="Q262" i="371"/>
  <c r="P262" i="371"/>
  <c r="O262" i="371"/>
  <c r="N262" i="371"/>
  <c r="M262" i="371"/>
  <c r="L262" i="371"/>
  <c r="J262" i="371"/>
  <c r="I262" i="371"/>
  <c r="H262" i="371"/>
  <c r="G262" i="371"/>
  <c r="F262" i="371"/>
  <c r="D262" i="371"/>
  <c r="Z261" i="371"/>
  <c r="Y261" i="371"/>
  <c r="X261" i="371"/>
  <c r="V261" i="371"/>
  <c r="U261" i="371"/>
  <c r="T261" i="371"/>
  <c r="S261" i="371"/>
  <c r="Q261" i="371"/>
  <c r="P261" i="371"/>
  <c r="O261" i="371"/>
  <c r="N261" i="371"/>
  <c r="M261" i="371"/>
  <c r="L261" i="371"/>
  <c r="J261" i="371"/>
  <c r="I261" i="371"/>
  <c r="H261" i="371"/>
  <c r="G261" i="371"/>
  <c r="F261" i="371"/>
  <c r="D261" i="371"/>
  <c r="Z260" i="371"/>
  <c r="Y260" i="371"/>
  <c r="X260" i="371"/>
  <c r="V260" i="371"/>
  <c r="U260" i="371"/>
  <c r="T260" i="371"/>
  <c r="S260" i="371"/>
  <c r="Q260" i="371"/>
  <c r="P260" i="371"/>
  <c r="O260" i="371"/>
  <c r="N260" i="371"/>
  <c r="M260" i="371"/>
  <c r="L260" i="371"/>
  <c r="J260" i="371"/>
  <c r="I260" i="371"/>
  <c r="H260" i="371"/>
  <c r="G260" i="371"/>
  <c r="F260" i="371"/>
  <c r="D260" i="371"/>
  <c r="Z259" i="371"/>
  <c r="Y259" i="371"/>
  <c r="X259" i="371"/>
  <c r="V259" i="371"/>
  <c r="U259" i="371"/>
  <c r="T259" i="371"/>
  <c r="S259" i="371"/>
  <c r="Q259" i="371"/>
  <c r="P259" i="371"/>
  <c r="O259" i="371"/>
  <c r="N259" i="371"/>
  <c r="M259" i="371"/>
  <c r="L259" i="371"/>
  <c r="J259" i="371"/>
  <c r="I259" i="371"/>
  <c r="H259" i="371"/>
  <c r="G259" i="371"/>
  <c r="F259" i="371"/>
  <c r="D259" i="371"/>
  <c r="Z258" i="371"/>
  <c r="Y258" i="371"/>
  <c r="X258" i="371"/>
  <c r="V258" i="371"/>
  <c r="U258" i="371"/>
  <c r="T258" i="371"/>
  <c r="S258" i="371"/>
  <c r="Q258" i="371"/>
  <c r="P258" i="371"/>
  <c r="O258" i="371"/>
  <c r="N258" i="371"/>
  <c r="M258" i="371"/>
  <c r="L258" i="371"/>
  <c r="J258" i="371"/>
  <c r="I258" i="371"/>
  <c r="H258" i="371"/>
  <c r="G258" i="371"/>
  <c r="F258" i="371"/>
  <c r="D258" i="371"/>
  <c r="Z257" i="371"/>
  <c r="Y257" i="371"/>
  <c r="X257" i="371"/>
  <c r="V257" i="371"/>
  <c r="U257" i="371"/>
  <c r="T257" i="371"/>
  <c r="S257" i="371"/>
  <c r="Q257" i="371"/>
  <c r="P257" i="371"/>
  <c r="O257" i="371"/>
  <c r="N257" i="371"/>
  <c r="M257" i="371"/>
  <c r="L257" i="371"/>
  <c r="J257" i="371"/>
  <c r="I257" i="371"/>
  <c r="H257" i="371"/>
  <c r="G257" i="371"/>
  <c r="F257" i="371"/>
  <c r="D257" i="371"/>
  <c r="Z254" i="371"/>
  <c r="Z253" i="371" s="1"/>
  <c r="Y254" i="371"/>
  <c r="Y253" i="371" s="1"/>
  <c r="X254" i="371"/>
  <c r="X253" i="371" s="1"/>
  <c r="V254" i="371"/>
  <c r="V253" i="371" s="1"/>
  <c r="U254" i="371"/>
  <c r="U253" i="371" s="1"/>
  <c r="T254" i="371"/>
  <c r="T253" i="371" s="1"/>
  <c r="S254" i="371"/>
  <c r="S253" i="371" s="1"/>
  <c r="Q254" i="371"/>
  <c r="Q253" i="371" s="1"/>
  <c r="P254" i="371"/>
  <c r="P253" i="371" s="1"/>
  <c r="O254" i="371"/>
  <c r="O253" i="371" s="1"/>
  <c r="N254" i="371"/>
  <c r="N253" i="371" s="1"/>
  <c r="M254" i="371"/>
  <c r="M253" i="371" s="1"/>
  <c r="L254" i="371"/>
  <c r="L253" i="371" s="1"/>
  <c r="J254" i="371"/>
  <c r="J253" i="371" s="1"/>
  <c r="I254" i="371"/>
  <c r="I253" i="371" s="1"/>
  <c r="H254" i="371"/>
  <c r="H253" i="371" s="1"/>
  <c r="G254" i="371"/>
  <c r="G253" i="371" s="1"/>
  <c r="F254" i="371"/>
  <c r="F253" i="371" s="1"/>
  <c r="D254" i="371"/>
  <c r="D253" i="371" s="1"/>
  <c r="Z252" i="371"/>
  <c r="Z251" i="371" s="1"/>
  <c r="Z250" i="371" s="1"/>
  <c r="Y252" i="371"/>
  <c r="Y251" i="371" s="1"/>
  <c r="Y250" i="371" s="1"/>
  <c r="X252" i="371"/>
  <c r="X251" i="371" s="1"/>
  <c r="X250" i="371" s="1"/>
  <c r="V252" i="371"/>
  <c r="V251" i="371" s="1"/>
  <c r="V250" i="371" s="1"/>
  <c r="U252" i="371"/>
  <c r="U251" i="371" s="1"/>
  <c r="U250" i="371" s="1"/>
  <c r="T252" i="371"/>
  <c r="T251" i="371" s="1"/>
  <c r="T250" i="371" s="1"/>
  <c r="S252" i="371"/>
  <c r="Q252" i="371"/>
  <c r="Q251" i="371" s="1"/>
  <c r="Q250" i="371" s="1"/>
  <c r="P252" i="371"/>
  <c r="P251" i="371" s="1"/>
  <c r="P250" i="371" s="1"/>
  <c r="O252" i="371"/>
  <c r="O251" i="371" s="1"/>
  <c r="O250" i="371" s="1"/>
  <c r="N252" i="371"/>
  <c r="N251" i="371" s="1"/>
  <c r="N250" i="371" s="1"/>
  <c r="M252" i="371"/>
  <c r="M251" i="371" s="1"/>
  <c r="M250" i="371" s="1"/>
  <c r="L252" i="371"/>
  <c r="L251" i="371" s="1"/>
  <c r="J252" i="371"/>
  <c r="J251" i="371" s="1"/>
  <c r="J250" i="371" s="1"/>
  <c r="I252" i="371"/>
  <c r="I251" i="371" s="1"/>
  <c r="I250" i="371" s="1"/>
  <c r="H252" i="371"/>
  <c r="G252" i="371"/>
  <c r="F252" i="371"/>
  <c r="F251" i="371" s="1"/>
  <c r="F250" i="371" s="1"/>
  <c r="D252" i="371"/>
  <c r="D251" i="371" s="1"/>
  <c r="D250" i="371" s="1"/>
  <c r="H251" i="371"/>
  <c r="H250" i="371" s="1"/>
  <c r="AA249" i="371"/>
  <c r="R249" i="371"/>
  <c r="AA248" i="371"/>
  <c r="R248" i="371"/>
  <c r="K248" i="371"/>
  <c r="Z247" i="371"/>
  <c r="Z239" i="371" s="1"/>
  <c r="Z238" i="371" s="1"/>
  <c r="Y247" i="371"/>
  <c r="Y239" i="371" s="1"/>
  <c r="Y238" i="371" s="1"/>
  <c r="X247" i="371"/>
  <c r="X239" i="371" s="1"/>
  <c r="X238" i="371" s="1"/>
  <c r="W247" i="371"/>
  <c r="V247" i="371"/>
  <c r="V239" i="371" s="1"/>
  <c r="V238" i="371" s="1"/>
  <c r="U247" i="371"/>
  <c r="U239" i="371" s="1"/>
  <c r="U238" i="371" s="1"/>
  <c r="T247" i="371"/>
  <c r="T239" i="371" s="1"/>
  <c r="T238" i="371" s="1"/>
  <c r="S247" i="371"/>
  <c r="S239" i="371" s="1"/>
  <c r="S238" i="371" s="1"/>
  <c r="Q247" i="371"/>
  <c r="Q239" i="371" s="1"/>
  <c r="Q238" i="371" s="1"/>
  <c r="P247" i="371"/>
  <c r="P239" i="371" s="1"/>
  <c r="P238" i="371" s="1"/>
  <c r="O247" i="371"/>
  <c r="O239" i="371" s="1"/>
  <c r="O238" i="371" s="1"/>
  <c r="N247" i="371"/>
  <c r="N239" i="371" s="1"/>
  <c r="N238" i="371" s="1"/>
  <c r="M247" i="371"/>
  <c r="M239" i="371" s="1"/>
  <c r="M238" i="371" s="1"/>
  <c r="L247" i="371"/>
  <c r="L239" i="371" s="1"/>
  <c r="L238" i="371" s="1"/>
  <c r="J247" i="371"/>
  <c r="J239" i="371" s="1"/>
  <c r="J238" i="371" s="1"/>
  <c r="I247" i="371"/>
  <c r="I239" i="371" s="1"/>
  <c r="I238" i="371" s="1"/>
  <c r="H247" i="371"/>
  <c r="H239" i="371" s="1"/>
  <c r="H238" i="371" s="1"/>
  <c r="G247" i="371"/>
  <c r="G239" i="371" s="1"/>
  <c r="G238" i="371" s="1"/>
  <c r="F247" i="371"/>
  <c r="F239" i="371" s="1"/>
  <c r="F238" i="371" s="1"/>
  <c r="D247" i="371"/>
  <c r="Z246" i="371"/>
  <c r="Y246" i="371"/>
  <c r="X246" i="371"/>
  <c r="W246" i="371"/>
  <c r="V246" i="371"/>
  <c r="U246" i="371"/>
  <c r="T246" i="371"/>
  <c r="S246" i="371"/>
  <c r="Q246" i="371"/>
  <c r="P246" i="371"/>
  <c r="O246" i="371"/>
  <c r="N246" i="371"/>
  <c r="M246" i="371"/>
  <c r="L246" i="371"/>
  <c r="J246" i="371"/>
  <c r="I246" i="371"/>
  <c r="H246" i="371"/>
  <c r="G246" i="371"/>
  <c r="F246" i="371"/>
  <c r="D246" i="371"/>
  <c r="Z245" i="371"/>
  <c r="Y245" i="371"/>
  <c r="X245" i="371"/>
  <c r="W245" i="371"/>
  <c r="V245" i="371"/>
  <c r="U245" i="371"/>
  <c r="T245" i="371"/>
  <c r="S245" i="371"/>
  <c r="Q245" i="371"/>
  <c r="P245" i="371"/>
  <c r="O245" i="371"/>
  <c r="N245" i="371"/>
  <c r="M245" i="371"/>
  <c r="L245" i="371"/>
  <c r="J245" i="371"/>
  <c r="I245" i="371"/>
  <c r="H245" i="371"/>
  <c r="G245" i="371"/>
  <c r="F245" i="371"/>
  <c r="D245" i="371"/>
  <c r="Z244" i="371"/>
  <c r="Y244" i="371"/>
  <c r="X244" i="371"/>
  <c r="W244" i="371"/>
  <c r="V244" i="371"/>
  <c r="U244" i="371"/>
  <c r="T244" i="371"/>
  <c r="S244" i="371"/>
  <c r="Q244" i="371"/>
  <c r="P244" i="371"/>
  <c r="O244" i="371"/>
  <c r="N244" i="371"/>
  <c r="M244" i="371"/>
  <c r="L244" i="371"/>
  <c r="J244" i="371"/>
  <c r="I244" i="371"/>
  <c r="H244" i="371"/>
  <c r="G244" i="371"/>
  <c r="F244" i="371"/>
  <c r="D244" i="371"/>
  <c r="Z243" i="371"/>
  <c r="Y243" i="371"/>
  <c r="X243" i="371"/>
  <c r="W243" i="371"/>
  <c r="V243" i="371"/>
  <c r="U243" i="371"/>
  <c r="T243" i="371"/>
  <c r="S243" i="371"/>
  <c r="Q243" i="371"/>
  <c r="P243" i="371"/>
  <c r="O243" i="371"/>
  <c r="N243" i="371"/>
  <c r="M243" i="371"/>
  <c r="L243" i="371"/>
  <c r="J243" i="371"/>
  <c r="I243" i="371"/>
  <c r="H243" i="371"/>
  <c r="G243" i="371"/>
  <c r="F243" i="371"/>
  <c r="D243" i="371"/>
  <c r="Z242" i="371"/>
  <c r="Y242" i="371"/>
  <c r="X242" i="371"/>
  <c r="W242" i="371"/>
  <c r="V242" i="371"/>
  <c r="U242" i="371"/>
  <c r="T242" i="371"/>
  <c r="S242" i="371"/>
  <c r="Q242" i="371"/>
  <c r="P242" i="371"/>
  <c r="O242" i="371"/>
  <c r="N242" i="371"/>
  <c r="M242" i="371"/>
  <c r="L242" i="371"/>
  <c r="J242" i="371"/>
  <c r="I242" i="371"/>
  <c r="H242" i="371"/>
  <c r="G242" i="371"/>
  <c r="F242" i="371"/>
  <c r="D242" i="371"/>
  <c r="Z241" i="371"/>
  <c r="Y241" i="371"/>
  <c r="X241" i="371"/>
  <c r="W241" i="371"/>
  <c r="V241" i="371"/>
  <c r="U241" i="371"/>
  <c r="T241" i="371"/>
  <c r="S241" i="371"/>
  <c r="Q241" i="371"/>
  <c r="P241" i="371"/>
  <c r="O241" i="371"/>
  <c r="N241" i="371"/>
  <c r="M241" i="371"/>
  <c r="L241" i="371"/>
  <c r="J241" i="371"/>
  <c r="I241" i="371"/>
  <c r="H241" i="371"/>
  <c r="G241" i="371"/>
  <c r="F241" i="371"/>
  <c r="D241" i="371"/>
  <c r="AA240" i="371"/>
  <c r="R240" i="371"/>
  <c r="K240" i="371"/>
  <c r="W239" i="371"/>
  <c r="W238" i="371" s="1"/>
  <c r="AA231" i="371"/>
  <c r="R231" i="371"/>
  <c r="K231" i="371"/>
  <c r="Z230" i="371"/>
  <c r="Y230" i="371"/>
  <c r="X230" i="371"/>
  <c r="W230" i="371"/>
  <c r="V230" i="371"/>
  <c r="U230" i="371"/>
  <c r="T230" i="371"/>
  <c r="S230" i="371"/>
  <c r="Q230" i="371"/>
  <c r="P230" i="371"/>
  <c r="O230" i="371"/>
  <c r="N230" i="371"/>
  <c r="M230" i="371"/>
  <c r="L230" i="371"/>
  <c r="J230" i="371"/>
  <c r="I230" i="371"/>
  <c r="H230" i="371"/>
  <c r="G230" i="371"/>
  <c r="F230" i="371"/>
  <c r="D230" i="371"/>
  <c r="AA229" i="371"/>
  <c r="R229" i="371"/>
  <c r="K229" i="371"/>
  <c r="Z228" i="371"/>
  <c r="Y228" i="371"/>
  <c r="X228" i="371"/>
  <c r="W228" i="371"/>
  <c r="V228" i="371"/>
  <c r="U228" i="371"/>
  <c r="T228" i="371"/>
  <c r="S228" i="371"/>
  <c r="Q228" i="371"/>
  <c r="P228" i="371"/>
  <c r="O228" i="371"/>
  <c r="N228" i="371"/>
  <c r="M228" i="371"/>
  <c r="L228" i="371"/>
  <c r="J228" i="371"/>
  <c r="I228" i="371"/>
  <c r="H228" i="371"/>
  <c r="G228" i="371"/>
  <c r="F228" i="371"/>
  <c r="D228" i="371"/>
  <c r="AA227" i="371"/>
  <c r="R227" i="371"/>
  <c r="K227" i="371"/>
  <c r="Z226" i="371"/>
  <c r="Z225" i="371" s="1"/>
  <c r="Y226" i="371"/>
  <c r="Y225" i="371" s="1"/>
  <c r="X226" i="371"/>
  <c r="X225" i="371" s="1"/>
  <c r="W226" i="371"/>
  <c r="W225" i="371" s="1"/>
  <c r="V226" i="371"/>
  <c r="V225" i="371" s="1"/>
  <c r="U226" i="371"/>
  <c r="U225" i="371" s="1"/>
  <c r="T226" i="371"/>
  <c r="T225" i="371" s="1"/>
  <c r="S226" i="371"/>
  <c r="Q226" i="371"/>
  <c r="Q225" i="371" s="1"/>
  <c r="P226" i="371"/>
  <c r="P225" i="371" s="1"/>
  <c r="O226" i="371"/>
  <c r="O225" i="371" s="1"/>
  <c r="N226" i="371"/>
  <c r="N225" i="371" s="1"/>
  <c r="M226" i="371"/>
  <c r="M225" i="371" s="1"/>
  <c r="L226" i="371"/>
  <c r="L225" i="371" s="1"/>
  <c r="J226" i="371"/>
  <c r="J225" i="371" s="1"/>
  <c r="I226" i="371"/>
  <c r="I225" i="371" s="1"/>
  <c r="H226" i="371"/>
  <c r="H225" i="371" s="1"/>
  <c r="G226" i="371"/>
  <c r="F226" i="371"/>
  <c r="F225" i="371" s="1"/>
  <c r="D226" i="371"/>
  <c r="D225" i="371" s="1"/>
  <c r="AA224" i="371"/>
  <c r="R224" i="371"/>
  <c r="K224" i="371"/>
  <c r="AA223" i="371"/>
  <c r="R223" i="371"/>
  <c r="K223" i="371"/>
  <c r="Z222" i="371"/>
  <c r="Z221" i="371" s="1"/>
  <c r="Y222" i="371"/>
  <c r="Y221" i="371" s="1"/>
  <c r="X222" i="371"/>
  <c r="X221" i="371" s="1"/>
  <c r="W222" i="371"/>
  <c r="W221" i="371" s="1"/>
  <c r="V222" i="371"/>
  <c r="V221" i="371" s="1"/>
  <c r="U222" i="371"/>
  <c r="U221" i="371" s="1"/>
  <c r="T222" i="371"/>
  <c r="T221" i="371" s="1"/>
  <c r="S222" i="371"/>
  <c r="Q222" i="371"/>
  <c r="Q221" i="371" s="1"/>
  <c r="P222" i="371"/>
  <c r="P221" i="371" s="1"/>
  <c r="O222" i="371"/>
  <c r="O221" i="371" s="1"/>
  <c r="N222" i="371"/>
  <c r="N221" i="371" s="1"/>
  <c r="M222" i="371"/>
  <c r="M221" i="371" s="1"/>
  <c r="L222" i="371"/>
  <c r="L221" i="371" s="1"/>
  <c r="J222" i="371"/>
  <c r="J221" i="371" s="1"/>
  <c r="I222" i="371"/>
  <c r="I221" i="371" s="1"/>
  <c r="H222" i="371"/>
  <c r="G222" i="371"/>
  <c r="F222" i="371"/>
  <c r="F221" i="371" s="1"/>
  <c r="D222" i="371"/>
  <c r="D221" i="371" s="1"/>
  <c r="H221" i="371"/>
  <c r="AA217" i="371"/>
  <c r="R217" i="371"/>
  <c r="K217" i="371"/>
  <c r="Z216" i="371"/>
  <c r="Y216" i="371"/>
  <c r="X216" i="371"/>
  <c r="W216" i="371"/>
  <c r="V216" i="371"/>
  <c r="U216" i="371"/>
  <c r="T216" i="371"/>
  <c r="S216" i="371"/>
  <c r="Q216" i="371"/>
  <c r="P216" i="371"/>
  <c r="O216" i="371"/>
  <c r="N216" i="371"/>
  <c r="M216" i="371"/>
  <c r="L216" i="371"/>
  <c r="J216" i="371"/>
  <c r="I216" i="371"/>
  <c r="H216" i="371"/>
  <c r="G216" i="371"/>
  <c r="F216" i="371"/>
  <c r="D216" i="371"/>
  <c r="AA215" i="371"/>
  <c r="R215" i="371"/>
  <c r="K215" i="371"/>
  <c r="Z214" i="371"/>
  <c r="Z213" i="371" s="1"/>
  <c r="Y214" i="371"/>
  <c r="Y213" i="371" s="1"/>
  <c r="X214" i="371"/>
  <c r="X213" i="371" s="1"/>
  <c r="W214" i="371"/>
  <c r="W213" i="371" s="1"/>
  <c r="V214" i="371"/>
  <c r="U214" i="371"/>
  <c r="U213" i="371" s="1"/>
  <c r="T214" i="371"/>
  <c r="T213" i="371" s="1"/>
  <c r="S214" i="371"/>
  <c r="S213" i="371" s="1"/>
  <c r="Q214" i="371"/>
  <c r="Q213" i="371" s="1"/>
  <c r="P214" i="371"/>
  <c r="P213" i="371" s="1"/>
  <c r="O214" i="371"/>
  <c r="O213" i="371" s="1"/>
  <c r="N214" i="371"/>
  <c r="N213" i="371" s="1"/>
  <c r="M214" i="371"/>
  <c r="M213" i="371" s="1"/>
  <c r="L214" i="371"/>
  <c r="L213" i="371" s="1"/>
  <c r="J214" i="371"/>
  <c r="J213" i="371" s="1"/>
  <c r="I214" i="371"/>
  <c r="I213" i="371" s="1"/>
  <c r="H214" i="371"/>
  <c r="H213" i="371" s="1"/>
  <c r="G214" i="371"/>
  <c r="G213" i="371" s="1"/>
  <c r="F214" i="371"/>
  <c r="F213" i="371" s="1"/>
  <c r="D214" i="371"/>
  <c r="D213" i="371" s="1"/>
  <c r="V213" i="371"/>
  <c r="AA210" i="371"/>
  <c r="R210" i="371"/>
  <c r="K210" i="371"/>
  <c r="Z209" i="371"/>
  <c r="Z201" i="371" s="1"/>
  <c r="Y209" i="371"/>
  <c r="Y201" i="371" s="1"/>
  <c r="X209" i="371"/>
  <c r="X201" i="371" s="1"/>
  <c r="W209" i="371"/>
  <c r="V209" i="371"/>
  <c r="V201" i="371" s="1"/>
  <c r="U209" i="371"/>
  <c r="U201" i="371" s="1"/>
  <c r="T209" i="371"/>
  <c r="T201" i="371" s="1"/>
  <c r="S209" i="371"/>
  <c r="Q209" i="371"/>
  <c r="Q201" i="371" s="1"/>
  <c r="P209" i="371"/>
  <c r="P201" i="371" s="1"/>
  <c r="O209" i="371"/>
  <c r="O201" i="371" s="1"/>
  <c r="N209" i="371"/>
  <c r="N201" i="371" s="1"/>
  <c r="M209" i="371"/>
  <c r="M201" i="371" s="1"/>
  <c r="L209" i="371"/>
  <c r="J209" i="371"/>
  <c r="J201" i="371" s="1"/>
  <c r="I209" i="371"/>
  <c r="I201" i="371" s="1"/>
  <c r="H209" i="371"/>
  <c r="H201" i="371" s="1"/>
  <c r="G209" i="371"/>
  <c r="G201" i="371" s="1"/>
  <c r="F209" i="371"/>
  <c r="F201" i="371" s="1"/>
  <c r="D209" i="371"/>
  <c r="D201" i="371" s="1"/>
  <c r="Z208" i="371"/>
  <c r="Y208" i="371"/>
  <c r="X208" i="371"/>
  <c r="W208" i="371"/>
  <c r="V208" i="371"/>
  <c r="U208" i="371"/>
  <c r="T208" i="371"/>
  <c r="S208" i="371"/>
  <c r="Q208" i="371"/>
  <c r="P208" i="371"/>
  <c r="O208" i="371"/>
  <c r="N208" i="371"/>
  <c r="M208" i="371"/>
  <c r="L208" i="371"/>
  <c r="J208" i="371"/>
  <c r="I208" i="371"/>
  <c r="H208" i="371"/>
  <c r="G208" i="371"/>
  <c r="F208" i="371"/>
  <c r="D208" i="371"/>
  <c r="Z207" i="371"/>
  <c r="Y207" i="371"/>
  <c r="X207" i="371"/>
  <c r="W207" i="371"/>
  <c r="V207" i="371"/>
  <c r="U207" i="371"/>
  <c r="T207" i="371"/>
  <c r="S207" i="371"/>
  <c r="Q207" i="371"/>
  <c r="P207" i="371"/>
  <c r="O207" i="371"/>
  <c r="N207" i="371"/>
  <c r="M207" i="371"/>
  <c r="L207" i="371"/>
  <c r="J207" i="371"/>
  <c r="I207" i="371"/>
  <c r="H207" i="371"/>
  <c r="G207" i="371"/>
  <c r="F207" i="371"/>
  <c r="D207" i="371"/>
  <c r="Z206" i="371"/>
  <c r="Y206" i="371"/>
  <c r="X206" i="371"/>
  <c r="W206" i="371"/>
  <c r="V206" i="371"/>
  <c r="U206" i="371"/>
  <c r="T206" i="371"/>
  <c r="S206" i="371"/>
  <c r="Q206" i="371"/>
  <c r="P206" i="371"/>
  <c r="O206" i="371"/>
  <c r="N206" i="371"/>
  <c r="M206" i="371"/>
  <c r="L206" i="371"/>
  <c r="J206" i="371"/>
  <c r="I206" i="371"/>
  <c r="H206" i="371"/>
  <c r="G206" i="371"/>
  <c r="F206" i="371"/>
  <c r="D206" i="371"/>
  <c r="Z205" i="371"/>
  <c r="Y205" i="371"/>
  <c r="X205" i="371"/>
  <c r="W205" i="371"/>
  <c r="V205" i="371"/>
  <c r="U205" i="371"/>
  <c r="T205" i="371"/>
  <c r="S205" i="371"/>
  <c r="Q205" i="371"/>
  <c r="P205" i="371"/>
  <c r="O205" i="371"/>
  <c r="N205" i="371"/>
  <c r="M205" i="371"/>
  <c r="L205" i="371"/>
  <c r="J205" i="371"/>
  <c r="I205" i="371"/>
  <c r="H205" i="371"/>
  <c r="G205" i="371"/>
  <c r="F205" i="371"/>
  <c r="D205" i="371"/>
  <c r="Z204" i="371"/>
  <c r="Y204" i="371"/>
  <c r="X204" i="371"/>
  <c r="W204" i="371"/>
  <c r="V204" i="371"/>
  <c r="U204" i="371"/>
  <c r="T204" i="371"/>
  <c r="S204" i="371"/>
  <c r="Q204" i="371"/>
  <c r="P204" i="371"/>
  <c r="O204" i="371"/>
  <c r="N204" i="371"/>
  <c r="M204" i="371"/>
  <c r="L204" i="371"/>
  <c r="J204" i="371"/>
  <c r="I204" i="371"/>
  <c r="H204" i="371"/>
  <c r="G204" i="371"/>
  <c r="F204" i="371"/>
  <c r="D204" i="371"/>
  <c r="Z203" i="371"/>
  <c r="Y203" i="371"/>
  <c r="X203" i="371"/>
  <c r="W203" i="371"/>
  <c r="V203" i="371"/>
  <c r="U203" i="371"/>
  <c r="T203" i="371"/>
  <c r="S203" i="371"/>
  <c r="Q203" i="371"/>
  <c r="P203" i="371"/>
  <c r="O203" i="371"/>
  <c r="N203" i="371"/>
  <c r="M203" i="371"/>
  <c r="L203" i="371"/>
  <c r="J203" i="371"/>
  <c r="I203" i="371"/>
  <c r="H203" i="371"/>
  <c r="G203" i="371"/>
  <c r="F203" i="371"/>
  <c r="D203" i="371"/>
  <c r="AA202" i="371"/>
  <c r="R202" i="371"/>
  <c r="K202" i="371"/>
  <c r="W201" i="371"/>
  <c r="S201" i="371"/>
  <c r="L201" i="371"/>
  <c r="AA200" i="371"/>
  <c r="R200" i="371"/>
  <c r="K200" i="371"/>
  <c r="AA199" i="371"/>
  <c r="R199" i="371"/>
  <c r="K199" i="371"/>
  <c r="Z198" i="371"/>
  <c r="Z197" i="371" s="1"/>
  <c r="Y198" i="371"/>
  <c r="Y197" i="371" s="1"/>
  <c r="X198" i="371"/>
  <c r="X197" i="371" s="1"/>
  <c r="W198" i="371"/>
  <c r="W197" i="371" s="1"/>
  <c r="V198" i="371"/>
  <c r="V197" i="371" s="1"/>
  <c r="U198" i="371"/>
  <c r="U197" i="371" s="1"/>
  <c r="T198" i="371"/>
  <c r="T197" i="371" s="1"/>
  <c r="S198" i="371"/>
  <c r="S197" i="371" s="1"/>
  <c r="Q198" i="371"/>
  <c r="Q197" i="371" s="1"/>
  <c r="P198" i="371"/>
  <c r="P197" i="371" s="1"/>
  <c r="O198" i="371"/>
  <c r="O197" i="371" s="1"/>
  <c r="N198" i="371"/>
  <c r="N197" i="371" s="1"/>
  <c r="M198" i="371"/>
  <c r="M197" i="371" s="1"/>
  <c r="L198" i="371"/>
  <c r="J198" i="371"/>
  <c r="J197" i="371" s="1"/>
  <c r="I198" i="371"/>
  <c r="H198" i="371"/>
  <c r="H197" i="371" s="1"/>
  <c r="G198" i="371"/>
  <c r="G197" i="371" s="1"/>
  <c r="F198" i="371"/>
  <c r="F197" i="371" s="1"/>
  <c r="D198" i="371"/>
  <c r="I197" i="371"/>
  <c r="Z196" i="371"/>
  <c r="Y196" i="371"/>
  <c r="X196" i="371"/>
  <c r="W196" i="371"/>
  <c r="V196" i="371"/>
  <c r="U196" i="371"/>
  <c r="T196" i="371"/>
  <c r="S196" i="371"/>
  <c r="Q196" i="371"/>
  <c r="P196" i="371"/>
  <c r="O196" i="371"/>
  <c r="N196" i="371"/>
  <c r="M196" i="371"/>
  <c r="L196" i="371"/>
  <c r="J196" i="371"/>
  <c r="I196" i="371"/>
  <c r="H196" i="371"/>
  <c r="G196" i="371"/>
  <c r="F196" i="371"/>
  <c r="D196" i="371"/>
  <c r="Z195" i="371"/>
  <c r="Y195" i="371"/>
  <c r="X195" i="371"/>
  <c r="W195" i="371"/>
  <c r="V195" i="371"/>
  <c r="U195" i="371"/>
  <c r="T195" i="371"/>
  <c r="S195" i="371"/>
  <c r="Q195" i="371"/>
  <c r="P195" i="371"/>
  <c r="O195" i="371"/>
  <c r="N195" i="371"/>
  <c r="M195" i="371"/>
  <c r="L195" i="371"/>
  <c r="J195" i="371"/>
  <c r="I195" i="371"/>
  <c r="H195" i="371"/>
  <c r="G195" i="371"/>
  <c r="F195" i="371"/>
  <c r="D195" i="371"/>
  <c r="Z194" i="371"/>
  <c r="Y194" i="371"/>
  <c r="X194" i="371"/>
  <c r="W194" i="371"/>
  <c r="V194" i="371"/>
  <c r="U194" i="371"/>
  <c r="T194" i="371"/>
  <c r="S194" i="371"/>
  <c r="Q194" i="371"/>
  <c r="P194" i="371"/>
  <c r="O194" i="371"/>
  <c r="N194" i="371"/>
  <c r="M194" i="371"/>
  <c r="L194" i="371"/>
  <c r="J194" i="371"/>
  <c r="I194" i="371"/>
  <c r="H194" i="371"/>
  <c r="G194" i="371"/>
  <c r="F194" i="371"/>
  <c r="D194" i="371"/>
  <c r="Z193" i="371"/>
  <c r="Y193" i="371"/>
  <c r="X193" i="371"/>
  <c r="W193" i="371"/>
  <c r="V193" i="371"/>
  <c r="U193" i="371"/>
  <c r="T193" i="371"/>
  <c r="S193" i="371"/>
  <c r="Q193" i="371"/>
  <c r="P193" i="371"/>
  <c r="O193" i="371"/>
  <c r="N193" i="371"/>
  <c r="M193" i="371"/>
  <c r="L193" i="371"/>
  <c r="J193" i="371"/>
  <c r="I193" i="371"/>
  <c r="H193" i="371"/>
  <c r="G193" i="371"/>
  <c r="F193" i="371"/>
  <c r="D193" i="371"/>
  <c r="Z192" i="371"/>
  <c r="Y192" i="371"/>
  <c r="X192" i="371"/>
  <c r="W192" i="371"/>
  <c r="V192" i="371"/>
  <c r="U192" i="371"/>
  <c r="T192" i="371"/>
  <c r="S192" i="371"/>
  <c r="Q192" i="371"/>
  <c r="P192" i="371"/>
  <c r="O192" i="371"/>
  <c r="N192" i="371"/>
  <c r="M192" i="371"/>
  <c r="L192" i="371"/>
  <c r="J192" i="371"/>
  <c r="I192" i="371"/>
  <c r="H192" i="371"/>
  <c r="G192" i="371"/>
  <c r="F192" i="371"/>
  <c r="D192" i="371"/>
  <c r="Z191" i="371"/>
  <c r="Y191" i="371"/>
  <c r="X191" i="371"/>
  <c r="W191" i="371"/>
  <c r="V191" i="371"/>
  <c r="U191" i="371"/>
  <c r="T191" i="371"/>
  <c r="S191" i="371"/>
  <c r="Q191" i="371"/>
  <c r="P191" i="371"/>
  <c r="O191" i="371"/>
  <c r="N191" i="371"/>
  <c r="M191" i="371"/>
  <c r="L191" i="371"/>
  <c r="J191" i="371"/>
  <c r="I191" i="371"/>
  <c r="H191" i="371"/>
  <c r="G191" i="371"/>
  <c r="F191" i="371"/>
  <c r="D191" i="371"/>
  <c r="AA190" i="371"/>
  <c r="R190" i="371"/>
  <c r="K190" i="371"/>
  <c r="Z189" i="371"/>
  <c r="Y189" i="371"/>
  <c r="X189" i="371"/>
  <c r="W189" i="371"/>
  <c r="V189" i="371"/>
  <c r="U189" i="371"/>
  <c r="T189" i="371"/>
  <c r="S189" i="371"/>
  <c r="Q189" i="371"/>
  <c r="P189" i="371"/>
  <c r="O189" i="371"/>
  <c r="N189" i="371"/>
  <c r="M189" i="371"/>
  <c r="L189" i="371"/>
  <c r="J189" i="371"/>
  <c r="I189" i="371"/>
  <c r="H189" i="371"/>
  <c r="G189" i="371"/>
  <c r="F189" i="371"/>
  <c r="D189" i="371"/>
  <c r="Z188" i="371"/>
  <c r="Y188" i="371"/>
  <c r="X188" i="371"/>
  <c r="W188" i="371"/>
  <c r="V188" i="371"/>
  <c r="U188" i="371"/>
  <c r="T188" i="371"/>
  <c r="S188" i="371"/>
  <c r="Q188" i="371"/>
  <c r="P188" i="371"/>
  <c r="O188" i="371"/>
  <c r="N188" i="371"/>
  <c r="M188" i="371"/>
  <c r="L188" i="371"/>
  <c r="J188" i="371"/>
  <c r="I188" i="371"/>
  <c r="H188" i="371"/>
  <c r="G188" i="371"/>
  <c r="F188" i="371"/>
  <c r="D188" i="371"/>
  <c r="Z187" i="371"/>
  <c r="Y187" i="371"/>
  <c r="X187" i="371"/>
  <c r="W187" i="371"/>
  <c r="V187" i="371"/>
  <c r="U187" i="371"/>
  <c r="T187" i="371"/>
  <c r="S187" i="371"/>
  <c r="Q187" i="371"/>
  <c r="P187" i="371"/>
  <c r="O187" i="371"/>
  <c r="N187" i="371"/>
  <c r="M187" i="371"/>
  <c r="L187" i="371"/>
  <c r="J187" i="371"/>
  <c r="I187" i="371"/>
  <c r="H187" i="371"/>
  <c r="G187" i="371"/>
  <c r="F187" i="371"/>
  <c r="D187" i="371"/>
  <c r="Z186" i="371"/>
  <c r="Y186" i="371"/>
  <c r="X186" i="371"/>
  <c r="W186" i="371"/>
  <c r="V186" i="371"/>
  <c r="U186" i="371"/>
  <c r="T186" i="371"/>
  <c r="S186" i="371"/>
  <c r="Q186" i="371"/>
  <c r="P186" i="371"/>
  <c r="O186" i="371"/>
  <c r="N186" i="371"/>
  <c r="M186" i="371"/>
  <c r="L186" i="371"/>
  <c r="J186" i="371"/>
  <c r="I186" i="371"/>
  <c r="H186" i="371"/>
  <c r="G186" i="371"/>
  <c r="F186" i="371"/>
  <c r="D186" i="371"/>
  <c r="Z185" i="371"/>
  <c r="Y185" i="371"/>
  <c r="X185" i="371"/>
  <c r="W185" i="371"/>
  <c r="V185" i="371"/>
  <c r="U185" i="371"/>
  <c r="T185" i="371"/>
  <c r="S185" i="371"/>
  <c r="Q185" i="371"/>
  <c r="P185" i="371"/>
  <c r="O185" i="371"/>
  <c r="N185" i="371"/>
  <c r="M185" i="371"/>
  <c r="L185" i="371"/>
  <c r="J185" i="371"/>
  <c r="I185" i="371"/>
  <c r="H185" i="371"/>
  <c r="G185" i="371"/>
  <c r="F185" i="371"/>
  <c r="D185" i="371"/>
  <c r="Z184" i="371"/>
  <c r="Y184" i="371"/>
  <c r="X184" i="371"/>
  <c r="W184" i="371"/>
  <c r="V184" i="371"/>
  <c r="U184" i="371"/>
  <c r="T184" i="371"/>
  <c r="S184" i="371"/>
  <c r="Q184" i="371"/>
  <c r="P184" i="371"/>
  <c r="O184" i="371"/>
  <c r="N184" i="371"/>
  <c r="M184" i="371"/>
  <c r="L184" i="371"/>
  <c r="J184" i="371"/>
  <c r="I184" i="371"/>
  <c r="H184" i="371"/>
  <c r="G184" i="371"/>
  <c r="F184" i="371"/>
  <c r="D184" i="371"/>
  <c r="AA183" i="371"/>
  <c r="R183" i="371"/>
  <c r="K183" i="371"/>
  <c r="Z182" i="371"/>
  <c r="Y182" i="371"/>
  <c r="X182" i="371"/>
  <c r="W182" i="371"/>
  <c r="V182" i="371"/>
  <c r="U182" i="371"/>
  <c r="T182" i="371"/>
  <c r="S182" i="371"/>
  <c r="Q182" i="371"/>
  <c r="P182" i="371"/>
  <c r="O182" i="371"/>
  <c r="N182" i="371"/>
  <c r="M182" i="371"/>
  <c r="L182" i="371"/>
  <c r="J182" i="371"/>
  <c r="I182" i="371"/>
  <c r="H182" i="371"/>
  <c r="G182" i="371"/>
  <c r="F182" i="371"/>
  <c r="D182" i="371"/>
  <c r="Z181" i="371"/>
  <c r="Y181" i="371"/>
  <c r="X181" i="371"/>
  <c r="W181" i="371"/>
  <c r="V181" i="371"/>
  <c r="U181" i="371"/>
  <c r="T181" i="371"/>
  <c r="S181" i="371"/>
  <c r="Q181" i="371"/>
  <c r="P181" i="371"/>
  <c r="O181" i="371"/>
  <c r="N181" i="371"/>
  <c r="M181" i="371"/>
  <c r="L181" i="371"/>
  <c r="J181" i="371"/>
  <c r="I181" i="371"/>
  <c r="H181" i="371"/>
  <c r="G181" i="371"/>
  <c r="F181" i="371"/>
  <c r="D181" i="371"/>
  <c r="Z180" i="371"/>
  <c r="Y180" i="371"/>
  <c r="X180" i="371"/>
  <c r="W180" i="371"/>
  <c r="V180" i="371"/>
  <c r="U180" i="371"/>
  <c r="T180" i="371"/>
  <c r="S180" i="371"/>
  <c r="Q180" i="371"/>
  <c r="P180" i="371"/>
  <c r="O180" i="371"/>
  <c r="N180" i="371"/>
  <c r="M180" i="371"/>
  <c r="L180" i="371"/>
  <c r="J180" i="371"/>
  <c r="I180" i="371"/>
  <c r="H180" i="371"/>
  <c r="G180" i="371"/>
  <c r="F180" i="371"/>
  <c r="D180" i="371"/>
  <c r="Z179" i="371"/>
  <c r="Y179" i="371"/>
  <c r="X179" i="371"/>
  <c r="W179" i="371"/>
  <c r="V179" i="371"/>
  <c r="U179" i="371"/>
  <c r="T179" i="371"/>
  <c r="S179" i="371"/>
  <c r="Q179" i="371"/>
  <c r="P179" i="371"/>
  <c r="O179" i="371"/>
  <c r="N179" i="371"/>
  <c r="M179" i="371"/>
  <c r="L179" i="371"/>
  <c r="J179" i="371"/>
  <c r="I179" i="371"/>
  <c r="H179" i="371"/>
  <c r="G179" i="371"/>
  <c r="F179" i="371"/>
  <c r="D179" i="371"/>
  <c r="Z178" i="371"/>
  <c r="Y178" i="371"/>
  <c r="X178" i="371"/>
  <c r="W178" i="371"/>
  <c r="V178" i="371"/>
  <c r="U178" i="371"/>
  <c r="T178" i="371"/>
  <c r="S178" i="371"/>
  <c r="Q178" i="371"/>
  <c r="P178" i="371"/>
  <c r="O178" i="371"/>
  <c r="N178" i="371"/>
  <c r="M178" i="371"/>
  <c r="L178" i="371"/>
  <c r="J178" i="371"/>
  <c r="I178" i="371"/>
  <c r="H178" i="371"/>
  <c r="G178" i="371"/>
  <c r="F178" i="371"/>
  <c r="D178" i="371"/>
  <c r="Z177" i="371"/>
  <c r="Y177" i="371"/>
  <c r="X177" i="371"/>
  <c r="W177" i="371"/>
  <c r="V177" i="371"/>
  <c r="U177" i="371"/>
  <c r="T177" i="371"/>
  <c r="S177" i="371"/>
  <c r="Q177" i="371"/>
  <c r="P177" i="371"/>
  <c r="O177" i="371"/>
  <c r="N177" i="371"/>
  <c r="M177" i="371"/>
  <c r="L177" i="371"/>
  <c r="J177" i="371"/>
  <c r="I177" i="371"/>
  <c r="H177" i="371"/>
  <c r="G177" i="371"/>
  <c r="F177" i="371"/>
  <c r="D177" i="371"/>
  <c r="Z176" i="371"/>
  <c r="Y176" i="371"/>
  <c r="X176" i="371"/>
  <c r="W176" i="371"/>
  <c r="V176" i="371"/>
  <c r="U176" i="371"/>
  <c r="T176" i="371"/>
  <c r="S176" i="371"/>
  <c r="Q176" i="371"/>
  <c r="P176" i="371"/>
  <c r="O176" i="371"/>
  <c r="N176" i="371"/>
  <c r="M176" i="371"/>
  <c r="L176" i="371"/>
  <c r="J176" i="371"/>
  <c r="I176" i="371"/>
  <c r="H176" i="371"/>
  <c r="G176" i="371"/>
  <c r="F176" i="371"/>
  <c r="D176" i="371"/>
  <c r="AA175" i="371"/>
  <c r="R175" i="371"/>
  <c r="K175" i="371"/>
  <c r="Z174" i="371"/>
  <c r="Y174" i="371"/>
  <c r="X174" i="371"/>
  <c r="W174" i="371"/>
  <c r="V174" i="371"/>
  <c r="U174" i="371"/>
  <c r="T174" i="371"/>
  <c r="S174" i="371"/>
  <c r="Q174" i="371"/>
  <c r="P174" i="371"/>
  <c r="O174" i="371"/>
  <c r="N174" i="371"/>
  <c r="M174" i="371"/>
  <c r="L174" i="371"/>
  <c r="J174" i="371"/>
  <c r="I174" i="371"/>
  <c r="H174" i="371"/>
  <c r="G174" i="371"/>
  <c r="F174" i="371"/>
  <c r="D174" i="371"/>
  <c r="Z173" i="371"/>
  <c r="Y173" i="371"/>
  <c r="X173" i="371"/>
  <c r="W173" i="371"/>
  <c r="V173" i="371"/>
  <c r="U173" i="371"/>
  <c r="T173" i="371"/>
  <c r="S173" i="371"/>
  <c r="Q173" i="371"/>
  <c r="P173" i="371"/>
  <c r="O173" i="371"/>
  <c r="N173" i="371"/>
  <c r="M173" i="371"/>
  <c r="L173" i="371"/>
  <c r="J173" i="371"/>
  <c r="I173" i="371"/>
  <c r="H173" i="371"/>
  <c r="G173" i="371"/>
  <c r="F173" i="371"/>
  <c r="D173" i="371"/>
  <c r="Z172" i="371"/>
  <c r="Y172" i="371"/>
  <c r="X172" i="371"/>
  <c r="W172" i="371"/>
  <c r="V172" i="371"/>
  <c r="U172" i="371"/>
  <c r="T172" i="371"/>
  <c r="S172" i="371"/>
  <c r="Q172" i="371"/>
  <c r="P172" i="371"/>
  <c r="O172" i="371"/>
  <c r="N172" i="371"/>
  <c r="M172" i="371"/>
  <c r="L172" i="371"/>
  <c r="J172" i="371"/>
  <c r="I172" i="371"/>
  <c r="H172" i="371"/>
  <c r="G172" i="371"/>
  <c r="F172" i="371"/>
  <c r="D172" i="371"/>
  <c r="Z171" i="371"/>
  <c r="Y171" i="371"/>
  <c r="X171" i="371"/>
  <c r="W171" i="371"/>
  <c r="V171" i="371"/>
  <c r="U171" i="371"/>
  <c r="T171" i="371"/>
  <c r="S171" i="371"/>
  <c r="Q171" i="371"/>
  <c r="P171" i="371"/>
  <c r="O171" i="371"/>
  <c r="N171" i="371"/>
  <c r="M171" i="371"/>
  <c r="L171" i="371"/>
  <c r="J171" i="371"/>
  <c r="I171" i="371"/>
  <c r="H171" i="371"/>
  <c r="G171" i="371"/>
  <c r="F171" i="371"/>
  <c r="D171" i="371"/>
  <c r="Z170" i="371"/>
  <c r="Y170" i="371"/>
  <c r="X170" i="371"/>
  <c r="W170" i="371"/>
  <c r="V170" i="371"/>
  <c r="U170" i="371"/>
  <c r="T170" i="371"/>
  <c r="S170" i="371"/>
  <c r="Q170" i="371"/>
  <c r="P170" i="371"/>
  <c r="O170" i="371"/>
  <c r="N170" i="371"/>
  <c r="M170" i="371"/>
  <c r="L170" i="371"/>
  <c r="J170" i="371"/>
  <c r="I170" i="371"/>
  <c r="H170" i="371"/>
  <c r="G170" i="371"/>
  <c r="F170" i="371"/>
  <c r="D170" i="371"/>
  <c r="Z169" i="371"/>
  <c r="Y169" i="371"/>
  <c r="X169" i="371"/>
  <c r="W169" i="371"/>
  <c r="V169" i="371"/>
  <c r="U169" i="371"/>
  <c r="T169" i="371"/>
  <c r="S169" i="371"/>
  <c r="Q169" i="371"/>
  <c r="P169" i="371"/>
  <c r="O169" i="371"/>
  <c r="N169" i="371"/>
  <c r="M169" i="371"/>
  <c r="L169" i="371"/>
  <c r="J169" i="371"/>
  <c r="I169" i="371"/>
  <c r="H169" i="371"/>
  <c r="G169" i="371"/>
  <c r="F169" i="371"/>
  <c r="D169" i="371"/>
  <c r="AA168" i="371"/>
  <c r="R168" i="371"/>
  <c r="K168" i="371"/>
  <c r="Z167" i="371"/>
  <c r="Y167" i="371"/>
  <c r="X167" i="371"/>
  <c r="W167" i="371"/>
  <c r="V167" i="371"/>
  <c r="U167" i="371"/>
  <c r="T167" i="371"/>
  <c r="T166" i="371" s="1"/>
  <c r="S167" i="371"/>
  <c r="Q167" i="371"/>
  <c r="P167" i="371"/>
  <c r="O167" i="371"/>
  <c r="N167" i="371"/>
  <c r="M167" i="371"/>
  <c r="L167" i="371"/>
  <c r="J167" i="371"/>
  <c r="I167" i="371"/>
  <c r="H167" i="371"/>
  <c r="G167" i="371"/>
  <c r="F167" i="371"/>
  <c r="D167" i="371"/>
  <c r="Z164" i="371"/>
  <c r="Y164" i="371"/>
  <c r="X164" i="371"/>
  <c r="W164" i="371"/>
  <c r="V164" i="371"/>
  <c r="U164" i="371"/>
  <c r="T164" i="371"/>
  <c r="S164" i="371"/>
  <c r="Q164" i="371"/>
  <c r="P164" i="371"/>
  <c r="O164" i="371"/>
  <c r="N164" i="371"/>
  <c r="M164" i="371"/>
  <c r="L164" i="371"/>
  <c r="J164" i="371"/>
  <c r="I164" i="371"/>
  <c r="H164" i="371"/>
  <c r="G164" i="371"/>
  <c r="F164" i="371"/>
  <c r="D164" i="371"/>
  <c r="Z163" i="371"/>
  <c r="Y163" i="371"/>
  <c r="X163" i="371"/>
  <c r="W163" i="371"/>
  <c r="V163" i="371"/>
  <c r="U163" i="371"/>
  <c r="T163" i="371"/>
  <c r="S163" i="371"/>
  <c r="Q163" i="371"/>
  <c r="P163" i="371"/>
  <c r="O163" i="371"/>
  <c r="N163" i="371"/>
  <c r="M163" i="371"/>
  <c r="L163" i="371"/>
  <c r="J163" i="371"/>
  <c r="I163" i="371"/>
  <c r="H163" i="371"/>
  <c r="G163" i="371"/>
  <c r="F163" i="371"/>
  <c r="D163" i="371"/>
  <c r="Z162" i="371"/>
  <c r="Y162" i="371"/>
  <c r="X162" i="371"/>
  <c r="W162" i="371"/>
  <c r="V162" i="371"/>
  <c r="U162" i="371"/>
  <c r="T162" i="371"/>
  <c r="S162" i="371"/>
  <c r="Q162" i="371"/>
  <c r="P162" i="371"/>
  <c r="O162" i="371"/>
  <c r="N162" i="371"/>
  <c r="M162" i="371"/>
  <c r="L162" i="371"/>
  <c r="J162" i="371"/>
  <c r="I162" i="371"/>
  <c r="H162" i="371"/>
  <c r="G162" i="371"/>
  <c r="F162" i="371"/>
  <c r="D162" i="371"/>
  <c r="Z161" i="371"/>
  <c r="Y161" i="371"/>
  <c r="X161" i="371"/>
  <c r="W161" i="371"/>
  <c r="V161" i="371"/>
  <c r="U161" i="371"/>
  <c r="T161" i="371"/>
  <c r="S161" i="371"/>
  <c r="Q161" i="371"/>
  <c r="P161" i="371"/>
  <c r="O161" i="371"/>
  <c r="N161" i="371"/>
  <c r="M161" i="371"/>
  <c r="L161" i="371"/>
  <c r="J161" i="371"/>
  <c r="I161" i="371"/>
  <c r="H161" i="371"/>
  <c r="G161" i="371"/>
  <c r="F161" i="371"/>
  <c r="D161" i="371"/>
  <c r="Z160" i="371"/>
  <c r="Y160" i="371"/>
  <c r="X160" i="371"/>
  <c r="W160" i="371"/>
  <c r="V160" i="371"/>
  <c r="U160" i="371"/>
  <c r="T160" i="371"/>
  <c r="S160" i="371"/>
  <c r="Q160" i="371"/>
  <c r="P160" i="371"/>
  <c r="O160" i="371"/>
  <c r="N160" i="371"/>
  <c r="M160" i="371"/>
  <c r="L160" i="371"/>
  <c r="J160" i="371"/>
  <c r="I160" i="371"/>
  <c r="H160" i="371"/>
  <c r="G160" i="371"/>
  <c r="F160" i="371"/>
  <c r="D160" i="371"/>
  <c r="Z159" i="371"/>
  <c r="Y159" i="371"/>
  <c r="X159" i="371"/>
  <c r="W159" i="371"/>
  <c r="V159" i="371"/>
  <c r="U159" i="371"/>
  <c r="T159" i="371"/>
  <c r="S159" i="371"/>
  <c r="Q159" i="371"/>
  <c r="P159" i="371"/>
  <c r="O159" i="371"/>
  <c r="N159" i="371"/>
  <c r="M159" i="371"/>
  <c r="L159" i="371"/>
  <c r="J159" i="371"/>
  <c r="I159" i="371"/>
  <c r="H159" i="371"/>
  <c r="G159" i="371"/>
  <c r="F159" i="371"/>
  <c r="D159" i="371"/>
  <c r="AA158" i="371"/>
  <c r="R158" i="371"/>
  <c r="K158" i="371"/>
  <c r="Z157" i="371"/>
  <c r="Y157" i="371"/>
  <c r="X157" i="371"/>
  <c r="W157" i="371"/>
  <c r="V157" i="371"/>
  <c r="U157" i="371"/>
  <c r="T157" i="371"/>
  <c r="S157" i="371"/>
  <c r="Q157" i="371"/>
  <c r="P157" i="371"/>
  <c r="O157" i="371"/>
  <c r="N157" i="371"/>
  <c r="M157" i="371"/>
  <c r="L157" i="371"/>
  <c r="J157" i="371"/>
  <c r="I157" i="371"/>
  <c r="H157" i="371"/>
  <c r="G157" i="371"/>
  <c r="F157" i="371"/>
  <c r="D157" i="371"/>
  <c r="Z156" i="371"/>
  <c r="Y156" i="371"/>
  <c r="X156" i="371"/>
  <c r="W156" i="371"/>
  <c r="V156" i="371"/>
  <c r="U156" i="371"/>
  <c r="T156" i="371"/>
  <c r="S156" i="371"/>
  <c r="Q156" i="371"/>
  <c r="P156" i="371"/>
  <c r="O156" i="371"/>
  <c r="N156" i="371"/>
  <c r="M156" i="371"/>
  <c r="L156" i="371"/>
  <c r="J156" i="371"/>
  <c r="I156" i="371"/>
  <c r="H156" i="371"/>
  <c r="G156" i="371"/>
  <c r="F156" i="371"/>
  <c r="D156" i="371"/>
  <c r="AA155" i="371"/>
  <c r="R155" i="371"/>
  <c r="K155" i="371"/>
  <c r="Z154" i="371"/>
  <c r="Y154" i="371"/>
  <c r="X154" i="371"/>
  <c r="W154" i="371"/>
  <c r="V154" i="371"/>
  <c r="U154" i="371"/>
  <c r="T154" i="371"/>
  <c r="S154" i="371"/>
  <c r="Q154" i="371"/>
  <c r="P154" i="371"/>
  <c r="O154" i="371"/>
  <c r="N154" i="371"/>
  <c r="M154" i="371"/>
  <c r="L154" i="371"/>
  <c r="J154" i="371"/>
  <c r="I154" i="371"/>
  <c r="H154" i="371"/>
  <c r="G154" i="371"/>
  <c r="F154" i="371"/>
  <c r="D154" i="371"/>
  <c r="Z153" i="371"/>
  <c r="Y153" i="371"/>
  <c r="X153" i="371"/>
  <c r="W153" i="371"/>
  <c r="V153" i="371"/>
  <c r="U153" i="371"/>
  <c r="T153" i="371"/>
  <c r="S153" i="371"/>
  <c r="Q153" i="371"/>
  <c r="P153" i="371"/>
  <c r="O153" i="371"/>
  <c r="N153" i="371"/>
  <c r="M153" i="371"/>
  <c r="L153" i="371"/>
  <c r="J153" i="371"/>
  <c r="I153" i="371"/>
  <c r="H153" i="371"/>
  <c r="G153" i="371"/>
  <c r="F153" i="371"/>
  <c r="D153" i="371"/>
  <c r="AA152" i="371"/>
  <c r="R152" i="371"/>
  <c r="K152" i="371"/>
  <c r="Z151" i="371"/>
  <c r="Y151" i="371"/>
  <c r="X151" i="371"/>
  <c r="W151" i="371"/>
  <c r="V151" i="371"/>
  <c r="U151" i="371"/>
  <c r="T151" i="371"/>
  <c r="S151" i="371"/>
  <c r="Q151" i="371"/>
  <c r="P151" i="371"/>
  <c r="O151" i="371"/>
  <c r="N151" i="371"/>
  <c r="M151" i="371"/>
  <c r="L151" i="371"/>
  <c r="J151" i="371"/>
  <c r="I151" i="371"/>
  <c r="H151" i="371"/>
  <c r="G151" i="371"/>
  <c r="F151" i="371"/>
  <c r="D151" i="371"/>
  <c r="Z150" i="371"/>
  <c r="Y150" i="371"/>
  <c r="X150" i="371"/>
  <c r="W150" i="371"/>
  <c r="V150" i="371"/>
  <c r="U150" i="371"/>
  <c r="T150" i="371"/>
  <c r="S150" i="371"/>
  <c r="Q150" i="371"/>
  <c r="P150" i="371"/>
  <c r="O150" i="371"/>
  <c r="N150" i="371"/>
  <c r="M150" i="371"/>
  <c r="L150" i="371"/>
  <c r="J150" i="371"/>
  <c r="I150" i="371"/>
  <c r="H150" i="371"/>
  <c r="G150" i="371"/>
  <c r="F150" i="371"/>
  <c r="D150" i="371"/>
  <c r="Z149" i="371"/>
  <c r="Y149" i="371"/>
  <c r="X149" i="371"/>
  <c r="W149" i="371"/>
  <c r="V149" i="371"/>
  <c r="U149" i="371"/>
  <c r="T149" i="371"/>
  <c r="S149" i="371"/>
  <c r="Q149" i="371"/>
  <c r="P149" i="371"/>
  <c r="O149" i="371"/>
  <c r="N149" i="371"/>
  <c r="M149" i="371"/>
  <c r="L149" i="371"/>
  <c r="J149" i="371"/>
  <c r="I149" i="371"/>
  <c r="H149" i="371"/>
  <c r="G149" i="371"/>
  <c r="F149" i="371"/>
  <c r="D149" i="371"/>
  <c r="Z148" i="371"/>
  <c r="Y148" i="371"/>
  <c r="X148" i="371"/>
  <c r="W148" i="371"/>
  <c r="V148" i="371"/>
  <c r="U148" i="371"/>
  <c r="T148" i="371"/>
  <c r="S148" i="371"/>
  <c r="Q148" i="371"/>
  <c r="P148" i="371"/>
  <c r="O148" i="371"/>
  <c r="N148" i="371"/>
  <c r="M148" i="371"/>
  <c r="L148" i="371"/>
  <c r="J148" i="371"/>
  <c r="I148" i="371"/>
  <c r="H148" i="371"/>
  <c r="G148" i="371"/>
  <c r="F148" i="371"/>
  <c r="D148" i="371"/>
  <c r="Z147" i="371"/>
  <c r="Y147" i="371"/>
  <c r="X147" i="371"/>
  <c r="W147" i="371"/>
  <c r="V147" i="371"/>
  <c r="U147" i="371"/>
  <c r="T147" i="371"/>
  <c r="S147" i="371"/>
  <c r="Q147" i="371"/>
  <c r="P147" i="371"/>
  <c r="O147" i="371"/>
  <c r="N147" i="371"/>
  <c r="M147" i="371"/>
  <c r="L147" i="371"/>
  <c r="J147" i="371"/>
  <c r="I147" i="371"/>
  <c r="H147" i="371"/>
  <c r="G147" i="371"/>
  <c r="F147" i="371"/>
  <c r="D147" i="371"/>
  <c r="Z146" i="371"/>
  <c r="Y146" i="371"/>
  <c r="X146" i="371"/>
  <c r="W146" i="371"/>
  <c r="V146" i="371"/>
  <c r="U146" i="371"/>
  <c r="T146" i="371"/>
  <c r="S146" i="371"/>
  <c r="Q146" i="371"/>
  <c r="P146" i="371"/>
  <c r="O146" i="371"/>
  <c r="N146" i="371"/>
  <c r="M146" i="371"/>
  <c r="L146" i="371"/>
  <c r="J146" i="371"/>
  <c r="I146" i="371"/>
  <c r="H146" i="371"/>
  <c r="G146" i="371"/>
  <c r="F146" i="371"/>
  <c r="D146" i="371"/>
  <c r="AA145" i="371"/>
  <c r="R145" i="371"/>
  <c r="K145" i="371"/>
  <c r="Z144" i="371"/>
  <c r="Y144" i="371"/>
  <c r="X144" i="371"/>
  <c r="W144" i="371"/>
  <c r="V144" i="371"/>
  <c r="U144" i="371"/>
  <c r="T144" i="371"/>
  <c r="S144" i="371"/>
  <c r="Q144" i="371"/>
  <c r="P144" i="371"/>
  <c r="O144" i="371"/>
  <c r="N144" i="371"/>
  <c r="M144" i="371"/>
  <c r="L144" i="371"/>
  <c r="J144" i="371"/>
  <c r="I144" i="371"/>
  <c r="H144" i="371"/>
  <c r="G144" i="371"/>
  <c r="F144" i="371"/>
  <c r="D144" i="371"/>
  <c r="Z143" i="371"/>
  <c r="Y143" i="371"/>
  <c r="X143" i="371"/>
  <c r="W143" i="371"/>
  <c r="V143" i="371"/>
  <c r="U143" i="371"/>
  <c r="T143" i="371"/>
  <c r="S143" i="371"/>
  <c r="Q143" i="371"/>
  <c r="P143" i="371"/>
  <c r="O143" i="371"/>
  <c r="N143" i="371"/>
  <c r="M143" i="371"/>
  <c r="L143" i="371"/>
  <c r="J143" i="371"/>
  <c r="I143" i="371"/>
  <c r="H143" i="371"/>
  <c r="G143" i="371"/>
  <c r="F143" i="371"/>
  <c r="D143" i="371"/>
  <c r="Z142" i="371"/>
  <c r="Y142" i="371"/>
  <c r="X142" i="371"/>
  <c r="W142" i="371"/>
  <c r="V142" i="371"/>
  <c r="U142" i="371"/>
  <c r="T142" i="371"/>
  <c r="S142" i="371"/>
  <c r="Q142" i="371"/>
  <c r="P142" i="371"/>
  <c r="O142" i="371"/>
  <c r="N142" i="371"/>
  <c r="M142" i="371"/>
  <c r="L142" i="371"/>
  <c r="J142" i="371"/>
  <c r="I142" i="371"/>
  <c r="H142" i="371"/>
  <c r="G142" i="371"/>
  <c r="F142" i="371"/>
  <c r="D142" i="371"/>
  <c r="Z141" i="371"/>
  <c r="Y141" i="371"/>
  <c r="X141" i="371"/>
  <c r="W141" i="371"/>
  <c r="V141" i="371"/>
  <c r="U141" i="371"/>
  <c r="T141" i="371"/>
  <c r="S141" i="371"/>
  <c r="Q141" i="371"/>
  <c r="P141" i="371"/>
  <c r="O141" i="371"/>
  <c r="N141" i="371"/>
  <c r="M141" i="371"/>
  <c r="L141" i="371"/>
  <c r="J141" i="371"/>
  <c r="I141" i="371"/>
  <c r="H141" i="371"/>
  <c r="G141" i="371"/>
  <c r="F141" i="371"/>
  <c r="D141" i="371"/>
  <c r="Z140" i="371"/>
  <c r="Y140" i="371"/>
  <c r="X140" i="371"/>
  <c r="W140" i="371"/>
  <c r="V140" i="371"/>
  <c r="U140" i="371"/>
  <c r="T140" i="371"/>
  <c r="S140" i="371"/>
  <c r="Q140" i="371"/>
  <c r="P140" i="371"/>
  <c r="O140" i="371"/>
  <c r="N140" i="371"/>
  <c r="M140" i="371"/>
  <c r="L140" i="371"/>
  <c r="J140" i="371"/>
  <c r="I140" i="371"/>
  <c r="H140" i="371"/>
  <c r="G140" i="371"/>
  <c r="F140" i="371"/>
  <c r="D140" i="371"/>
  <c r="AA139" i="371"/>
  <c r="R139" i="371"/>
  <c r="K139" i="371"/>
  <c r="Z138" i="371"/>
  <c r="Y138" i="371"/>
  <c r="X138" i="371"/>
  <c r="W138" i="371"/>
  <c r="V138" i="371"/>
  <c r="U138" i="371"/>
  <c r="T138" i="371"/>
  <c r="S138" i="371"/>
  <c r="Q138" i="371"/>
  <c r="P138" i="371"/>
  <c r="O138" i="371"/>
  <c r="N138" i="371"/>
  <c r="M138" i="371"/>
  <c r="L138" i="371"/>
  <c r="J138" i="371"/>
  <c r="I138" i="371"/>
  <c r="H138" i="371"/>
  <c r="G138" i="371"/>
  <c r="F138" i="371"/>
  <c r="D138" i="371"/>
  <c r="Z137" i="371"/>
  <c r="Y137" i="371"/>
  <c r="X137" i="371"/>
  <c r="W137" i="371"/>
  <c r="V137" i="371"/>
  <c r="U137" i="371"/>
  <c r="T137" i="371"/>
  <c r="S137" i="371"/>
  <c r="Q137" i="371"/>
  <c r="P137" i="371"/>
  <c r="O137" i="371"/>
  <c r="N137" i="371"/>
  <c r="M137" i="371"/>
  <c r="L137" i="371"/>
  <c r="J137" i="371"/>
  <c r="I137" i="371"/>
  <c r="H137" i="371"/>
  <c r="G137" i="371"/>
  <c r="F137" i="371"/>
  <c r="D137" i="371"/>
  <c r="Z136" i="371"/>
  <c r="Y136" i="371"/>
  <c r="X136" i="371"/>
  <c r="W136" i="371"/>
  <c r="V136" i="371"/>
  <c r="U136" i="371"/>
  <c r="T136" i="371"/>
  <c r="S136" i="371"/>
  <c r="Q136" i="371"/>
  <c r="P136" i="371"/>
  <c r="O136" i="371"/>
  <c r="N136" i="371"/>
  <c r="M136" i="371"/>
  <c r="L136" i="371"/>
  <c r="J136" i="371"/>
  <c r="I136" i="371"/>
  <c r="H136" i="371"/>
  <c r="G136" i="371"/>
  <c r="F136" i="371"/>
  <c r="D136" i="371"/>
  <c r="Z135" i="371"/>
  <c r="Y135" i="371"/>
  <c r="X135" i="371"/>
  <c r="W135" i="371"/>
  <c r="V135" i="371"/>
  <c r="U135" i="371"/>
  <c r="T135" i="371"/>
  <c r="S135" i="371"/>
  <c r="Q135" i="371"/>
  <c r="P135" i="371"/>
  <c r="O135" i="371"/>
  <c r="N135" i="371"/>
  <c r="M135" i="371"/>
  <c r="L135" i="371"/>
  <c r="J135" i="371"/>
  <c r="I135" i="371"/>
  <c r="H135" i="371"/>
  <c r="G135" i="371"/>
  <c r="F135" i="371"/>
  <c r="D135" i="371"/>
  <c r="AA134" i="371"/>
  <c r="R134" i="371"/>
  <c r="K134" i="371"/>
  <c r="Z133" i="371"/>
  <c r="Y133" i="371"/>
  <c r="X133" i="371"/>
  <c r="W133" i="371"/>
  <c r="V133" i="371"/>
  <c r="U133" i="371"/>
  <c r="T133" i="371"/>
  <c r="S133" i="371"/>
  <c r="Q133" i="371"/>
  <c r="P133" i="371"/>
  <c r="O133" i="371"/>
  <c r="N133" i="371"/>
  <c r="M133" i="371"/>
  <c r="L133" i="371"/>
  <c r="J133" i="371"/>
  <c r="I133" i="371"/>
  <c r="H133" i="371"/>
  <c r="G133" i="371"/>
  <c r="F133" i="371"/>
  <c r="D133" i="371"/>
  <c r="Z132" i="371"/>
  <c r="Y132" i="371"/>
  <c r="X132" i="371"/>
  <c r="W132" i="371"/>
  <c r="V132" i="371"/>
  <c r="U132" i="371"/>
  <c r="T132" i="371"/>
  <c r="S132" i="371"/>
  <c r="Q132" i="371"/>
  <c r="P132" i="371"/>
  <c r="O132" i="371"/>
  <c r="N132" i="371"/>
  <c r="M132" i="371"/>
  <c r="L132" i="371"/>
  <c r="J132" i="371"/>
  <c r="I132" i="371"/>
  <c r="H132" i="371"/>
  <c r="G132" i="371"/>
  <c r="F132" i="371"/>
  <c r="D132" i="371"/>
  <c r="Z131" i="371"/>
  <c r="Y131" i="371"/>
  <c r="X131" i="371"/>
  <c r="W131" i="371"/>
  <c r="V131" i="371"/>
  <c r="U131" i="371"/>
  <c r="T131" i="371"/>
  <c r="S131" i="371"/>
  <c r="Q131" i="371"/>
  <c r="P131" i="371"/>
  <c r="O131" i="371"/>
  <c r="N131" i="371"/>
  <c r="M131" i="371"/>
  <c r="L131" i="371"/>
  <c r="J131" i="371"/>
  <c r="I131" i="371"/>
  <c r="H131" i="371"/>
  <c r="G131" i="371"/>
  <c r="F131" i="371"/>
  <c r="D131" i="371"/>
  <c r="Z130" i="371"/>
  <c r="Y130" i="371"/>
  <c r="X130" i="371"/>
  <c r="W130" i="371"/>
  <c r="V130" i="371"/>
  <c r="U130" i="371"/>
  <c r="T130" i="371"/>
  <c r="S130" i="371"/>
  <c r="Q130" i="371"/>
  <c r="P130" i="371"/>
  <c r="O130" i="371"/>
  <c r="N130" i="371"/>
  <c r="M130" i="371"/>
  <c r="L130" i="371"/>
  <c r="J130" i="371"/>
  <c r="I130" i="371"/>
  <c r="H130" i="371"/>
  <c r="G130" i="371"/>
  <c r="F130" i="371"/>
  <c r="D130" i="371"/>
  <c r="AA129" i="371"/>
  <c r="R129" i="371"/>
  <c r="K129" i="371"/>
  <c r="Z128" i="371"/>
  <c r="Y128" i="371"/>
  <c r="X128" i="371"/>
  <c r="W128" i="371"/>
  <c r="V128" i="371"/>
  <c r="U128" i="371"/>
  <c r="T128" i="371"/>
  <c r="S128" i="371"/>
  <c r="Q128" i="371"/>
  <c r="P128" i="371"/>
  <c r="O128" i="371"/>
  <c r="N128" i="371"/>
  <c r="M128" i="371"/>
  <c r="L128" i="371"/>
  <c r="J128" i="371"/>
  <c r="I128" i="371"/>
  <c r="H128" i="371"/>
  <c r="G128" i="371"/>
  <c r="F128" i="371"/>
  <c r="D128" i="371"/>
  <c r="Z127" i="371"/>
  <c r="Y127" i="371"/>
  <c r="X127" i="371"/>
  <c r="W127" i="371"/>
  <c r="V127" i="371"/>
  <c r="U127" i="371"/>
  <c r="T127" i="371"/>
  <c r="S127" i="371"/>
  <c r="Q127" i="371"/>
  <c r="P127" i="371"/>
  <c r="O127" i="371"/>
  <c r="N127" i="371"/>
  <c r="M127" i="371"/>
  <c r="L127" i="371"/>
  <c r="J127" i="371"/>
  <c r="I127" i="371"/>
  <c r="H127" i="371"/>
  <c r="G127" i="371"/>
  <c r="F127" i="371"/>
  <c r="D127" i="371"/>
  <c r="AA126" i="371"/>
  <c r="R126" i="371"/>
  <c r="K126" i="371"/>
  <c r="Z125" i="371"/>
  <c r="Y125" i="371"/>
  <c r="X125" i="371"/>
  <c r="W125" i="371"/>
  <c r="V125" i="371"/>
  <c r="U125" i="371"/>
  <c r="T125" i="371"/>
  <c r="S125" i="371"/>
  <c r="Q125" i="371"/>
  <c r="P125" i="371"/>
  <c r="O125" i="371"/>
  <c r="N125" i="371"/>
  <c r="M125" i="371"/>
  <c r="L125" i="371"/>
  <c r="J125" i="371"/>
  <c r="I125" i="371"/>
  <c r="H125" i="371"/>
  <c r="G125" i="371"/>
  <c r="F125" i="371"/>
  <c r="D125" i="371"/>
  <c r="AA124" i="371"/>
  <c r="R124" i="371"/>
  <c r="K124" i="371"/>
  <c r="Z123" i="371"/>
  <c r="Y123" i="371"/>
  <c r="X123" i="371"/>
  <c r="W123" i="371"/>
  <c r="V123" i="371"/>
  <c r="U123" i="371"/>
  <c r="T123" i="371"/>
  <c r="S123" i="371"/>
  <c r="Q123" i="371"/>
  <c r="P123" i="371"/>
  <c r="O123" i="371"/>
  <c r="N123" i="371"/>
  <c r="M123" i="371"/>
  <c r="L123" i="371"/>
  <c r="J123" i="371"/>
  <c r="I123" i="371"/>
  <c r="H123" i="371"/>
  <c r="G123" i="371"/>
  <c r="F123" i="371"/>
  <c r="D123" i="371"/>
  <c r="Z122" i="371"/>
  <c r="Y122" i="371"/>
  <c r="X122" i="371"/>
  <c r="W122" i="371"/>
  <c r="V122" i="371"/>
  <c r="U122" i="371"/>
  <c r="T122" i="371"/>
  <c r="S122" i="371"/>
  <c r="Q122" i="371"/>
  <c r="P122" i="371"/>
  <c r="O122" i="371"/>
  <c r="N122" i="371"/>
  <c r="M122" i="371"/>
  <c r="L122" i="371"/>
  <c r="J122" i="371"/>
  <c r="I122" i="371"/>
  <c r="H122" i="371"/>
  <c r="G122" i="371"/>
  <c r="F122" i="371"/>
  <c r="D122" i="371"/>
  <c r="Z121" i="371"/>
  <c r="Y121" i="371"/>
  <c r="X121" i="371"/>
  <c r="W121" i="371"/>
  <c r="V121" i="371"/>
  <c r="U121" i="371"/>
  <c r="T121" i="371"/>
  <c r="S121" i="371"/>
  <c r="Q121" i="371"/>
  <c r="P121" i="371"/>
  <c r="O121" i="371"/>
  <c r="N121" i="371"/>
  <c r="M121" i="371"/>
  <c r="L121" i="371"/>
  <c r="J121" i="371"/>
  <c r="I121" i="371"/>
  <c r="H121" i="371"/>
  <c r="G121" i="371"/>
  <c r="F121" i="371"/>
  <c r="D121" i="371"/>
  <c r="Z120" i="371"/>
  <c r="Y120" i="371"/>
  <c r="X120" i="371"/>
  <c r="W120" i="371"/>
  <c r="V120" i="371"/>
  <c r="U120" i="371"/>
  <c r="T120" i="371"/>
  <c r="S120" i="371"/>
  <c r="Q120" i="371"/>
  <c r="P120" i="371"/>
  <c r="O120" i="371"/>
  <c r="N120" i="371"/>
  <c r="M120" i="371"/>
  <c r="L120" i="371"/>
  <c r="J120" i="371"/>
  <c r="I120" i="371"/>
  <c r="H120" i="371"/>
  <c r="G120" i="371"/>
  <c r="F120" i="371"/>
  <c r="D120" i="371"/>
  <c r="Z119" i="371"/>
  <c r="Y119" i="371"/>
  <c r="X119" i="371"/>
  <c r="W119" i="371"/>
  <c r="V119" i="371"/>
  <c r="U119" i="371"/>
  <c r="T119" i="371"/>
  <c r="S119" i="371"/>
  <c r="Q119" i="371"/>
  <c r="P119" i="371"/>
  <c r="O119" i="371"/>
  <c r="N119" i="371"/>
  <c r="M119" i="371"/>
  <c r="L119" i="371"/>
  <c r="J119" i="371"/>
  <c r="I119" i="371"/>
  <c r="H119" i="371"/>
  <c r="G119" i="371"/>
  <c r="F119" i="371"/>
  <c r="D119" i="371"/>
  <c r="Z118" i="371"/>
  <c r="Y118" i="371"/>
  <c r="X118" i="371"/>
  <c r="W118" i="371"/>
  <c r="V118" i="371"/>
  <c r="U118" i="371"/>
  <c r="T118" i="371"/>
  <c r="S118" i="371"/>
  <c r="Q118" i="371"/>
  <c r="P118" i="371"/>
  <c r="O118" i="371"/>
  <c r="N118" i="371"/>
  <c r="M118" i="371"/>
  <c r="L118" i="371"/>
  <c r="J118" i="371"/>
  <c r="I118" i="371"/>
  <c r="H118" i="371"/>
  <c r="G118" i="371"/>
  <c r="F118" i="371"/>
  <c r="D118" i="371"/>
  <c r="Z117" i="371"/>
  <c r="Y117" i="371"/>
  <c r="X117" i="371"/>
  <c r="W117" i="371"/>
  <c r="V117" i="371"/>
  <c r="U117" i="371"/>
  <c r="T117" i="371"/>
  <c r="S117" i="371"/>
  <c r="Q117" i="371"/>
  <c r="P117" i="371"/>
  <c r="O117" i="371"/>
  <c r="N117" i="371"/>
  <c r="M117" i="371"/>
  <c r="L117" i="371"/>
  <c r="J117" i="371"/>
  <c r="I117" i="371"/>
  <c r="H117" i="371"/>
  <c r="G117" i="371"/>
  <c r="F117" i="371"/>
  <c r="D117" i="371"/>
  <c r="AA116" i="371"/>
  <c r="R116" i="371"/>
  <c r="K116" i="371"/>
  <c r="Z115" i="371"/>
  <c r="Y115" i="371"/>
  <c r="X115" i="371"/>
  <c r="W115" i="371"/>
  <c r="V115" i="371"/>
  <c r="U115" i="371"/>
  <c r="T115" i="371"/>
  <c r="S115" i="371"/>
  <c r="Q115" i="371"/>
  <c r="P115" i="371"/>
  <c r="O115" i="371"/>
  <c r="N115" i="371"/>
  <c r="M115" i="371"/>
  <c r="L115" i="371"/>
  <c r="J115" i="371"/>
  <c r="I115" i="371"/>
  <c r="H115" i="371"/>
  <c r="G115" i="371"/>
  <c r="F115" i="371"/>
  <c r="D115" i="371"/>
  <c r="Z114" i="371"/>
  <c r="Y114" i="371"/>
  <c r="X114" i="371"/>
  <c r="W114" i="371"/>
  <c r="V114" i="371"/>
  <c r="U114" i="371"/>
  <c r="T114" i="371"/>
  <c r="S114" i="371"/>
  <c r="Q114" i="371"/>
  <c r="P114" i="371"/>
  <c r="O114" i="371"/>
  <c r="N114" i="371"/>
  <c r="M114" i="371"/>
  <c r="L114" i="371"/>
  <c r="J114" i="371"/>
  <c r="I114" i="371"/>
  <c r="H114" i="371"/>
  <c r="G114" i="371"/>
  <c r="F114" i="371"/>
  <c r="D114" i="371"/>
  <c r="Z113" i="371"/>
  <c r="Y113" i="371"/>
  <c r="X113" i="371"/>
  <c r="W113" i="371"/>
  <c r="V113" i="371"/>
  <c r="U113" i="371"/>
  <c r="T113" i="371"/>
  <c r="S113" i="371"/>
  <c r="Q113" i="371"/>
  <c r="P113" i="371"/>
  <c r="O113" i="371"/>
  <c r="N113" i="371"/>
  <c r="M113" i="371"/>
  <c r="L113" i="371"/>
  <c r="J113" i="371"/>
  <c r="I113" i="371"/>
  <c r="H113" i="371"/>
  <c r="G113" i="371"/>
  <c r="F113" i="371"/>
  <c r="D113" i="371"/>
  <c r="Z112" i="371"/>
  <c r="Y112" i="371"/>
  <c r="X112" i="371"/>
  <c r="W112" i="371"/>
  <c r="V112" i="371"/>
  <c r="U112" i="371"/>
  <c r="T112" i="371"/>
  <c r="S112" i="371"/>
  <c r="Q112" i="371"/>
  <c r="P112" i="371"/>
  <c r="O112" i="371"/>
  <c r="N112" i="371"/>
  <c r="M112" i="371"/>
  <c r="L112" i="371"/>
  <c r="J112" i="371"/>
  <c r="I112" i="371"/>
  <c r="H112" i="371"/>
  <c r="G112" i="371"/>
  <c r="F112" i="371"/>
  <c r="D112" i="371"/>
  <c r="Z111" i="371"/>
  <c r="Y111" i="371"/>
  <c r="X111" i="371"/>
  <c r="W111" i="371"/>
  <c r="V111" i="371"/>
  <c r="U111" i="371"/>
  <c r="T111" i="371"/>
  <c r="S111" i="371"/>
  <c r="Q111" i="371"/>
  <c r="P111" i="371"/>
  <c r="O111" i="371"/>
  <c r="N111" i="371"/>
  <c r="M111" i="371"/>
  <c r="L111" i="371"/>
  <c r="J111" i="371"/>
  <c r="I111" i="371"/>
  <c r="H111" i="371"/>
  <c r="G111" i="371"/>
  <c r="F111" i="371"/>
  <c r="D111" i="371"/>
  <c r="Z110" i="371"/>
  <c r="Y110" i="371"/>
  <c r="X110" i="371"/>
  <c r="W110" i="371"/>
  <c r="V110" i="371"/>
  <c r="U110" i="371"/>
  <c r="T110" i="371"/>
  <c r="S110" i="371"/>
  <c r="Q110" i="371"/>
  <c r="P110" i="371"/>
  <c r="O110" i="371"/>
  <c r="N110" i="371"/>
  <c r="M110" i="371"/>
  <c r="L110" i="371"/>
  <c r="J110" i="371"/>
  <c r="I110" i="371"/>
  <c r="H110" i="371"/>
  <c r="G110" i="371"/>
  <c r="F110" i="371"/>
  <c r="D110" i="371"/>
  <c r="AA109" i="371"/>
  <c r="R109" i="371"/>
  <c r="K109" i="371"/>
  <c r="Z108" i="371"/>
  <c r="Y108" i="371"/>
  <c r="X108" i="371"/>
  <c r="W108" i="371"/>
  <c r="V108" i="371"/>
  <c r="U108" i="371"/>
  <c r="T108" i="371"/>
  <c r="S108" i="371"/>
  <c r="Q108" i="371"/>
  <c r="P108" i="371"/>
  <c r="O108" i="371"/>
  <c r="N108" i="371"/>
  <c r="M108" i="371"/>
  <c r="L108" i="371"/>
  <c r="J108" i="371"/>
  <c r="I108" i="371"/>
  <c r="H108" i="371"/>
  <c r="G108" i="371"/>
  <c r="F108" i="371"/>
  <c r="D108" i="371"/>
  <c r="Z107" i="371"/>
  <c r="Y107" i="371"/>
  <c r="X107" i="371"/>
  <c r="W107" i="371"/>
  <c r="V107" i="371"/>
  <c r="U107" i="371"/>
  <c r="T107" i="371"/>
  <c r="S107" i="371"/>
  <c r="Q107" i="371"/>
  <c r="P107" i="371"/>
  <c r="O107" i="371"/>
  <c r="N107" i="371"/>
  <c r="M107" i="371"/>
  <c r="L107" i="371"/>
  <c r="J107" i="371"/>
  <c r="I107" i="371"/>
  <c r="H107" i="371"/>
  <c r="G107" i="371"/>
  <c r="F107" i="371"/>
  <c r="D107" i="371"/>
  <c r="Z106" i="371"/>
  <c r="Y106" i="371"/>
  <c r="X106" i="371"/>
  <c r="W106" i="371"/>
  <c r="V106" i="371"/>
  <c r="U106" i="371"/>
  <c r="T106" i="371"/>
  <c r="S106" i="371"/>
  <c r="Q106" i="371"/>
  <c r="P106" i="371"/>
  <c r="O106" i="371"/>
  <c r="N106" i="371"/>
  <c r="M106" i="371"/>
  <c r="L106" i="371"/>
  <c r="J106" i="371"/>
  <c r="I106" i="371"/>
  <c r="H106" i="371"/>
  <c r="G106" i="371"/>
  <c r="F106" i="371"/>
  <c r="D106" i="371"/>
  <c r="Z105" i="371"/>
  <c r="Y105" i="371"/>
  <c r="X105" i="371"/>
  <c r="W105" i="371"/>
  <c r="V105" i="371"/>
  <c r="U105" i="371"/>
  <c r="T105" i="371"/>
  <c r="S105" i="371"/>
  <c r="Q105" i="371"/>
  <c r="P105" i="371"/>
  <c r="O105" i="371"/>
  <c r="N105" i="371"/>
  <c r="M105" i="371"/>
  <c r="L105" i="371"/>
  <c r="J105" i="371"/>
  <c r="I105" i="371"/>
  <c r="H105" i="371"/>
  <c r="G105" i="371"/>
  <c r="F105" i="371"/>
  <c r="D105" i="371"/>
  <c r="Z104" i="371"/>
  <c r="Y104" i="371"/>
  <c r="X104" i="371"/>
  <c r="W104" i="371"/>
  <c r="V104" i="371"/>
  <c r="U104" i="371"/>
  <c r="T104" i="371"/>
  <c r="S104" i="371"/>
  <c r="Q104" i="371"/>
  <c r="P104" i="371"/>
  <c r="O104" i="371"/>
  <c r="N104" i="371"/>
  <c r="M104" i="371"/>
  <c r="L104" i="371"/>
  <c r="J104" i="371"/>
  <c r="I104" i="371"/>
  <c r="H104" i="371"/>
  <c r="G104" i="371"/>
  <c r="F104" i="371"/>
  <c r="D104" i="371"/>
  <c r="Z103" i="371"/>
  <c r="Y103" i="371"/>
  <c r="X103" i="371"/>
  <c r="W103" i="371"/>
  <c r="V103" i="371"/>
  <c r="U103" i="371"/>
  <c r="T103" i="371"/>
  <c r="S103" i="371"/>
  <c r="Q103" i="371"/>
  <c r="P103" i="371"/>
  <c r="O103" i="371"/>
  <c r="N103" i="371"/>
  <c r="M103" i="371"/>
  <c r="L103" i="371"/>
  <c r="J103" i="371"/>
  <c r="I103" i="371"/>
  <c r="H103" i="371"/>
  <c r="G103" i="371"/>
  <c r="F103" i="371"/>
  <c r="D103" i="371"/>
  <c r="AA102" i="371"/>
  <c r="R102" i="371"/>
  <c r="K102" i="371"/>
  <c r="Z101" i="371"/>
  <c r="Y101" i="371"/>
  <c r="X101" i="371"/>
  <c r="W101" i="371"/>
  <c r="V101" i="371"/>
  <c r="U101" i="371"/>
  <c r="T101" i="371"/>
  <c r="S101" i="371"/>
  <c r="Q101" i="371"/>
  <c r="P101" i="371"/>
  <c r="O101" i="371"/>
  <c r="N101" i="371"/>
  <c r="M101" i="371"/>
  <c r="L101" i="371"/>
  <c r="J101" i="371"/>
  <c r="I101" i="371"/>
  <c r="H101" i="371"/>
  <c r="G101" i="371"/>
  <c r="F101" i="371"/>
  <c r="D101" i="371"/>
  <c r="Z100" i="371"/>
  <c r="Y100" i="371"/>
  <c r="X100" i="371"/>
  <c r="W100" i="371"/>
  <c r="V100" i="371"/>
  <c r="U100" i="371"/>
  <c r="T100" i="371"/>
  <c r="S100" i="371"/>
  <c r="Q100" i="371"/>
  <c r="P100" i="371"/>
  <c r="O100" i="371"/>
  <c r="N100" i="371"/>
  <c r="M100" i="371"/>
  <c r="L100" i="371"/>
  <c r="J100" i="371"/>
  <c r="I100" i="371"/>
  <c r="H100" i="371"/>
  <c r="G100" i="371"/>
  <c r="F100" i="371"/>
  <c r="D100" i="371"/>
  <c r="Z99" i="371"/>
  <c r="Y99" i="371"/>
  <c r="X99" i="371"/>
  <c r="W99" i="371"/>
  <c r="V99" i="371"/>
  <c r="U99" i="371"/>
  <c r="T99" i="371"/>
  <c r="S99" i="371"/>
  <c r="Q99" i="371"/>
  <c r="P99" i="371"/>
  <c r="O99" i="371"/>
  <c r="N99" i="371"/>
  <c r="M99" i="371"/>
  <c r="L99" i="371"/>
  <c r="J99" i="371"/>
  <c r="I99" i="371"/>
  <c r="H99" i="371"/>
  <c r="G99" i="371"/>
  <c r="F99" i="371"/>
  <c r="D99" i="371"/>
  <c r="Z98" i="371"/>
  <c r="Y98" i="371"/>
  <c r="X98" i="371"/>
  <c r="W98" i="371"/>
  <c r="V98" i="371"/>
  <c r="U98" i="371"/>
  <c r="T98" i="371"/>
  <c r="S98" i="371"/>
  <c r="Q98" i="371"/>
  <c r="P98" i="371"/>
  <c r="O98" i="371"/>
  <c r="N98" i="371"/>
  <c r="M98" i="371"/>
  <c r="L98" i="371"/>
  <c r="J98" i="371"/>
  <c r="I98" i="371"/>
  <c r="H98" i="371"/>
  <c r="G98" i="371"/>
  <c r="F98" i="371"/>
  <c r="D98" i="371"/>
  <c r="Z97" i="371"/>
  <c r="Y97" i="371"/>
  <c r="X97" i="371"/>
  <c r="W97" i="371"/>
  <c r="V97" i="371"/>
  <c r="U97" i="371"/>
  <c r="T97" i="371"/>
  <c r="S97" i="371"/>
  <c r="Q97" i="371"/>
  <c r="P97" i="371"/>
  <c r="O97" i="371"/>
  <c r="N97" i="371"/>
  <c r="M97" i="371"/>
  <c r="L97" i="371"/>
  <c r="J97" i="371"/>
  <c r="I97" i="371"/>
  <c r="H97" i="371"/>
  <c r="G97" i="371"/>
  <c r="F97" i="371"/>
  <c r="D97" i="371"/>
  <c r="Z96" i="371"/>
  <c r="Y96" i="371"/>
  <c r="X96" i="371"/>
  <c r="W96" i="371"/>
  <c r="V96" i="371"/>
  <c r="U96" i="371"/>
  <c r="T96" i="371"/>
  <c r="S96" i="371"/>
  <c r="Q96" i="371"/>
  <c r="P96" i="371"/>
  <c r="O96" i="371"/>
  <c r="N96" i="371"/>
  <c r="M96" i="371"/>
  <c r="L96" i="371"/>
  <c r="J96" i="371"/>
  <c r="I96" i="371"/>
  <c r="H96" i="371"/>
  <c r="G96" i="371"/>
  <c r="F96" i="371"/>
  <c r="D96" i="371"/>
  <c r="AA95" i="371"/>
  <c r="R95" i="371"/>
  <c r="K95" i="371"/>
  <c r="Z94" i="371"/>
  <c r="Y94" i="371"/>
  <c r="X94" i="371"/>
  <c r="W94" i="371"/>
  <c r="V94" i="371"/>
  <c r="U94" i="371"/>
  <c r="T94" i="371"/>
  <c r="S94" i="371"/>
  <c r="Q94" i="371"/>
  <c r="P94" i="371"/>
  <c r="O94" i="371"/>
  <c r="N94" i="371"/>
  <c r="M94" i="371"/>
  <c r="L94" i="371"/>
  <c r="J94" i="371"/>
  <c r="I94" i="371"/>
  <c r="H94" i="371"/>
  <c r="G94" i="371"/>
  <c r="F94" i="371"/>
  <c r="D94" i="371"/>
  <c r="AA93" i="371"/>
  <c r="R93" i="371"/>
  <c r="K93" i="371"/>
  <c r="Z92" i="371"/>
  <c r="Y92" i="371"/>
  <c r="X92" i="371"/>
  <c r="V92" i="371"/>
  <c r="T92" i="371"/>
  <c r="S92" i="371"/>
  <c r="P92" i="371"/>
  <c r="O92" i="371"/>
  <c r="N92" i="371"/>
  <c r="M92" i="371"/>
  <c r="L92" i="371"/>
  <c r="J92" i="371"/>
  <c r="I92" i="371"/>
  <c r="H92" i="371"/>
  <c r="G92" i="371"/>
  <c r="F92" i="371"/>
  <c r="D92" i="371"/>
  <c r="Z91" i="371"/>
  <c r="Y91" i="371"/>
  <c r="X91" i="371"/>
  <c r="V91" i="371"/>
  <c r="T91" i="371"/>
  <c r="S91" i="371"/>
  <c r="P91" i="371"/>
  <c r="O91" i="371"/>
  <c r="N91" i="371"/>
  <c r="M91" i="371"/>
  <c r="L91" i="371"/>
  <c r="J91" i="371"/>
  <c r="I91" i="371"/>
  <c r="H91" i="371"/>
  <c r="G91" i="371"/>
  <c r="F91" i="371"/>
  <c r="D91" i="371"/>
  <c r="Z90" i="371"/>
  <c r="Y90" i="371"/>
  <c r="X90" i="371"/>
  <c r="V90" i="371"/>
  <c r="T90" i="371"/>
  <c r="S90" i="371"/>
  <c r="P90" i="371"/>
  <c r="O90" i="371"/>
  <c r="N90" i="371"/>
  <c r="M90" i="371"/>
  <c r="L90" i="371"/>
  <c r="J90" i="371"/>
  <c r="I90" i="371"/>
  <c r="H90" i="371"/>
  <c r="G90" i="371"/>
  <c r="F90" i="371"/>
  <c r="D90" i="371"/>
  <c r="Z89" i="371"/>
  <c r="Y89" i="371"/>
  <c r="X89" i="371"/>
  <c r="V89" i="371"/>
  <c r="T89" i="371"/>
  <c r="S89" i="371"/>
  <c r="P89" i="371"/>
  <c r="O89" i="371"/>
  <c r="N89" i="371"/>
  <c r="M89" i="371"/>
  <c r="L89" i="371"/>
  <c r="J89" i="371"/>
  <c r="I89" i="371"/>
  <c r="H89" i="371"/>
  <c r="G89" i="371"/>
  <c r="F89" i="371"/>
  <c r="D89" i="371"/>
  <c r="Z88" i="371"/>
  <c r="Y88" i="371"/>
  <c r="X88" i="371"/>
  <c r="V88" i="371"/>
  <c r="T88" i="371"/>
  <c r="S88" i="371"/>
  <c r="P88" i="371"/>
  <c r="O88" i="371"/>
  <c r="N88" i="371"/>
  <c r="M88" i="371"/>
  <c r="L88" i="371"/>
  <c r="J88" i="371"/>
  <c r="I88" i="371"/>
  <c r="H88" i="371"/>
  <c r="G88" i="371"/>
  <c r="F88" i="371"/>
  <c r="D88" i="371"/>
  <c r="Z87" i="371"/>
  <c r="Y87" i="371"/>
  <c r="X87" i="371"/>
  <c r="V87" i="371"/>
  <c r="T87" i="371"/>
  <c r="S87" i="371"/>
  <c r="P87" i="371"/>
  <c r="O87" i="371"/>
  <c r="N87" i="371"/>
  <c r="M87" i="371"/>
  <c r="L87" i="371"/>
  <c r="J87" i="371"/>
  <c r="I87" i="371"/>
  <c r="H87" i="371"/>
  <c r="G87" i="371"/>
  <c r="F87" i="371"/>
  <c r="D87" i="371"/>
  <c r="Z86" i="371"/>
  <c r="Y86" i="371"/>
  <c r="X86" i="371"/>
  <c r="V86" i="371"/>
  <c r="T86" i="371"/>
  <c r="S86" i="371"/>
  <c r="P86" i="371"/>
  <c r="O86" i="371"/>
  <c r="N86" i="371"/>
  <c r="M86" i="371"/>
  <c r="L86" i="371"/>
  <c r="J86" i="371"/>
  <c r="I86" i="371"/>
  <c r="H86" i="371"/>
  <c r="G86" i="371"/>
  <c r="F86" i="371"/>
  <c r="D86" i="371"/>
  <c r="U85" i="371"/>
  <c r="AA85" i="371" s="1"/>
  <c r="Q85" i="371"/>
  <c r="AA84" i="371"/>
  <c r="R84" i="371"/>
  <c r="K84" i="371"/>
  <c r="Z83" i="371"/>
  <c r="Y83" i="371"/>
  <c r="X83" i="371"/>
  <c r="V83" i="371"/>
  <c r="T83" i="371"/>
  <c r="S83" i="371"/>
  <c r="P83" i="371"/>
  <c r="O83" i="371"/>
  <c r="N83" i="371"/>
  <c r="M83" i="371"/>
  <c r="L83" i="371"/>
  <c r="J83" i="371"/>
  <c r="I83" i="371"/>
  <c r="H83" i="371"/>
  <c r="G83" i="371"/>
  <c r="F83" i="371"/>
  <c r="D83" i="371"/>
  <c r="Z82" i="371"/>
  <c r="Y82" i="371"/>
  <c r="X82" i="371"/>
  <c r="V82" i="371"/>
  <c r="T82" i="371"/>
  <c r="S82" i="371"/>
  <c r="P82" i="371"/>
  <c r="O82" i="371"/>
  <c r="N82" i="371"/>
  <c r="M82" i="371"/>
  <c r="L82" i="371"/>
  <c r="J82" i="371"/>
  <c r="I82" i="371"/>
  <c r="H82" i="371"/>
  <c r="G82" i="371"/>
  <c r="F82" i="371"/>
  <c r="D82" i="371"/>
  <c r="Z81" i="371"/>
  <c r="Y81" i="371"/>
  <c r="X81" i="371"/>
  <c r="V81" i="371"/>
  <c r="T81" i="371"/>
  <c r="S81" i="371"/>
  <c r="P81" i="371"/>
  <c r="O81" i="371"/>
  <c r="N81" i="371"/>
  <c r="M81" i="371"/>
  <c r="L81" i="371"/>
  <c r="J81" i="371"/>
  <c r="I81" i="371"/>
  <c r="H81" i="371"/>
  <c r="G81" i="371"/>
  <c r="F81" i="371"/>
  <c r="D81" i="371"/>
  <c r="Z80" i="371"/>
  <c r="Y80" i="371"/>
  <c r="X80" i="371"/>
  <c r="V80" i="371"/>
  <c r="T80" i="371"/>
  <c r="S80" i="371"/>
  <c r="P80" i="371"/>
  <c r="O80" i="371"/>
  <c r="N80" i="371"/>
  <c r="M80" i="371"/>
  <c r="L80" i="371"/>
  <c r="J80" i="371"/>
  <c r="I80" i="371"/>
  <c r="H80" i="371"/>
  <c r="G80" i="371"/>
  <c r="F80" i="371"/>
  <c r="D80" i="371"/>
  <c r="Z79" i="371"/>
  <c r="Y79" i="371"/>
  <c r="X79" i="371"/>
  <c r="V79" i="371"/>
  <c r="T79" i="371"/>
  <c r="S79" i="371"/>
  <c r="P79" i="371"/>
  <c r="O79" i="371"/>
  <c r="N79" i="371"/>
  <c r="M79" i="371"/>
  <c r="L79" i="371"/>
  <c r="J79" i="371"/>
  <c r="I79" i="371"/>
  <c r="H79" i="371"/>
  <c r="G79" i="371"/>
  <c r="F79" i="371"/>
  <c r="D79" i="371"/>
  <c r="Z78" i="371"/>
  <c r="Y78" i="371"/>
  <c r="X78" i="371"/>
  <c r="V78" i="371"/>
  <c r="T78" i="371"/>
  <c r="S78" i="371"/>
  <c r="P78" i="371"/>
  <c r="O78" i="371"/>
  <c r="N78" i="371"/>
  <c r="M78" i="371"/>
  <c r="L78" i="371"/>
  <c r="J78" i="371"/>
  <c r="I78" i="371"/>
  <c r="H78" i="371"/>
  <c r="G78" i="371"/>
  <c r="F78" i="371"/>
  <c r="D78" i="371"/>
  <c r="Z77" i="371"/>
  <c r="Y77" i="371"/>
  <c r="X77" i="371"/>
  <c r="V77" i="371"/>
  <c r="T77" i="371"/>
  <c r="S77" i="371"/>
  <c r="P77" i="371"/>
  <c r="O77" i="371"/>
  <c r="N77" i="371"/>
  <c r="M77" i="371"/>
  <c r="L77" i="371"/>
  <c r="J77" i="371"/>
  <c r="I77" i="371"/>
  <c r="H77" i="371"/>
  <c r="G77" i="371"/>
  <c r="F77" i="371"/>
  <c r="D77" i="371"/>
  <c r="Q76" i="371"/>
  <c r="R76" i="371" s="1"/>
  <c r="Z75" i="371"/>
  <c r="Z74" i="371" s="1"/>
  <c r="Y75" i="371"/>
  <c r="Y74" i="371" s="1"/>
  <c r="X75" i="371"/>
  <c r="W75" i="371"/>
  <c r="W74" i="371" s="1"/>
  <c r="V75" i="371"/>
  <c r="V74" i="371" s="1"/>
  <c r="T75" i="371"/>
  <c r="T74" i="371" s="1"/>
  <c r="S75" i="371"/>
  <c r="S74" i="371" s="1"/>
  <c r="P75" i="371"/>
  <c r="P74" i="371" s="1"/>
  <c r="O75" i="371"/>
  <c r="O74" i="371" s="1"/>
  <c r="N75" i="371"/>
  <c r="M75" i="371"/>
  <c r="M74" i="371" s="1"/>
  <c r="L75" i="371"/>
  <c r="L74" i="371" s="1"/>
  <c r="J75" i="371"/>
  <c r="J74" i="371" s="1"/>
  <c r="I75" i="371"/>
  <c r="I74" i="371" s="1"/>
  <c r="H75" i="371"/>
  <c r="H74" i="371" s="1"/>
  <c r="G75" i="371"/>
  <c r="G74" i="371" s="1"/>
  <c r="F75" i="371"/>
  <c r="F74" i="371" s="1"/>
  <c r="D75" i="371"/>
  <c r="D74" i="371" s="1"/>
  <c r="X74" i="371"/>
  <c r="Z73" i="371"/>
  <c r="Y73" i="371"/>
  <c r="X73" i="371"/>
  <c r="W73" i="371"/>
  <c r="V73" i="371"/>
  <c r="U73" i="371"/>
  <c r="T73" i="371"/>
  <c r="S73" i="371"/>
  <c r="Q73" i="371"/>
  <c r="P73" i="371"/>
  <c r="O73" i="371"/>
  <c r="N73" i="371"/>
  <c r="M73" i="371"/>
  <c r="L73" i="371"/>
  <c r="J73" i="371"/>
  <c r="I73" i="371"/>
  <c r="H73" i="371"/>
  <c r="G73" i="371"/>
  <c r="F73" i="371"/>
  <c r="D73" i="371"/>
  <c r="Z72" i="371"/>
  <c r="Y72" i="371"/>
  <c r="X72" i="371"/>
  <c r="W72" i="371"/>
  <c r="V72" i="371"/>
  <c r="U72" i="371"/>
  <c r="T72" i="371"/>
  <c r="S72" i="371"/>
  <c r="Q72" i="371"/>
  <c r="P72" i="371"/>
  <c r="O72" i="371"/>
  <c r="N72" i="371"/>
  <c r="M72" i="371"/>
  <c r="L72" i="371"/>
  <c r="J72" i="371"/>
  <c r="I72" i="371"/>
  <c r="H72" i="371"/>
  <c r="G72" i="371"/>
  <c r="F72" i="371"/>
  <c r="D72" i="371"/>
  <c r="Z71" i="371"/>
  <c r="Y71" i="371"/>
  <c r="X71" i="371"/>
  <c r="W71" i="371"/>
  <c r="V71" i="371"/>
  <c r="U71" i="371"/>
  <c r="T71" i="371"/>
  <c r="S71" i="371"/>
  <c r="Q71" i="371"/>
  <c r="P71" i="371"/>
  <c r="O71" i="371"/>
  <c r="N71" i="371"/>
  <c r="M71" i="371"/>
  <c r="L71" i="371"/>
  <c r="J71" i="371"/>
  <c r="I71" i="371"/>
  <c r="H71" i="371"/>
  <c r="G71" i="371"/>
  <c r="F71" i="371"/>
  <c r="D71" i="371"/>
  <c r="Z70" i="371"/>
  <c r="Y70" i="371"/>
  <c r="X70" i="371"/>
  <c r="W70" i="371"/>
  <c r="V70" i="371"/>
  <c r="U70" i="371"/>
  <c r="T70" i="371"/>
  <c r="S70" i="371"/>
  <c r="Q70" i="371"/>
  <c r="P70" i="371"/>
  <c r="O70" i="371"/>
  <c r="N70" i="371"/>
  <c r="M70" i="371"/>
  <c r="L70" i="371"/>
  <c r="J70" i="371"/>
  <c r="I70" i="371"/>
  <c r="H70" i="371"/>
  <c r="G70" i="371"/>
  <c r="F70" i="371"/>
  <c r="D70" i="371"/>
  <c r="Z69" i="371"/>
  <c r="Y69" i="371"/>
  <c r="X69" i="371"/>
  <c r="W69" i="371"/>
  <c r="V69" i="371"/>
  <c r="U69" i="371"/>
  <c r="T69" i="371"/>
  <c r="S69" i="371"/>
  <c r="Q69" i="371"/>
  <c r="P69" i="371"/>
  <c r="O69" i="371"/>
  <c r="N69" i="371"/>
  <c r="M69" i="371"/>
  <c r="L69" i="371"/>
  <c r="J69" i="371"/>
  <c r="I69" i="371"/>
  <c r="H69" i="371"/>
  <c r="G69" i="371"/>
  <c r="F69" i="371"/>
  <c r="D69" i="371"/>
  <c r="Z68" i="371"/>
  <c r="Y68" i="371"/>
  <c r="X68" i="371"/>
  <c r="W68" i="371"/>
  <c r="V68" i="371"/>
  <c r="U68" i="371"/>
  <c r="T68" i="371"/>
  <c r="S68" i="371"/>
  <c r="Q68" i="371"/>
  <c r="P68" i="371"/>
  <c r="O68" i="371"/>
  <c r="N68" i="371"/>
  <c r="M68" i="371"/>
  <c r="L68" i="371"/>
  <c r="J68" i="371"/>
  <c r="I68" i="371"/>
  <c r="H68" i="371"/>
  <c r="G68" i="371"/>
  <c r="F68" i="371"/>
  <c r="D68" i="371"/>
  <c r="AA67" i="371"/>
  <c r="R67" i="371"/>
  <c r="K67" i="371"/>
  <c r="Z66" i="371"/>
  <c r="Y66" i="371"/>
  <c r="X66" i="371"/>
  <c r="W66" i="371"/>
  <c r="V66" i="371"/>
  <c r="U66" i="371"/>
  <c r="T66" i="371"/>
  <c r="S66" i="371"/>
  <c r="Q66" i="371"/>
  <c r="P66" i="371"/>
  <c r="O66" i="371"/>
  <c r="N66" i="371"/>
  <c r="M66" i="371"/>
  <c r="L66" i="371"/>
  <c r="J66" i="371"/>
  <c r="I66" i="371"/>
  <c r="H66" i="371"/>
  <c r="G66" i="371"/>
  <c r="F66" i="371"/>
  <c r="Z65" i="371"/>
  <c r="Y65" i="371"/>
  <c r="X65" i="371"/>
  <c r="W65" i="371"/>
  <c r="V65" i="371"/>
  <c r="U65" i="371"/>
  <c r="T65" i="371"/>
  <c r="S65" i="371"/>
  <c r="Q65" i="371"/>
  <c r="P65" i="371"/>
  <c r="O65" i="371"/>
  <c r="N65" i="371"/>
  <c r="M65" i="371"/>
  <c r="L65" i="371"/>
  <c r="J65" i="371"/>
  <c r="I65" i="371"/>
  <c r="H65" i="371"/>
  <c r="G65" i="371"/>
  <c r="F65" i="371"/>
  <c r="Z64" i="371"/>
  <c r="Y64" i="371"/>
  <c r="X64" i="371"/>
  <c r="W64" i="371"/>
  <c r="V64" i="371"/>
  <c r="U64" i="371"/>
  <c r="T64" i="371"/>
  <c r="S64" i="371"/>
  <c r="Q64" i="371"/>
  <c r="P64" i="371"/>
  <c r="O64" i="371"/>
  <c r="N64" i="371"/>
  <c r="M64" i="371"/>
  <c r="L64" i="371"/>
  <c r="J64" i="371"/>
  <c r="I64" i="371"/>
  <c r="H64" i="371"/>
  <c r="G64" i="371"/>
  <c r="F64" i="371"/>
  <c r="Z63" i="371"/>
  <c r="Y63" i="371"/>
  <c r="X63" i="371"/>
  <c r="W63" i="371"/>
  <c r="V63" i="371"/>
  <c r="U63" i="371"/>
  <c r="T63" i="371"/>
  <c r="S63" i="371"/>
  <c r="Q63" i="371"/>
  <c r="P63" i="371"/>
  <c r="O63" i="371"/>
  <c r="N63" i="371"/>
  <c r="M63" i="371"/>
  <c r="L63" i="371"/>
  <c r="J63" i="371"/>
  <c r="I63" i="371"/>
  <c r="H63" i="371"/>
  <c r="G63" i="371"/>
  <c r="F63" i="371"/>
  <c r="Z62" i="371"/>
  <c r="Y62" i="371"/>
  <c r="X62" i="371"/>
  <c r="W62" i="371"/>
  <c r="V62" i="371"/>
  <c r="U62" i="371"/>
  <c r="T62" i="371"/>
  <c r="S62" i="371"/>
  <c r="Q62" i="371"/>
  <c r="P62" i="371"/>
  <c r="O62" i="371"/>
  <c r="N62" i="371"/>
  <c r="M62" i="371"/>
  <c r="L62" i="371"/>
  <c r="J62" i="371"/>
  <c r="I62" i="371"/>
  <c r="H62" i="371"/>
  <c r="G62" i="371"/>
  <c r="F62" i="371"/>
  <c r="Z61" i="371"/>
  <c r="Y61" i="371"/>
  <c r="X61" i="371"/>
  <c r="W61" i="371"/>
  <c r="V61" i="371"/>
  <c r="U61" i="371"/>
  <c r="T61" i="371"/>
  <c r="S61" i="371"/>
  <c r="Q61" i="371"/>
  <c r="P61" i="371"/>
  <c r="O61" i="371"/>
  <c r="N61" i="371"/>
  <c r="M61" i="371"/>
  <c r="L61" i="371"/>
  <c r="J61" i="371"/>
  <c r="I61" i="371"/>
  <c r="H61" i="371"/>
  <c r="G61" i="371"/>
  <c r="F61" i="371"/>
  <c r="D61" i="371"/>
  <c r="D60" i="371" s="1"/>
  <c r="K60" i="371" s="1"/>
  <c r="AA60" i="371"/>
  <c r="R60" i="371"/>
  <c r="Z59" i="371"/>
  <c r="Y59" i="371"/>
  <c r="X59" i="371"/>
  <c r="W59" i="371"/>
  <c r="V59" i="371"/>
  <c r="U59" i="371"/>
  <c r="T59" i="371"/>
  <c r="S59" i="371"/>
  <c r="Q59" i="371"/>
  <c r="P59" i="371"/>
  <c r="O59" i="371"/>
  <c r="N59" i="371"/>
  <c r="M59" i="371"/>
  <c r="L59" i="371"/>
  <c r="J59" i="371"/>
  <c r="I59" i="371"/>
  <c r="H59" i="371"/>
  <c r="G59" i="371"/>
  <c r="F59" i="371"/>
  <c r="Z58" i="371"/>
  <c r="Y58" i="371"/>
  <c r="X58" i="371"/>
  <c r="W58" i="371"/>
  <c r="V58" i="371"/>
  <c r="U58" i="371"/>
  <c r="T58" i="371"/>
  <c r="S58" i="371"/>
  <c r="Q58" i="371"/>
  <c r="P58" i="371"/>
  <c r="O58" i="371"/>
  <c r="N58" i="371"/>
  <c r="M58" i="371"/>
  <c r="L58" i="371"/>
  <c r="J58" i="371"/>
  <c r="I58" i="371"/>
  <c r="H58" i="371"/>
  <c r="G58" i="371"/>
  <c r="F58" i="371"/>
  <c r="D58" i="371"/>
  <c r="Z57" i="371"/>
  <c r="Y57" i="371"/>
  <c r="X57" i="371"/>
  <c r="W57" i="371"/>
  <c r="V57" i="371"/>
  <c r="U57" i="371"/>
  <c r="T57" i="371"/>
  <c r="S57" i="371"/>
  <c r="Q57" i="371"/>
  <c r="P57" i="371"/>
  <c r="O57" i="371"/>
  <c r="N57" i="371"/>
  <c r="M57" i="371"/>
  <c r="L57" i="371"/>
  <c r="J57" i="371"/>
  <c r="I57" i="371"/>
  <c r="H57" i="371"/>
  <c r="G57" i="371"/>
  <c r="F57" i="371"/>
  <c r="D57" i="371"/>
  <c r="Z56" i="371"/>
  <c r="Y56" i="371"/>
  <c r="X56" i="371"/>
  <c r="W56" i="371"/>
  <c r="V56" i="371"/>
  <c r="U56" i="371"/>
  <c r="T56" i="371"/>
  <c r="S56" i="371"/>
  <c r="Q56" i="371"/>
  <c r="P56" i="371"/>
  <c r="O56" i="371"/>
  <c r="N56" i="371"/>
  <c r="M56" i="371"/>
  <c r="L56" i="371"/>
  <c r="J56" i="371"/>
  <c r="I56" i="371"/>
  <c r="H56" i="371"/>
  <c r="G56" i="371"/>
  <c r="F56" i="371"/>
  <c r="D56" i="371"/>
  <c r="Z55" i="371"/>
  <c r="Y55" i="371"/>
  <c r="X55" i="371"/>
  <c r="W55" i="371"/>
  <c r="V55" i="371"/>
  <c r="U55" i="371"/>
  <c r="T55" i="371"/>
  <c r="S55" i="371"/>
  <c r="Q55" i="371"/>
  <c r="P55" i="371"/>
  <c r="O55" i="371"/>
  <c r="N55" i="371"/>
  <c r="M55" i="371"/>
  <c r="L55" i="371"/>
  <c r="J55" i="371"/>
  <c r="I55" i="371"/>
  <c r="H55" i="371"/>
  <c r="G55" i="371"/>
  <c r="F55" i="371"/>
  <c r="D55" i="371"/>
  <c r="Z54" i="371"/>
  <c r="Y54" i="371"/>
  <c r="X54" i="371"/>
  <c r="W54" i="371"/>
  <c r="V54" i="371"/>
  <c r="U54" i="371"/>
  <c r="T54" i="371"/>
  <c r="S54" i="371"/>
  <c r="Q54" i="371"/>
  <c r="P54" i="371"/>
  <c r="O54" i="371"/>
  <c r="N54" i="371"/>
  <c r="M54" i="371"/>
  <c r="L54" i="371"/>
  <c r="J54" i="371"/>
  <c r="I54" i="371"/>
  <c r="H54" i="371"/>
  <c r="G54" i="371"/>
  <c r="F54" i="371"/>
  <c r="D54" i="371"/>
  <c r="Z53" i="371"/>
  <c r="Y53" i="371"/>
  <c r="X53" i="371"/>
  <c r="W53" i="371"/>
  <c r="V53" i="371"/>
  <c r="U53" i="371"/>
  <c r="T53" i="371"/>
  <c r="S53" i="371"/>
  <c r="Q53" i="371"/>
  <c r="P53" i="371"/>
  <c r="O53" i="371"/>
  <c r="N53" i="371"/>
  <c r="M53" i="371"/>
  <c r="L53" i="371"/>
  <c r="J53" i="371"/>
  <c r="I53" i="371"/>
  <c r="H53" i="371"/>
  <c r="G53" i="371"/>
  <c r="F53" i="371"/>
  <c r="D53" i="371"/>
  <c r="AA52" i="371"/>
  <c r="R52" i="371"/>
  <c r="K52" i="371"/>
  <c r="Z51" i="371"/>
  <c r="Y51" i="371"/>
  <c r="X51" i="371"/>
  <c r="W51" i="371"/>
  <c r="V51" i="371"/>
  <c r="U51" i="371"/>
  <c r="T51" i="371"/>
  <c r="S51" i="371"/>
  <c r="Q51" i="371"/>
  <c r="P51" i="371"/>
  <c r="O51" i="371"/>
  <c r="N51" i="371"/>
  <c r="M51" i="371"/>
  <c r="L51" i="371"/>
  <c r="J51" i="371"/>
  <c r="I51" i="371"/>
  <c r="H51" i="371"/>
  <c r="G51" i="371"/>
  <c r="F51" i="371"/>
  <c r="D51" i="371"/>
  <c r="Z50" i="371"/>
  <c r="Y50" i="371"/>
  <c r="X50" i="371"/>
  <c r="W50" i="371"/>
  <c r="V50" i="371"/>
  <c r="U50" i="371"/>
  <c r="T50" i="371"/>
  <c r="S50" i="371"/>
  <c r="Q50" i="371"/>
  <c r="P50" i="371"/>
  <c r="O50" i="371"/>
  <c r="N50" i="371"/>
  <c r="M50" i="371"/>
  <c r="L50" i="371"/>
  <c r="J50" i="371"/>
  <c r="I50" i="371"/>
  <c r="H50" i="371"/>
  <c r="G50" i="371"/>
  <c r="F50" i="371"/>
  <c r="D50" i="371"/>
  <c r="Z49" i="371"/>
  <c r="Y49" i="371"/>
  <c r="X49" i="371"/>
  <c r="W49" i="371"/>
  <c r="V49" i="371"/>
  <c r="U49" i="371"/>
  <c r="T49" i="371"/>
  <c r="S49" i="371"/>
  <c r="Q49" i="371"/>
  <c r="P49" i="371"/>
  <c r="O49" i="371"/>
  <c r="N49" i="371"/>
  <c r="M49" i="371"/>
  <c r="L49" i="371"/>
  <c r="J49" i="371"/>
  <c r="I49" i="371"/>
  <c r="H49" i="371"/>
  <c r="G49" i="371"/>
  <c r="F49" i="371"/>
  <c r="D49" i="371"/>
  <c r="Z48" i="371"/>
  <c r="Y48" i="371"/>
  <c r="X48" i="371"/>
  <c r="W48" i="371"/>
  <c r="V48" i="371"/>
  <c r="U48" i="371"/>
  <c r="T48" i="371"/>
  <c r="S48" i="371"/>
  <c r="Q48" i="371"/>
  <c r="P48" i="371"/>
  <c r="O48" i="371"/>
  <c r="N48" i="371"/>
  <c r="M48" i="371"/>
  <c r="L48" i="371"/>
  <c r="J48" i="371"/>
  <c r="I48" i="371"/>
  <c r="H48" i="371"/>
  <c r="G48" i="371"/>
  <c r="F48" i="371"/>
  <c r="D48" i="371"/>
  <c r="Z47" i="371"/>
  <c r="Y47" i="371"/>
  <c r="X47" i="371"/>
  <c r="W47" i="371"/>
  <c r="V47" i="371"/>
  <c r="U47" i="371"/>
  <c r="T47" i="371"/>
  <c r="S47" i="371"/>
  <c r="Q47" i="371"/>
  <c r="P47" i="371"/>
  <c r="O47" i="371"/>
  <c r="N47" i="371"/>
  <c r="M47" i="371"/>
  <c r="L47" i="371"/>
  <c r="J47" i="371"/>
  <c r="I47" i="371"/>
  <c r="H47" i="371"/>
  <c r="G47" i="371"/>
  <c r="F47" i="371"/>
  <c r="D47" i="371"/>
  <c r="Z46" i="371"/>
  <c r="Y46" i="371"/>
  <c r="X46" i="371"/>
  <c r="W46" i="371"/>
  <c r="V46" i="371"/>
  <c r="U46" i="371"/>
  <c r="T46" i="371"/>
  <c r="S46" i="371"/>
  <c r="Q46" i="371"/>
  <c r="P46" i="371"/>
  <c r="O46" i="371"/>
  <c r="N46" i="371"/>
  <c r="M46" i="371"/>
  <c r="L46" i="371"/>
  <c r="J46" i="371"/>
  <c r="I46" i="371"/>
  <c r="H46" i="371"/>
  <c r="G46" i="371"/>
  <c r="F46" i="371"/>
  <c r="D46" i="371"/>
  <c r="AA45" i="371"/>
  <c r="R45" i="371"/>
  <c r="K45" i="371"/>
  <c r="Z44" i="371"/>
  <c r="Z43" i="371" s="1"/>
  <c r="Y44" i="371"/>
  <c r="Y43" i="371" s="1"/>
  <c r="X44" i="371"/>
  <c r="X43" i="371" s="1"/>
  <c r="W44" i="371"/>
  <c r="W43" i="371" s="1"/>
  <c r="V44" i="371"/>
  <c r="V43" i="371" s="1"/>
  <c r="U44" i="371"/>
  <c r="U43" i="371" s="1"/>
  <c r="T44" i="371"/>
  <c r="T43" i="371" s="1"/>
  <c r="S44" i="371"/>
  <c r="S43" i="371" s="1"/>
  <c r="Q44" i="371"/>
  <c r="Q43" i="371" s="1"/>
  <c r="P44" i="371"/>
  <c r="P43" i="371" s="1"/>
  <c r="O44" i="371"/>
  <c r="O43" i="371" s="1"/>
  <c r="N44" i="371"/>
  <c r="N43" i="371" s="1"/>
  <c r="M44" i="371"/>
  <c r="M43" i="371" s="1"/>
  <c r="L44" i="371"/>
  <c r="J44" i="371"/>
  <c r="J43" i="371" s="1"/>
  <c r="I44" i="371"/>
  <c r="I43" i="371" s="1"/>
  <c r="H44" i="371"/>
  <c r="H43" i="371" s="1"/>
  <c r="G44" i="371"/>
  <c r="G43" i="371" s="1"/>
  <c r="F44" i="371"/>
  <c r="F43" i="371" s="1"/>
  <c r="D44" i="371"/>
  <c r="D43" i="371" s="1"/>
  <c r="Z42" i="371"/>
  <c r="Y42" i="371"/>
  <c r="X42" i="371"/>
  <c r="W42" i="371"/>
  <c r="V42" i="371"/>
  <c r="U42" i="371"/>
  <c r="T42" i="371"/>
  <c r="S42" i="371"/>
  <c r="Q42" i="371"/>
  <c r="P42" i="371"/>
  <c r="O42" i="371"/>
  <c r="N42" i="371"/>
  <c r="M42" i="371"/>
  <c r="L42" i="371"/>
  <c r="J42" i="371"/>
  <c r="I42" i="371"/>
  <c r="H42" i="371"/>
  <c r="G42" i="371"/>
  <c r="F42" i="371"/>
  <c r="D42" i="371"/>
  <c r="Z41" i="371"/>
  <c r="Y41" i="371"/>
  <c r="X41" i="371"/>
  <c r="W41" i="371"/>
  <c r="V41" i="371"/>
  <c r="U41" i="371"/>
  <c r="T41" i="371"/>
  <c r="S41" i="371"/>
  <c r="Q41" i="371"/>
  <c r="P41" i="371"/>
  <c r="O41" i="371"/>
  <c r="N41" i="371"/>
  <c r="M41" i="371"/>
  <c r="L41" i="371"/>
  <c r="J41" i="371"/>
  <c r="I41" i="371"/>
  <c r="H41" i="371"/>
  <c r="G41" i="371"/>
  <c r="F41" i="371"/>
  <c r="D41" i="371"/>
  <c r="Z40" i="371"/>
  <c r="Y40" i="371"/>
  <c r="X40" i="371"/>
  <c r="W40" i="371"/>
  <c r="V40" i="371"/>
  <c r="U40" i="371"/>
  <c r="T40" i="371"/>
  <c r="S40" i="371"/>
  <c r="Q40" i="371"/>
  <c r="P40" i="371"/>
  <c r="O40" i="371"/>
  <c r="N40" i="371"/>
  <c r="M40" i="371"/>
  <c r="L40" i="371"/>
  <c r="J40" i="371"/>
  <c r="I40" i="371"/>
  <c r="H40" i="371"/>
  <c r="G40" i="371"/>
  <c r="F40" i="371"/>
  <c r="D40" i="371"/>
  <c r="Z39" i="371"/>
  <c r="Y39" i="371"/>
  <c r="X39" i="371"/>
  <c r="W39" i="371"/>
  <c r="V39" i="371"/>
  <c r="U39" i="371"/>
  <c r="T39" i="371"/>
  <c r="S39" i="371"/>
  <c r="Q39" i="371"/>
  <c r="P39" i="371"/>
  <c r="O39" i="371"/>
  <c r="N39" i="371"/>
  <c r="M39" i="371"/>
  <c r="L39" i="371"/>
  <c r="J39" i="371"/>
  <c r="I39" i="371"/>
  <c r="H39" i="371"/>
  <c r="G39" i="371"/>
  <c r="F39" i="371"/>
  <c r="D39" i="371"/>
  <c r="Z38" i="371"/>
  <c r="Y38" i="371"/>
  <c r="X38" i="371"/>
  <c r="W38" i="371"/>
  <c r="V38" i="371"/>
  <c r="U38" i="371"/>
  <c r="T38" i="371"/>
  <c r="S38" i="371"/>
  <c r="Q38" i="371"/>
  <c r="P38" i="371"/>
  <c r="O38" i="371"/>
  <c r="N38" i="371"/>
  <c r="M38" i="371"/>
  <c r="L38" i="371"/>
  <c r="J38" i="371"/>
  <c r="I38" i="371"/>
  <c r="H38" i="371"/>
  <c r="G38" i="371"/>
  <c r="F38" i="371"/>
  <c r="D38" i="371"/>
  <c r="Z37" i="371"/>
  <c r="Y37" i="371"/>
  <c r="X37" i="371"/>
  <c r="W37" i="371"/>
  <c r="V37" i="371"/>
  <c r="U37" i="371"/>
  <c r="T37" i="371"/>
  <c r="S37" i="371"/>
  <c r="Q37" i="371"/>
  <c r="P37" i="371"/>
  <c r="O37" i="371"/>
  <c r="N37" i="371"/>
  <c r="M37" i="371"/>
  <c r="L37" i="371"/>
  <c r="J37" i="371"/>
  <c r="I37" i="371"/>
  <c r="H37" i="371"/>
  <c r="G37" i="371"/>
  <c r="F37" i="371"/>
  <c r="D37" i="371"/>
  <c r="AA36" i="371"/>
  <c r="R36" i="371"/>
  <c r="K36" i="371"/>
  <c r="Z35" i="371"/>
  <c r="Y35" i="371"/>
  <c r="X35" i="371"/>
  <c r="W35" i="371"/>
  <c r="V35" i="371"/>
  <c r="U35" i="371"/>
  <c r="T35" i="371"/>
  <c r="S35" i="371"/>
  <c r="Q35" i="371"/>
  <c r="P35" i="371"/>
  <c r="O35" i="371"/>
  <c r="N35" i="371"/>
  <c r="M35" i="371"/>
  <c r="L35" i="371"/>
  <c r="J35" i="371"/>
  <c r="I35" i="371"/>
  <c r="H35" i="371"/>
  <c r="G35" i="371"/>
  <c r="F35" i="371"/>
  <c r="D35" i="371"/>
  <c r="Z34" i="371"/>
  <c r="Y34" i="371"/>
  <c r="X34" i="371"/>
  <c r="W34" i="371"/>
  <c r="V34" i="371"/>
  <c r="U34" i="371"/>
  <c r="T34" i="371"/>
  <c r="S34" i="371"/>
  <c r="Q34" i="371"/>
  <c r="P34" i="371"/>
  <c r="O34" i="371"/>
  <c r="N34" i="371"/>
  <c r="M34" i="371"/>
  <c r="L34" i="371"/>
  <c r="J34" i="371"/>
  <c r="I34" i="371"/>
  <c r="H34" i="371"/>
  <c r="G34" i="371"/>
  <c r="F34" i="371"/>
  <c r="D34" i="371"/>
  <c r="Z33" i="371"/>
  <c r="Y33" i="371"/>
  <c r="X33" i="371"/>
  <c r="W33" i="371"/>
  <c r="V33" i="371"/>
  <c r="U33" i="371"/>
  <c r="T33" i="371"/>
  <c r="S33" i="371"/>
  <c r="Q33" i="371"/>
  <c r="P33" i="371"/>
  <c r="O33" i="371"/>
  <c r="N33" i="371"/>
  <c r="M33" i="371"/>
  <c r="L33" i="371"/>
  <c r="J33" i="371"/>
  <c r="I33" i="371"/>
  <c r="H33" i="371"/>
  <c r="G33" i="371"/>
  <c r="F33" i="371"/>
  <c r="D33" i="371"/>
  <c r="Z32" i="371"/>
  <c r="Y32" i="371"/>
  <c r="X32" i="371"/>
  <c r="W32" i="371"/>
  <c r="V32" i="371"/>
  <c r="U32" i="371"/>
  <c r="T32" i="371"/>
  <c r="S32" i="371"/>
  <c r="Q32" i="371"/>
  <c r="P32" i="371"/>
  <c r="O32" i="371"/>
  <c r="N32" i="371"/>
  <c r="M32" i="371"/>
  <c r="L32" i="371"/>
  <c r="J32" i="371"/>
  <c r="I32" i="371"/>
  <c r="H32" i="371"/>
  <c r="G32" i="371"/>
  <c r="F32" i="371"/>
  <c r="D32" i="371"/>
  <c r="Z31" i="371"/>
  <c r="Y31" i="371"/>
  <c r="X31" i="371"/>
  <c r="W31" i="371"/>
  <c r="V31" i="371"/>
  <c r="U31" i="371"/>
  <c r="T31" i="371"/>
  <c r="S31" i="371"/>
  <c r="Q31" i="371"/>
  <c r="P31" i="371"/>
  <c r="O31" i="371"/>
  <c r="N31" i="371"/>
  <c r="M31" i="371"/>
  <c r="L31" i="371"/>
  <c r="J31" i="371"/>
  <c r="I31" i="371"/>
  <c r="H31" i="371"/>
  <c r="G31" i="371"/>
  <c r="F31" i="371"/>
  <c r="D31" i="371"/>
  <c r="Z30" i="371"/>
  <c r="Y30" i="371"/>
  <c r="X30" i="371"/>
  <c r="W30" i="371"/>
  <c r="V30" i="371"/>
  <c r="U30" i="371"/>
  <c r="T30" i="371"/>
  <c r="S30" i="371"/>
  <c r="Q30" i="371"/>
  <c r="P30" i="371"/>
  <c r="O30" i="371"/>
  <c r="N30" i="371"/>
  <c r="M30" i="371"/>
  <c r="L30" i="371"/>
  <c r="J30" i="371"/>
  <c r="I30" i="371"/>
  <c r="H30" i="371"/>
  <c r="G30" i="371"/>
  <c r="F30" i="371"/>
  <c r="D30" i="371"/>
  <c r="AA29" i="371"/>
  <c r="R29" i="371"/>
  <c r="K29" i="371"/>
  <c r="Z28" i="371"/>
  <c r="Z27" i="371" s="1"/>
  <c r="Y28" i="371"/>
  <c r="Y27" i="371" s="1"/>
  <c r="X28" i="371"/>
  <c r="X27" i="371" s="1"/>
  <c r="W28" i="371"/>
  <c r="W27" i="371" s="1"/>
  <c r="W26" i="371" s="1"/>
  <c r="V28" i="371"/>
  <c r="U28" i="371"/>
  <c r="U27" i="371" s="1"/>
  <c r="T28" i="371"/>
  <c r="T27" i="371" s="1"/>
  <c r="S28" i="371"/>
  <c r="Q28" i="371"/>
  <c r="Q27" i="371" s="1"/>
  <c r="P28" i="371"/>
  <c r="P27" i="371" s="1"/>
  <c r="O28" i="371"/>
  <c r="O27" i="371" s="1"/>
  <c r="N28" i="371"/>
  <c r="N27" i="371" s="1"/>
  <c r="N26" i="371" s="1"/>
  <c r="M28" i="371"/>
  <c r="M27" i="371" s="1"/>
  <c r="L28" i="371"/>
  <c r="J28" i="371"/>
  <c r="J27" i="371" s="1"/>
  <c r="I28" i="371"/>
  <c r="I27" i="371" s="1"/>
  <c r="H28" i="371"/>
  <c r="H27" i="371" s="1"/>
  <c r="G28" i="371"/>
  <c r="G27" i="371" s="1"/>
  <c r="F28" i="371"/>
  <c r="F27" i="371" s="1"/>
  <c r="D28" i="371"/>
  <c r="D27" i="371" s="1"/>
  <c r="V27" i="371"/>
  <c r="Z25" i="371"/>
  <c r="Y25" i="371"/>
  <c r="X25" i="371"/>
  <c r="W25" i="371"/>
  <c r="V25" i="371"/>
  <c r="U25" i="371"/>
  <c r="T25" i="371"/>
  <c r="S25" i="371"/>
  <c r="Q25" i="371"/>
  <c r="P25" i="371"/>
  <c r="O25" i="371"/>
  <c r="N25" i="371"/>
  <c r="M25" i="371"/>
  <c r="L25" i="371"/>
  <c r="J25" i="371"/>
  <c r="I25" i="371"/>
  <c r="H25" i="371"/>
  <c r="G25" i="371"/>
  <c r="F25" i="371"/>
  <c r="D25" i="371"/>
  <c r="Z24" i="371"/>
  <c r="Y24" i="371"/>
  <c r="X24" i="371"/>
  <c r="W24" i="371"/>
  <c r="V24" i="371"/>
  <c r="U24" i="371"/>
  <c r="T24" i="371"/>
  <c r="S24" i="371"/>
  <c r="Q24" i="371"/>
  <c r="P24" i="371"/>
  <c r="O24" i="371"/>
  <c r="N24" i="371"/>
  <c r="M24" i="371"/>
  <c r="L24" i="371"/>
  <c r="J24" i="371"/>
  <c r="I24" i="371"/>
  <c r="H24" i="371"/>
  <c r="G24" i="371"/>
  <c r="F24" i="371"/>
  <c r="D24" i="371"/>
  <c r="Z23" i="371"/>
  <c r="Y23" i="371"/>
  <c r="X23" i="371"/>
  <c r="W23" i="371"/>
  <c r="V23" i="371"/>
  <c r="U23" i="371"/>
  <c r="T23" i="371"/>
  <c r="S23" i="371"/>
  <c r="Q23" i="371"/>
  <c r="P23" i="371"/>
  <c r="O23" i="371"/>
  <c r="N23" i="371"/>
  <c r="M23" i="371"/>
  <c r="M22" i="371" s="1"/>
  <c r="L23" i="371"/>
  <c r="J23" i="371"/>
  <c r="I23" i="371"/>
  <c r="I22" i="371" s="1"/>
  <c r="H23" i="371"/>
  <c r="H22" i="371" s="1"/>
  <c r="G23" i="371"/>
  <c r="F23" i="371"/>
  <c r="D23" i="371"/>
  <c r="Z21" i="371"/>
  <c r="Y21" i="371"/>
  <c r="X21" i="371"/>
  <c r="W21" i="371"/>
  <c r="V21" i="371"/>
  <c r="U21" i="371"/>
  <c r="T21" i="371"/>
  <c r="S21" i="371"/>
  <c r="Q21" i="371"/>
  <c r="P21" i="371"/>
  <c r="O21" i="371"/>
  <c r="N21" i="371"/>
  <c r="M21" i="371"/>
  <c r="L21" i="371"/>
  <c r="J21" i="371"/>
  <c r="I21" i="371"/>
  <c r="H21" i="371"/>
  <c r="G21" i="371"/>
  <c r="F21" i="371"/>
  <c r="D21" i="371"/>
  <c r="Z20" i="371"/>
  <c r="Y20" i="371"/>
  <c r="X20" i="371"/>
  <c r="W20" i="371"/>
  <c r="V20" i="371"/>
  <c r="U20" i="371"/>
  <c r="T20" i="371"/>
  <c r="S20" i="371"/>
  <c r="Q20" i="371"/>
  <c r="P20" i="371"/>
  <c r="O20" i="371"/>
  <c r="N20" i="371"/>
  <c r="M20" i="371"/>
  <c r="L20" i="371"/>
  <c r="J20" i="371"/>
  <c r="I20" i="371"/>
  <c r="H20" i="371"/>
  <c r="G20" i="371"/>
  <c r="F20" i="371"/>
  <c r="D20" i="371"/>
  <c r="Z19" i="371"/>
  <c r="Y19" i="371"/>
  <c r="X19" i="371"/>
  <c r="X18" i="371" s="1"/>
  <c r="X17" i="371" s="1"/>
  <c r="W19" i="371"/>
  <c r="W18" i="371" s="1"/>
  <c r="W17" i="371" s="1"/>
  <c r="V19" i="371"/>
  <c r="U19" i="371"/>
  <c r="T19" i="371"/>
  <c r="S19" i="371"/>
  <c r="S18" i="371" s="1"/>
  <c r="Q19" i="371"/>
  <c r="P19" i="371"/>
  <c r="O19" i="371"/>
  <c r="N19" i="371"/>
  <c r="N18" i="371" s="1"/>
  <c r="N17" i="371" s="1"/>
  <c r="M19" i="371"/>
  <c r="L19" i="371"/>
  <c r="J19" i="371"/>
  <c r="I19" i="371"/>
  <c r="I18" i="371" s="1"/>
  <c r="I17" i="371" s="1"/>
  <c r="H19" i="371"/>
  <c r="G19" i="371"/>
  <c r="F19" i="371"/>
  <c r="D19" i="371"/>
  <c r="Z16" i="371"/>
  <c r="Z15" i="371" s="1"/>
  <c r="Y16" i="371"/>
  <c r="Y15" i="371" s="1"/>
  <c r="X16" i="371"/>
  <c r="X15" i="371" s="1"/>
  <c r="W16" i="371"/>
  <c r="W15" i="371" s="1"/>
  <c r="V16" i="371"/>
  <c r="V15" i="371" s="1"/>
  <c r="U16" i="371"/>
  <c r="U15" i="371" s="1"/>
  <c r="T16" i="371"/>
  <c r="T15" i="371" s="1"/>
  <c r="S16" i="371"/>
  <c r="S15" i="371" s="1"/>
  <c r="Q16" i="371"/>
  <c r="Q15" i="371" s="1"/>
  <c r="P16" i="371"/>
  <c r="P15" i="371" s="1"/>
  <c r="O16" i="371"/>
  <c r="O15" i="371" s="1"/>
  <c r="N16" i="371"/>
  <c r="N15" i="371" s="1"/>
  <c r="M16" i="371"/>
  <c r="M15" i="371" s="1"/>
  <c r="L16" i="371"/>
  <c r="J16" i="371"/>
  <c r="J15" i="371" s="1"/>
  <c r="I16" i="371"/>
  <c r="I15" i="371" s="1"/>
  <c r="H16" i="371"/>
  <c r="H15" i="371" s="1"/>
  <c r="G16" i="371"/>
  <c r="G15" i="371" s="1"/>
  <c r="F16" i="371"/>
  <c r="F15" i="371" s="1"/>
  <c r="D16" i="371"/>
  <c r="D15" i="371" s="1"/>
  <c r="AA14" i="371"/>
  <c r="R14" i="371"/>
  <c r="K14" i="371"/>
  <c r="AC1422" i="373" l="1"/>
  <c r="Q1370" i="373"/>
  <c r="Q2049" i="373" s="1"/>
  <c r="R1370" i="373"/>
  <c r="AA1374" i="373"/>
  <c r="S1373" i="373"/>
  <c r="R1375" i="373"/>
  <c r="AB1375" i="373" s="1"/>
  <c r="L1374" i="373"/>
  <c r="AB1949" i="373"/>
  <c r="AA1983" i="373"/>
  <c r="L2048" i="373"/>
  <c r="R1990" i="373"/>
  <c r="D1374" i="373"/>
  <c r="K1375" i="373"/>
  <c r="AB1267" i="371"/>
  <c r="T1276" i="371"/>
  <c r="F1430" i="371"/>
  <c r="AC1490" i="371"/>
  <c r="D256" i="371"/>
  <c r="N256" i="371"/>
  <c r="AB1589" i="371"/>
  <c r="AB1605" i="371"/>
  <c r="AB1609" i="371"/>
  <c r="AB1613" i="371"/>
  <c r="AB1617" i="371"/>
  <c r="AB1621" i="371"/>
  <c r="AB1629" i="371"/>
  <c r="AB1633" i="371"/>
  <c r="AB2010" i="371"/>
  <c r="AB1732" i="371"/>
  <c r="AB1740" i="371"/>
  <c r="X266" i="371"/>
  <c r="X265" i="371" s="1"/>
  <c r="AC1491" i="371"/>
  <c r="AB933" i="371"/>
  <c r="AC658" i="371"/>
  <c r="F26" i="371"/>
  <c r="J26" i="371"/>
  <c r="X26" i="371"/>
  <c r="AB1509" i="371"/>
  <c r="P26" i="371"/>
  <c r="G1394" i="371"/>
  <c r="P1394" i="371"/>
  <c r="U1394" i="371"/>
  <c r="Y1394" i="371"/>
  <c r="AB1399" i="371"/>
  <c r="Z1417" i="371"/>
  <c r="Z1416" i="371" s="1"/>
  <c r="Y26" i="371"/>
  <c r="U26" i="371"/>
  <c r="AB794" i="371"/>
  <c r="AC794" i="371" s="1"/>
  <c r="AB802" i="371"/>
  <c r="AB818" i="371"/>
  <c r="I1405" i="371"/>
  <c r="S1405" i="371"/>
  <c r="W1405" i="371"/>
  <c r="S1535" i="371"/>
  <c r="T1796" i="371"/>
  <c r="AB2028" i="371"/>
  <c r="K422" i="371"/>
  <c r="AB1140" i="371"/>
  <c r="AB999" i="371"/>
  <c r="AB1078" i="371"/>
  <c r="AC1078" i="371" s="1"/>
  <c r="AB751" i="371"/>
  <c r="AB788" i="371"/>
  <c r="AC788" i="371" s="1"/>
  <c r="AB792" i="371"/>
  <c r="AC792" i="371" s="1"/>
  <c r="AB796" i="371"/>
  <c r="AC796" i="371" s="1"/>
  <c r="AB800" i="371"/>
  <c r="AC800" i="371" s="1"/>
  <c r="AB934" i="371"/>
  <c r="AB977" i="371"/>
  <c r="AB985" i="371"/>
  <c r="AC985" i="371" s="1"/>
  <c r="AB1047" i="371"/>
  <c r="AB1061" i="371"/>
  <c r="AB1074" i="371"/>
  <c r="AB1102" i="371"/>
  <c r="AC1102" i="371" s="1"/>
  <c r="AB1110" i="371"/>
  <c r="AB1118" i="371"/>
  <c r="J1394" i="371"/>
  <c r="S1444" i="371"/>
  <c r="F1456" i="371"/>
  <c r="J1456" i="371"/>
  <c r="T1456" i="371"/>
  <c r="X1456" i="371"/>
  <c r="AB1462" i="371"/>
  <c r="AC1462" i="371" s="1"/>
  <c r="H1570" i="371"/>
  <c r="H1569" i="371" s="1"/>
  <c r="M1570" i="371"/>
  <c r="M1569" i="371" s="1"/>
  <c r="Q1570" i="371"/>
  <c r="Q1569" i="371" s="1"/>
  <c r="AB1916" i="371"/>
  <c r="AB1929" i="371"/>
  <c r="AB2030" i="371"/>
  <c r="T2040" i="371"/>
  <c r="T2039" i="371" s="1"/>
  <c r="O2040" i="371"/>
  <c r="O2039" i="371" s="1"/>
  <c r="X2040" i="371"/>
  <c r="X2039" i="371" s="1"/>
  <c r="AB2043" i="371"/>
  <c r="O267" i="371"/>
  <c r="O266" i="371" s="1"/>
  <c r="O265" i="371" s="1"/>
  <c r="T267" i="371"/>
  <c r="T266" i="371" s="1"/>
  <c r="T265" i="371" s="1"/>
  <c r="AA82" i="371"/>
  <c r="R89" i="371"/>
  <c r="AA89" i="371"/>
  <c r="AB826" i="371"/>
  <c r="AC826" i="371" s="1"/>
  <c r="AB835" i="371"/>
  <c r="AB875" i="371"/>
  <c r="AC875" i="371" s="1"/>
  <c r="AB907" i="371"/>
  <c r="AC907" i="371" s="1"/>
  <c r="AB915" i="371"/>
  <c r="AC915" i="371" s="1"/>
  <c r="AB1108" i="371"/>
  <c r="S1276" i="371"/>
  <c r="AB1556" i="371"/>
  <c r="AB1804" i="371"/>
  <c r="AB1808" i="371"/>
  <c r="AB1828" i="371"/>
  <c r="AB1844" i="371"/>
  <c r="AB1852" i="371"/>
  <c r="AB1876" i="371"/>
  <c r="AB1880" i="371"/>
  <c r="AC1880" i="371" s="1"/>
  <c r="AB1892" i="371"/>
  <c r="AB1943" i="371"/>
  <c r="AC1943" i="371" s="1"/>
  <c r="H2040" i="371"/>
  <c r="H2039" i="371" s="1"/>
  <c r="M2040" i="371"/>
  <c r="M2039" i="371" s="1"/>
  <c r="Q2040" i="371"/>
  <c r="Q2039" i="371" s="1"/>
  <c r="AB2047" i="371"/>
  <c r="N1394" i="371"/>
  <c r="AB1407" i="371"/>
  <c r="P1796" i="371"/>
  <c r="Y1796" i="371"/>
  <c r="D1796" i="371"/>
  <c r="D166" i="371"/>
  <c r="I166" i="371"/>
  <c r="S166" i="371"/>
  <c r="W166" i="371"/>
  <c r="L166" i="371"/>
  <c r="Y166" i="371"/>
  <c r="O652" i="371"/>
  <c r="AB753" i="371"/>
  <c r="AC753" i="371" s="1"/>
  <c r="AB965" i="371"/>
  <c r="AB969" i="371"/>
  <c r="AC969" i="371" s="1"/>
  <c r="AB973" i="371"/>
  <c r="AB983" i="371"/>
  <c r="AC983" i="371" s="1"/>
  <c r="AB989" i="371"/>
  <c r="AB995" i="371"/>
  <c r="AC995" i="371" s="1"/>
  <c r="AB1006" i="371"/>
  <c r="AB1013" i="371"/>
  <c r="AB1021" i="371"/>
  <c r="AB1027" i="371"/>
  <c r="AB1169" i="371"/>
  <c r="AC1169" i="371" s="1"/>
  <c r="AB1170" i="371"/>
  <c r="R128" i="371"/>
  <c r="AB1378" i="371"/>
  <c r="V1405" i="371"/>
  <c r="M1417" i="371"/>
  <c r="M1416" i="371" s="1"/>
  <c r="V1417" i="371"/>
  <c r="V1416" i="371" s="1"/>
  <c r="I1417" i="371"/>
  <c r="I1416" i="371" s="1"/>
  <c r="AB1434" i="371"/>
  <c r="O1444" i="371"/>
  <c r="O1443" i="371" s="1"/>
  <c r="T1444" i="371"/>
  <c r="T1443" i="371" s="1"/>
  <c r="X1444" i="371"/>
  <c r="X1443" i="371" s="1"/>
  <c r="AB1447" i="371"/>
  <c r="AC1447" i="371" s="1"/>
  <c r="P1444" i="371"/>
  <c r="AB1452" i="371"/>
  <c r="AB1472" i="371"/>
  <c r="G1570" i="371"/>
  <c r="G1569" i="371" s="1"/>
  <c r="L1570" i="371"/>
  <c r="P1570" i="371"/>
  <c r="P1569" i="371" s="1"/>
  <c r="U1570" i="371"/>
  <c r="U1569" i="371" s="1"/>
  <c r="Y1570" i="371"/>
  <c r="Y1569" i="371" s="1"/>
  <c r="AB1688" i="371"/>
  <c r="AB1696" i="371"/>
  <c r="AB1700" i="371"/>
  <c r="AC1700" i="371" s="1"/>
  <c r="AB1708" i="371"/>
  <c r="AC1708" i="371" s="1"/>
  <c r="AB1752" i="371"/>
  <c r="V1936" i="371"/>
  <c r="Q1796" i="371"/>
  <c r="I1936" i="371"/>
  <c r="N1936" i="371"/>
  <c r="S1936" i="371"/>
  <c r="W1936" i="371"/>
  <c r="W1927" i="371" s="1"/>
  <c r="W1926" i="371" s="1"/>
  <c r="AB967" i="371"/>
  <c r="AB1043" i="371"/>
  <c r="N1066" i="371"/>
  <c r="N1065" i="371" s="1"/>
  <c r="AB1070" i="371"/>
  <c r="AC1070" i="371" s="1"/>
  <c r="AB1088" i="371"/>
  <c r="R1099" i="371"/>
  <c r="AA1099" i="371"/>
  <c r="W1430" i="371"/>
  <c r="Z1430" i="371"/>
  <c r="AB1470" i="371"/>
  <c r="AB1522" i="371"/>
  <c r="J1543" i="371"/>
  <c r="D1570" i="371"/>
  <c r="D1569" i="371" s="1"/>
  <c r="AB1574" i="371"/>
  <c r="AB1675" i="371"/>
  <c r="AC1675" i="371" s="1"/>
  <c r="AB1691" i="371"/>
  <c r="AC1691" i="371" s="1"/>
  <c r="AB1751" i="371"/>
  <c r="AB1768" i="371"/>
  <c r="AB1925" i="371"/>
  <c r="AB2016" i="371"/>
  <c r="AB637" i="371"/>
  <c r="AB190" i="371"/>
  <c r="AC190" i="371" s="1"/>
  <c r="AB287" i="371"/>
  <c r="AC287" i="371" s="1"/>
  <c r="AB291" i="371"/>
  <c r="AB379" i="371"/>
  <c r="AC379" i="371" s="1"/>
  <c r="AB383" i="371"/>
  <c r="AC383" i="371" s="1"/>
  <c r="AB278" i="371"/>
  <c r="AC278" i="371" s="1"/>
  <c r="AB302" i="371"/>
  <c r="AC302" i="371" s="1"/>
  <c r="AB306" i="371"/>
  <c r="AC306" i="371" s="1"/>
  <c r="AB330" i="371"/>
  <c r="R65" i="371"/>
  <c r="L212" i="371"/>
  <c r="P212" i="371"/>
  <c r="Y212" i="371"/>
  <c r="AA37" i="371"/>
  <c r="AA40" i="371"/>
  <c r="AB93" i="371"/>
  <c r="AC93" i="371" s="1"/>
  <c r="AB116" i="371"/>
  <c r="AC116" i="371" s="1"/>
  <c r="V212" i="371"/>
  <c r="H212" i="371"/>
  <c r="M212" i="371"/>
  <c r="Q212" i="371"/>
  <c r="Z212" i="371"/>
  <c r="AB393" i="371"/>
  <c r="AC393" i="371" s="1"/>
  <c r="AB397" i="371"/>
  <c r="AC397" i="371" s="1"/>
  <c r="AB416" i="371"/>
  <c r="AC416" i="371" s="1"/>
  <c r="G652" i="371"/>
  <c r="U652" i="371"/>
  <c r="Y652" i="371"/>
  <c r="AB733" i="371"/>
  <c r="AC733" i="371" s="1"/>
  <c r="AB803" i="371"/>
  <c r="AC803" i="371" s="1"/>
  <c r="AB948" i="371"/>
  <c r="AB952" i="371"/>
  <c r="AC952" i="371" s="1"/>
  <c r="AB1029" i="371"/>
  <c r="AB1041" i="371"/>
  <c r="AB1051" i="371"/>
  <c r="AB1059" i="371"/>
  <c r="AB1072" i="371"/>
  <c r="AB1080" i="371"/>
  <c r="AB1092" i="371"/>
  <c r="AB1100" i="371"/>
  <c r="AB1180" i="371"/>
  <c r="AC1180" i="371" s="1"/>
  <c r="AB1188" i="371"/>
  <c r="AC1188" i="371" s="1"/>
  <c r="AB1313" i="371"/>
  <c r="AB1329" i="371"/>
  <c r="AB1339" i="371"/>
  <c r="AB1355" i="371"/>
  <c r="AB1381" i="371"/>
  <c r="AC1381" i="371" s="1"/>
  <c r="X1405" i="371"/>
  <c r="G1417" i="371"/>
  <c r="G1416" i="371" s="1"/>
  <c r="P1417" i="371"/>
  <c r="P1416" i="371" s="1"/>
  <c r="U1417" i="371"/>
  <c r="U1416" i="371" s="1"/>
  <c r="Y1417" i="371"/>
  <c r="Y1416" i="371" s="1"/>
  <c r="G1444" i="371"/>
  <c r="L1444" i="371"/>
  <c r="U1444" i="371"/>
  <c r="Y1444" i="371"/>
  <c r="P1456" i="371"/>
  <c r="U1456" i="371"/>
  <c r="Y1456" i="371"/>
  <c r="AB67" i="371"/>
  <c r="AC67" i="371" s="1"/>
  <c r="G267" i="371"/>
  <c r="G266" i="371" s="1"/>
  <c r="G265" i="371" s="1"/>
  <c r="L267" i="371"/>
  <c r="L266" i="371" s="1"/>
  <c r="L265" i="371" s="1"/>
  <c r="P267" i="371"/>
  <c r="P266" i="371" s="1"/>
  <c r="P265" i="371" s="1"/>
  <c r="U267" i="371"/>
  <c r="U266" i="371" s="1"/>
  <c r="U265" i="371" s="1"/>
  <c r="Y267" i="371"/>
  <c r="Y266" i="371" s="1"/>
  <c r="Y265" i="371" s="1"/>
  <c r="AB403" i="371"/>
  <c r="AC403" i="371" s="1"/>
  <c r="AB407" i="371"/>
  <c r="AC407" i="371" s="1"/>
  <c r="AB415" i="371"/>
  <c r="D633" i="371"/>
  <c r="AB647" i="371"/>
  <c r="AC647" i="371" s="1"/>
  <c r="Z652" i="371"/>
  <c r="AB669" i="371"/>
  <c r="AC669" i="371" s="1"/>
  <c r="AB673" i="371"/>
  <c r="AC673" i="371" s="1"/>
  <c r="AB678" i="371"/>
  <c r="AC678" i="371" s="1"/>
  <c r="AB694" i="371"/>
  <c r="AC694" i="371" s="1"/>
  <c r="AB698" i="371"/>
  <c r="AC698" i="371" s="1"/>
  <c r="AB727" i="371"/>
  <c r="AB1031" i="371"/>
  <c r="AC1031" i="371" s="1"/>
  <c r="AB1514" i="371"/>
  <c r="Y1535" i="371"/>
  <c r="Y1527" i="371" s="1"/>
  <c r="G1543" i="371"/>
  <c r="AB1672" i="371"/>
  <c r="AB1776" i="371"/>
  <c r="AB1792" i="371"/>
  <c r="AB1810" i="371"/>
  <c r="AB1814" i="371"/>
  <c r="AC1814" i="371" s="1"/>
  <c r="AB1818" i="371"/>
  <c r="AB1858" i="371"/>
  <c r="AB1933" i="371"/>
  <c r="AC1933" i="371" s="1"/>
  <c r="AB1939" i="371"/>
  <c r="H1963" i="371"/>
  <c r="Z2000" i="371"/>
  <c r="Z1999" i="371" s="1"/>
  <c r="AB2017" i="371"/>
  <c r="AB812" i="371"/>
  <c r="AB824" i="371"/>
  <c r="AB837" i="371"/>
  <c r="AB853" i="371"/>
  <c r="AC853" i="371" s="1"/>
  <c r="AB1263" i="371"/>
  <c r="AB1383" i="371"/>
  <c r="AC1383" i="371" s="1"/>
  <c r="F1389" i="371"/>
  <c r="F1388" i="371" s="1"/>
  <c r="F1387" i="371" s="1"/>
  <c r="J1389" i="371"/>
  <c r="J1388" i="371" s="1"/>
  <c r="J1387" i="371" s="1"/>
  <c r="T1389" i="371"/>
  <c r="T1388" i="371" s="1"/>
  <c r="T1387" i="371" s="1"/>
  <c r="X1389" i="371"/>
  <c r="X1388" i="371" s="1"/>
  <c r="X1387" i="371" s="1"/>
  <c r="F1394" i="371"/>
  <c r="O1394" i="371"/>
  <c r="T1394" i="371"/>
  <c r="AB1401" i="371"/>
  <c r="AB1429" i="371"/>
  <c r="AC1429" i="371" s="1"/>
  <c r="AB1437" i="371"/>
  <c r="AC1437" i="371" s="1"/>
  <c r="I1444" i="371"/>
  <c r="W1444" i="371"/>
  <c r="N1456" i="371"/>
  <c r="Q1535" i="371"/>
  <c r="V1535" i="371"/>
  <c r="Z1535" i="371"/>
  <c r="M1543" i="371"/>
  <c r="V1543" i="371"/>
  <c r="Z1543" i="371"/>
  <c r="AB1549" i="371"/>
  <c r="AB1561" i="371"/>
  <c r="AB1566" i="371"/>
  <c r="AB1596" i="371"/>
  <c r="AB1640" i="371"/>
  <c r="AB1652" i="371"/>
  <c r="Q1963" i="371"/>
  <c r="Q1949" i="371" s="1"/>
  <c r="Q1983" i="371" s="1"/>
  <c r="O2021" i="371"/>
  <c r="O2020" i="371" s="1"/>
  <c r="U212" i="371"/>
  <c r="AB655" i="371"/>
  <c r="AB681" i="371"/>
  <c r="R1233" i="371"/>
  <c r="K1356" i="371"/>
  <c r="AB1471" i="371"/>
  <c r="AC1471" i="371" s="1"/>
  <c r="AB1577" i="371"/>
  <c r="AC1577" i="371" s="1"/>
  <c r="AB1674" i="371"/>
  <c r="AB1682" i="371"/>
  <c r="AC1682" i="371" s="1"/>
  <c r="AB1710" i="371"/>
  <c r="AC1710" i="371" s="1"/>
  <c r="AB1734" i="371"/>
  <c r="AB1754" i="371"/>
  <c r="AC1754" i="371" s="1"/>
  <c r="AB1860" i="371"/>
  <c r="AB1961" i="371"/>
  <c r="AC2028" i="371"/>
  <c r="AB2029" i="371"/>
  <c r="AB2045" i="371"/>
  <c r="AB284" i="371"/>
  <c r="AC284" i="371" s="1"/>
  <c r="AB288" i="371"/>
  <c r="AC288" i="371" s="1"/>
  <c r="AB295" i="371"/>
  <c r="AB324" i="371"/>
  <c r="AB343" i="371"/>
  <c r="AC343" i="371" s="1"/>
  <c r="AB419" i="371"/>
  <c r="AC419" i="371" s="1"/>
  <c r="AB661" i="371"/>
  <c r="AB102" i="371"/>
  <c r="AB217" i="371"/>
  <c r="AB412" i="371"/>
  <c r="AC412" i="371" s="1"/>
  <c r="AB299" i="371"/>
  <c r="AB303" i="371"/>
  <c r="AC303" i="371" s="1"/>
  <c r="AB304" i="371"/>
  <c r="AC304" i="371" s="1"/>
  <c r="AB331" i="371"/>
  <c r="AC331" i="371" s="1"/>
  <c r="AB676" i="371"/>
  <c r="AC676" i="371" s="1"/>
  <c r="AB413" i="371"/>
  <c r="AC413" i="371" s="1"/>
  <c r="AB420" i="371"/>
  <c r="AC420" i="371" s="1"/>
  <c r="AB665" i="371"/>
  <c r="AC665" i="371" s="1"/>
  <c r="AB338" i="371"/>
  <c r="AC338" i="371" s="1"/>
  <c r="AB325" i="371"/>
  <c r="AC325" i="371" s="1"/>
  <c r="AB340" i="371"/>
  <c r="AC340" i="371" s="1"/>
  <c r="AB349" i="371"/>
  <c r="AC349" i="371" s="1"/>
  <c r="AB387" i="371"/>
  <c r="AC387" i="371" s="1"/>
  <c r="AB411" i="371"/>
  <c r="AC411" i="371" s="1"/>
  <c r="AC2030" i="371"/>
  <c r="P18" i="371"/>
  <c r="P17" i="371" s="1"/>
  <c r="Q18" i="371"/>
  <c r="Q17" i="371" s="1"/>
  <c r="AA33" i="371"/>
  <c r="R96" i="371"/>
  <c r="R100" i="371"/>
  <c r="AA112" i="371"/>
  <c r="AA113" i="371"/>
  <c r="O1570" i="371"/>
  <c r="O1569" i="371" s="1"/>
  <c r="T1570" i="371"/>
  <c r="T1569" i="371" s="1"/>
  <c r="X1570" i="371"/>
  <c r="X1569" i="371" s="1"/>
  <c r="X22" i="371"/>
  <c r="U256" i="371"/>
  <c r="M18" i="371"/>
  <c r="M17" i="371" s="1"/>
  <c r="D18" i="371"/>
  <c r="D17" i="371" s="1"/>
  <c r="W13" i="371"/>
  <c r="R42" i="371"/>
  <c r="R61" i="371"/>
  <c r="AA61" i="371"/>
  <c r="AA81" i="371"/>
  <c r="R107" i="371"/>
  <c r="AA107" i="371"/>
  <c r="R120" i="371"/>
  <c r="D212" i="371"/>
  <c r="I212" i="371"/>
  <c r="N212" i="371"/>
  <c r="W212" i="371"/>
  <c r="AB666" i="371"/>
  <c r="AC666" i="371" s="1"/>
  <c r="AB670" i="371"/>
  <c r="AB674" i="371"/>
  <c r="AC674" i="371" s="1"/>
  <c r="V652" i="371"/>
  <c r="AB683" i="371"/>
  <c r="AC683" i="371" s="1"/>
  <c r="AB691" i="371"/>
  <c r="AB699" i="371"/>
  <c r="AB797" i="371"/>
  <c r="AC797" i="371" s="1"/>
  <c r="AB801" i="371"/>
  <c r="AB805" i="371"/>
  <c r="AB817" i="371"/>
  <c r="AC817" i="371" s="1"/>
  <c r="AB821" i="371"/>
  <c r="AB830" i="371"/>
  <c r="AC830" i="371" s="1"/>
  <c r="AB931" i="371"/>
  <c r="R938" i="371"/>
  <c r="AA938" i="371"/>
  <c r="AB940" i="371"/>
  <c r="AC940" i="371" s="1"/>
  <c r="AB961" i="371"/>
  <c r="T1479" i="371"/>
  <c r="T1478" i="371" s="1"/>
  <c r="T1477" i="371" s="1"/>
  <c r="T1464" i="371" s="1"/>
  <c r="T1463" i="371" s="1"/>
  <c r="Y18" i="371"/>
  <c r="Y17" i="371" s="1"/>
  <c r="H18" i="371"/>
  <c r="H17" i="371" s="1"/>
  <c r="AA28" i="371"/>
  <c r="J13" i="371"/>
  <c r="F13" i="371"/>
  <c r="X13" i="371"/>
  <c r="R41" i="371"/>
  <c r="R66" i="371"/>
  <c r="R83" i="371"/>
  <c r="AB84" i="371"/>
  <c r="AC84" i="371" s="1"/>
  <c r="AA98" i="371"/>
  <c r="R101" i="371"/>
  <c r="R110" i="371"/>
  <c r="AB129" i="371"/>
  <c r="AC129" i="371" s="1"/>
  <c r="S267" i="371"/>
  <c r="S266" i="371" s="1"/>
  <c r="AB327" i="371"/>
  <c r="AC327" i="371" s="1"/>
  <c r="AB775" i="371"/>
  <c r="AB780" i="371"/>
  <c r="Y962" i="371"/>
  <c r="AB979" i="371"/>
  <c r="AC979" i="371" s="1"/>
  <c r="AB991" i="371"/>
  <c r="AC991" i="371" s="1"/>
  <c r="AB1007" i="371"/>
  <c r="AC1007" i="371" s="1"/>
  <c r="AB1015" i="371"/>
  <c r="AC1015" i="371" s="1"/>
  <c r="AB1120" i="371"/>
  <c r="R1131" i="371"/>
  <c r="AA1131" i="371"/>
  <c r="AB1181" i="371"/>
  <c r="AC1181" i="371" s="1"/>
  <c r="AB1189" i="371"/>
  <c r="AC1189" i="371" s="1"/>
  <c r="AB1226" i="371"/>
  <c r="AA1262" i="371"/>
  <c r="AB1297" i="371"/>
  <c r="R1354" i="371"/>
  <c r="AB1397" i="371"/>
  <c r="AC1397" i="371" s="1"/>
  <c r="H1394" i="371"/>
  <c r="M1394" i="371"/>
  <c r="Q1394" i="371"/>
  <c r="V1394" i="371"/>
  <c r="Z1394" i="371"/>
  <c r="AB1493" i="371"/>
  <c r="AC1493" i="371" s="1"/>
  <c r="AB1516" i="371"/>
  <c r="R1554" i="371"/>
  <c r="AB1564" i="371"/>
  <c r="AC1564" i="371" s="1"/>
  <c r="AB1572" i="371"/>
  <c r="AC1572" i="371" s="1"/>
  <c r="AB1586" i="371"/>
  <c r="AB1606" i="371"/>
  <c r="AC1606" i="371" s="1"/>
  <c r="AB1650" i="371"/>
  <c r="AB1666" i="371"/>
  <c r="AB1738" i="371"/>
  <c r="AB1750" i="371"/>
  <c r="AB1812" i="371"/>
  <c r="I2040" i="371"/>
  <c r="I2039" i="371" s="1"/>
  <c r="W2040" i="371"/>
  <c r="W2039" i="371" s="1"/>
  <c r="G166" i="371"/>
  <c r="P166" i="371"/>
  <c r="U166" i="371"/>
  <c r="R179" i="371"/>
  <c r="AA179" i="371"/>
  <c r="F212" i="371"/>
  <c r="J212" i="371"/>
  <c r="T212" i="371"/>
  <c r="X212" i="371"/>
  <c r="I256" i="371"/>
  <c r="AB269" i="371"/>
  <c r="AC269" i="371" s="1"/>
  <c r="AB273" i="371"/>
  <c r="AC273" i="371" s="1"/>
  <c r="AB277" i="371"/>
  <c r="AB281" i="371"/>
  <c r="AC281" i="371" s="1"/>
  <c r="AB317" i="371"/>
  <c r="AC317" i="371" s="1"/>
  <c r="AB322" i="371"/>
  <c r="AB346" i="371"/>
  <c r="AC346" i="371" s="1"/>
  <c r="AB347" i="371"/>
  <c r="AC347" i="371" s="1"/>
  <c r="AB365" i="371"/>
  <c r="AC365" i="371" s="1"/>
  <c r="AB369" i="371"/>
  <c r="AC369" i="371" s="1"/>
  <c r="AB395" i="371"/>
  <c r="AC395" i="371" s="1"/>
  <c r="AB399" i="371"/>
  <c r="AC399" i="371" s="1"/>
  <c r="AB406" i="371"/>
  <c r="AC406" i="371" s="1"/>
  <c r="AB635" i="371"/>
  <c r="I652" i="371"/>
  <c r="N652" i="371"/>
  <c r="W652" i="371"/>
  <c r="AB685" i="371"/>
  <c r="AC685" i="371" s="1"/>
  <c r="AB689" i="371"/>
  <c r="AC689" i="371" s="1"/>
  <c r="AB693" i="371"/>
  <c r="AC693" i="371" s="1"/>
  <c r="AB697" i="371"/>
  <c r="AB701" i="371"/>
  <c r="AC701" i="371" s="1"/>
  <c r="AB726" i="371"/>
  <c r="AB730" i="371"/>
  <c r="AB735" i="371"/>
  <c r="AC735" i="371" s="1"/>
  <c r="AB766" i="371"/>
  <c r="AC766" i="371" s="1"/>
  <c r="AB771" i="371"/>
  <c r="R778" i="371"/>
  <c r="AB841" i="371"/>
  <c r="AC841" i="371" s="1"/>
  <c r="AB881" i="371"/>
  <c r="AC881" i="371" s="1"/>
  <c r="AB913" i="371"/>
  <c r="AC913" i="371" s="1"/>
  <c r="AB921" i="371"/>
  <c r="AC921" i="371" s="1"/>
  <c r="AA932" i="371"/>
  <c r="AB954" i="371"/>
  <c r="AC954" i="371" s="1"/>
  <c r="G962" i="371"/>
  <c r="R963" i="371"/>
  <c r="P962" i="371"/>
  <c r="U962" i="371"/>
  <c r="M962" i="371"/>
  <c r="V962" i="371"/>
  <c r="AB1004" i="371"/>
  <c r="AC1004" i="371" s="1"/>
  <c r="AB1011" i="371"/>
  <c r="AC1011" i="371" s="1"/>
  <c r="AB1023" i="371"/>
  <c r="AB1034" i="371"/>
  <c r="AB1038" i="371"/>
  <c r="AB1039" i="371"/>
  <c r="AC1039" i="371" s="1"/>
  <c r="G1066" i="371"/>
  <c r="G1065" i="371" s="1"/>
  <c r="G772" i="371" s="1"/>
  <c r="G762" i="371" s="1"/>
  <c r="G747" i="371" s="1"/>
  <c r="G746" i="371" s="1"/>
  <c r="G745" i="371" s="1"/>
  <c r="P1066" i="371"/>
  <c r="AB1116" i="371"/>
  <c r="AB1124" i="371"/>
  <c r="AC1124" i="371" s="1"/>
  <c r="AB1134" i="371"/>
  <c r="AB1142" i="371"/>
  <c r="AB1144" i="371"/>
  <c r="AB1152" i="371"/>
  <c r="AB1175" i="371"/>
  <c r="AB1176" i="371"/>
  <c r="AB1179" i="371"/>
  <c r="AB1197" i="371"/>
  <c r="AC1197" i="371" s="1"/>
  <c r="AB1223" i="371"/>
  <c r="AC1223" i="371" s="1"/>
  <c r="AB1224" i="371"/>
  <c r="AC1224" i="371" s="1"/>
  <c r="AA1260" i="371"/>
  <c r="R1266" i="371"/>
  <c r="AB1311" i="371"/>
  <c r="AB1341" i="371"/>
  <c r="AB1351" i="371"/>
  <c r="S1394" i="371"/>
  <c r="R1418" i="371"/>
  <c r="F1527" i="371"/>
  <c r="J1527" i="371"/>
  <c r="I1543" i="371"/>
  <c r="N1543" i="371"/>
  <c r="S1543" i="371"/>
  <c r="W1543" i="371"/>
  <c r="AB155" i="371"/>
  <c r="AC155" i="371" s="1"/>
  <c r="H166" i="371"/>
  <c r="M166" i="371"/>
  <c r="Q166" i="371"/>
  <c r="V166" i="371"/>
  <c r="Z166" i="371"/>
  <c r="AB200" i="371"/>
  <c r="O212" i="371"/>
  <c r="H220" i="371"/>
  <c r="AB272" i="371"/>
  <c r="AC272" i="371" s="1"/>
  <c r="AB276" i="371"/>
  <c r="AC276" i="371" s="1"/>
  <c r="AB292" i="371"/>
  <c r="AC292" i="371" s="1"/>
  <c r="AB296" i="371"/>
  <c r="AC296" i="371" s="1"/>
  <c r="AB312" i="371"/>
  <c r="AC312" i="371" s="1"/>
  <c r="AB320" i="371"/>
  <c r="AC320" i="371" s="1"/>
  <c r="AB359" i="371"/>
  <c r="AC359" i="371" s="1"/>
  <c r="AB389" i="371"/>
  <c r="AC389" i="371" s="1"/>
  <c r="AB401" i="371"/>
  <c r="AC401" i="371" s="1"/>
  <c r="AB643" i="371"/>
  <c r="AC643" i="371" s="1"/>
  <c r="AB654" i="371"/>
  <c r="AB680" i="371"/>
  <c r="AB729" i="371"/>
  <c r="AC729" i="371" s="1"/>
  <c r="AB734" i="371"/>
  <c r="AC734" i="371" s="1"/>
  <c r="AB738" i="371"/>
  <c r="AC738" i="371" s="1"/>
  <c r="AB760" i="371"/>
  <c r="AC760" i="371" s="1"/>
  <c r="AB765" i="371"/>
  <c r="AC765" i="371" s="1"/>
  <c r="AB769" i="371"/>
  <c r="AC769" i="371" s="1"/>
  <c r="AB782" i="371"/>
  <c r="AC782" i="371" s="1"/>
  <c r="AB814" i="371"/>
  <c r="AC814" i="371" s="1"/>
  <c r="AB839" i="371"/>
  <c r="AB855" i="371"/>
  <c r="AB863" i="371"/>
  <c r="AC863" i="371" s="1"/>
  <c r="AB928" i="371"/>
  <c r="AC928" i="371" s="1"/>
  <c r="AB942" i="371"/>
  <c r="R953" i="371"/>
  <c r="R960" i="371"/>
  <c r="AB971" i="371"/>
  <c r="AC971" i="371" s="1"/>
  <c r="AB980" i="371"/>
  <c r="AB1002" i="371"/>
  <c r="AB1009" i="371"/>
  <c r="AC1009" i="371" s="1"/>
  <c r="AB1033" i="371"/>
  <c r="AB1037" i="371"/>
  <c r="AB1055" i="371"/>
  <c r="Z1066" i="371"/>
  <c r="Z1065" i="371" s="1"/>
  <c r="I1066" i="371"/>
  <c r="I1065" i="371" s="1"/>
  <c r="AB1148" i="371"/>
  <c r="AB1174" i="371"/>
  <c r="AB1178" i="371"/>
  <c r="AB1248" i="371"/>
  <c r="AC1248" i="371" s="1"/>
  <c r="AB1331" i="371"/>
  <c r="AC1331" i="371" s="1"/>
  <c r="G1430" i="371"/>
  <c r="G1424" i="371" s="1"/>
  <c r="G1423" i="371" s="1"/>
  <c r="L1430" i="371"/>
  <c r="L1424" i="371" s="1"/>
  <c r="L1423" i="371" s="1"/>
  <c r="P1430" i="371"/>
  <c r="U1430" i="371"/>
  <c r="Y1430" i="371"/>
  <c r="X1535" i="371"/>
  <c r="X1527" i="371" s="1"/>
  <c r="T1535" i="371"/>
  <c r="AB1766" i="371"/>
  <c r="AB1830" i="371"/>
  <c r="AB1842" i="371"/>
  <c r="AC1842" i="371" s="1"/>
  <c r="AB1859" i="371"/>
  <c r="AC1859" i="371" s="1"/>
  <c r="AB1908" i="371"/>
  <c r="AB1941" i="371"/>
  <c r="AC1941" i="371" s="1"/>
  <c r="AB1945" i="371"/>
  <c r="AB1391" i="371"/>
  <c r="F1417" i="371"/>
  <c r="F1416" i="371" s="1"/>
  <c r="J1417" i="371"/>
  <c r="J1416" i="371" s="1"/>
  <c r="AB1431" i="371"/>
  <c r="AC1431" i="371" s="1"/>
  <c r="N1430" i="371"/>
  <c r="AB1436" i="371"/>
  <c r="AC1436" i="371" s="1"/>
  <c r="S1443" i="371"/>
  <c r="H1444" i="371"/>
  <c r="M1444" i="371"/>
  <c r="Q1444" i="371"/>
  <c r="Z1456" i="371"/>
  <c r="H1456" i="371"/>
  <c r="M1456" i="371"/>
  <c r="Q1456" i="371"/>
  <c r="V1456" i="371"/>
  <c r="AB1468" i="371"/>
  <c r="AB1520" i="371"/>
  <c r="F1543" i="371"/>
  <c r="O1543" i="371"/>
  <c r="T1543" i="371"/>
  <c r="X1543" i="371"/>
  <c r="AB1579" i="371"/>
  <c r="AB1684" i="371"/>
  <c r="AC1684" i="371" s="1"/>
  <c r="AB1685" i="371"/>
  <c r="AB1689" i="371"/>
  <c r="AB1712" i="371"/>
  <c r="AB1733" i="371"/>
  <c r="M1756" i="371"/>
  <c r="AB1765" i="371"/>
  <c r="AC1765" i="371" s="1"/>
  <c r="AB1770" i="371"/>
  <c r="AB1794" i="371"/>
  <c r="AB1806" i="371"/>
  <c r="AB1811" i="371"/>
  <c r="AC1811" i="371" s="1"/>
  <c r="AB1816" i="371"/>
  <c r="AB1874" i="371"/>
  <c r="AB1890" i="371"/>
  <c r="X1796" i="371"/>
  <c r="AB1917" i="371"/>
  <c r="AB1930" i="371"/>
  <c r="AB1935" i="371"/>
  <c r="AB1938" i="371"/>
  <c r="AB1959" i="371"/>
  <c r="O1963" i="371"/>
  <c r="X1963" i="371"/>
  <c r="T2000" i="371"/>
  <c r="T1999" i="371" s="1"/>
  <c r="X2000" i="371"/>
  <c r="X1999" i="371" s="1"/>
  <c r="X1994" i="371" s="1"/>
  <c r="X1993" i="371" s="1"/>
  <c r="X1992" i="371" s="1"/>
  <c r="G2040" i="371"/>
  <c r="G2039" i="371" s="1"/>
  <c r="N1389" i="371"/>
  <c r="N1388" i="371" s="1"/>
  <c r="N1387" i="371" s="1"/>
  <c r="S1389" i="371"/>
  <c r="W1389" i="371"/>
  <c r="W1388" i="371" s="1"/>
  <c r="W1387" i="371" s="1"/>
  <c r="W1394" i="371"/>
  <c r="W1376" i="371" s="1"/>
  <c r="R1400" i="371"/>
  <c r="U1405" i="371"/>
  <c r="X1430" i="371"/>
  <c r="X1424" i="371" s="1"/>
  <c r="X1423" i="371" s="1"/>
  <c r="T1430" i="371"/>
  <c r="T1424" i="371" s="1"/>
  <c r="T1423" i="371" s="1"/>
  <c r="F1479" i="371"/>
  <c r="F1478" i="371" s="1"/>
  <c r="F1477" i="371" s="1"/>
  <c r="J1479" i="371"/>
  <c r="J1478" i="371" s="1"/>
  <c r="J1477" i="371" s="1"/>
  <c r="O1479" i="371"/>
  <c r="O1478" i="371" s="1"/>
  <c r="O1477" i="371" s="1"/>
  <c r="X1479" i="371"/>
  <c r="X1478" i="371" s="1"/>
  <c r="X1477" i="371" s="1"/>
  <c r="AB1515" i="371"/>
  <c r="AC1515" i="371" s="1"/>
  <c r="I1535" i="371"/>
  <c r="AB1583" i="371"/>
  <c r="AB1611" i="371"/>
  <c r="AB1619" i="371"/>
  <c r="AB1623" i="371"/>
  <c r="AB1627" i="371"/>
  <c r="AC1627" i="371" s="1"/>
  <c r="AB1631" i="371"/>
  <c r="AB1764" i="371"/>
  <c r="H1756" i="371"/>
  <c r="H1568" i="371" s="1"/>
  <c r="H1562" i="371" s="1"/>
  <c r="AB1827" i="371"/>
  <c r="AC1827" i="371" s="1"/>
  <c r="AB1848" i="371"/>
  <c r="AC1848" i="371" s="1"/>
  <c r="AB1921" i="371"/>
  <c r="AB2007" i="371"/>
  <c r="AC2007" i="371" s="1"/>
  <c r="W2000" i="371"/>
  <c r="W1999" i="371" s="1"/>
  <c r="AB2012" i="371"/>
  <c r="AB2019" i="371"/>
  <c r="AB2031" i="371"/>
  <c r="AC780" i="371"/>
  <c r="AB36" i="371"/>
  <c r="AC36" i="371" s="1"/>
  <c r="AB52" i="371"/>
  <c r="AC52" i="371" s="1"/>
  <c r="AB152" i="371"/>
  <c r="AC152" i="371" s="1"/>
  <c r="I220" i="371"/>
  <c r="N220" i="371"/>
  <c r="AB124" i="371"/>
  <c r="AC124" i="371" s="1"/>
  <c r="AB126" i="371"/>
  <c r="AC126" i="371" s="1"/>
  <c r="AB139" i="371"/>
  <c r="AC139" i="371" s="1"/>
  <c r="AB158" i="371"/>
  <c r="AC158" i="371" s="1"/>
  <c r="AB202" i="371"/>
  <c r="AC202" i="371" s="1"/>
  <c r="AC1061" i="371"/>
  <c r="AC1586" i="371"/>
  <c r="AC1605" i="371"/>
  <c r="AC1613" i="371"/>
  <c r="AC1621" i="371"/>
  <c r="AC1792" i="371"/>
  <c r="AC1804" i="371"/>
  <c r="AC2043" i="371"/>
  <c r="AC1472" i="371"/>
  <c r="AC1812" i="371"/>
  <c r="AC1652" i="371"/>
  <c r="AC1852" i="371"/>
  <c r="AC1674" i="371"/>
  <c r="AC1766" i="371"/>
  <c r="AC824" i="371"/>
  <c r="AC948" i="371"/>
  <c r="D6" i="372"/>
  <c r="D5" i="372" s="1"/>
  <c r="D118" i="372" s="1"/>
  <c r="D165" i="372" s="1"/>
  <c r="H6" i="372"/>
  <c r="H5" i="372" s="1"/>
  <c r="H118" i="372" s="1"/>
  <c r="H165" i="372" s="1"/>
  <c r="I47" i="372"/>
  <c r="AA51" i="372"/>
  <c r="T6" i="372"/>
  <c r="T5" i="372" s="1"/>
  <c r="T118" i="372" s="1"/>
  <c r="T165" i="372" s="1"/>
  <c r="X6" i="372"/>
  <c r="X5" i="372" s="1"/>
  <c r="X118" i="372" s="1"/>
  <c r="X165" i="372" s="1"/>
  <c r="S6" i="372"/>
  <c r="S5" i="372" s="1"/>
  <c r="S118" i="372" s="1"/>
  <c r="S165" i="372" s="1"/>
  <c r="Y47" i="372"/>
  <c r="Z27" i="372"/>
  <c r="P6" i="372"/>
  <c r="I29" i="372"/>
  <c r="F37" i="372"/>
  <c r="F6" i="372" s="1"/>
  <c r="F5" i="372" s="1"/>
  <c r="F118" i="372" s="1"/>
  <c r="F165" i="372" s="1"/>
  <c r="I38" i="372"/>
  <c r="AA38" i="372" s="1"/>
  <c r="Z63" i="372"/>
  <c r="AA63" i="372" s="1"/>
  <c r="I7" i="372"/>
  <c r="Y27" i="372"/>
  <c r="Y45" i="372"/>
  <c r="Z45" i="372" s="1"/>
  <c r="AA45" i="372" s="1"/>
  <c r="Y65" i="372"/>
  <c r="I123" i="372"/>
  <c r="P7" i="372"/>
  <c r="Z7" i="372" s="1"/>
  <c r="Z25" i="372"/>
  <c r="AA25" i="372" s="1"/>
  <c r="J5" i="372"/>
  <c r="B13" i="372"/>
  <c r="Y14" i="372"/>
  <c r="Z14" i="372" s="1"/>
  <c r="AA14" i="372" s="1"/>
  <c r="P17" i="372"/>
  <c r="Z17" i="372" s="1"/>
  <c r="AA17" i="372" s="1"/>
  <c r="Z18" i="372"/>
  <c r="AA18" i="372" s="1"/>
  <c r="Y25" i="372"/>
  <c r="P29" i="372"/>
  <c r="Z29" i="372" s="1"/>
  <c r="AA29" i="372" s="1"/>
  <c r="Y35" i="372"/>
  <c r="Y39" i="372"/>
  <c r="Z39" i="372" s="1"/>
  <c r="AA39" i="372" s="1"/>
  <c r="Y43" i="372"/>
  <c r="Z43" i="372" s="1"/>
  <c r="AA43" i="372" s="1"/>
  <c r="P47" i="372"/>
  <c r="Z47" i="372" s="1"/>
  <c r="AA47" i="372" s="1"/>
  <c r="Y53" i="372"/>
  <c r="Z53" i="372" s="1"/>
  <c r="AA53" i="372" s="1"/>
  <c r="Y57" i="372"/>
  <c r="Z57" i="372" s="1"/>
  <c r="AA57" i="372" s="1"/>
  <c r="Y63" i="372"/>
  <c r="P67" i="372"/>
  <c r="Z67" i="372" s="1"/>
  <c r="AA67" i="372" s="1"/>
  <c r="Z70" i="372"/>
  <c r="AA70" i="372" s="1"/>
  <c r="AA114" i="372"/>
  <c r="I144" i="372"/>
  <c r="B122" i="372"/>
  <c r="Z35" i="372"/>
  <c r="AA35" i="372" s="1"/>
  <c r="Z65" i="372"/>
  <c r="AA65" i="372" s="1"/>
  <c r="I17" i="372"/>
  <c r="P19" i="372"/>
  <c r="Z19" i="372" s="1"/>
  <c r="AA19" i="372" s="1"/>
  <c r="W13" i="372"/>
  <c r="W6" i="372" s="1"/>
  <c r="W5" i="372" s="1"/>
  <c r="W118" i="372" s="1"/>
  <c r="W165" i="372" s="1"/>
  <c r="Z21" i="372"/>
  <c r="AA21" i="372" s="1"/>
  <c r="Z24" i="372"/>
  <c r="AA24" i="372" s="1"/>
  <c r="I27" i="372"/>
  <c r="Z34" i="372"/>
  <c r="AA34" i="372" s="1"/>
  <c r="I37" i="372"/>
  <c r="AA37" i="372" s="1"/>
  <c r="Z42" i="372"/>
  <c r="AA42" i="372" s="1"/>
  <c r="I45" i="372"/>
  <c r="Y55" i="372"/>
  <c r="Z55" i="372" s="1"/>
  <c r="AA55" i="372" s="1"/>
  <c r="P59" i="372"/>
  <c r="Z59" i="372" s="1"/>
  <c r="AA59" i="372" s="1"/>
  <c r="Z62" i="372"/>
  <c r="AA62" i="372" s="1"/>
  <c r="I65" i="372"/>
  <c r="P71" i="372"/>
  <c r="Z71" i="372" s="1"/>
  <c r="AA71" i="372" s="1"/>
  <c r="Z74" i="372"/>
  <c r="AA74" i="372" s="1"/>
  <c r="Q13" i="372"/>
  <c r="I80" i="372"/>
  <c r="Z90" i="372"/>
  <c r="AA90" i="372" s="1"/>
  <c r="Z98" i="372"/>
  <c r="AA98" i="372" s="1"/>
  <c r="Z106" i="372"/>
  <c r="AA106" i="372" s="1"/>
  <c r="Y121" i="372"/>
  <c r="Y159" i="372" s="1"/>
  <c r="P123" i="372"/>
  <c r="Z134" i="372"/>
  <c r="AA134" i="372" s="1"/>
  <c r="J122" i="372"/>
  <c r="P144" i="372"/>
  <c r="Z144" i="372" s="1"/>
  <c r="AA144" i="372" s="1"/>
  <c r="I145" i="372"/>
  <c r="Z78" i="372"/>
  <c r="AA78" i="372" s="1"/>
  <c r="P145" i="372"/>
  <c r="Z145" i="372" s="1"/>
  <c r="AA145" i="372" s="1"/>
  <c r="Y76" i="372"/>
  <c r="Z76" i="372" s="1"/>
  <c r="AA76" i="372" s="1"/>
  <c r="I78" i="372"/>
  <c r="Y80" i="372"/>
  <c r="Z80" i="372" s="1"/>
  <c r="AA80" i="372" s="1"/>
  <c r="P82" i="372"/>
  <c r="Z82" i="372" s="1"/>
  <c r="AA82" i="372" s="1"/>
  <c r="Z86" i="372"/>
  <c r="AA86" i="372" s="1"/>
  <c r="Z94" i="372"/>
  <c r="AA94" i="372" s="1"/>
  <c r="Z102" i="372"/>
  <c r="AA102" i="372" s="1"/>
  <c r="Z110" i="372"/>
  <c r="AA110" i="372" s="1"/>
  <c r="Z117" i="372"/>
  <c r="AA117" i="372" s="1"/>
  <c r="Y122" i="372"/>
  <c r="Y123" i="372"/>
  <c r="P126" i="372"/>
  <c r="Z126" i="372" s="1"/>
  <c r="AA126" i="372" s="1"/>
  <c r="Z142" i="372"/>
  <c r="AA142" i="372" s="1"/>
  <c r="Y145" i="372"/>
  <c r="P153" i="372"/>
  <c r="Z153" i="372" s="1"/>
  <c r="AA153" i="372" s="1"/>
  <c r="Z155" i="372"/>
  <c r="AA155" i="372" s="1"/>
  <c r="L18" i="371"/>
  <c r="L17" i="371" s="1"/>
  <c r="R17" i="371" s="1"/>
  <c r="U18" i="371"/>
  <c r="U17" i="371" s="1"/>
  <c r="D22" i="371"/>
  <c r="Q22" i="371"/>
  <c r="Y22" i="371"/>
  <c r="V220" i="371"/>
  <c r="V219" i="371" s="1"/>
  <c r="V218" i="371" s="1"/>
  <c r="R16" i="371"/>
  <c r="L22" i="371"/>
  <c r="P22" i="371"/>
  <c r="U22" i="371"/>
  <c r="O26" i="371"/>
  <c r="O13" i="371" s="1"/>
  <c r="R46" i="371"/>
  <c r="F18" i="371"/>
  <c r="F17" i="371" s="1"/>
  <c r="J18" i="371"/>
  <c r="J17" i="371" s="1"/>
  <c r="O18" i="371"/>
  <c r="O17" i="371" s="1"/>
  <c r="T18" i="371"/>
  <c r="T17" i="371" s="1"/>
  <c r="F22" i="371"/>
  <c r="J22" i="371"/>
  <c r="O22" i="371"/>
  <c r="T22" i="371"/>
  <c r="AA47" i="371"/>
  <c r="AA51" i="371"/>
  <c r="R53" i="371"/>
  <c r="R54" i="371"/>
  <c r="AA56" i="371"/>
  <c r="R58" i="371"/>
  <c r="AB60" i="371"/>
  <c r="AC60" i="371" s="1"/>
  <c r="R70" i="371"/>
  <c r="AA72" i="371"/>
  <c r="R82" i="371"/>
  <c r="AB82" i="371" s="1"/>
  <c r="R238" i="371"/>
  <c r="AB682" i="371"/>
  <c r="AC682" i="371" s="1"/>
  <c r="AB687" i="371"/>
  <c r="AC687" i="371" s="1"/>
  <c r="T652" i="371"/>
  <c r="AB740" i="371"/>
  <c r="AB752" i="371"/>
  <c r="AC752" i="371" s="1"/>
  <c r="AB757" i="371"/>
  <c r="AC757" i="371" s="1"/>
  <c r="AB758" i="371"/>
  <c r="AC758" i="371" s="1"/>
  <c r="AB768" i="371"/>
  <c r="AC768" i="371" s="1"/>
  <c r="AB774" i="371"/>
  <c r="AB781" i="371"/>
  <c r="AC781" i="371" s="1"/>
  <c r="AB785" i="371"/>
  <c r="AC785" i="371" s="1"/>
  <c r="AB786" i="371"/>
  <c r="AB790" i="371"/>
  <c r="AC790" i="371" s="1"/>
  <c r="AB816" i="371"/>
  <c r="AC816" i="371" s="1"/>
  <c r="AB827" i="371"/>
  <c r="AB832" i="371"/>
  <c r="AC832" i="371" s="1"/>
  <c r="AB845" i="371"/>
  <c r="AC845" i="371" s="1"/>
  <c r="AB847" i="371"/>
  <c r="AC847" i="371" s="1"/>
  <c r="AB851" i="371"/>
  <c r="AC851" i="371" s="1"/>
  <c r="AB857" i="371"/>
  <c r="AC857" i="371" s="1"/>
  <c r="AB891" i="371"/>
  <c r="AC891" i="371" s="1"/>
  <c r="AB897" i="371"/>
  <c r="AC897" i="371" s="1"/>
  <c r="AB929" i="371"/>
  <c r="AA945" i="371"/>
  <c r="AC989" i="371"/>
  <c r="Q1083" i="371"/>
  <c r="R1083" i="371" s="1"/>
  <c r="AB1084" i="371"/>
  <c r="R77" i="371"/>
  <c r="AA80" i="371"/>
  <c r="R106" i="371"/>
  <c r="AB134" i="371"/>
  <c r="AC134" i="371" s="1"/>
  <c r="R154" i="371"/>
  <c r="R157" i="371"/>
  <c r="AA157" i="371"/>
  <c r="R161" i="371"/>
  <c r="AA161" i="371"/>
  <c r="AB175" i="371"/>
  <c r="AC175" i="371" s="1"/>
  <c r="R201" i="371"/>
  <c r="AA201" i="371"/>
  <c r="R203" i="371"/>
  <c r="AA205" i="371"/>
  <c r="R207" i="371"/>
  <c r="AA209" i="371"/>
  <c r="F220" i="371"/>
  <c r="J220" i="371"/>
  <c r="O220" i="371"/>
  <c r="X220" i="371"/>
  <c r="P220" i="371"/>
  <c r="AB227" i="371"/>
  <c r="AC227" i="371" s="1"/>
  <c r="AA242" i="371"/>
  <c r="R244" i="371"/>
  <c r="AA246" i="371"/>
  <c r="R257" i="371"/>
  <c r="AA257" i="371"/>
  <c r="H256" i="371"/>
  <c r="M256" i="371"/>
  <c r="Q256" i="371"/>
  <c r="L256" i="371"/>
  <c r="Y256" i="371"/>
  <c r="F256" i="371"/>
  <c r="T256" i="371"/>
  <c r="R261" i="371"/>
  <c r="AA261" i="371"/>
  <c r="F267" i="371"/>
  <c r="F266" i="371" s="1"/>
  <c r="F265" i="371" s="1"/>
  <c r="J267" i="371"/>
  <c r="J266" i="371" s="1"/>
  <c r="J265" i="371" s="1"/>
  <c r="AB270" i="371"/>
  <c r="AC270" i="371" s="1"/>
  <c r="AB271" i="371"/>
  <c r="AC271" i="371" s="1"/>
  <c r="AB279" i="371"/>
  <c r="AC279" i="371" s="1"/>
  <c r="AB280" i="371"/>
  <c r="AB283" i="371"/>
  <c r="AB289" i="371"/>
  <c r="AC289" i="371" s="1"/>
  <c r="AB290" i="371"/>
  <c r="AC290" i="371" s="1"/>
  <c r="AB297" i="371"/>
  <c r="AC297" i="371" s="1"/>
  <c r="AB298" i="371"/>
  <c r="AC298" i="371" s="1"/>
  <c r="AB313" i="371"/>
  <c r="AC313" i="371" s="1"/>
  <c r="AB314" i="371"/>
  <c r="AB335" i="371"/>
  <c r="AB336" i="371"/>
  <c r="AC336" i="371" s="1"/>
  <c r="AB363" i="371"/>
  <c r="AC363" i="371" s="1"/>
  <c r="AB381" i="371"/>
  <c r="AC381" i="371" s="1"/>
  <c r="AB390" i="371"/>
  <c r="AC390" i="371" s="1"/>
  <c r="AB391" i="371"/>
  <c r="AC391" i="371" s="1"/>
  <c r="AB396" i="371"/>
  <c r="AC396" i="371" s="1"/>
  <c r="AB398" i="371"/>
  <c r="AC398" i="371" s="1"/>
  <c r="AB404" i="371"/>
  <c r="AC404" i="371" s="1"/>
  <c r="AB405" i="371"/>
  <c r="AC405" i="371" s="1"/>
  <c r="AB648" i="371"/>
  <c r="AC648" i="371" s="1"/>
  <c r="AB649" i="371"/>
  <c r="AC649" i="371" s="1"/>
  <c r="AB660" i="371"/>
  <c r="AB686" i="371"/>
  <c r="AC686" i="371" s="1"/>
  <c r="AB690" i="371"/>
  <c r="AC690" i="371" s="1"/>
  <c r="AB695" i="371"/>
  <c r="AB737" i="371"/>
  <c r="AB756" i="371"/>
  <c r="AC756" i="371" s="1"/>
  <c r="AB761" i="371"/>
  <c r="AC761" i="371" s="1"/>
  <c r="AB784" i="371"/>
  <c r="AC784" i="371" s="1"/>
  <c r="AB789" i="371"/>
  <c r="AC789" i="371" s="1"/>
  <c r="AB793" i="371"/>
  <c r="AC793" i="371" s="1"/>
  <c r="AB798" i="371"/>
  <c r="AC798" i="371" s="1"/>
  <c r="AB806" i="371"/>
  <c r="AC806" i="371" s="1"/>
  <c r="AB810" i="371"/>
  <c r="AC810" i="371" s="1"/>
  <c r="AA101" i="371"/>
  <c r="AA122" i="371"/>
  <c r="R136" i="371"/>
  <c r="AA138" i="371"/>
  <c r="R143" i="371"/>
  <c r="AA143" i="371"/>
  <c r="R146" i="371"/>
  <c r="AA148" i="371"/>
  <c r="R150" i="371"/>
  <c r="AA62" i="371"/>
  <c r="AA63" i="371"/>
  <c r="R115" i="371"/>
  <c r="AA115" i="371"/>
  <c r="R119" i="371"/>
  <c r="AA119" i="371"/>
  <c r="R132" i="371"/>
  <c r="AB168" i="371"/>
  <c r="AC168" i="371" s="1"/>
  <c r="AA170" i="371"/>
  <c r="R172" i="371"/>
  <c r="AA174" i="371"/>
  <c r="X166" i="371"/>
  <c r="AA184" i="371"/>
  <c r="R186" i="371"/>
  <c r="AA188" i="371"/>
  <c r="R193" i="371"/>
  <c r="AA193" i="371"/>
  <c r="AB215" i="371"/>
  <c r="AC215" i="371" s="1"/>
  <c r="T220" i="371"/>
  <c r="D220" i="371"/>
  <c r="Q220" i="371"/>
  <c r="Z220" i="371"/>
  <c r="L220" i="371"/>
  <c r="AA226" i="371"/>
  <c r="R230" i="371"/>
  <c r="AB231" i="371"/>
  <c r="AC231" i="371" s="1"/>
  <c r="AB248" i="371"/>
  <c r="AC248" i="371" s="1"/>
  <c r="AB249" i="371"/>
  <c r="R254" i="371"/>
  <c r="AA254" i="371"/>
  <c r="P256" i="371"/>
  <c r="J256" i="371"/>
  <c r="X256" i="371"/>
  <c r="M267" i="371"/>
  <c r="M266" i="371" s="1"/>
  <c r="M265" i="371" s="1"/>
  <c r="Q267" i="371"/>
  <c r="Q266" i="371" s="1"/>
  <c r="Q265" i="371" s="1"/>
  <c r="V267" i="371"/>
  <c r="V266" i="371" s="1"/>
  <c r="V265" i="371" s="1"/>
  <c r="Z267" i="371"/>
  <c r="Z266" i="371" s="1"/>
  <c r="Z265" i="371" s="1"/>
  <c r="AB274" i="371"/>
  <c r="AB275" i="371"/>
  <c r="AC275" i="371" s="1"/>
  <c r="AB285" i="371"/>
  <c r="AC285" i="371" s="1"/>
  <c r="AB286" i="371"/>
  <c r="AC286" i="371" s="1"/>
  <c r="AB308" i="371"/>
  <c r="AC308" i="371" s="1"/>
  <c r="AB318" i="371"/>
  <c r="AC318" i="371" s="1"/>
  <c r="AB319" i="371"/>
  <c r="AC319" i="371" s="1"/>
  <c r="AB345" i="371"/>
  <c r="AC345" i="371" s="1"/>
  <c r="AA351" i="371"/>
  <c r="W267" i="371"/>
  <c r="W266" i="371" s="1"/>
  <c r="W265" i="371" s="1"/>
  <c r="AB355" i="371"/>
  <c r="AC355" i="371" s="1"/>
  <c r="AB367" i="371"/>
  <c r="AC367" i="371" s="1"/>
  <c r="AB371" i="371"/>
  <c r="AC371" i="371" s="1"/>
  <c r="AB377" i="371"/>
  <c r="AC377" i="371" s="1"/>
  <c r="AB385" i="371"/>
  <c r="AC385" i="371" s="1"/>
  <c r="AB409" i="371"/>
  <c r="AC409" i="371" s="1"/>
  <c r="AB656" i="371"/>
  <c r="AC656" i="371" s="1"/>
  <c r="AB679" i="371"/>
  <c r="AC679" i="371" s="1"/>
  <c r="AB731" i="371"/>
  <c r="AC731" i="371" s="1"/>
  <c r="AC771" i="371"/>
  <c r="AB776" i="371"/>
  <c r="AC776" i="371" s="1"/>
  <c r="AB859" i="371"/>
  <c r="AB883" i="371"/>
  <c r="AC883" i="371" s="1"/>
  <c r="AB889" i="371"/>
  <c r="AC889" i="371" s="1"/>
  <c r="I962" i="371"/>
  <c r="AB923" i="371"/>
  <c r="AC923" i="371" s="1"/>
  <c r="AB925" i="371"/>
  <c r="AC925" i="371" s="1"/>
  <c r="AB944" i="371"/>
  <c r="Q962" i="371"/>
  <c r="R993" i="371"/>
  <c r="AB1001" i="371"/>
  <c r="AC1001" i="371" s="1"/>
  <c r="AB1019" i="371"/>
  <c r="AC1019" i="371" s="1"/>
  <c r="R1045" i="371"/>
  <c r="AB1049" i="371"/>
  <c r="AC1049" i="371" s="1"/>
  <c r="AB1063" i="371"/>
  <c r="AB1071" i="371"/>
  <c r="AC1071" i="371" s="1"/>
  <c r="AA1083" i="371"/>
  <c r="AB1086" i="371"/>
  <c r="AB1104" i="371"/>
  <c r="AC1104" i="371" s="1"/>
  <c r="R1115" i="371"/>
  <c r="AA1115" i="371"/>
  <c r="AB1136" i="371"/>
  <c r="R1147" i="371"/>
  <c r="AA1147" i="371"/>
  <c r="AB1150" i="371"/>
  <c r="AB1166" i="371"/>
  <c r="AC1166" i="371" s="1"/>
  <c r="AB1184" i="371"/>
  <c r="AC1184" i="371" s="1"/>
  <c r="AB1185" i="371"/>
  <c r="AB1192" i="371"/>
  <c r="AC1192" i="371" s="1"/>
  <c r="AB1193" i="371"/>
  <c r="AB1303" i="371"/>
  <c r="AC1303" i="371" s="1"/>
  <c r="AB815" i="371"/>
  <c r="AB819" i="371"/>
  <c r="AC819" i="371" s="1"/>
  <c r="AB822" i="371"/>
  <c r="AC822" i="371" s="1"/>
  <c r="AB829" i="371"/>
  <c r="AC829" i="371" s="1"/>
  <c r="AB843" i="371"/>
  <c r="AB849" i="371"/>
  <c r="AC849" i="371" s="1"/>
  <c r="AB861" i="371"/>
  <c r="AC861" i="371" s="1"/>
  <c r="AB865" i="371"/>
  <c r="AC865" i="371" s="1"/>
  <c r="AB867" i="371"/>
  <c r="AC867" i="371" s="1"/>
  <c r="AB873" i="371"/>
  <c r="AC873" i="371" s="1"/>
  <c r="AB899" i="371"/>
  <c r="AC899" i="371" s="1"/>
  <c r="AB905" i="371"/>
  <c r="AC905" i="371" s="1"/>
  <c r="AB930" i="371"/>
  <c r="AB946" i="371"/>
  <c r="AC946" i="371" s="1"/>
  <c r="F962" i="371"/>
  <c r="O962" i="371"/>
  <c r="T962" i="371"/>
  <c r="X962" i="371"/>
  <c r="AB970" i="371"/>
  <c r="AB987" i="371"/>
  <c r="AC987" i="371" s="1"/>
  <c r="R1012" i="371"/>
  <c r="AC1043" i="371"/>
  <c r="R1056" i="371"/>
  <c r="AA1056" i="371"/>
  <c r="R1058" i="371"/>
  <c r="AA1058" i="371"/>
  <c r="R1067" i="371"/>
  <c r="P1065" i="371"/>
  <c r="P772" i="371" s="1"/>
  <c r="P762" i="371" s="1"/>
  <c r="P747" i="371" s="1"/>
  <c r="P746" i="371" s="1"/>
  <c r="P745" i="371" s="1"/>
  <c r="U1066" i="371"/>
  <c r="U1065" i="371" s="1"/>
  <c r="Y1066" i="371"/>
  <c r="Y1065" i="371" s="1"/>
  <c r="AB1068" i="371"/>
  <c r="AC1068" i="371" s="1"/>
  <c r="Q1066" i="371"/>
  <c r="Q1065" i="371" s="1"/>
  <c r="AB1082" i="371"/>
  <c r="R1091" i="371"/>
  <c r="AA1091" i="371"/>
  <c r="AB1094" i="371"/>
  <c r="AC1094" i="371" s="1"/>
  <c r="AB1112" i="371"/>
  <c r="R1123" i="371"/>
  <c r="AA1123" i="371"/>
  <c r="AB1126" i="371"/>
  <c r="AB1155" i="371"/>
  <c r="AC1155" i="371" s="1"/>
  <c r="AB1228" i="371"/>
  <c r="AB1232" i="371"/>
  <c r="AB1234" i="371"/>
  <c r="AC1234" i="371" s="1"/>
  <c r="AB1238" i="371"/>
  <c r="AB1273" i="371"/>
  <c r="AB1275" i="371"/>
  <c r="AA1283" i="371"/>
  <c r="R1284" i="371"/>
  <c r="AA1289" i="371"/>
  <c r="AB1449" i="371"/>
  <c r="AC1449" i="371" s="1"/>
  <c r="T1455" i="371"/>
  <c r="AA1550" i="371"/>
  <c r="AC1629" i="371"/>
  <c r="AC980" i="371"/>
  <c r="AB982" i="371"/>
  <c r="R1020" i="371"/>
  <c r="AB1053" i="371"/>
  <c r="AC1053" i="371" s="1"/>
  <c r="AC1072" i="371"/>
  <c r="F1066" i="371"/>
  <c r="F1065" i="371" s="1"/>
  <c r="AC1074" i="371"/>
  <c r="R1077" i="371"/>
  <c r="AA1077" i="371"/>
  <c r="AB1096" i="371"/>
  <c r="AC1096" i="371" s="1"/>
  <c r="R1107" i="371"/>
  <c r="AA1107" i="371"/>
  <c r="AB1128" i="371"/>
  <c r="AC1128" i="371" s="1"/>
  <c r="R1139" i="371"/>
  <c r="AA1139" i="371"/>
  <c r="S1527" i="371"/>
  <c r="H1949" i="371"/>
  <c r="H1983" i="371" s="1"/>
  <c r="K1350" i="371"/>
  <c r="R1350" i="371"/>
  <c r="AA1350" i="371"/>
  <c r="AB1396" i="371"/>
  <c r="P1405" i="371"/>
  <c r="AB1415" i="371"/>
  <c r="AC1415" i="371" s="1"/>
  <c r="F1424" i="371"/>
  <c r="F1423" i="371" s="1"/>
  <c r="J1430" i="371"/>
  <c r="J1424" i="371" s="1"/>
  <c r="J1423" i="371" s="1"/>
  <c r="Q1430" i="371"/>
  <c r="AB1439" i="371"/>
  <c r="AC1439" i="371" s="1"/>
  <c r="AB1518" i="371"/>
  <c r="AC1518" i="371" s="1"/>
  <c r="AB1524" i="371"/>
  <c r="N1535" i="371"/>
  <c r="AB1565" i="371"/>
  <c r="AC1565" i="371" s="1"/>
  <c r="W1570" i="371"/>
  <c r="W1569" i="371" s="1"/>
  <c r="AC1589" i="371"/>
  <c r="AB1601" i="371"/>
  <c r="AB1603" i="371"/>
  <c r="AB1667" i="371"/>
  <c r="AB1721" i="371"/>
  <c r="AC1721" i="371" s="1"/>
  <c r="AB1736" i="371"/>
  <c r="AC1736" i="371" s="1"/>
  <c r="AC1752" i="371"/>
  <c r="AB1788" i="371"/>
  <c r="AC1788" i="371" s="1"/>
  <c r="AB1790" i="371"/>
  <c r="AB1836" i="371"/>
  <c r="AC1836" i="371" s="1"/>
  <c r="AB1843" i="371"/>
  <c r="AC1843" i="371" s="1"/>
  <c r="AB1846" i="371"/>
  <c r="AB1868" i="371"/>
  <c r="AC1868" i="371" s="1"/>
  <c r="AB1875" i="371"/>
  <c r="AC1875" i="371" s="1"/>
  <c r="AB1878" i="371"/>
  <c r="AB1900" i="371"/>
  <c r="AC1900" i="371" s="1"/>
  <c r="G2000" i="371"/>
  <c r="G1999" i="371" s="1"/>
  <c r="R1298" i="371"/>
  <c r="R1299" i="371"/>
  <c r="AA1301" i="371"/>
  <c r="R1304" i="371"/>
  <c r="N1276" i="371"/>
  <c r="R1312" i="371"/>
  <c r="AB1315" i="371"/>
  <c r="AB1317" i="371"/>
  <c r="AB1319" i="371"/>
  <c r="AC1319" i="371" s="1"/>
  <c r="AB1321" i="371"/>
  <c r="AC1321" i="371" s="1"/>
  <c r="AB1323" i="371"/>
  <c r="AC1323" i="371" s="1"/>
  <c r="AB1325" i="371"/>
  <c r="R1328" i="371"/>
  <c r="AB1335" i="371"/>
  <c r="AB1337" i="371"/>
  <c r="R1340" i="371"/>
  <c r="AB1343" i="371"/>
  <c r="AB1353" i="371"/>
  <c r="AA1364" i="371"/>
  <c r="AA1366" i="371"/>
  <c r="AA1368" i="371"/>
  <c r="H1389" i="371"/>
  <c r="H1388" i="371" s="1"/>
  <c r="H1387" i="371" s="1"/>
  <c r="M1389" i="371"/>
  <c r="M1388" i="371" s="1"/>
  <c r="M1387" i="371" s="1"/>
  <c r="Q1389" i="371"/>
  <c r="Q1388" i="371" s="1"/>
  <c r="Q1387" i="371" s="1"/>
  <c r="V1389" i="371"/>
  <c r="V1388" i="371" s="1"/>
  <c r="V1387" i="371" s="1"/>
  <c r="Z1389" i="371"/>
  <c r="Z1388" i="371" s="1"/>
  <c r="Z1387" i="371" s="1"/>
  <c r="G1389" i="371"/>
  <c r="G1388" i="371" s="1"/>
  <c r="G1387" i="371" s="1"/>
  <c r="AB1408" i="371"/>
  <c r="Y1405" i="371"/>
  <c r="AB1410" i="371"/>
  <c r="N1417" i="371"/>
  <c r="N1416" i="371" s="1"/>
  <c r="S1417" i="371"/>
  <c r="W1417" i="371"/>
  <c r="W1416" i="371" s="1"/>
  <c r="Q1417" i="371"/>
  <c r="Q1416" i="371" s="1"/>
  <c r="AB1421" i="371"/>
  <c r="H1443" i="371"/>
  <c r="Q1443" i="371"/>
  <c r="L1443" i="371"/>
  <c r="P1443" i="371"/>
  <c r="AB1454" i="371"/>
  <c r="AC1454" i="371" s="1"/>
  <c r="D1479" i="371"/>
  <c r="D1478" i="371" s="1"/>
  <c r="D1477" i="371" s="1"/>
  <c r="D1464" i="371" s="1"/>
  <c r="Q1479" i="371"/>
  <c r="Q1478" i="371" s="1"/>
  <c r="Q1477" i="371" s="1"/>
  <c r="V1479" i="371"/>
  <c r="V1478" i="371" s="1"/>
  <c r="V1477" i="371" s="1"/>
  <c r="Z1479" i="371"/>
  <c r="Z1478" i="371" s="1"/>
  <c r="Z1477" i="371" s="1"/>
  <c r="R1492" i="371"/>
  <c r="R1496" i="371"/>
  <c r="AB1500" i="371"/>
  <c r="AC1500" i="371" s="1"/>
  <c r="AB1502" i="371"/>
  <c r="AB1510" i="371"/>
  <c r="AC1510" i="371" s="1"/>
  <c r="Q1527" i="371"/>
  <c r="V1527" i="371"/>
  <c r="Z1527" i="371"/>
  <c r="AB1541" i="371"/>
  <c r="AB1553" i="371"/>
  <c r="AC1553" i="371" s="1"/>
  <c r="AB1588" i="371"/>
  <c r="AC1588" i="371" s="1"/>
  <c r="AB1610" i="371"/>
  <c r="AB1618" i="371"/>
  <c r="AB1628" i="371"/>
  <c r="AC1628" i="371" s="1"/>
  <c r="AB1637" i="371"/>
  <c r="AB1638" i="371"/>
  <c r="AB1656" i="371"/>
  <c r="AB1673" i="371"/>
  <c r="AB1677" i="371"/>
  <c r="AC1677" i="371" s="1"/>
  <c r="AB1692" i="371"/>
  <c r="AC1692" i="371" s="1"/>
  <c r="AB1699" i="371"/>
  <c r="AB1717" i="371"/>
  <c r="AC1717" i="371" s="1"/>
  <c r="AB1729" i="371"/>
  <c r="AC1729" i="371" s="1"/>
  <c r="AB1730" i="371"/>
  <c r="AB1782" i="371"/>
  <c r="AC1782" i="371" s="1"/>
  <c r="AB1826" i="371"/>
  <c r="AB1832" i="371"/>
  <c r="AC1832" i="371" s="1"/>
  <c r="AB1864" i="371"/>
  <c r="AC1864" i="371" s="1"/>
  <c r="AB1896" i="371"/>
  <c r="AC1896" i="371" s="1"/>
  <c r="AC1959" i="371"/>
  <c r="V2000" i="371"/>
  <c r="V1999" i="371" s="1"/>
  <c r="AC2019" i="371"/>
  <c r="R1247" i="371"/>
  <c r="AB1257" i="371"/>
  <c r="AB1259" i="371"/>
  <c r="AB1361" i="371"/>
  <c r="AB1363" i="371"/>
  <c r="AB1369" i="371"/>
  <c r="AC1378" i="371"/>
  <c r="AC1407" i="371"/>
  <c r="H1405" i="371"/>
  <c r="M1405" i="371"/>
  <c r="P1424" i="371"/>
  <c r="P1423" i="371" s="1"/>
  <c r="Y1424" i="371"/>
  <c r="Y1423" i="371" s="1"/>
  <c r="AC1434" i="371"/>
  <c r="I1443" i="371"/>
  <c r="W1443" i="371"/>
  <c r="R1461" i="371"/>
  <c r="S1456" i="371"/>
  <c r="I1479" i="371"/>
  <c r="I1478" i="371" s="1"/>
  <c r="I1477" i="371" s="1"/>
  <c r="N1479" i="371"/>
  <c r="N1478" i="371" s="1"/>
  <c r="N1477" i="371" s="1"/>
  <c r="S1479" i="371"/>
  <c r="W1479" i="371"/>
  <c r="W1478" i="371" s="1"/>
  <c r="W1477" i="371" s="1"/>
  <c r="R1525" i="371"/>
  <c r="H1535" i="371"/>
  <c r="R1581" i="371"/>
  <c r="AB1585" i="371"/>
  <c r="AC1585" i="371" s="1"/>
  <c r="AB1595" i="371"/>
  <c r="AC1595" i="371" s="1"/>
  <c r="AB1607" i="371"/>
  <c r="AB1615" i="371"/>
  <c r="AB1625" i="371"/>
  <c r="AB1635" i="371"/>
  <c r="AC1635" i="371" s="1"/>
  <c r="AB1651" i="371"/>
  <c r="AC1651" i="371" s="1"/>
  <c r="AB1654" i="371"/>
  <c r="AB1707" i="371"/>
  <c r="Y1756" i="371"/>
  <c r="Y1568" i="371" s="1"/>
  <c r="Y1562" i="371" s="1"/>
  <c r="AB1774" i="371"/>
  <c r="AB1778" i="371"/>
  <c r="AC1778" i="371" s="1"/>
  <c r="AB1800" i="371"/>
  <c r="AC1800" i="371" s="1"/>
  <c r="AB1802" i="371"/>
  <c r="AB1862" i="371"/>
  <c r="AB1884" i="371"/>
  <c r="AC1884" i="371" s="1"/>
  <c r="AB1891" i="371"/>
  <c r="AC1891" i="371" s="1"/>
  <c r="AB1894" i="371"/>
  <c r="Q1936" i="371"/>
  <c r="Q1927" i="371" s="1"/>
  <c r="Q1926" i="371" s="1"/>
  <c r="Z1936" i="371"/>
  <c r="AB1942" i="371"/>
  <c r="AC1942" i="371" s="1"/>
  <c r="X1949" i="371"/>
  <c r="X1983" i="371" s="1"/>
  <c r="AB1981" i="371"/>
  <c r="Z1994" i="371"/>
  <c r="Z1993" i="371" s="1"/>
  <c r="Z1992" i="371" s="1"/>
  <c r="AA2008" i="371"/>
  <c r="AA2011" i="371"/>
  <c r="U2021" i="371"/>
  <c r="U2020" i="371" s="1"/>
  <c r="AB2037" i="371"/>
  <c r="AB1669" i="371"/>
  <c r="AC1669" i="371" s="1"/>
  <c r="AB1680" i="371"/>
  <c r="AC1680" i="371" s="1"/>
  <c r="AB1690" i="371"/>
  <c r="AC1690" i="371" s="1"/>
  <c r="AB1694" i="371"/>
  <c r="AB1705" i="371"/>
  <c r="AB1715" i="371"/>
  <c r="AC1715" i="371" s="1"/>
  <c r="AB1724" i="371"/>
  <c r="AB1728" i="371"/>
  <c r="AC1728" i="371" s="1"/>
  <c r="AC1738" i="371"/>
  <c r="AB1742" i="371"/>
  <c r="AB1748" i="371"/>
  <c r="J1756" i="371"/>
  <c r="O1756" i="371"/>
  <c r="O1568" i="371" s="1"/>
  <c r="O1562" i="371" s="1"/>
  <c r="T1756" i="371"/>
  <c r="T1568" i="371" s="1"/>
  <c r="T1562" i="371" s="1"/>
  <c r="AB1772" i="371"/>
  <c r="AC1772" i="371" s="1"/>
  <c r="AB1777" i="371"/>
  <c r="AC1777" i="371" s="1"/>
  <c r="AB1780" i="371"/>
  <c r="AC1780" i="371" s="1"/>
  <c r="AB1786" i="371"/>
  <c r="AB1798" i="371"/>
  <c r="AC1798" i="371" s="1"/>
  <c r="AB1820" i="371"/>
  <c r="AC1820" i="371" s="1"/>
  <c r="AB1822" i="371"/>
  <c r="AB1831" i="371"/>
  <c r="AC1831" i="371" s="1"/>
  <c r="AB1834" i="371"/>
  <c r="AB1847" i="371"/>
  <c r="AC1847" i="371" s="1"/>
  <c r="AB1850" i="371"/>
  <c r="AC1850" i="371" s="1"/>
  <c r="AC1858" i="371"/>
  <c r="AB1863" i="371"/>
  <c r="AC1863" i="371" s="1"/>
  <c r="AB1866" i="371"/>
  <c r="AC1874" i="371"/>
  <c r="AB1879" i="371"/>
  <c r="AC1879" i="371" s="1"/>
  <c r="AB1882" i="371"/>
  <c r="AC1890" i="371"/>
  <c r="AB1895" i="371"/>
  <c r="AC1895" i="371" s="1"/>
  <c r="AB1898" i="371"/>
  <c r="AB1912" i="371"/>
  <c r="N1927" i="371"/>
  <c r="N1926" i="371" s="1"/>
  <c r="F1936" i="371"/>
  <c r="O1936" i="371"/>
  <c r="T1936" i="371"/>
  <c r="X1936" i="371"/>
  <c r="X1927" i="371" s="1"/>
  <c r="X1926" i="371" s="1"/>
  <c r="AC1938" i="371"/>
  <c r="O1949" i="371"/>
  <c r="O1983" i="371" s="1"/>
  <c r="AB1960" i="371"/>
  <c r="M1963" i="371"/>
  <c r="AB1973" i="371"/>
  <c r="AC1973" i="371" s="1"/>
  <c r="AB1980" i="371"/>
  <c r="Y2021" i="371"/>
  <c r="Y2020" i="371" s="1"/>
  <c r="AC1751" i="371"/>
  <c r="X1756" i="371"/>
  <c r="X1568" i="371" s="1"/>
  <c r="X1562" i="371" s="1"/>
  <c r="G1756" i="371"/>
  <c r="G1568" i="371" s="1"/>
  <c r="G1562" i="371" s="1"/>
  <c r="P1756" i="371"/>
  <c r="U1756" i="371"/>
  <c r="U1568" i="371" s="1"/>
  <c r="U1562" i="371" s="1"/>
  <c r="AC1770" i="371"/>
  <c r="AC1808" i="371"/>
  <c r="AC1816" i="371"/>
  <c r="AB1906" i="371"/>
  <c r="AC1906" i="371" s="1"/>
  <c r="O1796" i="371"/>
  <c r="I1796" i="371"/>
  <c r="R1915" i="371"/>
  <c r="AA1915" i="371"/>
  <c r="AB1915" i="371" s="1"/>
  <c r="AC1917" i="371"/>
  <c r="L1796" i="371"/>
  <c r="U1796" i="371"/>
  <c r="AB1920" i="371"/>
  <c r="AC1920" i="371" s="1"/>
  <c r="G1936" i="371"/>
  <c r="G1927" i="371" s="1"/>
  <c r="G1926" i="371" s="1"/>
  <c r="P1936" i="371"/>
  <c r="P1927" i="371" s="1"/>
  <c r="P1926" i="371" s="1"/>
  <c r="AC1945" i="371"/>
  <c r="AB1958" i="371"/>
  <c r="AC1958" i="371" s="1"/>
  <c r="AB1972" i="371"/>
  <c r="J2000" i="371"/>
  <c r="J1999" i="371" s="1"/>
  <c r="AB2005" i="371"/>
  <c r="AC2005" i="371" s="1"/>
  <c r="Z2021" i="371"/>
  <c r="Z2020" i="371" s="1"/>
  <c r="X2021" i="371"/>
  <c r="X2020" i="371" s="1"/>
  <c r="AC2047" i="371"/>
  <c r="AB14" i="371"/>
  <c r="AC14" i="371" s="1"/>
  <c r="R19" i="371"/>
  <c r="V18" i="371"/>
  <c r="V17" i="371" s="1"/>
  <c r="Z18" i="371"/>
  <c r="Z17" i="371" s="1"/>
  <c r="R20" i="371"/>
  <c r="N22" i="371"/>
  <c r="S22" i="371"/>
  <c r="W22" i="371"/>
  <c r="AA23" i="371"/>
  <c r="R24" i="371"/>
  <c r="H26" i="371"/>
  <c r="H13" i="371" s="1"/>
  <c r="M26" i="371"/>
  <c r="M13" i="371" s="1"/>
  <c r="Z26" i="371"/>
  <c r="Z13" i="371" s="1"/>
  <c r="R30" i="371"/>
  <c r="AA32" i="371"/>
  <c r="R33" i="371"/>
  <c r="R34" i="371"/>
  <c r="AA35" i="371"/>
  <c r="R37" i="371"/>
  <c r="R38" i="371"/>
  <c r="AA39" i="371"/>
  <c r="AA43" i="371"/>
  <c r="R251" i="371"/>
  <c r="L250" i="371"/>
  <c r="R250" i="371" s="1"/>
  <c r="AA20" i="371"/>
  <c r="R21" i="371"/>
  <c r="G22" i="371"/>
  <c r="AA24" i="371"/>
  <c r="R25" i="371"/>
  <c r="G26" i="371"/>
  <c r="G13" i="371" s="1"/>
  <c r="S27" i="371"/>
  <c r="S26" i="371" s="1"/>
  <c r="AA16" i="371"/>
  <c r="G18" i="371"/>
  <c r="G17" i="371" s="1"/>
  <c r="AA21" i="371"/>
  <c r="R23" i="371"/>
  <c r="V22" i="371"/>
  <c r="Z22" i="371"/>
  <c r="AA25" i="371"/>
  <c r="V26" i="371"/>
  <c r="V13" i="371" s="1"/>
  <c r="R225" i="371"/>
  <c r="AA197" i="371"/>
  <c r="M220" i="371"/>
  <c r="Y220" i="371"/>
  <c r="AA238" i="371"/>
  <c r="AB375" i="371"/>
  <c r="AC375" i="371" s="1"/>
  <c r="AA634" i="371"/>
  <c r="S633" i="371"/>
  <c r="AA633" i="371" s="1"/>
  <c r="AA638" i="371"/>
  <c r="AA743" i="371"/>
  <c r="S742" i="371"/>
  <c r="AA742" i="371" s="1"/>
  <c r="U772" i="371"/>
  <c r="U762" i="371" s="1"/>
  <c r="U747" i="371" s="1"/>
  <c r="U746" i="371" s="1"/>
  <c r="U745" i="371" s="1"/>
  <c r="AA30" i="371"/>
  <c r="R31" i="371"/>
  <c r="R32" i="371"/>
  <c r="AA34" i="371"/>
  <c r="AA38" i="371"/>
  <c r="AA41" i="371"/>
  <c r="AA44" i="371"/>
  <c r="AA48" i="371"/>
  <c r="R49" i="371"/>
  <c r="R50" i="371"/>
  <c r="AA53" i="371"/>
  <c r="R57" i="371"/>
  <c r="AA57" i="371"/>
  <c r="R64" i="371"/>
  <c r="AA64" i="371"/>
  <c r="R68" i="371"/>
  <c r="R69" i="371"/>
  <c r="AA69" i="371"/>
  <c r="R73" i="371"/>
  <c r="AA73" i="371"/>
  <c r="AA79" i="371"/>
  <c r="R80" i="371"/>
  <c r="R81" i="371"/>
  <c r="R87" i="371"/>
  <c r="AA87" i="371"/>
  <c r="R88" i="371"/>
  <c r="AA88" i="371"/>
  <c r="R92" i="371"/>
  <c r="AA92" i="371"/>
  <c r="AA94" i="371"/>
  <c r="R99" i="371"/>
  <c r="AA99" i="371"/>
  <c r="AC102" i="371"/>
  <c r="R104" i="371"/>
  <c r="R105" i="371"/>
  <c r="AA105" i="371"/>
  <c r="AA108" i="371"/>
  <c r="R113" i="371"/>
  <c r="R114" i="371"/>
  <c r="R118" i="371"/>
  <c r="R123" i="371"/>
  <c r="AA123" i="371"/>
  <c r="R127" i="371"/>
  <c r="AA127" i="371"/>
  <c r="R130" i="371"/>
  <c r="R131" i="371"/>
  <c r="AA131" i="371"/>
  <c r="R135" i="371"/>
  <c r="AA135" i="371"/>
  <c r="AA140" i="371"/>
  <c r="R142" i="371"/>
  <c r="AA144" i="371"/>
  <c r="R149" i="371"/>
  <c r="AA149" i="371"/>
  <c r="R153" i="371"/>
  <c r="AA153" i="371"/>
  <c r="R156" i="371"/>
  <c r="R160" i="371"/>
  <c r="AA162" i="371"/>
  <c r="R164" i="371"/>
  <c r="R167" i="371"/>
  <c r="R171" i="371"/>
  <c r="AA171" i="371"/>
  <c r="AA176" i="371"/>
  <c r="R178" i="371"/>
  <c r="AA180" i="371"/>
  <c r="R182" i="371"/>
  <c r="AB183" i="371"/>
  <c r="AC183" i="371" s="1"/>
  <c r="R185" i="371"/>
  <c r="AA185" i="371"/>
  <c r="R189" i="371"/>
  <c r="AA189" i="371"/>
  <c r="R192" i="371"/>
  <c r="AA194" i="371"/>
  <c r="R196" i="371"/>
  <c r="R198" i="371"/>
  <c r="AB199" i="371"/>
  <c r="AC199" i="371" s="1"/>
  <c r="R204" i="371"/>
  <c r="AA206" i="371"/>
  <c r="R208" i="371"/>
  <c r="AA214" i="371"/>
  <c r="AA216" i="371"/>
  <c r="U220" i="371"/>
  <c r="R222" i="371"/>
  <c r="AB223" i="371"/>
  <c r="AC223" i="371" s="1"/>
  <c r="AB224" i="371"/>
  <c r="AC224" i="371" s="1"/>
  <c r="AA228" i="371"/>
  <c r="AB240" i="371"/>
  <c r="AC240" i="371" s="1"/>
  <c r="AA243" i="371"/>
  <c r="R245" i="371"/>
  <c r="AA247" i="371"/>
  <c r="O256" i="371"/>
  <c r="R256" i="371" s="1"/>
  <c r="AA258" i="371"/>
  <c r="R260" i="371"/>
  <c r="AA262" i="371"/>
  <c r="AB282" i="371"/>
  <c r="AB293" i="371"/>
  <c r="AC293" i="371" s="1"/>
  <c r="AB294" i="371"/>
  <c r="AC294" i="371" s="1"/>
  <c r="AB305" i="371"/>
  <c r="AB307" i="371"/>
  <c r="AC307" i="371" s="1"/>
  <c r="AB309" i="371"/>
  <c r="AB310" i="371"/>
  <c r="AC310" i="371" s="1"/>
  <c r="AB311" i="371"/>
  <c r="AB333" i="371"/>
  <c r="AC333" i="371" s="1"/>
  <c r="AB361" i="371"/>
  <c r="AC361" i="371" s="1"/>
  <c r="AB373" i="371"/>
  <c r="AC373" i="371" s="1"/>
  <c r="X652" i="371"/>
  <c r="R28" i="371"/>
  <c r="P13" i="371"/>
  <c r="Y13" i="371"/>
  <c r="AB29" i="371"/>
  <c r="AC29" i="371" s="1"/>
  <c r="AA31" i="371"/>
  <c r="R35" i="371"/>
  <c r="R39" i="371"/>
  <c r="R40" i="371"/>
  <c r="AA42" i="371"/>
  <c r="AA46" i="371"/>
  <c r="AA49" i="371"/>
  <c r="AA54" i="371"/>
  <c r="R56" i="371"/>
  <c r="AA58" i="371"/>
  <c r="R59" i="371"/>
  <c r="AA59" i="371"/>
  <c r="R62" i="371"/>
  <c r="R63" i="371"/>
  <c r="AA65" i="371"/>
  <c r="AA66" i="371"/>
  <c r="AA70" i="371"/>
  <c r="R72" i="371"/>
  <c r="U75" i="371"/>
  <c r="U74" i="371" s="1"/>
  <c r="U13" i="371" s="1"/>
  <c r="AA78" i="371"/>
  <c r="R79" i="371"/>
  <c r="Q75" i="371"/>
  <c r="Q74" i="371" s="1"/>
  <c r="R86" i="371"/>
  <c r="AA86" i="371"/>
  <c r="R91" i="371"/>
  <c r="AA91" i="371"/>
  <c r="AA96" i="371"/>
  <c r="AB96" i="371" s="1"/>
  <c r="R98" i="371"/>
  <c r="AA100" i="371"/>
  <c r="R103" i="371"/>
  <c r="AA103" i="371"/>
  <c r="AA106" i="371"/>
  <c r="AA110" i="371"/>
  <c r="R112" i="371"/>
  <c r="R117" i="371"/>
  <c r="AA117" i="371"/>
  <c r="AA120" i="371"/>
  <c r="R122" i="371"/>
  <c r="AA128" i="371"/>
  <c r="AB128" i="371" s="1"/>
  <c r="AA132" i="371"/>
  <c r="AA136" i="371"/>
  <c r="R138" i="371"/>
  <c r="R141" i="371"/>
  <c r="AA141" i="371"/>
  <c r="AA146" i="371"/>
  <c r="R148" i="371"/>
  <c r="AA150" i="371"/>
  <c r="AA154" i="371"/>
  <c r="R159" i="371"/>
  <c r="AA159" i="371"/>
  <c r="R163" i="371"/>
  <c r="AA163" i="371"/>
  <c r="F166" i="371"/>
  <c r="J166" i="371"/>
  <c r="O166" i="371"/>
  <c r="R170" i="371"/>
  <c r="AA172" i="371"/>
  <c r="R174" i="371"/>
  <c r="R177" i="371"/>
  <c r="AA177" i="371"/>
  <c r="R181" i="371"/>
  <c r="AA181" i="371"/>
  <c r="R184" i="371"/>
  <c r="AA186" i="371"/>
  <c r="R188" i="371"/>
  <c r="R191" i="371"/>
  <c r="AA191" i="371"/>
  <c r="R195" i="371"/>
  <c r="AA195" i="371"/>
  <c r="AA203" i="371"/>
  <c r="R205" i="371"/>
  <c r="AA207" i="371"/>
  <c r="R209" i="371"/>
  <c r="AB210" i="371"/>
  <c r="AC210" i="371" s="1"/>
  <c r="AA213" i="371"/>
  <c r="R226" i="371"/>
  <c r="AA230" i="371"/>
  <c r="D239" i="371"/>
  <c r="R241" i="371"/>
  <c r="R242" i="371"/>
  <c r="AA244" i="371"/>
  <c r="R246" i="371"/>
  <c r="R252" i="371"/>
  <c r="AA252" i="371"/>
  <c r="R253" i="371"/>
  <c r="R259" i="371"/>
  <c r="AA259" i="371"/>
  <c r="R263" i="371"/>
  <c r="AA263" i="371"/>
  <c r="I267" i="371"/>
  <c r="I266" i="371" s="1"/>
  <c r="I265" i="371" s="1"/>
  <c r="R268" i="371"/>
  <c r="AA268" i="371"/>
  <c r="R353" i="371"/>
  <c r="R44" i="371"/>
  <c r="AB45" i="371"/>
  <c r="AC45" i="371" s="1"/>
  <c r="R47" i="371"/>
  <c r="R48" i="371"/>
  <c r="AA50" i="371"/>
  <c r="R51" i="371"/>
  <c r="R55" i="371"/>
  <c r="AA55" i="371"/>
  <c r="AA68" i="371"/>
  <c r="R71" i="371"/>
  <c r="AA71" i="371"/>
  <c r="AA76" i="371"/>
  <c r="AB76" i="371" s="1"/>
  <c r="AA77" i="371"/>
  <c r="R78" i="371"/>
  <c r="AA83" i="371"/>
  <c r="R85" i="371"/>
  <c r="AB85" i="371" s="1"/>
  <c r="R90" i="371"/>
  <c r="AA90" i="371"/>
  <c r="R94" i="371"/>
  <c r="AB95" i="371"/>
  <c r="AC95" i="371" s="1"/>
  <c r="R97" i="371"/>
  <c r="AA97" i="371"/>
  <c r="AA104" i="371"/>
  <c r="R108" i="371"/>
  <c r="AB109" i="371"/>
  <c r="AC109" i="371" s="1"/>
  <c r="R111" i="371"/>
  <c r="AA111" i="371"/>
  <c r="AA114" i="371"/>
  <c r="AA118" i="371"/>
  <c r="R121" i="371"/>
  <c r="AA121" i="371"/>
  <c r="R125" i="371"/>
  <c r="AA125" i="371"/>
  <c r="AA130" i="371"/>
  <c r="R133" i="371"/>
  <c r="AA133" i="371"/>
  <c r="R137" i="371"/>
  <c r="AA137" i="371"/>
  <c r="R140" i="371"/>
  <c r="AA142" i="371"/>
  <c r="R144" i="371"/>
  <c r="AB145" i="371"/>
  <c r="AC145" i="371" s="1"/>
  <c r="R147" i="371"/>
  <c r="AA147" i="371"/>
  <c r="R151" i="371"/>
  <c r="AA151" i="371"/>
  <c r="AA156" i="371"/>
  <c r="AA160" i="371"/>
  <c r="R162" i="371"/>
  <c r="AA164" i="371"/>
  <c r="R169" i="371"/>
  <c r="AA169" i="371"/>
  <c r="R173" i="371"/>
  <c r="AA173" i="371"/>
  <c r="R176" i="371"/>
  <c r="AA178" i="371"/>
  <c r="R180" i="371"/>
  <c r="AA182" i="371"/>
  <c r="R187" i="371"/>
  <c r="AA187" i="371"/>
  <c r="AA192" i="371"/>
  <c r="R194" i="371"/>
  <c r="AA196" i="371"/>
  <c r="AA198" i="371"/>
  <c r="AA204" i="371"/>
  <c r="R206" i="371"/>
  <c r="AA208" i="371"/>
  <c r="R216" i="371"/>
  <c r="AA222" i="371"/>
  <c r="R228" i="371"/>
  <c r="AB229" i="371"/>
  <c r="AC229" i="371" s="1"/>
  <c r="AA239" i="371"/>
  <c r="AA241" i="371"/>
  <c r="R243" i="371"/>
  <c r="AA245" i="371"/>
  <c r="R247" i="371"/>
  <c r="V256" i="371"/>
  <c r="Z256" i="371"/>
  <c r="R258" i="371"/>
  <c r="AA260" i="371"/>
  <c r="R262" i="371"/>
  <c r="AB300" i="371"/>
  <c r="AC300" i="371" s="1"/>
  <c r="AB301" i="371"/>
  <c r="AC301" i="371" s="1"/>
  <c r="AB337" i="371"/>
  <c r="AC337" i="371" s="1"/>
  <c r="AB344" i="371"/>
  <c r="AC344" i="371" s="1"/>
  <c r="AB357" i="371"/>
  <c r="AC357" i="371" s="1"/>
  <c r="AC727" i="371"/>
  <c r="R388" i="371"/>
  <c r="AA388" i="371"/>
  <c r="H652" i="371"/>
  <c r="AB804" i="371"/>
  <c r="AC804" i="371" s="1"/>
  <c r="AB809" i="371"/>
  <c r="AC809" i="371" s="1"/>
  <c r="AB811" i="371"/>
  <c r="AC811" i="371" s="1"/>
  <c r="AB820" i="371"/>
  <c r="AC820" i="371" s="1"/>
  <c r="AB828" i="371"/>
  <c r="AC828" i="371" s="1"/>
  <c r="AB836" i="371"/>
  <c r="AC836" i="371" s="1"/>
  <c r="AB838" i="371"/>
  <c r="AC838" i="371" s="1"/>
  <c r="AB844" i="371"/>
  <c r="AB846" i="371"/>
  <c r="AC846" i="371" s="1"/>
  <c r="AB852" i="371"/>
  <c r="AC852" i="371" s="1"/>
  <c r="AB854" i="371"/>
  <c r="AC854" i="371" s="1"/>
  <c r="AB860" i="371"/>
  <c r="AC860" i="371" s="1"/>
  <c r="AB864" i="371"/>
  <c r="AC864" i="371" s="1"/>
  <c r="AB871" i="371"/>
  <c r="AC871" i="371" s="1"/>
  <c r="AB879" i="371"/>
  <c r="AC879" i="371" s="1"/>
  <c r="AB887" i="371"/>
  <c r="AC887" i="371" s="1"/>
  <c r="AB895" i="371"/>
  <c r="AC895" i="371" s="1"/>
  <c r="AB903" i="371"/>
  <c r="AC903" i="371" s="1"/>
  <c r="AB911" i="371"/>
  <c r="AC911" i="371" s="1"/>
  <c r="AB919" i="371"/>
  <c r="AC919" i="371" s="1"/>
  <c r="AB937" i="371"/>
  <c r="AC937" i="371" s="1"/>
  <c r="AB939" i="371"/>
  <c r="AC939" i="371" s="1"/>
  <c r="AB943" i="371"/>
  <c r="AC943" i="371" s="1"/>
  <c r="AB950" i="371"/>
  <c r="AC950" i="371" s="1"/>
  <c r="AA953" i="371"/>
  <c r="R957" i="371"/>
  <c r="AA957" i="371"/>
  <c r="AB959" i="371"/>
  <c r="AC959" i="371" s="1"/>
  <c r="Z962" i="371"/>
  <c r="AB968" i="371"/>
  <c r="AC968" i="371" s="1"/>
  <c r="AA975" i="371"/>
  <c r="AB978" i="371"/>
  <c r="R981" i="371"/>
  <c r="H962" i="371"/>
  <c r="AB1000" i="371"/>
  <c r="AC1000" i="371" s="1"/>
  <c r="R1003" i="371"/>
  <c r="R1005" i="371"/>
  <c r="AB1024" i="371"/>
  <c r="AC1024" i="371" s="1"/>
  <c r="AB1026" i="371"/>
  <c r="AC1026" i="371" s="1"/>
  <c r="AB1030" i="371"/>
  <c r="AB1036" i="371"/>
  <c r="AC1036" i="371" s="1"/>
  <c r="AB1057" i="371"/>
  <c r="AC1057" i="371" s="1"/>
  <c r="R1060" i="371"/>
  <c r="AA1060" i="371"/>
  <c r="O1066" i="371"/>
  <c r="O1065" i="371" s="1"/>
  <c r="O772" i="371" s="1"/>
  <c r="O762" i="371" s="1"/>
  <c r="O747" i="371" s="1"/>
  <c r="O746" i="371" s="1"/>
  <c r="O745" i="371" s="1"/>
  <c r="T1066" i="371"/>
  <c r="T1065" i="371" s="1"/>
  <c r="T772" i="371" s="1"/>
  <c r="T762" i="371" s="1"/>
  <c r="T747" i="371" s="1"/>
  <c r="T746" i="371" s="1"/>
  <c r="T745" i="371" s="1"/>
  <c r="X1066" i="371"/>
  <c r="X1065" i="371" s="1"/>
  <c r="AB1069" i="371"/>
  <c r="AC1069" i="371" s="1"/>
  <c r="AA1073" i="371"/>
  <c r="R1075" i="371"/>
  <c r="AC1176" i="371"/>
  <c r="AB315" i="371"/>
  <c r="AC315" i="371" s="1"/>
  <c r="AB316" i="371"/>
  <c r="AB321" i="371"/>
  <c r="AC321" i="371" s="1"/>
  <c r="AB326" i="371"/>
  <c r="AC326" i="371" s="1"/>
  <c r="AB328" i="371"/>
  <c r="AC328" i="371" s="1"/>
  <c r="AB329" i="371"/>
  <c r="AC329" i="371" s="1"/>
  <c r="AB339" i="371"/>
  <c r="AB342" i="371"/>
  <c r="AC342" i="371" s="1"/>
  <c r="AB348" i="371"/>
  <c r="AB352" i="371"/>
  <c r="AC352" i="371" s="1"/>
  <c r="AB366" i="371"/>
  <c r="AC366" i="371" s="1"/>
  <c r="AB368" i="371"/>
  <c r="AC368" i="371" s="1"/>
  <c r="AB382" i="371"/>
  <c r="AC382" i="371" s="1"/>
  <c r="AB384" i="371"/>
  <c r="AC384" i="371" s="1"/>
  <c r="AB417" i="371"/>
  <c r="AC417" i="371" s="1"/>
  <c r="AB418" i="371"/>
  <c r="AC418" i="371" s="1"/>
  <c r="AB650" i="371"/>
  <c r="AB651" i="371"/>
  <c r="AC651" i="371" s="1"/>
  <c r="J652" i="371"/>
  <c r="AB659" i="371"/>
  <c r="AB667" i="371"/>
  <c r="AC667" i="371" s="1"/>
  <c r="AB668" i="371"/>
  <c r="AC668" i="371" s="1"/>
  <c r="AB677" i="371"/>
  <c r="AC677" i="371" s="1"/>
  <c r="AB684" i="371"/>
  <c r="AC684" i="371" s="1"/>
  <c r="AB692" i="371"/>
  <c r="AC692" i="371" s="1"/>
  <c r="AB700" i="371"/>
  <c r="AC700" i="371" s="1"/>
  <c r="AB732" i="371"/>
  <c r="AC732" i="371" s="1"/>
  <c r="AA739" i="371"/>
  <c r="AB750" i="371"/>
  <c r="AC750" i="371" s="1"/>
  <c r="AB759" i="371"/>
  <c r="AC759" i="371" s="1"/>
  <c r="AA770" i="371"/>
  <c r="AA773" i="371"/>
  <c r="AB777" i="371"/>
  <c r="AC777" i="371" s="1"/>
  <c r="AB779" i="371"/>
  <c r="AB787" i="371"/>
  <c r="AC787" i="371" s="1"/>
  <c r="AB795" i="371"/>
  <c r="AB808" i="371"/>
  <c r="AC808" i="371" s="1"/>
  <c r="AB813" i="371"/>
  <c r="AC815" i="371"/>
  <c r="AB825" i="371"/>
  <c r="AC827" i="371"/>
  <c r="AB833" i="371"/>
  <c r="AC843" i="371"/>
  <c r="AC859" i="371"/>
  <c r="R932" i="371"/>
  <c r="AB932" i="371" s="1"/>
  <c r="AB936" i="371"/>
  <c r="AC936" i="371" s="1"/>
  <c r="AC944" i="371"/>
  <c r="AB956" i="371"/>
  <c r="AC956" i="371" s="1"/>
  <c r="AB958" i="371"/>
  <c r="AC958" i="371" s="1"/>
  <c r="W962" i="371"/>
  <c r="AB966" i="371"/>
  <c r="AB974" i="371"/>
  <c r="AB976" i="371"/>
  <c r="AC976" i="371" s="1"/>
  <c r="R986" i="371"/>
  <c r="AA986" i="371"/>
  <c r="R990" i="371"/>
  <c r="AB996" i="371"/>
  <c r="AC996" i="371" s="1"/>
  <c r="AB998" i="371"/>
  <c r="AC998" i="371" s="1"/>
  <c r="R1016" i="371"/>
  <c r="R1018" i="371"/>
  <c r="AC1021" i="371"/>
  <c r="R1025" i="371"/>
  <c r="AC1027" i="371"/>
  <c r="AB1035" i="371"/>
  <c r="AC1035" i="371" s="1"/>
  <c r="R1042" i="371"/>
  <c r="AA1042" i="371"/>
  <c r="AA1045" i="371"/>
  <c r="AB1045" i="371" s="1"/>
  <c r="R1048" i="371"/>
  <c r="AA1048" i="371"/>
  <c r="R1052" i="371"/>
  <c r="AA1052" i="371"/>
  <c r="AC1082" i="371"/>
  <c r="AC1112" i="371"/>
  <c r="AC1144" i="371"/>
  <c r="R927" i="371"/>
  <c r="AC933" i="371"/>
  <c r="AC934" i="371"/>
  <c r="R935" i="371"/>
  <c r="R941" i="371"/>
  <c r="R945" i="371"/>
  <c r="AB955" i="371"/>
  <c r="L962" i="371"/>
  <c r="AB964" i="371"/>
  <c r="AC964" i="371" s="1"/>
  <c r="AC967" i="371"/>
  <c r="AB972" i="371"/>
  <c r="AC972" i="371" s="1"/>
  <c r="R975" i="371"/>
  <c r="AB984" i="371"/>
  <c r="AC984" i="371" s="1"/>
  <c r="J962" i="371"/>
  <c r="AB988" i="371"/>
  <c r="AC988" i="371" s="1"/>
  <c r="AB992" i="371"/>
  <c r="AC992" i="371" s="1"/>
  <c r="AB994" i="371"/>
  <c r="R997" i="371"/>
  <c r="AC999" i="371"/>
  <c r="AA1003" i="371"/>
  <c r="R1008" i="371"/>
  <c r="R1010" i="371"/>
  <c r="AC1013" i="371"/>
  <c r="AB1017" i="371"/>
  <c r="AC1017" i="371" s="1"/>
  <c r="AB1064" i="371"/>
  <c r="AC1064" i="371" s="1"/>
  <c r="H1066" i="371"/>
  <c r="H1065" i="371" s="1"/>
  <c r="M1066" i="371"/>
  <c r="M1065" i="371" s="1"/>
  <c r="M772" i="371" s="1"/>
  <c r="M762" i="371" s="1"/>
  <c r="M747" i="371" s="1"/>
  <c r="M746" i="371" s="1"/>
  <c r="M745" i="371" s="1"/>
  <c r="V1066" i="371"/>
  <c r="V1065" i="371" s="1"/>
  <c r="V772" i="371" s="1"/>
  <c r="V762" i="371" s="1"/>
  <c r="V747" i="371" s="1"/>
  <c r="V746" i="371" s="1"/>
  <c r="V745" i="371" s="1"/>
  <c r="R1073" i="371"/>
  <c r="H267" i="371"/>
  <c r="H266" i="371" s="1"/>
  <c r="H265" i="371" s="1"/>
  <c r="AB358" i="371"/>
  <c r="AC358" i="371" s="1"/>
  <c r="AB360" i="371"/>
  <c r="AC360" i="371" s="1"/>
  <c r="AB374" i="371"/>
  <c r="AC374" i="371" s="1"/>
  <c r="AB376" i="371"/>
  <c r="AC376" i="371" s="1"/>
  <c r="AB421" i="371"/>
  <c r="AC421" i="371" s="1"/>
  <c r="AA636" i="371"/>
  <c r="AB642" i="371"/>
  <c r="AC642" i="371" s="1"/>
  <c r="AB662" i="371"/>
  <c r="AB663" i="371"/>
  <c r="AC663" i="371" s="1"/>
  <c r="AB664" i="371"/>
  <c r="AB671" i="371"/>
  <c r="AC671" i="371" s="1"/>
  <c r="AB672" i="371"/>
  <c r="AC672" i="371" s="1"/>
  <c r="Q652" i="371"/>
  <c r="AB688" i="371"/>
  <c r="AC688" i="371" s="1"/>
  <c r="AB696" i="371"/>
  <c r="AC696" i="371" s="1"/>
  <c r="AB728" i="371"/>
  <c r="AC728" i="371" s="1"/>
  <c r="AB736" i="371"/>
  <c r="AC736" i="371" s="1"/>
  <c r="P652" i="371"/>
  <c r="AB744" i="371"/>
  <c r="AC744" i="371" s="1"/>
  <c r="AB754" i="371"/>
  <c r="AC754" i="371" s="1"/>
  <c r="AB767" i="371"/>
  <c r="AC767" i="371" s="1"/>
  <c r="R770" i="371"/>
  <c r="AB783" i="371"/>
  <c r="AC783" i="371" s="1"/>
  <c r="AB791" i="371"/>
  <c r="AB799" i="371"/>
  <c r="AC799" i="371" s="1"/>
  <c r="AB807" i="371"/>
  <c r="AC807" i="371" s="1"/>
  <c r="AB823" i="371"/>
  <c r="AC823" i="371" s="1"/>
  <c r="AB831" i="371"/>
  <c r="AC831" i="371" s="1"/>
  <c r="AC839" i="371"/>
  <c r="AC855" i="371"/>
  <c r="AB869" i="371"/>
  <c r="AC869" i="371" s="1"/>
  <c r="AB877" i="371"/>
  <c r="AC877" i="371" s="1"/>
  <c r="AB885" i="371"/>
  <c r="AC885" i="371" s="1"/>
  <c r="AB893" i="371"/>
  <c r="AC893" i="371" s="1"/>
  <c r="AB901" i="371"/>
  <c r="AC901" i="371" s="1"/>
  <c r="AB909" i="371"/>
  <c r="AC909" i="371" s="1"/>
  <c r="AB917" i="371"/>
  <c r="AC917" i="371" s="1"/>
  <c r="N1254" i="371"/>
  <c r="N1250" i="371" s="1"/>
  <c r="N1245" i="371" s="1"/>
  <c r="D1444" i="371"/>
  <c r="D1443" i="371" s="1"/>
  <c r="V1444" i="371"/>
  <c r="V1443" i="371" s="1"/>
  <c r="Z1444" i="371"/>
  <c r="Z1443" i="371" s="1"/>
  <c r="R1014" i="371"/>
  <c r="R1022" i="371"/>
  <c r="AA1022" i="371"/>
  <c r="AA1025" i="371"/>
  <c r="R1028" i="371"/>
  <c r="AA1028" i="371"/>
  <c r="AB1032" i="371"/>
  <c r="AC1032" i="371" s="1"/>
  <c r="AB1040" i="371"/>
  <c r="AC1040" i="371" s="1"/>
  <c r="AB1044" i="371"/>
  <c r="AC1044" i="371" s="1"/>
  <c r="AB1046" i="371"/>
  <c r="AC1046" i="371" s="1"/>
  <c r="AB1050" i="371"/>
  <c r="AC1050" i="371" s="1"/>
  <c r="R1054" i="371"/>
  <c r="AA1054" i="371"/>
  <c r="R1062" i="371"/>
  <c r="AA1062" i="371"/>
  <c r="AA1067" i="371"/>
  <c r="W1066" i="371"/>
  <c r="W1065" i="371" s="1"/>
  <c r="AB1076" i="371"/>
  <c r="AC1076" i="371" s="1"/>
  <c r="AC1086" i="371"/>
  <c r="R1087" i="371"/>
  <c r="AA1087" i="371"/>
  <c r="AB1090" i="371"/>
  <c r="AC1090" i="371" s="1"/>
  <c r="AC1092" i="371"/>
  <c r="R1103" i="371"/>
  <c r="AA1103" i="371"/>
  <c r="AB1106" i="371"/>
  <c r="AC1106" i="371" s="1"/>
  <c r="AC1108" i="371"/>
  <c r="AC1118" i="371"/>
  <c r="R1119" i="371"/>
  <c r="AA1119" i="371"/>
  <c r="AB1122" i="371"/>
  <c r="AC1122" i="371" s="1"/>
  <c r="AC1134" i="371"/>
  <c r="R1135" i="371"/>
  <c r="AA1135" i="371"/>
  <c r="AB1138" i="371"/>
  <c r="AC1138" i="371" s="1"/>
  <c r="AC1140" i="371"/>
  <c r="AC1150" i="371"/>
  <c r="R1151" i="371"/>
  <c r="AA1151" i="371"/>
  <c r="AB1154" i="371"/>
  <c r="AC1154" i="371" s="1"/>
  <c r="AB1158" i="371"/>
  <c r="AC1158" i="371" s="1"/>
  <c r="AB1160" i="371"/>
  <c r="AB1162" i="371"/>
  <c r="AC1162" i="371" s="1"/>
  <c r="AB1164" i="371"/>
  <c r="AC1164" i="371" s="1"/>
  <c r="AA1240" i="371"/>
  <c r="AA1247" i="371"/>
  <c r="AB1247" i="371" s="1"/>
  <c r="O1254" i="371"/>
  <c r="O1250" i="371" s="1"/>
  <c r="O1245" i="371" s="1"/>
  <c r="X1254" i="371"/>
  <c r="X1250" i="371" s="1"/>
  <c r="X1245" i="371" s="1"/>
  <c r="AB1359" i="371"/>
  <c r="Z1424" i="371"/>
  <c r="Z1423" i="371" s="1"/>
  <c r="V1430" i="371"/>
  <c r="V1424" i="371" s="1"/>
  <c r="V1423" i="371" s="1"/>
  <c r="I1430" i="371"/>
  <c r="AC1088" i="371"/>
  <c r="AC1120" i="371"/>
  <c r="AC1136" i="371"/>
  <c r="AC1152" i="371"/>
  <c r="AC1170" i="371"/>
  <c r="AC1193" i="371"/>
  <c r="AC1410" i="371"/>
  <c r="N1424" i="371"/>
  <c r="N1423" i="371" s="1"/>
  <c r="AA1433" i="371"/>
  <c r="S1430" i="371"/>
  <c r="S1424" i="371" s="1"/>
  <c r="S1423" i="371" s="1"/>
  <c r="AC1080" i="371"/>
  <c r="R1081" i="371"/>
  <c r="AA1081" i="371"/>
  <c r="AC1084" i="371"/>
  <c r="J1083" i="371"/>
  <c r="J1066" i="371" s="1"/>
  <c r="J1065" i="371" s="1"/>
  <c r="R1095" i="371"/>
  <c r="AA1095" i="371"/>
  <c r="AB1098" i="371"/>
  <c r="AC1098" i="371" s="1"/>
  <c r="AC1100" i="371"/>
  <c r="AC1110" i="371"/>
  <c r="R1111" i="371"/>
  <c r="AA1111" i="371"/>
  <c r="AB1114" i="371"/>
  <c r="AC1114" i="371" s="1"/>
  <c r="AC1116" i="371"/>
  <c r="AC1126" i="371"/>
  <c r="R1127" i="371"/>
  <c r="AA1127" i="371"/>
  <c r="AB1130" i="371"/>
  <c r="AC1130" i="371" s="1"/>
  <c r="AC1132" i="371"/>
  <c r="AC1142" i="371"/>
  <c r="R1143" i="371"/>
  <c r="AA1143" i="371"/>
  <c r="AB1146" i="371"/>
  <c r="AC1146" i="371" s="1"/>
  <c r="AC1148" i="371"/>
  <c r="AA1161" i="371"/>
  <c r="AA1163" i="371"/>
  <c r="AB1167" i="371"/>
  <c r="AC1167" i="371" s="1"/>
  <c r="AB1168" i="371"/>
  <c r="AC1168" i="371" s="1"/>
  <c r="AB1173" i="371"/>
  <c r="AB1182" i="371"/>
  <c r="AC1182" i="371" s="1"/>
  <c r="AB1183" i="371"/>
  <c r="AC1183" i="371" s="1"/>
  <c r="AB1190" i="371"/>
  <c r="AB1191" i="371"/>
  <c r="AB1227" i="371"/>
  <c r="AC1227" i="371" s="1"/>
  <c r="AB1231" i="371"/>
  <c r="AC1231" i="371" s="1"/>
  <c r="R1236" i="371"/>
  <c r="AB1237" i="371"/>
  <c r="AC1237" i="371" s="1"/>
  <c r="AB1271" i="371"/>
  <c r="Y1276" i="371"/>
  <c r="AA1293" i="371"/>
  <c r="AB1293" i="371" s="1"/>
  <c r="AC1293" i="371" s="1"/>
  <c r="AB1345" i="371"/>
  <c r="AC1345" i="371" s="1"/>
  <c r="R1438" i="371"/>
  <c r="M1435" i="371"/>
  <c r="M1430" i="371" s="1"/>
  <c r="AB1253" i="371"/>
  <c r="AC1253" i="371" s="1"/>
  <c r="G1254" i="371"/>
  <c r="G1250" i="371" s="1"/>
  <c r="G1245" i="371" s="1"/>
  <c r="U1254" i="371"/>
  <c r="U1250" i="371" s="1"/>
  <c r="U1245" i="371" s="1"/>
  <c r="AB1261" i="371"/>
  <c r="R1270" i="371"/>
  <c r="AB1282" i="371"/>
  <c r="AC1282" i="371" s="1"/>
  <c r="AA1284" i="371"/>
  <c r="AB1284" i="371" s="1"/>
  <c r="AB1287" i="371"/>
  <c r="AC1287" i="371" s="1"/>
  <c r="AA1291" i="371"/>
  <c r="R1292" i="371"/>
  <c r="R1294" i="371"/>
  <c r="R1302" i="371"/>
  <c r="AA1304" i="371"/>
  <c r="AB1304" i="371" s="1"/>
  <c r="AA1305" i="371"/>
  <c r="AA1306" i="371"/>
  <c r="S1254" i="371"/>
  <c r="W1254" i="371"/>
  <c r="W1250" i="371" s="1"/>
  <c r="W1245" i="371" s="1"/>
  <c r="AA1314" i="371"/>
  <c r="R1318" i="371"/>
  <c r="R1320" i="371"/>
  <c r="R1322" i="371"/>
  <c r="R1324" i="371"/>
  <c r="R1326" i="371"/>
  <c r="AA1330" i="371"/>
  <c r="R1336" i="371"/>
  <c r="R1338" i="371"/>
  <c r="AA1342" i="371"/>
  <c r="AB1347" i="371"/>
  <c r="AB1349" i="371"/>
  <c r="AA1352" i="371"/>
  <c r="R1358" i="371"/>
  <c r="AB1365" i="371"/>
  <c r="AB1367" i="371"/>
  <c r="V1376" i="371"/>
  <c r="AB1386" i="371"/>
  <c r="AC1386" i="371" s="1"/>
  <c r="I1389" i="371"/>
  <c r="I1388" i="371" s="1"/>
  <c r="I1387" i="371" s="1"/>
  <c r="AA1390" i="371"/>
  <c r="AB1393" i="371"/>
  <c r="I1394" i="371"/>
  <c r="AA1400" i="371"/>
  <c r="AB1400" i="371" s="1"/>
  <c r="N1405" i="371"/>
  <c r="N1376" i="371" s="1"/>
  <c r="D1417" i="371"/>
  <c r="D1416" i="371" s="1"/>
  <c r="H1417" i="371"/>
  <c r="H1416" i="371" s="1"/>
  <c r="AB1419" i="371"/>
  <c r="AC1419" i="371" s="1"/>
  <c r="R1420" i="371"/>
  <c r="N1527" i="371"/>
  <c r="P1535" i="371"/>
  <c r="P1527" i="371" s="1"/>
  <c r="AA1075" i="371"/>
  <c r="R1079" i="371"/>
  <c r="AA1079" i="371"/>
  <c r="R1085" i="371"/>
  <c r="AA1085" i="371"/>
  <c r="R1089" i="371"/>
  <c r="AA1089" i="371"/>
  <c r="R1093" i="371"/>
  <c r="AA1093" i="371"/>
  <c r="R1097" i="371"/>
  <c r="AA1097" i="371"/>
  <c r="R1101" i="371"/>
  <c r="AA1101" i="371"/>
  <c r="R1105" i="371"/>
  <c r="AA1105" i="371"/>
  <c r="R1109" i="371"/>
  <c r="AA1109" i="371"/>
  <c r="R1113" i="371"/>
  <c r="AA1113" i="371"/>
  <c r="R1117" i="371"/>
  <c r="AA1117" i="371"/>
  <c r="R1121" i="371"/>
  <c r="AA1121" i="371"/>
  <c r="R1125" i="371"/>
  <c r="AA1125" i="371"/>
  <c r="R1129" i="371"/>
  <c r="AA1129" i="371"/>
  <c r="R1133" i="371"/>
  <c r="AA1133" i="371"/>
  <c r="R1137" i="371"/>
  <c r="AA1137" i="371"/>
  <c r="R1141" i="371"/>
  <c r="AA1141" i="371"/>
  <c r="R1145" i="371"/>
  <c r="AA1145" i="371"/>
  <c r="R1149" i="371"/>
  <c r="AA1149" i="371"/>
  <c r="R1153" i="371"/>
  <c r="AA1153" i="371"/>
  <c r="R1157" i="371"/>
  <c r="R1159" i="371"/>
  <c r="R1161" i="371"/>
  <c r="R1163" i="371"/>
  <c r="AB1171" i="371"/>
  <c r="AC1171" i="371" s="1"/>
  <c r="AB1172" i="371"/>
  <c r="AB1177" i="371"/>
  <c r="AC1177" i="371" s="1"/>
  <c r="AB1186" i="371"/>
  <c r="AC1186" i="371" s="1"/>
  <c r="AB1187" i="371"/>
  <c r="AC1187" i="371" s="1"/>
  <c r="AB1194" i="371"/>
  <c r="AC1194" i="371" s="1"/>
  <c r="AB1222" i="371"/>
  <c r="AC1222" i="371" s="1"/>
  <c r="R1225" i="371"/>
  <c r="AA1230" i="371"/>
  <c r="AA1233" i="371"/>
  <c r="AB1233" i="371" s="1"/>
  <c r="AA1236" i="371"/>
  <c r="AB1243" i="371"/>
  <c r="AC1243" i="371" s="1"/>
  <c r="AB1244" i="371"/>
  <c r="AC1244" i="371" s="1"/>
  <c r="R1258" i="371"/>
  <c r="Q1254" i="371"/>
  <c r="Q1250" i="371" s="1"/>
  <c r="Q1245" i="371" s="1"/>
  <c r="AB1265" i="371"/>
  <c r="AA1268" i="371"/>
  <c r="AA1270" i="371"/>
  <c r="R1274" i="371"/>
  <c r="R1283" i="371"/>
  <c r="R1288" i="371"/>
  <c r="AB1290" i="371"/>
  <c r="AC1290" i="371" s="1"/>
  <c r="AA1299" i="371"/>
  <c r="R1300" i="371"/>
  <c r="R1316" i="371"/>
  <c r="R1334" i="371"/>
  <c r="AA1334" i="371"/>
  <c r="R1344" i="371"/>
  <c r="R1348" i="371"/>
  <c r="AA1356" i="371"/>
  <c r="AA1358" i="371"/>
  <c r="R1362" i="371"/>
  <c r="X1394" i="371"/>
  <c r="AC1408" i="371"/>
  <c r="AC1421" i="371"/>
  <c r="I1527" i="371"/>
  <c r="R1195" i="371"/>
  <c r="AB1196" i="371"/>
  <c r="AC1196" i="371" s="1"/>
  <c r="AB1229" i="371"/>
  <c r="AC1229" i="371" s="1"/>
  <c r="AB1235" i="371"/>
  <c r="AC1235" i="371" s="1"/>
  <c r="AB1239" i="371"/>
  <c r="AC1239" i="371" s="1"/>
  <c r="AB1249" i="371"/>
  <c r="AC1249" i="371" s="1"/>
  <c r="AB1255" i="371"/>
  <c r="AC1255" i="371" s="1"/>
  <c r="I1254" i="371"/>
  <c r="I1250" i="371" s="1"/>
  <c r="I1245" i="371" s="1"/>
  <c r="R1262" i="371"/>
  <c r="AB1262" i="371" s="1"/>
  <c r="AB1269" i="371"/>
  <c r="AA1277" i="371"/>
  <c r="AA1278" i="371"/>
  <c r="AB1278" i="371" s="1"/>
  <c r="AA1280" i="371"/>
  <c r="AB1280" i="371" s="1"/>
  <c r="AA1281" i="371"/>
  <c r="AB1281" i="371" s="1"/>
  <c r="R1286" i="371"/>
  <c r="R1291" i="371"/>
  <c r="AA1294" i="371"/>
  <c r="AA1295" i="371"/>
  <c r="AB1295" i="371" s="1"/>
  <c r="AC1297" i="371"/>
  <c r="M1276" i="371"/>
  <c r="M1254" i="371" s="1"/>
  <c r="M1250" i="371" s="1"/>
  <c r="M1245" i="371" s="1"/>
  <c r="V1276" i="371"/>
  <c r="V1254" i="371" s="1"/>
  <c r="V1250" i="371" s="1"/>
  <c r="V1245" i="371" s="1"/>
  <c r="AB1309" i="371"/>
  <c r="R1310" i="371"/>
  <c r="R1314" i="371"/>
  <c r="P1254" i="371"/>
  <c r="P1250" i="371" s="1"/>
  <c r="P1245" i="371" s="1"/>
  <c r="AA1318" i="371"/>
  <c r="AA1322" i="371"/>
  <c r="AA1326" i="371"/>
  <c r="R1330" i="371"/>
  <c r="R1332" i="371"/>
  <c r="AB1333" i="371"/>
  <c r="AA1338" i="371"/>
  <c r="R1342" i="371"/>
  <c r="R1346" i="371"/>
  <c r="K1348" i="371"/>
  <c r="K1352" i="371"/>
  <c r="AB1357" i="371"/>
  <c r="AA1360" i="371"/>
  <c r="AB1379" i="371"/>
  <c r="AC1379" i="371" s="1"/>
  <c r="D1406" i="371"/>
  <c r="D1405" i="371" s="1"/>
  <c r="Q1405" i="371"/>
  <c r="Z1405" i="371"/>
  <c r="D1430" i="371"/>
  <c r="D1424" i="371" s="1"/>
  <c r="H1430" i="371"/>
  <c r="H1424" i="371" s="1"/>
  <c r="H1423" i="371" s="1"/>
  <c r="AB1459" i="371"/>
  <c r="R1366" i="371"/>
  <c r="AB1366" i="371" s="1"/>
  <c r="AA1380" i="371"/>
  <c r="P1389" i="371"/>
  <c r="P1388" i="371" s="1"/>
  <c r="P1387" i="371" s="1"/>
  <c r="P1376" i="371" s="1"/>
  <c r="U1389" i="371"/>
  <c r="U1388" i="371" s="1"/>
  <c r="U1387" i="371" s="1"/>
  <c r="U1376" i="371" s="1"/>
  <c r="Y1389" i="371"/>
  <c r="Y1388" i="371" s="1"/>
  <c r="Y1387" i="371" s="1"/>
  <c r="Y1376" i="371" s="1"/>
  <c r="O1389" i="371"/>
  <c r="O1388" i="371" s="1"/>
  <c r="O1387" i="371" s="1"/>
  <c r="F1405" i="371"/>
  <c r="F1376" i="371" s="1"/>
  <c r="J1405" i="371"/>
  <c r="J1376" i="371" s="1"/>
  <c r="AB1412" i="371"/>
  <c r="AC1412" i="371" s="1"/>
  <c r="O1417" i="371"/>
  <c r="O1416" i="371" s="1"/>
  <c r="T1417" i="371"/>
  <c r="T1416" i="371" s="1"/>
  <c r="X1417" i="371"/>
  <c r="X1416" i="371" s="1"/>
  <c r="AA1420" i="371"/>
  <c r="AB1426" i="371"/>
  <c r="AC1426" i="371" s="1"/>
  <c r="AB1427" i="371"/>
  <c r="AC1427" i="371" s="1"/>
  <c r="AB1432" i="371"/>
  <c r="AC1432" i="371" s="1"/>
  <c r="R1433" i="371"/>
  <c r="O1430" i="371"/>
  <c r="O1424" i="371" s="1"/>
  <c r="O1423" i="371" s="1"/>
  <c r="AA1441" i="371"/>
  <c r="G1443" i="371"/>
  <c r="R1445" i="371"/>
  <c r="U1443" i="371"/>
  <c r="Y1443" i="371"/>
  <c r="AB1446" i="371"/>
  <c r="AC1446" i="371" s="1"/>
  <c r="AB1448" i="371"/>
  <c r="AC1448" i="371" s="1"/>
  <c r="AB1450" i="371"/>
  <c r="I1456" i="371"/>
  <c r="AA1458" i="371"/>
  <c r="AB1458" i="371" s="1"/>
  <c r="AB1475" i="371"/>
  <c r="AC1475" i="371" s="1"/>
  <c r="AB1476" i="371"/>
  <c r="AC1476" i="371" s="1"/>
  <c r="Y1479" i="371"/>
  <c r="Y1478" i="371" s="1"/>
  <c r="Y1477" i="371" s="1"/>
  <c r="Y1464" i="371" s="1"/>
  <c r="Y1463" i="371" s="1"/>
  <c r="AB1482" i="371"/>
  <c r="AC1482" i="371" s="1"/>
  <c r="AB1503" i="371"/>
  <c r="AC1503" i="371" s="1"/>
  <c r="AB1517" i="371"/>
  <c r="AC1517" i="371" s="1"/>
  <c r="AB1546" i="371"/>
  <c r="AC1546" i="371" s="1"/>
  <c r="R1547" i="371"/>
  <c r="P1543" i="371"/>
  <c r="U1543" i="371"/>
  <c r="Y1543" i="371"/>
  <c r="AC1566" i="371"/>
  <c r="AB1573" i="371"/>
  <c r="AC1573" i="371" s="1"/>
  <c r="AB1575" i="371"/>
  <c r="AC1575" i="371" s="1"/>
  <c r="AB1576" i="371"/>
  <c r="AC1576" i="371" s="1"/>
  <c r="AC1607" i="371"/>
  <c r="AB1608" i="371"/>
  <c r="AC1608" i="371" s="1"/>
  <c r="AC1619" i="371"/>
  <c r="AB1620" i="371"/>
  <c r="AC1620" i="371" s="1"/>
  <c r="AB1639" i="371"/>
  <c r="AC1639" i="371" s="1"/>
  <c r="AB1642" i="371"/>
  <c r="AC1642" i="371" s="1"/>
  <c r="AC1650" i="371"/>
  <c r="AB1655" i="371"/>
  <c r="AC1655" i="371" s="1"/>
  <c r="AB1658" i="371"/>
  <c r="AC1658" i="371" s="1"/>
  <c r="AC1666" i="371"/>
  <c r="AB1681" i="371"/>
  <c r="AC1681" i="371" s="1"/>
  <c r="AC1685" i="371"/>
  <c r="AB1697" i="371"/>
  <c r="AC1707" i="371"/>
  <c r="AC1740" i="371"/>
  <c r="AB1758" i="371"/>
  <c r="AC1758" i="371" s="1"/>
  <c r="W1456" i="371"/>
  <c r="F1464" i="371"/>
  <c r="F1463" i="371" s="1"/>
  <c r="V1464" i="371"/>
  <c r="V1463" i="371" s="1"/>
  <c r="V1455" i="371" s="1"/>
  <c r="I1464" i="371"/>
  <c r="I1463" i="371" s="1"/>
  <c r="W1464" i="371"/>
  <c r="W1463" i="371" s="1"/>
  <c r="AA1473" i="371"/>
  <c r="AC1502" i="371"/>
  <c r="AC1522" i="371"/>
  <c r="H1527" i="371"/>
  <c r="H1543" i="371"/>
  <c r="Q1543" i="371"/>
  <c r="R1441" i="371"/>
  <c r="AB1442" i="371"/>
  <c r="AC1442" i="371" s="1"/>
  <c r="AA1445" i="371"/>
  <c r="N1444" i="371"/>
  <c r="N1443" i="371" s="1"/>
  <c r="AA1451" i="371"/>
  <c r="O1456" i="371"/>
  <c r="X1464" i="371"/>
  <c r="X1463" i="371" s="1"/>
  <c r="X1455" i="371" s="1"/>
  <c r="AC1470" i="371"/>
  <c r="G1479" i="371"/>
  <c r="G1478" i="371" s="1"/>
  <c r="G1477" i="371" s="1"/>
  <c r="G1464" i="371" s="1"/>
  <c r="G1463" i="371" s="1"/>
  <c r="U1479" i="371"/>
  <c r="U1478" i="371" s="1"/>
  <c r="U1477" i="371" s="1"/>
  <c r="U1464" i="371" s="1"/>
  <c r="U1463" i="371" s="1"/>
  <c r="U1455" i="371" s="1"/>
  <c r="AB1497" i="371"/>
  <c r="AC1497" i="371" s="1"/>
  <c r="AB1498" i="371"/>
  <c r="AC1498" i="371" s="1"/>
  <c r="AB1499" i="371"/>
  <c r="AC1499" i="371" s="1"/>
  <c r="AA1504" i="371"/>
  <c r="AA1533" i="371"/>
  <c r="M1535" i="371"/>
  <c r="M1527" i="371" s="1"/>
  <c r="AA1545" i="371"/>
  <c r="AC1549" i="371"/>
  <c r="AB1560" i="371"/>
  <c r="AC1560" i="371" s="1"/>
  <c r="AC1583" i="371"/>
  <c r="AB1584" i="371"/>
  <c r="AC1584" i="371" s="1"/>
  <c r="AB1590" i="371"/>
  <c r="AC1590" i="371" s="1"/>
  <c r="AB1591" i="371"/>
  <c r="AC1591" i="371" s="1"/>
  <c r="AB1592" i="371"/>
  <c r="AC1592" i="371" s="1"/>
  <c r="AB1593" i="371"/>
  <c r="AC1593" i="371" s="1"/>
  <c r="AB1597" i="371"/>
  <c r="AC1597" i="371" s="1"/>
  <c r="AB1600" i="371"/>
  <c r="AB1604" i="371"/>
  <c r="AC1615" i="371"/>
  <c r="AC1625" i="371"/>
  <c r="AB1626" i="371"/>
  <c r="AC1626" i="371" s="1"/>
  <c r="AB1636" i="371"/>
  <c r="AB1648" i="371"/>
  <c r="AC1648" i="371" s="1"/>
  <c r="AB1664" i="371"/>
  <c r="AB1713" i="371"/>
  <c r="AC1713" i="371" s="1"/>
  <c r="AB1746" i="371"/>
  <c r="AC1746" i="371" s="1"/>
  <c r="AB1762" i="371"/>
  <c r="AC1762" i="371" s="1"/>
  <c r="W1424" i="371"/>
  <c r="W1423" i="371" s="1"/>
  <c r="AA1435" i="371"/>
  <c r="R1440" i="371"/>
  <c r="F1444" i="371"/>
  <c r="F1443" i="371" s="1"/>
  <c r="J1444" i="371"/>
  <c r="J1443" i="371" s="1"/>
  <c r="R1453" i="371"/>
  <c r="AA1453" i="371"/>
  <c r="G1456" i="371"/>
  <c r="P1479" i="371"/>
  <c r="P1478" i="371" s="1"/>
  <c r="P1477" i="371" s="1"/>
  <c r="P1464" i="371" s="1"/>
  <c r="P1463" i="371" s="1"/>
  <c r="P1455" i="371" s="1"/>
  <c r="AA1496" i="371"/>
  <c r="AB1496" i="371" s="1"/>
  <c r="AB1507" i="371"/>
  <c r="AC1514" i="371"/>
  <c r="AB1523" i="371"/>
  <c r="AC1523" i="371" s="1"/>
  <c r="T1527" i="371"/>
  <c r="AB1559" i="371"/>
  <c r="AC1559" i="371" s="1"/>
  <c r="S1570" i="371"/>
  <c r="S1569" i="371" s="1"/>
  <c r="AC1579" i="371"/>
  <c r="AB1580" i="371"/>
  <c r="AC1580" i="371" s="1"/>
  <c r="AB1582" i="371"/>
  <c r="AC1582" i="371" s="1"/>
  <c r="AB1598" i="371"/>
  <c r="AC1598" i="371" s="1"/>
  <c r="AB1599" i="371"/>
  <c r="AC1599" i="371" s="1"/>
  <c r="AC1611" i="371"/>
  <c r="AB1612" i="371"/>
  <c r="AC1612" i="371" s="1"/>
  <c r="AB1634" i="371"/>
  <c r="AC1634" i="371" s="1"/>
  <c r="AB1644" i="371"/>
  <c r="AC1644" i="371" s="1"/>
  <c r="AB1646" i="371"/>
  <c r="AC1646" i="371" s="1"/>
  <c r="AB1660" i="371"/>
  <c r="AC1660" i="371" s="1"/>
  <c r="AB1662" i="371"/>
  <c r="AC1662" i="371" s="1"/>
  <c r="AB1683" i="371"/>
  <c r="AC1699" i="371"/>
  <c r="AB1726" i="371"/>
  <c r="AC1726" i="371" s="1"/>
  <c r="AC1742" i="371"/>
  <c r="AB1744" i="371"/>
  <c r="AB1760" i="371"/>
  <c r="AC1760" i="371" s="1"/>
  <c r="AA1554" i="371"/>
  <c r="AB1554" i="371" s="1"/>
  <c r="AB1557" i="371"/>
  <c r="AC1557" i="371" s="1"/>
  <c r="AB1563" i="371"/>
  <c r="AC1563" i="371" s="1"/>
  <c r="M1568" i="371"/>
  <c r="M1562" i="371" s="1"/>
  <c r="AB1578" i="371"/>
  <c r="AC1578" i="371" s="1"/>
  <c r="AB1587" i="371"/>
  <c r="AC1587" i="371" s="1"/>
  <c r="AC1603" i="371"/>
  <c r="AB1614" i="371"/>
  <c r="AC1614" i="371" s="1"/>
  <c r="AB1622" i="371"/>
  <c r="AC1622" i="371" s="1"/>
  <c r="AB1630" i="371"/>
  <c r="AC1630" i="371" s="1"/>
  <c r="AC1638" i="371"/>
  <c r="AB1647" i="371"/>
  <c r="AC1647" i="371" s="1"/>
  <c r="AB1663" i="371"/>
  <c r="AC1663" i="371" s="1"/>
  <c r="AB1668" i="371"/>
  <c r="AC1668" i="371" s="1"/>
  <c r="AB1670" i="371"/>
  <c r="AC1670" i="371" s="1"/>
  <c r="AB1671" i="371"/>
  <c r="AC1671" i="371" s="1"/>
  <c r="AB1676" i="371"/>
  <c r="AC1676" i="371" s="1"/>
  <c r="AB1678" i="371"/>
  <c r="AC1678" i="371" s="1"/>
  <c r="AB1679" i="371"/>
  <c r="AC1679" i="371" s="1"/>
  <c r="AB1686" i="371"/>
  <c r="AC1686" i="371" s="1"/>
  <c r="AB1687" i="371"/>
  <c r="AC1687" i="371" s="1"/>
  <c r="AB1693" i="371"/>
  <c r="AC1693" i="371" s="1"/>
  <c r="AB1701" i="371"/>
  <c r="AC1701" i="371" s="1"/>
  <c r="AB1709" i="371"/>
  <c r="AC1709" i="371" s="1"/>
  <c r="AB1718" i="371"/>
  <c r="AC1718" i="371" s="1"/>
  <c r="AB1735" i="371"/>
  <c r="AC1735" i="371" s="1"/>
  <c r="AC1748" i="371"/>
  <c r="R1769" i="371"/>
  <c r="W1756" i="371"/>
  <c r="W1568" i="371" s="1"/>
  <c r="W1562" i="371" s="1"/>
  <c r="AC1774" i="371"/>
  <c r="AC1790" i="371"/>
  <c r="AB1795" i="371"/>
  <c r="AC1795" i="371" s="1"/>
  <c r="AC1802" i="371"/>
  <c r="AB1807" i="371"/>
  <c r="AC1807" i="371" s="1"/>
  <c r="AC1818" i="371"/>
  <c r="AC1828" i="371"/>
  <c r="AB1838" i="371"/>
  <c r="AC1838" i="371" s="1"/>
  <c r="AB1854" i="371"/>
  <c r="AC1854" i="371" s="1"/>
  <c r="AB1870" i="371"/>
  <c r="AC1870" i="371" s="1"/>
  <c r="AB1886" i="371"/>
  <c r="AC1886" i="371" s="1"/>
  <c r="AB1902" i="371"/>
  <c r="AC1902" i="371" s="1"/>
  <c r="AB1914" i="371"/>
  <c r="AC1914" i="371" s="1"/>
  <c r="Z1927" i="371"/>
  <c r="Z1926" i="371" s="1"/>
  <c r="M1949" i="371"/>
  <c r="M1983" i="371" s="1"/>
  <c r="U1963" i="371"/>
  <c r="U1949" i="371" s="1"/>
  <c r="U1983" i="371" s="1"/>
  <c r="N2000" i="371"/>
  <c r="N1999" i="371" s="1"/>
  <c r="N1994" i="371" s="1"/>
  <c r="N1993" i="371" s="1"/>
  <c r="N1992" i="371" s="1"/>
  <c r="I2021" i="371"/>
  <c r="I2020" i="371" s="1"/>
  <c r="I2013" i="371" s="1"/>
  <c r="N2021" i="371"/>
  <c r="N2020" i="371" s="1"/>
  <c r="Q1756" i="371"/>
  <c r="Q1568" i="371" s="1"/>
  <c r="Q1562" i="371" s="1"/>
  <c r="AC1794" i="371"/>
  <c r="AC1806" i="371"/>
  <c r="AC1822" i="371"/>
  <c r="AC1826" i="371"/>
  <c r="AA1924" i="371"/>
  <c r="S1923" i="371"/>
  <c r="S1922" i="371" s="1"/>
  <c r="AA1922" i="371" s="1"/>
  <c r="T1963" i="371"/>
  <c r="AB1727" i="371"/>
  <c r="AC1727" i="371" s="1"/>
  <c r="AB1749" i="371"/>
  <c r="AB1763" i="371"/>
  <c r="AC1763" i="371" s="1"/>
  <c r="AB1771" i="371"/>
  <c r="AC1771" i="371" s="1"/>
  <c r="AB1775" i="371"/>
  <c r="AC1775" i="371" s="1"/>
  <c r="AB1781" i="371"/>
  <c r="AC1781" i="371" s="1"/>
  <c r="I1756" i="371"/>
  <c r="AA1784" i="371"/>
  <c r="AB1787" i="371"/>
  <c r="AC1787" i="371" s="1"/>
  <c r="AB1799" i="371"/>
  <c r="AC1799" i="371" s="1"/>
  <c r="AC1810" i="371"/>
  <c r="AB1815" i="371"/>
  <c r="AC1815" i="371" s="1"/>
  <c r="AB1616" i="371"/>
  <c r="AC1616" i="371" s="1"/>
  <c r="AC1623" i="371"/>
  <c r="AB1624" i="371"/>
  <c r="AC1624" i="371" s="1"/>
  <c r="AC1631" i="371"/>
  <c r="AB1632" i="371"/>
  <c r="AC1632" i="371" s="1"/>
  <c r="AB1643" i="371"/>
  <c r="AC1643" i="371" s="1"/>
  <c r="AC1654" i="371"/>
  <c r="AB1659" i="371"/>
  <c r="AC1659" i="371" s="1"/>
  <c r="AC1672" i="371"/>
  <c r="AC1694" i="371"/>
  <c r="AB1695" i="371"/>
  <c r="AC1695" i="371" s="1"/>
  <c r="AB1698" i="371"/>
  <c r="AC1698" i="371" s="1"/>
  <c r="AB1703" i="371"/>
  <c r="AC1703" i="371" s="1"/>
  <c r="AB1706" i="371"/>
  <c r="AC1706" i="371" s="1"/>
  <c r="AB1711" i="371"/>
  <c r="AC1711" i="371" s="1"/>
  <c r="AB1714" i="371"/>
  <c r="AC1714" i="371" s="1"/>
  <c r="AB1716" i="371"/>
  <c r="AC1716" i="371" s="1"/>
  <c r="AB1719" i="371"/>
  <c r="AC1719" i="371" s="1"/>
  <c r="AB1722" i="371"/>
  <c r="AB1723" i="371"/>
  <c r="AC1723" i="371" s="1"/>
  <c r="AB1725" i="371"/>
  <c r="AC1725" i="371" s="1"/>
  <c r="AC1730" i="371"/>
  <c r="AC1732" i="371"/>
  <c r="AB1741" i="371"/>
  <c r="AB1743" i="371"/>
  <c r="AC1743" i="371" s="1"/>
  <c r="Z1756" i="371"/>
  <c r="AC1768" i="371"/>
  <c r="AC1786" i="371"/>
  <c r="AB1791" i="371"/>
  <c r="AC1791" i="371" s="1"/>
  <c r="AB1803" i="371"/>
  <c r="AC1803" i="371" s="1"/>
  <c r="AB1819" i="371"/>
  <c r="AC1819" i="371" s="1"/>
  <c r="AB1824" i="371"/>
  <c r="AC1824" i="371" s="1"/>
  <c r="AB1840" i="371"/>
  <c r="AC1840" i="371" s="1"/>
  <c r="AB1856" i="371"/>
  <c r="AC1856" i="371" s="1"/>
  <c r="AB1872" i="371"/>
  <c r="AC1872" i="371" s="1"/>
  <c r="AB1888" i="371"/>
  <c r="AC1888" i="371" s="1"/>
  <c r="AB1904" i="371"/>
  <c r="AC1904" i="371" s="1"/>
  <c r="P1949" i="371"/>
  <c r="P1983" i="371" s="1"/>
  <c r="F2000" i="371"/>
  <c r="F1999" i="371" s="1"/>
  <c r="F1994" i="371" s="1"/>
  <c r="F1993" i="371" s="1"/>
  <c r="F1992" i="371" s="1"/>
  <c r="O2000" i="371"/>
  <c r="O1999" i="371" s="1"/>
  <c r="O1994" i="371" s="1"/>
  <c r="O1993" i="371" s="1"/>
  <c r="O1992" i="371" s="1"/>
  <c r="M2021" i="371"/>
  <c r="M2020" i="371" s="1"/>
  <c r="M2013" i="371" s="1"/>
  <c r="Q2021" i="371"/>
  <c r="Q2020" i="371" s="1"/>
  <c r="AB1823" i="371"/>
  <c r="AC1823" i="371" s="1"/>
  <c r="AC1834" i="371"/>
  <c r="AB1839" i="371"/>
  <c r="AC1839" i="371" s="1"/>
  <c r="AB1855" i="371"/>
  <c r="AC1855" i="371" s="1"/>
  <c r="AC1866" i="371"/>
  <c r="AB1871" i="371"/>
  <c r="AC1871" i="371" s="1"/>
  <c r="AC1882" i="371"/>
  <c r="AB1887" i="371"/>
  <c r="AC1887" i="371" s="1"/>
  <c r="AC1898" i="371"/>
  <c r="AB1903" i="371"/>
  <c r="AC1903" i="371" s="1"/>
  <c r="AA1910" i="371"/>
  <c r="AB1913" i="371"/>
  <c r="AC1913" i="371" s="1"/>
  <c r="AA1918" i="371"/>
  <c r="AC1921" i="371"/>
  <c r="AC1930" i="371"/>
  <c r="AA1931" i="371"/>
  <c r="H1936" i="371"/>
  <c r="H1927" i="371" s="1"/>
  <c r="H1926" i="371" s="1"/>
  <c r="J1936" i="371"/>
  <c r="J1927" i="371" s="1"/>
  <c r="J1926" i="371" s="1"/>
  <c r="AA1957" i="371"/>
  <c r="AA1997" i="371"/>
  <c r="R2011" i="371"/>
  <c r="AB2011" i="371" s="1"/>
  <c r="P2021" i="371"/>
  <c r="P2020" i="371" s="1"/>
  <c r="J2021" i="371"/>
  <c r="J2020" i="371" s="1"/>
  <c r="AC2037" i="371"/>
  <c r="P2040" i="371"/>
  <c r="P2039" i="371" s="1"/>
  <c r="P2013" i="371" s="1"/>
  <c r="N2040" i="371"/>
  <c r="N2039" i="371" s="1"/>
  <c r="AC1844" i="371"/>
  <c r="AC1860" i="371"/>
  <c r="AC1876" i="371"/>
  <c r="AC1892" i="371"/>
  <c r="G1796" i="371"/>
  <c r="AC1912" i="371"/>
  <c r="AC1925" i="371"/>
  <c r="O1927" i="371"/>
  <c r="O1926" i="371" s="1"/>
  <c r="T1927" i="371"/>
  <c r="T1926" i="371" s="1"/>
  <c r="AC1935" i="371"/>
  <c r="AC1939" i="371"/>
  <c r="U1936" i="371"/>
  <c r="U1927" i="371" s="1"/>
  <c r="U1926" i="371" s="1"/>
  <c r="Y1936" i="371"/>
  <c r="AC1960" i="371"/>
  <c r="G1963" i="371"/>
  <c r="G1949" i="371" s="1"/>
  <c r="G1983" i="371" s="1"/>
  <c r="AB1971" i="371"/>
  <c r="AC1971" i="371" s="1"/>
  <c r="W1994" i="371"/>
  <c r="W1993" i="371" s="1"/>
  <c r="W1992" i="371" s="1"/>
  <c r="J1994" i="371"/>
  <c r="J1993" i="371" s="1"/>
  <c r="J1992" i="371" s="1"/>
  <c r="I2000" i="371"/>
  <c r="I1999" i="371" s="1"/>
  <c r="I1994" i="371" s="1"/>
  <c r="I1993" i="371" s="1"/>
  <c r="I1992" i="371" s="1"/>
  <c r="AA2003" i="371"/>
  <c r="G2021" i="371"/>
  <c r="G2020" i="371" s="1"/>
  <c r="AB2026" i="371"/>
  <c r="AC2026" i="371" s="1"/>
  <c r="AB2027" i="371"/>
  <c r="AC2027" i="371" s="1"/>
  <c r="AA2034" i="371"/>
  <c r="Y2040" i="371"/>
  <c r="Y2039" i="371" s="1"/>
  <c r="Y2013" i="371" s="1"/>
  <c r="J2040" i="371"/>
  <c r="J2039" i="371" s="1"/>
  <c r="AC2045" i="371"/>
  <c r="Y1963" i="371"/>
  <c r="Y1949" i="371" s="1"/>
  <c r="Y1983" i="371" s="1"/>
  <c r="J1963" i="371"/>
  <c r="G1994" i="371"/>
  <c r="G1993" i="371" s="1"/>
  <c r="G1992" i="371" s="1"/>
  <c r="AC2017" i="371"/>
  <c r="H2021" i="371"/>
  <c r="H2020" i="371" s="1"/>
  <c r="H2013" i="371" s="1"/>
  <c r="AC1830" i="371"/>
  <c r="AB1835" i="371"/>
  <c r="AC1835" i="371" s="1"/>
  <c r="AC1846" i="371"/>
  <c r="AB1851" i="371"/>
  <c r="AC1851" i="371" s="1"/>
  <c r="AC1862" i="371"/>
  <c r="AB1867" i="371"/>
  <c r="AC1867" i="371" s="1"/>
  <c r="AC1878" i="371"/>
  <c r="AB1883" i="371"/>
  <c r="AC1883" i="371" s="1"/>
  <c r="AC1894" i="371"/>
  <c r="AB1899" i="371"/>
  <c r="AC1899" i="371" s="1"/>
  <c r="AC1916" i="371"/>
  <c r="H1796" i="371"/>
  <c r="M1796" i="371"/>
  <c r="AB1932" i="371"/>
  <c r="AC1932" i="371" s="1"/>
  <c r="AB1944" i="371"/>
  <c r="AC1961" i="371"/>
  <c r="AC1979" i="371"/>
  <c r="W2021" i="371"/>
  <c r="W2020" i="371" s="1"/>
  <c r="W2013" i="371" s="1"/>
  <c r="U2040" i="371"/>
  <c r="U2039" i="371" s="1"/>
  <c r="V2040" i="371"/>
  <c r="V2039" i="371" s="1"/>
  <c r="Z2040" i="371"/>
  <c r="Z2039" i="371" s="1"/>
  <c r="Z2013" i="371" s="1"/>
  <c r="Z1991" i="371" s="1"/>
  <c r="Z1990" i="371" s="1"/>
  <c r="Z2048" i="371" s="1"/>
  <c r="AA166" i="371"/>
  <c r="R213" i="371"/>
  <c r="S17" i="371"/>
  <c r="AA17" i="371" s="1"/>
  <c r="AA15" i="371"/>
  <c r="S13" i="371"/>
  <c r="D26" i="371"/>
  <c r="Q26" i="371"/>
  <c r="Q13" i="371" s="1"/>
  <c r="AA74" i="371"/>
  <c r="W220" i="371"/>
  <c r="T26" i="371"/>
  <c r="T13" i="371" s="1"/>
  <c r="AA27" i="371"/>
  <c r="R22" i="371"/>
  <c r="I26" i="371"/>
  <c r="I13" i="371" s="1"/>
  <c r="AA75" i="371"/>
  <c r="AA167" i="371"/>
  <c r="R214" i="371"/>
  <c r="R221" i="371"/>
  <c r="R239" i="371"/>
  <c r="D267" i="371"/>
  <c r="R634" i="371"/>
  <c r="R641" i="371"/>
  <c r="L638" i="371"/>
  <c r="R638" i="371" s="1"/>
  <c r="F645" i="371"/>
  <c r="F644" i="371" s="1"/>
  <c r="AA646" i="371"/>
  <c r="F652" i="371"/>
  <c r="AC730" i="371"/>
  <c r="R749" i="371"/>
  <c r="L748" i="371"/>
  <c r="AA763" i="371"/>
  <c r="D763" i="371"/>
  <c r="AC775" i="371"/>
  <c r="AC779" i="371"/>
  <c r="AC795" i="371"/>
  <c r="AC813" i="371"/>
  <c r="AC825" i="371"/>
  <c r="AA19" i="371"/>
  <c r="L15" i="371"/>
  <c r="R15" i="371" s="1"/>
  <c r="L27" i="371"/>
  <c r="L43" i="371"/>
  <c r="R43" i="371" s="1"/>
  <c r="D59" i="371"/>
  <c r="N74" i="371"/>
  <c r="N13" i="371" s="1"/>
  <c r="N166" i="371"/>
  <c r="D197" i="371"/>
  <c r="L197" i="371"/>
  <c r="R197" i="371" s="1"/>
  <c r="G212" i="371"/>
  <c r="S212" i="371"/>
  <c r="G221" i="371"/>
  <c r="S221" i="371"/>
  <c r="G225" i="371"/>
  <c r="S225" i="371"/>
  <c r="AA225" i="371" s="1"/>
  <c r="G251" i="371"/>
  <c r="G250" i="371" s="1"/>
  <c r="S251" i="371"/>
  <c r="AA253" i="371"/>
  <c r="G256" i="371"/>
  <c r="S256" i="371"/>
  <c r="AB323" i="371"/>
  <c r="AC323" i="371" s="1"/>
  <c r="AB332" i="371"/>
  <c r="AC332" i="371" s="1"/>
  <c r="AB341" i="371"/>
  <c r="AB350" i="371"/>
  <c r="AC350" i="371" s="1"/>
  <c r="AB354" i="371"/>
  <c r="AC354" i="371" s="1"/>
  <c r="AB362" i="371"/>
  <c r="AC362" i="371" s="1"/>
  <c r="AB370" i="371"/>
  <c r="AC370" i="371" s="1"/>
  <c r="AB378" i="371"/>
  <c r="AC378" i="371" s="1"/>
  <c r="AB386" i="371"/>
  <c r="AC386" i="371" s="1"/>
  <c r="AB392" i="371"/>
  <c r="AC392" i="371" s="1"/>
  <c r="AB400" i="371"/>
  <c r="AC400" i="371" s="1"/>
  <c r="AB408" i="371"/>
  <c r="AC408" i="371" s="1"/>
  <c r="AB414" i="371"/>
  <c r="AC414" i="371" s="1"/>
  <c r="R633" i="371"/>
  <c r="R636" i="371"/>
  <c r="D638" i="371"/>
  <c r="D644" i="371"/>
  <c r="R645" i="371"/>
  <c r="L644" i="371"/>
  <c r="AA653" i="371"/>
  <c r="R675" i="371"/>
  <c r="M653" i="371"/>
  <c r="AC691" i="371"/>
  <c r="AC699" i="371"/>
  <c r="L652" i="371"/>
  <c r="R739" i="371"/>
  <c r="AC740" i="371"/>
  <c r="R743" i="371"/>
  <c r="AB743" i="371" s="1"/>
  <c r="L742" i="371"/>
  <c r="AA748" i="371"/>
  <c r="D748" i="371"/>
  <c r="AC751" i="371"/>
  <c r="AA764" i="371"/>
  <c r="AC801" i="371"/>
  <c r="AC812" i="371"/>
  <c r="AC835" i="371"/>
  <c r="AC837" i="371"/>
  <c r="N267" i="371"/>
  <c r="N266" i="371" s="1"/>
  <c r="N265" i="371" s="1"/>
  <c r="AB334" i="371"/>
  <c r="AC334" i="371" s="1"/>
  <c r="R351" i="371"/>
  <c r="AA353" i="371"/>
  <c r="AB356" i="371"/>
  <c r="AC356" i="371" s="1"/>
  <c r="AB364" i="371"/>
  <c r="AC364" i="371" s="1"/>
  <c r="AB372" i="371"/>
  <c r="AC372" i="371" s="1"/>
  <c r="AB380" i="371"/>
  <c r="AC380" i="371" s="1"/>
  <c r="AB394" i="371"/>
  <c r="AC394" i="371" s="1"/>
  <c r="AB402" i="371"/>
  <c r="AC402" i="371" s="1"/>
  <c r="AB410" i="371"/>
  <c r="AC410" i="371" s="1"/>
  <c r="AA641" i="371"/>
  <c r="AA675" i="371"/>
  <c r="AC697" i="371"/>
  <c r="AC737" i="371"/>
  <c r="D652" i="371"/>
  <c r="D742" i="371"/>
  <c r="AA749" i="371"/>
  <c r="R773" i="371"/>
  <c r="AC774" i="371"/>
  <c r="AA778" i="371"/>
  <c r="AB778" i="371" s="1"/>
  <c r="AC786" i="371"/>
  <c r="AC791" i="371"/>
  <c r="AC802" i="371"/>
  <c r="AC805" i="371"/>
  <c r="AC818" i="371"/>
  <c r="AC821" i="371"/>
  <c r="AC844" i="371"/>
  <c r="R646" i="371"/>
  <c r="R764" i="371"/>
  <c r="L763" i="371"/>
  <c r="F772" i="371"/>
  <c r="F762" i="371" s="1"/>
  <c r="F747" i="371" s="1"/>
  <c r="F746" i="371" s="1"/>
  <c r="F745" i="371" s="1"/>
  <c r="AB834" i="371"/>
  <c r="AC834" i="371" s="1"/>
  <c r="AB842" i="371"/>
  <c r="AC842" i="371" s="1"/>
  <c r="AB850" i="371"/>
  <c r="AC850" i="371" s="1"/>
  <c r="AB858" i="371"/>
  <c r="AC858" i="371" s="1"/>
  <c r="AB866" i="371"/>
  <c r="AC866" i="371" s="1"/>
  <c r="AB870" i="371"/>
  <c r="AC870" i="371" s="1"/>
  <c r="AB874" i="371"/>
  <c r="AC874" i="371" s="1"/>
  <c r="AB878" i="371"/>
  <c r="AC878" i="371" s="1"/>
  <c r="AB882" i="371"/>
  <c r="AC882" i="371" s="1"/>
  <c r="AB886" i="371"/>
  <c r="AC886" i="371" s="1"/>
  <c r="AB890" i="371"/>
  <c r="AC890" i="371" s="1"/>
  <c r="AB894" i="371"/>
  <c r="AC894" i="371" s="1"/>
  <c r="AB898" i="371"/>
  <c r="AC898" i="371" s="1"/>
  <c r="AB902" i="371"/>
  <c r="AC902" i="371" s="1"/>
  <c r="AB906" i="371"/>
  <c r="AC906" i="371" s="1"/>
  <c r="AB910" i="371"/>
  <c r="AC910" i="371" s="1"/>
  <c r="AB914" i="371"/>
  <c r="AC914" i="371" s="1"/>
  <c r="AB918" i="371"/>
  <c r="AC918" i="371" s="1"/>
  <c r="AB922" i="371"/>
  <c r="AC922" i="371" s="1"/>
  <c r="AB926" i="371"/>
  <c r="AA927" i="371"/>
  <c r="AC929" i="371"/>
  <c r="AC930" i="371"/>
  <c r="AC931" i="371"/>
  <c r="AA941" i="371"/>
  <c r="AB945" i="371"/>
  <c r="AB949" i="371"/>
  <c r="AC949" i="371" s="1"/>
  <c r="AA960" i="371"/>
  <c r="AB960" i="371" s="1"/>
  <c r="AC961" i="371"/>
  <c r="AC966" i="371"/>
  <c r="AC974" i="371"/>
  <c r="AC978" i="371"/>
  <c r="AC982" i="371"/>
  <c r="AA990" i="371"/>
  <c r="AA993" i="371"/>
  <c r="AB993" i="371" s="1"/>
  <c r="AA997" i="371"/>
  <c r="AC1002" i="371"/>
  <c r="AA1005" i="371"/>
  <c r="AB1005" i="371" s="1"/>
  <c r="AA1010" i="371"/>
  <c r="AB1010" i="371" s="1"/>
  <c r="AA1014" i="371"/>
  <c r="AA1018" i="371"/>
  <c r="AC1030" i="371"/>
  <c r="AC1033" i="371"/>
  <c r="AC1038" i="371"/>
  <c r="AC1041" i="371"/>
  <c r="AC1047" i="371"/>
  <c r="AC1051" i="371"/>
  <c r="AC1059" i="371"/>
  <c r="S645" i="371"/>
  <c r="S741" i="371"/>
  <c r="AA741" i="371" s="1"/>
  <c r="AB840" i="371"/>
  <c r="AC840" i="371" s="1"/>
  <c r="AB848" i="371"/>
  <c r="AC848" i="371" s="1"/>
  <c r="AB856" i="371"/>
  <c r="AC856" i="371" s="1"/>
  <c r="D962" i="371"/>
  <c r="N962" i="371"/>
  <c r="N772" i="371" s="1"/>
  <c r="N762" i="371" s="1"/>
  <c r="N747" i="371" s="1"/>
  <c r="N746" i="371" s="1"/>
  <c r="N745" i="371" s="1"/>
  <c r="AB1067" i="371"/>
  <c r="AB862" i="371"/>
  <c r="AC862" i="371" s="1"/>
  <c r="AB868" i="371"/>
  <c r="AC868" i="371" s="1"/>
  <c r="AB872" i="371"/>
  <c r="AC872" i="371" s="1"/>
  <c r="AB876" i="371"/>
  <c r="AC876" i="371" s="1"/>
  <c r="AB880" i="371"/>
  <c r="AC880" i="371" s="1"/>
  <c r="AB884" i="371"/>
  <c r="AC884" i="371" s="1"/>
  <c r="AB888" i="371"/>
  <c r="AC888" i="371" s="1"/>
  <c r="AB892" i="371"/>
  <c r="AC892" i="371" s="1"/>
  <c r="AB896" i="371"/>
  <c r="AC896" i="371" s="1"/>
  <c r="AB900" i="371"/>
  <c r="AC900" i="371" s="1"/>
  <c r="AB904" i="371"/>
  <c r="AC904" i="371" s="1"/>
  <c r="AB908" i="371"/>
  <c r="AC908" i="371" s="1"/>
  <c r="AB912" i="371"/>
  <c r="AC912" i="371" s="1"/>
  <c r="AB916" i="371"/>
  <c r="AC916" i="371" s="1"/>
  <c r="AB920" i="371"/>
  <c r="AC920" i="371" s="1"/>
  <c r="AB924" i="371"/>
  <c r="AC924" i="371" s="1"/>
  <c r="AA935" i="371"/>
  <c r="AB947" i="371"/>
  <c r="AC947" i="371" s="1"/>
  <c r="AB951" i="371"/>
  <c r="AC951" i="371" s="1"/>
  <c r="AA963" i="371"/>
  <c r="AB963" i="371" s="1"/>
  <c r="AC965" i="371"/>
  <c r="AC970" i="371"/>
  <c r="AC973" i="371"/>
  <c r="AC977" i="371"/>
  <c r="AA981" i="371"/>
  <c r="AB981" i="371" s="1"/>
  <c r="AC994" i="371"/>
  <c r="AC1006" i="371"/>
  <c r="AA1008" i="371"/>
  <c r="AA1012" i="371"/>
  <c r="AB1012" i="371" s="1"/>
  <c r="AA1016" i="371"/>
  <c r="AA1020" i="371"/>
  <c r="AB1020" i="371" s="1"/>
  <c r="AC1023" i="371"/>
  <c r="AC1029" i="371"/>
  <c r="AC1034" i="371"/>
  <c r="AC1037" i="371"/>
  <c r="AC1055" i="371"/>
  <c r="AC1063" i="371"/>
  <c r="AB953" i="371"/>
  <c r="AA1165" i="371"/>
  <c r="AA1195" i="371"/>
  <c r="AB1236" i="371"/>
  <c r="S1250" i="371"/>
  <c r="AA1310" i="371"/>
  <c r="S962" i="371"/>
  <c r="S1066" i="371"/>
  <c r="AA1157" i="371"/>
  <c r="AC1160" i="371"/>
  <c r="AC1175" i="371"/>
  <c r="AC1178" i="371"/>
  <c r="AC1226" i="371"/>
  <c r="AC1228" i="371"/>
  <c r="AC1232" i="371"/>
  <c r="AA1241" i="371"/>
  <c r="AA1242" i="371"/>
  <c r="AA1246" i="371"/>
  <c r="AA1279" i="371"/>
  <c r="AB1279" i="371" s="1"/>
  <c r="AA1285" i="371"/>
  <c r="D1254" i="371"/>
  <c r="H1254" i="371"/>
  <c r="H1250" i="371" s="1"/>
  <c r="H1245" i="371" s="1"/>
  <c r="D1066" i="371"/>
  <c r="L1066" i="371"/>
  <c r="AA1159" i="371"/>
  <c r="AA1225" i="371"/>
  <c r="AC1238" i="371"/>
  <c r="R1165" i="371"/>
  <c r="AC1174" i="371"/>
  <c r="R1230" i="371"/>
  <c r="D1240" i="371"/>
  <c r="R1242" i="371"/>
  <c r="R1246" i="371"/>
  <c r="AA1256" i="371"/>
  <c r="AA1264" i="371"/>
  <c r="AA1272" i="371"/>
  <c r="T1254" i="371"/>
  <c r="T1250" i="371" s="1"/>
  <c r="T1245" i="371" s="1"/>
  <c r="Z1254" i="371"/>
  <c r="Z1250" i="371" s="1"/>
  <c r="Z1245" i="371" s="1"/>
  <c r="R1398" i="371"/>
  <c r="L1395" i="371"/>
  <c r="R1252" i="371"/>
  <c r="L1251" i="371"/>
  <c r="R1251" i="371" s="1"/>
  <c r="R1256" i="371"/>
  <c r="R1264" i="371"/>
  <c r="R1272" i="371"/>
  <c r="R1277" i="371"/>
  <c r="R1285" i="371"/>
  <c r="Y1254" i="371"/>
  <c r="Y1250" i="371" s="1"/>
  <c r="Y1245" i="371" s="1"/>
  <c r="AA1302" i="371"/>
  <c r="AA1307" i="371"/>
  <c r="AA1308" i="371"/>
  <c r="AA1312" i="371"/>
  <c r="AB1312" i="371" s="1"/>
  <c r="AA1316" i="371"/>
  <c r="AA1324" i="371"/>
  <c r="AB1324" i="371" s="1"/>
  <c r="AB1327" i="371"/>
  <c r="AA1328" i="371"/>
  <c r="AB1328" i="371" s="1"/>
  <c r="AC1337" i="371"/>
  <c r="F1254" i="371"/>
  <c r="F1250" i="371" s="1"/>
  <c r="F1245" i="371" s="1"/>
  <c r="J1254" i="371"/>
  <c r="J1250" i="371" s="1"/>
  <c r="J1245" i="371" s="1"/>
  <c r="AA1346" i="371"/>
  <c r="AB1346" i="371" s="1"/>
  <c r="R1377" i="371"/>
  <c r="Z1376" i="371"/>
  <c r="R1392" i="371"/>
  <c r="S1388" i="371"/>
  <c r="AA1392" i="371"/>
  <c r="AC1396" i="371"/>
  <c r="AA1258" i="371"/>
  <c r="AA1266" i="371"/>
  <c r="AA1274" i="371"/>
  <c r="AA1288" i="371"/>
  <c r="AA1292" i="371"/>
  <c r="AA1296" i="371"/>
  <c r="AB1296" i="371" s="1"/>
  <c r="AA1300" i="371"/>
  <c r="R1305" i="371"/>
  <c r="AB1305" i="371" s="1"/>
  <c r="AA1348" i="371"/>
  <c r="AB1348" i="371" s="1"/>
  <c r="L1241" i="371"/>
  <c r="AA1251" i="371"/>
  <c r="AA1252" i="371"/>
  <c r="R1260" i="371"/>
  <c r="AB1260" i="371" s="1"/>
  <c r="R1268" i="371"/>
  <c r="L1276" i="371"/>
  <c r="AA1286" i="371"/>
  <c r="AB1286" i="371" s="1"/>
  <c r="R1289" i="371"/>
  <c r="AB1289" i="371" s="1"/>
  <c r="AA1298" i="371"/>
  <c r="R1301" i="371"/>
  <c r="AB1301" i="371" s="1"/>
  <c r="R1306" i="371"/>
  <c r="AB1306" i="371" s="1"/>
  <c r="R1307" i="371"/>
  <c r="R1308" i="371"/>
  <c r="AA1320" i="371"/>
  <c r="AC1325" i="371"/>
  <c r="AA1332" i="371"/>
  <c r="AA1336" i="371"/>
  <c r="AA1340" i="371"/>
  <c r="AB1340" i="371" s="1"/>
  <c r="AA1344" i="371"/>
  <c r="AB1344" i="371" s="1"/>
  <c r="AA1354" i="371"/>
  <c r="AB1354" i="371" s="1"/>
  <c r="AA1362" i="371"/>
  <c r="L1389" i="371"/>
  <c r="R1390" i="371"/>
  <c r="AA1398" i="371"/>
  <c r="AC1399" i="371"/>
  <c r="R1406" i="371"/>
  <c r="T1405" i="371"/>
  <c r="AA1409" i="371"/>
  <c r="AA1418" i="371"/>
  <c r="AB1418" i="371" s="1"/>
  <c r="R1457" i="371"/>
  <c r="L1456" i="371"/>
  <c r="R1356" i="371"/>
  <c r="K1358" i="371"/>
  <c r="R1364" i="371"/>
  <c r="AB1364" i="371" s="1"/>
  <c r="AA1377" i="371"/>
  <c r="R1380" i="371"/>
  <c r="AB1380" i="371" s="1"/>
  <c r="R1385" i="371"/>
  <c r="L1382" i="371"/>
  <c r="R1382" i="371" s="1"/>
  <c r="D1389" i="371"/>
  <c r="AA1395" i="371"/>
  <c r="G1405" i="371"/>
  <c r="G1376" i="371" s="1"/>
  <c r="O1405" i="371"/>
  <c r="AB1413" i="371"/>
  <c r="AC1413" i="371" s="1"/>
  <c r="AA1411" i="371"/>
  <c r="AA1414" i="371"/>
  <c r="Q1424" i="371"/>
  <c r="Q1423" i="371" s="1"/>
  <c r="AA1457" i="371"/>
  <c r="Q1464" i="371"/>
  <c r="Q1463" i="371" s="1"/>
  <c r="O1464" i="371"/>
  <c r="O1463" i="371" s="1"/>
  <c r="O1455" i="371" s="1"/>
  <c r="M1424" i="371"/>
  <c r="M1423" i="371" s="1"/>
  <c r="R1425" i="371"/>
  <c r="AC1468" i="371"/>
  <c r="R1352" i="371"/>
  <c r="K1354" i="371"/>
  <c r="R1360" i="371"/>
  <c r="R1368" i="371"/>
  <c r="AB1368" i="371" s="1"/>
  <c r="AB1384" i="371"/>
  <c r="AC1384" i="371" s="1"/>
  <c r="AA1382" i="371"/>
  <c r="AA1385" i="371"/>
  <c r="D1395" i="371"/>
  <c r="AA1406" i="371"/>
  <c r="R1409" i="371"/>
  <c r="R1414" i="371"/>
  <c r="S1416" i="371"/>
  <c r="I1424" i="371"/>
  <c r="I1423" i="371" s="1"/>
  <c r="U1424" i="371"/>
  <c r="U1423" i="371" s="1"/>
  <c r="R1428" i="371"/>
  <c r="AA1425" i="371"/>
  <c r="AA1428" i="371"/>
  <c r="AA1440" i="371"/>
  <c r="M1443" i="371"/>
  <c r="R1443" i="371" s="1"/>
  <c r="AC1452" i="371"/>
  <c r="AA1465" i="371"/>
  <c r="AA1438" i="371"/>
  <c r="AB1438" i="371" s="1"/>
  <c r="AA1444" i="371"/>
  <c r="R1451" i="371"/>
  <c r="AA1461" i="371"/>
  <c r="AB1461" i="371" s="1"/>
  <c r="AA1466" i="371"/>
  <c r="AA1480" i="371"/>
  <c r="AB1508" i="371"/>
  <c r="AC1508" i="371" s="1"/>
  <c r="AC1516" i="371"/>
  <c r="AC1524" i="371"/>
  <c r="AA1528" i="371"/>
  <c r="AA1529" i="371"/>
  <c r="AA1536" i="371"/>
  <c r="R1537" i="371"/>
  <c r="L1536" i="371"/>
  <c r="U1535" i="371"/>
  <c r="U1527" i="371" s="1"/>
  <c r="AA1539" i="371"/>
  <c r="AA1540" i="371"/>
  <c r="AC1541" i="371"/>
  <c r="S1756" i="371"/>
  <c r="AA1757" i="371"/>
  <c r="AB1469" i="371"/>
  <c r="AC1469" i="371" s="1"/>
  <c r="AA1474" i="371"/>
  <c r="S1478" i="371"/>
  <c r="M1480" i="371"/>
  <c r="M1479" i="371" s="1"/>
  <c r="M1478" i="371" s="1"/>
  <c r="M1477" i="371" s="1"/>
  <c r="M1464" i="371" s="1"/>
  <c r="M1463" i="371" s="1"/>
  <c r="M1455" i="371" s="1"/>
  <c r="R1481" i="371"/>
  <c r="AC1734" i="371"/>
  <c r="D1457" i="371"/>
  <c r="N1464" i="371"/>
  <c r="N1463" i="371" s="1"/>
  <c r="N1455" i="371" s="1"/>
  <c r="N1422" i="371" s="1"/>
  <c r="R1466" i="371"/>
  <c r="L1465" i="371"/>
  <c r="AB1467" i="371"/>
  <c r="AC1467" i="371" s="1"/>
  <c r="AA1481" i="371"/>
  <c r="AB1505" i="371"/>
  <c r="AB1506" i="371"/>
  <c r="AC1506" i="371" s="1"/>
  <c r="R1512" i="371"/>
  <c r="L1511" i="371"/>
  <c r="R1511" i="371" s="1"/>
  <c r="D1532" i="371"/>
  <c r="AC1750" i="371"/>
  <c r="AC1764" i="371"/>
  <c r="AC1776" i="371"/>
  <c r="L1411" i="371"/>
  <c r="R1411" i="371" s="1"/>
  <c r="L1417" i="371"/>
  <c r="J1464" i="371"/>
  <c r="J1463" i="371" s="1"/>
  <c r="Z1464" i="371"/>
  <c r="Z1463" i="371" s="1"/>
  <c r="Z1455" i="371" s="1"/>
  <c r="Z1422" i="371" s="1"/>
  <c r="R1474" i="371"/>
  <c r="L1473" i="371"/>
  <c r="R1473" i="371" s="1"/>
  <c r="AA1492" i="371"/>
  <c r="AB1492" i="371" s="1"/>
  <c r="D1511" i="371"/>
  <c r="AA1525" i="371"/>
  <c r="AB1525" i="371" s="1"/>
  <c r="AA1530" i="371"/>
  <c r="AA1928" i="371"/>
  <c r="S1927" i="371"/>
  <c r="Y1927" i="371"/>
  <c r="Y1926" i="371" s="1"/>
  <c r="S1953" i="371"/>
  <c r="D1975" i="371"/>
  <c r="AB1534" i="371"/>
  <c r="AC1534" i="371" s="1"/>
  <c r="D1536" i="371"/>
  <c r="AB1567" i="371"/>
  <c r="AC1567" i="371" s="1"/>
  <c r="I1570" i="371"/>
  <c r="I1569" i="371" s="1"/>
  <c r="N1570" i="371"/>
  <c r="N1569" i="371" s="1"/>
  <c r="R1571" i="371"/>
  <c r="V1570" i="371"/>
  <c r="V1569" i="371" s="1"/>
  <c r="Z1570" i="371"/>
  <c r="Z1569" i="371" s="1"/>
  <c r="Z1568" i="371" s="1"/>
  <c r="Z1562" i="371" s="1"/>
  <c r="AA1581" i="371"/>
  <c r="AB1581" i="371" s="1"/>
  <c r="AB1602" i="371"/>
  <c r="AC1602" i="371" s="1"/>
  <c r="AC1633" i="371"/>
  <c r="AC1712" i="371"/>
  <c r="AB1737" i="371"/>
  <c r="AC1737" i="371" s="1"/>
  <c r="AA1769" i="371"/>
  <c r="AB1769" i="371" s="1"/>
  <c r="R1931" i="371"/>
  <c r="L1928" i="371"/>
  <c r="R1969" i="371"/>
  <c r="L1968" i="371"/>
  <c r="R1978" i="371"/>
  <c r="L1479" i="371"/>
  <c r="AB1495" i="371"/>
  <c r="AC1495" i="371" s="1"/>
  <c r="AB1501" i="371"/>
  <c r="AC1501" i="371" s="1"/>
  <c r="AA1511" i="371"/>
  <c r="AA1512" i="371"/>
  <c r="AB1519" i="371"/>
  <c r="AC1519" i="371" s="1"/>
  <c r="AB1526" i="371"/>
  <c r="G1535" i="371"/>
  <c r="G1527" i="371" s="1"/>
  <c r="O1535" i="371"/>
  <c r="O1527" i="371" s="1"/>
  <c r="W1535" i="371"/>
  <c r="W1527" i="371" s="1"/>
  <c r="AA1537" i="371"/>
  <c r="AB1538" i="371"/>
  <c r="AC1538" i="371" s="1"/>
  <c r="AA1544" i="371"/>
  <c r="R1545" i="371"/>
  <c r="AB1545" i="371" s="1"/>
  <c r="L1544" i="371"/>
  <c r="AA1547" i="371"/>
  <c r="AB1548" i="371"/>
  <c r="AC1548" i="371" s="1"/>
  <c r="D1550" i="371"/>
  <c r="R1551" i="371"/>
  <c r="L1550" i="371"/>
  <c r="R1550" i="371" s="1"/>
  <c r="AB1550" i="371" s="1"/>
  <c r="R1552" i="371"/>
  <c r="R1555" i="371"/>
  <c r="F1570" i="371"/>
  <c r="F1569" i="371" s="1"/>
  <c r="J1570" i="371"/>
  <c r="J1569" i="371" s="1"/>
  <c r="J1568" i="371" s="1"/>
  <c r="J1562" i="371" s="1"/>
  <c r="AA1571" i="371"/>
  <c r="AC1609" i="371"/>
  <c r="AC1688" i="371"/>
  <c r="AB1702" i="371"/>
  <c r="AC1702" i="371" s="1"/>
  <c r="AB1745" i="371"/>
  <c r="AC1745" i="371" s="1"/>
  <c r="AB1759" i="371"/>
  <c r="AC1759" i="371" s="1"/>
  <c r="AB1911" i="371"/>
  <c r="AC1911" i="371" s="1"/>
  <c r="D1928" i="371"/>
  <c r="M1936" i="371"/>
  <c r="M1927" i="371" s="1"/>
  <c r="M1926" i="371" s="1"/>
  <c r="R1940" i="371"/>
  <c r="J1949" i="371"/>
  <c r="J1983" i="371" s="1"/>
  <c r="D1966" i="371"/>
  <c r="N1963" i="371"/>
  <c r="N1949" i="371" s="1"/>
  <c r="N1983" i="371" s="1"/>
  <c r="R1996" i="371"/>
  <c r="L1995" i="371"/>
  <c r="T1994" i="371"/>
  <c r="T1993" i="371" s="1"/>
  <c r="T1992" i="371" s="1"/>
  <c r="H1479" i="371"/>
  <c r="H1478" i="371" s="1"/>
  <c r="H1477" i="371" s="1"/>
  <c r="H1464" i="371" s="1"/>
  <c r="H1463" i="371" s="1"/>
  <c r="H1455" i="371" s="1"/>
  <c r="R1504" i="371"/>
  <c r="AB1504" i="371" s="1"/>
  <c r="AB1513" i="371"/>
  <c r="AB1521" i="371"/>
  <c r="AC1521" i="371" s="1"/>
  <c r="AA1531" i="371"/>
  <c r="AA1532" i="371"/>
  <c r="R1533" i="371"/>
  <c r="L1532" i="371"/>
  <c r="R1539" i="371"/>
  <c r="R1540" i="371"/>
  <c r="D1544" i="371"/>
  <c r="AA1551" i="371"/>
  <c r="AA1552" i="371"/>
  <c r="AA1555" i="371"/>
  <c r="AB1558" i="371"/>
  <c r="L1569" i="371"/>
  <c r="AC1574" i="371"/>
  <c r="AC1617" i="371"/>
  <c r="AC1640" i="371"/>
  <c r="AC1656" i="371"/>
  <c r="AC1664" i="371"/>
  <c r="AC1683" i="371"/>
  <c r="AC1696" i="371"/>
  <c r="AC1744" i="371"/>
  <c r="AB1753" i="371"/>
  <c r="AC1753" i="371" s="1"/>
  <c r="AA1783" i="371"/>
  <c r="D1783" i="371"/>
  <c r="S1796" i="371"/>
  <c r="W1796" i="371"/>
  <c r="AA1907" i="371"/>
  <c r="AC1908" i="371"/>
  <c r="F1969" i="371"/>
  <c r="R1970" i="371"/>
  <c r="V1963" i="371"/>
  <c r="V1949" i="371" s="1"/>
  <c r="V1983" i="371" s="1"/>
  <c r="AA1970" i="371"/>
  <c r="AB1594" i="371"/>
  <c r="AB1641" i="371"/>
  <c r="AC1641" i="371" s="1"/>
  <c r="AB1645" i="371"/>
  <c r="AC1645" i="371" s="1"/>
  <c r="AB1649" i="371"/>
  <c r="AC1649" i="371" s="1"/>
  <c r="AB1653" i="371"/>
  <c r="AC1653" i="371" s="1"/>
  <c r="AB1657" i="371"/>
  <c r="AC1657" i="371" s="1"/>
  <c r="AB1661" i="371"/>
  <c r="AC1661" i="371" s="1"/>
  <c r="AB1665" i="371"/>
  <c r="AC1665" i="371" s="1"/>
  <c r="AB1704" i="371"/>
  <c r="AC1704" i="371" s="1"/>
  <c r="AB1720" i="371"/>
  <c r="AB1731" i="371"/>
  <c r="AC1731" i="371" s="1"/>
  <c r="AB1739" i="371"/>
  <c r="AC1739" i="371" s="1"/>
  <c r="AB1747" i="371"/>
  <c r="AC1747" i="371" s="1"/>
  <c r="AB1755" i="371"/>
  <c r="AC1755" i="371" s="1"/>
  <c r="AB1761" i="371"/>
  <c r="AC1761" i="371" s="1"/>
  <c r="AB1767" i="371"/>
  <c r="AC1767" i="371" s="1"/>
  <c r="AB1773" i="371"/>
  <c r="AC1773" i="371" s="1"/>
  <c r="AB1779" i="371"/>
  <c r="AC1779" i="371" s="1"/>
  <c r="AB1785" i="371"/>
  <c r="AC1785" i="371" s="1"/>
  <c r="AB1789" i="371"/>
  <c r="AC1789" i="371" s="1"/>
  <c r="AB1793" i="371"/>
  <c r="AC1793" i="371" s="1"/>
  <c r="AB1797" i="371"/>
  <c r="AC1797" i="371" s="1"/>
  <c r="AB1801" i="371"/>
  <c r="AC1801" i="371" s="1"/>
  <c r="AB1805" i="371"/>
  <c r="AC1805" i="371" s="1"/>
  <c r="AB1809" i="371"/>
  <c r="AC1809" i="371" s="1"/>
  <c r="AB1813" i="371"/>
  <c r="AC1813" i="371" s="1"/>
  <c r="AB1817" i="371"/>
  <c r="AC1817" i="371" s="1"/>
  <c r="AB1821" i="371"/>
  <c r="AC1821" i="371" s="1"/>
  <c r="AB1825" i="371"/>
  <c r="AC1825" i="371" s="1"/>
  <c r="AB1829" i="371"/>
  <c r="AC1829" i="371" s="1"/>
  <c r="AB1833" i="371"/>
  <c r="AC1833" i="371" s="1"/>
  <c r="AB1837" i="371"/>
  <c r="AC1837" i="371" s="1"/>
  <c r="AB1841" i="371"/>
  <c r="AC1841" i="371" s="1"/>
  <c r="AB1845" i="371"/>
  <c r="AC1845" i="371" s="1"/>
  <c r="AB1849" i="371"/>
  <c r="AC1849" i="371" s="1"/>
  <c r="AB1853" i="371"/>
  <c r="AC1853" i="371" s="1"/>
  <c r="AB1857" i="371"/>
  <c r="AC1857" i="371" s="1"/>
  <c r="AB1861" i="371"/>
  <c r="AC1861" i="371" s="1"/>
  <c r="AB1865" i="371"/>
  <c r="AC1865" i="371" s="1"/>
  <c r="AB1869" i="371"/>
  <c r="AC1869" i="371" s="1"/>
  <c r="AB1873" i="371"/>
  <c r="AC1873" i="371" s="1"/>
  <c r="AB1877" i="371"/>
  <c r="AC1877" i="371" s="1"/>
  <c r="AB1881" i="371"/>
  <c r="AC1881" i="371" s="1"/>
  <c r="AB1885" i="371"/>
  <c r="AC1885" i="371" s="1"/>
  <c r="AB1889" i="371"/>
  <c r="AC1889" i="371" s="1"/>
  <c r="AB1893" i="371"/>
  <c r="AC1893" i="371" s="1"/>
  <c r="AB1897" i="371"/>
  <c r="AC1897" i="371" s="1"/>
  <c r="AB1901" i="371"/>
  <c r="AC1901" i="371" s="1"/>
  <c r="AB1905" i="371"/>
  <c r="AC1905" i="371" s="1"/>
  <c r="AB1909" i="371"/>
  <c r="AC1909" i="371" s="1"/>
  <c r="R1910" i="371"/>
  <c r="AB1910" i="371" s="1"/>
  <c r="AB1919" i="371"/>
  <c r="AC1919" i="371" s="1"/>
  <c r="AA1923" i="371"/>
  <c r="R1937" i="371"/>
  <c r="L1936" i="371"/>
  <c r="T1955" i="371"/>
  <c r="AA1956" i="371"/>
  <c r="AA1969" i="371"/>
  <c r="S1968" i="371"/>
  <c r="F1977" i="371"/>
  <c r="F1976" i="371" s="1"/>
  <c r="F1975" i="371" s="1"/>
  <c r="F1974" i="371" s="1"/>
  <c r="V1994" i="371"/>
  <c r="V1993" i="371" s="1"/>
  <c r="V1992" i="371" s="1"/>
  <c r="R2009" i="371"/>
  <c r="L2008" i="371"/>
  <c r="R2008" i="371" s="1"/>
  <c r="AB2008" i="371" s="1"/>
  <c r="AA2018" i="371"/>
  <c r="AC1610" i="371"/>
  <c r="AC1618" i="371"/>
  <c r="AC1637" i="371"/>
  <c r="AC1673" i="371"/>
  <c r="AC1689" i="371"/>
  <c r="AC1697" i="371"/>
  <c r="AC1705" i="371"/>
  <c r="AC1733" i="371"/>
  <c r="AC1741" i="371"/>
  <c r="AC1749" i="371"/>
  <c r="F1756" i="371"/>
  <c r="N1756" i="371"/>
  <c r="R1757" i="371"/>
  <c r="V1756" i="371"/>
  <c r="R1784" i="371"/>
  <c r="L1783" i="371"/>
  <c r="F1796" i="371"/>
  <c r="J1796" i="371"/>
  <c r="N1796" i="371"/>
  <c r="R1796" i="371" s="1"/>
  <c r="R1907" i="371"/>
  <c r="V1796" i="371"/>
  <c r="Z1796" i="371"/>
  <c r="R1918" i="371"/>
  <c r="AB1918" i="371" s="1"/>
  <c r="M1923" i="371"/>
  <c r="M1922" i="371" s="1"/>
  <c r="R1924" i="371"/>
  <c r="AB1924" i="371" s="1"/>
  <c r="I1927" i="371"/>
  <c r="I1926" i="371" s="1"/>
  <c r="AB1934" i="371"/>
  <c r="AC1934" i="371" s="1"/>
  <c r="D1936" i="371"/>
  <c r="W1963" i="371"/>
  <c r="W1949" i="371" s="1"/>
  <c r="W1983" i="371" s="1"/>
  <c r="I1963" i="371"/>
  <c r="I1949" i="371" s="1"/>
  <c r="I1983" i="371" s="1"/>
  <c r="R1977" i="371"/>
  <c r="L1976" i="371"/>
  <c r="F2035" i="371"/>
  <c r="F2034" i="371" s="1"/>
  <c r="F2033" i="371" s="1"/>
  <c r="F2021" i="371" s="1"/>
  <c r="F2020" i="371" s="1"/>
  <c r="R2044" i="371"/>
  <c r="L1922" i="371"/>
  <c r="AA1936" i="371"/>
  <c r="AA1937" i="371"/>
  <c r="L1956" i="371"/>
  <c r="R1957" i="371"/>
  <c r="AB1962" i="371"/>
  <c r="AC1962" i="371" s="1"/>
  <c r="AA1977" i="371"/>
  <c r="S1976" i="371"/>
  <c r="AA1978" i="371"/>
  <c r="AB1982" i="371"/>
  <c r="AC1982" i="371" s="1"/>
  <c r="D2008" i="371"/>
  <c r="X2013" i="371"/>
  <c r="AA2024" i="371"/>
  <c r="S2023" i="371"/>
  <c r="AA2025" i="371"/>
  <c r="AC2029" i="371"/>
  <c r="AB2032" i="371"/>
  <c r="AC2032" i="371" s="1"/>
  <c r="F1927" i="371"/>
  <c r="F1926" i="371" s="1"/>
  <c r="V1927" i="371"/>
  <c r="V1926" i="371" s="1"/>
  <c r="AC1929" i="371"/>
  <c r="AA1940" i="371"/>
  <c r="D1956" i="371"/>
  <c r="AC1972" i="371"/>
  <c r="AC1980" i="371"/>
  <c r="AC1981" i="371"/>
  <c r="AA1987" i="371"/>
  <c r="AB1986" i="371"/>
  <c r="AB1987" i="371" s="1"/>
  <c r="AC1987" i="371" s="1"/>
  <c r="AA1995" i="371"/>
  <c r="AA1996" i="371"/>
  <c r="Q2013" i="371"/>
  <c r="M2000" i="371"/>
  <c r="M1999" i="371" s="1"/>
  <c r="M1994" i="371" s="1"/>
  <c r="M1993" i="371" s="1"/>
  <c r="M1992" i="371" s="1"/>
  <c r="U2000" i="371"/>
  <c r="U1999" i="371" s="1"/>
  <c r="U1994" i="371" s="1"/>
  <c r="U1993" i="371" s="1"/>
  <c r="U1992" i="371" s="1"/>
  <c r="AA2033" i="371"/>
  <c r="D2034" i="371"/>
  <c r="R2035" i="371"/>
  <c r="L2034" i="371"/>
  <c r="F2040" i="371"/>
  <c r="F2039" i="371" s="1"/>
  <c r="AA2044" i="371"/>
  <c r="R1997" i="371"/>
  <c r="Y2000" i="371"/>
  <c r="Y1999" i="371" s="1"/>
  <c r="Y1994" i="371" s="1"/>
  <c r="Y1993" i="371" s="1"/>
  <c r="Y1992" i="371" s="1"/>
  <c r="AB2006" i="371"/>
  <c r="AC2006" i="371" s="1"/>
  <c r="AC2010" i="371"/>
  <c r="R2018" i="371"/>
  <c r="H2000" i="371"/>
  <c r="H1999" i="371" s="1"/>
  <c r="H1994" i="371" s="1"/>
  <c r="H1993" i="371" s="1"/>
  <c r="H1992" i="371" s="1"/>
  <c r="P2000" i="371"/>
  <c r="P1999" i="371" s="1"/>
  <c r="P1994" i="371" s="1"/>
  <c r="P1993" i="371" s="1"/>
  <c r="P1992" i="371" s="1"/>
  <c r="AA2001" i="371"/>
  <c r="AA2002" i="371"/>
  <c r="R2003" i="371"/>
  <c r="L2002" i="371"/>
  <c r="AA2009" i="371"/>
  <c r="R2014" i="371"/>
  <c r="R2015" i="371"/>
  <c r="AA2041" i="371"/>
  <c r="S2040" i="371"/>
  <c r="AA2042" i="371"/>
  <c r="AB1998" i="371"/>
  <c r="AC1998" i="371" s="1"/>
  <c r="S2000" i="371"/>
  <c r="Q2000" i="371"/>
  <c r="Q1999" i="371" s="1"/>
  <c r="Q1994" i="371" s="1"/>
  <c r="Q1993" i="371" s="1"/>
  <c r="Q1992" i="371" s="1"/>
  <c r="D2002" i="371"/>
  <c r="AB2004" i="371"/>
  <c r="AC2004" i="371" s="1"/>
  <c r="AA2014" i="371"/>
  <c r="AA2015" i="371"/>
  <c r="T2021" i="371"/>
  <c r="T2020" i="371" s="1"/>
  <c r="T2013" i="371" s="1"/>
  <c r="R2036" i="371"/>
  <c r="V2021" i="371"/>
  <c r="V2020" i="371" s="1"/>
  <c r="AA2035" i="371"/>
  <c r="AA2036" i="371"/>
  <c r="AB2038" i="371"/>
  <c r="AC2038" i="371" s="1"/>
  <c r="AB2046" i="371"/>
  <c r="AC2046" i="371" s="1"/>
  <c r="D2023" i="371"/>
  <c r="R2025" i="371"/>
  <c r="L2024" i="371"/>
  <c r="D2040" i="371"/>
  <c r="R2041" i="371"/>
  <c r="L2040" i="371"/>
  <c r="R2042" i="371"/>
  <c r="AB1370" i="373" l="1"/>
  <c r="AB2049" i="373" s="1"/>
  <c r="AC1375" i="373"/>
  <c r="K1374" i="373"/>
  <c r="D1373" i="373"/>
  <c r="S1946" i="373"/>
  <c r="S2049" i="373" s="1"/>
  <c r="AA1373" i="373"/>
  <c r="AC1949" i="373"/>
  <c r="AB1983" i="373"/>
  <c r="AC1983" i="373" s="1"/>
  <c r="R2048" i="373"/>
  <c r="AB1990" i="373"/>
  <c r="R1374" i="373"/>
  <c r="AB1374" i="373" s="1"/>
  <c r="AC1374" i="373" s="1"/>
  <c r="L1373" i="373"/>
  <c r="AA18" i="371"/>
  <c r="AA267" i="371"/>
  <c r="AA652" i="371"/>
  <c r="T1422" i="371"/>
  <c r="I1568" i="371"/>
  <c r="I1562" i="371" s="1"/>
  <c r="I1542" i="371" s="1"/>
  <c r="P1568" i="371"/>
  <c r="P1562" i="371" s="1"/>
  <c r="U2013" i="371"/>
  <c r="U1991" i="371" s="1"/>
  <c r="U1990" i="371" s="1"/>
  <c r="U2048" i="371" s="1"/>
  <c r="O2013" i="371"/>
  <c r="O1991" i="371" s="1"/>
  <c r="O1990" i="371" s="1"/>
  <c r="O2048" i="371" s="1"/>
  <c r="G2013" i="371"/>
  <c r="AA1394" i="371"/>
  <c r="AB1283" i="371"/>
  <c r="AB1957" i="371"/>
  <c r="AB1931" i="371"/>
  <c r="Z1542" i="371"/>
  <c r="R1444" i="371"/>
  <c r="AB1332" i="371"/>
  <c r="AB1310" i="371"/>
  <c r="W1542" i="371"/>
  <c r="S265" i="371"/>
  <c r="AB1298" i="371"/>
  <c r="AB1266" i="371"/>
  <c r="AB935" i="371"/>
  <c r="AB83" i="371"/>
  <c r="AB1016" i="371"/>
  <c r="O264" i="371"/>
  <c r="AB990" i="371"/>
  <c r="AB927" i="371"/>
  <c r="G264" i="371"/>
  <c r="V264" i="371"/>
  <c r="U264" i="371"/>
  <c r="T264" i="371"/>
  <c r="P264" i="371"/>
  <c r="N264" i="371"/>
  <c r="F264" i="371"/>
  <c r="AA1543" i="371"/>
  <c r="R644" i="371"/>
  <c r="AB1320" i="371"/>
  <c r="AB941" i="371"/>
  <c r="AB1008" i="371"/>
  <c r="AB1018" i="371"/>
  <c r="AB46" i="371"/>
  <c r="AB1288" i="371"/>
  <c r="AB1159" i="371"/>
  <c r="AB1547" i="371"/>
  <c r="AB1300" i="371"/>
  <c r="AB1157" i="371"/>
  <c r="AB1362" i="371"/>
  <c r="AB1316" i="371"/>
  <c r="AB1302" i="371"/>
  <c r="AB1163" i="371"/>
  <c r="H1376" i="371"/>
  <c r="Y1455" i="371"/>
  <c r="Y1422" i="371" s="1"/>
  <c r="Y1375" i="371" s="1"/>
  <c r="AA1456" i="371"/>
  <c r="Q1455" i="371"/>
  <c r="J1455" i="371"/>
  <c r="J1422" i="371" s="1"/>
  <c r="J1375" i="371" s="1"/>
  <c r="F1455" i="371"/>
  <c r="F1422" i="371" s="1"/>
  <c r="F1375" i="371" s="1"/>
  <c r="O1376" i="371"/>
  <c r="AB1433" i="371"/>
  <c r="AB1360" i="371"/>
  <c r="AB1195" i="371"/>
  <c r="AB1440" i="371"/>
  <c r="M1376" i="371"/>
  <c r="AB1473" i="371"/>
  <c r="AB1274" i="371"/>
  <c r="AA962" i="371"/>
  <c r="V2013" i="371"/>
  <c r="V1991" i="371" s="1"/>
  <c r="V1990" i="371" s="1"/>
  <c r="V2048" i="371" s="1"/>
  <c r="R1936" i="371"/>
  <c r="AB1533" i="371"/>
  <c r="AB1457" i="371"/>
  <c r="AA1276" i="371"/>
  <c r="AB773" i="371"/>
  <c r="AB739" i="371"/>
  <c r="AB2003" i="371"/>
  <c r="AB1292" i="371"/>
  <c r="AB1358" i="371"/>
  <c r="AB1294" i="371"/>
  <c r="AB1268" i="371"/>
  <c r="AB1445" i="371"/>
  <c r="J1542" i="371"/>
  <c r="R1480" i="371"/>
  <c r="AB1480" i="371" s="1"/>
  <c r="AB89" i="371"/>
  <c r="AC422" i="371"/>
  <c r="X772" i="371"/>
  <c r="X762" i="371" s="1"/>
  <c r="X747" i="371" s="1"/>
  <c r="X746" i="371" s="1"/>
  <c r="X745" i="371" s="1"/>
  <c r="X264" i="371" s="1"/>
  <c r="AB1025" i="371"/>
  <c r="AB1784" i="371"/>
  <c r="AB1377" i="371"/>
  <c r="AB1307" i="371"/>
  <c r="AB1299" i="371"/>
  <c r="AB1083" i="371"/>
  <c r="AB770" i="371"/>
  <c r="T1376" i="371"/>
  <c r="AB1390" i="371"/>
  <c r="AA1416" i="371"/>
  <c r="AB1356" i="371"/>
  <c r="AB1336" i="371"/>
  <c r="AB1258" i="371"/>
  <c r="W772" i="371"/>
  <c r="AB1073" i="371"/>
  <c r="AB1406" i="371"/>
  <c r="AB1277" i="371"/>
  <c r="AC1277" i="371" s="1"/>
  <c r="AB1230" i="371"/>
  <c r="AB1225" i="371"/>
  <c r="AA1443" i="371"/>
  <c r="AB1443" i="371" s="1"/>
  <c r="X1376" i="371"/>
  <c r="Q1376" i="371"/>
  <c r="AB1330" i="371"/>
  <c r="Y772" i="371"/>
  <c r="Y762" i="371" s="1"/>
  <c r="Y747" i="371" s="1"/>
  <c r="Y746" i="371" s="1"/>
  <c r="Y745" i="371" s="1"/>
  <c r="Y264" i="371" s="1"/>
  <c r="AB1099" i="371"/>
  <c r="N2013" i="371"/>
  <c r="N1991" i="371" s="1"/>
  <c r="N1990" i="371" s="1"/>
  <c r="N2048" i="371" s="1"/>
  <c r="I772" i="371"/>
  <c r="I762" i="371" s="1"/>
  <c r="I747" i="371" s="1"/>
  <c r="I746" i="371" s="1"/>
  <c r="I745" i="371" s="1"/>
  <c r="I264" i="371" s="1"/>
  <c r="AB1453" i="371"/>
  <c r="AB1149" i="371"/>
  <c r="AB1133" i="371"/>
  <c r="AB1117" i="371"/>
  <c r="AB1101" i="371"/>
  <c r="AB1085" i="371"/>
  <c r="I1376" i="371"/>
  <c r="AB150" i="371"/>
  <c r="AB100" i="371"/>
  <c r="AB351" i="371"/>
  <c r="AB245" i="371"/>
  <c r="AB53" i="371"/>
  <c r="AB238" i="371"/>
  <c r="AB16" i="371"/>
  <c r="AB78" i="371"/>
  <c r="AB226" i="371"/>
  <c r="AB56" i="371"/>
  <c r="AB246" i="371"/>
  <c r="AB72" i="371"/>
  <c r="AB44" i="371"/>
  <c r="AB142" i="371"/>
  <c r="AB638" i="371"/>
  <c r="AB70" i="371"/>
  <c r="AB225" i="371"/>
  <c r="AB208" i="371"/>
  <c r="AB194" i="371"/>
  <c r="AB633" i="371"/>
  <c r="AB63" i="371"/>
  <c r="AB213" i="371"/>
  <c r="AB43" i="371"/>
  <c r="AB170" i="371"/>
  <c r="AB80" i="371"/>
  <c r="AB118" i="371"/>
  <c r="AB192" i="371"/>
  <c r="AB130" i="371"/>
  <c r="AB110" i="371"/>
  <c r="AB54" i="371"/>
  <c r="AB40" i="371"/>
  <c r="R212" i="371"/>
  <c r="AB42" i="371"/>
  <c r="AB230" i="371"/>
  <c r="AB172" i="371"/>
  <c r="AB65" i="371"/>
  <c r="AB38" i="371"/>
  <c r="V211" i="371"/>
  <c r="V165" i="371" s="1"/>
  <c r="V12" i="371" s="1"/>
  <c r="AB112" i="371"/>
  <c r="AB154" i="371"/>
  <c r="AB132" i="371"/>
  <c r="AB47" i="371"/>
  <c r="AB167" i="371"/>
  <c r="AB77" i="371"/>
  <c r="AB196" i="371"/>
  <c r="AB182" i="371"/>
  <c r="AB57" i="371"/>
  <c r="AB21" i="371"/>
  <c r="AB30" i="371"/>
  <c r="AB184" i="371"/>
  <c r="AB62" i="371"/>
  <c r="AB122" i="371"/>
  <c r="AB205" i="371"/>
  <c r="AB198" i="371"/>
  <c r="AB108" i="371"/>
  <c r="AB244" i="371"/>
  <c r="AB209" i="371"/>
  <c r="AB188" i="371"/>
  <c r="AB148" i="371"/>
  <c r="AB138" i="371"/>
  <c r="AB25" i="371"/>
  <c r="AB120" i="371"/>
  <c r="AB41" i="371"/>
  <c r="AB197" i="371"/>
  <c r="AB106" i="371"/>
  <c r="AB98" i="371"/>
  <c r="AB28" i="371"/>
  <c r="AB119" i="371"/>
  <c r="R220" i="371"/>
  <c r="AB51" i="371"/>
  <c r="AB33" i="371"/>
  <c r="AB37" i="371"/>
  <c r="AB242" i="371"/>
  <c r="AB207" i="371"/>
  <c r="AB186" i="371"/>
  <c r="AB146" i="371"/>
  <c r="AB136" i="371"/>
  <c r="AB58" i="371"/>
  <c r="AB353" i="371"/>
  <c r="AB81" i="371"/>
  <c r="AB634" i="371"/>
  <c r="AB66" i="371"/>
  <c r="AB113" i="371"/>
  <c r="AB260" i="371"/>
  <c r="AB216" i="371"/>
  <c r="AB160" i="371"/>
  <c r="AB48" i="371"/>
  <c r="AB262" i="371"/>
  <c r="AB162" i="371"/>
  <c r="AB144" i="371"/>
  <c r="AB228" i="371"/>
  <c r="AB206" i="371"/>
  <c r="Y1542" i="371"/>
  <c r="AB2041" i="371"/>
  <c r="AB1997" i="371"/>
  <c r="AB1977" i="371"/>
  <c r="AB1969" i="371"/>
  <c r="AB1451" i="371"/>
  <c r="AB1352" i="371"/>
  <c r="AB1256" i="371"/>
  <c r="AB1246" i="371"/>
  <c r="AB1014" i="371"/>
  <c r="AB997" i="371"/>
  <c r="AB636" i="371"/>
  <c r="AA256" i="371"/>
  <c r="AB256" i="371" s="1"/>
  <c r="AB1338" i="371"/>
  <c r="AB1314" i="371"/>
  <c r="AB1145" i="371"/>
  <c r="AB1129" i="371"/>
  <c r="AB1113" i="371"/>
  <c r="AB1097" i="371"/>
  <c r="AB1079" i="371"/>
  <c r="AB176" i="371"/>
  <c r="AB94" i="371"/>
  <c r="AB1123" i="371"/>
  <c r="AB1056" i="371"/>
  <c r="P1991" i="371"/>
  <c r="P1990" i="371" s="1"/>
  <c r="P2048" i="371" s="1"/>
  <c r="X1991" i="371"/>
  <c r="X1990" i="371" s="1"/>
  <c r="X2048" i="371" s="1"/>
  <c r="F2013" i="371"/>
  <c r="F1991" i="371" s="1"/>
  <c r="F1990" i="371" s="1"/>
  <c r="F2048" i="371" s="1"/>
  <c r="J772" i="371"/>
  <c r="J762" i="371" s="1"/>
  <c r="J747" i="371" s="1"/>
  <c r="J746" i="371" s="1"/>
  <c r="J745" i="371" s="1"/>
  <c r="J264" i="371" s="1"/>
  <c r="AB1003" i="371"/>
  <c r="X1542" i="371"/>
  <c r="Z772" i="371"/>
  <c r="Z762" i="371" s="1"/>
  <c r="Z747" i="371" s="1"/>
  <c r="Z746" i="371" s="1"/>
  <c r="Z745" i="371" s="1"/>
  <c r="Z264" i="371" s="1"/>
  <c r="D219" i="371"/>
  <c r="D218" i="371" s="1"/>
  <c r="D211" i="371" s="1"/>
  <c r="AB59" i="371"/>
  <c r="AB1350" i="371"/>
  <c r="AB258" i="371"/>
  <c r="W219" i="371"/>
  <c r="W218" i="371" s="1"/>
  <c r="W211" i="371" s="1"/>
  <c r="W165" i="371" s="1"/>
  <c r="W12" i="371" s="1"/>
  <c r="AB35" i="371"/>
  <c r="AB189" i="371"/>
  <c r="AB135" i="371"/>
  <c r="O219" i="371"/>
  <c r="O218" i="371" s="1"/>
  <c r="O211" i="371" s="1"/>
  <c r="O165" i="371" s="1"/>
  <c r="O12" i="371" s="1"/>
  <c r="N219" i="371"/>
  <c r="N218" i="371" s="1"/>
  <c r="N211" i="371" s="1"/>
  <c r="N165" i="371" s="1"/>
  <c r="N12" i="371" s="1"/>
  <c r="AB179" i="371"/>
  <c r="AB61" i="371"/>
  <c r="AB247" i="371"/>
  <c r="AB203" i="371"/>
  <c r="AB174" i="371"/>
  <c r="AB141" i="371"/>
  <c r="Y219" i="371"/>
  <c r="Y218" i="371" s="1"/>
  <c r="Y211" i="371" s="1"/>
  <c r="Y165" i="371" s="1"/>
  <c r="Y12" i="371" s="1"/>
  <c r="L219" i="371"/>
  <c r="L218" i="371" s="1"/>
  <c r="T219" i="371"/>
  <c r="T218" i="371" s="1"/>
  <c r="T211" i="371" s="1"/>
  <c r="T165" i="371" s="1"/>
  <c r="T12" i="371" s="1"/>
  <c r="AB101" i="371"/>
  <c r="J219" i="371"/>
  <c r="J218" i="371" s="1"/>
  <c r="J211" i="371" s="1"/>
  <c r="J165" i="371" s="1"/>
  <c r="J12" i="371" s="1"/>
  <c r="I219" i="371"/>
  <c r="I218" i="371" s="1"/>
  <c r="I211" i="371" s="1"/>
  <c r="I165" i="371" s="1"/>
  <c r="I12" i="371" s="1"/>
  <c r="M219" i="371"/>
  <c r="M218" i="371" s="1"/>
  <c r="M211" i="371" s="1"/>
  <c r="M165" i="371" s="1"/>
  <c r="M12" i="371" s="1"/>
  <c r="Z219" i="371"/>
  <c r="Z218" i="371" s="1"/>
  <c r="Z211" i="371" s="1"/>
  <c r="Z165" i="371" s="1"/>
  <c r="Z12" i="371" s="1"/>
  <c r="P219" i="371"/>
  <c r="P218" i="371" s="1"/>
  <c r="P211" i="371" s="1"/>
  <c r="P165" i="371" s="1"/>
  <c r="P12" i="371" s="1"/>
  <c r="F219" i="371"/>
  <c r="F218" i="371" s="1"/>
  <c r="F211" i="371" s="1"/>
  <c r="F165" i="371" s="1"/>
  <c r="F12" i="371" s="1"/>
  <c r="H219" i="371"/>
  <c r="H218" i="371" s="1"/>
  <c r="H211" i="371" s="1"/>
  <c r="H165" i="371" s="1"/>
  <c r="H12" i="371" s="1"/>
  <c r="U219" i="371"/>
  <c r="U218" i="371" s="1"/>
  <c r="U211" i="371" s="1"/>
  <c r="U165" i="371" s="1"/>
  <c r="U12" i="371" s="1"/>
  <c r="AB88" i="371"/>
  <c r="Q219" i="371"/>
  <c r="Q218" i="371" s="1"/>
  <c r="Q211" i="371" s="1"/>
  <c r="Q165" i="371" s="1"/>
  <c r="Q12" i="371" s="1"/>
  <c r="X219" i="371"/>
  <c r="X218" i="371" s="1"/>
  <c r="X211" i="371" s="1"/>
  <c r="X165" i="371" s="1"/>
  <c r="X12" i="371" s="1"/>
  <c r="AB2042" i="371"/>
  <c r="H1991" i="371"/>
  <c r="H1990" i="371" s="1"/>
  <c r="H2048" i="371" s="1"/>
  <c r="AB15" i="371"/>
  <c r="J2013" i="371"/>
  <c r="J1991" i="371" s="1"/>
  <c r="J1990" i="371" s="1"/>
  <c r="J2048" i="371" s="1"/>
  <c r="X1422" i="371"/>
  <c r="AB1060" i="371"/>
  <c r="AB185" i="371"/>
  <c r="AB131" i="371"/>
  <c r="AB99" i="371"/>
  <c r="G1542" i="371"/>
  <c r="AB1058" i="371"/>
  <c r="Q772" i="371"/>
  <c r="Q762" i="371" s="1"/>
  <c r="Q747" i="371" s="1"/>
  <c r="Q746" i="371" s="1"/>
  <c r="Q745" i="371" s="1"/>
  <c r="Q264" i="371" s="1"/>
  <c r="AB938" i="371"/>
  <c r="AB107" i="371"/>
  <c r="Y1991" i="371"/>
  <c r="Y1990" i="371" s="1"/>
  <c r="Y2048" i="371" s="1"/>
  <c r="AB1466" i="371"/>
  <c r="AB1042" i="371"/>
  <c r="AB986" i="371"/>
  <c r="AB1414" i="371"/>
  <c r="AB1334" i="371"/>
  <c r="AB1048" i="371"/>
  <c r="AB388" i="371"/>
  <c r="AB159" i="371"/>
  <c r="AB127" i="371"/>
  <c r="AB1131" i="371"/>
  <c r="AB173" i="371"/>
  <c r="AB169" i="371"/>
  <c r="AB151" i="371"/>
  <c r="AB147" i="371"/>
  <c r="AB111" i="371"/>
  <c r="AB34" i="371"/>
  <c r="AB222" i="371"/>
  <c r="AB204" i="371"/>
  <c r="AB178" i="371"/>
  <c r="AB164" i="371"/>
  <c r="AB156" i="371"/>
  <c r="AB114" i="371"/>
  <c r="AB104" i="371"/>
  <c r="G220" i="371"/>
  <c r="G219" i="371" s="1"/>
  <c r="AB19" i="371"/>
  <c r="AB214" i="371"/>
  <c r="AB193" i="371"/>
  <c r="AB261" i="371"/>
  <c r="AB257" i="371"/>
  <c r="AB239" i="371"/>
  <c r="AB195" i="371"/>
  <c r="AB191" i="371"/>
  <c r="AB163" i="371"/>
  <c r="AB86" i="371"/>
  <c r="AB39" i="371"/>
  <c r="AB32" i="371"/>
  <c r="AB254" i="371"/>
  <c r="J118" i="372"/>
  <c r="P5" i="372"/>
  <c r="P122" i="372"/>
  <c r="Z122" i="372" s="1"/>
  <c r="J121" i="372"/>
  <c r="Y13" i="372"/>
  <c r="Z13" i="372" s="1"/>
  <c r="Q6" i="372"/>
  <c r="I122" i="372"/>
  <c r="B121" i="372"/>
  <c r="AA7" i="372"/>
  <c r="AA27" i="372"/>
  <c r="Z123" i="372"/>
  <c r="AA123" i="372" s="1"/>
  <c r="I13" i="372"/>
  <c r="B6" i="372"/>
  <c r="Q1991" i="371"/>
  <c r="Q1990" i="371" s="1"/>
  <c r="Q2048" i="371" s="1"/>
  <c r="AB1978" i="371"/>
  <c r="M1542" i="371"/>
  <c r="R1570" i="371"/>
  <c r="AB1551" i="371"/>
  <c r="AB1511" i="371"/>
  <c r="AA1569" i="371"/>
  <c r="AA1405" i="371"/>
  <c r="AB1272" i="371"/>
  <c r="AB17" i="371"/>
  <c r="R266" i="371"/>
  <c r="AB1322" i="371"/>
  <c r="AB1291" i="371"/>
  <c r="AB1143" i="371"/>
  <c r="AB1111" i="371"/>
  <c r="AB1081" i="371"/>
  <c r="AB1151" i="371"/>
  <c r="AB1119" i="371"/>
  <c r="AB1087" i="371"/>
  <c r="AB1062" i="371"/>
  <c r="H772" i="371"/>
  <c r="H762" i="371" s="1"/>
  <c r="H747" i="371" s="1"/>
  <c r="H746" i="371" s="1"/>
  <c r="H745" i="371" s="1"/>
  <c r="H264" i="371" s="1"/>
  <c r="AB87" i="371"/>
  <c r="AB24" i="371"/>
  <c r="AB1139" i="371"/>
  <c r="AB1107" i="371"/>
  <c r="AB1077" i="371"/>
  <c r="AB1147" i="371"/>
  <c r="AB1115" i="371"/>
  <c r="AB115" i="371"/>
  <c r="AB201" i="371"/>
  <c r="T1542" i="371"/>
  <c r="P1422" i="371"/>
  <c r="P1375" i="371" s="1"/>
  <c r="AB1420" i="371"/>
  <c r="AB1161" i="371"/>
  <c r="AB1318" i="371"/>
  <c r="AB1022" i="371"/>
  <c r="AB1052" i="371"/>
  <c r="AB187" i="371"/>
  <c r="AB133" i="371"/>
  <c r="AB125" i="371"/>
  <c r="AB121" i="371"/>
  <c r="AB71" i="371"/>
  <c r="AB55" i="371"/>
  <c r="AB252" i="371"/>
  <c r="AB181" i="371"/>
  <c r="AB117" i="371"/>
  <c r="AB91" i="371"/>
  <c r="AB153" i="371"/>
  <c r="AB149" i="371"/>
  <c r="AB123" i="371"/>
  <c r="AB105" i="371"/>
  <c r="AB73" i="371"/>
  <c r="AB69" i="371"/>
  <c r="AB64" i="371"/>
  <c r="AB49" i="371"/>
  <c r="AB1091" i="371"/>
  <c r="AB157" i="371"/>
  <c r="AB2036" i="371"/>
  <c r="AB1409" i="371"/>
  <c r="O1542" i="371"/>
  <c r="V1422" i="371"/>
  <c r="V1375" i="371" s="1"/>
  <c r="AB241" i="371"/>
  <c r="AB68" i="371"/>
  <c r="AB143" i="371"/>
  <c r="AB161" i="371"/>
  <c r="R18" i="371"/>
  <c r="AB18" i="371" s="1"/>
  <c r="I1991" i="371"/>
  <c r="I1990" i="371" s="1"/>
  <c r="I2048" i="371" s="1"/>
  <c r="P1542" i="371"/>
  <c r="AA1570" i="371"/>
  <c r="T1375" i="371"/>
  <c r="AA1250" i="371"/>
  <c r="AB646" i="371"/>
  <c r="AB1385" i="371"/>
  <c r="AB2025" i="371"/>
  <c r="AB1937" i="371"/>
  <c r="R1923" i="371"/>
  <c r="AB1923" i="371" s="1"/>
  <c r="AB2009" i="371"/>
  <c r="AB1970" i="371"/>
  <c r="AA1796" i="371"/>
  <c r="H1422" i="371"/>
  <c r="H1375" i="371" s="1"/>
  <c r="AB1425" i="371"/>
  <c r="AB1382" i="371"/>
  <c r="R1430" i="371"/>
  <c r="L1405" i="371"/>
  <c r="R1405" i="371" s="1"/>
  <c r="AA1389" i="371"/>
  <c r="AB1242" i="371"/>
  <c r="AB253" i="371"/>
  <c r="R962" i="371"/>
  <c r="W1991" i="371"/>
  <c r="W1990" i="371" s="1"/>
  <c r="W2048" i="371" s="1"/>
  <c r="G1455" i="371"/>
  <c r="G1422" i="371" s="1"/>
  <c r="G1375" i="371" s="1"/>
  <c r="W1455" i="371"/>
  <c r="W1422" i="371" s="1"/>
  <c r="W1375" i="371" s="1"/>
  <c r="AB1153" i="371"/>
  <c r="AB1137" i="371"/>
  <c r="AB1121" i="371"/>
  <c r="AB1105" i="371"/>
  <c r="AB1089" i="371"/>
  <c r="AB1127" i="371"/>
  <c r="AB1095" i="371"/>
  <c r="AA1430" i="371"/>
  <c r="AB1135" i="371"/>
  <c r="AB1103" i="371"/>
  <c r="AB1028" i="371"/>
  <c r="AB957" i="371"/>
  <c r="AB243" i="371"/>
  <c r="AB180" i="371"/>
  <c r="AB137" i="371"/>
  <c r="AB97" i="371"/>
  <c r="AB90" i="371"/>
  <c r="AB268" i="371"/>
  <c r="AB263" i="371"/>
  <c r="AB259" i="371"/>
  <c r="D238" i="371"/>
  <c r="AB177" i="371"/>
  <c r="AB103" i="371"/>
  <c r="AB171" i="371"/>
  <c r="AB92" i="371"/>
  <c r="AB23" i="371"/>
  <c r="AB20" i="371"/>
  <c r="AB2014" i="371"/>
  <c r="O1422" i="371"/>
  <c r="AB2018" i="371"/>
  <c r="AB2044" i="371"/>
  <c r="AB1552" i="371"/>
  <c r="AB1757" i="371"/>
  <c r="AA1479" i="371"/>
  <c r="AA1424" i="371"/>
  <c r="G1991" i="371"/>
  <c r="G1990" i="371" s="1"/>
  <c r="G2048" i="371" s="1"/>
  <c r="Q1542" i="371"/>
  <c r="U1542" i="371"/>
  <c r="I1455" i="371"/>
  <c r="I1422" i="371" s="1"/>
  <c r="AB1441" i="371"/>
  <c r="R1435" i="371"/>
  <c r="AB1435" i="371" s="1"/>
  <c r="AB1141" i="371"/>
  <c r="AB1125" i="371"/>
  <c r="AB1109" i="371"/>
  <c r="AB1093" i="371"/>
  <c r="AB1342" i="371"/>
  <c r="AB1270" i="371"/>
  <c r="AB1054" i="371"/>
  <c r="AB1075" i="371"/>
  <c r="AB140" i="371"/>
  <c r="AB79" i="371"/>
  <c r="AB50" i="371"/>
  <c r="AB31" i="371"/>
  <c r="R75" i="371"/>
  <c r="AB75" i="371" s="1"/>
  <c r="AA22" i="371"/>
  <c r="AB22" i="371" s="1"/>
  <c r="M1991" i="371"/>
  <c r="M1990" i="371" s="1"/>
  <c r="M2048" i="371" s="1"/>
  <c r="H1542" i="371"/>
  <c r="AA1417" i="371"/>
  <c r="AB1326" i="371"/>
  <c r="AB975" i="371"/>
  <c r="AA1527" i="371"/>
  <c r="R2034" i="371"/>
  <c r="AB2034" i="371" s="1"/>
  <c r="L2033" i="371"/>
  <c r="R2033" i="371" s="1"/>
  <c r="AB2033" i="371" s="1"/>
  <c r="D1965" i="371"/>
  <c r="R1544" i="371"/>
  <c r="AB1544" i="371" s="1"/>
  <c r="L1543" i="371"/>
  <c r="AB1474" i="371"/>
  <c r="AB1540" i="371"/>
  <c r="N1375" i="371"/>
  <c r="AA1388" i="371"/>
  <c r="S1387" i="371"/>
  <c r="AB1251" i="371"/>
  <c r="R1066" i="371"/>
  <c r="L1065" i="371"/>
  <c r="S644" i="371"/>
  <c r="AA645" i="371"/>
  <c r="AB645" i="371" s="1"/>
  <c r="L741" i="371"/>
  <c r="R741" i="371" s="1"/>
  <c r="AB741" i="371" s="1"/>
  <c r="R742" i="371"/>
  <c r="AB742" i="371" s="1"/>
  <c r="AA212" i="371"/>
  <c r="R748" i="371"/>
  <c r="AB748" i="371" s="1"/>
  <c r="R265" i="371"/>
  <c r="D13" i="371"/>
  <c r="L1955" i="371"/>
  <c r="R1956" i="371"/>
  <c r="AB1956" i="371" s="1"/>
  <c r="L1756" i="371"/>
  <c r="R1756" i="371" s="1"/>
  <c r="R1783" i="371"/>
  <c r="AB1783" i="371" s="1"/>
  <c r="AB1796" i="371"/>
  <c r="T1991" i="371"/>
  <c r="T1990" i="371" s="1"/>
  <c r="T2048" i="371" s="1"/>
  <c r="R1479" i="371"/>
  <c r="L1478" i="371"/>
  <c r="D1974" i="371"/>
  <c r="R1417" i="371"/>
  <c r="L1416" i="371"/>
  <c r="R1416" i="371" s="1"/>
  <c r="R2040" i="371"/>
  <c r="L2039" i="371"/>
  <c r="R2039" i="371" s="1"/>
  <c r="L2023" i="371"/>
  <c r="R2024" i="371"/>
  <c r="AB2024" i="371" s="1"/>
  <c r="S2039" i="371"/>
  <c r="AA2039" i="371" s="1"/>
  <c r="AA2040" i="371"/>
  <c r="AB2035" i="371"/>
  <c r="R1922" i="371"/>
  <c r="AB1922" i="371" s="1"/>
  <c r="AB1555" i="371"/>
  <c r="D1543" i="371"/>
  <c r="R1995" i="371"/>
  <c r="AB1995" i="371" s="1"/>
  <c r="AB1571" i="371"/>
  <c r="AB1537" i="371"/>
  <c r="R1928" i="371"/>
  <c r="AB1928" i="371" s="1"/>
  <c r="L1927" i="371"/>
  <c r="N1568" i="371"/>
  <c r="N1562" i="371" s="1"/>
  <c r="N1542" i="371" s="1"/>
  <c r="D1535" i="371"/>
  <c r="D1463" i="371"/>
  <c r="D1531" i="371"/>
  <c r="D1456" i="371"/>
  <c r="AA1756" i="371"/>
  <c r="S1568" i="371"/>
  <c r="AB1539" i="371"/>
  <c r="AB1444" i="371"/>
  <c r="AB1428" i="371"/>
  <c r="U1422" i="371"/>
  <c r="U1375" i="371" s="1"/>
  <c r="AA1423" i="371"/>
  <c r="D1423" i="371"/>
  <c r="R1424" i="371"/>
  <c r="AB1398" i="371"/>
  <c r="AB1285" i="371"/>
  <c r="AB1264" i="371"/>
  <c r="AB1252" i="371"/>
  <c r="L1394" i="371"/>
  <c r="R1394" i="371" s="1"/>
  <c r="AB1394" i="371" s="1"/>
  <c r="R1395" i="371"/>
  <c r="AB1395" i="371" s="1"/>
  <c r="AB1165" i="371"/>
  <c r="D1065" i="371"/>
  <c r="S1245" i="371"/>
  <c r="AA1245" i="371" s="1"/>
  <c r="AA1254" i="371"/>
  <c r="D741" i="371"/>
  <c r="AA266" i="371"/>
  <c r="AB749" i="371"/>
  <c r="AA13" i="371"/>
  <c r="R74" i="371"/>
  <c r="AB74" i="371" s="1"/>
  <c r="D2033" i="371"/>
  <c r="S2022" i="371"/>
  <c r="AA2023" i="371"/>
  <c r="F1968" i="371"/>
  <c r="AB1907" i="371"/>
  <c r="D1756" i="371"/>
  <c r="R1569" i="371"/>
  <c r="AB1996" i="371"/>
  <c r="R1968" i="371"/>
  <c r="L1967" i="371"/>
  <c r="AB1481" i="371"/>
  <c r="R1465" i="371"/>
  <c r="AB1465" i="371" s="1"/>
  <c r="AA1478" i="371"/>
  <c r="S1477" i="371"/>
  <c r="AA1535" i="371"/>
  <c r="D1394" i="371"/>
  <c r="M1422" i="371"/>
  <c r="R1456" i="371"/>
  <c r="AB1308" i="371"/>
  <c r="R1276" i="371"/>
  <c r="L1254" i="371"/>
  <c r="D1250" i="371"/>
  <c r="S1065" i="371"/>
  <c r="AA1066" i="371"/>
  <c r="R763" i="371"/>
  <c r="AB763" i="371" s="1"/>
  <c r="M652" i="371"/>
  <c r="R652" i="371" s="1"/>
  <c r="R653" i="371"/>
  <c r="AB653" i="371" s="1"/>
  <c r="S250" i="371"/>
  <c r="AA250" i="371" s="1"/>
  <c r="AB250" i="371" s="1"/>
  <c r="AA251" i="371"/>
  <c r="AB251" i="371" s="1"/>
  <c r="S220" i="371"/>
  <c r="S219" i="371" s="1"/>
  <c r="AA221" i="371"/>
  <c r="AB221" i="371" s="1"/>
  <c r="R27" i="371"/>
  <c r="AB27" i="371" s="1"/>
  <c r="L26" i="371"/>
  <c r="AB641" i="371"/>
  <c r="R166" i="371"/>
  <c r="AB166" i="371" s="1"/>
  <c r="AA26" i="371"/>
  <c r="D1955" i="371"/>
  <c r="AA1976" i="371"/>
  <c r="S1975" i="371"/>
  <c r="L1975" i="371"/>
  <c r="R1976" i="371"/>
  <c r="S1999" i="371"/>
  <c r="AA2000" i="371"/>
  <c r="R2002" i="371"/>
  <c r="AB2002" i="371" s="1"/>
  <c r="L2001" i="371"/>
  <c r="D2039" i="371"/>
  <c r="D2022" i="371"/>
  <c r="D2001" i="371"/>
  <c r="AB2015" i="371"/>
  <c r="AB1940" i="371"/>
  <c r="AB1936" i="371"/>
  <c r="AA1968" i="371"/>
  <c r="S1967" i="371"/>
  <c r="T1954" i="371"/>
  <c r="AA1955" i="371"/>
  <c r="R1532" i="371"/>
  <c r="AB1532" i="371" s="1"/>
  <c r="L1531" i="371"/>
  <c r="D1927" i="371"/>
  <c r="F1568" i="371"/>
  <c r="F1562" i="371" s="1"/>
  <c r="F1542" i="371" s="1"/>
  <c r="AB1512" i="371"/>
  <c r="V1568" i="371"/>
  <c r="V1562" i="371" s="1"/>
  <c r="V1542" i="371" s="1"/>
  <c r="S1952" i="371"/>
  <c r="AA1927" i="371"/>
  <c r="S1926" i="371"/>
  <c r="AA1926" i="371" s="1"/>
  <c r="R1423" i="371"/>
  <c r="R1536" i="371"/>
  <c r="AB1536" i="371" s="1"/>
  <c r="L1535" i="371"/>
  <c r="R1535" i="371" s="1"/>
  <c r="Q1422" i="371"/>
  <c r="AB1411" i="371"/>
  <c r="D1388" i="371"/>
  <c r="L1388" i="371"/>
  <c r="R1389" i="371"/>
  <c r="R1241" i="371"/>
  <c r="AB1241" i="371" s="1"/>
  <c r="L1240" i="371"/>
  <c r="R1240" i="371" s="1"/>
  <c r="AB1240" i="371" s="1"/>
  <c r="AB1392" i="371"/>
  <c r="Z1375" i="371"/>
  <c r="AB764" i="371"/>
  <c r="AB675" i="371"/>
  <c r="D266" i="371"/>
  <c r="D265" i="371" s="1"/>
  <c r="R267" i="371"/>
  <c r="AC11" i="373" l="1"/>
  <c r="AB2048" i="373"/>
  <c r="AC2048" i="373" s="1"/>
  <c r="AC1990" i="373"/>
  <c r="D1946" i="373"/>
  <c r="D2049" i="373" s="1"/>
  <c r="K1373" i="373"/>
  <c r="K1946" i="373" s="1"/>
  <c r="K2049" i="373" s="1"/>
  <c r="L1946" i="373"/>
  <c r="L2049" i="373" s="1"/>
  <c r="R1373" i="373"/>
  <c r="R1946" i="373" s="1"/>
  <c r="R2049" i="373" s="1"/>
  <c r="AC1370" i="373"/>
  <c r="AA1946" i="373"/>
  <c r="AA2049" i="373" s="1"/>
  <c r="AB267" i="371"/>
  <c r="AB652" i="371"/>
  <c r="Z1374" i="371"/>
  <c r="Z1373" i="371" s="1"/>
  <c r="Z1946" i="371" s="1"/>
  <c r="J1374" i="371"/>
  <c r="J1373" i="371" s="1"/>
  <c r="J1946" i="371" s="1"/>
  <c r="Y1374" i="371"/>
  <c r="Y1373" i="371" s="1"/>
  <c r="Y1946" i="371" s="1"/>
  <c r="AB1456" i="371"/>
  <c r="T1374" i="371"/>
  <c r="T1373" i="371" s="1"/>
  <c r="T1946" i="371" s="1"/>
  <c r="AB1276" i="371"/>
  <c r="W1374" i="371"/>
  <c r="W1373" i="371" s="1"/>
  <c r="W1946" i="371" s="1"/>
  <c r="W762" i="371"/>
  <c r="W747" i="371" s="1"/>
  <c r="W746" i="371" s="1"/>
  <c r="W745" i="371" s="1"/>
  <c r="W264" i="371" s="1"/>
  <c r="W11" i="371" s="1"/>
  <c r="W1370" i="371" s="1"/>
  <c r="Q1375" i="371"/>
  <c r="Q1374" i="371" s="1"/>
  <c r="Q1373" i="371" s="1"/>
  <c r="Q1946" i="371" s="1"/>
  <c r="H1374" i="371"/>
  <c r="H1373" i="371" s="1"/>
  <c r="H1946" i="371" s="1"/>
  <c r="M264" i="371"/>
  <c r="M11" i="371" s="1"/>
  <c r="M1370" i="371" s="1"/>
  <c r="AA644" i="371"/>
  <c r="AB644" i="371" s="1"/>
  <c r="O1375" i="371"/>
  <c r="O1374" i="371" s="1"/>
  <c r="O1373" i="371" s="1"/>
  <c r="O1946" i="371" s="1"/>
  <c r="AB962" i="371"/>
  <c r="AB1405" i="371"/>
  <c r="M1375" i="371"/>
  <c r="M1374" i="371" s="1"/>
  <c r="M1373" i="371" s="1"/>
  <c r="M1946" i="371" s="1"/>
  <c r="T11" i="371"/>
  <c r="T1370" i="371" s="1"/>
  <c r="X1375" i="371"/>
  <c r="X1374" i="371" s="1"/>
  <c r="X1373" i="371" s="1"/>
  <c r="X1946" i="371" s="1"/>
  <c r="V1374" i="371"/>
  <c r="V1373" i="371" s="1"/>
  <c r="V1946" i="371" s="1"/>
  <c r="AB1416" i="371"/>
  <c r="AB1389" i="371"/>
  <c r="AB1424" i="371"/>
  <c r="G1374" i="371"/>
  <c r="G1373" i="371" s="1"/>
  <c r="G1946" i="371" s="1"/>
  <c r="J11" i="371"/>
  <c r="J1370" i="371" s="1"/>
  <c r="AB1479" i="371"/>
  <c r="D165" i="371"/>
  <c r="D12" i="371" s="1"/>
  <c r="I1375" i="371"/>
  <c r="I1374" i="371" s="1"/>
  <c r="I1373" i="371" s="1"/>
  <c r="I1946" i="371" s="1"/>
  <c r="U11" i="371"/>
  <c r="U1370" i="371" s="1"/>
  <c r="AB212" i="371"/>
  <c r="AB266" i="371"/>
  <c r="V11" i="371"/>
  <c r="V1370" i="371" s="1"/>
  <c r="V2049" i="371" s="1"/>
  <c r="Q11" i="371"/>
  <c r="Q1370" i="371" s="1"/>
  <c r="I11" i="371"/>
  <c r="I1370" i="371" s="1"/>
  <c r="P1374" i="371"/>
  <c r="P1373" i="371" s="1"/>
  <c r="P1946" i="371" s="1"/>
  <c r="R219" i="371"/>
  <c r="L211" i="371"/>
  <c r="R218" i="371"/>
  <c r="F11" i="371"/>
  <c r="F1370" i="371" s="1"/>
  <c r="X11" i="371"/>
  <c r="X1370" i="371" s="1"/>
  <c r="O11" i="371"/>
  <c r="O1370" i="371" s="1"/>
  <c r="Y11" i="371"/>
  <c r="Y1370" i="371" s="1"/>
  <c r="AB1968" i="371"/>
  <c r="AB1756" i="371"/>
  <c r="N11" i="371"/>
  <c r="N1370" i="371" s="1"/>
  <c r="H11" i="371"/>
  <c r="H1370" i="371" s="1"/>
  <c r="AA122" i="372"/>
  <c r="Y6" i="372"/>
  <c r="Z6" i="372" s="1"/>
  <c r="Q5" i="372"/>
  <c r="I6" i="372"/>
  <c r="B5" i="372"/>
  <c r="AA13" i="372"/>
  <c r="P118" i="372"/>
  <c r="B159" i="372"/>
  <c r="I121" i="372"/>
  <c r="I159" i="372" s="1"/>
  <c r="P121" i="372"/>
  <c r="J159" i="372"/>
  <c r="J165" i="372" s="1"/>
  <c r="D772" i="371"/>
  <c r="L1568" i="371"/>
  <c r="R1568" i="371" s="1"/>
  <c r="AB1570" i="371"/>
  <c r="AB1569" i="371"/>
  <c r="AB1417" i="371"/>
  <c r="Z11" i="371"/>
  <c r="Z1370" i="371" s="1"/>
  <c r="P11" i="371"/>
  <c r="P1370" i="371" s="1"/>
  <c r="F1374" i="371"/>
  <c r="F1373" i="371" s="1"/>
  <c r="F1946" i="371" s="1"/>
  <c r="N1374" i="371"/>
  <c r="N1373" i="371" s="1"/>
  <c r="N1946" i="371" s="1"/>
  <c r="U1374" i="371"/>
  <c r="U1373" i="371" s="1"/>
  <c r="U1946" i="371" s="1"/>
  <c r="AB2040" i="371"/>
  <c r="AB1430" i="371"/>
  <c r="AB1535" i="371"/>
  <c r="R1254" i="371"/>
  <c r="AB1254" i="371" s="1"/>
  <c r="L1250" i="371"/>
  <c r="AA2022" i="371"/>
  <c r="S2021" i="371"/>
  <c r="D1387" i="371"/>
  <c r="D1926" i="371"/>
  <c r="R2001" i="371"/>
  <c r="AB2001" i="371" s="1"/>
  <c r="L2000" i="371"/>
  <c r="AA1999" i="371"/>
  <c r="S1994" i="371"/>
  <c r="R1975" i="371"/>
  <c r="L1974" i="371"/>
  <c r="R1974" i="371" s="1"/>
  <c r="AA1065" i="371"/>
  <c r="S772" i="371"/>
  <c r="AA1477" i="371"/>
  <c r="S1464" i="371"/>
  <c r="AA265" i="371"/>
  <c r="AB265" i="371" s="1"/>
  <c r="AB1423" i="371"/>
  <c r="D1964" i="371"/>
  <c r="D1568" i="371"/>
  <c r="S1951" i="371"/>
  <c r="T1953" i="371"/>
  <c r="AA1954" i="371"/>
  <c r="D2021" i="371"/>
  <c r="AA1975" i="371"/>
  <c r="S1974" i="371"/>
  <c r="AA1974" i="371" s="1"/>
  <c r="D1245" i="371"/>
  <c r="AA1568" i="371"/>
  <c r="S1562" i="371"/>
  <c r="D1530" i="371"/>
  <c r="R2023" i="371"/>
  <c r="AB2023" i="371" s="1"/>
  <c r="L2022" i="371"/>
  <c r="R1478" i="371"/>
  <c r="AB1478" i="371" s="1"/>
  <c r="L1477" i="371"/>
  <c r="R1065" i="371"/>
  <c r="L772" i="371"/>
  <c r="AA1387" i="371"/>
  <c r="S1376" i="371"/>
  <c r="AA220" i="371"/>
  <c r="AB220" i="371" s="1"/>
  <c r="L1966" i="371"/>
  <c r="R1967" i="371"/>
  <c r="F1967" i="371"/>
  <c r="D1455" i="371"/>
  <c r="G218" i="371"/>
  <c r="R1531" i="371"/>
  <c r="AB1531" i="371" s="1"/>
  <c r="L1530" i="371"/>
  <c r="AA1967" i="371"/>
  <c r="S1966" i="371"/>
  <c r="D2000" i="371"/>
  <c r="AB1976" i="371"/>
  <c r="R26" i="371"/>
  <c r="AB26" i="371" s="1"/>
  <c r="L13" i="371"/>
  <c r="R1927" i="371"/>
  <c r="AB1927" i="371" s="1"/>
  <c r="L1926" i="371"/>
  <c r="R1926" i="371" s="1"/>
  <c r="AB1926" i="371" s="1"/>
  <c r="AB2039" i="371"/>
  <c r="L1954" i="371"/>
  <c r="R1955" i="371"/>
  <c r="AB1955" i="371" s="1"/>
  <c r="AB1066" i="371"/>
  <c r="R1543" i="371"/>
  <c r="AB1543" i="371" s="1"/>
  <c r="R1388" i="371"/>
  <c r="AB1388" i="371" s="1"/>
  <c r="L1387" i="371"/>
  <c r="D1954" i="371"/>
  <c r="AB1373" i="373" l="1"/>
  <c r="AC1373" i="373" s="1"/>
  <c r="Z2049" i="371"/>
  <c r="H2049" i="371"/>
  <c r="Y2049" i="371"/>
  <c r="J2049" i="371"/>
  <c r="W2049" i="371"/>
  <c r="O2049" i="371"/>
  <c r="AB1975" i="371"/>
  <c r="X2049" i="371"/>
  <c r="P2049" i="371"/>
  <c r="M2049" i="371"/>
  <c r="U2049" i="371"/>
  <c r="I2049" i="371"/>
  <c r="AB1065" i="371"/>
  <c r="L1562" i="371"/>
  <c r="R1562" i="371" s="1"/>
  <c r="Q2049" i="371"/>
  <c r="N2049" i="371"/>
  <c r="R211" i="371"/>
  <c r="L165" i="371"/>
  <c r="R165" i="371" s="1"/>
  <c r="AB1974" i="371"/>
  <c r="Z121" i="372"/>
  <c r="P159" i="372"/>
  <c r="P165" i="372"/>
  <c r="Q118" i="372"/>
  <c r="Q165" i="372" s="1"/>
  <c r="Y5" i="372"/>
  <c r="AA6" i="372"/>
  <c r="B118" i="372"/>
  <c r="B165" i="372" s="1"/>
  <c r="I5" i="372"/>
  <c r="I118" i="372" s="1"/>
  <c r="I165" i="372" s="1"/>
  <c r="D762" i="371"/>
  <c r="R1954" i="371"/>
  <c r="AB1954" i="371" s="1"/>
  <c r="L1953" i="371"/>
  <c r="D2020" i="371"/>
  <c r="S1950" i="371"/>
  <c r="D1376" i="371"/>
  <c r="AA1966" i="371"/>
  <c r="S1965" i="371"/>
  <c r="R1966" i="371"/>
  <c r="L1965" i="371"/>
  <c r="R2022" i="371"/>
  <c r="AB2022" i="371" s="1"/>
  <c r="L2021" i="371"/>
  <c r="AA1562" i="371"/>
  <c r="S1542" i="371"/>
  <c r="AA1542" i="371" s="1"/>
  <c r="R13" i="371"/>
  <c r="AB13" i="371" s="1"/>
  <c r="AA1376" i="371"/>
  <c r="AA1464" i="371"/>
  <c r="S1463" i="371"/>
  <c r="R1250" i="371"/>
  <c r="AB1250" i="371" s="1"/>
  <c r="L1245" i="371"/>
  <c r="R1245" i="371" s="1"/>
  <c r="AB1245" i="371" s="1"/>
  <c r="D1953" i="371"/>
  <c r="R772" i="371"/>
  <c r="L762" i="371"/>
  <c r="AB1568" i="371"/>
  <c r="D1562" i="371"/>
  <c r="D1963" i="371"/>
  <c r="AA772" i="371"/>
  <c r="S762" i="371"/>
  <c r="R2000" i="371"/>
  <c r="AB2000" i="371" s="1"/>
  <c r="L1999" i="371"/>
  <c r="AA2021" i="371"/>
  <c r="S2020" i="371"/>
  <c r="G211" i="371"/>
  <c r="AB1967" i="371"/>
  <c r="R1387" i="371"/>
  <c r="AB1387" i="371" s="1"/>
  <c r="L1376" i="371"/>
  <c r="D1999" i="371"/>
  <c r="R1530" i="371"/>
  <c r="AB1530" i="371" s="1"/>
  <c r="L1529" i="371"/>
  <c r="F1966" i="371"/>
  <c r="S218" i="371"/>
  <c r="AA219" i="371"/>
  <c r="AB219" i="371" s="1"/>
  <c r="R1477" i="371"/>
  <c r="AB1477" i="371" s="1"/>
  <c r="L1464" i="371"/>
  <c r="D1529" i="371"/>
  <c r="T1952" i="371"/>
  <c r="AA1953" i="371"/>
  <c r="S1993" i="371"/>
  <c r="AA1994" i="371"/>
  <c r="AB1946" i="373" l="1"/>
  <c r="AC1946" i="373" s="1"/>
  <c r="L1542" i="371"/>
  <c r="R1542" i="371" s="1"/>
  <c r="AB1542" i="371" s="1"/>
  <c r="L12" i="371"/>
  <c r="R12" i="371" s="1"/>
  <c r="AB1562" i="371"/>
  <c r="Y118" i="372"/>
  <c r="Y165" i="372" s="1"/>
  <c r="Z5" i="372"/>
  <c r="Z159" i="372"/>
  <c r="AA159" i="372" s="1"/>
  <c r="AA121" i="372"/>
  <c r="D747" i="371"/>
  <c r="R1529" i="371"/>
  <c r="AB1529" i="371" s="1"/>
  <c r="L1528" i="371"/>
  <c r="R1376" i="371"/>
  <c r="AB1376" i="371" s="1"/>
  <c r="AA2020" i="371"/>
  <c r="S2013" i="371"/>
  <c r="AA2013" i="371" s="1"/>
  <c r="AA762" i="371"/>
  <c r="S747" i="371"/>
  <c r="D1542" i="371"/>
  <c r="R762" i="371"/>
  <c r="L747" i="371"/>
  <c r="F1965" i="371"/>
  <c r="D1952" i="371"/>
  <c r="D1528" i="371"/>
  <c r="AA218" i="371"/>
  <c r="AB218" i="371" s="1"/>
  <c r="S211" i="371"/>
  <c r="AB772" i="371"/>
  <c r="R1965" i="371"/>
  <c r="L1964" i="371"/>
  <c r="AA1965" i="371"/>
  <c r="S1964" i="371"/>
  <c r="L1952" i="371"/>
  <c r="R1953" i="371"/>
  <c r="AB1953" i="371" s="1"/>
  <c r="D2013" i="371"/>
  <c r="AA1993" i="371"/>
  <c r="S1992" i="371"/>
  <c r="T1951" i="371"/>
  <c r="AA1952" i="371"/>
  <c r="R1464" i="371"/>
  <c r="AB1464" i="371" s="1"/>
  <c r="L1463" i="371"/>
  <c r="D1994" i="371"/>
  <c r="G165" i="371"/>
  <c r="R1999" i="371"/>
  <c r="AB1999" i="371" s="1"/>
  <c r="L1994" i="371"/>
  <c r="AA1463" i="371"/>
  <c r="S1455" i="371"/>
  <c r="R2021" i="371"/>
  <c r="AB2021" i="371" s="1"/>
  <c r="L2020" i="371"/>
  <c r="AB1966" i="371"/>
  <c r="AC2049" i="373" l="1"/>
  <c r="AB762" i="371"/>
  <c r="Z118" i="372"/>
  <c r="AA5" i="372"/>
  <c r="D746" i="371"/>
  <c r="T1950" i="371"/>
  <c r="AA1951" i="371"/>
  <c r="R1964" i="371"/>
  <c r="L1963" i="371"/>
  <c r="R1963" i="371" s="1"/>
  <c r="F1964" i="371"/>
  <c r="R2020" i="371"/>
  <c r="AB2020" i="371" s="1"/>
  <c r="L2013" i="371"/>
  <c r="R2013" i="371" s="1"/>
  <c r="AB2013" i="371" s="1"/>
  <c r="L1951" i="371"/>
  <c r="R1952" i="371"/>
  <c r="AA211" i="371"/>
  <c r="AB211" i="371" s="1"/>
  <c r="S165" i="371"/>
  <c r="D1951" i="371"/>
  <c r="AA1964" i="371"/>
  <c r="S1963" i="371"/>
  <c r="R1994" i="371"/>
  <c r="AB1994" i="371" s="1"/>
  <c r="L1993" i="371"/>
  <c r="R1463" i="371"/>
  <c r="AB1463" i="371" s="1"/>
  <c r="L1455" i="371"/>
  <c r="S1991" i="371"/>
  <c r="AA1992" i="371"/>
  <c r="AA1455" i="371"/>
  <c r="S1422" i="371"/>
  <c r="G12" i="371"/>
  <c r="D1993" i="371"/>
  <c r="AB1952" i="371"/>
  <c r="AB1965" i="371"/>
  <c r="D1527" i="371"/>
  <c r="L1527" i="371"/>
  <c r="R1527" i="371" s="1"/>
  <c r="AB1527" i="371" s="1"/>
  <c r="R1528" i="371"/>
  <c r="AB1528" i="371" s="1"/>
  <c r="R747" i="371"/>
  <c r="L746" i="371"/>
  <c r="S746" i="371"/>
  <c r="AA747" i="371"/>
  <c r="Z165" i="372" l="1"/>
  <c r="AA165" i="372" s="1"/>
  <c r="AA118" i="372"/>
  <c r="D745" i="371"/>
  <c r="D264" i="371" s="1"/>
  <c r="AB747" i="371"/>
  <c r="AA1963" i="371"/>
  <c r="AB1963" i="371" s="1"/>
  <c r="S1949" i="371"/>
  <c r="D1422" i="371"/>
  <c r="D1992" i="371"/>
  <c r="AB1964" i="371"/>
  <c r="AA165" i="371"/>
  <c r="AB165" i="371" s="1"/>
  <c r="S12" i="371"/>
  <c r="R1455" i="371"/>
  <c r="AB1455" i="371" s="1"/>
  <c r="L1422" i="371"/>
  <c r="AA746" i="371"/>
  <c r="S745" i="371"/>
  <c r="S264" i="371" s="1"/>
  <c r="R1993" i="371"/>
  <c r="AB1993" i="371" s="1"/>
  <c r="L1992" i="371"/>
  <c r="F1963" i="371"/>
  <c r="T1949" i="371"/>
  <c r="T1983" i="371" s="1"/>
  <c r="T2049" i="371" s="1"/>
  <c r="AA1950" i="371"/>
  <c r="AA1422" i="371"/>
  <c r="S1375" i="371"/>
  <c r="R1951" i="371"/>
  <c r="AB1951" i="371" s="1"/>
  <c r="L1950" i="371"/>
  <c r="R746" i="371"/>
  <c r="L745" i="371"/>
  <c r="L264" i="371" s="1"/>
  <c r="G11" i="371"/>
  <c r="G1370" i="371" s="1"/>
  <c r="G2049" i="371" s="1"/>
  <c r="AA1991" i="371"/>
  <c r="S1990" i="371"/>
  <c r="D1950" i="371"/>
  <c r="AB746" i="371" l="1"/>
  <c r="S2048" i="371"/>
  <c r="AA1990" i="371"/>
  <c r="AA2048" i="371" s="1"/>
  <c r="R1422" i="371"/>
  <c r="AB1422" i="371" s="1"/>
  <c r="L1375" i="371"/>
  <c r="D1949" i="371"/>
  <c r="R745" i="371"/>
  <c r="AA12" i="371"/>
  <c r="AB12" i="371" s="1"/>
  <c r="F1949" i="371"/>
  <c r="F1983" i="371" s="1"/>
  <c r="F2049" i="371" s="1"/>
  <c r="AA745" i="371"/>
  <c r="AA264" i="371"/>
  <c r="S1983" i="371"/>
  <c r="AA1949" i="371"/>
  <c r="S1374" i="371"/>
  <c r="AA1375" i="371"/>
  <c r="D1991" i="371"/>
  <c r="R1950" i="371"/>
  <c r="AB1950" i="371" s="1"/>
  <c r="L1949" i="371"/>
  <c r="R1992" i="371"/>
  <c r="AB1992" i="371" s="1"/>
  <c r="L1991" i="371"/>
  <c r="D1375" i="371"/>
  <c r="S11" i="371" l="1"/>
  <c r="AA11" i="371" s="1"/>
  <c r="AA1370" i="371" s="1"/>
  <c r="D11" i="371"/>
  <c r="D1983" i="371"/>
  <c r="D1990" i="371"/>
  <c r="R264" i="371"/>
  <c r="AB264" i="371" s="1"/>
  <c r="L11" i="371"/>
  <c r="R1375" i="371"/>
  <c r="AB1375" i="371" s="1"/>
  <c r="L1374" i="371"/>
  <c r="D1374" i="371"/>
  <c r="R1949" i="371"/>
  <c r="R1983" i="371" s="1"/>
  <c r="L1983" i="371"/>
  <c r="AB745" i="371"/>
  <c r="AA1983" i="371"/>
  <c r="R1991" i="371"/>
  <c r="AB1991" i="371" s="1"/>
  <c r="L1990" i="371"/>
  <c r="AA1374" i="371"/>
  <c r="S1373" i="371"/>
  <c r="D1370" i="371" l="1"/>
  <c r="S1370" i="371"/>
  <c r="AB1949" i="371"/>
  <c r="AB1983" i="371" s="1"/>
  <c r="S1946" i="371"/>
  <c r="AA1373" i="371"/>
  <c r="D2048" i="371"/>
  <c r="R1374" i="371"/>
  <c r="AB1374" i="371" s="1"/>
  <c r="L1373" i="371"/>
  <c r="L1370" i="371"/>
  <c r="R11" i="371"/>
  <c r="D1373" i="371"/>
  <c r="L2048" i="371"/>
  <c r="R1990" i="371"/>
  <c r="S2049" i="371" l="1"/>
  <c r="R2048" i="371"/>
  <c r="AB1990" i="371"/>
  <c r="L1946" i="371"/>
  <c r="L2049" i="371" s="1"/>
  <c r="R1373" i="371"/>
  <c r="R1946" i="371" s="1"/>
  <c r="R1370" i="371"/>
  <c r="AB11" i="371"/>
  <c r="D1946" i="371"/>
  <c r="AA1946" i="371"/>
  <c r="AA2049" i="371" s="1"/>
  <c r="D2049" i="371" l="1"/>
  <c r="R2049" i="371"/>
  <c r="AB1373" i="371"/>
  <c r="AB1370" i="371"/>
  <c r="AB2048" i="371"/>
  <c r="AB1946" i="371" l="1"/>
  <c r="AB2049" i="371" s="1"/>
  <c r="C1512" i="5" l="1"/>
  <c r="O1523" i="5"/>
  <c r="O1524" i="5"/>
  <c r="D1512" i="5"/>
  <c r="E1512" i="5"/>
  <c r="F1512" i="5"/>
  <c r="G1512" i="5"/>
  <c r="H1512" i="5"/>
  <c r="I1512" i="5"/>
  <c r="K1512" i="5"/>
  <c r="L1512" i="5"/>
  <c r="M1512" i="5"/>
  <c r="N1512" i="5"/>
  <c r="L353" i="5"/>
  <c r="O355" i="5"/>
  <c r="O356" i="5"/>
  <c r="O357" i="5"/>
  <c r="C353" i="5"/>
  <c r="O1515" i="5" l="1"/>
  <c r="O1516" i="5"/>
  <c r="D653" i="5" l="1"/>
  <c r="E653" i="5"/>
  <c r="F653" i="5"/>
  <c r="G653" i="5"/>
  <c r="H653" i="5"/>
  <c r="I653" i="5"/>
  <c r="J653" i="5"/>
  <c r="K653" i="5"/>
  <c r="L653" i="5"/>
  <c r="M653" i="5"/>
  <c r="N653" i="5"/>
  <c r="E675" i="371" l="1"/>
  <c r="K675" i="371" s="1"/>
  <c r="C653" i="5"/>
  <c r="O1134" i="5"/>
  <c r="D1133" i="5"/>
  <c r="E1133" i="5"/>
  <c r="F1133" i="5"/>
  <c r="G1133" i="5"/>
  <c r="H1133" i="5"/>
  <c r="I1133" i="5"/>
  <c r="J1133" i="5"/>
  <c r="K1133" i="5"/>
  <c r="L1133" i="5"/>
  <c r="M1133" i="5"/>
  <c r="N1133" i="5"/>
  <c r="C1133" i="5"/>
  <c r="O725" i="5"/>
  <c r="O726" i="5"/>
  <c r="O687" i="5"/>
  <c r="O688" i="5"/>
  <c r="O689" i="5"/>
  <c r="O690" i="5"/>
  <c r="O691" i="5"/>
  <c r="O692" i="5"/>
  <c r="O693" i="5"/>
  <c r="O694" i="5"/>
  <c r="O695" i="5"/>
  <c r="O696" i="5"/>
  <c r="O697" i="5"/>
  <c r="O698" i="5"/>
  <c r="O699" i="5"/>
  <c r="O700" i="5"/>
  <c r="O701" i="5"/>
  <c r="O723" i="5"/>
  <c r="O724" i="5"/>
  <c r="O727" i="5"/>
  <c r="O728" i="5"/>
  <c r="O729" i="5"/>
  <c r="O730" i="5"/>
  <c r="O731" i="5"/>
  <c r="O732" i="5"/>
  <c r="O733" i="5"/>
  <c r="O734" i="5"/>
  <c r="O735" i="5"/>
  <c r="O736" i="5"/>
  <c r="O737" i="5"/>
  <c r="O738" i="5"/>
  <c r="E1133" i="371" l="1"/>
  <c r="K1133" i="371" s="1"/>
  <c r="AC1133" i="371" s="1"/>
  <c r="O1133" i="5"/>
  <c r="E653" i="371"/>
  <c r="K653" i="371" s="1"/>
  <c r="O1072" i="5"/>
  <c r="D1067" i="5"/>
  <c r="E1067" i="5"/>
  <c r="F1067" i="5"/>
  <c r="G1067" i="5"/>
  <c r="H1067" i="5"/>
  <c r="I1067" i="5"/>
  <c r="J1067" i="5"/>
  <c r="K1067" i="5"/>
  <c r="L1067" i="5"/>
  <c r="M1067" i="5"/>
  <c r="N1067" i="5"/>
  <c r="C1067" i="5"/>
  <c r="E1067" i="371" l="1"/>
  <c r="K1067" i="371" s="1"/>
  <c r="AC1067" i="371" s="1"/>
  <c r="N1295" i="5"/>
  <c r="N1294" i="5" s="1"/>
  <c r="N1296" i="5" s="1"/>
  <c r="M1295" i="5"/>
  <c r="M1294" i="5" s="1"/>
  <c r="M1296" i="5" s="1"/>
  <c r="L1295" i="5"/>
  <c r="K1295" i="5"/>
  <c r="K1294" i="5" s="1"/>
  <c r="K1296" i="5" s="1"/>
  <c r="J1295" i="5"/>
  <c r="J1294" i="5" s="1"/>
  <c r="J1296" i="5" s="1"/>
  <c r="I1295" i="5"/>
  <c r="I1294" i="5" s="1"/>
  <c r="I1296" i="5" s="1"/>
  <c r="H1295" i="5"/>
  <c r="H1294" i="5" s="1"/>
  <c r="H1296" i="5" s="1"/>
  <c r="G1295" i="5"/>
  <c r="G1294" i="5" s="1"/>
  <c r="G1296" i="5" s="1"/>
  <c r="F1295" i="5"/>
  <c r="F1294" i="5" s="1"/>
  <c r="F1296" i="5" s="1"/>
  <c r="E1295" i="5"/>
  <c r="E1294" i="5" s="1"/>
  <c r="E1296" i="5" s="1"/>
  <c r="D1295" i="5"/>
  <c r="L1294" i="5"/>
  <c r="L1296" i="5" s="1"/>
  <c r="D1294" i="5"/>
  <c r="D1296" i="5" s="1"/>
  <c r="C1295" i="5"/>
  <c r="O1295" i="5" l="1"/>
  <c r="E1295" i="371"/>
  <c r="K1295" i="371" s="1"/>
  <c r="C1294" i="5"/>
  <c r="C1296" i="5" l="1"/>
  <c r="E1294" i="371"/>
  <c r="K1294" i="371" s="1"/>
  <c r="AC1294" i="371" s="1"/>
  <c r="O1296" i="5" l="1"/>
  <c r="E1296" i="371"/>
  <c r="K1296" i="371" s="1"/>
  <c r="O1348" i="5" l="1"/>
  <c r="O1349" i="5"/>
  <c r="O1350" i="5"/>
  <c r="O1351" i="5"/>
  <c r="O1352" i="5"/>
  <c r="O1353" i="5"/>
  <c r="O1354" i="5"/>
  <c r="O1355" i="5"/>
  <c r="O1356" i="5"/>
  <c r="O1357" i="5"/>
  <c r="O1358" i="5"/>
  <c r="O1359" i="5"/>
  <c r="O1361" i="5"/>
  <c r="N1360" i="5"/>
  <c r="M1360" i="5"/>
  <c r="L1360" i="5"/>
  <c r="K1360" i="5"/>
  <c r="J1360" i="5"/>
  <c r="I1360" i="5"/>
  <c r="H1360" i="5"/>
  <c r="G1360" i="5"/>
  <c r="F1360" i="5"/>
  <c r="E1360" i="5"/>
  <c r="D1360" i="5"/>
  <c r="O1327" i="5" l="1"/>
  <c r="O1329" i="5"/>
  <c r="O1331" i="5"/>
  <c r="O1333" i="5"/>
  <c r="O1335" i="5"/>
  <c r="O1337" i="5"/>
  <c r="O1339" i="5"/>
  <c r="O1341" i="5"/>
  <c r="O1343" i="5"/>
  <c r="O1345" i="5"/>
  <c r="O1347" i="5"/>
  <c r="N1344" i="5"/>
  <c r="M1344" i="5"/>
  <c r="L1344" i="5"/>
  <c r="K1344" i="5"/>
  <c r="J1344" i="5"/>
  <c r="I1344" i="5"/>
  <c r="H1344" i="5"/>
  <c r="G1344" i="5"/>
  <c r="F1344" i="5"/>
  <c r="E1344" i="5"/>
  <c r="D1344" i="5"/>
  <c r="C1344" i="5"/>
  <c r="N1342" i="5"/>
  <c r="M1342" i="5"/>
  <c r="L1342" i="5"/>
  <c r="K1342" i="5"/>
  <c r="J1342" i="5"/>
  <c r="I1342" i="5"/>
  <c r="H1342" i="5"/>
  <c r="G1342" i="5"/>
  <c r="F1342" i="5"/>
  <c r="E1342" i="5"/>
  <c r="D1342" i="5"/>
  <c r="C1342" i="5"/>
  <c r="N1340" i="5"/>
  <c r="M1340" i="5"/>
  <c r="L1340" i="5"/>
  <c r="K1340" i="5"/>
  <c r="J1340" i="5"/>
  <c r="I1340" i="5"/>
  <c r="H1340" i="5"/>
  <c r="G1340" i="5"/>
  <c r="F1340" i="5"/>
  <c r="E1340" i="5"/>
  <c r="D1340" i="5"/>
  <c r="C1340" i="5"/>
  <c r="N1338" i="5"/>
  <c r="M1338" i="5"/>
  <c r="L1338" i="5"/>
  <c r="K1338" i="5"/>
  <c r="J1338" i="5"/>
  <c r="I1338" i="5"/>
  <c r="H1338" i="5"/>
  <c r="G1338" i="5"/>
  <c r="F1338" i="5"/>
  <c r="E1338" i="5"/>
  <c r="D1338" i="5"/>
  <c r="C1338" i="5"/>
  <c r="N1336" i="5"/>
  <c r="M1336" i="5"/>
  <c r="L1336" i="5"/>
  <c r="K1336" i="5"/>
  <c r="J1336" i="5"/>
  <c r="I1336" i="5"/>
  <c r="H1336" i="5"/>
  <c r="G1336" i="5"/>
  <c r="F1336" i="5"/>
  <c r="E1336" i="5"/>
  <c r="D1336" i="5"/>
  <c r="C1336" i="5"/>
  <c r="N1334" i="5"/>
  <c r="M1334" i="5"/>
  <c r="L1334" i="5"/>
  <c r="K1334" i="5"/>
  <c r="J1334" i="5"/>
  <c r="I1334" i="5"/>
  <c r="H1334" i="5"/>
  <c r="G1334" i="5"/>
  <c r="F1334" i="5"/>
  <c r="E1334" i="5"/>
  <c r="D1334" i="5"/>
  <c r="C1334" i="5"/>
  <c r="N1332" i="5"/>
  <c r="M1332" i="5"/>
  <c r="L1332" i="5"/>
  <c r="K1332" i="5"/>
  <c r="J1332" i="5"/>
  <c r="I1332" i="5"/>
  <c r="H1332" i="5"/>
  <c r="G1332" i="5"/>
  <c r="F1332" i="5"/>
  <c r="E1332" i="5"/>
  <c r="D1332" i="5"/>
  <c r="C1332" i="5"/>
  <c r="N1330" i="5"/>
  <c r="M1330" i="5"/>
  <c r="L1330" i="5"/>
  <c r="K1330" i="5"/>
  <c r="J1330" i="5"/>
  <c r="I1330" i="5"/>
  <c r="H1330" i="5"/>
  <c r="G1330" i="5"/>
  <c r="F1330" i="5"/>
  <c r="E1330" i="5"/>
  <c r="D1330" i="5"/>
  <c r="C1330" i="5"/>
  <c r="N1328" i="5"/>
  <c r="M1328" i="5"/>
  <c r="L1328" i="5"/>
  <c r="K1328" i="5"/>
  <c r="J1328" i="5"/>
  <c r="I1328" i="5"/>
  <c r="H1328" i="5"/>
  <c r="G1328" i="5"/>
  <c r="F1328" i="5"/>
  <c r="E1328" i="5"/>
  <c r="D1328" i="5"/>
  <c r="C1328" i="5"/>
  <c r="N1326" i="5"/>
  <c r="M1326" i="5"/>
  <c r="L1326" i="5"/>
  <c r="K1326" i="5"/>
  <c r="J1326" i="5"/>
  <c r="I1326" i="5"/>
  <c r="H1326" i="5"/>
  <c r="G1326" i="5"/>
  <c r="F1326" i="5"/>
  <c r="E1326" i="5"/>
  <c r="D1326" i="5"/>
  <c r="C1326" i="5"/>
  <c r="N1322" i="5"/>
  <c r="M1322" i="5"/>
  <c r="L1322" i="5"/>
  <c r="K1322" i="5"/>
  <c r="J1322" i="5"/>
  <c r="I1322" i="5"/>
  <c r="H1322" i="5"/>
  <c r="G1322" i="5"/>
  <c r="F1322" i="5"/>
  <c r="E1322" i="5"/>
  <c r="D1322" i="5"/>
  <c r="N1320" i="5"/>
  <c r="M1320" i="5"/>
  <c r="L1320" i="5"/>
  <c r="K1320" i="5"/>
  <c r="J1320" i="5"/>
  <c r="I1320" i="5"/>
  <c r="H1320" i="5"/>
  <c r="G1320" i="5"/>
  <c r="F1320" i="5"/>
  <c r="E1320" i="5"/>
  <c r="D1320" i="5"/>
  <c r="N1318" i="5"/>
  <c r="M1318" i="5"/>
  <c r="L1318" i="5"/>
  <c r="K1318" i="5"/>
  <c r="J1318" i="5"/>
  <c r="I1318" i="5"/>
  <c r="H1318" i="5"/>
  <c r="G1318" i="5"/>
  <c r="F1318" i="5"/>
  <c r="E1318" i="5"/>
  <c r="D1318" i="5"/>
  <c r="C1322" i="5"/>
  <c r="C1320" i="5"/>
  <c r="C1318" i="5"/>
  <c r="O1319" i="5"/>
  <c r="O1321" i="5"/>
  <c r="O1323" i="5"/>
  <c r="O672" i="5"/>
  <c r="O673" i="5"/>
  <c r="O659" i="5"/>
  <c r="E1322" i="371" l="1"/>
  <c r="K1322" i="371" s="1"/>
  <c r="E1318" i="371"/>
  <c r="K1318" i="371" s="1"/>
  <c r="AC1318" i="371" s="1"/>
  <c r="E1326" i="371"/>
  <c r="K1326" i="371" s="1"/>
  <c r="E1328" i="371"/>
  <c r="K1328" i="371" s="1"/>
  <c r="E1330" i="371"/>
  <c r="K1330" i="371" s="1"/>
  <c r="AC1330" i="371" s="1"/>
  <c r="E1332" i="371"/>
  <c r="K1332" i="371" s="1"/>
  <c r="E1334" i="371"/>
  <c r="K1334" i="371" s="1"/>
  <c r="E1336" i="371"/>
  <c r="K1336" i="371" s="1"/>
  <c r="AC1336" i="371" s="1"/>
  <c r="E1338" i="371"/>
  <c r="K1338" i="371" s="1"/>
  <c r="E1340" i="371"/>
  <c r="K1340" i="371" s="1"/>
  <c r="E1342" i="371"/>
  <c r="K1342" i="371" s="1"/>
  <c r="E1344" i="371"/>
  <c r="K1344" i="371" s="1"/>
  <c r="AC1344" i="371" s="1"/>
  <c r="E1320" i="371"/>
  <c r="K1320" i="371" s="1"/>
  <c r="AC1320" i="371" s="1"/>
  <c r="O1326" i="5"/>
  <c r="O1328" i="5"/>
  <c r="O1330" i="5"/>
  <c r="O1332" i="5"/>
  <c r="O1334" i="5"/>
  <c r="O1340" i="5"/>
  <c r="O1336" i="5"/>
  <c r="O1338" i="5"/>
  <c r="O1342" i="5"/>
  <c r="O1344" i="5"/>
  <c r="O1318" i="5"/>
  <c r="O1322" i="5"/>
  <c r="O1320" i="5"/>
  <c r="O1982" i="5"/>
  <c r="D1978" i="5"/>
  <c r="D1977" i="5" s="1"/>
  <c r="D1976" i="5" s="1"/>
  <c r="D1975" i="5" s="1"/>
  <c r="D1974" i="5" s="1"/>
  <c r="E1978" i="5"/>
  <c r="E1977" i="5" s="1"/>
  <c r="E1976" i="5" s="1"/>
  <c r="E1975" i="5" s="1"/>
  <c r="E1974" i="5" s="1"/>
  <c r="F1978" i="5"/>
  <c r="G1978" i="5"/>
  <c r="H1978" i="5"/>
  <c r="I1978" i="5"/>
  <c r="I1977" i="5" s="1"/>
  <c r="I1976" i="5" s="1"/>
  <c r="I1975" i="5" s="1"/>
  <c r="I1974" i="5" s="1"/>
  <c r="J1978" i="5"/>
  <c r="J1977" i="5" s="1"/>
  <c r="J1976" i="5" s="1"/>
  <c r="J1975" i="5" s="1"/>
  <c r="J1974" i="5" s="1"/>
  <c r="K1978" i="5"/>
  <c r="K1977" i="5" s="1"/>
  <c r="K1976" i="5" s="1"/>
  <c r="K1975" i="5" s="1"/>
  <c r="K1974" i="5" s="1"/>
  <c r="L1978" i="5"/>
  <c r="L1977" i="5" s="1"/>
  <c r="L1976" i="5" s="1"/>
  <c r="L1975" i="5" s="1"/>
  <c r="L1974" i="5" s="1"/>
  <c r="M1978" i="5"/>
  <c r="M1977" i="5" s="1"/>
  <c r="M1976" i="5" s="1"/>
  <c r="M1975" i="5" s="1"/>
  <c r="M1974" i="5" s="1"/>
  <c r="N1978" i="5"/>
  <c r="N1977" i="5" s="1"/>
  <c r="N1976" i="5" s="1"/>
  <c r="N1975" i="5" s="1"/>
  <c r="N1974" i="5" s="1"/>
  <c r="C1978" i="5"/>
  <c r="G1977" i="5"/>
  <c r="G1976" i="5" s="1"/>
  <c r="G1975" i="5" s="1"/>
  <c r="G1974" i="5" s="1"/>
  <c r="H1977" i="5"/>
  <c r="H1976" i="5" s="1"/>
  <c r="H1975" i="5" s="1"/>
  <c r="H1974" i="5" s="1"/>
  <c r="N1970" i="5"/>
  <c r="N1969" i="5" s="1"/>
  <c r="N1968" i="5" s="1"/>
  <c r="N1967" i="5" s="1"/>
  <c r="N1966" i="5" s="1"/>
  <c r="N1965" i="5" s="1"/>
  <c r="N1964" i="5" s="1"/>
  <c r="M1970" i="5"/>
  <c r="M1969" i="5" s="1"/>
  <c r="M1968" i="5" s="1"/>
  <c r="M1967" i="5" s="1"/>
  <c r="M1966" i="5" s="1"/>
  <c r="M1965" i="5" s="1"/>
  <c r="M1964" i="5" s="1"/>
  <c r="L1970" i="5"/>
  <c r="L1969" i="5" s="1"/>
  <c r="L1968" i="5" s="1"/>
  <c r="L1967" i="5" s="1"/>
  <c r="L1966" i="5" s="1"/>
  <c r="L1965" i="5" s="1"/>
  <c r="L1964" i="5" s="1"/>
  <c r="K1970" i="5"/>
  <c r="K1969" i="5" s="1"/>
  <c r="K1968" i="5" s="1"/>
  <c r="K1967" i="5" s="1"/>
  <c r="K1966" i="5" s="1"/>
  <c r="K1965" i="5" s="1"/>
  <c r="K1964" i="5" s="1"/>
  <c r="J1970" i="5"/>
  <c r="J1969" i="5" s="1"/>
  <c r="J1968" i="5" s="1"/>
  <c r="J1967" i="5" s="1"/>
  <c r="J1966" i="5" s="1"/>
  <c r="J1965" i="5" s="1"/>
  <c r="J1964" i="5" s="1"/>
  <c r="I1970" i="5"/>
  <c r="I1969" i="5" s="1"/>
  <c r="I1968" i="5" s="1"/>
  <c r="I1967" i="5" s="1"/>
  <c r="I1966" i="5" s="1"/>
  <c r="I1965" i="5" s="1"/>
  <c r="I1964" i="5" s="1"/>
  <c r="H1970" i="5"/>
  <c r="H1969" i="5" s="1"/>
  <c r="H1968" i="5" s="1"/>
  <c r="H1967" i="5" s="1"/>
  <c r="H1966" i="5" s="1"/>
  <c r="H1965" i="5" s="1"/>
  <c r="H1964" i="5" s="1"/>
  <c r="G1970" i="5"/>
  <c r="G1969" i="5" s="1"/>
  <c r="G1968" i="5" s="1"/>
  <c r="G1967" i="5" s="1"/>
  <c r="G1966" i="5" s="1"/>
  <c r="G1965" i="5" s="1"/>
  <c r="G1964" i="5" s="1"/>
  <c r="F1970" i="5"/>
  <c r="F1969" i="5" s="1"/>
  <c r="F1968" i="5" s="1"/>
  <c r="F1967" i="5" s="1"/>
  <c r="F1966" i="5" s="1"/>
  <c r="F1965" i="5" s="1"/>
  <c r="F1964" i="5" s="1"/>
  <c r="E1970" i="5"/>
  <c r="E1969" i="5" s="1"/>
  <c r="E1968" i="5" s="1"/>
  <c r="E1967" i="5" s="1"/>
  <c r="E1966" i="5" s="1"/>
  <c r="E1965" i="5" s="1"/>
  <c r="E1964" i="5" s="1"/>
  <c r="D1970" i="5"/>
  <c r="D1969" i="5" s="1"/>
  <c r="D1968" i="5" s="1"/>
  <c r="D1967" i="5" s="1"/>
  <c r="D1966" i="5" s="1"/>
  <c r="D1965" i="5" s="1"/>
  <c r="D1964" i="5" s="1"/>
  <c r="C1970" i="5"/>
  <c r="D1957" i="5"/>
  <c r="D1956" i="5" s="1"/>
  <c r="D1955" i="5" s="1"/>
  <c r="D1954" i="5" s="1"/>
  <c r="D1953" i="5" s="1"/>
  <c r="D1952" i="5" s="1"/>
  <c r="D1951" i="5" s="1"/>
  <c r="D1950" i="5" s="1"/>
  <c r="E1957" i="5"/>
  <c r="E1956" i="5" s="1"/>
  <c r="E1955" i="5" s="1"/>
  <c r="E1954" i="5" s="1"/>
  <c r="E1953" i="5" s="1"/>
  <c r="E1952" i="5" s="1"/>
  <c r="E1951" i="5" s="1"/>
  <c r="E1950" i="5" s="1"/>
  <c r="F1957" i="5"/>
  <c r="F1956" i="5" s="1"/>
  <c r="F1955" i="5" s="1"/>
  <c r="F1954" i="5" s="1"/>
  <c r="F1953" i="5" s="1"/>
  <c r="F1952" i="5" s="1"/>
  <c r="F1951" i="5" s="1"/>
  <c r="F1950" i="5" s="1"/>
  <c r="G1957" i="5"/>
  <c r="G1956" i="5" s="1"/>
  <c r="G1955" i="5" s="1"/>
  <c r="G1954" i="5" s="1"/>
  <c r="G1953" i="5" s="1"/>
  <c r="G1952" i="5" s="1"/>
  <c r="G1951" i="5" s="1"/>
  <c r="G1950" i="5" s="1"/>
  <c r="H1957" i="5"/>
  <c r="H1956" i="5" s="1"/>
  <c r="H1955" i="5" s="1"/>
  <c r="H1954" i="5" s="1"/>
  <c r="H1953" i="5" s="1"/>
  <c r="H1952" i="5" s="1"/>
  <c r="H1951" i="5" s="1"/>
  <c r="H1950" i="5" s="1"/>
  <c r="I1957" i="5"/>
  <c r="I1956" i="5" s="1"/>
  <c r="I1955" i="5" s="1"/>
  <c r="I1954" i="5" s="1"/>
  <c r="I1953" i="5" s="1"/>
  <c r="I1952" i="5" s="1"/>
  <c r="I1951" i="5" s="1"/>
  <c r="I1950" i="5" s="1"/>
  <c r="J1957" i="5"/>
  <c r="J1956" i="5" s="1"/>
  <c r="J1955" i="5" s="1"/>
  <c r="J1954" i="5" s="1"/>
  <c r="J1953" i="5" s="1"/>
  <c r="J1952" i="5" s="1"/>
  <c r="J1951" i="5" s="1"/>
  <c r="J1950" i="5" s="1"/>
  <c r="K1957" i="5"/>
  <c r="K1956" i="5" s="1"/>
  <c r="K1955" i="5" s="1"/>
  <c r="K1954" i="5" s="1"/>
  <c r="K1953" i="5" s="1"/>
  <c r="K1952" i="5" s="1"/>
  <c r="K1951" i="5" s="1"/>
  <c r="K1950" i="5" s="1"/>
  <c r="L1957" i="5"/>
  <c r="L1956" i="5" s="1"/>
  <c r="L1955" i="5" s="1"/>
  <c r="L1954" i="5" s="1"/>
  <c r="L1953" i="5" s="1"/>
  <c r="L1952" i="5" s="1"/>
  <c r="L1951" i="5" s="1"/>
  <c r="L1950" i="5" s="1"/>
  <c r="M1957" i="5"/>
  <c r="M1956" i="5" s="1"/>
  <c r="M1955" i="5" s="1"/>
  <c r="M1954" i="5" s="1"/>
  <c r="M1953" i="5" s="1"/>
  <c r="M1952" i="5" s="1"/>
  <c r="M1951" i="5" s="1"/>
  <c r="M1950" i="5" s="1"/>
  <c r="N1957" i="5"/>
  <c r="N1956" i="5" s="1"/>
  <c r="N1955" i="5" s="1"/>
  <c r="N1954" i="5" s="1"/>
  <c r="N1953" i="5" s="1"/>
  <c r="N1952" i="5" s="1"/>
  <c r="N1951" i="5" s="1"/>
  <c r="N1950" i="5" s="1"/>
  <c r="C1957" i="5"/>
  <c r="O1958" i="5"/>
  <c r="O1959" i="5"/>
  <c r="O1960" i="5"/>
  <c r="O1961" i="5"/>
  <c r="O1962" i="5"/>
  <c r="O1971" i="5"/>
  <c r="O1972" i="5"/>
  <c r="O1973" i="5"/>
  <c r="O1979" i="5"/>
  <c r="O1980" i="5"/>
  <c r="O1981" i="5"/>
  <c r="O1986" i="5"/>
  <c r="O1517" i="5"/>
  <c r="O1518" i="5"/>
  <c r="O1519" i="5"/>
  <c r="O1521" i="5"/>
  <c r="O1522" i="5"/>
  <c r="O1526" i="5"/>
  <c r="J1520" i="5"/>
  <c r="E1957" i="371" l="1"/>
  <c r="K1957" i="371" s="1"/>
  <c r="AC1957" i="371" s="1"/>
  <c r="E1970" i="371"/>
  <c r="K1970" i="371" s="1"/>
  <c r="AC1970" i="371" s="1"/>
  <c r="E1978" i="371"/>
  <c r="K1978" i="371" s="1"/>
  <c r="AC1978" i="371" s="1"/>
  <c r="E1520" i="371"/>
  <c r="K1520" i="371" s="1"/>
  <c r="AC1520" i="371" s="1"/>
  <c r="J1512" i="5"/>
  <c r="C1956" i="5"/>
  <c r="C1969" i="5"/>
  <c r="O1520" i="5"/>
  <c r="O1957" i="5"/>
  <c r="O1978" i="5"/>
  <c r="I1963" i="5"/>
  <c r="I1949" i="5" s="1"/>
  <c r="I1983" i="5" s="1"/>
  <c r="J1963" i="5"/>
  <c r="J1949" i="5" s="1"/>
  <c r="J1983" i="5" s="1"/>
  <c r="N1963" i="5"/>
  <c r="N1949" i="5" s="1"/>
  <c r="N1983" i="5" s="1"/>
  <c r="H1963" i="5"/>
  <c r="H1949" i="5" s="1"/>
  <c r="H1983" i="5" s="1"/>
  <c r="L1963" i="5"/>
  <c r="L1949" i="5" s="1"/>
  <c r="L1983" i="5" s="1"/>
  <c r="D1963" i="5"/>
  <c r="D1949" i="5" s="1"/>
  <c r="D1983" i="5" s="1"/>
  <c r="E1963" i="5"/>
  <c r="E1949" i="5" s="1"/>
  <c r="E1983" i="5" s="1"/>
  <c r="M1963" i="5"/>
  <c r="M1949" i="5" s="1"/>
  <c r="M1983" i="5" s="1"/>
  <c r="K1963" i="5"/>
  <c r="K1949" i="5" s="1"/>
  <c r="K1983" i="5" s="1"/>
  <c r="F1977" i="5"/>
  <c r="F1976" i="5" s="1"/>
  <c r="F1975" i="5" s="1"/>
  <c r="F1974" i="5" s="1"/>
  <c r="F1963" i="5" s="1"/>
  <c r="F1949" i="5" s="1"/>
  <c r="F1983" i="5" s="1"/>
  <c r="C1977" i="5"/>
  <c r="G1963" i="5"/>
  <c r="G1949" i="5" s="1"/>
  <c r="G1983" i="5" s="1"/>
  <c r="O1969" i="5"/>
  <c r="O1970" i="5"/>
  <c r="O1956" i="5"/>
  <c r="J76" i="5"/>
  <c r="F85" i="5"/>
  <c r="E1512" i="371" l="1"/>
  <c r="K1512" i="371" s="1"/>
  <c r="AC1512" i="371" s="1"/>
  <c r="E1977" i="371"/>
  <c r="K1977" i="371" s="1"/>
  <c r="AC1977" i="371" s="1"/>
  <c r="E1956" i="371"/>
  <c r="K1956" i="371" s="1"/>
  <c r="AC1956" i="371" s="1"/>
  <c r="E1969" i="371"/>
  <c r="K1969" i="371" s="1"/>
  <c r="AC1969" i="371" s="1"/>
  <c r="C1955" i="5"/>
  <c r="C1968" i="5"/>
  <c r="O1977" i="5"/>
  <c r="C1976" i="5"/>
  <c r="O1249" i="5"/>
  <c r="D1247" i="5"/>
  <c r="E1247" i="5"/>
  <c r="F1247" i="5"/>
  <c r="G1247" i="5"/>
  <c r="H1247" i="5"/>
  <c r="I1247" i="5"/>
  <c r="J1247" i="5"/>
  <c r="K1247" i="5"/>
  <c r="L1247" i="5"/>
  <c r="M1247" i="5"/>
  <c r="N1247" i="5"/>
  <c r="C1247" i="5"/>
  <c r="O656" i="5"/>
  <c r="O761" i="5"/>
  <c r="D749" i="5"/>
  <c r="E749" i="5"/>
  <c r="F749" i="5"/>
  <c r="G749" i="5"/>
  <c r="H749" i="5"/>
  <c r="I749" i="5"/>
  <c r="J749" i="5"/>
  <c r="K749" i="5"/>
  <c r="L749" i="5"/>
  <c r="M749" i="5"/>
  <c r="N749" i="5"/>
  <c r="C749" i="5"/>
  <c r="O416" i="5"/>
  <c r="O417" i="5"/>
  <c r="O418" i="5"/>
  <c r="O419" i="5"/>
  <c r="O420" i="5"/>
  <c r="O421" i="5"/>
  <c r="D388" i="5"/>
  <c r="E388" i="5"/>
  <c r="F388" i="5"/>
  <c r="G388" i="5"/>
  <c r="H388" i="5"/>
  <c r="I388" i="5"/>
  <c r="J388" i="5"/>
  <c r="K388" i="5"/>
  <c r="L388" i="5"/>
  <c r="M388" i="5"/>
  <c r="N388" i="5"/>
  <c r="C388" i="5"/>
  <c r="E1968" i="371" l="1"/>
  <c r="K1968" i="371" s="1"/>
  <c r="AC1968" i="371" s="1"/>
  <c r="E388" i="371"/>
  <c r="K388" i="371" s="1"/>
  <c r="AC388" i="371" s="1"/>
  <c r="E749" i="371"/>
  <c r="K749" i="371" s="1"/>
  <c r="AC749" i="371" s="1"/>
  <c r="E1247" i="371"/>
  <c r="K1247" i="371" s="1"/>
  <c r="AC1247" i="371" s="1"/>
  <c r="E1976" i="371"/>
  <c r="K1976" i="371" s="1"/>
  <c r="AC1976" i="371" s="1"/>
  <c r="E1955" i="371"/>
  <c r="K1955" i="371" s="1"/>
  <c r="AC1955" i="371" s="1"/>
  <c r="O1968" i="5"/>
  <c r="C1967" i="5"/>
  <c r="C1954" i="5"/>
  <c r="O1955" i="5"/>
  <c r="O1976" i="5"/>
  <c r="C1975" i="5"/>
  <c r="O1459" i="5"/>
  <c r="O1462" i="5"/>
  <c r="E1457" i="5"/>
  <c r="F1457" i="5"/>
  <c r="G1457" i="5"/>
  <c r="H1457" i="5"/>
  <c r="I1457" i="5"/>
  <c r="J1457" i="5"/>
  <c r="K1457" i="5"/>
  <c r="L1457" i="5"/>
  <c r="M1457" i="5"/>
  <c r="N1457" i="5"/>
  <c r="O1401" i="5"/>
  <c r="O1705" i="5"/>
  <c r="O1706" i="5"/>
  <c r="O1699" i="5"/>
  <c r="O1700" i="5"/>
  <c r="O1701" i="5"/>
  <c r="O1697" i="5"/>
  <c r="O1698" i="5"/>
  <c r="O1678" i="5"/>
  <c r="O1679" i="5"/>
  <c r="O1673" i="5"/>
  <c r="O1674" i="5"/>
  <c r="O1675" i="5"/>
  <c r="O1676" i="5"/>
  <c r="O1677" i="5"/>
  <c r="O1680" i="5"/>
  <c r="O1681" i="5"/>
  <c r="O1682" i="5"/>
  <c r="O1683" i="5"/>
  <c r="O1684" i="5"/>
  <c r="O1685" i="5"/>
  <c r="O1686" i="5"/>
  <c r="O1687" i="5"/>
  <c r="O1688" i="5"/>
  <c r="O1689" i="5"/>
  <c r="O1690" i="5"/>
  <c r="O1691" i="5"/>
  <c r="O1692" i="5"/>
  <c r="O1693" i="5"/>
  <c r="O1694" i="5"/>
  <c r="O1695" i="5"/>
  <c r="O1696" i="5"/>
  <c r="O1702" i="5"/>
  <c r="O1703" i="5"/>
  <c r="O1704" i="5"/>
  <c r="O1707" i="5"/>
  <c r="O1708" i="5"/>
  <c r="O1709" i="5"/>
  <c r="O1710" i="5"/>
  <c r="O1711" i="5"/>
  <c r="O1712" i="5"/>
  <c r="O1713" i="5"/>
  <c r="O1714" i="5"/>
  <c r="O1715" i="5"/>
  <c r="O1716" i="5"/>
  <c r="O1717" i="5"/>
  <c r="O1718" i="5"/>
  <c r="O1719" i="5"/>
  <c r="O1720" i="5"/>
  <c r="O1721" i="5"/>
  <c r="O1722" i="5"/>
  <c r="O1723" i="5"/>
  <c r="O1724" i="5"/>
  <c r="O1725" i="5"/>
  <c r="O1726" i="5"/>
  <c r="O1727" i="5"/>
  <c r="O1728" i="5"/>
  <c r="O1729" i="5"/>
  <c r="O1730" i="5"/>
  <c r="O1731" i="5"/>
  <c r="O1732" i="5"/>
  <c r="O1733" i="5"/>
  <c r="O1734" i="5"/>
  <c r="O1735" i="5"/>
  <c r="O1736" i="5"/>
  <c r="O1737" i="5"/>
  <c r="O1738" i="5"/>
  <c r="O1739" i="5"/>
  <c r="O1740" i="5"/>
  <c r="O1741" i="5"/>
  <c r="O1742" i="5"/>
  <c r="O1743" i="5"/>
  <c r="O1744" i="5"/>
  <c r="O1745" i="5"/>
  <c r="O1746" i="5"/>
  <c r="O1747" i="5"/>
  <c r="O1748" i="5"/>
  <c r="O1749" i="5"/>
  <c r="O1750" i="5"/>
  <c r="O1751" i="5"/>
  <c r="O1752" i="5"/>
  <c r="O1753" i="5"/>
  <c r="O1754" i="5"/>
  <c r="O1755" i="5"/>
  <c r="O1758" i="5"/>
  <c r="O1759" i="5"/>
  <c r="O1760" i="5"/>
  <c r="O1761" i="5"/>
  <c r="O1762" i="5"/>
  <c r="O1763" i="5"/>
  <c r="O1764" i="5"/>
  <c r="O1765" i="5"/>
  <c r="O1766" i="5"/>
  <c r="O1767" i="5"/>
  <c r="O1671" i="5"/>
  <c r="O1672" i="5"/>
  <c r="O1582" i="5"/>
  <c r="O1583" i="5"/>
  <c r="O1584" i="5"/>
  <c r="O1585" i="5"/>
  <c r="O1586" i="5"/>
  <c r="O1587" i="5"/>
  <c r="O1588" i="5"/>
  <c r="O1589" i="5"/>
  <c r="O1590" i="5"/>
  <c r="O1591" i="5"/>
  <c r="O1592" i="5"/>
  <c r="O1593" i="5"/>
  <c r="O1594" i="5"/>
  <c r="O1595" i="5"/>
  <c r="O1596" i="5"/>
  <c r="O1597" i="5"/>
  <c r="O1598" i="5"/>
  <c r="O1599" i="5"/>
  <c r="O1600" i="5"/>
  <c r="O1601" i="5"/>
  <c r="O1602" i="5"/>
  <c r="O1603" i="5"/>
  <c r="O1604" i="5"/>
  <c r="O1605" i="5"/>
  <c r="O1606" i="5"/>
  <c r="O1607" i="5"/>
  <c r="D1581" i="5"/>
  <c r="E1581" i="5"/>
  <c r="F1581" i="5"/>
  <c r="G1581" i="5"/>
  <c r="H1581" i="5"/>
  <c r="I1581" i="5"/>
  <c r="J1581" i="5"/>
  <c r="K1581" i="5"/>
  <c r="L1581" i="5"/>
  <c r="M1581" i="5"/>
  <c r="N1581" i="5"/>
  <c r="C1581" i="5"/>
  <c r="O1505" i="5"/>
  <c r="O1506" i="5"/>
  <c r="O1507" i="5"/>
  <c r="O1508" i="5"/>
  <c r="O1509" i="5"/>
  <c r="O1510" i="5"/>
  <c r="D1504" i="5"/>
  <c r="E1504" i="5"/>
  <c r="F1504" i="5"/>
  <c r="G1504" i="5"/>
  <c r="H1504" i="5"/>
  <c r="I1504" i="5"/>
  <c r="J1504" i="5"/>
  <c r="K1504" i="5"/>
  <c r="L1504" i="5"/>
  <c r="M1504" i="5"/>
  <c r="N1504" i="5"/>
  <c r="C1504" i="5"/>
  <c r="O1503" i="5"/>
  <c r="D1496" i="5"/>
  <c r="E1496" i="5"/>
  <c r="F1496" i="5"/>
  <c r="G1496" i="5"/>
  <c r="H1496" i="5"/>
  <c r="I1496" i="5"/>
  <c r="J1496" i="5"/>
  <c r="K1496" i="5"/>
  <c r="L1496" i="5"/>
  <c r="M1496" i="5"/>
  <c r="N1496" i="5"/>
  <c r="C1496" i="5"/>
  <c r="O1496" i="5" l="1"/>
  <c r="E1504" i="371"/>
  <c r="K1504" i="371" s="1"/>
  <c r="E1581" i="371"/>
  <c r="K1581" i="371" s="1"/>
  <c r="AC1581" i="371" s="1"/>
  <c r="K1458" i="371"/>
  <c r="E1954" i="371"/>
  <c r="K1954" i="371" s="1"/>
  <c r="AC1954" i="371" s="1"/>
  <c r="E1496" i="371"/>
  <c r="K1496" i="371" s="1"/>
  <c r="AC1496" i="371" s="1"/>
  <c r="E1967" i="371"/>
  <c r="K1967" i="371" s="1"/>
  <c r="AC1967" i="371" s="1"/>
  <c r="E1400" i="371"/>
  <c r="K1400" i="371" s="1"/>
  <c r="E1975" i="371"/>
  <c r="K1975" i="371" s="1"/>
  <c r="AC1975" i="371" s="1"/>
  <c r="O1954" i="5"/>
  <c r="C1953" i="5"/>
  <c r="C1457" i="5"/>
  <c r="C1966" i="5"/>
  <c r="O1967" i="5"/>
  <c r="C1974" i="5"/>
  <c r="O1975" i="5"/>
  <c r="O1400" i="5"/>
  <c r="O1504" i="5"/>
  <c r="D1457" i="5"/>
  <c r="O1458" i="5"/>
  <c r="O2027" i="5"/>
  <c r="O2028" i="5"/>
  <c r="C2025" i="5"/>
  <c r="O1068" i="5"/>
  <c r="O1069" i="5"/>
  <c r="O1070" i="5"/>
  <c r="O1071" i="5"/>
  <c r="O1074" i="5"/>
  <c r="O1076" i="5"/>
  <c r="O1078" i="5"/>
  <c r="O1080" i="5"/>
  <c r="O1082" i="5"/>
  <c r="O1084" i="5"/>
  <c r="O1086" i="5"/>
  <c r="O1088" i="5"/>
  <c r="O1090" i="5"/>
  <c r="O1092" i="5"/>
  <c r="O1094" i="5"/>
  <c r="O1096" i="5"/>
  <c r="O1098" i="5"/>
  <c r="O1100" i="5"/>
  <c r="O1102" i="5"/>
  <c r="O1104" i="5"/>
  <c r="O1106" i="5"/>
  <c r="O1108" i="5"/>
  <c r="O1110" i="5"/>
  <c r="O1112" i="5"/>
  <c r="O1114" i="5"/>
  <c r="O1116" i="5"/>
  <c r="O1118" i="5"/>
  <c r="O1120" i="5"/>
  <c r="O1122" i="5"/>
  <c r="O1124" i="5"/>
  <c r="O1126" i="5"/>
  <c r="O1128" i="5"/>
  <c r="O1130" i="5"/>
  <c r="O1132" i="5"/>
  <c r="O1136" i="5"/>
  <c r="O1138" i="5"/>
  <c r="N1131" i="5"/>
  <c r="M1131" i="5"/>
  <c r="L1131" i="5"/>
  <c r="K1131" i="5"/>
  <c r="J1131" i="5"/>
  <c r="I1131" i="5"/>
  <c r="H1131" i="5"/>
  <c r="G1131" i="5"/>
  <c r="F1131" i="5"/>
  <c r="E1131" i="5"/>
  <c r="D1131" i="5"/>
  <c r="N1129" i="5"/>
  <c r="M1129" i="5"/>
  <c r="L1129" i="5"/>
  <c r="K1129" i="5"/>
  <c r="J1129" i="5"/>
  <c r="I1129" i="5"/>
  <c r="H1129" i="5"/>
  <c r="G1129" i="5"/>
  <c r="F1129" i="5"/>
  <c r="E1129" i="5"/>
  <c r="D1129" i="5"/>
  <c r="N1127" i="5"/>
  <c r="M1127" i="5"/>
  <c r="L1127" i="5"/>
  <c r="K1127" i="5"/>
  <c r="J1127" i="5"/>
  <c r="I1127" i="5"/>
  <c r="H1127" i="5"/>
  <c r="G1127" i="5"/>
  <c r="F1127" i="5"/>
  <c r="E1127" i="5"/>
  <c r="D1127" i="5"/>
  <c r="N1125" i="5"/>
  <c r="M1125" i="5"/>
  <c r="L1125" i="5"/>
  <c r="K1125" i="5"/>
  <c r="J1125" i="5"/>
  <c r="I1125" i="5"/>
  <c r="H1125" i="5"/>
  <c r="G1125" i="5"/>
  <c r="F1125" i="5"/>
  <c r="E1125" i="5"/>
  <c r="D1125" i="5"/>
  <c r="C1131" i="5"/>
  <c r="C1129" i="5"/>
  <c r="C1127" i="5"/>
  <c r="C1125" i="5"/>
  <c r="N1121" i="5"/>
  <c r="M1121" i="5"/>
  <c r="L1121" i="5"/>
  <c r="K1121" i="5"/>
  <c r="J1121" i="5"/>
  <c r="I1121" i="5"/>
  <c r="H1121" i="5"/>
  <c r="G1121" i="5"/>
  <c r="F1121" i="5"/>
  <c r="E1121" i="5"/>
  <c r="D1121" i="5"/>
  <c r="N1119" i="5"/>
  <c r="M1119" i="5"/>
  <c r="L1119" i="5"/>
  <c r="K1119" i="5"/>
  <c r="J1119" i="5"/>
  <c r="I1119" i="5"/>
  <c r="H1119" i="5"/>
  <c r="G1119" i="5"/>
  <c r="F1119" i="5"/>
  <c r="E1119" i="5"/>
  <c r="D1119" i="5"/>
  <c r="N1117" i="5"/>
  <c r="M1117" i="5"/>
  <c r="L1117" i="5"/>
  <c r="K1117" i="5"/>
  <c r="J1117" i="5"/>
  <c r="I1117" i="5"/>
  <c r="H1117" i="5"/>
  <c r="G1117" i="5"/>
  <c r="F1117" i="5"/>
  <c r="E1117" i="5"/>
  <c r="D1117" i="5"/>
  <c r="N1115" i="5"/>
  <c r="M1115" i="5"/>
  <c r="L1115" i="5"/>
  <c r="K1115" i="5"/>
  <c r="J1115" i="5"/>
  <c r="I1115" i="5"/>
  <c r="H1115" i="5"/>
  <c r="G1115" i="5"/>
  <c r="F1115" i="5"/>
  <c r="E1115" i="5"/>
  <c r="D1115" i="5"/>
  <c r="N1113" i="5"/>
  <c r="M1113" i="5"/>
  <c r="L1113" i="5"/>
  <c r="K1113" i="5"/>
  <c r="J1113" i="5"/>
  <c r="I1113" i="5"/>
  <c r="H1113" i="5"/>
  <c r="G1113" i="5"/>
  <c r="F1113" i="5"/>
  <c r="E1113" i="5"/>
  <c r="D1113" i="5"/>
  <c r="N1111" i="5"/>
  <c r="M1111" i="5"/>
  <c r="L1111" i="5"/>
  <c r="K1111" i="5"/>
  <c r="J1111" i="5"/>
  <c r="I1111" i="5"/>
  <c r="H1111" i="5"/>
  <c r="G1111" i="5"/>
  <c r="F1111" i="5"/>
  <c r="E1111" i="5"/>
  <c r="D1111" i="5"/>
  <c r="N1109" i="5"/>
  <c r="M1109" i="5"/>
  <c r="L1109" i="5"/>
  <c r="K1109" i="5"/>
  <c r="J1109" i="5"/>
  <c r="I1109" i="5"/>
  <c r="H1109" i="5"/>
  <c r="G1109" i="5"/>
  <c r="F1109" i="5"/>
  <c r="E1109" i="5"/>
  <c r="D1109" i="5"/>
  <c r="C1121" i="5"/>
  <c r="C1119" i="5"/>
  <c r="C1117" i="5"/>
  <c r="C1115" i="5"/>
  <c r="C1113" i="5"/>
  <c r="C1111" i="5"/>
  <c r="C1109" i="5"/>
  <c r="N1083" i="5"/>
  <c r="M1083" i="5"/>
  <c r="L1083" i="5"/>
  <c r="K1083" i="5"/>
  <c r="J1083" i="5"/>
  <c r="I1083" i="5"/>
  <c r="H1083" i="5"/>
  <c r="G1083" i="5"/>
  <c r="F1083" i="5"/>
  <c r="E1083" i="5"/>
  <c r="D1083" i="5"/>
  <c r="N1081" i="5"/>
  <c r="M1081" i="5"/>
  <c r="L1081" i="5"/>
  <c r="K1081" i="5"/>
  <c r="J1081" i="5"/>
  <c r="I1081" i="5"/>
  <c r="H1081" i="5"/>
  <c r="G1081" i="5"/>
  <c r="F1081" i="5"/>
  <c r="E1081" i="5"/>
  <c r="D1081" i="5"/>
  <c r="N1079" i="5"/>
  <c r="M1079" i="5"/>
  <c r="L1079" i="5"/>
  <c r="K1079" i="5"/>
  <c r="J1079" i="5"/>
  <c r="I1079" i="5"/>
  <c r="H1079" i="5"/>
  <c r="G1079" i="5"/>
  <c r="F1079" i="5"/>
  <c r="E1079" i="5"/>
  <c r="D1079" i="5"/>
  <c r="N1077" i="5"/>
  <c r="M1077" i="5"/>
  <c r="L1077" i="5"/>
  <c r="K1077" i="5"/>
  <c r="J1077" i="5"/>
  <c r="I1077" i="5"/>
  <c r="H1077" i="5"/>
  <c r="G1077" i="5"/>
  <c r="F1077" i="5"/>
  <c r="E1077" i="5"/>
  <c r="D1077" i="5"/>
  <c r="N1075" i="5"/>
  <c r="M1075" i="5"/>
  <c r="L1075" i="5"/>
  <c r="K1075" i="5"/>
  <c r="J1075" i="5"/>
  <c r="I1075" i="5"/>
  <c r="H1075" i="5"/>
  <c r="G1075" i="5"/>
  <c r="F1075" i="5"/>
  <c r="E1075" i="5"/>
  <c r="D1075" i="5"/>
  <c r="C1083" i="5"/>
  <c r="C1081" i="5"/>
  <c r="C1079" i="5"/>
  <c r="C1077" i="5"/>
  <c r="C1075" i="5"/>
  <c r="O760" i="5"/>
  <c r="O753" i="5"/>
  <c r="O754" i="5"/>
  <c r="C228" i="5"/>
  <c r="E1075" i="371" l="1"/>
  <c r="K1075" i="371" s="1"/>
  <c r="AC1075" i="371" s="1"/>
  <c r="E1083" i="371"/>
  <c r="K1083" i="371" s="1"/>
  <c r="AC1083" i="371" s="1"/>
  <c r="E1111" i="371"/>
  <c r="K1111" i="371" s="1"/>
  <c r="AC1111" i="371" s="1"/>
  <c r="E1119" i="371"/>
  <c r="K1119" i="371" s="1"/>
  <c r="AC1119" i="371" s="1"/>
  <c r="E1131" i="371"/>
  <c r="K1131" i="371" s="1"/>
  <c r="AC1131" i="371" s="1"/>
  <c r="E1457" i="371"/>
  <c r="K1457" i="371" s="1"/>
  <c r="E1077" i="371"/>
  <c r="K1077" i="371" s="1"/>
  <c r="AC1077" i="371" s="1"/>
  <c r="E1113" i="371"/>
  <c r="K1113" i="371" s="1"/>
  <c r="AC1113" i="371" s="1"/>
  <c r="E1121" i="371"/>
  <c r="K1121" i="371" s="1"/>
  <c r="AC1121" i="371" s="1"/>
  <c r="E1125" i="371"/>
  <c r="K1125" i="371" s="1"/>
  <c r="AC1125" i="371" s="1"/>
  <c r="E1974" i="371"/>
  <c r="K1974" i="371" s="1"/>
  <c r="AC1974" i="371" s="1"/>
  <c r="E1079" i="371"/>
  <c r="K1079" i="371" s="1"/>
  <c r="AC1079" i="371" s="1"/>
  <c r="E1115" i="371"/>
  <c r="K1115" i="371" s="1"/>
  <c r="AC1115" i="371" s="1"/>
  <c r="E1127" i="371"/>
  <c r="K1127" i="371" s="1"/>
  <c r="AC1127" i="371" s="1"/>
  <c r="E1953" i="371"/>
  <c r="K1953" i="371" s="1"/>
  <c r="AC1953" i="371" s="1"/>
  <c r="E1081" i="371"/>
  <c r="K1081" i="371" s="1"/>
  <c r="AC1081" i="371" s="1"/>
  <c r="E1109" i="371"/>
  <c r="K1109" i="371" s="1"/>
  <c r="AC1109" i="371" s="1"/>
  <c r="E1117" i="371"/>
  <c r="K1117" i="371" s="1"/>
  <c r="AC1117" i="371" s="1"/>
  <c r="E1129" i="371"/>
  <c r="K1129" i="371" s="1"/>
  <c r="AC1129" i="371" s="1"/>
  <c r="E1966" i="371"/>
  <c r="K1966" i="371" s="1"/>
  <c r="AC1966" i="371" s="1"/>
  <c r="O1966" i="5"/>
  <c r="C1965" i="5"/>
  <c r="C1952" i="5"/>
  <c r="O1953" i="5"/>
  <c r="O1974" i="5"/>
  <c r="O1125" i="5"/>
  <c r="C2024" i="5"/>
  <c r="O1457" i="5"/>
  <c r="O1079" i="5"/>
  <c r="O1077" i="5"/>
  <c r="O1081" i="5"/>
  <c r="O1115" i="5"/>
  <c r="O1129" i="5"/>
  <c r="O1075" i="5"/>
  <c r="O1083" i="5"/>
  <c r="O1111" i="5"/>
  <c r="O1119" i="5"/>
  <c r="O1131" i="5"/>
  <c r="O1127" i="5"/>
  <c r="O1121" i="5"/>
  <c r="O1117" i="5"/>
  <c r="O1113" i="5"/>
  <c r="O1109" i="5"/>
  <c r="O1229" i="5"/>
  <c r="D1225" i="5"/>
  <c r="E1225" i="5"/>
  <c r="F1225" i="5"/>
  <c r="G1225" i="5"/>
  <c r="H1225" i="5"/>
  <c r="I1225" i="5"/>
  <c r="J1225" i="5"/>
  <c r="K1225" i="5"/>
  <c r="L1225" i="5"/>
  <c r="M1225" i="5"/>
  <c r="N1225" i="5"/>
  <c r="C1225" i="5"/>
  <c r="O1197" i="5"/>
  <c r="O1226" i="5"/>
  <c r="D1165" i="5"/>
  <c r="E1165" i="5"/>
  <c r="F1165" i="5"/>
  <c r="G1165" i="5"/>
  <c r="H1165" i="5"/>
  <c r="I1165" i="5"/>
  <c r="J1165" i="5"/>
  <c r="K1165" i="5"/>
  <c r="L1165" i="5"/>
  <c r="M1165" i="5"/>
  <c r="N1165" i="5"/>
  <c r="O1166" i="5"/>
  <c r="O1167" i="5"/>
  <c r="O1168" i="5"/>
  <c r="O1169" i="5"/>
  <c r="O1170" i="5"/>
  <c r="O1171" i="5"/>
  <c r="O1172" i="5"/>
  <c r="O1173" i="5"/>
  <c r="O1174" i="5"/>
  <c r="O1175" i="5"/>
  <c r="O1176" i="5"/>
  <c r="O1177" i="5"/>
  <c r="O1178" i="5"/>
  <c r="O1179" i="5"/>
  <c r="O1180" i="5"/>
  <c r="O1181" i="5"/>
  <c r="O1182" i="5"/>
  <c r="O1183" i="5"/>
  <c r="O1184" i="5"/>
  <c r="O1185" i="5"/>
  <c r="O1186" i="5"/>
  <c r="O1187" i="5"/>
  <c r="O1188" i="5"/>
  <c r="O1189" i="5"/>
  <c r="O1190" i="5"/>
  <c r="O1191" i="5"/>
  <c r="O1192" i="5"/>
  <c r="O1193" i="5"/>
  <c r="O1194" i="5"/>
  <c r="O1196" i="5"/>
  <c r="O1227" i="5"/>
  <c r="O1228" i="5"/>
  <c r="O1231" i="5"/>
  <c r="O1232" i="5"/>
  <c r="O1234" i="5"/>
  <c r="O1235" i="5"/>
  <c r="O1237" i="5"/>
  <c r="O1238" i="5"/>
  <c r="O1239" i="5"/>
  <c r="O1243" i="5"/>
  <c r="O1244" i="5"/>
  <c r="O1248" i="5"/>
  <c r="O1253" i="5"/>
  <c r="O1255" i="5"/>
  <c r="O1257" i="5"/>
  <c r="O1259" i="5"/>
  <c r="O1261" i="5"/>
  <c r="O1263" i="5"/>
  <c r="O1265" i="5"/>
  <c r="D1159" i="5"/>
  <c r="E1159" i="5"/>
  <c r="F1159" i="5"/>
  <c r="G1159" i="5"/>
  <c r="H1159" i="5"/>
  <c r="I1159" i="5"/>
  <c r="J1159" i="5"/>
  <c r="K1159" i="5"/>
  <c r="L1159" i="5"/>
  <c r="M1159" i="5"/>
  <c r="N1159" i="5"/>
  <c r="D1161" i="5"/>
  <c r="E1161" i="5"/>
  <c r="F1161" i="5"/>
  <c r="G1161" i="5"/>
  <c r="H1161" i="5"/>
  <c r="I1161" i="5"/>
  <c r="J1161" i="5"/>
  <c r="K1161" i="5"/>
  <c r="L1161" i="5"/>
  <c r="M1161" i="5"/>
  <c r="N1161" i="5"/>
  <c r="D1163" i="5"/>
  <c r="E1163" i="5"/>
  <c r="F1163" i="5"/>
  <c r="G1163" i="5"/>
  <c r="H1163" i="5"/>
  <c r="I1163" i="5"/>
  <c r="J1163" i="5"/>
  <c r="K1163" i="5"/>
  <c r="L1163" i="5"/>
  <c r="M1163" i="5"/>
  <c r="N1163" i="5"/>
  <c r="C1163" i="5"/>
  <c r="C1161" i="5"/>
  <c r="C1159" i="5"/>
  <c r="C1157" i="5"/>
  <c r="O1160" i="5"/>
  <c r="O1162" i="5"/>
  <c r="O1164" i="5"/>
  <c r="E1195" i="371" l="1"/>
  <c r="K1195" i="371" s="1"/>
  <c r="AC1195" i="371" s="1"/>
  <c r="E1163" i="371"/>
  <c r="K1163" i="371" s="1"/>
  <c r="AC1163" i="371" s="1"/>
  <c r="E1965" i="371"/>
  <c r="K1965" i="371" s="1"/>
  <c r="AC1965" i="371" s="1"/>
  <c r="E1952" i="371"/>
  <c r="K1952" i="371" s="1"/>
  <c r="AC1952" i="371" s="1"/>
  <c r="E1153" i="371"/>
  <c r="K1153" i="371" s="1"/>
  <c r="AC1153" i="371" s="1"/>
  <c r="E1159" i="371"/>
  <c r="K1159" i="371" s="1"/>
  <c r="AC1159" i="371" s="1"/>
  <c r="E1225" i="371"/>
  <c r="K1225" i="371" s="1"/>
  <c r="AC1225" i="371" s="1"/>
  <c r="E1161" i="371"/>
  <c r="K1161" i="371" s="1"/>
  <c r="AC1161" i="371" s="1"/>
  <c r="C1951" i="5"/>
  <c r="O1952" i="5"/>
  <c r="C1964" i="5"/>
  <c r="O1965" i="5"/>
  <c r="C2023" i="5"/>
  <c r="C1165" i="5"/>
  <c r="O1225" i="5"/>
  <c r="O1159" i="5"/>
  <c r="O1161" i="5"/>
  <c r="O1163" i="5"/>
  <c r="O1155" i="5"/>
  <c r="O1140" i="5"/>
  <c r="O1142" i="5"/>
  <c r="O1144" i="5"/>
  <c r="O1146" i="5"/>
  <c r="O1148" i="5"/>
  <c r="O1150" i="5"/>
  <c r="O1152" i="5"/>
  <c r="O1154" i="5"/>
  <c r="O1158" i="5"/>
  <c r="D1143" i="5"/>
  <c r="E1143" i="5"/>
  <c r="F1143" i="5"/>
  <c r="G1143" i="5"/>
  <c r="H1143" i="5"/>
  <c r="I1143" i="5"/>
  <c r="J1143" i="5"/>
  <c r="K1143" i="5"/>
  <c r="L1143" i="5"/>
  <c r="M1143" i="5"/>
  <c r="N1143" i="5"/>
  <c r="D1145" i="5"/>
  <c r="E1145" i="5"/>
  <c r="F1145" i="5"/>
  <c r="G1145" i="5"/>
  <c r="H1145" i="5"/>
  <c r="I1145" i="5"/>
  <c r="J1145" i="5"/>
  <c r="K1145" i="5"/>
  <c r="L1145" i="5"/>
  <c r="M1145" i="5"/>
  <c r="N1145" i="5"/>
  <c r="D1147" i="5"/>
  <c r="E1147" i="5"/>
  <c r="F1147" i="5"/>
  <c r="G1147" i="5"/>
  <c r="H1147" i="5"/>
  <c r="I1147" i="5"/>
  <c r="J1147" i="5"/>
  <c r="K1147" i="5"/>
  <c r="L1147" i="5"/>
  <c r="M1147" i="5"/>
  <c r="N1147" i="5"/>
  <c r="D1149" i="5"/>
  <c r="E1149" i="5"/>
  <c r="F1149" i="5"/>
  <c r="G1149" i="5"/>
  <c r="H1149" i="5"/>
  <c r="I1149" i="5"/>
  <c r="J1149" i="5"/>
  <c r="K1149" i="5"/>
  <c r="L1149" i="5"/>
  <c r="M1149" i="5"/>
  <c r="N1149" i="5"/>
  <c r="D1151" i="5"/>
  <c r="E1151" i="5"/>
  <c r="F1151" i="5"/>
  <c r="G1151" i="5"/>
  <c r="H1151" i="5"/>
  <c r="I1151" i="5"/>
  <c r="J1151" i="5"/>
  <c r="K1151" i="5"/>
  <c r="L1151" i="5"/>
  <c r="M1151" i="5"/>
  <c r="N1151" i="5"/>
  <c r="C1151" i="5"/>
  <c r="C1149" i="5"/>
  <c r="C1147" i="5"/>
  <c r="C1145" i="5"/>
  <c r="C1143" i="5"/>
  <c r="N1139" i="5"/>
  <c r="M1139" i="5"/>
  <c r="L1139" i="5"/>
  <c r="K1139" i="5"/>
  <c r="J1139" i="5"/>
  <c r="I1139" i="5"/>
  <c r="H1139" i="5"/>
  <c r="G1139" i="5"/>
  <c r="F1139" i="5"/>
  <c r="E1139" i="5"/>
  <c r="D1139" i="5"/>
  <c r="N1137" i="5"/>
  <c r="M1137" i="5"/>
  <c r="L1137" i="5"/>
  <c r="K1137" i="5"/>
  <c r="J1137" i="5"/>
  <c r="I1137" i="5"/>
  <c r="H1137" i="5"/>
  <c r="G1137" i="5"/>
  <c r="F1137" i="5"/>
  <c r="E1137" i="5"/>
  <c r="D1137" i="5"/>
  <c r="N1135" i="5"/>
  <c r="M1135" i="5"/>
  <c r="L1135" i="5"/>
  <c r="K1135" i="5"/>
  <c r="J1135" i="5"/>
  <c r="I1135" i="5"/>
  <c r="H1135" i="5"/>
  <c r="G1135" i="5"/>
  <c r="F1135" i="5"/>
  <c r="E1135" i="5"/>
  <c r="D1135" i="5"/>
  <c r="C1139" i="5"/>
  <c r="C1137" i="5"/>
  <c r="C1135" i="5"/>
  <c r="D1105" i="5"/>
  <c r="E1105" i="5"/>
  <c r="F1105" i="5"/>
  <c r="G1105" i="5"/>
  <c r="H1105" i="5"/>
  <c r="I1105" i="5"/>
  <c r="J1105" i="5"/>
  <c r="K1105" i="5"/>
  <c r="L1105" i="5"/>
  <c r="M1105" i="5"/>
  <c r="N1105" i="5"/>
  <c r="D1107" i="5"/>
  <c r="E1107" i="5"/>
  <c r="F1107" i="5"/>
  <c r="G1107" i="5"/>
  <c r="H1107" i="5"/>
  <c r="I1107" i="5"/>
  <c r="J1107" i="5"/>
  <c r="K1107" i="5"/>
  <c r="L1107" i="5"/>
  <c r="M1107" i="5"/>
  <c r="N1107" i="5"/>
  <c r="C1107" i="5"/>
  <c r="C1105" i="5"/>
  <c r="N1103" i="5"/>
  <c r="M1103" i="5"/>
  <c r="L1103" i="5"/>
  <c r="K1103" i="5"/>
  <c r="J1103" i="5"/>
  <c r="I1103" i="5"/>
  <c r="H1103" i="5"/>
  <c r="G1103" i="5"/>
  <c r="F1103" i="5"/>
  <c r="E1103" i="5"/>
  <c r="D1103" i="5"/>
  <c r="N1101" i="5"/>
  <c r="M1101" i="5"/>
  <c r="L1101" i="5"/>
  <c r="K1101" i="5"/>
  <c r="J1101" i="5"/>
  <c r="I1101" i="5"/>
  <c r="H1101" i="5"/>
  <c r="G1101" i="5"/>
  <c r="F1101" i="5"/>
  <c r="E1101" i="5"/>
  <c r="D1101" i="5"/>
  <c r="N1099" i="5"/>
  <c r="M1099" i="5"/>
  <c r="L1099" i="5"/>
  <c r="K1099" i="5"/>
  <c r="J1099" i="5"/>
  <c r="I1099" i="5"/>
  <c r="H1099" i="5"/>
  <c r="G1099" i="5"/>
  <c r="F1099" i="5"/>
  <c r="E1099" i="5"/>
  <c r="D1099" i="5"/>
  <c r="N1097" i="5"/>
  <c r="M1097" i="5"/>
  <c r="L1097" i="5"/>
  <c r="K1097" i="5"/>
  <c r="J1097" i="5"/>
  <c r="I1097" i="5"/>
  <c r="H1097" i="5"/>
  <c r="G1097" i="5"/>
  <c r="F1097" i="5"/>
  <c r="E1097" i="5"/>
  <c r="D1097" i="5"/>
  <c r="N1095" i="5"/>
  <c r="M1095" i="5"/>
  <c r="L1095" i="5"/>
  <c r="K1095" i="5"/>
  <c r="J1095" i="5"/>
  <c r="I1095" i="5"/>
  <c r="H1095" i="5"/>
  <c r="G1095" i="5"/>
  <c r="F1095" i="5"/>
  <c r="E1095" i="5"/>
  <c r="D1095" i="5"/>
  <c r="N1093" i="5"/>
  <c r="M1093" i="5"/>
  <c r="L1093" i="5"/>
  <c r="K1093" i="5"/>
  <c r="J1093" i="5"/>
  <c r="I1093" i="5"/>
  <c r="H1093" i="5"/>
  <c r="G1093" i="5"/>
  <c r="F1093" i="5"/>
  <c r="E1093" i="5"/>
  <c r="D1093" i="5"/>
  <c r="N1091" i="5"/>
  <c r="M1091" i="5"/>
  <c r="L1091" i="5"/>
  <c r="K1091" i="5"/>
  <c r="J1091" i="5"/>
  <c r="I1091" i="5"/>
  <c r="H1091" i="5"/>
  <c r="G1091" i="5"/>
  <c r="F1091" i="5"/>
  <c r="E1091" i="5"/>
  <c r="D1091" i="5"/>
  <c r="N1089" i="5"/>
  <c r="M1089" i="5"/>
  <c r="L1089" i="5"/>
  <c r="K1089" i="5"/>
  <c r="J1089" i="5"/>
  <c r="I1089" i="5"/>
  <c r="H1089" i="5"/>
  <c r="G1089" i="5"/>
  <c r="F1089" i="5"/>
  <c r="E1089" i="5"/>
  <c r="D1089" i="5"/>
  <c r="N1087" i="5"/>
  <c r="M1087" i="5"/>
  <c r="L1087" i="5"/>
  <c r="K1087" i="5"/>
  <c r="J1087" i="5"/>
  <c r="I1087" i="5"/>
  <c r="H1087" i="5"/>
  <c r="G1087" i="5"/>
  <c r="F1087" i="5"/>
  <c r="E1087" i="5"/>
  <c r="D1087" i="5"/>
  <c r="N1085" i="5"/>
  <c r="M1085" i="5"/>
  <c r="L1085" i="5"/>
  <c r="K1085" i="5"/>
  <c r="J1085" i="5"/>
  <c r="I1085" i="5"/>
  <c r="H1085" i="5"/>
  <c r="G1085" i="5"/>
  <c r="F1085" i="5"/>
  <c r="E1085" i="5"/>
  <c r="D1085" i="5"/>
  <c r="N1073" i="5"/>
  <c r="M1073" i="5"/>
  <c r="L1073" i="5"/>
  <c r="K1073" i="5"/>
  <c r="J1073" i="5"/>
  <c r="I1073" i="5"/>
  <c r="H1073" i="5"/>
  <c r="G1073" i="5"/>
  <c r="F1073" i="5"/>
  <c r="E1073" i="5"/>
  <c r="D1073" i="5"/>
  <c r="C1101" i="5"/>
  <c r="C1099" i="5"/>
  <c r="C1097" i="5"/>
  <c r="C1095" i="5"/>
  <c r="C1093" i="5"/>
  <c r="C1091" i="5"/>
  <c r="C1089" i="5"/>
  <c r="C1087" i="5"/>
  <c r="C1085" i="5"/>
  <c r="C1073" i="5"/>
  <c r="O1051" i="5"/>
  <c r="O1053" i="5"/>
  <c r="D1048" i="5"/>
  <c r="E1048" i="5"/>
  <c r="F1048" i="5"/>
  <c r="G1048" i="5"/>
  <c r="H1048" i="5"/>
  <c r="I1048" i="5"/>
  <c r="J1048" i="5"/>
  <c r="K1048" i="5"/>
  <c r="L1048" i="5"/>
  <c r="M1048" i="5"/>
  <c r="N1048" i="5"/>
  <c r="C1048" i="5"/>
  <c r="C1045" i="5"/>
  <c r="O1046" i="5"/>
  <c r="O1047" i="5"/>
  <c r="O1049" i="5"/>
  <c r="D1045" i="5"/>
  <c r="E1045" i="5"/>
  <c r="F1045" i="5"/>
  <c r="G1045" i="5"/>
  <c r="H1045" i="5"/>
  <c r="I1045" i="5"/>
  <c r="J1045" i="5"/>
  <c r="K1045" i="5"/>
  <c r="L1045" i="5"/>
  <c r="M1045" i="5"/>
  <c r="N1045" i="5"/>
  <c r="O1044" i="5"/>
  <c r="D1042" i="5"/>
  <c r="E1042" i="5"/>
  <c r="F1042" i="5"/>
  <c r="G1042" i="5"/>
  <c r="H1042" i="5"/>
  <c r="I1042" i="5"/>
  <c r="J1042" i="5"/>
  <c r="K1042" i="5"/>
  <c r="L1042" i="5"/>
  <c r="M1042" i="5"/>
  <c r="N1042" i="5"/>
  <c r="C1042" i="5"/>
  <c r="O1027" i="5"/>
  <c r="O1029" i="5"/>
  <c r="O1030" i="5"/>
  <c r="O1031" i="5"/>
  <c r="D1025" i="5"/>
  <c r="E1025" i="5"/>
  <c r="F1025" i="5"/>
  <c r="G1025" i="5"/>
  <c r="H1025" i="5"/>
  <c r="I1025" i="5"/>
  <c r="J1025" i="5"/>
  <c r="K1025" i="5"/>
  <c r="L1025" i="5"/>
  <c r="M1025" i="5"/>
  <c r="N1025" i="5"/>
  <c r="C1025" i="5"/>
  <c r="O1024" i="5"/>
  <c r="D1022" i="5"/>
  <c r="E1022" i="5"/>
  <c r="F1022" i="5"/>
  <c r="G1022" i="5"/>
  <c r="H1022" i="5"/>
  <c r="I1022" i="5"/>
  <c r="J1022" i="5"/>
  <c r="K1022" i="5"/>
  <c r="L1022" i="5"/>
  <c r="M1022" i="5"/>
  <c r="N1022" i="5"/>
  <c r="C1022" i="5"/>
  <c r="D963" i="5"/>
  <c r="E963" i="5"/>
  <c r="F963" i="5"/>
  <c r="G963" i="5"/>
  <c r="H963" i="5"/>
  <c r="I963" i="5"/>
  <c r="J963" i="5"/>
  <c r="K963" i="5"/>
  <c r="L963" i="5"/>
  <c r="M963" i="5"/>
  <c r="N963" i="5"/>
  <c r="O1004" i="5"/>
  <c r="D1003" i="5"/>
  <c r="E1003" i="5"/>
  <c r="F1003" i="5"/>
  <c r="G1003" i="5"/>
  <c r="H1003" i="5"/>
  <c r="I1003" i="5"/>
  <c r="J1003" i="5"/>
  <c r="K1003" i="5"/>
  <c r="L1003" i="5"/>
  <c r="M1003" i="5"/>
  <c r="N1003" i="5"/>
  <c r="C1003" i="5"/>
  <c r="O979" i="5"/>
  <c r="O980" i="5"/>
  <c r="C975" i="5"/>
  <c r="O971" i="5"/>
  <c r="O967" i="5"/>
  <c r="O968" i="5"/>
  <c r="C963" i="5"/>
  <c r="O944" i="5"/>
  <c r="D941" i="5"/>
  <c r="E941" i="5"/>
  <c r="F941" i="5"/>
  <c r="G941" i="5"/>
  <c r="H941" i="5"/>
  <c r="I941" i="5"/>
  <c r="J941" i="5"/>
  <c r="K941" i="5"/>
  <c r="L941" i="5"/>
  <c r="M941" i="5"/>
  <c r="N941" i="5"/>
  <c r="C941" i="5"/>
  <c r="O774" i="5"/>
  <c r="O775" i="5"/>
  <c r="O776" i="5"/>
  <c r="O777" i="5"/>
  <c r="N773" i="5"/>
  <c r="M773" i="5"/>
  <c r="D773" i="5"/>
  <c r="E773" i="5"/>
  <c r="F773" i="5"/>
  <c r="G773" i="5"/>
  <c r="H773" i="5"/>
  <c r="I773" i="5"/>
  <c r="J773" i="5"/>
  <c r="K773" i="5"/>
  <c r="L773" i="5"/>
  <c r="C773" i="5"/>
  <c r="O768" i="5"/>
  <c r="O769" i="5"/>
  <c r="D764" i="5"/>
  <c r="E764" i="5"/>
  <c r="F764" i="5"/>
  <c r="G764" i="5"/>
  <c r="H764" i="5"/>
  <c r="I764" i="5"/>
  <c r="J764" i="5"/>
  <c r="K764" i="5"/>
  <c r="L764" i="5"/>
  <c r="M764" i="5"/>
  <c r="N764" i="5"/>
  <c r="C764" i="5"/>
  <c r="O648" i="5"/>
  <c r="O649" i="5"/>
  <c r="O650" i="5"/>
  <c r="O651" i="5"/>
  <c r="D646" i="5"/>
  <c r="E646" i="5"/>
  <c r="F646" i="5"/>
  <c r="G646" i="5"/>
  <c r="H646" i="5"/>
  <c r="I646" i="5"/>
  <c r="J646" i="5"/>
  <c r="K646" i="5"/>
  <c r="L646" i="5"/>
  <c r="M646" i="5"/>
  <c r="N646" i="5"/>
  <c r="C646" i="5"/>
  <c r="O637" i="5"/>
  <c r="N636" i="5"/>
  <c r="M636" i="5"/>
  <c r="L636" i="5"/>
  <c r="K636" i="5"/>
  <c r="J636" i="5"/>
  <c r="I636" i="5"/>
  <c r="H636" i="5"/>
  <c r="G636" i="5"/>
  <c r="F636" i="5"/>
  <c r="E636" i="5"/>
  <c r="D636" i="5"/>
  <c r="N634" i="5"/>
  <c r="M634" i="5"/>
  <c r="L634" i="5"/>
  <c r="K634" i="5"/>
  <c r="J634" i="5"/>
  <c r="I634" i="5"/>
  <c r="H634" i="5"/>
  <c r="G634" i="5"/>
  <c r="F634" i="5"/>
  <c r="E634" i="5"/>
  <c r="D634" i="5"/>
  <c r="C636" i="5"/>
  <c r="C634" i="5"/>
  <c r="E646" i="371" l="1"/>
  <c r="K646" i="371" s="1"/>
  <c r="AC646" i="371" s="1"/>
  <c r="E764" i="371"/>
  <c r="K764" i="371" s="1"/>
  <c r="AC764" i="371" s="1"/>
  <c r="E1042" i="371"/>
  <c r="K1042" i="371" s="1"/>
  <c r="AC1042" i="371" s="1"/>
  <c r="E1093" i="371"/>
  <c r="K1093" i="371" s="1"/>
  <c r="AC1093" i="371" s="1"/>
  <c r="E636" i="371"/>
  <c r="K636" i="371" s="1"/>
  <c r="E773" i="371"/>
  <c r="K773" i="371" s="1"/>
  <c r="AC773" i="371" s="1"/>
  <c r="E1073" i="371"/>
  <c r="K1073" i="371" s="1"/>
  <c r="AC1073" i="371" s="1"/>
  <c r="E1091" i="371"/>
  <c r="K1091" i="371" s="1"/>
  <c r="AC1091" i="371" s="1"/>
  <c r="E1099" i="371"/>
  <c r="K1099" i="371" s="1"/>
  <c r="AC1099" i="371" s="1"/>
  <c r="E1137" i="371"/>
  <c r="K1137" i="371" s="1"/>
  <c r="AC1137" i="371" s="1"/>
  <c r="E1147" i="371"/>
  <c r="K1147" i="371" s="1"/>
  <c r="AC1147" i="371" s="1"/>
  <c r="E1165" i="371"/>
  <c r="K1165" i="371" s="1"/>
  <c r="AC1165" i="371" s="1"/>
  <c r="E1964" i="371"/>
  <c r="K1964" i="371" s="1"/>
  <c r="AC1964" i="371" s="1"/>
  <c r="E1022" i="371"/>
  <c r="K1022" i="371" s="1"/>
  <c r="AC1022" i="371" s="1"/>
  <c r="E1085" i="371"/>
  <c r="K1085" i="371" s="1"/>
  <c r="AC1085" i="371" s="1"/>
  <c r="E1101" i="371"/>
  <c r="K1101" i="371" s="1"/>
  <c r="AC1101" i="371" s="1"/>
  <c r="E1105" i="371"/>
  <c r="K1105" i="371" s="1"/>
  <c r="AC1105" i="371" s="1"/>
  <c r="E1139" i="371"/>
  <c r="K1139" i="371" s="1"/>
  <c r="AC1139" i="371" s="1"/>
  <c r="E1025" i="371"/>
  <c r="K1025" i="371" s="1"/>
  <c r="AC1025" i="371" s="1"/>
  <c r="E1045" i="371"/>
  <c r="K1045" i="371" s="1"/>
  <c r="AC1045" i="371" s="1"/>
  <c r="E1048" i="371"/>
  <c r="K1048" i="371" s="1"/>
  <c r="AC1048" i="371" s="1"/>
  <c r="E1087" i="371"/>
  <c r="K1087" i="371" s="1"/>
  <c r="AC1087" i="371" s="1"/>
  <c r="E1095" i="371"/>
  <c r="K1095" i="371" s="1"/>
  <c r="AC1095" i="371" s="1"/>
  <c r="E1107" i="371"/>
  <c r="K1107" i="371" s="1"/>
  <c r="AC1107" i="371" s="1"/>
  <c r="E1143" i="371"/>
  <c r="K1143" i="371" s="1"/>
  <c r="AC1143" i="371" s="1"/>
  <c r="E1151" i="371"/>
  <c r="K1151" i="371" s="1"/>
  <c r="AC1151" i="371" s="1"/>
  <c r="E1149" i="371"/>
  <c r="K1149" i="371" s="1"/>
  <c r="AC1149" i="371" s="1"/>
  <c r="E634" i="371"/>
  <c r="K634" i="371" s="1"/>
  <c r="E941" i="371"/>
  <c r="K941" i="371" s="1"/>
  <c r="AC941" i="371" s="1"/>
  <c r="E963" i="371"/>
  <c r="K963" i="371" s="1"/>
  <c r="AC963" i="371" s="1"/>
  <c r="E1003" i="371"/>
  <c r="K1003" i="371" s="1"/>
  <c r="AC1003" i="371" s="1"/>
  <c r="E1089" i="371"/>
  <c r="K1089" i="371" s="1"/>
  <c r="AC1089" i="371" s="1"/>
  <c r="E1097" i="371"/>
  <c r="K1097" i="371" s="1"/>
  <c r="AC1097" i="371" s="1"/>
  <c r="E1135" i="371"/>
  <c r="K1135" i="371" s="1"/>
  <c r="AC1135" i="371" s="1"/>
  <c r="E1145" i="371"/>
  <c r="K1145" i="371" s="1"/>
  <c r="AC1145" i="371" s="1"/>
  <c r="E1951" i="371"/>
  <c r="K1951" i="371" s="1"/>
  <c r="AC1951" i="371" s="1"/>
  <c r="O1964" i="5"/>
  <c r="C1963" i="5"/>
  <c r="O1951" i="5"/>
  <c r="C1950" i="5"/>
  <c r="O1087" i="5"/>
  <c r="O1095" i="5"/>
  <c r="O1139" i="5"/>
  <c r="O1085" i="5"/>
  <c r="O1093" i="5"/>
  <c r="O1101" i="5"/>
  <c r="O1137" i="5"/>
  <c r="O1073" i="5"/>
  <c r="O1091" i="5"/>
  <c r="O1099" i="5"/>
  <c r="O1105" i="5"/>
  <c r="O1135" i="5"/>
  <c r="O1089" i="5"/>
  <c r="O1097" i="5"/>
  <c r="O1107" i="5"/>
  <c r="O1145" i="5"/>
  <c r="O1143" i="5"/>
  <c r="O1149" i="5"/>
  <c r="O1048" i="5"/>
  <c r="O1151" i="5"/>
  <c r="O1147" i="5"/>
  <c r="O1153" i="5"/>
  <c r="O1025" i="5"/>
  <c r="O1003" i="5"/>
  <c r="O636" i="5"/>
  <c r="O1045" i="5"/>
  <c r="E1950" i="371" l="1"/>
  <c r="K1950" i="371" s="1"/>
  <c r="AC1950" i="371" s="1"/>
  <c r="E1963" i="371"/>
  <c r="K1963" i="371" s="1"/>
  <c r="AC1963" i="371" s="1"/>
  <c r="O1963" i="5"/>
  <c r="O1950" i="5"/>
  <c r="C1949" i="5"/>
  <c r="E1949" i="371" l="1"/>
  <c r="C1983" i="5"/>
  <c r="O1949" i="5"/>
  <c r="O1983" i="5" s="1"/>
  <c r="E1983" i="371" l="1"/>
  <c r="K1949" i="371"/>
  <c r="K1983" i="371" l="1"/>
  <c r="AC1983" i="371" s="1"/>
  <c r="AC1949" i="371"/>
  <c r="C927" i="5" l="1"/>
  <c r="O1195" i="5" l="1"/>
  <c r="O1165" i="5"/>
  <c r="O1063" i="5" l="1"/>
  <c r="O1064" i="5"/>
  <c r="D1062" i="5"/>
  <c r="E1062" i="5"/>
  <c r="F1062" i="5"/>
  <c r="G1062" i="5"/>
  <c r="H1062" i="5"/>
  <c r="I1062" i="5"/>
  <c r="J1062" i="5"/>
  <c r="K1062" i="5"/>
  <c r="L1062" i="5"/>
  <c r="M1062" i="5"/>
  <c r="N1062" i="5"/>
  <c r="C1062" i="5"/>
  <c r="E1062" i="371" l="1"/>
  <c r="K1062" i="371" s="1"/>
  <c r="AC1062" i="371" s="1"/>
  <c r="O1062" i="5"/>
  <c r="O1470" i="5" l="1"/>
  <c r="O1471" i="5"/>
  <c r="O1472" i="5"/>
  <c r="C1466" i="5"/>
  <c r="F76" i="5" l="1"/>
  <c r="E76" i="371" l="1"/>
  <c r="K76" i="371" s="1"/>
  <c r="AC76" i="371" s="1"/>
  <c r="F770" i="5" l="1"/>
  <c r="F1028" i="5"/>
  <c r="F1230" i="5"/>
  <c r="D1060" i="5"/>
  <c r="E1060" i="5"/>
  <c r="F1060" i="5"/>
  <c r="G1060" i="5"/>
  <c r="H1060" i="5"/>
  <c r="I1060" i="5"/>
  <c r="J1060" i="5"/>
  <c r="K1060" i="5"/>
  <c r="L1060" i="5"/>
  <c r="M1060" i="5"/>
  <c r="N1060" i="5"/>
  <c r="D1058" i="5"/>
  <c r="E1058" i="5"/>
  <c r="F1058" i="5"/>
  <c r="G1058" i="5"/>
  <c r="H1058" i="5"/>
  <c r="I1058" i="5"/>
  <c r="J1058" i="5"/>
  <c r="K1058" i="5"/>
  <c r="L1058" i="5"/>
  <c r="M1058" i="5"/>
  <c r="N1058" i="5"/>
  <c r="D1056" i="5"/>
  <c r="E1056" i="5"/>
  <c r="F1056" i="5"/>
  <c r="G1056" i="5"/>
  <c r="H1056" i="5"/>
  <c r="I1056" i="5"/>
  <c r="J1056" i="5"/>
  <c r="K1056" i="5"/>
  <c r="L1056" i="5"/>
  <c r="M1056" i="5"/>
  <c r="N1056" i="5"/>
  <c r="D1054" i="5"/>
  <c r="E1054" i="5"/>
  <c r="F1054" i="5"/>
  <c r="G1054" i="5"/>
  <c r="H1054" i="5"/>
  <c r="I1054" i="5"/>
  <c r="J1054" i="5"/>
  <c r="K1054" i="5"/>
  <c r="L1054" i="5"/>
  <c r="M1054" i="5"/>
  <c r="N1054" i="5"/>
  <c r="D1052" i="5"/>
  <c r="E1052" i="5"/>
  <c r="F1052" i="5"/>
  <c r="G1052" i="5"/>
  <c r="H1052" i="5"/>
  <c r="I1052" i="5"/>
  <c r="J1052" i="5"/>
  <c r="K1052" i="5"/>
  <c r="L1052" i="5"/>
  <c r="M1052" i="5"/>
  <c r="N1052" i="5"/>
  <c r="C1060" i="5"/>
  <c r="C1058" i="5"/>
  <c r="C1056" i="5"/>
  <c r="C1054" i="5"/>
  <c r="C1052" i="5"/>
  <c r="F1020" i="5"/>
  <c r="F1018" i="5"/>
  <c r="F1016" i="5"/>
  <c r="F1014" i="5"/>
  <c r="F1012" i="5"/>
  <c r="F1010" i="5"/>
  <c r="F1008" i="5"/>
  <c r="F1005" i="5"/>
  <c r="F997" i="5"/>
  <c r="F993" i="5"/>
  <c r="F990" i="5"/>
  <c r="F986" i="5"/>
  <c r="F981" i="5"/>
  <c r="F975" i="5"/>
  <c r="F953" i="5"/>
  <c r="F945" i="5"/>
  <c r="F938" i="5"/>
  <c r="F935" i="5"/>
  <c r="F932" i="5"/>
  <c r="F927" i="5"/>
  <c r="F778" i="5"/>
  <c r="F353" i="5"/>
  <c r="N1236" i="5"/>
  <c r="M1236" i="5"/>
  <c r="L1236" i="5"/>
  <c r="K1236" i="5"/>
  <c r="J1236" i="5"/>
  <c r="I1236" i="5"/>
  <c r="H1236" i="5"/>
  <c r="G1236" i="5"/>
  <c r="F1236" i="5"/>
  <c r="E1236" i="5"/>
  <c r="N1233" i="5"/>
  <c r="M1233" i="5"/>
  <c r="L1233" i="5"/>
  <c r="K1233" i="5"/>
  <c r="J1233" i="5"/>
  <c r="I1233" i="5"/>
  <c r="H1233" i="5"/>
  <c r="G1233" i="5"/>
  <c r="F1233" i="5"/>
  <c r="E1233" i="5"/>
  <c r="N1230" i="5"/>
  <c r="M1230" i="5"/>
  <c r="L1230" i="5"/>
  <c r="K1230" i="5"/>
  <c r="J1230" i="5"/>
  <c r="I1230" i="5"/>
  <c r="H1230" i="5"/>
  <c r="G1230" i="5"/>
  <c r="E1230" i="5"/>
  <c r="C1236" i="5"/>
  <c r="C1233" i="5"/>
  <c r="C1230" i="5"/>
  <c r="E1056" i="371" l="1"/>
  <c r="K1056" i="371" s="1"/>
  <c r="AC1056" i="371" s="1"/>
  <c r="E1054" i="371"/>
  <c r="K1054" i="371" s="1"/>
  <c r="AC1054" i="371" s="1"/>
  <c r="E1058" i="371"/>
  <c r="K1058" i="371" s="1"/>
  <c r="AC1058" i="371" s="1"/>
  <c r="E1052" i="371"/>
  <c r="K1052" i="371" s="1"/>
  <c r="AC1052" i="371" s="1"/>
  <c r="E1060" i="371"/>
  <c r="K1060" i="371" s="1"/>
  <c r="AC1060" i="371" s="1"/>
  <c r="F962" i="5"/>
  <c r="O1052" i="5"/>
  <c r="N1157" i="5" l="1"/>
  <c r="M1157" i="5"/>
  <c r="L1157" i="5"/>
  <c r="K1157" i="5"/>
  <c r="J1157" i="5"/>
  <c r="I1157" i="5"/>
  <c r="H1157" i="5"/>
  <c r="G1157" i="5"/>
  <c r="F1157" i="5"/>
  <c r="E1157" i="5"/>
  <c r="D1157" i="5"/>
  <c r="N1141" i="5"/>
  <c r="M1141" i="5"/>
  <c r="L1141" i="5"/>
  <c r="K1141" i="5"/>
  <c r="J1141" i="5"/>
  <c r="I1141" i="5"/>
  <c r="H1141" i="5"/>
  <c r="G1141" i="5"/>
  <c r="F1141" i="5"/>
  <c r="E1141" i="5"/>
  <c r="D1141" i="5"/>
  <c r="N1123" i="5"/>
  <c r="M1123" i="5"/>
  <c r="L1123" i="5"/>
  <c r="K1123" i="5"/>
  <c r="J1123" i="5"/>
  <c r="I1123" i="5"/>
  <c r="H1123" i="5"/>
  <c r="G1123" i="5"/>
  <c r="F1123" i="5"/>
  <c r="E1123" i="5"/>
  <c r="D1123" i="5"/>
  <c r="C1141" i="5"/>
  <c r="C1123" i="5"/>
  <c r="O1042" i="5"/>
  <c r="O1043" i="5"/>
  <c r="O1050" i="5"/>
  <c r="O1054" i="5"/>
  <c r="O1055" i="5"/>
  <c r="O1056" i="5"/>
  <c r="O1057" i="5"/>
  <c r="O1058" i="5"/>
  <c r="O1059" i="5"/>
  <c r="O1060" i="5"/>
  <c r="O1061" i="5"/>
  <c r="E1123" i="371" l="1"/>
  <c r="K1123" i="371" s="1"/>
  <c r="AC1123" i="371" s="1"/>
  <c r="E1157" i="371"/>
  <c r="K1157" i="371" s="1"/>
  <c r="AC1157" i="371" s="1"/>
  <c r="E1141" i="371"/>
  <c r="K1141" i="371" s="1"/>
  <c r="AC1141" i="371" s="1"/>
  <c r="O1123" i="5"/>
  <c r="O1157" i="5"/>
  <c r="O1141" i="5"/>
  <c r="O1032" i="5" l="1"/>
  <c r="O1033" i="5"/>
  <c r="O1034" i="5"/>
  <c r="O1035" i="5"/>
  <c r="O1036" i="5"/>
  <c r="O1037" i="5"/>
  <c r="O1038" i="5"/>
  <c r="O1039" i="5"/>
  <c r="O1040" i="5"/>
  <c r="O1041" i="5"/>
  <c r="D1028" i="5"/>
  <c r="E1028" i="5"/>
  <c r="G1028" i="5"/>
  <c r="H1028" i="5"/>
  <c r="I1028" i="5"/>
  <c r="J1028" i="5"/>
  <c r="K1028" i="5"/>
  <c r="L1028" i="5"/>
  <c r="M1028" i="5"/>
  <c r="N1028" i="5"/>
  <c r="C1028" i="5"/>
  <c r="O991" i="5"/>
  <c r="O992" i="5"/>
  <c r="O994" i="5"/>
  <c r="O995" i="5"/>
  <c r="O996" i="5"/>
  <c r="O998" i="5"/>
  <c r="O999" i="5"/>
  <c r="O1000" i="5"/>
  <c r="O1001" i="5"/>
  <c r="O1002" i="5"/>
  <c r="O1006" i="5"/>
  <c r="O1007" i="5"/>
  <c r="O1009" i="5"/>
  <c r="O1011" i="5"/>
  <c r="O1013" i="5"/>
  <c r="O1015" i="5"/>
  <c r="O1017" i="5"/>
  <c r="O1019" i="5"/>
  <c r="O1021" i="5"/>
  <c r="O1023" i="5"/>
  <c r="O1026" i="5"/>
  <c r="N1020" i="5"/>
  <c r="M1020" i="5"/>
  <c r="L1020" i="5"/>
  <c r="K1020" i="5"/>
  <c r="J1020" i="5"/>
  <c r="I1020" i="5"/>
  <c r="H1020" i="5"/>
  <c r="G1020" i="5"/>
  <c r="E1020" i="5"/>
  <c r="D1020" i="5"/>
  <c r="N1018" i="5"/>
  <c r="M1018" i="5"/>
  <c r="L1018" i="5"/>
  <c r="K1018" i="5"/>
  <c r="J1018" i="5"/>
  <c r="I1018" i="5"/>
  <c r="H1018" i="5"/>
  <c r="G1018" i="5"/>
  <c r="E1018" i="5"/>
  <c r="D1018" i="5"/>
  <c r="N1016" i="5"/>
  <c r="M1016" i="5"/>
  <c r="L1016" i="5"/>
  <c r="K1016" i="5"/>
  <c r="J1016" i="5"/>
  <c r="I1016" i="5"/>
  <c r="H1016" i="5"/>
  <c r="G1016" i="5"/>
  <c r="E1016" i="5"/>
  <c r="D1016" i="5"/>
  <c r="N1014" i="5"/>
  <c r="M1014" i="5"/>
  <c r="L1014" i="5"/>
  <c r="K1014" i="5"/>
  <c r="J1014" i="5"/>
  <c r="I1014" i="5"/>
  <c r="H1014" i="5"/>
  <c r="G1014" i="5"/>
  <c r="E1014" i="5"/>
  <c r="D1014" i="5"/>
  <c r="N1012" i="5"/>
  <c r="M1012" i="5"/>
  <c r="L1012" i="5"/>
  <c r="K1012" i="5"/>
  <c r="J1012" i="5"/>
  <c r="I1012" i="5"/>
  <c r="H1012" i="5"/>
  <c r="G1012" i="5"/>
  <c r="E1012" i="5"/>
  <c r="D1012" i="5"/>
  <c r="N1010" i="5"/>
  <c r="M1010" i="5"/>
  <c r="L1010" i="5"/>
  <c r="K1010" i="5"/>
  <c r="J1010" i="5"/>
  <c r="I1010" i="5"/>
  <c r="H1010" i="5"/>
  <c r="G1010" i="5"/>
  <c r="E1010" i="5"/>
  <c r="D1010" i="5"/>
  <c r="N1008" i="5"/>
  <c r="M1008" i="5"/>
  <c r="L1008" i="5"/>
  <c r="K1008" i="5"/>
  <c r="J1008" i="5"/>
  <c r="I1008" i="5"/>
  <c r="H1008" i="5"/>
  <c r="G1008" i="5"/>
  <c r="E1008" i="5"/>
  <c r="D1008" i="5"/>
  <c r="N1005" i="5"/>
  <c r="M1005" i="5"/>
  <c r="L1005" i="5"/>
  <c r="K1005" i="5"/>
  <c r="J1005" i="5"/>
  <c r="I1005" i="5"/>
  <c r="H1005" i="5"/>
  <c r="G1005" i="5"/>
  <c r="E1005" i="5"/>
  <c r="D1005" i="5"/>
  <c r="N997" i="5"/>
  <c r="M997" i="5"/>
  <c r="L997" i="5"/>
  <c r="K997" i="5"/>
  <c r="J997" i="5"/>
  <c r="I997" i="5"/>
  <c r="H997" i="5"/>
  <c r="G997" i="5"/>
  <c r="E997" i="5"/>
  <c r="D997" i="5"/>
  <c r="N993" i="5"/>
  <c r="M993" i="5"/>
  <c r="L993" i="5"/>
  <c r="K993" i="5"/>
  <c r="J993" i="5"/>
  <c r="I993" i="5"/>
  <c r="H993" i="5"/>
  <c r="G993" i="5"/>
  <c r="E993" i="5"/>
  <c r="D993" i="5"/>
  <c r="N990" i="5"/>
  <c r="M990" i="5"/>
  <c r="L990" i="5"/>
  <c r="K990" i="5"/>
  <c r="J990" i="5"/>
  <c r="I990" i="5"/>
  <c r="H990" i="5"/>
  <c r="G990" i="5"/>
  <c r="E990" i="5"/>
  <c r="D990" i="5"/>
  <c r="C1020" i="5"/>
  <c r="C1018" i="5"/>
  <c r="C1016" i="5"/>
  <c r="C1014" i="5"/>
  <c r="C1012" i="5"/>
  <c r="C1010" i="5"/>
  <c r="C1008" i="5"/>
  <c r="C1005" i="5"/>
  <c r="C997" i="5"/>
  <c r="C993" i="5"/>
  <c r="C990" i="5"/>
  <c r="O988" i="5"/>
  <c r="O989" i="5"/>
  <c r="D986" i="5"/>
  <c r="E986" i="5"/>
  <c r="G986" i="5"/>
  <c r="H986" i="5"/>
  <c r="I986" i="5"/>
  <c r="J986" i="5"/>
  <c r="K986" i="5"/>
  <c r="L986" i="5"/>
  <c r="M986" i="5"/>
  <c r="N986" i="5"/>
  <c r="C986" i="5"/>
  <c r="O983" i="5"/>
  <c r="O984" i="5"/>
  <c r="O985" i="5"/>
  <c r="D981" i="5"/>
  <c r="E981" i="5"/>
  <c r="G981" i="5"/>
  <c r="H981" i="5"/>
  <c r="I981" i="5"/>
  <c r="J981" i="5"/>
  <c r="K981" i="5"/>
  <c r="L981" i="5"/>
  <c r="M981" i="5"/>
  <c r="N981" i="5"/>
  <c r="C981" i="5"/>
  <c r="D975" i="5"/>
  <c r="E975" i="5"/>
  <c r="G975" i="5"/>
  <c r="H975" i="5"/>
  <c r="I975" i="5"/>
  <c r="J975" i="5"/>
  <c r="K975" i="5"/>
  <c r="L975" i="5"/>
  <c r="M975" i="5"/>
  <c r="N975" i="5"/>
  <c r="O978" i="5"/>
  <c r="O965" i="5"/>
  <c r="O966" i="5"/>
  <c r="O969" i="5"/>
  <c r="O970" i="5"/>
  <c r="O972" i="5"/>
  <c r="O973" i="5"/>
  <c r="O974" i="5"/>
  <c r="E1008" i="371" l="1"/>
  <c r="K1008" i="371" s="1"/>
  <c r="AC1008" i="371" s="1"/>
  <c r="E986" i="371"/>
  <c r="K986" i="371" s="1"/>
  <c r="AC986" i="371" s="1"/>
  <c r="E993" i="371"/>
  <c r="K993" i="371" s="1"/>
  <c r="AC993" i="371" s="1"/>
  <c r="E1010" i="371"/>
  <c r="K1010" i="371" s="1"/>
  <c r="AC1010" i="371" s="1"/>
  <c r="E1018" i="371"/>
  <c r="K1018" i="371" s="1"/>
  <c r="AC1018" i="371" s="1"/>
  <c r="E1028" i="371"/>
  <c r="K1028" i="371" s="1"/>
  <c r="AC1028" i="371" s="1"/>
  <c r="E981" i="371"/>
  <c r="K981" i="371" s="1"/>
  <c r="AC981" i="371" s="1"/>
  <c r="E997" i="371"/>
  <c r="K997" i="371" s="1"/>
  <c r="AC997" i="371" s="1"/>
  <c r="E1012" i="371"/>
  <c r="K1012" i="371" s="1"/>
  <c r="AC1012" i="371" s="1"/>
  <c r="E1020" i="371"/>
  <c r="K1020" i="371" s="1"/>
  <c r="AC1020" i="371" s="1"/>
  <c r="E990" i="371"/>
  <c r="K990" i="371" s="1"/>
  <c r="AC990" i="371" s="1"/>
  <c r="E1016" i="371"/>
  <c r="K1016" i="371" s="1"/>
  <c r="AC1016" i="371" s="1"/>
  <c r="E975" i="371"/>
  <c r="K975" i="371" s="1"/>
  <c r="AC975" i="371" s="1"/>
  <c r="E1005" i="371"/>
  <c r="K1005" i="371" s="1"/>
  <c r="AC1005" i="371" s="1"/>
  <c r="E1014" i="371"/>
  <c r="K1014" i="371" s="1"/>
  <c r="AC1014" i="371" s="1"/>
  <c r="L962" i="5"/>
  <c r="H962" i="5"/>
  <c r="K962" i="5"/>
  <c r="G962" i="5"/>
  <c r="O1028" i="5"/>
  <c r="J962" i="5"/>
  <c r="O981" i="5"/>
  <c r="C962" i="5"/>
  <c r="N962" i="5"/>
  <c r="E962" i="5"/>
  <c r="M962" i="5"/>
  <c r="I962" i="5"/>
  <c r="D962" i="5"/>
  <c r="O1005" i="5"/>
  <c r="O1008" i="5"/>
  <c r="O990" i="5"/>
  <c r="O1014" i="5"/>
  <c r="O1012" i="5"/>
  <c r="O1020" i="5"/>
  <c r="O993" i="5"/>
  <c r="O1010" i="5"/>
  <c r="O1018" i="5"/>
  <c r="O1022" i="5"/>
  <c r="O1016" i="5"/>
  <c r="O997" i="5"/>
  <c r="C957" i="5"/>
  <c r="D957" i="5"/>
  <c r="E957" i="5"/>
  <c r="F957" i="5"/>
  <c r="G957" i="5"/>
  <c r="H957" i="5"/>
  <c r="I957" i="5"/>
  <c r="J957" i="5"/>
  <c r="K957" i="5"/>
  <c r="L957" i="5"/>
  <c r="M957" i="5"/>
  <c r="N957" i="5"/>
  <c r="O959" i="5"/>
  <c r="O961" i="5"/>
  <c r="D960" i="5"/>
  <c r="E960" i="5"/>
  <c r="F960" i="5"/>
  <c r="G960" i="5"/>
  <c r="H960" i="5"/>
  <c r="I960" i="5"/>
  <c r="J960" i="5"/>
  <c r="K960" i="5"/>
  <c r="L960" i="5"/>
  <c r="M960" i="5"/>
  <c r="N960" i="5"/>
  <c r="C960" i="5"/>
  <c r="O955" i="5"/>
  <c r="O956" i="5"/>
  <c r="D953" i="5"/>
  <c r="E953" i="5"/>
  <c r="G953" i="5"/>
  <c r="H953" i="5"/>
  <c r="I953" i="5"/>
  <c r="J953" i="5"/>
  <c r="K953" i="5"/>
  <c r="L953" i="5"/>
  <c r="M953" i="5"/>
  <c r="N953" i="5"/>
  <c r="C953" i="5"/>
  <c r="O947" i="5"/>
  <c r="O948" i="5"/>
  <c r="O949" i="5"/>
  <c r="O950" i="5"/>
  <c r="O951" i="5"/>
  <c r="O952" i="5"/>
  <c r="D945" i="5"/>
  <c r="E945" i="5"/>
  <c r="G945" i="5"/>
  <c r="H945" i="5"/>
  <c r="I945" i="5"/>
  <c r="J945" i="5"/>
  <c r="K945" i="5"/>
  <c r="L945" i="5"/>
  <c r="M945" i="5"/>
  <c r="N945" i="5"/>
  <c r="C945" i="5"/>
  <c r="D938" i="5"/>
  <c r="E938" i="5"/>
  <c r="D935" i="5"/>
  <c r="E935" i="5"/>
  <c r="D932" i="5"/>
  <c r="O934" i="5"/>
  <c r="O936" i="5"/>
  <c r="O937" i="5"/>
  <c r="O939" i="5"/>
  <c r="O940" i="5"/>
  <c r="O942" i="5"/>
  <c r="O943" i="5"/>
  <c r="O946" i="5"/>
  <c r="O954" i="5"/>
  <c r="N938" i="5"/>
  <c r="M938" i="5"/>
  <c r="L938" i="5"/>
  <c r="K938" i="5"/>
  <c r="J938" i="5"/>
  <c r="I938" i="5"/>
  <c r="H938" i="5"/>
  <c r="G938" i="5"/>
  <c r="N935" i="5"/>
  <c r="M935" i="5"/>
  <c r="L935" i="5"/>
  <c r="K935" i="5"/>
  <c r="J935" i="5"/>
  <c r="I935" i="5"/>
  <c r="H935" i="5"/>
  <c r="G935" i="5"/>
  <c r="N932" i="5"/>
  <c r="M932" i="5"/>
  <c r="L932" i="5"/>
  <c r="K932" i="5"/>
  <c r="J932" i="5"/>
  <c r="I932" i="5"/>
  <c r="H932" i="5"/>
  <c r="G932" i="5"/>
  <c r="E932" i="5"/>
  <c r="C938" i="5"/>
  <c r="C935" i="5"/>
  <c r="C932" i="5"/>
  <c r="O930" i="5"/>
  <c r="O931" i="5"/>
  <c r="D927" i="5"/>
  <c r="E927" i="5"/>
  <c r="G927" i="5"/>
  <c r="H927" i="5"/>
  <c r="I927" i="5"/>
  <c r="J927" i="5"/>
  <c r="K927" i="5"/>
  <c r="L927" i="5"/>
  <c r="M927" i="5"/>
  <c r="N927" i="5"/>
  <c r="O831" i="5"/>
  <c r="O832" i="5"/>
  <c r="O833" i="5"/>
  <c r="O834" i="5"/>
  <c r="O835" i="5"/>
  <c r="O836" i="5"/>
  <c r="O837" i="5"/>
  <c r="O838" i="5"/>
  <c r="O839" i="5"/>
  <c r="O840" i="5"/>
  <c r="O841" i="5"/>
  <c r="O842" i="5"/>
  <c r="O843" i="5"/>
  <c r="O844" i="5"/>
  <c r="O845" i="5"/>
  <c r="O846" i="5"/>
  <c r="O847" i="5"/>
  <c r="O848" i="5"/>
  <c r="O849" i="5"/>
  <c r="O850" i="5"/>
  <c r="O851" i="5"/>
  <c r="O852" i="5"/>
  <c r="O853" i="5"/>
  <c r="O854" i="5"/>
  <c r="O855" i="5"/>
  <c r="O856" i="5"/>
  <c r="O857" i="5"/>
  <c r="O858" i="5"/>
  <c r="O859" i="5"/>
  <c r="O860" i="5"/>
  <c r="O861" i="5"/>
  <c r="O862" i="5"/>
  <c r="O863" i="5"/>
  <c r="O864" i="5"/>
  <c r="O865" i="5"/>
  <c r="O866" i="5"/>
  <c r="O867" i="5"/>
  <c r="O868" i="5"/>
  <c r="O869" i="5"/>
  <c r="O870" i="5"/>
  <c r="O871" i="5"/>
  <c r="O872" i="5"/>
  <c r="O873" i="5"/>
  <c r="O874" i="5"/>
  <c r="O875" i="5"/>
  <c r="O876" i="5"/>
  <c r="O877" i="5"/>
  <c r="O878" i="5"/>
  <c r="O879" i="5"/>
  <c r="O880" i="5"/>
  <c r="O881" i="5"/>
  <c r="O882" i="5"/>
  <c r="O883" i="5"/>
  <c r="O884" i="5"/>
  <c r="O885" i="5"/>
  <c r="O886" i="5"/>
  <c r="O887" i="5"/>
  <c r="O888" i="5"/>
  <c r="O889" i="5"/>
  <c r="O890" i="5"/>
  <c r="O891" i="5"/>
  <c r="O892" i="5"/>
  <c r="O893" i="5"/>
  <c r="O894" i="5"/>
  <c r="O895" i="5"/>
  <c r="O896" i="5"/>
  <c r="O897" i="5"/>
  <c r="O898" i="5"/>
  <c r="O899" i="5"/>
  <c r="O900" i="5"/>
  <c r="O901" i="5"/>
  <c r="O902" i="5"/>
  <c r="O903" i="5"/>
  <c r="O904" i="5"/>
  <c r="O905" i="5"/>
  <c r="O906" i="5"/>
  <c r="O907" i="5"/>
  <c r="O908" i="5"/>
  <c r="O909" i="5"/>
  <c r="O910" i="5"/>
  <c r="O911" i="5"/>
  <c r="O912" i="5"/>
  <c r="O913" i="5"/>
  <c r="O914" i="5"/>
  <c r="O915" i="5"/>
  <c r="O916" i="5"/>
  <c r="O917" i="5"/>
  <c r="O918" i="5"/>
  <c r="O919" i="5"/>
  <c r="O920" i="5"/>
  <c r="O921" i="5"/>
  <c r="O922" i="5"/>
  <c r="O923" i="5"/>
  <c r="O924" i="5"/>
  <c r="O925" i="5"/>
  <c r="O926" i="5"/>
  <c r="D778" i="5"/>
  <c r="E778" i="5"/>
  <c r="G778" i="5"/>
  <c r="H778" i="5"/>
  <c r="I778" i="5"/>
  <c r="J778" i="5"/>
  <c r="K778" i="5"/>
  <c r="L778" i="5"/>
  <c r="M778" i="5"/>
  <c r="N778" i="5"/>
  <c r="C778" i="5"/>
  <c r="O798" i="5"/>
  <c r="O799" i="5"/>
  <c r="E938" i="371" l="1"/>
  <c r="K938" i="371" s="1"/>
  <c r="AC938" i="371" s="1"/>
  <c r="E960" i="371"/>
  <c r="K960" i="371" s="1"/>
  <c r="AC960" i="371" s="1"/>
  <c r="E932" i="371"/>
  <c r="K932" i="371" s="1"/>
  <c r="AC932" i="371" s="1"/>
  <c r="E945" i="371"/>
  <c r="K945" i="371" s="1"/>
  <c r="AC945" i="371" s="1"/>
  <c r="E962" i="371"/>
  <c r="K962" i="371" s="1"/>
  <c r="AC962" i="371" s="1"/>
  <c r="E935" i="371"/>
  <c r="K935" i="371" s="1"/>
  <c r="AC935" i="371" s="1"/>
  <c r="E953" i="371"/>
  <c r="K953" i="371" s="1"/>
  <c r="AC953" i="371" s="1"/>
  <c r="E778" i="371"/>
  <c r="K778" i="371" s="1"/>
  <c r="AC778" i="371" s="1"/>
  <c r="E927" i="371"/>
  <c r="K927" i="371" s="1"/>
  <c r="AC927" i="371" s="1"/>
  <c r="E957" i="371"/>
  <c r="K957" i="371" s="1"/>
  <c r="AC957" i="371" s="1"/>
  <c r="O778" i="5"/>
  <c r="O960" i="5"/>
  <c r="O945" i="5"/>
  <c r="O935" i="5"/>
  <c r="O941" i="5"/>
  <c r="O938" i="5"/>
  <c r="O767" i="5"/>
  <c r="O771" i="5"/>
  <c r="D770" i="5"/>
  <c r="E770" i="5"/>
  <c r="G770" i="5"/>
  <c r="H770" i="5"/>
  <c r="I770" i="5"/>
  <c r="J770" i="5"/>
  <c r="K770" i="5"/>
  <c r="L770" i="5"/>
  <c r="M770" i="5"/>
  <c r="N770" i="5"/>
  <c r="C770" i="5"/>
  <c r="O759" i="5"/>
  <c r="O752" i="5"/>
  <c r="E770" i="371" l="1"/>
  <c r="K770" i="371" s="1"/>
  <c r="AC770" i="371" s="1"/>
  <c r="O770" i="5"/>
  <c r="O410" i="5"/>
  <c r="O411" i="5"/>
  <c r="O412" i="5"/>
  <c r="O413" i="5"/>
  <c r="O414" i="5"/>
  <c r="O415" i="5"/>
  <c r="O386" i="5" l="1"/>
  <c r="O387" i="5"/>
  <c r="D353" i="5"/>
  <c r="E353" i="5"/>
  <c r="G353" i="5"/>
  <c r="H353" i="5"/>
  <c r="I353" i="5"/>
  <c r="J353" i="5"/>
  <c r="K353" i="5"/>
  <c r="M353" i="5"/>
  <c r="N353" i="5"/>
  <c r="E353" i="371" l="1"/>
  <c r="K353" i="371" s="1"/>
  <c r="AC353" i="371" s="1"/>
  <c r="D1571" i="5" l="1"/>
  <c r="E1571" i="5"/>
  <c r="F1571" i="5"/>
  <c r="G1571" i="5"/>
  <c r="H1571" i="5"/>
  <c r="I1571" i="5"/>
  <c r="J1571" i="5"/>
  <c r="K1571" i="5"/>
  <c r="L1571" i="5"/>
  <c r="M1571" i="5"/>
  <c r="N1571" i="5"/>
  <c r="C1571" i="5"/>
  <c r="E1571" i="371" l="1"/>
  <c r="K1571" i="371" s="1"/>
  <c r="AC1571" i="371" s="1"/>
  <c r="C1570" i="5"/>
  <c r="O766" i="5"/>
  <c r="C1569" i="5" l="1"/>
  <c r="C1987" i="5"/>
  <c r="D1987" i="5"/>
  <c r="E1987" i="5"/>
  <c r="F1987" i="5"/>
  <c r="G1987" i="5"/>
  <c r="H1987" i="5"/>
  <c r="I1987" i="5"/>
  <c r="J1987" i="5"/>
  <c r="K1987" i="5"/>
  <c r="L1987" i="5"/>
  <c r="M1987" i="5"/>
  <c r="N1987" i="5"/>
  <c r="O1987" i="5" l="1"/>
  <c r="N2044" i="5" l="1"/>
  <c r="M2044" i="5"/>
  <c r="L2044" i="5"/>
  <c r="K2044" i="5"/>
  <c r="J2044" i="5"/>
  <c r="I2044" i="5"/>
  <c r="H2044" i="5"/>
  <c r="G2044" i="5"/>
  <c r="F2044" i="5"/>
  <c r="E2044" i="5"/>
  <c r="D2044" i="5"/>
  <c r="C2044" i="5"/>
  <c r="N2042" i="5"/>
  <c r="N2041" i="5" s="1"/>
  <c r="N2040" i="5" s="1"/>
  <c r="N2039" i="5" s="1"/>
  <c r="M2042" i="5"/>
  <c r="M2041" i="5" s="1"/>
  <c r="M2040" i="5" s="1"/>
  <c r="M2039" i="5" s="1"/>
  <c r="L2042" i="5"/>
  <c r="L2041" i="5" s="1"/>
  <c r="L2040" i="5" s="1"/>
  <c r="L2039" i="5" s="1"/>
  <c r="K2042" i="5"/>
  <c r="K2041" i="5" s="1"/>
  <c r="J2042" i="5"/>
  <c r="J2041" i="5" s="1"/>
  <c r="J2040" i="5" s="1"/>
  <c r="J2039" i="5" s="1"/>
  <c r="I2042" i="5"/>
  <c r="I2041" i="5" s="1"/>
  <c r="I2040" i="5" s="1"/>
  <c r="I2039" i="5" s="1"/>
  <c r="H2042" i="5"/>
  <c r="H2041" i="5" s="1"/>
  <c r="H2040" i="5" s="1"/>
  <c r="H2039" i="5" s="1"/>
  <c r="G2042" i="5"/>
  <c r="G2041" i="5" s="1"/>
  <c r="G2040" i="5" s="1"/>
  <c r="G2039" i="5" s="1"/>
  <c r="F2042" i="5"/>
  <c r="F2041" i="5" s="1"/>
  <c r="F2040" i="5" s="1"/>
  <c r="F2039" i="5" s="1"/>
  <c r="E2042" i="5"/>
  <c r="E2041" i="5" s="1"/>
  <c r="E2040" i="5" s="1"/>
  <c r="E2039" i="5" s="1"/>
  <c r="D2042" i="5"/>
  <c r="D2041" i="5" s="1"/>
  <c r="D2040" i="5" s="1"/>
  <c r="D2039" i="5" s="1"/>
  <c r="C2042" i="5"/>
  <c r="N2036" i="5"/>
  <c r="M2036" i="5"/>
  <c r="L2036" i="5"/>
  <c r="K2036" i="5"/>
  <c r="K2035" i="5" s="1"/>
  <c r="K2034" i="5" s="1"/>
  <c r="K2033" i="5" s="1"/>
  <c r="J2036" i="5"/>
  <c r="J2035" i="5" s="1"/>
  <c r="J2034" i="5" s="1"/>
  <c r="J2033" i="5" s="1"/>
  <c r="I2036" i="5"/>
  <c r="I2035" i="5" s="1"/>
  <c r="I2034" i="5" s="1"/>
  <c r="I2033" i="5" s="1"/>
  <c r="H2036" i="5"/>
  <c r="H2035" i="5" s="1"/>
  <c r="H2034" i="5" s="1"/>
  <c r="H2033" i="5" s="1"/>
  <c r="G2036" i="5"/>
  <c r="G2035" i="5" s="1"/>
  <c r="G2034" i="5" s="1"/>
  <c r="G2033" i="5" s="1"/>
  <c r="F2036" i="5"/>
  <c r="F2035" i="5" s="1"/>
  <c r="F2034" i="5" s="1"/>
  <c r="F2033" i="5" s="1"/>
  <c r="E2036" i="5"/>
  <c r="E2035" i="5" s="1"/>
  <c r="E2034" i="5" s="1"/>
  <c r="E2033" i="5" s="1"/>
  <c r="D2036" i="5"/>
  <c r="D2035" i="5" s="1"/>
  <c r="D2034" i="5" s="1"/>
  <c r="D2033" i="5" s="1"/>
  <c r="C2036" i="5"/>
  <c r="N2035" i="5"/>
  <c r="N2034" i="5" s="1"/>
  <c r="N2033" i="5" s="1"/>
  <c r="M2035" i="5"/>
  <c r="M2034" i="5" s="1"/>
  <c r="M2033" i="5" s="1"/>
  <c r="L2035" i="5"/>
  <c r="L2034" i="5" s="1"/>
  <c r="L2033" i="5" s="1"/>
  <c r="N2025" i="5"/>
  <c r="N2024" i="5" s="1"/>
  <c r="M2025" i="5"/>
  <c r="M2024" i="5" s="1"/>
  <c r="L2025" i="5"/>
  <c r="L2024" i="5" s="1"/>
  <c r="K2025" i="5"/>
  <c r="K2024" i="5" s="1"/>
  <c r="J2025" i="5"/>
  <c r="J2024" i="5" s="1"/>
  <c r="I2025" i="5"/>
  <c r="I2024" i="5" s="1"/>
  <c r="H2025" i="5"/>
  <c r="H2024" i="5" s="1"/>
  <c r="G2025" i="5"/>
  <c r="G2024" i="5" s="1"/>
  <c r="F2025" i="5"/>
  <c r="F2024" i="5" s="1"/>
  <c r="E2025" i="5"/>
  <c r="E2024" i="5" s="1"/>
  <c r="D2025" i="5"/>
  <c r="N2018" i="5"/>
  <c r="M2018" i="5"/>
  <c r="L2018" i="5"/>
  <c r="K2018" i="5"/>
  <c r="J2018" i="5"/>
  <c r="I2018" i="5"/>
  <c r="H2018" i="5"/>
  <c r="G2018" i="5"/>
  <c r="F2018" i="5"/>
  <c r="E2018" i="5"/>
  <c r="D2018" i="5"/>
  <c r="C2018" i="5"/>
  <c r="N2015" i="5"/>
  <c r="M2015" i="5"/>
  <c r="L2015" i="5"/>
  <c r="K2015" i="5"/>
  <c r="K2014" i="5" s="1"/>
  <c r="J2015" i="5"/>
  <c r="J2014" i="5" s="1"/>
  <c r="I2015" i="5"/>
  <c r="I2014" i="5" s="1"/>
  <c r="H2015" i="5"/>
  <c r="H2014" i="5" s="1"/>
  <c r="G2015" i="5"/>
  <c r="G2014" i="5" s="1"/>
  <c r="F2015" i="5"/>
  <c r="F2014" i="5" s="1"/>
  <c r="E2015" i="5"/>
  <c r="E2014" i="5" s="1"/>
  <c r="D2015" i="5"/>
  <c r="D2014" i="5" s="1"/>
  <c r="C2015" i="5"/>
  <c r="N2014" i="5"/>
  <c r="M2014" i="5"/>
  <c r="L2014" i="5"/>
  <c r="N2011" i="5"/>
  <c r="M2011" i="5"/>
  <c r="L2011" i="5"/>
  <c r="K2011" i="5"/>
  <c r="J2011" i="5"/>
  <c r="I2011" i="5"/>
  <c r="H2011" i="5"/>
  <c r="G2011" i="5"/>
  <c r="F2011" i="5"/>
  <c r="E2011" i="5"/>
  <c r="D2011" i="5"/>
  <c r="C2011" i="5"/>
  <c r="N2009" i="5"/>
  <c r="M2009" i="5"/>
  <c r="L2009" i="5"/>
  <c r="K2009" i="5"/>
  <c r="K2008" i="5" s="1"/>
  <c r="J2009" i="5"/>
  <c r="J2008" i="5" s="1"/>
  <c r="I2009" i="5"/>
  <c r="I2008" i="5" s="1"/>
  <c r="H2009" i="5"/>
  <c r="H2008" i="5" s="1"/>
  <c r="G2009" i="5"/>
  <c r="G2008" i="5" s="1"/>
  <c r="F2009" i="5"/>
  <c r="F2008" i="5" s="1"/>
  <c r="E2009" i="5"/>
  <c r="E2008" i="5" s="1"/>
  <c r="D2009" i="5"/>
  <c r="D2008" i="5" s="1"/>
  <c r="C2009" i="5"/>
  <c r="N2008" i="5"/>
  <c r="M2008" i="5"/>
  <c r="L2008" i="5"/>
  <c r="N2003" i="5"/>
  <c r="N2002" i="5" s="1"/>
  <c r="N2001" i="5" s="1"/>
  <c r="M2003" i="5"/>
  <c r="M2002" i="5" s="1"/>
  <c r="M2001" i="5" s="1"/>
  <c r="L2003" i="5"/>
  <c r="L2002" i="5" s="1"/>
  <c r="L2001" i="5" s="1"/>
  <c r="K2003" i="5"/>
  <c r="K2002" i="5" s="1"/>
  <c r="K2001" i="5" s="1"/>
  <c r="J2003" i="5"/>
  <c r="J2002" i="5" s="1"/>
  <c r="J2001" i="5" s="1"/>
  <c r="I2003" i="5"/>
  <c r="I2002" i="5" s="1"/>
  <c r="I2001" i="5" s="1"/>
  <c r="H2003" i="5"/>
  <c r="H2002" i="5" s="1"/>
  <c r="H2001" i="5" s="1"/>
  <c r="G2003" i="5"/>
  <c r="G2002" i="5" s="1"/>
  <c r="G2001" i="5" s="1"/>
  <c r="F2003" i="5"/>
  <c r="F2002" i="5" s="1"/>
  <c r="E2003" i="5"/>
  <c r="E2002" i="5" s="1"/>
  <c r="E2001" i="5" s="1"/>
  <c r="D2003" i="5"/>
  <c r="D2002" i="5" s="1"/>
  <c r="D2001" i="5" s="1"/>
  <c r="C2003" i="5"/>
  <c r="N1997" i="5"/>
  <c r="M1997" i="5"/>
  <c r="L1997" i="5"/>
  <c r="K1997" i="5"/>
  <c r="J1997" i="5"/>
  <c r="I1997" i="5"/>
  <c r="H1997" i="5"/>
  <c r="G1997" i="5"/>
  <c r="F1997" i="5"/>
  <c r="E1997" i="5"/>
  <c r="D1997" i="5"/>
  <c r="C1997" i="5"/>
  <c r="N1996" i="5"/>
  <c r="M1996" i="5"/>
  <c r="L1996" i="5"/>
  <c r="K1996" i="5"/>
  <c r="K1995" i="5" s="1"/>
  <c r="J1996" i="5"/>
  <c r="J1995" i="5" s="1"/>
  <c r="I1996" i="5"/>
  <c r="I1995" i="5" s="1"/>
  <c r="H1996" i="5"/>
  <c r="H1995" i="5" s="1"/>
  <c r="G1996" i="5"/>
  <c r="G1995" i="5" s="1"/>
  <c r="F1996" i="5"/>
  <c r="F1995" i="5" s="1"/>
  <c r="E1996" i="5"/>
  <c r="E1995" i="5" s="1"/>
  <c r="D1996" i="5"/>
  <c r="D1995" i="5" s="1"/>
  <c r="C1996" i="5"/>
  <c r="N1995" i="5"/>
  <c r="M1995" i="5"/>
  <c r="L1995" i="5"/>
  <c r="O1998" i="5"/>
  <c r="O2004" i="5"/>
  <c r="O2005" i="5"/>
  <c r="O2006" i="5"/>
  <c r="O2007" i="5"/>
  <c r="O2010" i="5"/>
  <c r="O2012" i="5"/>
  <c r="O2016" i="5"/>
  <c r="O2017" i="5"/>
  <c r="O2019" i="5"/>
  <c r="O2026" i="5"/>
  <c r="O2029" i="5"/>
  <c r="O2030" i="5"/>
  <c r="O2031" i="5"/>
  <c r="O2032" i="5"/>
  <c r="O2037" i="5"/>
  <c r="O2038" i="5"/>
  <c r="O2043" i="5"/>
  <c r="O2045" i="5"/>
  <c r="O2046" i="5"/>
  <c r="O2047" i="5"/>
  <c r="E2036" i="371" l="1"/>
  <c r="K2036" i="371" s="1"/>
  <c r="AC2036" i="371" s="1"/>
  <c r="E1996" i="371"/>
  <c r="K1996" i="371" s="1"/>
  <c r="AC1996" i="371" s="1"/>
  <c r="E1997" i="371"/>
  <c r="K1997" i="371" s="1"/>
  <c r="AC1997" i="371" s="1"/>
  <c r="E2003" i="371"/>
  <c r="K2003" i="371" s="1"/>
  <c r="AC2003" i="371" s="1"/>
  <c r="E2042" i="371"/>
  <c r="K2042" i="371" s="1"/>
  <c r="AC2042" i="371" s="1"/>
  <c r="K2040" i="5"/>
  <c r="K2039" i="5" s="1"/>
  <c r="E2015" i="371"/>
  <c r="K2015" i="371" s="1"/>
  <c r="E2018" i="371"/>
  <c r="K2018" i="371" s="1"/>
  <c r="AC2018" i="371" s="1"/>
  <c r="E2044" i="371"/>
  <c r="K2044" i="371" s="1"/>
  <c r="AC2044" i="371" s="1"/>
  <c r="E2009" i="371"/>
  <c r="K2009" i="371" s="1"/>
  <c r="AC2009" i="371" s="1"/>
  <c r="E2011" i="371"/>
  <c r="K2011" i="371" s="1"/>
  <c r="E2025" i="371"/>
  <c r="K2025" i="371" s="1"/>
  <c r="AC2025" i="371" s="1"/>
  <c r="C2041" i="5"/>
  <c r="C2040" i="5"/>
  <c r="C1995" i="5"/>
  <c r="C2035" i="5"/>
  <c r="D2024" i="5"/>
  <c r="C2014" i="5"/>
  <c r="N2023" i="5"/>
  <c r="N2022" i="5" s="1"/>
  <c r="N2021" i="5" s="1"/>
  <c r="N2020" i="5" s="1"/>
  <c r="N2013" i="5" s="1"/>
  <c r="G2023" i="5"/>
  <c r="G2022" i="5" s="1"/>
  <c r="G2021" i="5" s="1"/>
  <c r="G2020" i="5" s="1"/>
  <c r="G2013" i="5" s="1"/>
  <c r="K2023" i="5"/>
  <c r="K2022" i="5" s="1"/>
  <c r="K2021" i="5" s="1"/>
  <c r="K2020" i="5" s="1"/>
  <c r="D2023" i="5"/>
  <c r="H2023" i="5"/>
  <c r="H2022" i="5" s="1"/>
  <c r="H2021" i="5" s="1"/>
  <c r="H2020" i="5" s="1"/>
  <c r="H2013" i="5" s="1"/>
  <c r="L2023" i="5"/>
  <c r="L2022" i="5" s="1"/>
  <c r="L2021" i="5" s="1"/>
  <c r="L2020" i="5" s="1"/>
  <c r="L2013" i="5" s="1"/>
  <c r="E2023" i="5"/>
  <c r="E2022" i="5" s="1"/>
  <c r="E2021" i="5" s="1"/>
  <c r="E2020" i="5" s="1"/>
  <c r="E2013" i="5" s="1"/>
  <c r="I2023" i="5"/>
  <c r="I2022" i="5" s="1"/>
  <c r="I2021" i="5" s="1"/>
  <c r="I2020" i="5" s="1"/>
  <c r="I2013" i="5" s="1"/>
  <c r="M2023" i="5"/>
  <c r="M2022" i="5" s="1"/>
  <c r="M2021" i="5" s="1"/>
  <c r="M2020" i="5" s="1"/>
  <c r="M2013" i="5" s="1"/>
  <c r="F2023" i="5"/>
  <c r="F2022" i="5" s="1"/>
  <c r="F2021" i="5" s="1"/>
  <c r="F2020" i="5" s="1"/>
  <c r="F2013" i="5" s="1"/>
  <c r="J2023" i="5"/>
  <c r="J2022" i="5" s="1"/>
  <c r="J2021" i="5" s="1"/>
  <c r="J2020" i="5" s="1"/>
  <c r="J2013" i="5" s="1"/>
  <c r="E2000" i="5"/>
  <c r="E1999" i="5" s="1"/>
  <c r="I2000" i="5"/>
  <c r="I1999" i="5" s="1"/>
  <c r="I1994" i="5" s="1"/>
  <c r="I1993" i="5" s="1"/>
  <c r="I1992" i="5" s="1"/>
  <c r="M2000" i="5"/>
  <c r="M1999" i="5" s="1"/>
  <c r="M1994" i="5" s="1"/>
  <c r="M1993" i="5" s="1"/>
  <c r="M1992" i="5" s="1"/>
  <c r="C2022" i="5"/>
  <c r="H2000" i="5"/>
  <c r="H1999" i="5" s="1"/>
  <c r="L2000" i="5"/>
  <c r="L1999" i="5" s="1"/>
  <c r="L1994" i="5" s="1"/>
  <c r="L1993" i="5" s="1"/>
  <c r="L1992" i="5" s="1"/>
  <c r="C2008" i="5"/>
  <c r="J2000" i="5"/>
  <c r="J1999" i="5" s="1"/>
  <c r="J1994" i="5" s="1"/>
  <c r="J1993" i="5" s="1"/>
  <c r="J1992" i="5" s="1"/>
  <c r="N2000" i="5"/>
  <c r="N1999" i="5" s="1"/>
  <c r="N1994" i="5" s="1"/>
  <c r="N1993" i="5" s="1"/>
  <c r="N1992" i="5" s="1"/>
  <c r="C2002" i="5"/>
  <c r="K2000" i="5"/>
  <c r="K1999" i="5" s="1"/>
  <c r="K1994" i="5" s="1"/>
  <c r="K1993" i="5" s="1"/>
  <c r="K1992" i="5" s="1"/>
  <c r="D2000" i="5"/>
  <c r="D1999" i="5" s="1"/>
  <c r="O2018" i="5"/>
  <c r="O2014" i="5"/>
  <c r="O1997" i="5"/>
  <c r="O2025" i="5"/>
  <c r="O2035" i="5"/>
  <c r="O2042" i="5"/>
  <c r="F2001" i="5"/>
  <c r="F2000" i="5" s="1"/>
  <c r="F1999" i="5" s="1"/>
  <c r="F1994" i="5" s="1"/>
  <c r="F1993" i="5" s="1"/>
  <c r="F1992" i="5" s="1"/>
  <c r="H1994" i="5"/>
  <c r="H1993" i="5" s="1"/>
  <c r="H1992" i="5" s="1"/>
  <c r="E1994" i="5"/>
  <c r="E1993" i="5" s="1"/>
  <c r="E1992" i="5" s="1"/>
  <c r="D1994" i="5"/>
  <c r="D1993" i="5" s="1"/>
  <c r="D1992" i="5" s="1"/>
  <c r="O2009" i="5"/>
  <c r="O1996" i="5"/>
  <c r="O2003" i="5"/>
  <c r="O2011" i="5"/>
  <c r="O2015" i="5"/>
  <c r="O2024" i="5"/>
  <c r="O2036" i="5"/>
  <c r="O2040" i="5"/>
  <c r="O2041" i="5"/>
  <c r="O2044" i="5"/>
  <c r="G2000" i="5"/>
  <c r="G1999" i="5" s="1"/>
  <c r="G1994" i="5" s="1"/>
  <c r="O2023" i="5" l="1"/>
  <c r="O1995" i="5"/>
  <c r="K2013" i="5"/>
  <c r="E2002" i="371"/>
  <c r="K2002" i="371" s="1"/>
  <c r="AC2002" i="371" s="1"/>
  <c r="E1995" i="371"/>
  <c r="K1995" i="371" s="1"/>
  <c r="AC1995" i="371" s="1"/>
  <c r="E2014" i="371"/>
  <c r="K2014" i="371" s="1"/>
  <c r="AC2014" i="371" s="1"/>
  <c r="E2035" i="371"/>
  <c r="K2035" i="371" s="1"/>
  <c r="AC2035" i="371" s="1"/>
  <c r="E2024" i="371"/>
  <c r="K2024" i="371" s="1"/>
  <c r="AC2024" i="371" s="1"/>
  <c r="E2041" i="371"/>
  <c r="K2041" i="371" s="1"/>
  <c r="AC2041" i="371" s="1"/>
  <c r="E2008" i="371"/>
  <c r="K2008" i="371" s="1"/>
  <c r="AC2008" i="371" s="1"/>
  <c r="E2023" i="371"/>
  <c r="K2023" i="371" s="1"/>
  <c r="E2040" i="371"/>
  <c r="K2040" i="371" s="1"/>
  <c r="AC2040" i="371" s="1"/>
  <c r="O2008" i="5"/>
  <c r="C2034" i="5"/>
  <c r="C2039" i="5"/>
  <c r="N1991" i="5"/>
  <c r="N1990" i="5" s="1"/>
  <c r="D2022" i="5"/>
  <c r="D2021" i="5" s="1"/>
  <c r="D2020" i="5" s="1"/>
  <c r="D2013" i="5" s="1"/>
  <c r="D1991" i="5" s="1"/>
  <c r="D1990" i="5" s="1"/>
  <c r="O2002" i="5"/>
  <c r="E1991" i="5"/>
  <c r="E1990" i="5" s="1"/>
  <c r="M1991" i="5"/>
  <c r="M1990" i="5" s="1"/>
  <c r="C2001" i="5"/>
  <c r="L1991" i="5"/>
  <c r="L1990" i="5" s="1"/>
  <c r="H1991" i="5"/>
  <c r="H1990" i="5" s="1"/>
  <c r="K1991" i="5"/>
  <c r="K1990" i="5" s="1"/>
  <c r="J1991" i="5"/>
  <c r="J1990" i="5" s="1"/>
  <c r="I1991" i="5"/>
  <c r="I1990" i="5" s="1"/>
  <c r="F1991" i="5"/>
  <c r="F1990" i="5" s="1"/>
  <c r="G1993" i="5"/>
  <c r="E2022" i="371" l="1"/>
  <c r="K2022" i="371" s="1"/>
  <c r="E2039" i="371"/>
  <c r="K2039" i="371" s="1"/>
  <c r="AC2039" i="371" s="1"/>
  <c r="E2001" i="371"/>
  <c r="K2001" i="371" s="1"/>
  <c r="AC2001" i="371" s="1"/>
  <c r="E2034" i="371"/>
  <c r="K2034" i="371" s="1"/>
  <c r="AC2034" i="371" s="1"/>
  <c r="C2033" i="5"/>
  <c r="O2034" i="5"/>
  <c r="O2039" i="5"/>
  <c r="O2022" i="5"/>
  <c r="C2000" i="5"/>
  <c r="O2001" i="5"/>
  <c r="G1992" i="5"/>
  <c r="O14" i="5"/>
  <c r="O29" i="5"/>
  <c r="O36" i="5"/>
  <c r="O45" i="5"/>
  <c r="O52" i="5"/>
  <c r="O60" i="5"/>
  <c r="O67" i="5"/>
  <c r="O95" i="5"/>
  <c r="O102" i="5"/>
  <c r="O109" i="5"/>
  <c r="O116" i="5"/>
  <c r="O124" i="5"/>
  <c r="O126" i="5"/>
  <c r="O129" i="5"/>
  <c r="O134" i="5"/>
  <c r="O139" i="5"/>
  <c r="O145" i="5"/>
  <c r="O152" i="5"/>
  <c r="O155" i="5"/>
  <c r="O158" i="5"/>
  <c r="O168" i="5"/>
  <c r="O175" i="5"/>
  <c r="O183" i="5"/>
  <c r="O190" i="5"/>
  <c r="O199" i="5"/>
  <c r="O200" i="5"/>
  <c r="O202" i="5"/>
  <c r="O210" i="5"/>
  <c r="O215" i="5"/>
  <c r="O217" i="5"/>
  <c r="O223" i="5"/>
  <c r="O224" i="5"/>
  <c r="O227" i="5"/>
  <c r="O229" i="5"/>
  <c r="O231" i="5"/>
  <c r="O240" i="5"/>
  <c r="O248" i="5"/>
  <c r="O269" i="5"/>
  <c r="O270" i="5"/>
  <c r="O271" i="5"/>
  <c r="O272" i="5"/>
  <c r="O273" i="5"/>
  <c r="O274" i="5"/>
  <c r="O275" i="5"/>
  <c r="O276" i="5"/>
  <c r="O277" i="5"/>
  <c r="O278" i="5"/>
  <c r="O279" i="5"/>
  <c r="O280" i="5"/>
  <c r="O281" i="5"/>
  <c r="O282" i="5"/>
  <c r="O283" i="5"/>
  <c r="O284" i="5"/>
  <c r="O285" i="5"/>
  <c r="O286" i="5"/>
  <c r="O287" i="5"/>
  <c r="O288" i="5"/>
  <c r="O289" i="5"/>
  <c r="O290" i="5"/>
  <c r="O291" i="5"/>
  <c r="O292" i="5"/>
  <c r="O293" i="5"/>
  <c r="O294" i="5"/>
  <c r="O295" i="5"/>
  <c r="O296" i="5"/>
  <c r="O297" i="5"/>
  <c r="O298" i="5"/>
  <c r="O299" i="5"/>
  <c r="O300" i="5"/>
  <c r="O301" i="5"/>
  <c r="O302" i="5"/>
  <c r="O303" i="5"/>
  <c r="O304" i="5"/>
  <c r="O305" i="5"/>
  <c r="O306" i="5"/>
  <c r="O307" i="5"/>
  <c r="O308" i="5"/>
  <c r="O309" i="5"/>
  <c r="O310" i="5"/>
  <c r="O311" i="5"/>
  <c r="O312" i="5"/>
  <c r="O313" i="5"/>
  <c r="O314" i="5"/>
  <c r="O315" i="5"/>
  <c r="O316" i="5"/>
  <c r="O317" i="5"/>
  <c r="O318" i="5"/>
  <c r="O319" i="5"/>
  <c r="O320" i="5"/>
  <c r="O321" i="5"/>
  <c r="O322" i="5"/>
  <c r="O323" i="5"/>
  <c r="O324" i="5"/>
  <c r="O325" i="5"/>
  <c r="O326" i="5"/>
  <c r="O327" i="5"/>
  <c r="O328" i="5"/>
  <c r="O329" i="5"/>
  <c r="O330" i="5"/>
  <c r="O331" i="5"/>
  <c r="O332" i="5"/>
  <c r="O333" i="5"/>
  <c r="O334" i="5"/>
  <c r="O335" i="5"/>
  <c r="O336" i="5"/>
  <c r="O337" i="5"/>
  <c r="O338" i="5"/>
  <c r="O339" i="5"/>
  <c r="O340" i="5"/>
  <c r="O341" i="5"/>
  <c r="O342" i="5"/>
  <c r="O343" i="5"/>
  <c r="O344" i="5"/>
  <c r="O345" i="5"/>
  <c r="O346" i="5"/>
  <c r="O347" i="5"/>
  <c r="O348" i="5"/>
  <c r="O349" i="5"/>
  <c r="O350" i="5"/>
  <c r="O352" i="5"/>
  <c r="O354" i="5"/>
  <c r="O358" i="5"/>
  <c r="O359" i="5"/>
  <c r="O360" i="5"/>
  <c r="O361" i="5"/>
  <c r="O362" i="5"/>
  <c r="O363" i="5"/>
  <c r="O364" i="5"/>
  <c r="O365" i="5"/>
  <c r="O366" i="5"/>
  <c r="O367" i="5"/>
  <c r="O368" i="5"/>
  <c r="O369" i="5"/>
  <c r="O370" i="5"/>
  <c r="O371" i="5"/>
  <c r="O372" i="5"/>
  <c r="O373" i="5"/>
  <c r="O374" i="5"/>
  <c r="O375" i="5"/>
  <c r="O376" i="5"/>
  <c r="O377" i="5"/>
  <c r="O378" i="5"/>
  <c r="O379" i="5"/>
  <c r="O380" i="5"/>
  <c r="O381" i="5"/>
  <c r="O382" i="5"/>
  <c r="O383" i="5"/>
  <c r="O384" i="5"/>
  <c r="O385" i="5"/>
  <c r="O389" i="5"/>
  <c r="O390" i="5"/>
  <c r="O391" i="5"/>
  <c r="O392" i="5"/>
  <c r="O393" i="5"/>
  <c r="O394" i="5"/>
  <c r="O395" i="5"/>
  <c r="O396" i="5"/>
  <c r="O397" i="5"/>
  <c r="O398" i="5"/>
  <c r="O399" i="5"/>
  <c r="O400" i="5"/>
  <c r="O401" i="5"/>
  <c r="O402" i="5"/>
  <c r="O403" i="5"/>
  <c r="O404" i="5"/>
  <c r="O405" i="5"/>
  <c r="O406" i="5"/>
  <c r="O407" i="5"/>
  <c r="O408" i="5"/>
  <c r="O409" i="5"/>
  <c r="O635" i="5"/>
  <c r="O642" i="5"/>
  <c r="O643" i="5"/>
  <c r="O647" i="5"/>
  <c r="O654" i="5"/>
  <c r="O655" i="5"/>
  <c r="O660" i="5"/>
  <c r="O661" i="5"/>
  <c r="O662" i="5"/>
  <c r="O663" i="5"/>
  <c r="O664" i="5"/>
  <c r="O665" i="5"/>
  <c r="O666" i="5"/>
  <c r="O667" i="5"/>
  <c r="O668" i="5"/>
  <c r="O669" i="5"/>
  <c r="O670" i="5"/>
  <c r="O671" i="5"/>
  <c r="O674" i="5"/>
  <c r="O676" i="5"/>
  <c r="O677" i="5"/>
  <c r="O678" i="5"/>
  <c r="O679" i="5"/>
  <c r="O680" i="5"/>
  <c r="O681" i="5"/>
  <c r="O682" i="5"/>
  <c r="O683" i="5"/>
  <c r="O684" i="5"/>
  <c r="O685" i="5"/>
  <c r="O686" i="5"/>
  <c r="O740" i="5"/>
  <c r="O744" i="5"/>
  <c r="O750" i="5"/>
  <c r="O751" i="5"/>
  <c r="O757" i="5"/>
  <c r="O758" i="5"/>
  <c r="O765" i="5"/>
  <c r="O779" i="5"/>
  <c r="O780" i="5"/>
  <c r="O781" i="5"/>
  <c r="O782" i="5"/>
  <c r="O783" i="5"/>
  <c r="O784" i="5"/>
  <c r="O785" i="5"/>
  <c r="O786" i="5"/>
  <c r="O787" i="5"/>
  <c r="O788" i="5"/>
  <c r="O789" i="5"/>
  <c r="O790" i="5"/>
  <c r="O791" i="5"/>
  <c r="O792" i="5"/>
  <c r="O793" i="5"/>
  <c r="O794" i="5"/>
  <c r="O795" i="5"/>
  <c r="O796" i="5"/>
  <c r="O797" i="5"/>
  <c r="O800" i="5"/>
  <c r="O801" i="5"/>
  <c r="O802" i="5"/>
  <c r="O803" i="5"/>
  <c r="O804" i="5"/>
  <c r="O805" i="5"/>
  <c r="O806" i="5"/>
  <c r="O807" i="5"/>
  <c r="O808" i="5"/>
  <c r="O809" i="5"/>
  <c r="O810" i="5"/>
  <c r="O811" i="5"/>
  <c r="O812" i="5"/>
  <c r="O813" i="5"/>
  <c r="O814" i="5"/>
  <c r="O815" i="5"/>
  <c r="O816" i="5"/>
  <c r="O817" i="5"/>
  <c r="O818" i="5"/>
  <c r="O819" i="5"/>
  <c r="O820" i="5"/>
  <c r="O821" i="5"/>
  <c r="O822" i="5"/>
  <c r="O823" i="5"/>
  <c r="O824" i="5"/>
  <c r="O825" i="5"/>
  <c r="O826" i="5"/>
  <c r="O827" i="5"/>
  <c r="O828" i="5"/>
  <c r="O829" i="5"/>
  <c r="O830" i="5"/>
  <c r="O928" i="5"/>
  <c r="O929" i="5"/>
  <c r="O933" i="5"/>
  <c r="O958" i="5"/>
  <c r="O964" i="5"/>
  <c r="O976" i="5"/>
  <c r="O977" i="5"/>
  <c r="O982" i="5"/>
  <c r="O987" i="5"/>
  <c r="O1267" i="5"/>
  <c r="O1269" i="5"/>
  <c r="O1271" i="5"/>
  <c r="O1273" i="5"/>
  <c r="O1275" i="5"/>
  <c r="O1277" i="5"/>
  <c r="O1282" i="5"/>
  <c r="O1287" i="5"/>
  <c r="O1290" i="5"/>
  <c r="O1293" i="5"/>
  <c r="O1297" i="5"/>
  <c r="O1303" i="5"/>
  <c r="O1305" i="5"/>
  <c r="O1309" i="5"/>
  <c r="O1311" i="5"/>
  <c r="O1313" i="5"/>
  <c r="O1315" i="5"/>
  <c r="O1317" i="5"/>
  <c r="O1325" i="5"/>
  <c r="O1363" i="5"/>
  <c r="O1365" i="5"/>
  <c r="O1367" i="5"/>
  <c r="O1369" i="5"/>
  <c r="N144" i="5"/>
  <c r="M144" i="5"/>
  <c r="L144" i="5"/>
  <c r="K144" i="5"/>
  <c r="J144" i="5"/>
  <c r="I144" i="5"/>
  <c r="H144" i="5"/>
  <c r="G144" i="5"/>
  <c r="F144" i="5"/>
  <c r="E144" i="5"/>
  <c r="D144" i="5"/>
  <c r="N143" i="5"/>
  <c r="M143" i="5"/>
  <c r="L143" i="5"/>
  <c r="K143" i="5"/>
  <c r="J143" i="5"/>
  <c r="I143" i="5"/>
  <c r="H143" i="5"/>
  <c r="G143" i="5"/>
  <c r="F143" i="5"/>
  <c r="E143" i="5"/>
  <c r="D143" i="5"/>
  <c r="N142" i="5"/>
  <c r="M142" i="5"/>
  <c r="L142" i="5"/>
  <c r="K142" i="5"/>
  <c r="J142" i="5"/>
  <c r="I142" i="5"/>
  <c r="H142" i="5"/>
  <c r="G142" i="5"/>
  <c r="F142" i="5"/>
  <c r="E142" i="5"/>
  <c r="D142" i="5"/>
  <c r="N141" i="5"/>
  <c r="M141" i="5"/>
  <c r="L141" i="5"/>
  <c r="K141" i="5"/>
  <c r="J141" i="5"/>
  <c r="I141" i="5"/>
  <c r="H141" i="5"/>
  <c r="G141" i="5"/>
  <c r="F141" i="5"/>
  <c r="E141" i="5"/>
  <c r="D141" i="5"/>
  <c r="N140" i="5"/>
  <c r="M140" i="5"/>
  <c r="L140" i="5"/>
  <c r="K140" i="5"/>
  <c r="J140" i="5"/>
  <c r="I140" i="5"/>
  <c r="H140" i="5"/>
  <c r="G140" i="5"/>
  <c r="F140" i="5"/>
  <c r="E140" i="5"/>
  <c r="D140" i="5"/>
  <c r="C144" i="5"/>
  <c r="C143" i="5"/>
  <c r="C142" i="5"/>
  <c r="C141" i="5"/>
  <c r="C140" i="5"/>
  <c r="E140" i="371" l="1"/>
  <c r="K140" i="371" s="1"/>
  <c r="AC140" i="371" s="1"/>
  <c r="E144" i="371"/>
  <c r="K144" i="371" s="1"/>
  <c r="AC144" i="371" s="1"/>
  <c r="E2000" i="371"/>
  <c r="K2000" i="371" s="1"/>
  <c r="AC2000" i="371" s="1"/>
  <c r="E142" i="371"/>
  <c r="K142" i="371" s="1"/>
  <c r="AC142" i="371" s="1"/>
  <c r="E2033" i="371"/>
  <c r="K2033" i="371" s="1"/>
  <c r="AC2033" i="371" s="1"/>
  <c r="E141" i="371"/>
  <c r="K141" i="371" s="1"/>
  <c r="AC141" i="371" s="1"/>
  <c r="E143" i="371"/>
  <c r="K143" i="371" s="1"/>
  <c r="AC143" i="371" s="1"/>
  <c r="C1999" i="5"/>
  <c r="O2000" i="5"/>
  <c r="O2033" i="5"/>
  <c r="C2021" i="5"/>
  <c r="C1994" i="5"/>
  <c r="O142" i="5"/>
  <c r="G1991" i="5"/>
  <c r="O144" i="5"/>
  <c r="O140" i="5"/>
  <c r="O141" i="5"/>
  <c r="O143" i="5"/>
  <c r="O1999" i="5" l="1"/>
  <c r="E1994" i="371"/>
  <c r="K1994" i="371" s="1"/>
  <c r="AC1994" i="371" s="1"/>
  <c r="E2021" i="371"/>
  <c r="K2021" i="371" s="1"/>
  <c r="E1999" i="371"/>
  <c r="K1999" i="371" s="1"/>
  <c r="AC1999" i="371" s="1"/>
  <c r="C2020" i="5"/>
  <c r="O2021" i="5"/>
  <c r="C1993" i="5"/>
  <c r="O1994" i="5"/>
  <c r="G1990" i="5"/>
  <c r="N1418" i="5"/>
  <c r="M1418" i="5"/>
  <c r="L1418" i="5"/>
  <c r="K1418" i="5"/>
  <c r="J1418" i="5"/>
  <c r="I1418" i="5"/>
  <c r="H1418" i="5"/>
  <c r="G1418" i="5"/>
  <c r="F1418" i="5"/>
  <c r="E1418" i="5"/>
  <c r="D1418" i="5"/>
  <c r="C1418" i="5"/>
  <c r="O1378" i="5"/>
  <c r="O1379" i="5"/>
  <c r="O1381" i="5"/>
  <c r="O1383" i="5"/>
  <c r="O1384" i="5"/>
  <c r="O1386" i="5"/>
  <c r="O1391" i="5"/>
  <c r="O1393" i="5"/>
  <c r="O1396" i="5"/>
  <c r="O1397" i="5"/>
  <c r="O1399" i="5"/>
  <c r="O1407" i="5"/>
  <c r="O1408" i="5"/>
  <c r="O1410" i="5"/>
  <c r="O1412" i="5"/>
  <c r="O1413" i="5"/>
  <c r="O1415" i="5"/>
  <c r="O1419" i="5"/>
  <c r="O1421" i="5"/>
  <c r="O1426" i="5"/>
  <c r="O1427" i="5"/>
  <c r="O1429" i="5"/>
  <c r="O1431" i="5"/>
  <c r="O1432" i="5"/>
  <c r="O1434" i="5"/>
  <c r="O1436" i="5"/>
  <c r="O1437" i="5"/>
  <c r="O1439" i="5"/>
  <c r="O1442" i="5"/>
  <c r="O1446" i="5"/>
  <c r="O1447" i="5"/>
  <c r="O1448" i="5"/>
  <c r="O1449" i="5"/>
  <c r="O1450" i="5"/>
  <c r="O1452" i="5"/>
  <c r="O1454" i="5"/>
  <c r="O1467" i="5"/>
  <c r="O1468" i="5"/>
  <c r="O1469" i="5"/>
  <c r="O1475" i="5"/>
  <c r="O1476" i="5"/>
  <c r="O1482" i="5"/>
  <c r="O1513" i="5"/>
  <c r="O1514" i="5"/>
  <c r="O1534" i="5"/>
  <c r="O1538" i="5"/>
  <c r="O1541" i="5"/>
  <c r="O1546" i="5"/>
  <c r="O1548" i="5"/>
  <c r="O1549" i="5"/>
  <c r="O1553" i="5"/>
  <c r="O1556" i="5"/>
  <c r="O1557" i="5"/>
  <c r="O1558" i="5"/>
  <c r="O1559" i="5"/>
  <c r="O1560" i="5"/>
  <c r="O1561" i="5"/>
  <c r="O1563" i="5"/>
  <c r="O1564" i="5"/>
  <c r="O1565" i="5"/>
  <c r="O1566" i="5"/>
  <c r="O1567" i="5"/>
  <c r="O1571" i="5"/>
  <c r="O1572" i="5"/>
  <c r="O1573" i="5"/>
  <c r="O1574" i="5"/>
  <c r="O1575" i="5"/>
  <c r="O1576" i="5"/>
  <c r="O1577" i="5"/>
  <c r="O1578" i="5"/>
  <c r="O1579" i="5"/>
  <c r="O1580" i="5"/>
  <c r="O1608" i="5"/>
  <c r="O1609" i="5"/>
  <c r="O1610" i="5"/>
  <c r="O1611" i="5"/>
  <c r="O1612" i="5"/>
  <c r="O1613" i="5"/>
  <c r="O1614" i="5"/>
  <c r="O1615" i="5"/>
  <c r="O1616" i="5"/>
  <c r="O1617" i="5"/>
  <c r="O1618" i="5"/>
  <c r="O1619" i="5"/>
  <c r="O1620" i="5"/>
  <c r="O1621" i="5"/>
  <c r="O1622" i="5"/>
  <c r="O1623" i="5"/>
  <c r="O1624" i="5"/>
  <c r="O1625" i="5"/>
  <c r="O1626" i="5"/>
  <c r="O1627" i="5"/>
  <c r="O1628" i="5"/>
  <c r="O1629" i="5"/>
  <c r="O1630" i="5"/>
  <c r="O1631" i="5"/>
  <c r="O1632" i="5"/>
  <c r="O1633" i="5"/>
  <c r="O1634" i="5"/>
  <c r="O1635" i="5"/>
  <c r="O1636" i="5"/>
  <c r="O1637" i="5"/>
  <c r="O1638" i="5"/>
  <c r="O1639" i="5"/>
  <c r="O1640" i="5"/>
  <c r="O1641" i="5"/>
  <c r="O1642" i="5"/>
  <c r="O1643" i="5"/>
  <c r="O1644" i="5"/>
  <c r="O1645" i="5"/>
  <c r="O1646" i="5"/>
  <c r="O1647" i="5"/>
  <c r="O1648" i="5"/>
  <c r="O1649" i="5"/>
  <c r="O1650" i="5"/>
  <c r="O1651" i="5"/>
  <c r="O1652" i="5"/>
  <c r="O1653" i="5"/>
  <c r="O1654" i="5"/>
  <c r="O1655" i="5"/>
  <c r="O1656" i="5"/>
  <c r="O1657" i="5"/>
  <c r="O1658" i="5"/>
  <c r="O1659" i="5"/>
  <c r="O1660" i="5"/>
  <c r="O1661" i="5"/>
  <c r="O1662" i="5"/>
  <c r="O1663" i="5"/>
  <c r="O1664" i="5"/>
  <c r="O1665" i="5"/>
  <c r="O1666" i="5"/>
  <c r="O1667" i="5"/>
  <c r="O1669" i="5"/>
  <c r="O1670" i="5"/>
  <c r="O1768" i="5"/>
  <c r="O1770" i="5"/>
  <c r="O1771" i="5"/>
  <c r="O1772" i="5"/>
  <c r="O1773" i="5"/>
  <c r="O1774" i="5"/>
  <c r="O1775" i="5"/>
  <c r="O1776" i="5"/>
  <c r="O1777" i="5"/>
  <c r="O1778" i="5"/>
  <c r="O1779" i="5"/>
  <c r="O1780" i="5"/>
  <c r="O1781" i="5"/>
  <c r="O1782" i="5"/>
  <c r="O1785" i="5"/>
  <c r="O1786" i="5"/>
  <c r="O1787" i="5"/>
  <c r="O1788" i="5"/>
  <c r="O1789" i="5"/>
  <c r="O1790" i="5"/>
  <c r="O1791" i="5"/>
  <c r="O1792" i="5"/>
  <c r="O1793" i="5"/>
  <c r="O1794" i="5"/>
  <c r="O1795" i="5"/>
  <c r="O1797" i="5"/>
  <c r="O1798" i="5"/>
  <c r="O1799" i="5"/>
  <c r="O1800" i="5"/>
  <c r="O1801" i="5"/>
  <c r="O1802" i="5"/>
  <c r="O1803" i="5"/>
  <c r="O1804" i="5"/>
  <c r="O1805" i="5"/>
  <c r="O1806" i="5"/>
  <c r="O1807" i="5"/>
  <c r="O1808" i="5"/>
  <c r="O1809" i="5"/>
  <c r="O1810" i="5"/>
  <c r="O1811" i="5"/>
  <c r="O1812" i="5"/>
  <c r="O1813" i="5"/>
  <c r="O1814" i="5"/>
  <c r="O1815" i="5"/>
  <c r="O1816" i="5"/>
  <c r="O1817" i="5"/>
  <c r="O1818" i="5"/>
  <c r="O1819" i="5"/>
  <c r="O1820" i="5"/>
  <c r="O1821" i="5"/>
  <c r="O1822" i="5"/>
  <c r="O1823" i="5"/>
  <c r="O1824" i="5"/>
  <c r="O1825" i="5"/>
  <c r="O1826" i="5"/>
  <c r="O1827" i="5"/>
  <c r="O1828" i="5"/>
  <c r="O1829" i="5"/>
  <c r="O1830" i="5"/>
  <c r="O1831" i="5"/>
  <c r="O1832" i="5"/>
  <c r="O1833" i="5"/>
  <c r="O1834" i="5"/>
  <c r="O1835" i="5"/>
  <c r="O1836" i="5"/>
  <c r="O1837" i="5"/>
  <c r="O1838" i="5"/>
  <c r="O1839" i="5"/>
  <c r="O1840" i="5"/>
  <c r="O1841" i="5"/>
  <c r="O1842" i="5"/>
  <c r="O1843" i="5"/>
  <c r="O1844" i="5"/>
  <c r="O1845" i="5"/>
  <c r="O1846" i="5"/>
  <c r="O1847" i="5"/>
  <c r="O1848" i="5"/>
  <c r="O1849" i="5"/>
  <c r="O1850" i="5"/>
  <c r="O1851" i="5"/>
  <c r="O1852" i="5"/>
  <c r="O1853" i="5"/>
  <c r="O1854" i="5"/>
  <c r="O1855" i="5"/>
  <c r="O1856" i="5"/>
  <c r="O1857" i="5"/>
  <c r="O1858" i="5"/>
  <c r="O1859" i="5"/>
  <c r="O1860" i="5"/>
  <c r="O1861" i="5"/>
  <c r="O1862" i="5"/>
  <c r="O1863" i="5"/>
  <c r="O1864" i="5"/>
  <c r="O1865" i="5"/>
  <c r="O1866" i="5"/>
  <c r="O1867" i="5"/>
  <c r="O1868" i="5"/>
  <c r="O1869" i="5"/>
  <c r="O1870" i="5"/>
  <c r="O1871" i="5"/>
  <c r="O1872" i="5"/>
  <c r="O1873" i="5"/>
  <c r="O1874" i="5"/>
  <c r="O1875" i="5"/>
  <c r="O1876" i="5"/>
  <c r="O1877" i="5"/>
  <c r="O1878" i="5"/>
  <c r="O1879" i="5"/>
  <c r="O1880" i="5"/>
  <c r="O1881" i="5"/>
  <c r="O1882" i="5"/>
  <c r="O1883" i="5"/>
  <c r="O1884" i="5"/>
  <c r="O1885" i="5"/>
  <c r="O1886" i="5"/>
  <c r="O1887" i="5"/>
  <c r="O1888" i="5"/>
  <c r="O1889" i="5"/>
  <c r="O1890" i="5"/>
  <c r="O1891" i="5"/>
  <c r="O1892" i="5"/>
  <c r="O1893" i="5"/>
  <c r="O1894" i="5"/>
  <c r="O1895" i="5"/>
  <c r="O1896" i="5"/>
  <c r="O1897" i="5"/>
  <c r="O1898" i="5"/>
  <c r="O1899" i="5"/>
  <c r="O1900" i="5"/>
  <c r="O1901" i="5"/>
  <c r="O1902" i="5"/>
  <c r="O1903" i="5"/>
  <c r="O1904" i="5"/>
  <c r="O1905" i="5"/>
  <c r="O1906" i="5"/>
  <c r="O1908" i="5"/>
  <c r="O1909" i="5"/>
  <c r="O1911" i="5"/>
  <c r="O1912" i="5"/>
  <c r="O1913" i="5"/>
  <c r="O1914" i="5"/>
  <c r="O1916" i="5"/>
  <c r="O1917" i="5"/>
  <c r="O1919" i="5"/>
  <c r="O1920" i="5"/>
  <c r="O1921" i="5"/>
  <c r="O1925" i="5"/>
  <c r="O1929" i="5"/>
  <c r="O1930" i="5"/>
  <c r="O1932" i="5"/>
  <c r="O1933" i="5"/>
  <c r="O1934" i="5"/>
  <c r="O1935" i="5"/>
  <c r="O1938" i="5"/>
  <c r="O1939" i="5"/>
  <c r="O1941" i="5"/>
  <c r="O1942" i="5"/>
  <c r="O1943" i="5"/>
  <c r="O1944" i="5"/>
  <c r="O1945" i="5"/>
  <c r="N1940" i="5"/>
  <c r="M1940" i="5"/>
  <c r="L1940" i="5"/>
  <c r="K1940" i="5"/>
  <c r="J1940" i="5"/>
  <c r="I1940" i="5"/>
  <c r="H1940" i="5"/>
  <c r="G1940" i="5"/>
  <c r="F1940" i="5"/>
  <c r="E1940" i="5"/>
  <c r="D1940" i="5"/>
  <c r="C1940" i="5"/>
  <c r="N1937" i="5"/>
  <c r="M1937" i="5"/>
  <c r="L1937" i="5"/>
  <c r="K1937" i="5"/>
  <c r="J1937" i="5"/>
  <c r="I1937" i="5"/>
  <c r="H1937" i="5"/>
  <c r="G1937" i="5"/>
  <c r="F1937" i="5"/>
  <c r="E1937" i="5"/>
  <c r="D1937" i="5"/>
  <c r="D1936" i="5" s="1"/>
  <c r="C1937" i="5"/>
  <c r="N1936" i="5"/>
  <c r="M1936" i="5"/>
  <c r="L1936" i="5"/>
  <c r="K1936" i="5"/>
  <c r="J1936" i="5"/>
  <c r="I1936" i="5"/>
  <c r="H1936" i="5"/>
  <c r="G1936" i="5"/>
  <c r="F1936" i="5"/>
  <c r="E1936" i="5"/>
  <c r="N1931" i="5"/>
  <c r="M1931" i="5"/>
  <c r="L1931" i="5"/>
  <c r="K1931" i="5"/>
  <c r="J1931" i="5"/>
  <c r="J1928" i="5" s="1"/>
  <c r="I1931" i="5"/>
  <c r="H1931" i="5"/>
  <c r="G1931" i="5"/>
  <c r="G1928" i="5" s="1"/>
  <c r="F1931" i="5"/>
  <c r="E1931" i="5"/>
  <c r="D1931" i="5"/>
  <c r="D1928" i="5" s="1"/>
  <c r="C1931" i="5"/>
  <c r="N1928" i="5"/>
  <c r="M1928" i="5"/>
  <c r="L1928" i="5"/>
  <c r="K1928" i="5"/>
  <c r="I1928" i="5"/>
  <c r="H1928" i="5"/>
  <c r="F1928" i="5"/>
  <c r="E1928" i="5"/>
  <c r="N1924" i="5"/>
  <c r="M1924" i="5"/>
  <c r="L1924" i="5"/>
  <c r="K1924" i="5"/>
  <c r="J1924" i="5"/>
  <c r="J1923" i="5" s="1"/>
  <c r="J1922" i="5" s="1"/>
  <c r="I1924" i="5"/>
  <c r="I1923" i="5" s="1"/>
  <c r="I1922" i="5" s="1"/>
  <c r="H1924" i="5"/>
  <c r="H1923" i="5" s="1"/>
  <c r="H1922" i="5" s="1"/>
  <c r="G1924" i="5"/>
  <c r="G1923" i="5" s="1"/>
  <c r="G1922" i="5" s="1"/>
  <c r="F1924" i="5"/>
  <c r="F1923" i="5" s="1"/>
  <c r="F1922" i="5" s="1"/>
  <c r="E1924" i="5"/>
  <c r="E1923" i="5" s="1"/>
  <c r="E1922" i="5" s="1"/>
  <c r="D1924" i="5"/>
  <c r="D1923" i="5" s="1"/>
  <c r="D1922" i="5" s="1"/>
  <c r="C1924" i="5"/>
  <c r="N1923" i="5"/>
  <c r="N1922" i="5" s="1"/>
  <c r="M1923" i="5"/>
  <c r="M1922" i="5" s="1"/>
  <c r="L1923" i="5"/>
  <c r="L1922" i="5" s="1"/>
  <c r="K1923" i="5"/>
  <c r="K1922" i="5" s="1"/>
  <c r="N1918" i="5"/>
  <c r="M1918" i="5"/>
  <c r="L1918" i="5"/>
  <c r="K1918" i="5"/>
  <c r="J1918" i="5"/>
  <c r="I1918" i="5"/>
  <c r="H1918" i="5"/>
  <c r="G1918" i="5"/>
  <c r="F1918" i="5"/>
  <c r="E1918" i="5"/>
  <c r="D1918" i="5"/>
  <c r="C1918" i="5"/>
  <c r="N1915" i="5"/>
  <c r="M1915" i="5"/>
  <c r="L1915" i="5"/>
  <c r="K1915" i="5"/>
  <c r="J1915" i="5"/>
  <c r="I1915" i="5"/>
  <c r="H1915" i="5"/>
  <c r="G1915" i="5"/>
  <c r="F1915" i="5"/>
  <c r="E1915" i="5"/>
  <c r="D1915" i="5"/>
  <c r="C1915" i="5"/>
  <c r="N1910" i="5"/>
  <c r="M1910" i="5"/>
  <c r="L1910" i="5"/>
  <c r="K1910" i="5"/>
  <c r="J1910" i="5"/>
  <c r="I1910" i="5"/>
  <c r="H1910" i="5"/>
  <c r="G1910" i="5"/>
  <c r="F1910" i="5"/>
  <c r="E1910" i="5"/>
  <c r="D1910" i="5"/>
  <c r="C1910" i="5"/>
  <c r="N1907" i="5"/>
  <c r="M1907" i="5"/>
  <c r="M1796" i="5" s="1"/>
  <c r="L1907" i="5"/>
  <c r="K1907" i="5"/>
  <c r="J1907" i="5"/>
  <c r="J1796" i="5" s="1"/>
  <c r="I1907" i="5"/>
  <c r="I1796" i="5" s="1"/>
  <c r="H1907" i="5"/>
  <c r="H1796" i="5" s="1"/>
  <c r="G1907" i="5"/>
  <c r="G1796" i="5" s="1"/>
  <c r="F1907" i="5"/>
  <c r="F1796" i="5" s="1"/>
  <c r="E1907" i="5"/>
  <c r="E1796" i="5" s="1"/>
  <c r="D1907" i="5"/>
  <c r="D1796" i="5" s="1"/>
  <c r="C1907" i="5"/>
  <c r="N1784" i="5"/>
  <c r="M1784" i="5"/>
  <c r="L1784" i="5"/>
  <c r="L1783" i="5" s="1"/>
  <c r="K1784" i="5"/>
  <c r="K1783" i="5" s="1"/>
  <c r="J1784" i="5"/>
  <c r="J1783" i="5" s="1"/>
  <c r="I1784" i="5"/>
  <c r="I1783" i="5" s="1"/>
  <c r="H1784" i="5"/>
  <c r="H1783" i="5" s="1"/>
  <c r="G1784" i="5"/>
  <c r="G1783" i="5" s="1"/>
  <c r="F1784" i="5"/>
  <c r="F1783" i="5" s="1"/>
  <c r="E1784" i="5"/>
  <c r="E1783" i="5" s="1"/>
  <c r="D1784" i="5"/>
  <c r="D1783" i="5" s="1"/>
  <c r="C1784" i="5"/>
  <c r="N1783" i="5"/>
  <c r="M1783" i="5"/>
  <c r="N1769" i="5"/>
  <c r="M1769" i="5"/>
  <c r="M1757" i="5" s="1"/>
  <c r="L1769" i="5"/>
  <c r="L1757" i="5" s="1"/>
  <c r="K1769" i="5"/>
  <c r="K1757" i="5" s="1"/>
  <c r="J1769" i="5"/>
  <c r="J1757" i="5" s="1"/>
  <c r="I1769" i="5"/>
  <c r="H1769" i="5"/>
  <c r="H1757" i="5" s="1"/>
  <c r="G1769" i="5"/>
  <c r="G1757" i="5" s="1"/>
  <c r="F1769" i="5"/>
  <c r="F1757" i="5" s="1"/>
  <c r="E1769" i="5"/>
  <c r="E1757" i="5" s="1"/>
  <c r="D1769" i="5"/>
  <c r="D1757" i="5" s="1"/>
  <c r="C1769" i="5"/>
  <c r="N1757" i="5"/>
  <c r="I1757" i="5"/>
  <c r="N1570" i="5"/>
  <c r="N1569" i="5" s="1"/>
  <c r="M1570" i="5"/>
  <c r="M1569" i="5" s="1"/>
  <c r="L1570" i="5"/>
  <c r="L1569" i="5" s="1"/>
  <c r="K1570" i="5"/>
  <c r="K1569" i="5" s="1"/>
  <c r="J1570" i="5"/>
  <c r="J1569" i="5" s="1"/>
  <c r="I1570" i="5"/>
  <c r="I1569" i="5" s="1"/>
  <c r="H1570" i="5"/>
  <c r="H1569" i="5" s="1"/>
  <c r="G1570" i="5"/>
  <c r="G1569" i="5" s="1"/>
  <c r="N1555" i="5"/>
  <c r="M1555" i="5"/>
  <c r="L1555" i="5"/>
  <c r="K1555" i="5"/>
  <c r="J1555" i="5"/>
  <c r="I1555" i="5"/>
  <c r="I1554" i="5" s="1"/>
  <c r="H1555" i="5"/>
  <c r="H1554" i="5" s="1"/>
  <c r="G1555" i="5"/>
  <c r="G1554" i="5" s="1"/>
  <c r="F1555" i="5"/>
  <c r="F1554" i="5" s="1"/>
  <c r="E1555" i="5"/>
  <c r="E1554" i="5" s="1"/>
  <c r="D1555" i="5"/>
  <c r="D1554" i="5" s="1"/>
  <c r="C1555" i="5"/>
  <c r="N1554" i="5"/>
  <c r="M1554" i="5"/>
  <c r="L1554" i="5"/>
  <c r="K1554" i="5"/>
  <c r="J1554" i="5"/>
  <c r="N1552" i="5"/>
  <c r="M1552" i="5"/>
  <c r="L1552" i="5"/>
  <c r="K1552" i="5"/>
  <c r="K1551" i="5" s="1"/>
  <c r="K1550" i="5" s="1"/>
  <c r="J1552" i="5"/>
  <c r="J1551" i="5" s="1"/>
  <c r="J1550" i="5" s="1"/>
  <c r="I1552" i="5"/>
  <c r="I1551" i="5" s="1"/>
  <c r="I1550" i="5" s="1"/>
  <c r="H1552" i="5"/>
  <c r="H1551" i="5" s="1"/>
  <c r="H1550" i="5" s="1"/>
  <c r="G1552" i="5"/>
  <c r="G1551" i="5" s="1"/>
  <c r="G1550" i="5" s="1"/>
  <c r="F1552" i="5"/>
  <c r="F1551" i="5" s="1"/>
  <c r="F1550" i="5" s="1"/>
  <c r="E1552" i="5"/>
  <c r="E1551" i="5" s="1"/>
  <c r="E1550" i="5" s="1"/>
  <c r="D1552" i="5"/>
  <c r="D1551" i="5" s="1"/>
  <c r="D1550" i="5" s="1"/>
  <c r="C1552" i="5"/>
  <c r="N1551" i="5"/>
  <c r="N1550" i="5" s="1"/>
  <c r="M1551" i="5"/>
  <c r="M1550" i="5" s="1"/>
  <c r="L1551" i="5"/>
  <c r="L1550" i="5" s="1"/>
  <c r="N1547" i="5"/>
  <c r="M1547" i="5"/>
  <c r="L1547" i="5"/>
  <c r="K1547" i="5"/>
  <c r="J1547" i="5"/>
  <c r="I1547" i="5"/>
  <c r="H1547" i="5"/>
  <c r="G1547" i="5"/>
  <c r="F1547" i="5"/>
  <c r="E1547" i="5"/>
  <c r="D1547" i="5"/>
  <c r="C1547" i="5"/>
  <c r="N1545" i="5"/>
  <c r="M1545" i="5"/>
  <c r="L1545" i="5"/>
  <c r="L1544" i="5" s="1"/>
  <c r="L1543" i="5" s="1"/>
  <c r="K1545" i="5"/>
  <c r="K1544" i="5" s="1"/>
  <c r="J1545" i="5"/>
  <c r="J1544" i="5" s="1"/>
  <c r="J1543" i="5" s="1"/>
  <c r="I1545" i="5"/>
  <c r="I1544" i="5" s="1"/>
  <c r="I1543" i="5" s="1"/>
  <c r="H1545" i="5"/>
  <c r="H1544" i="5" s="1"/>
  <c r="H1543" i="5" s="1"/>
  <c r="G1545" i="5"/>
  <c r="G1544" i="5" s="1"/>
  <c r="F1545" i="5"/>
  <c r="F1544" i="5" s="1"/>
  <c r="F1543" i="5" s="1"/>
  <c r="E1545" i="5"/>
  <c r="E1544" i="5" s="1"/>
  <c r="E1543" i="5" s="1"/>
  <c r="D1545" i="5"/>
  <c r="D1544" i="5" s="1"/>
  <c r="D1543" i="5" s="1"/>
  <c r="C1545" i="5"/>
  <c r="N1544" i="5"/>
  <c r="N1543" i="5" s="1"/>
  <c r="M1544" i="5"/>
  <c r="M1543" i="5" s="1"/>
  <c r="N1540" i="5"/>
  <c r="M1540" i="5"/>
  <c r="M1539" i="5" s="1"/>
  <c r="L1540" i="5"/>
  <c r="L1539" i="5" s="1"/>
  <c r="K1540" i="5"/>
  <c r="K1539" i="5" s="1"/>
  <c r="J1540" i="5"/>
  <c r="J1539" i="5" s="1"/>
  <c r="I1540" i="5"/>
  <c r="I1539" i="5" s="1"/>
  <c r="H1540" i="5"/>
  <c r="H1539" i="5" s="1"/>
  <c r="G1540" i="5"/>
  <c r="G1539" i="5" s="1"/>
  <c r="F1540" i="5"/>
  <c r="F1539" i="5" s="1"/>
  <c r="E1540" i="5"/>
  <c r="E1539" i="5" s="1"/>
  <c r="D1540" i="5"/>
  <c r="D1539" i="5" s="1"/>
  <c r="C1540" i="5"/>
  <c r="N1539" i="5"/>
  <c r="N1537" i="5"/>
  <c r="M1537" i="5"/>
  <c r="L1537" i="5"/>
  <c r="K1537" i="5"/>
  <c r="J1537" i="5"/>
  <c r="I1537" i="5"/>
  <c r="H1537" i="5"/>
  <c r="G1537" i="5"/>
  <c r="F1537" i="5"/>
  <c r="E1537" i="5"/>
  <c r="D1537" i="5"/>
  <c r="C1537" i="5"/>
  <c r="N1536" i="5"/>
  <c r="M1536" i="5"/>
  <c r="L1536" i="5"/>
  <c r="K1536" i="5"/>
  <c r="J1536" i="5"/>
  <c r="I1536" i="5"/>
  <c r="H1536" i="5"/>
  <c r="G1536" i="5"/>
  <c r="F1536" i="5"/>
  <c r="E1536" i="5"/>
  <c r="D1536" i="5"/>
  <c r="N1533" i="5"/>
  <c r="M1533" i="5"/>
  <c r="L1533" i="5"/>
  <c r="K1533" i="5"/>
  <c r="J1533" i="5"/>
  <c r="J1532" i="5" s="1"/>
  <c r="J1531" i="5" s="1"/>
  <c r="J1530" i="5" s="1"/>
  <c r="J1529" i="5" s="1"/>
  <c r="J1528" i="5" s="1"/>
  <c r="I1533" i="5"/>
  <c r="I1532" i="5" s="1"/>
  <c r="I1531" i="5" s="1"/>
  <c r="I1530" i="5" s="1"/>
  <c r="I1529" i="5" s="1"/>
  <c r="I1528" i="5" s="1"/>
  <c r="H1533" i="5"/>
  <c r="H1532" i="5" s="1"/>
  <c r="H1531" i="5" s="1"/>
  <c r="H1530" i="5" s="1"/>
  <c r="H1529" i="5" s="1"/>
  <c r="H1528" i="5" s="1"/>
  <c r="G1533" i="5"/>
  <c r="G1532" i="5" s="1"/>
  <c r="G1531" i="5" s="1"/>
  <c r="G1530" i="5" s="1"/>
  <c r="G1529" i="5" s="1"/>
  <c r="G1528" i="5" s="1"/>
  <c r="F1533" i="5"/>
  <c r="F1532" i="5" s="1"/>
  <c r="F1531" i="5" s="1"/>
  <c r="F1530" i="5" s="1"/>
  <c r="F1529" i="5" s="1"/>
  <c r="F1528" i="5" s="1"/>
  <c r="E1533" i="5"/>
  <c r="E1532" i="5" s="1"/>
  <c r="E1531" i="5" s="1"/>
  <c r="E1530" i="5" s="1"/>
  <c r="E1529" i="5" s="1"/>
  <c r="E1528" i="5" s="1"/>
  <c r="D1533" i="5"/>
  <c r="D1532" i="5" s="1"/>
  <c r="D1531" i="5" s="1"/>
  <c r="D1530" i="5" s="1"/>
  <c r="D1529" i="5" s="1"/>
  <c r="D1528" i="5" s="1"/>
  <c r="C1533" i="5"/>
  <c r="C1532" i="5" s="1"/>
  <c r="N1532" i="5"/>
  <c r="N1531" i="5" s="1"/>
  <c r="N1530" i="5" s="1"/>
  <c r="N1529" i="5" s="1"/>
  <c r="N1528" i="5" s="1"/>
  <c r="M1532" i="5"/>
  <c r="M1531" i="5" s="1"/>
  <c r="M1530" i="5" s="1"/>
  <c r="M1529" i="5" s="1"/>
  <c r="M1528" i="5" s="1"/>
  <c r="L1532" i="5"/>
  <c r="L1531" i="5" s="1"/>
  <c r="L1530" i="5" s="1"/>
  <c r="L1529" i="5" s="1"/>
  <c r="L1528" i="5" s="1"/>
  <c r="K1532" i="5"/>
  <c r="K1531" i="5" s="1"/>
  <c r="K1530" i="5" s="1"/>
  <c r="K1529" i="5" s="1"/>
  <c r="K1528" i="5" s="1"/>
  <c r="N1525" i="5"/>
  <c r="M1525" i="5"/>
  <c r="L1525" i="5"/>
  <c r="K1525" i="5"/>
  <c r="J1525" i="5"/>
  <c r="I1525" i="5"/>
  <c r="H1525" i="5"/>
  <c r="G1525" i="5"/>
  <c r="F1525" i="5"/>
  <c r="E1525" i="5"/>
  <c r="D1525" i="5"/>
  <c r="C1525" i="5"/>
  <c r="N1511" i="5"/>
  <c r="M1511" i="5"/>
  <c r="K1511" i="5"/>
  <c r="H1511" i="5"/>
  <c r="G1511" i="5"/>
  <c r="F1511" i="5"/>
  <c r="E1511" i="5"/>
  <c r="I1511" i="5"/>
  <c r="C1511" i="5"/>
  <c r="N1492" i="5"/>
  <c r="M1492" i="5"/>
  <c r="L1492" i="5"/>
  <c r="K1492" i="5"/>
  <c r="J1492" i="5"/>
  <c r="I1492" i="5"/>
  <c r="H1492" i="5"/>
  <c r="G1492" i="5"/>
  <c r="F1492" i="5"/>
  <c r="E1492" i="5"/>
  <c r="D1492" i="5"/>
  <c r="N1481" i="5"/>
  <c r="N1480" i="5" s="1"/>
  <c r="N1479" i="5" s="1"/>
  <c r="N1478" i="5" s="1"/>
  <c r="N1477" i="5" s="1"/>
  <c r="M1481" i="5"/>
  <c r="M1480" i="5" s="1"/>
  <c r="L1481" i="5"/>
  <c r="L1480" i="5" s="1"/>
  <c r="K1481" i="5"/>
  <c r="K1480" i="5" s="1"/>
  <c r="J1481" i="5"/>
  <c r="J1480" i="5" s="1"/>
  <c r="J1479" i="5" s="1"/>
  <c r="J1478" i="5" s="1"/>
  <c r="J1477" i="5" s="1"/>
  <c r="I1481" i="5"/>
  <c r="I1480" i="5" s="1"/>
  <c r="I1479" i="5" s="1"/>
  <c r="I1478" i="5" s="1"/>
  <c r="I1477" i="5" s="1"/>
  <c r="H1481" i="5"/>
  <c r="H1480" i="5" s="1"/>
  <c r="G1481" i="5"/>
  <c r="G1480" i="5" s="1"/>
  <c r="F1481" i="5"/>
  <c r="F1480" i="5" s="1"/>
  <c r="F1479" i="5" s="1"/>
  <c r="F1478" i="5" s="1"/>
  <c r="F1477" i="5" s="1"/>
  <c r="E1481" i="5"/>
  <c r="E1480" i="5" s="1"/>
  <c r="E1479" i="5" s="1"/>
  <c r="E1478" i="5" s="1"/>
  <c r="E1477" i="5" s="1"/>
  <c r="D1481" i="5"/>
  <c r="D1480" i="5" s="1"/>
  <c r="C1481" i="5"/>
  <c r="N1474" i="5"/>
  <c r="M1474" i="5"/>
  <c r="L1474" i="5"/>
  <c r="L1473" i="5" s="1"/>
  <c r="K1474" i="5"/>
  <c r="K1473" i="5" s="1"/>
  <c r="J1474" i="5"/>
  <c r="J1473" i="5" s="1"/>
  <c r="I1474" i="5"/>
  <c r="I1473" i="5" s="1"/>
  <c r="H1474" i="5"/>
  <c r="H1473" i="5" s="1"/>
  <c r="G1474" i="5"/>
  <c r="G1473" i="5" s="1"/>
  <c r="F1474" i="5"/>
  <c r="F1473" i="5" s="1"/>
  <c r="E1474" i="5"/>
  <c r="E1473" i="5" s="1"/>
  <c r="D1474" i="5"/>
  <c r="D1473" i="5" s="1"/>
  <c r="C1474" i="5"/>
  <c r="N1473" i="5"/>
  <c r="M1473" i="5"/>
  <c r="N1466" i="5"/>
  <c r="N1465" i="5" s="1"/>
  <c r="M1466" i="5"/>
  <c r="M1465" i="5" s="1"/>
  <c r="L1466" i="5"/>
  <c r="L1465" i="5" s="1"/>
  <c r="K1466" i="5"/>
  <c r="K1465" i="5" s="1"/>
  <c r="J1466" i="5"/>
  <c r="J1465" i="5" s="1"/>
  <c r="I1466" i="5"/>
  <c r="I1465" i="5" s="1"/>
  <c r="H1466" i="5"/>
  <c r="H1465" i="5" s="1"/>
  <c r="G1466" i="5"/>
  <c r="G1465" i="5" s="1"/>
  <c r="F1466" i="5"/>
  <c r="F1465" i="5" s="1"/>
  <c r="E1466" i="5"/>
  <c r="E1465" i="5" s="1"/>
  <c r="D1466" i="5"/>
  <c r="C1465" i="5"/>
  <c r="N1461" i="5"/>
  <c r="N1456" i="5" s="1"/>
  <c r="M1461" i="5"/>
  <c r="M1456" i="5" s="1"/>
  <c r="L1461" i="5"/>
  <c r="L1456" i="5" s="1"/>
  <c r="K1461" i="5"/>
  <c r="K1456" i="5" s="1"/>
  <c r="J1461" i="5"/>
  <c r="J1456" i="5" s="1"/>
  <c r="I1461" i="5"/>
  <c r="I1456" i="5" s="1"/>
  <c r="H1461" i="5"/>
  <c r="H1456" i="5" s="1"/>
  <c r="G1461" i="5"/>
  <c r="G1456" i="5" s="1"/>
  <c r="F1461" i="5"/>
  <c r="F1456" i="5" s="1"/>
  <c r="E1461" i="5"/>
  <c r="E1456" i="5" s="1"/>
  <c r="D1461" i="5"/>
  <c r="D1456" i="5" s="1"/>
  <c r="C1461" i="5"/>
  <c r="N1453" i="5"/>
  <c r="M1453" i="5"/>
  <c r="L1453" i="5"/>
  <c r="K1453" i="5"/>
  <c r="J1453" i="5"/>
  <c r="I1453" i="5"/>
  <c r="H1453" i="5"/>
  <c r="G1453" i="5"/>
  <c r="F1453" i="5"/>
  <c r="E1453" i="5"/>
  <c r="D1453" i="5"/>
  <c r="C1453" i="5"/>
  <c r="N1451" i="5"/>
  <c r="M1451" i="5"/>
  <c r="L1451" i="5"/>
  <c r="K1451" i="5"/>
  <c r="J1451" i="5"/>
  <c r="I1451" i="5"/>
  <c r="H1451" i="5"/>
  <c r="G1451" i="5"/>
  <c r="F1451" i="5"/>
  <c r="E1451" i="5"/>
  <c r="D1451" i="5"/>
  <c r="C1451" i="5"/>
  <c r="N1445" i="5"/>
  <c r="N1444" i="5" s="1"/>
  <c r="N1443" i="5" s="1"/>
  <c r="M1445" i="5"/>
  <c r="M1444" i="5" s="1"/>
  <c r="M1443" i="5" s="1"/>
  <c r="L1445" i="5"/>
  <c r="L1444" i="5" s="1"/>
  <c r="L1443" i="5" s="1"/>
  <c r="K1445" i="5"/>
  <c r="K1444" i="5" s="1"/>
  <c r="K1443" i="5" s="1"/>
  <c r="J1445" i="5"/>
  <c r="J1444" i="5" s="1"/>
  <c r="J1443" i="5" s="1"/>
  <c r="I1445" i="5"/>
  <c r="I1444" i="5" s="1"/>
  <c r="I1443" i="5" s="1"/>
  <c r="H1445" i="5"/>
  <c r="H1444" i="5" s="1"/>
  <c r="H1443" i="5" s="1"/>
  <c r="G1445" i="5"/>
  <c r="G1444" i="5" s="1"/>
  <c r="G1443" i="5" s="1"/>
  <c r="F1445" i="5"/>
  <c r="F1444" i="5" s="1"/>
  <c r="F1443" i="5" s="1"/>
  <c r="E1445" i="5"/>
  <c r="E1444" i="5" s="1"/>
  <c r="E1443" i="5" s="1"/>
  <c r="D1445" i="5"/>
  <c r="D1444" i="5" s="1"/>
  <c r="D1443" i="5" s="1"/>
  <c r="C1445" i="5"/>
  <c r="N1441" i="5"/>
  <c r="N1440" i="5" s="1"/>
  <c r="M1441" i="5"/>
  <c r="M1440" i="5" s="1"/>
  <c r="L1441" i="5"/>
  <c r="L1440" i="5" s="1"/>
  <c r="K1441" i="5"/>
  <c r="K1440" i="5" s="1"/>
  <c r="J1441" i="5"/>
  <c r="J1440" i="5" s="1"/>
  <c r="I1441" i="5"/>
  <c r="I1440" i="5" s="1"/>
  <c r="H1441" i="5"/>
  <c r="H1440" i="5" s="1"/>
  <c r="G1441" i="5"/>
  <c r="G1440" i="5" s="1"/>
  <c r="F1441" i="5"/>
  <c r="F1440" i="5" s="1"/>
  <c r="E1441" i="5"/>
  <c r="E1440" i="5" s="1"/>
  <c r="D1441" i="5"/>
  <c r="D1440" i="5" s="1"/>
  <c r="C1441" i="5"/>
  <c r="N1438" i="5"/>
  <c r="M1438" i="5"/>
  <c r="L1438" i="5"/>
  <c r="K1438" i="5"/>
  <c r="J1438" i="5"/>
  <c r="I1438" i="5"/>
  <c r="H1438" i="5"/>
  <c r="G1438" i="5"/>
  <c r="F1438" i="5"/>
  <c r="E1438" i="5"/>
  <c r="D1438" i="5"/>
  <c r="C1438" i="5"/>
  <c r="N1435" i="5"/>
  <c r="M1435" i="5"/>
  <c r="L1435" i="5"/>
  <c r="K1435" i="5"/>
  <c r="J1435" i="5"/>
  <c r="I1435" i="5"/>
  <c r="H1435" i="5"/>
  <c r="H1430" i="5" s="1"/>
  <c r="G1435" i="5"/>
  <c r="F1435" i="5"/>
  <c r="E1435" i="5"/>
  <c r="D1435" i="5"/>
  <c r="C1435" i="5"/>
  <c r="N1433" i="5"/>
  <c r="M1433" i="5"/>
  <c r="L1433" i="5"/>
  <c r="L1430" i="5" s="1"/>
  <c r="K1433" i="5"/>
  <c r="K1430" i="5" s="1"/>
  <c r="J1433" i="5"/>
  <c r="I1433" i="5"/>
  <c r="I1430" i="5" s="1"/>
  <c r="H1433" i="5"/>
  <c r="G1433" i="5"/>
  <c r="G1430" i="5" s="1"/>
  <c r="F1433" i="5"/>
  <c r="E1433" i="5"/>
  <c r="E1430" i="5" s="1"/>
  <c r="D1433" i="5"/>
  <c r="C1433" i="5"/>
  <c r="C1430" i="5" s="1"/>
  <c r="N1430" i="5"/>
  <c r="M1430" i="5"/>
  <c r="J1430" i="5"/>
  <c r="F1430" i="5"/>
  <c r="N1428" i="5"/>
  <c r="N1425" i="5" s="1"/>
  <c r="N1424" i="5" s="1"/>
  <c r="N1423" i="5" s="1"/>
  <c r="M1428" i="5"/>
  <c r="M1425" i="5" s="1"/>
  <c r="L1428" i="5"/>
  <c r="L1425" i="5" s="1"/>
  <c r="K1428" i="5"/>
  <c r="K1425" i="5" s="1"/>
  <c r="J1428" i="5"/>
  <c r="J1425" i="5" s="1"/>
  <c r="I1428" i="5"/>
  <c r="I1425" i="5" s="1"/>
  <c r="H1428" i="5"/>
  <c r="H1425" i="5" s="1"/>
  <c r="G1428" i="5"/>
  <c r="G1425" i="5" s="1"/>
  <c r="F1428" i="5"/>
  <c r="F1425" i="5" s="1"/>
  <c r="F1424" i="5" s="1"/>
  <c r="F1423" i="5" s="1"/>
  <c r="E1428" i="5"/>
  <c r="E1425" i="5" s="1"/>
  <c r="D1428" i="5"/>
  <c r="C1428" i="5"/>
  <c r="N1420" i="5"/>
  <c r="M1420" i="5"/>
  <c r="L1420" i="5"/>
  <c r="K1420" i="5"/>
  <c r="J1420" i="5"/>
  <c r="I1420" i="5"/>
  <c r="H1420" i="5"/>
  <c r="G1420" i="5"/>
  <c r="F1420" i="5"/>
  <c r="E1420" i="5"/>
  <c r="D1420" i="5"/>
  <c r="C1420" i="5"/>
  <c r="N1414" i="5"/>
  <c r="M1414" i="5"/>
  <c r="M1411" i="5" s="1"/>
  <c r="L1414" i="5"/>
  <c r="L1411" i="5" s="1"/>
  <c r="K1414" i="5"/>
  <c r="K1411" i="5" s="1"/>
  <c r="J1414" i="5"/>
  <c r="J1411" i="5" s="1"/>
  <c r="I1414" i="5"/>
  <c r="I1411" i="5" s="1"/>
  <c r="H1414" i="5"/>
  <c r="H1411" i="5" s="1"/>
  <c r="G1414" i="5"/>
  <c r="G1411" i="5" s="1"/>
  <c r="F1414" i="5"/>
  <c r="F1411" i="5" s="1"/>
  <c r="E1414" i="5"/>
  <c r="E1411" i="5" s="1"/>
  <c r="D1414" i="5"/>
  <c r="D1411" i="5" s="1"/>
  <c r="C1414" i="5"/>
  <c r="N1411" i="5"/>
  <c r="N1409" i="5"/>
  <c r="N1406" i="5" s="1"/>
  <c r="M1409" i="5"/>
  <c r="M1406" i="5" s="1"/>
  <c r="L1409" i="5"/>
  <c r="L1406" i="5" s="1"/>
  <c r="K1409" i="5"/>
  <c r="K1406" i="5" s="1"/>
  <c r="J1409" i="5"/>
  <c r="J1406" i="5" s="1"/>
  <c r="I1409" i="5"/>
  <c r="I1406" i="5" s="1"/>
  <c r="H1409" i="5"/>
  <c r="H1406" i="5" s="1"/>
  <c r="G1409" i="5"/>
  <c r="G1406" i="5" s="1"/>
  <c r="F1409" i="5"/>
  <c r="F1406" i="5" s="1"/>
  <c r="E1409" i="5"/>
  <c r="E1406" i="5" s="1"/>
  <c r="D1409" i="5"/>
  <c r="D1406" i="5" s="1"/>
  <c r="C1409" i="5"/>
  <c r="N1398" i="5"/>
  <c r="M1398" i="5"/>
  <c r="L1398" i="5"/>
  <c r="K1398" i="5"/>
  <c r="J1398" i="5"/>
  <c r="I1398" i="5"/>
  <c r="H1398" i="5"/>
  <c r="G1398" i="5"/>
  <c r="F1398" i="5"/>
  <c r="E1398" i="5"/>
  <c r="D1398" i="5"/>
  <c r="C1398" i="5"/>
  <c r="N1395" i="5"/>
  <c r="N1394" i="5" s="1"/>
  <c r="M1395" i="5"/>
  <c r="M1394" i="5" s="1"/>
  <c r="L1395" i="5"/>
  <c r="L1394" i="5" s="1"/>
  <c r="K1395" i="5"/>
  <c r="K1394" i="5" s="1"/>
  <c r="J1395" i="5"/>
  <c r="J1394" i="5" s="1"/>
  <c r="I1395" i="5"/>
  <c r="I1394" i="5" s="1"/>
  <c r="H1395" i="5"/>
  <c r="H1394" i="5" s="1"/>
  <c r="G1395" i="5"/>
  <c r="G1394" i="5" s="1"/>
  <c r="F1395" i="5"/>
  <c r="F1394" i="5" s="1"/>
  <c r="E1395" i="5"/>
  <c r="E1394" i="5" s="1"/>
  <c r="D1395" i="5"/>
  <c r="D1394" i="5" s="1"/>
  <c r="N1392" i="5"/>
  <c r="M1392" i="5"/>
  <c r="L1392" i="5"/>
  <c r="K1392" i="5"/>
  <c r="J1392" i="5"/>
  <c r="I1392" i="5"/>
  <c r="H1392" i="5"/>
  <c r="G1392" i="5"/>
  <c r="F1392" i="5"/>
  <c r="E1392" i="5"/>
  <c r="D1392" i="5"/>
  <c r="C1392" i="5"/>
  <c r="N1390" i="5"/>
  <c r="M1390" i="5"/>
  <c r="L1390" i="5"/>
  <c r="L1389" i="5" s="1"/>
  <c r="L1388" i="5" s="1"/>
  <c r="L1387" i="5" s="1"/>
  <c r="K1390" i="5"/>
  <c r="J1390" i="5"/>
  <c r="I1390" i="5"/>
  <c r="I1389" i="5" s="1"/>
  <c r="I1388" i="5" s="1"/>
  <c r="I1387" i="5" s="1"/>
  <c r="H1390" i="5"/>
  <c r="H1389" i="5" s="1"/>
  <c r="H1388" i="5" s="1"/>
  <c r="H1387" i="5" s="1"/>
  <c r="G1390" i="5"/>
  <c r="G1389" i="5" s="1"/>
  <c r="G1388" i="5" s="1"/>
  <c r="G1387" i="5" s="1"/>
  <c r="F1390" i="5"/>
  <c r="F1389" i="5" s="1"/>
  <c r="F1388" i="5" s="1"/>
  <c r="F1387" i="5" s="1"/>
  <c r="E1390" i="5"/>
  <c r="E1389" i="5" s="1"/>
  <c r="E1388" i="5" s="1"/>
  <c r="E1387" i="5" s="1"/>
  <c r="D1390" i="5"/>
  <c r="D1389" i="5" s="1"/>
  <c r="D1388" i="5" s="1"/>
  <c r="D1387" i="5" s="1"/>
  <c r="C1390" i="5"/>
  <c r="N1389" i="5"/>
  <c r="N1388" i="5" s="1"/>
  <c r="N1387" i="5" s="1"/>
  <c r="M1389" i="5"/>
  <c r="M1388" i="5" s="1"/>
  <c r="M1387" i="5" s="1"/>
  <c r="K1389" i="5"/>
  <c r="K1388" i="5" s="1"/>
  <c r="K1387" i="5" s="1"/>
  <c r="J1389" i="5"/>
  <c r="J1388" i="5" s="1"/>
  <c r="J1387" i="5" s="1"/>
  <c r="N1385" i="5"/>
  <c r="M1385" i="5"/>
  <c r="L1385" i="5"/>
  <c r="K1385" i="5"/>
  <c r="J1385" i="5"/>
  <c r="I1385" i="5"/>
  <c r="H1385" i="5"/>
  <c r="G1385" i="5"/>
  <c r="F1385" i="5"/>
  <c r="E1385" i="5"/>
  <c r="D1385" i="5"/>
  <c r="C1385" i="5"/>
  <c r="N1382" i="5"/>
  <c r="M1382" i="5"/>
  <c r="L1382" i="5"/>
  <c r="K1382" i="5"/>
  <c r="J1382" i="5"/>
  <c r="I1382" i="5"/>
  <c r="H1382" i="5"/>
  <c r="G1382" i="5"/>
  <c r="F1382" i="5"/>
  <c r="E1382" i="5"/>
  <c r="D1382" i="5"/>
  <c r="C1382" i="5"/>
  <c r="N1380" i="5"/>
  <c r="M1380" i="5"/>
  <c r="M1377" i="5" s="1"/>
  <c r="L1380" i="5"/>
  <c r="L1377" i="5" s="1"/>
  <c r="K1380" i="5"/>
  <c r="K1377" i="5" s="1"/>
  <c r="J1380" i="5"/>
  <c r="J1377" i="5" s="1"/>
  <c r="I1380" i="5"/>
  <c r="I1377" i="5" s="1"/>
  <c r="H1380" i="5"/>
  <c r="H1377" i="5" s="1"/>
  <c r="G1380" i="5"/>
  <c r="G1377" i="5" s="1"/>
  <c r="F1380" i="5"/>
  <c r="F1377" i="5" s="1"/>
  <c r="E1380" i="5"/>
  <c r="E1377" i="5" s="1"/>
  <c r="D1380" i="5"/>
  <c r="D1377" i="5" s="1"/>
  <c r="C1380" i="5"/>
  <c r="N1377" i="5"/>
  <c r="E1927" i="5" l="1"/>
  <c r="E1926" i="5" s="1"/>
  <c r="I1927" i="5"/>
  <c r="I1926" i="5" s="1"/>
  <c r="D1430" i="5"/>
  <c r="J1424" i="5"/>
  <c r="J1423" i="5" s="1"/>
  <c r="M1927" i="5"/>
  <c r="M1926" i="5" s="1"/>
  <c r="G1479" i="5"/>
  <c r="G1478" i="5" s="1"/>
  <c r="G1477" i="5" s="1"/>
  <c r="K1479" i="5"/>
  <c r="K1478" i="5" s="1"/>
  <c r="K1477" i="5" s="1"/>
  <c r="H1424" i="5"/>
  <c r="H1423" i="5" s="1"/>
  <c r="H1479" i="5"/>
  <c r="H1478" i="5" s="1"/>
  <c r="H1477" i="5" s="1"/>
  <c r="L1479" i="5"/>
  <c r="L1478" i="5" s="1"/>
  <c r="L1477" i="5" s="1"/>
  <c r="O1492" i="5"/>
  <c r="O1461" i="5"/>
  <c r="M1479" i="5"/>
  <c r="M1478" i="5" s="1"/>
  <c r="M1477" i="5" s="1"/>
  <c r="E1424" i="5"/>
  <c r="E1423" i="5" s="1"/>
  <c r="I1424" i="5"/>
  <c r="I1423" i="5" s="1"/>
  <c r="M1424" i="5"/>
  <c r="M1423" i="5" s="1"/>
  <c r="K1796" i="5"/>
  <c r="G1424" i="5"/>
  <c r="G1423" i="5" s="1"/>
  <c r="L1424" i="5"/>
  <c r="L1423" i="5" s="1"/>
  <c r="E1390" i="371"/>
  <c r="K1390" i="371" s="1"/>
  <c r="E1392" i="371"/>
  <c r="K1392" i="371" s="1"/>
  <c r="E1414" i="371"/>
  <c r="K1414" i="371" s="1"/>
  <c r="AC1414" i="371" s="1"/>
  <c r="E1420" i="371"/>
  <c r="K1420" i="371" s="1"/>
  <c r="AC1420" i="371" s="1"/>
  <c r="E1428" i="371"/>
  <c r="K1428" i="371" s="1"/>
  <c r="AC1428" i="371" s="1"/>
  <c r="E1430" i="371"/>
  <c r="K1430" i="371" s="1"/>
  <c r="AC1430" i="371" s="1"/>
  <c r="E1433" i="371"/>
  <c r="K1433" i="371" s="1"/>
  <c r="AC1433" i="371" s="1"/>
  <c r="E1435" i="371"/>
  <c r="K1435" i="371" s="1"/>
  <c r="AC1435" i="371" s="1"/>
  <c r="E1438" i="371"/>
  <c r="K1438" i="371" s="1"/>
  <c r="AC1438" i="371" s="1"/>
  <c r="E1441" i="371"/>
  <c r="K1441" i="371" s="1"/>
  <c r="AC1441" i="371" s="1"/>
  <c r="E1445" i="371"/>
  <c r="K1445" i="371" s="1"/>
  <c r="AC1445" i="371" s="1"/>
  <c r="E1451" i="371"/>
  <c r="K1451" i="371" s="1"/>
  <c r="AC1451" i="371" s="1"/>
  <c r="E1453" i="371"/>
  <c r="K1453" i="371" s="1"/>
  <c r="AC1453" i="371" s="1"/>
  <c r="E1461" i="371"/>
  <c r="K1461" i="371" s="1"/>
  <c r="AC1461" i="371" s="1"/>
  <c r="E1533" i="371"/>
  <c r="K1533" i="371" s="1"/>
  <c r="AC1533" i="371" s="1"/>
  <c r="E1993" i="371"/>
  <c r="K1993" i="371" s="1"/>
  <c r="AC1993" i="371" s="1"/>
  <c r="E2020" i="371"/>
  <c r="K2020" i="371" s="1"/>
  <c r="E1466" i="371"/>
  <c r="K1466" i="371" s="1"/>
  <c r="AC1466" i="371" s="1"/>
  <c r="E1540" i="371"/>
  <c r="K1540" i="371" s="1"/>
  <c r="AC1540" i="371" s="1"/>
  <c r="E1784" i="371"/>
  <c r="K1784" i="371" s="1"/>
  <c r="AC1784" i="371" s="1"/>
  <c r="E1907" i="371"/>
  <c r="K1907" i="371" s="1"/>
  <c r="AC1907" i="371" s="1"/>
  <c r="E1910" i="371"/>
  <c r="K1910" i="371" s="1"/>
  <c r="AC1910" i="371" s="1"/>
  <c r="E1915" i="371"/>
  <c r="K1915" i="371" s="1"/>
  <c r="AC1915" i="371" s="1"/>
  <c r="E1918" i="371"/>
  <c r="K1918" i="371" s="1"/>
  <c r="AC1918" i="371" s="1"/>
  <c r="E1924" i="371"/>
  <c r="K1924" i="371" s="1"/>
  <c r="AC1924" i="371" s="1"/>
  <c r="C1936" i="5"/>
  <c r="E1937" i="371"/>
  <c r="K1937" i="371" s="1"/>
  <c r="AC1937" i="371" s="1"/>
  <c r="E1940" i="371"/>
  <c r="K1940" i="371" s="1"/>
  <c r="AC1940" i="371" s="1"/>
  <c r="E1418" i="371"/>
  <c r="K1418" i="371" s="1"/>
  <c r="AC1418" i="371" s="1"/>
  <c r="E1474" i="371"/>
  <c r="K1474" i="371" s="1"/>
  <c r="AC1474" i="371" s="1"/>
  <c r="E1481" i="371"/>
  <c r="K1481" i="371" s="1"/>
  <c r="AC1481" i="371" s="1"/>
  <c r="E1492" i="371"/>
  <c r="K1492" i="371" s="1"/>
  <c r="AC1492" i="371" s="1"/>
  <c r="E1552" i="371"/>
  <c r="K1552" i="371" s="1"/>
  <c r="AC1552" i="371" s="1"/>
  <c r="E1380" i="371"/>
  <c r="K1380" i="371" s="1"/>
  <c r="AC1380" i="371" s="1"/>
  <c r="E1382" i="371"/>
  <c r="K1382" i="371" s="1"/>
  <c r="AC1382" i="371" s="1"/>
  <c r="E1385" i="371"/>
  <c r="K1385" i="371" s="1"/>
  <c r="AC1385" i="371" s="1"/>
  <c r="E1398" i="371"/>
  <c r="K1398" i="371" s="1"/>
  <c r="AC1398" i="371" s="1"/>
  <c r="E1409" i="371"/>
  <c r="K1409" i="371" s="1"/>
  <c r="AC1409" i="371" s="1"/>
  <c r="E1525" i="371"/>
  <c r="K1525" i="371" s="1"/>
  <c r="O1525" i="5"/>
  <c r="E1532" i="371"/>
  <c r="K1532" i="371" s="1"/>
  <c r="AC1532" i="371" s="1"/>
  <c r="E1537" i="371"/>
  <c r="K1537" i="371" s="1"/>
  <c r="AC1537" i="371" s="1"/>
  <c r="E1545" i="371"/>
  <c r="K1545" i="371" s="1"/>
  <c r="AC1545" i="371" s="1"/>
  <c r="E1547" i="371"/>
  <c r="K1547" i="371" s="1"/>
  <c r="AC1547" i="371" s="1"/>
  <c r="E1555" i="371"/>
  <c r="K1555" i="371" s="1"/>
  <c r="E1769" i="371"/>
  <c r="K1769" i="371" s="1"/>
  <c r="AC1769" i="371" s="1"/>
  <c r="E1931" i="371"/>
  <c r="K1931" i="371" s="1"/>
  <c r="AC1931" i="371" s="1"/>
  <c r="L1511" i="5"/>
  <c r="G1927" i="5"/>
  <c r="G1926" i="5" s="1"/>
  <c r="K1927" i="5"/>
  <c r="K1926" i="5" s="1"/>
  <c r="C1757" i="5"/>
  <c r="G1543" i="5"/>
  <c r="F1927" i="5"/>
  <c r="F1926" i="5" s="1"/>
  <c r="J1927" i="5"/>
  <c r="J1926" i="5" s="1"/>
  <c r="N1927" i="5"/>
  <c r="N1926" i="5" s="1"/>
  <c r="H1927" i="5"/>
  <c r="H1926" i="5" s="1"/>
  <c r="L1927" i="5"/>
  <c r="L1926" i="5" s="1"/>
  <c r="D1927" i="5"/>
  <c r="D1926" i="5" s="1"/>
  <c r="C1480" i="5"/>
  <c r="C1928" i="5"/>
  <c r="C1783" i="5"/>
  <c r="C1377" i="5"/>
  <c r="C1395" i="5"/>
  <c r="C1539" i="5"/>
  <c r="C1923" i="5"/>
  <c r="O2020" i="5"/>
  <c r="C2013" i="5"/>
  <c r="C1389" i="5"/>
  <c r="C1456" i="5"/>
  <c r="J1511" i="5"/>
  <c r="O1512" i="5"/>
  <c r="N1796" i="5"/>
  <c r="K1535" i="5"/>
  <c r="K1527" i="5" s="1"/>
  <c r="D1756" i="5"/>
  <c r="H1756" i="5"/>
  <c r="H1568" i="5" s="1"/>
  <c r="H1562" i="5" s="1"/>
  <c r="L1756" i="5"/>
  <c r="K1424" i="5"/>
  <c r="K1423" i="5" s="1"/>
  <c r="K1405" i="5"/>
  <c r="L1405" i="5"/>
  <c r="M1756" i="5"/>
  <c r="H1405" i="5"/>
  <c r="G1756" i="5"/>
  <c r="G1568" i="5" s="1"/>
  <c r="G1562" i="5" s="1"/>
  <c r="G1542" i="5" s="1"/>
  <c r="K1543" i="5"/>
  <c r="K1756" i="5"/>
  <c r="C1927" i="5"/>
  <c r="C1473" i="5"/>
  <c r="D1511" i="5"/>
  <c r="C1531" i="5"/>
  <c r="C1388" i="5"/>
  <c r="C1406" i="5"/>
  <c r="C1411" i="5"/>
  <c r="C1440" i="5"/>
  <c r="D1465" i="5"/>
  <c r="M1405" i="5"/>
  <c r="C1444" i="5"/>
  <c r="C1536" i="5"/>
  <c r="C1544" i="5"/>
  <c r="J1405" i="5"/>
  <c r="N1405" i="5"/>
  <c r="J1756" i="5"/>
  <c r="J1568" i="5" s="1"/>
  <c r="J1562" i="5" s="1"/>
  <c r="J1542" i="5" s="1"/>
  <c r="N1756" i="5"/>
  <c r="N1568" i="5" s="1"/>
  <c r="N1562" i="5" s="1"/>
  <c r="N1542" i="5" s="1"/>
  <c r="F1756" i="5"/>
  <c r="L1568" i="5"/>
  <c r="L1562" i="5" s="1"/>
  <c r="I1405" i="5"/>
  <c r="E1756" i="5"/>
  <c r="G1535" i="5"/>
  <c r="G1527" i="5" s="1"/>
  <c r="F1535" i="5"/>
  <c r="F1527" i="5" s="1"/>
  <c r="J1535" i="5"/>
  <c r="J1527" i="5" s="1"/>
  <c r="N1535" i="5"/>
  <c r="N1527" i="5" s="1"/>
  <c r="D1405" i="5"/>
  <c r="F1405" i="5"/>
  <c r="I1756" i="5"/>
  <c r="I1568" i="5" s="1"/>
  <c r="I1562" i="5" s="1"/>
  <c r="I1542" i="5" s="1"/>
  <c r="M1535" i="5"/>
  <c r="M1527" i="5" s="1"/>
  <c r="E1535" i="5"/>
  <c r="E1527" i="5" s="1"/>
  <c r="L1535" i="5"/>
  <c r="L1527" i="5" s="1"/>
  <c r="D1535" i="5"/>
  <c r="D1527" i="5" s="1"/>
  <c r="H1535" i="5"/>
  <c r="H1527" i="5" s="1"/>
  <c r="I1535" i="5"/>
  <c r="I1527" i="5" s="1"/>
  <c r="F1570" i="5"/>
  <c r="F1569" i="5" s="1"/>
  <c r="E1405" i="5"/>
  <c r="M1568" i="5"/>
  <c r="M1562" i="5" s="1"/>
  <c r="M1542" i="5" s="1"/>
  <c r="G1405" i="5"/>
  <c r="K1568" i="5"/>
  <c r="K1562" i="5" s="1"/>
  <c r="H1464" i="5"/>
  <c r="H1463" i="5" s="1"/>
  <c r="H1455" i="5" s="1"/>
  <c r="L1464" i="5"/>
  <c r="L1463" i="5" s="1"/>
  <c r="L1455" i="5" s="1"/>
  <c r="J1464" i="5"/>
  <c r="K1464" i="5"/>
  <c r="K1463" i="5" s="1"/>
  <c r="K1455" i="5" s="1"/>
  <c r="F1464" i="5"/>
  <c r="F1463" i="5" s="1"/>
  <c r="F1455" i="5" s="1"/>
  <c r="N1464" i="5"/>
  <c r="N1463" i="5" s="1"/>
  <c r="N1455" i="5" s="1"/>
  <c r="E1464" i="5"/>
  <c r="E1463" i="5" s="1"/>
  <c r="E1455" i="5" s="1"/>
  <c r="G1464" i="5"/>
  <c r="G1463" i="5" s="1"/>
  <c r="G1455" i="5" s="1"/>
  <c r="D1479" i="5"/>
  <c r="D1478" i="5" s="1"/>
  <c r="D1477" i="5" s="1"/>
  <c r="D1464" i="5" s="1"/>
  <c r="E1570" i="5"/>
  <c r="E1569" i="5" s="1"/>
  <c r="C1796" i="5"/>
  <c r="O1928" i="5"/>
  <c r="D1570" i="5"/>
  <c r="M1464" i="5"/>
  <c r="M1463" i="5" s="1"/>
  <c r="M1455" i="5" s="1"/>
  <c r="I1464" i="5"/>
  <c r="I1463" i="5" s="1"/>
  <c r="O1783" i="5"/>
  <c r="O1936" i="5"/>
  <c r="J1417" i="5"/>
  <c r="J1416" i="5" s="1"/>
  <c r="C1554" i="5"/>
  <c r="C1425" i="5"/>
  <c r="O1581" i="5"/>
  <c r="C1992" i="5"/>
  <c r="O1993" i="5"/>
  <c r="C1551" i="5"/>
  <c r="I1417" i="5"/>
  <c r="I1416" i="5" s="1"/>
  <c r="O1545" i="5"/>
  <c r="O1533" i="5"/>
  <c r="C1417" i="5"/>
  <c r="F1417" i="5"/>
  <c r="F1416" i="5" s="1"/>
  <c r="N1417" i="5"/>
  <c r="N1416" i="5" s="1"/>
  <c r="E1417" i="5"/>
  <c r="E1416" i="5" s="1"/>
  <c r="E1376" i="5" s="1"/>
  <c r="M1417" i="5"/>
  <c r="M1416" i="5" s="1"/>
  <c r="O1532" i="5"/>
  <c r="O1537" i="5"/>
  <c r="O1540" i="5"/>
  <c r="O1552" i="5"/>
  <c r="O1784" i="5"/>
  <c r="O1377" i="5"/>
  <c r="O1380" i="5"/>
  <c r="O1385" i="5"/>
  <c r="O1389" i="5"/>
  <c r="O1392" i="5"/>
  <c r="O1409" i="5"/>
  <c r="O1414" i="5"/>
  <c r="O1420" i="5"/>
  <c r="O1435" i="5"/>
  <c r="O1444" i="5"/>
  <c r="O1451" i="5"/>
  <c r="O1456" i="5"/>
  <c r="O1473" i="5"/>
  <c r="O1481" i="5"/>
  <c r="O1907" i="5"/>
  <c r="L1796" i="5"/>
  <c r="O1915" i="5"/>
  <c r="O1923" i="5"/>
  <c r="O1924" i="5"/>
  <c r="O1931" i="5"/>
  <c r="O1940" i="5"/>
  <c r="D1425" i="5"/>
  <c r="D1424" i="5" s="1"/>
  <c r="D1423" i="5" s="1"/>
  <c r="O1428" i="5"/>
  <c r="O1382" i="5"/>
  <c r="O1390" i="5"/>
  <c r="O1398" i="5"/>
  <c r="O1918" i="5"/>
  <c r="O1910" i="5"/>
  <c r="O1555" i="5"/>
  <c r="O1547" i="5"/>
  <c r="O1539" i="5"/>
  <c r="O1466" i="5"/>
  <c r="O1438" i="5"/>
  <c r="O1430" i="5"/>
  <c r="O1395" i="5"/>
  <c r="O1418" i="5"/>
  <c r="K1417" i="5"/>
  <c r="K1416" i="5" s="1"/>
  <c r="O1937" i="5"/>
  <c r="O1769" i="5"/>
  <c r="O1474" i="5"/>
  <c r="O1453" i="5"/>
  <c r="O1445" i="5"/>
  <c r="O1441" i="5"/>
  <c r="O1433" i="5"/>
  <c r="D1417" i="5"/>
  <c r="D1416" i="5" s="1"/>
  <c r="H1417" i="5"/>
  <c r="H1416" i="5" s="1"/>
  <c r="L1417" i="5"/>
  <c r="L1416" i="5" s="1"/>
  <c r="G1417" i="5"/>
  <c r="G1416" i="5" s="1"/>
  <c r="E1425" i="371" l="1"/>
  <c r="K1425" i="371" s="1"/>
  <c r="AC1425" i="371" s="1"/>
  <c r="E1417" i="371"/>
  <c r="K1417" i="371" s="1"/>
  <c r="AC1417" i="371" s="1"/>
  <c r="E1554" i="371"/>
  <c r="K1554" i="371" s="1"/>
  <c r="E1796" i="371"/>
  <c r="K1796" i="371" s="1"/>
  <c r="AC1796" i="371" s="1"/>
  <c r="O1440" i="5"/>
  <c r="E1440" i="371"/>
  <c r="K1440" i="371" s="1"/>
  <c r="AC1440" i="371" s="1"/>
  <c r="E1531" i="371"/>
  <c r="K1531" i="371" s="1"/>
  <c r="AC1531" i="371" s="1"/>
  <c r="E1473" i="371"/>
  <c r="K1473" i="371" s="1"/>
  <c r="AC1473" i="371" s="1"/>
  <c r="E1456" i="371"/>
  <c r="K1456" i="371" s="1"/>
  <c r="AC1456" i="371" s="1"/>
  <c r="E1539" i="371"/>
  <c r="K1539" i="371" s="1"/>
  <c r="AC1539" i="371" s="1"/>
  <c r="E1928" i="371"/>
  <c r="K1928" i="371" s="1"/>
  <c r="AC1928" i="371" s="1"/>
  <c r="E1511" i="371"/>
  <c r="K1511" i="371" s="1"/>
  <c r="AC1511" i="371" s="1"/>
  <c r="E1992" i="371"/>
  <c r="K1992" i="371" s="1"/>
  <c r="AC1992" i="371" s="1"/>
  <c r="E1388" i="371"/>
  <c r="K1388" i="371" s="1"/>
  <c r="E1923" i="371"/>
  <c r="K1923" i="371" s="1"/>
  <c r="AC1923" i="371" s="1"/>
  <c r="E1480" i="371"/>
  <c r="K1480" i="371" s="1"/>
  <c r="AC1480" i="371" s="1"/>
  <c r="E1936" i="371"/>
  <c r="K1936" i="371" s="1"/>
  <c r="AC1936" i="371" s="1"/>
  <c r="E1465" i="371"/>
  <c r="K1465" i="371" s="1"/>
  <c r="AC1465" i="371" s="1"/>
  <c r="E1551" i="371"/>
  <c r="K1551" i="371" s="1"/>
  <c r="AC1551" i="371" s="1"/>
  <c r="E1570" i="371"/>
  <c r="K1570" i="371" s="1"/>
  <c r="AC1570" i="371" s="1"/>
  <c r="E1544" i="371"/>
  <c r="K1544" i="371" s="1"/>
  <c r="AC1544" i="371" s="1"/>
  <c r="E1444" i="371"/>
  <c r="K1444" i="371" s="1"/>
  <c r="AC1444" i="371" s="1"/>
  <c r="E1406" i="371"/>
  <c r="K1406" i="371" s="1"/>
  <c r="AC1406" i="371" s="1"/>
  <c r="E1927" i="371"/>
  <c r="K1927" i="371" s="1"/>
  <c r="AC1927" i="371" s="1"/>
  <c r="E1377" i="371"/>
  <c r="K1377" i="371" s="1"/>
  <c r="AC1377" i="371" s="1"/>
  <c r="E1536" i="371"/>
  <c r="K1536" i="371" s="1"/>
  <c r="AC1536" i="371" s="1"/>
  <c r="E1411" i="371"/>
  <c r="K1411" i="371" s="1"/>
  <c r="AC1411" i="371" s="1"/>
  <c r="E1389" i="371"/>
  <c r="K1389" i="371" s="1"/>
  <c r="E2013" i="371"/>
  <c r="K2013" i="371" s="1"/>
  <c r="AC2013" i="371" s="1"/>
  <c r="E1395" i="371"/>
  <c r="K1395" i="371" s="1"/>
  <c r="AC1395" i="371" s="1"/>
  <c r="E1783" i="371"/>
  <c r="K1783" i="371" s="1"/>
  <c r="AC1783" i="371" s="1"/>
  <c r="E1757" i="371"/>
  <c r="K1757" i="371" s="1"/>
  <c r="AC1757" i="371" s="1"/>
  <c r="L1542" i="5"/>
  <c r="H1376" i="5"/>
  <c r="C1479" i="5"/>
  <c r="C1756" i="5"/>
  <c r="C1922" i="5"/>
  <c r="J1463" i="5"/>
  <c r="K1376" i="5"/>
  <c r="O1411" i="5"/>
  <c r="O1480" i="5"/>
  <c r="M1376" i="5"/>
  <c r="H1542" i="5"/>
  <c r="O1757" i="5"/>
  <c r="D1463" i="5"/>
  <c r="D1455" i="5" s="1"/>
  <c r="D1422" i="5" s="1"/>
  <c r="O1406" i="5"/>
  <c r="O2013" i="5"/>
  <c r="C1394" i="5"/>
  <c r="I1455" i="5"/>
  <c r="I1422" i="5" s="1"/>
  <c r="J1455" i="5"/>
  <c r="J1422" i="5" s="1"/>
  <c r="O1796" i="5"/>
  <c r="O1756" i="5"/>
  <c r="O1511" i="5"/>
  <c r="O1536" i="5"/>
  <c r="O1388" i="5"/>
  <c r="K1542" i="5"/>
  <c r="L1376" i="5"/>
  <c r="I1376" i="5"/>
  <c r="C1405" i="5"/>
  <c r="C1926" i="5"/>
  <c r="O1927" i="5"/>
  <c r="F1568" i="5"/>
  <c r="F1562" i="5" s="1"/>
  <c r="F1542" i="5" s="1"/>
  <c r="J1376" i="5"/>
  <c r="O1554" i="5"/>
  <c r="O1544" i="5"/>
  <c r="C1568" i="5"/>
  <c r="C1387" i="5"/>
  <c r="O1531" i="5"/>
  <c r="N1376" i="5"/>
  <c r="O1551" i="5"/>
  <c r="C1543" i="5"/>
  <c r="C1443" i="5"/>
  <c r="C1416" i="5"/>
  <c r="D1376" i="5"/>
  <c r="C1530" i="5"/>
  <c r="O1465" i="5"/>
  <c r="C1535" i="5"/>
  <c r="G1376" i="5"/>
  <c r="E1568" i="5"/>
  <c r="E1562" i="5" s="1"/>
  <c r="E1542" i="5" s="1"/>
  <c r="F1376" i="5"/>
  <c r="G1422" i="5"/>
  <c r="F1422" i="5"/>
  <c r="E1422" i="5"/>
  <c r="E1375" i="5" s="1"/>
  <c r="L1422" i="5"/>
  <c r="N1422" i="5"/>
  <c r="K1422" i="5"/>
  <c r="H1422" i="5"/>
  <c r="H1375" i="5" s="1"/>
  <c r="H1374" i="5" s="1"/>
  <c r="H1373" i="5" s="1"/>
  <c r="H1946" i="5" s="1"/>
  <c r="C1424" i="5"/>
  <c r="O1425" i="5"/>
  <c r="D1569" i="5"/>
  <c r="O1570" i="5"/>
  <c r="M1422" i="5"/>
  <c r="C1991" i="5"/>
  <c r="O1992" i="5"/>
  <c r="C1550" i="5"/>
  <c r="O1417" i="5"/>
  <c r="E1424" i="371" l="1"/>
  <c r="K1424" i="371" s="1"/>
  <c r="AC1424" i="371" s="1"/>
  <c r="E1550" i="371"/>
  <c r="K1550" i="371" s="1"/>
  <c r="AC1550" i="371" s="1"/>
  <c r="E1535" i="371"/>
  <c r="K1535" i="371" s="1"/>
  <c r="AC1535" i="371" s="1"/>
  <c r="E1416" i="371"/>
  <c r="K1416" i="371" s="1"/>
  <c r="AC1416" i="371" s="1"/>
  <c r="E1405" i="371"/>
  <c r="K1405" i="371" s="1"/>
  <c r="AC1405" i="371" s="1"/>
  <c r="E1922" i="371"/>
  <c r="K1922" i="371" s="1"/>
  <c r="AC1922" i="371" s="1"/>
  <c r="E1394" i="371"/>
  <c r="K1394" i="371" s="1"/>
  <c r="AC1394" i="371" s="1"/>
  <c r="E1991" i="371"/>
  <c r="K1991" i="371" s="1"/>
  <c r="AC1991" i="371" s="1"/>
  <c r="E1569" i="371"/>
  <c r="K1569" i="371" s="1"/>
  <c r="AC1569" i="371" s="1"/>
  <c r="E1530" i="371"/>
  <c r="K1530" i="371" s="1"/>
  <c r="AC1530" i="371" s="1"/>
  <c r="E1926" i="371"/>
  <c r="K1926" i="371" s="1"/>
  <c r="AC1926" i="371" s="1"/>
  <c r="E1756" i="371"/>
  <c r="K1756" i="371" s="1"/>
  <c r="AC1756" i="371" s="1"/>
  <c r="E1443" i="371"/>
  <c r="K1443" i="371" s="1"/>
  <c r="AC1443" i="371" s="1"/>
  <c r="E1543" i="371"/>
  <c r="K1543" i="371" s="1"/>
  <c r="AC1543" i="371" s="1"/>
  <c r="E1387" i="371"/>
  <c r="K1387" i="371" s="1"/>
  <c r="E1479" i="371"/>
  <c r="K1479" i="371" s="1"/>
  <c r="AC1479" i="371" s="1"/>
  <c r="K1375" i="5"/>
  <c r="K1374" i="5" s="1"/>
  <c r="K1373" i="5" s="1"/>
  <c r="K1946" i="5" s="1"/>
  <c r="O1394" i="5"/>
  <c r="O1479" i="5"/>
  <c r="O1922" i="5"/>
  <c r="M1375" i="5"/>
  <c r="M1374" i="5" s="1"/>
  <c r="M1373" i="5" s="1"/>
  <c r="M1946" i="5" s="1"/>
  <c r="C1478" i="5"/>
  <c r="O1405" i="5"/>
  <c r="L1375" i="5"/>
  <c r="L1374" i="5" s="1"/>
  <c r="L1373" i="5" s="1"/>
  <c r="L1946" i="5" s="1"/>
  <c r="I1375" i="5"/>
  <c r="I1374" i="5" s="1"/>
  <c r="I1373" i="5" s="1"/>
  <c r="I1946" i="5" s="1"/>
  <c r="F1375" i="5"/>
  <c r="F1374" i="5" s="1"/>
  <c r="F1373" i="5" s="1"/>
  <c r="F1946" i="5" s="1"/>
  <c r="E1374" i="5"/>
  <c r="E1373" i="5" s="1"/>
  <c r="E1946" i="5" s="1"/>
  <c r="D1375" i="5"/>
  <c r="J1375" i="5"/>
  <c r="J1374" i="5" s="1"/>
  <c r="J1373" i="5" s="1"/>
  <c r="J1946" i="5" s="1"/>
  <c r="O1416" i="5"/>
  <c r="C1529" i="5"/>
  <c r="N1375" i="5"/>
  <c r="N1374" i="5" s="1"/>
  <c r="N1373" i="5" s="1"/>
  <c r="N1946" i="5" s="1"/>
  <c r="O1926" i="5"/>
  <c r="C1376" i="5"/>
  <c r="O1530" i="5"/>
  <c r="C1423" i="5"/>
  <c r="O1535" i="5"/>
  <c r="G1375" i="5"/>
  <c r="G1374" i="5" s="1"/>
  <c r="G1373" i="5" s="1"/>
  <c r="G1946" i="5" s="1"/>
  <c r="O1443" i="5"/>
  <c r="O1543" i="5"/>
  <c r="O1387" i="5"/>
  <c r="O1424" i="5"/>
  <c r="C1477" i="5"/>
  <c r="O1478" i="5"/>
  <c r="D1568" i="5"/>
  <c r="C1990" i="5"/>
  <c r="O1991" i="5"/>
  <c r="O1550" i="5"/>
  <c r="O1569" i="5"/>
  <c r="O1376" i="5"/>
  <c r="E1478" i="371" l="1"/>
  <c r="K1478" i="371" s="1"/>
  <c r="AC1478" i="371" s="1"/>
  <c r="E1477" i="371"/>
  <c r="K1477" i="371" s="1"/>
  <c r="AC1477" i="371" s="1"/>
  <c r="E1376" i="371"/>
  <c r="K1376" i="371" s="1"/>
  <c r="AC1376" i="371" s="1"/>
  <c r="E1990" i="371"/>
  <c r="E1568" i="371"/>
  <c r="K1568" i="371" s="1"/>
  <c r="AC1568" i="371" s="1"/>
  <c r="E1423" i="371"/>
  <c r="K1423" i="371" s="1"/>
  <c r="AC1423" i="371" s="1"/>
  <c r="E1529" i="371"/>
  <c r="K1529" i="371" s="1"/>
  <c r="AC1529" i="371" s="1"/>
  <c r="O1423" i="5"/>
  <c r="C1528" i="5"/>
  <c r="O1529" i="5"/>
  <c r="C1464" i="5"/>
  <c r="O1477" i="5"/>
  <c r="D1562" i="5"/>
  <c r="O1990" i="5"/>
  <c r="C1562" i="5"/>
  <c r="O1568" i="5"/>
  <c r="E1562" i="371" l="1"/>
  <c r="K1562" i="371" s="1"/>
  <c r="AC1562" i="371" s="1"/>
  <c r="E1464" i="371"/>
  <c r="K1464" i="371" s="1"/>
  <c r="AC1464" i="371" s="1"/>
  <c r="E1528" i="371"/>
  <c r="K1528" i="371" s="1"/>
  <c r="AC1528" i="371" s="1"/>
  <c r="E2048" i="371"/>
  <c r="K1990" i="371"/>
  <c r="C1527" i="5"/>
  <c r="O1528" i="5"/>
  <c r="C1463" i="5"/>
  <c r="O1464" i="5"/>
  <c r="D1542" i="5"/>
  <c r="C1542" i="5"/>
  <c r="O1562" i="5"/>
  <c r="N1368" i="5"/>
  <c r="M1368" i="5"/>
  <c r="L1368" i="5"/>
  <c r="K1368" i="5"/>
  <c r="J1368" i="5"/>
  <c r="I1368" i="5"/>
  <c r="H1368" i="5"/>
  <c r="G1368" i="5"/>
  <c r="F1368" i="5"/>
  <c r="E1368" i="5"/>
  <c r="D1368" i="5"/>
  <c r="N1366" i="5"/>
  <c r="M1366" i="5"/>
  <c r="L1366" i="5"/>
  <c r="K1366" i="5"/>
  <c r="J1366" i="5"/>
  <c r="I1366" i="5"/>
  <c r="H1366" i="5"/>
  <c r="G1366" i="5"/>
  <c r="F1366" i="5"/>
  <c r="E1366" i="5"/>
  <c r="D1366" i="5"/>
  <c r="N1364" i="5"/>
  <c r="M1364" i="5"/>
  <c r="L1364" i="5"/>
  <c r="K1364" i="5"/>
  <c r="J1364" i="5"/>
  <c r="I1364" i="5"/>
  <c r="H1364" i="5"/>
  <c r="G1364" i="5"/>
  <c r="F1364" i="5"/>
  <c r="E1364" i="5"/>
  <c r="D1364" i="5"/>
  <c r="N1362" i="5"/>
  <c r="M1362" i="5"/>
  <c r="L1362" i="5"/>
  <c r="K1362" i="5"/>
  <c r="J1362" i="5"/>
  <c r="I1362" i="5"/>
  <c r="H1362" i="5"/>
  <c r="G1362" i="5"/>
  <c r="F1362" i="5"/>
  <c r="E1362" i="5"/>
  <c r="D1362" i="5"/>
  <c r="N1346" i="5"/>
  <c r="M1346" i="5"/>
  <c r="L1346" i="5"/>
  <c r="K1346" i="5"/>
  <c r="J1346" i="5"/>
  <c r="I1346" i="5"/>
  <c r="H1346" i="5"/>
  <c r="G1346" i="5"/>
  <c r="F1346" i="5"/>
  <c r="E1346" i="5"/>
  <c r="D1346" i="5"/>
  <c r="N1324" i="5"/>
  <c r="M1324" i="5"/>
  <c r="L1324" i="5"/>
  <c r="K1324" i="5"/>
  <c r="J1324" i="5"/>
  <c r="I1324" i="5"/>
  <c r="H1324" i="5"/>
  <c r="G1324" i="5"/>
  <c r="F1324" i="5"/>
  <c r="E1324" i="5"/>
  <c r="D1324" i="5"/>
  <c r="N1316" i="5"/>
  <c r="M1316" i="5"/>
  <c r="L1316" i="5"/>
  <c r="K1316" i="5"/>
  <c r="J1316" i="5"/>
  <c r="I1316" i="5"/>
  <c r="H1316" i="5"/>
  <c r="G1316" i="5"/>
  <c r="F1316" i="5"/>
  <c r="E1316" i="5"/>
  <c r="D1316" i="5"/>
  <c r="N1314" i="5"/>
  <c r="M1314" i="5"/>
  <c r="L1314" i="5"/>
  <c r="K1314" i="5"/>
  <c r="J1314" i="5"/>
  <c r="I1314" i="5"/>
  <c r="H1314" i="5"/>
  <c r="G1314" i="5"/>
  <c r="F1314" i="5"/>
  <c r="E1314" i="5"/>
  <c r="D1314" i="5"/>
  <c r="N1312" i="5"/>
  <c r="M1312" i="5"/>
  <c r="L1312" i="5"/>
  <c r="K1312" i="5"/>
  <c r="J1312" i="5"/>
  <c r="I1312" i="5"/>
  <c r="H1312" i="5"/>
  <c r="G1312" i="5"/>
  <c r="F1312" i="5"/>
  <c r="E1312" i="5"/>
  <c r="D1312" i="5"/>
  <c r="N1310" i="5"/>
  <c r="M1310" i="5"/>
  <c r="L1310" i="5"/>
  <c r="K1310" i="5"/>
  <c r="J1310" i="5"/>
  <c r="I1310" i="5"/>
  <c r="H1310" i="5"/>
  <c r="G1310" i="5"/>
  <c r="F1310" i="5"/>
  <c r="E1310" i="5"/>
  <c r="D1310" i="5"/>
  <c r="N1308" i="5"/>
  <c r="M1308" i="5"/>
  <c r="L1308" i="5"/>
  <c r="K1308" i="5"/>
  <c r="J1308" i="5"/>
  <c r="I1308" i="5"/>
  <c r="H1308" i="5"/>
  <c r="G1308" i="5"/>
  <c r="F1308" i="5"/>
  <c r="E1308" i="5"/>
  <c r="D1308" i="5"/>
  <c r="N1307" i="5"/>
  <c r="M1307" i="5"/>
  <c r="L1307" i="5"/>
  <c r="K1307" i="5"/>
  <c r="J1307" i="5"/>
  <c r="I1307" i="5"/>
  <c r="H1307" i="5"/>
  <c r="G1307" i="5"/>
  <c r="F1307" i="5"/>
  <c r="E1307" i="5"/>
  <c r="D1307" i="5"/>
  <c r="N1306" i="5"/>
  <c r="M1306" i="5"/>
  <c r="L1306" i="5"/>
  <c r="K1306" i="5"/>
  <c r="J1306" i="5"/>
  <c r="I1306" i="5"/>
  <c r="H1306" i="5"/>
  <c r="G1306" i="5"/>
  <c r="F1306" i="5"/>
  <c r="E1306" i="5"/>
  <c r="D1306" i="5"/>
  <c r="N1304" i="5"/>
  <c r="M1304" i="5"/>
  <c r="L1304" i="5"/>
  <c r="K1304" i="5"/>
  <c r="J1304" i="5"/>
  <c r="I1304" i="5"/>
  <c r="H1304" i="5"/>
  <c r="G1304" i="5"/>
  <c r="F1304" i="5"/>
  <c r="E1304" i="5"/>
  <c r="D1304" i="5"/>
  <c r="N1302" i="5"/>
  <c r="M1302" i="5"/>
  <c r="L1302" i="5"/>
  <c r="K1302" i="5"/>
  <c r="J1302" i="5"/>
  <c r="I1302" i="5"/>
  <c r="H1302" i="5"/>
  <c r="G1302" i="5"/>
  <c r="F1302" i="5"/>
  <c r="E1302" i="5"/>
  <c r="D1302" i="5"/>
  <c r="N1301" i="5"/>
  <c r="M1301" i="5"/>
  <c r="L1301" i="5"/>
  <c r="K1301" i="5"/>
  <c r="J1301" i="5"/>
  <c r="I1301" i="5"/>
  <c r="H1301" i="5"/>
  <c r="G1301" i="5"/>
  <c r="F1301" i="5"/>
  <c r="E1301" i="5"/>
  <c r="D1301" i="5"/>
  <c r="N1300" i="5"/>
  <c r="M1300" i="5"/>
  <c r="L1300" i="5"/>
  <c r="K1300" i="5"/>
  <c r="J1300" i="5"/>
  <c r="I1300" i="5"/>
  <c r="H1300" i="5"/>
  <c r="G1300" i="5"/>
  <c r="F1300" i="5"/>
  <c r="E1300" i="5"/>
  <c r="D1300" i="5"/>
  <c r="N1299" i="5"/>
  <c r="M1299" i="5"/>
  <c r="L1299" i="5"/>
  <c r="K1299" i="5"/>
  <c r="J1299" i="5"/>
  <c r="I1299" i="5"/>
  <c r="H1299" i="5"/>
  <c r="G1299" i="5"/>
  <c r="F1299" i="5"/>
  <c r="E1299" i="5"/>
  <c r="D1299" i="5"/>
  <c r="N1298" i="5"/>
  <c r="M1298" i="5"/>
  <c r="L1298" i="5"/>
  <c r="K1298" i="5"/>
  <c r="J1298" i="5"/>
  <c r="I1298" i="5"/>
  <c r="H1298" i="5"/>
  <c r="G1298" i="5"/>
  <c r="F1298" i="5"/>
  <c r="E1298" i="5"/>
  <c r="D1298" i="5"/>
  <c r="N1292" i="5"/>
  <c r="M1292" i="5"/>
  <c r="L1292" i="5"/>
  <c r="K1292" i="5"/>
  <c r="J1292" i="5"/>
  <c r="I1292" i="5"/>
  <c r="H1292" i="5"/>
  <c r="G1292" i="5"/>
  <c r="F1292" i="5"/>
  <c r="E1292" i="5"/>
  <c r="D1292" i="5"/>
  <c r="N1291" i="5"/>
  <c r="M1291" i="5"/>
  <c r="L1291" i="5"/>
  <c r="K1291" i="5"/>
  <c r="J1291" i="5"/>
  <c r="I1291" i="5"/>
  <c r="H1291" i="5"/>
  <c r="G1291" i="5"/>
  <c r="F1291" i="5"/>
  <c r="E1291" i="5"/>
  <c r="D1291" i="5"/>
  <c r="N1289" i="5"/>
  <c r="M1289" i="5"/>
  <c r="L1289" i="5"/>
  <c r="K1289" i="5"/>
  <c r="J1289" i="5"/>
  <c r="I1289" i="5"/>
  <c r="H1289" i="5"/>
  <c r="G1289" i="5"/>
  <c r="F1289" i="5"/>
  <c r="E1289" i="5"/>
  <c r="D1289" i="5"/>
  <c r="N1288" i="5"/>
  <c r="M1288" i="5"/>
  <c r="L1288" i="5"/>
  <c r="K1288" i="5"/>
  <c r="J1288" i="5"/>
  <c r="I1288" i="5"/>
  <c r="H1288" i="5"/>
  <c r="G1288" i="5"/>
  <c r="F1288" i="5"/>
  <c r="E1288" i="5"/>
  <c r="D1288" i="5"/>
  <c r="N1286" i="5"/>
  <c r="M1286" i="5"/>
  <c r="L1286" i="5"/>
  <c r="K1286" i="5"/>
  <c r="J1286" i="5"/>
  <c r="I1286" i="5"/>
  <c r="H1286" i="5"/>
  <c r="G1286" i="5"/>
  <c r="F1286" i="5"/>
  <c r="E1286" i="5"/>
  <c r="D1286" i="5"/>
  <c r="N1285" i="5"/>
  <c r="M1285" i="5"/>
  <c r="L1285" i="5"/>
  <c r="K1285" i="5"/>
  <c r="J1285" i="5"/>
  <c r="I1285" i="5"/>
  <c r="H1285" i="5"/>
  <c r="G1285" i="5"/>
  <c r="F1285" i="5"/>
  <c r="E1285" i="5"/>
  <c r="D1285" i="5"/>
  <c r="N1284" i="5"/>
  <c r="M1284" i="5"/>
  <c r="L1284" i="5"/>
  <c r="K1284" i="5"/>
  <c r="J1284" i="5"/>
  <c r="I1284" i="5"/>
  <c r="H1284" i="5"/>
  <c r="G1284" i="5"/>
  <c r="F1284" i="5"/>
  <c r="E1284" i="5"/>
  <c r="D1284" i="5"/>
  <c r="N1283" i="5"/>
  <c r="M1283" i="5"/>
  <c r="L1283" i="5"/>
  <c r="K1283" i="5"/>
  <c r="J1283" i="5"/>
  <c r="I1283" i="5"/>
  <c r="H1283" i="5"/>
  <c r="G1283" i="5"/>
  <c r="F1283" i="5"/>
  <c r="E1283" i="5"/>
  <c r="D1283" i="5"/>
  <c r="N1281" i="5"/>
  <c r="M1281" i="5"/>
  <c r="L1281" i="5"/>
  <c r="K1281" i="5"/>
  <c r="J1281" i="5"/>
  <c r="I1281" i="5"/>
  <c r="H1281" i="5"/>
  <c r="G1281" i="5"/>
  <c r="F1281" i="5"/>
  <c r="E1281" i="5"/>
  <c r="D1281" i="5"/>
  <c r="N1280" i="5"/>
  <c r="M1280" i="5"/>
  <c r="L1280" i="5"/>
  <c r="K1280" i="5"/>
  <c r="J1280" i="5"/>
  <c r="I1280" i="5"/>
  <c r="H1280" i="5"/>
  <c r="G1280" i="5"/>
  <c r="F1280" i="5"/>
  <c r="E1280" i="5"/>
  <c r="D1280" i="5"/>
  <c r="N1279" i="5"/>
  <c r="M1279" i="5"/>
  <c r="L1279" i="5"/>
  <c r="K1279" i="5"/>
  <c r="J1279" i="5"/>
  <c r="I1279" i="5"/>
  <c r="H1279" i="5"/>
  <c r="G1279" i="5"/>
  <c r="F1279" i="5"/>
  <c r="E1279" i="5"/>
  <c r="D1279" i="5"/>
  <c r="N1278" i="5"/>
  <c r="M1278" i="5"/>
  <c r="L1278" i="5"/>
  <c r="K1278" i="5"/>
  <c r="J1278" i="5"/>
  <c r="I1278" i="5"/>
  <c r="H1278" i="5"/>
  <c r="G1278" i="5"/>
  <c r="F1278" i="5"/>
  <c r="E1278" i="5"/>
  <c r="D1278" i="5"/>
  <c r="N1276" i="5"/>
  <c r="M1276" i="5"/>
  <c r="L1276" i="5"/>
  <c r="K1276" i="5"/>
  <c r="J1276" i="5"/>
  <c r="I1276" i="5"/>
  <c r="H1276" i="5"/>
  <c r="G1276" i="5"/>
  <c r="F1276" i="5"/>
  <c r="E1276" i="5"/>
  <c r="D1276" i="5"/>
  <c r="N1274" i="5"/>
  <c r="M1274" i="5"/>
  <c r="L1274" i="5"/>
  <c r="K1274" i="5"/>
  <c r="J1274" i="5"/>
  <c r="I1274" i="5"/>
  <c r="H1274" i="5"/>
  <c r="G1274" i="5"/>
  <c r="F1274" i="5"/>
  <c r="E1274" i="5"/>
  <c r="D1274" i="5"/>
  <c r="N1272" i="5"/>
  <c r="M1272" i="5"/>
  <c r="L1272" i="5"/>
  <c r="K1272" i="5"/>
  <c r="J1272" i="5"/>
  <c r="I1272" i="5"/>
  <c r="H1272" i="5"/>
  <c r="G1272" i="5"/>
  <c r="F1272" i="5"/>
  <c r="E1272" i="5"/>
  <c r="D1272" i="5"/>
  <c r="N1270" i="5"/>
  <c r="M1270" i="5"/>
  <c r="L1270" i="5"/>
  <c r="K1270" i="5"/>
  <c r="J1270" i="5"/>
  <c r="I1270" i="5"/>
  <c r="H1270" i="5"/>
  <c r="G1270" i="5"/>
  <c r="F1270" i="5"/>
  <c r="E1270" i="5"/>
  <c r="D1270" i="5"/>
  <c r="N1268" i="5"/>
  <c r="M1268" i="5"/>
  <c r="L1268" i="5"/>
  <c r="K1268" i="5"/>
  <c r="J1268" i="5"/>
  <c r="I1268" i="5"/>
  <c r="H1268" i="5"/>
  <c r="G1268" i="5"/>
  <c r="F1268" i="5"/>
  <c r="E1268" i="5"/>
  <c r="D1268" i="5"/>
  <c r="N1266" i="5"/>
  <c r="M1266" i="5"/>
  <c r="L1266" i="5"/>
  <c r="K1266" i="5"/>
  <c r="J1266" i="5"/>
  <c r="I1266" i="5"/>
  <c r="H1266" i="5"/>
  <c r="G1266" i="5"/>
  <c r="F1266" i="5"/>
  <c r="E1266" i="5"/>
  <c r="D1266" i="5"/>
  <c r="N1264" i="5"/>
  <c r="M1264" i="5"/>
  <c r="L1264" i="5"/>
  <c r="K1264" i="5"/>
  <c r="J1264" i="5"/>
  <c r="I1264" i="5"/>
  <c r="H1264" i="5"/>
  <c r="G1264" i="5"/>
  <c r="F1264" i="5"/>
  <c r="E1264" i="5"/>
  <c r="D1264" i="5"/>
  <c r="N1262" i="5"/>
  <c r="M1262" i="5"/>
  <c r="L1262" i="5"/>
  <c r="K1262" i="5"/>
  <c r="J1262" i="5"/>
  <c r="I1262" i="5"/>
  <c r="H1262" i="5"/>
  <c r="G1262" i="5"/>
  <c r="F1262" i="5"/>
  <c r="E1262" i="5"/>
  <c r="D1262" i="5"/>
  <c r="N1260" i="5"/>
  <c r="M1260" i="5"/>
  <c r="L1260" i="5"/>
  <c r="K1260" i="5"/>
  <c r="J1260" i="5"/>
  <c r="I1260" i="5"/>
  <c r="H1260" i="5"/>
  <c r="G1260" i="5"/>
  <c r="F1260" i="5"/>
  <c r="E1260" i="5"/>
  <c r="D1260" i="5"/>
  <c r="N1258" i="5"/>
  <c r="M1258" i="5"/>
  <c r="L1258" i="5"/>
  <c r="K1258" i="5"/>
  <c r="J1258" i="5"/>
  <c r="I1258" i="5"/>
  <c r="H1258" i="5"/>
  <c r="G1258" i="5"/>
  <c r="F1258" i="5"/>
  <c r="E1258" i="5"/>
  <c r="D1258" i="5"/>
  <c r="N1256" i="5"/>
  <c r="M1256" i="5"/>
  <c r="L1256" i="5"/>
  <c r="K1256" i="5"/>
  <c r="J1256" i="5"/>
  <c r="I1256" i="5"/>
  <c r="H1256" i="5"/>
  <c r="G1256" i="5"/>
  <c r="F1256" i="5"/>
  <c r="E1256" i="5"/>
  <c r="D1256" i="5"/>
  <c r="N1252" i="5"/>
  <c r="N1251" i="5" s="1"/>
  <c r="M1252" i="5"/>
  <c r="M1251" i="5" s="1"/>
  <c r="L1252" i="5"/>
  <c r="L1251" i="5" s="1"/>
  <c r="K1252" i="5"/>
  <c r="K1251" i="5" s="1"/>
  <c r="J1252" i="5"/>
  <c r="J1251" i="5" s="1"/>
  <c r="I1252" i="5"/>
  <c r="I1251" i="5" s="1"/>
  <c r="H1252" i="5"/>
  <c r="H1251" i="5" s="1"/>
  <c r="G1252" i="5"/>
  <c r="G1251" i="5" s="1"/>
  <c r="F1252" i="5"/>
  <c r="F1251" i="5" s="1"/>
  <c r="E1252" i="5"/>
  <c r="E1251" i="5" s="1"/>
  <c r="D1252" i="5"/>
  <c r="D1251" i="5" s="1"/>
  <c r="N1246" i="5"/>
  <c r="M1246" i="5"/>
  <c r="L1246" i="5"/>
  <c r="K1246" i="5"/>
  <c r="I1246" i="5"/>
  <c r="H1246" i="5"/>
  <c r="G1246" i="5"/>
  <c r="F1246" i="5"/>
  <c r="E1246" i="5"/>
  <c r="D1246" i="5"/>
  <c r="N1242" i="5"/>
  <c r="N1241" i="5" s="1"/>
  <c r="N1240" i="5" s="1"/>
  <c r="M1242" i="5"/>
  <c r="M1241" i="5" s="1"/>
  <c r="M1240" i="5" s="1"/>
  <c r="L1242" i="5"/>
  <c r="L1241" i="5" s="1"/>
  <c r="L1240" i="5" s="1"/>
  <c r="K1242" i="5"/>
  <c r="K1241" i="5" s="1"/>
  <c r="K1240" i="5" s="1"/>
  <c r="J1242" i="5"/>
  <c r="J1241" i="5" s="1"/>
  <c r="J1240" i="5" s="1"/>
  <c r="I1242" i="5"/>
  <c r="I1241" i="5" s="1"/>
  <c r="I1240" i="5" s="1"/>
  <c r="H1242" i="5"/>
  <c r="H1241" i="5" s="1"/>
  <c r="H1240" i="5" s="1"/>
  <c r="G1242" i="5"/>
  <c r="G1241" i="5" s="1"/>
  <c r="G1240" i="5" s="1"/>
  <c r="F1242" i="5"/>
  <c r="F1241" i="5" s="1"/>
  <c r="F1240" i="5" s="1"/>
  <c r="E1242" i="5"/>
  <c r="E1241" i="5" s="1"/>
  <c r="E1240" i="5" s="1"/>
  <c r="D1242" i="5"/>
  <c r="D1241" i="5" s="1"/>
  <c r="D1240" i="5" s="1"/>
  <c r="D1236" i="5"/>
  <c r="D1233" i="5"/>
  <c r="D1230" i="5"/>
  <c r="N763" i="5"/>
  <c r="M763" i="5"/>
  <c r="K763" i="5"/>
  <c r="J763" i="5"/>
  <c r="I763" i="5"/>
  <c r="H763" i="5"/>
  <c r="G763" i="5"/>
  <c r="F763" i="5"/>
  <c r="E763" i="5"/>
  <c r="D763" i="5"/>
  <c r="L763" i="5"/>
  <c r="N748" i="5"/>
  <c r="M748" i="5"/>
  <c r="L748" i="5"/>
  <c r="K748" i="5"/>
  <c r="J748" i="5"/>
  <c r="I748" i="5"/>
  <c r="H748" i="5"/>
  <c r="G748" i="5"/>
  <c r="E748" i="5"/>
  <c r="D748" i="5"/>
  <c r="N743" i="5"/>
  <c r="N742" i="5" s="1"/>
  <c r="N741" i="5" s="1"/>
  <c r="M743" i="5"/>
  <c r="M742" i="5" s="1"/>
  <c r="M741" i="5" s="1"/>
  <c r="L743" i="5"/>
  <c r="L742" i="5" s="1"/>
  <c r="L741" i="5" s="1"/>
  <c r="K743" i="5"/>
  <c r="K742" i="5" s="1"/>
  <c r="K741" i="5" s="1"/>
  <c r="J743" i="5"/>
  <c r="J742" i="5" s="1"/>
  <c r="J741" i="5" s="1"/>
  <c r="I743" i="5"/>
  <c r="I742" i="5" s="1"/>
  <c r="I741" i="5" s="1"/>
  <c r="H743" i="5"/>
  <c r="H742" i="5" s="1"/>
  <c r="H741" i="5" s="1"/>
  <c r="G743" i="5"/>
  <c r="G742" i="5" s="1"/>
  <c r="G741" i="5" s="1"/>
  <c r="F743" i="5"/>
  <c r="F742" i="5" s="1"/>
  <c r="F741" i="5" s="1"/>
  <c r="E743" i="5"/>
  <c r="E742" i="5" s="1"/>
  <c r="E741" i="5" s="1"/>
  <c r="D743" i="5"/>
  <c r="D742" i="5" s="1"/>
  <c r="D741" i="5" s="1"/>
  <c r="N739" i="5"/>
  <c r="M739" i="5"/>
  <c r="L739" i="5"/>
  <c r="K739" i="5"/>
  <c r="J739" i="5"/>
  <c r="I739" i="5"/>
  <c r="H739" i="5"/>
  <c r="G739" i="5"/>
  <c r="F739" i="5"/>
  <c r="E739" i="5"/>
  <c r="D739" i="5"/>
  <c r="N645" i="5"/>
  <c r="N644" i="5" s="1"/>
  <c r="M645" i="5"/>
  <c r="M644" i="5" s="1"/>
  <c r="L645" i="5"/>
  <c r="L644" i="5" s="1"/>
  <c r="K645" i="5"/>
  <c r="K644" i="5" s="1"/>
  <c r="J645" i="5"/>
  <c r="J644" i="5" s="1"/>
  <c r="I645" i="5"/>
  <c r="I644" i="5" s="1"/>
  <c r="H645" i="5"/>
  <c r="H644" i="5" s="1"/>
  <c r="F645" i="5"/>
  <c r="F644" i="5" s="1"/>
  <c r="E645" i="5"/>
  <c r="E644" i="5" s="1"/>
  <c r="N641" i="5"/>
  <c r="N638" i="5" s="1"/>
  <c r="M641" i="5"/>
  <c r="M638" i="5" s="1"/>
  <c r="L641" i="5"/>
  <c r="L638" i="5" s="1"/>
  <c r="K641" i="5"/>
  <c r="K638" i="5" s="1"/>
  <c r="J641" i="5"/>
  <c r="J638" i="5" s="1"/>
  <c r="I641" i="5"/>
  <c r="I638" i="5" s="1"/>
  <c r="H641" i="5"/>
  <c r="H638" i="5" s="1"/>
  <c r="G641" i="5"/>
  <c r="G638" i="5" s="1"/>
  <c r="F641" i="5"/>
  <c r="F638" i="5" s="1"/>
  <c r="E641" i="5"/>
  <c r="E638" i="5" s="1"/>
  <c r="D641" i="5"/>
  <c r="D638" i="5" s="1"/>
  <c r="N633" i="5"/>
  <c r="M633" i="5"/>
  <c r="L633" i="5"/>
  <c r="K633" i="5"/>
  <c r="J633" i="5"/>
  <c r="I633" i="5"/>
  <c r="H633" i="5"/>
  <c r="G633" i="5"/>
  <c r="F633" i="5"/>
  <c r="E633" i="5"/>
  <c r="D633" i="5"/>
  <c r="N351" i="5"/>
  <c r="M351" i="5"/>
  <c r="L351" i="5"/>
  <c r="K351" i="5"/>
  <c r="J351" i="5"/>
  <c r="I351" i="5"/>
  <c r="H351" i="5"/>
  <c r="G351" i="5"/>
  <c r="F351" i="5"/>
  <c r="E351" i="5"/>
  <c r="D351" i="5"/>
  <c r="N268" i="5"/>
  <c r="M268" i="5"/>
  <c r="L268" i="5"/>
  <c r="K268" i="5"/>
  <c r="J268" i="5"/>
  <c r="I268" i="5"/>
  <c r="H268" i="5"/>
  <c r="G268" i="5"/>
  <c r="F268" i="5"/>
  <c r="E268" i="5"/>
  <c r="D268" i="5"/>
  <c r="N263" i="5"/>
  <c r="L263" i="5"/>
  <c r="K263" i="5"/>
  <c r="J263" i="5"/>
  <c r="I263" i="5"/>
  <c r="H263" i="5"/>
  <c r="G263" i="5"/>
  <c r="F263" i="5"/>
  <c r="E263" i="5"/>
  <c r="D263" i="5"/>
  <c r="N262" i="5"/>
  <c r="L262" i="5"/>
  <c r="K262" i="5"/>
  <c r="J262" i="5"/>
  <c r="I262" i="5"/>
  <c r="H262" i="5"/>
  <c r="G262" i="5"/>
  <c r="F262" i="5"/>
  <c r="E262" i="5"/>
  <c r="D262" i="5"/>
  <c r="N261" i="5"/>
  <c r="L261" i="5"/>
  <c r="K261" i="5"/>
  <c r="J261" i="5"/>
  <c r="I261" i="5"/>
  <c r="H261" i="5"/>
  <c r="G261" i="5"/>
  <c r="F261" i="5"/>
  <c r="E261" i="5"/>
  <c r="D261" i="5"/>
  <c r="N260" i="5"/>
  <c r="L260" i="5"/>
  <c r="K260" i="5"/>
  <c r="J260" i="5"/>
  <c r="I260" i="5"/>
  <c r="H260" i="5"/>
  <c r="G260" i="5"/>
  <c r="F260" i="5"/>
  <c r="E260" i="5"/>
  <c r="D260" i="5"/>
  <c r="N259" i="5"/>
  <c r="L259" i="5"/>
  <c r="K259" i="5"/>
  <c r="J259" i="5"/>
  <c r="I259" i="5"/>
  <c r="H259" i="5"/>
  <c r="G259" i="5"/>
  <c r="F259" i="5"/>
  <c r="E259" i="5"/>
  <c r="D259" i="5"/>
  <c r="N258" i="5"/>
  <c r="L258" i="5"/>
  <c r="K258" i="5"/>
  <c r="J258" i="5"/>
  <c r="I258" i="5"/>
  <c r="H258" i="5"/>
  <c r="G258" i="5"/>
  <c r="F258" i="5"/>
  <c r="E258" i="5"/>
  <c r="D258" i="5"/>
  <c r="N257" i="5"/>
  <c r="L257" i="5"/>
  <c r="K257" i="5"/>
  <c r="J257" i="5"/>
  <c r="I257" i="5"/>
  <c r="H257" i="5"/>
  <c r="G257" i="5"/>
  <c r="F257" i="5"/>
  <c r="E257" i="5"/>
  <c r="D257" i="5"/>
  <c r="N254" i="5"/>
  <c r="N253" i="5" s="1"/>
  <c r="L254" i="5"/>
  <c r="L253" i="5" s="1"/>
  <c r="K254" i="5"/>
  <c r="K253" i="5" s="1"/>
  <c r="J254" i="5"/>
  <c r="J253" i="5" s="1"/>
  <c r="I254" i="5"/>
  <c r="I253" i="5" s="1"/>
  <c r="H254" i="5"/>
  <c r="H253" i="5" s="1"/>
  <c r="G254" i="5"/>
  <c r="G253" i="5" s="1"/>
  <c r="F254" i="5"/>
  <c r="F253" i="5" s="1"/>
  <c r="E254" i="5"/>
  <c r="E253" i="5" s="1"/>
  <c r="D254" i="5"/>
  <c r="D253" i="5" s="1"/>
  <c r="N252" i="5"/>
  <c r="N251" i="5" s="1"/>
  <c r="N250" i="5" s="1"/>
  <c r="L252" i="5"/>
  <c r="L251" i="5" s="1"/>
  <c r="L250" i="5" s="1"/>
  <c r="K252" i="5"/>
  <c r="K251" i="5" s="1"/>
  <c r="K250" i="5" s="1"/>
  <c r="J252" i="5"/>
  <c r="J251" i="5" s="1"/>
  <c r="J250" i="5" s="1"/>
  <c r="I252" i="5"/>
  <c r="I251" i="5" s="1"/>
  <c r="I250" i="5" s="1"/>
  <c r="H252" i="5"/>
  <c r="H251" i="5" s="1"/>
  <c r="H250" i="5" s="1"/>
  <c r="G252" i="5"/>
  <c r="G251" i="5" s="1"/>
  <c r="G250" i="5" s="1"/>
  <c r="F252" i="5"/>
  <c r="F251" i="5" s="1"/>
  <c r="F250" i="5" s="1"/>
  <c r="E252" i="5"/>
  <c r="E251" i="5" s="1"/>
  <c r="E250" i="5" s="1"/>
  <c r="D252" i="5"/>
  <c r="D251" i="5" s="1"/>
  <c r="D250" i="5" s="1"/>
  <c r="N247" i="5"/>
  <c r="N239" i="5" s="1"/>
  <c r="N238" i="5" s="1"/>
  <c r="M247" i="5"/>
  <c r="M239" i="5" s="1"/>
  <c r="L247" i="5"/>
  <c r="L239" i="5" s="1"/>
  <c r="L238" i="5" s="1"/>
  <c r="K247" i="5"/>
  <c r="K239" i="5" s="1"/>
  <c r="K238" i="5" s="1"/>
  <c r="J247" i="5"/>
  <c r="J239" i="5" s="1"/>
  <c r="J238" i="5" s="1"/>
  <c r="I247" i="5"/>
  <c r="I239" i="5" s="1"/>
  <c r="I238" i="5" s="1"/>
  <c r="H247" i="5"/>
  <c r="H239" i="5" s="1"/>
  <c r="H238" i="5" s="1"/>
  <c r="G247" i="5"/>
  <c r="G239" i="5" s="1"/>
  <c r="G238" i="5" s="1"/>
  <c r="F247" i="5"/>
  <c r="F239" i="5" s="1"/>
  <c r="F238" i="5" s="1"/>
  <c r="E247" i="5"/>
  <c r="E239" i="5" s="1"/>
  <c r="E238" i="5" s="1"/>
  <c r="D247" i="5"/>
  <c r="D239" i="5" s="1"/>
  <c r="D238" i="5" s="1"/>
  <c r="N246" i="5"/>
  <c r="M246" i="5"/>
  <c r="L246" i="5"/>
  <c r="K246" i="5"/>
  <c r="J246" i="5"/>
  <c r="I246" i="5"/>
  <c r="H246" i="5"/>
  <c r="G246" i="5"/>
  <c r="F246" i="5"/>
  <c r="E246" i="5"/>
  <c r="D246" i="5"/>
  <c r="N245" i="5"/>
  <c r="M245" i="5"/>
  <c r="L245" i="5"/>
  <c r="K245" i="5"/>
  <c r="J245" i="5"/>
  <c r="I245" i="5"/>
  <c r="H245" i="5"/>
  <c r="G245" i="5"/>
  <c r="F245" i="5"/>
  <c r="E245" i="5"/>
  <c r="D245" i="5"/>
  <c r="N244" i="5"/>
  <c r="M244" i="5"/>
  <c r="L244" i="5"/>
  <c r="K244" i="5"/>
  <c r="J244" i="5"/>
  <c r="I244" i="5"/>
  <c r="H244" i="5"/>
  <c r="G244" i="5"/>
  <c r="F244" i="5"/>
  <c r="E244" i="5"/>
  <c r="D244" i="5"/>
  <c r="N243" i="5"/>
  <c r="M243" i="5"/>
  <c r="L243" i="5"/>
  <c r="K243" i="5"/>
  <c r="J243" i="5"/>
  <c r="I243" i="5"/>
  <c r="H243" i="5"/>
  <c r="G243" i="5"/>
  <c r="F243" i="5"/>
  <c r="E243" i="5"/>
  <c r="D243" i="5"/>
  <c r="N242" i="5"/>
  <c r="M242" i="5"/>
  <c r="L242" i="5"/>
  <c r="K242" i="5"/>
  <c r="J242" i="5"/>
  <c r="I242" i="5"/>
  <c r="H242" i="5"/>
  <c r="G242" i="5"/>
  <c r="F242" i="5"/>
  <c r="E242" i="5"/>
  <c r="D242" i="5"/>
  <c r="N241" i="5"/>
  <c r="M241" i="5"/>
  <c r="L241" i="5"/>
  <c r="K241" i="5"/>
  <c r="J241" i="5"/>
  <c r="I241" i="5"/>
  <c r="H241" i="5"/>
  <c r="G241" i="5"/>
  <c r="F241" i="5"/>
  <c r="E241" i="5"/>
  <c r="D241" i="5"/>
  <c r="N230" i="5"/>
  <c r="M230" i="5"/>
  <c r="L230" i="5"/>
  <c r="K230" i="5"/>
  <c r="J230" i="5"/>
  <c r="I230" i="5"/>
  <c r="H230" i="5"/>
  <c r="G230" i="5"/>
  <c r="F230" i="5"/>
  <c r="E230" i="5"/>
  <c r="D230" i="5"/>
  <c r="N228" i="5"/>
  <c r="M228" i="5"/>
  <c r="L228" i="5"/>
  <c r="K228" i="5"/>
  <c r="J228" i="5"/>
  <c r="I228" i="5"/>
  <c r="H228" i="5"/>
  <c r="G228" i="5"/>
  <c r="F228" i="5"/>
  <c r="E228" i="5"/>
  <c r="D228" i="5"/>
  <c r="N226" i="5"/>
  <c r="N225" i="5" s="1"/>
  <c r="M226" i="5"/>
  <c r="M225" i="5" s="1"/>
  <c r="L226" i="5"/>
  <c r="L225" i="5" s="1"/>
  <c r="K226" i="5"/>
  <c r="K225" i="5" s="1"/>
  <c r="J226" i="5"/>
  <c r="J225" i="5" s="1"/>
  <c r="I226" i="5"/>
  <c r="I225" i="5" s="1"/>
  <c r="H226" i="5"/>
  <c r="H225" i="5" s="1"/>
  <c r="G226" i="5"/>
  <c r="G225" i="5" s="1"/>
  <c r="F226" i="5"/>
  <c r="F225" i="5" s="1"/>
  <c r="E226" i="5"/>
  <c r="E225" i="5" s="1"/>
  <c r="D226" i="5"/>
  <c r="D225" i="5" s="1"/>
  <c r="N222" i="5"/>
  <c r="N221" i="5" s="1"/>
  <c r="M222" i="5"/>
  <c r="M221" i="5" s="1"/>
  <c r="L222" i="5"/>
  <c r="L221" i="5" s="1"/>
  <c r="K222" i="5"/>
  <c r="K221" i="5" s="1"/>
  <c r="J222" i="5"/>
  <c r="J221" i="5" s="1"/>
  <c r="I222" i="5"/>
  <c r="I221" i="5" s="1"/>
  <c r="H222" i="5"/>
  <c r="H221" i="5" s="1"/>
  <c r="G222" i="5"/>
  <c r="G221" i="5" s="1"/>
  <c r="F222" i="5"/>
  <c r="F221" i="5" s="1"/>
  <c r="E222" i="5"/>
  <c r="E221" i="5" s="1"/>
  <c r="D222" i="5"/>
  <c r="D221" i="5" s="1"/>
  <c r="N216" i="5"/>
  <c r="M216" i="5"/>
  <c r="L216" i="5"/>
  <c r="K216" i="5"/>
  <c r="J216" i="5"/>
  <c r="I216" i="5"/>
  <c r="H216" i="5"/>
  <c r="G216" i="5"/>
  <c r="F216" i="5"/>
  <c r="E216" i="5"/>
  <c r="D216" i="5"/>
  <c r="N214" i="5"/>
  <c r="N213" i="5" s="1"/>
  <c r="M214" i="5"/>
  <c r="M213" i="5" s="1"/>
  <c r="L214" i="5"/>
  <c r="L213" i="5" s="1"/>
  <c r="K214" i="5"/>
  <c r="K213" i="5" s="1"/>
  <c r="J214" i="5"/>
  <c r="J213" i="5" s="1"/>
  <c r="I214" i="5"/>
  <c r="I213" i="5" s="1"/>
  <c r="H214" i="5"/>
  <c r="H213" i="5" s="1"/>
  <c r="G214" i="5"/>
  <c r="G213" i="5" s="1"/>
  <c r="F214" i="5"/>
  <c r="F213" i="5" s="1"/>
  <c r="E214" i="5"/>
  <c r="E213" i="5" s="1"/>
  <c r="D214" i="5"/>
  <c r="D213" i="5" s="1"/>
  <c r="N209" i="5"/>
  <c r="N201" i="5" s="1"/>
  <c r="M209" i="5"/>
  <c r="L209" i="5"/>
  <c r="L201" i="5" s="1"/>
  <c r="K209" i="5"/>
  <c r="K201" i="5" s="1"/>
  <c r="J209" i="5"/>
  <c r="J201" i="5" s="1"/>
  <c r="I209" i="5"/>
  <c r="I201" i="5" s="1"/>
  <c r="H209" i="5"/>
  <c r="H201" i="5" s="1"/>
  <c r="G209" i="5"/>
  <c r="G201" i="5" s="1"/>
  <c r="F209" i="5"/>
  <c r="F201" i="5" s="1"/>
  <c r="E209" i="5"/>
  <c r="E201" i="5" s="1"/>
  <c r="D209" i="5"/>
  <c r="D201" i="5" s="1"/>
  <c r="N208" i="5"/>
  <c r="M208" i="5"/>
  <c r="L208" i="5"/>
  <c r="K208" i="5"/>
  <c r="J208" i="5"/>
  <c r="I208" i="5"/>
  <c r="H208" i="5"/>
  <c r="G208" i="5"/>
  <c r="F208" i="5"/>
  <c r="E208" i="5"/>
  <c r="D208" i="5"/>
  <c r="N207" i="5"/>
  <c r="M207" i="5"/>
  <c r="L207" i="5"/>
  <c r="K207" i="5"/>
  <c r="J207" i="5"/>
  <c r="I207" i="5"/>
  <c r="H207" i="5"/>
  <c r="G207" i="5"/>
  <c r="F207" i="5"/>
  <c r="E207" i="5"/>
  <c r="D207" i="5"/>
  <c r="N206" i="5"/>
  <c r="M206" i="5"/>
  <c r="L206" i="5"/>
  <c r="K206" i="5"/>
  <c r="J206" i="5"/>
  <c r="I206" i="5"/>
  <c r="H206" i="5"/>
  <c r="G206" i="5"/>
  <c r="F206" i="5"/>
  <c r="E206" i="5"/>
  <c r="D206" i="5"/>
  <c r="N205" i="5"/>
  <c r="M205" i="5"/>
  <c r="L205" i="5"/>
  <c r="K205" i="5"/>
  <c r="J205" i="5"/>
  <c r="I205" i="5"/>
  <c r="H205" i="5"/>
  <c r="G205" i="5"/>
  <c r="F205" i="5"/>
  <c r="E205" i="5"/>
  <c r="D205" i="5"/>
  <c r="N204" i="5"/>
  <c r="M204" i="5"/>
  <c r="L204" i="5"/>
  <c r="K204" i="5"/>
  <c r="J204" i="5"/>
  <c r="I204" i="5"/>
  <c r="H204" i="5"/>
  <c r="G204" i="5"/>
  <c r="F204" i="5"/>
  <c r="E204" i="5"/>
  <c r="D204" i="5"/>
  <c r="N203" i="5"/>
  <c r="M203" i="5"/>
  <c r="L203" i="5"/>
  <c r="K203" i="5"/>
  <c r="J203" i="5"/>
  <c r="I203" i="5"/>
  <c r="H203" i="5"/>
  <c r="G203" i="5"/>
  <c r="F203" i="5"/>
  <c r="E203" i="5"/>
  <c r="D203" i="5"/>
  <c r="M201" i="5"/>
  <c r="N198" i="5"/>
  <c r="N197" i="5" s="1"/>
  <c r="M198" i="5"/>
  <c r="M197" i="5" s="1"/>
  <c r="L198" i="5"/>
  <c r="L197" i="5" s="1"/>
  <c r="K198" i="5"/>
  <c r="J198" i="5"/>
  <c r="J197" i="5" s="1"/>
  <c r="I198" i="5"/>
  <c r="I197" i="5" s="1"/>
  <c r="H198" i="5"/>
  <c r="H197" i="5" s="1"/>
  <c r="G198" i="5"/>
  <c r="G197" i="5" s="1"/>
  <c r="F198" i="5"/>
  <c r="F197" i="5" s="1"/>
  <c r="E198" i="5"/>
  <c r="E197" i="5" s="1"/>
  <c r="D198" i="5"/>
  <c r="D197" i="5" s="1"/>
  <c r="K197" i="5"/>
  <c r="N196" i="5"/>
  <c r="M196" i="5"/>
  <c r="L196" i="5"/>
  <c r="K196" i="5"/>
  <c r="J196" i="5"/>
  <c r="I196" i="5"/>
  <c r="H196" i="5"/>
  <c r="G196" i="5"/>
  <c r="F196" i="5"/>
  <c r="E196" i="5"/>
  <c r="D196" i="5"/>
  <c r="N195" i="5"/>
  <c r="M195" i="5"/>
  <c r="L195" i="5"/>
  <c r="K195" i="5"/>
  <c r="J195" i="5"/>
  <c r="I195" i="5"/>
  <c r="H195" i="5"/>
  <c r="G195" i="5"/>
  <c r="F195" i="5"/>
  <c r="E195" i="5"/>
  <c r="D195" i="5"/>
  <c r="N194" i="5"/>
  <c r="M194" i="5"/>
  <c r="L194" i="5"/>
  <c r="K194" i="5"/>
  <c r="J194" i="5"/>
  <c r="I194" i="5"/>
  <c r="H194" i="5"/>
  <c r="G194" i="5"/>
  <c r="F194" i="5"/>
  <c r="E194" i="5"/>
  <c r="D194" i="5"/>
  <c r="N193" i="5"/>
  <c r="M193" i="5"/>
  <c r="L193" i="5"/>
  <c r="K193" i="5"/>
  <c r="J193" i="5"/>
  <c r="I193" i="5"/>
  <c r="H193" i="5"/>
  <c r="G193" i="5"/>
  <c r="F193" i="5"/>
  <c r="E193" i="5"/>
  <c r="D193" i="5"/>
  <c r="N192" i="5"/>
  <c r="M192" i="5"/>
  <c r="L192" i="5"/>
  <c r="K192" i="5"/>
  <c r="J192" i="5"/>
  <c r="I192" i="5"/>
  <c r="H192" i="5"/>
  <c r="G192" i="5"/>
  <c r="F192" i="5"/>
  <c r="E192" i="5"/>
  <c r="D192" i="5"/>
  <c r="N191" i="5"/>
  <c r="M191" i="5"/>
  <c r="L191" i="5"/>
  <c r="K191" i="5"/>
  <c r="J191" i="5"/>
  <c r="I191" i="5"/>
  <c r="H191" i="5"/>
  <c r="G191" i="5"/>
  <c r="F191" i="5"/>
  <c r="E191" i="5"/>
  <c r="D191" i="5"/>
  <c r="N189" i="5"/>
  <c r="M189" i="5"/>
  <c r="L189" i="5"/>
  <c r="K189" i="5"/>
  <c r="J189" i="5"/>
  <c r="I189" i="5"/>
  <c r="H189" i="5"/>
  <c r="G189" i="5"/>
  <c r="F189" i="5"/>
  <c r="E189" i="5"/>
  <c r="D189" i="5"/>
  <c r="N188" i="5"/>
  <c r="M188" i="5"/>
  <c r="L188" i="5"/>
  <c r="K188" i="5"/>
  <c r="J188" i="5"/>
  <c r="I188" i="5"/>
  <c r="H188" i="5"/>
  <c r="G188" i="5"/>
  <c r="F188" i="5"/>
  <c r="E188" i="5"/>
  <c r="D188" i="5"/>
  <c r="N187" i="5"/>
  <c r="M187" i="5"/>
  <c r="L187" i="5"/>
  <c r="K187" i="5"/>
  <c r="J187" i="5"/>
  <c r="I187" i="5"/>
  <c r="H187" i="5"/>
  <c r="G187" i="5"/>
  <c r="F187" i="5"/>
  <c r="E187" i="5"/>
  <c r="D187" i="5"/>
  <c r="N186" i="5"/>
  <c r="M186" i="5"/>
  <c r="L186" i="5"/>
  <c r="K186" i="5"/>
  <c r="J186" i="5"/>
  <c r="I186" i="5"/>
  <c r="H186" i="5"/>
  <c r="G186" i="5"/>
  <c r="F186" i="5"/>
  <c r="E186" i="5"/>
  <c r="D186" i="5"/>
  <c r="N185" i="5"/>
  <c r="M185" i="5"/>
  <c r="L185" i="5"/>
  <c r="K185" i="5"/>
  <c r="J185" i="5"/>
  <c r="I185" i="5"/>
  <c r="H185" i="5"/>
  <c r="G185" i="5"/>
  <c r="F185" i="5"/>
  <c r="E185" i="5"/>
  <c r="D185" i="5"/>
  <c r="N184" i="5"/>
  <c r="M184" i="5"/>
  <c r="L184" i="5"/>
  <c r="K184" i="5"/>
  <c r="J184" i="5"/>
  <c r="I184" i="5"/>
  <c r="H184" i="5"/>
  <c r="G184" i="5"/>
  <c r="F184" i="5"/>
  <c r="E184" i="5"/>
  <c r="D184" i="5"/>
  <c r="N182" i="5"/>
  <c r="M182" i="5"/>
  <c r="L182" i="5"/>
  <c r="K182" i="5"/>
  <c r="J182" i="5"/>
  <c r="I182" i="5"/>
  <c r="H182" i="5"/>
  <c r="G182" i="5"/>
  <c r="F182" i="5"/>
  <c r="E182" i="5"/>
  <c r="D182" i="5"/>
  <c r="N181" i="5"/>
  <c r="M181" i="5"/>
  <c r="L181" i="5"/>
  <c r="K181" i="5"/>
  <c r="J181" i="5"/>
  <c r="I181" i="5"/>
  <c r="H181" i="5"/>
  <c r="G181" i="5"/>
  <c r="F181" i="5"/>
  <c r="E181" i="5"/>
  <c r="D181" i="5"/>
  <c r="N180" i="5"/>
  <c r="M180" i="5"/>
  <c r="L180" i="5"/>
  <c r="K180" i="5"/>
  <c r="J180" i="5"/>
  <c r="I180" i="5"/>
  <c r="H180" i="5"/>
  <c r="G180" i="5"/>
  <c r="F180" i="5"/>
  <c r="E180" i="5"/>
  <c r="D180" i="5"/>
  <c r="N179" i="5"/>
  <c r="M179" i="5"/>
  <c r="L179" i="5"/>
  <c r="K179" i="5"/>
  <c r="J179" i="5"/>
  <c r="I179" i="5"/>
  <c r="H179" i="5"/>
  <c r="G179" i="5"/>
  <c r="F179" i="5"/>
  <c r="E179" i="5"/>
  <c r="D179" i="5"/>
  <c r="N178" i="5"/>
  <c r="M178" i="5"/>
  <c r="L178" i="5"/>
  <c r="K178" i="5"/>
  <c r="J178" i="5"/>
  <c r="I178" i="5"/>
  <c r="H178" i="5"/>
  <c r="G178" i="5"/>
  <c r="F178" i="5"/>
  <c r="E178" i="5"/>
  <c r="D178" i="5"/>
  <c r="N177" i="5"/>
  <c r="M177" i="5"/>
  <c r="L177" i="5"/>
  <c r="K177" i="5"/>
  <c r="J177" i="5"/>
  <c r="I177" i="5"/>
  <c r="H177" i="5"/>
  <c r="G177" i="5"/>
  <c r="F177" i="5"/>
  <c r="E177" i="5"/>
  <c r="D177" i="5"/>
  <c r="N176" i="5"/>
  <c r="M176" i="5"/>
  <c r="L176" i="5"/>
  <c r="K176" i="5"/>
  <c r="J176" i="5"/>
  <c r="I176" i="5"/>
  <c r="H176" i="5"/>
  <c r="G176" i="5"/>
  <c r="F176" i="5"/>
  <c r="E176" i="5"/>
  <c r="D176" i="5"/>
  <c r="N174" i="5"/>
  <c r="M174" i="5"/>
  <c r="L174" i="5"/>
  <c r="K174" i="5"/>
  <c r="J174" i="5"/>
  <c r="I174" i="5"/>
  <c r="H174" i="5"/>
  <c r="G174" i="5"/>
  <c r="F174" i="5"/>
  <c r="E174" i="5"/>
  <c r="D174" i="5"/>
  <c r="N173" i="5"/>
  <c r="M173" i="5"/>
  <c r="L173" i="5"/>
  <c r="K173" i="5"/>
  <c r="J173" i="5"/>
  <c r="I173" i="5"/>
  <c r="H173" i="5"/>
  <c r="G173" i="5"/>
  <c r="F173" i="5"/>
  <c r="E173" i="5"/>
  <c r="D173" i="5"/>
  <c r="N172" i="5"/>
  <c r="M172" i="5"/>
  <c r="L172" i="5"/>
  <c r="K172" i="5"/>
  <c r="J172" i="5"/>
  <c r="I172" i="5"/>
  <c r="H172" i="5"/>
  <c r="G172" i="5"/>
  <c r="F172" i="5"/>
  <c r="E172" i="5"/>
  <c r="D172" i="5"/>
  <c r="N171" i="5"/>
  <c r="M171" i="5"/>
  <c r="L171" i="5"/>
  <c r="K171" i="5"/>
  <c r="J171" i="5"/>
  <c r="I171" i="5"/>
  <c r="H171" i="5"/>
  <c r="G171" i="5"/>
  <c r="F171" i="5"/>
  <c r="E171" i="5"/>
  <c r="D171" i="5"/>
  <c r="N170" i="5"/>
  <c r="M170" i="5"/>
  <c r="L170" i="5"/>
  <c r="K170" i="5"/>
  <c r="J170" i="5"/>
  <c r="I170" i="5"/>
  <c r="H170" i="5"/>
  <c r="G170" i="5"/>
  <c r="F170" i="5"/>
  <c r="E170" i="5"/>
  <c r="D170" i="5"/>
  <c r="N169" i="5"/>
  <c r="M169" i="5"/>
  <c r="L169" i="5"/>
  <c r="K169" i="5"/>
  <c r="J169" i="5"/>
  <c r="I169" i="5"/>
  <c r="H169" i="5"/>
  <c r="G169" i="5"/>
  <c r="F169" i="5"/>
  <c r="E169" i="5"/>
  <c r="D169" i="5"/>
  <c r="N167" i="5"/>
  <c r="M167" i="5"/>
  <c r="L167" i="5"/>
  <c r="K167" i="5"/>
  <c r="J167" i="5"/>
  <c r="I167" i="5"/>
  <c r="H167" i="5"/>
  <c r="G167" i="5"/>
  <c r="F167" i="5"/>
  <c r="E167" i="5"/>
  <c r="D167" i="5"/>
  <c r="N164" i="5"/>
  <c r="M164" i="5"/>
  <c r="L164" i="5"/>
  <c r="K164" i="5"/>
  <c r="J164" i="5"/>
  <c r="I164" i="5"/>
  <c r="H164" i="5"/>
  <c r="G164" i="5"/>
  <c r="F164" i="5"/>
  <c r="E164" i="5"/>
  <c r="D164" i="5"/>
  <c r="N163" i="5"/>
  <c r="M163" i="5"/>
  <c r="L163" i="5"/>
  <c r="K163" i="5"/>
  <c r="J163" i="5"/>
  <c r="I163" i="5"/>
  <c r="H163" i="5"/>
  <c r="G163" i="5"/>
  <c r="F163" i="5"/>
  <c r="E163" i="5"/>
  <c r="D163" i="5"/>
  <c r="N162" i="5"/>
  <c r="M162" i="5"/>
  <c r="L162" i="5"/>
  <c r="K162" i="5"/>
  <c r="J162" i="5"/>
  <c r="I162" i="5"/>
  <c r="H162" i="5"/>
  <c r="G162" i="5"/>
  <c r="F162" i="5"/>
  <c r="E162" i="5"/>
  <c r="D162" i="5"/>
  <c r="N161" i="5"/>
  <c r="M161" i="5"/>
  <c r="L161" i="5"/>
  <c r="K161" i="5"/>
  <c r="J161" i="5"/>
  <c r="I161" i="5"/>
  <c r="H161" i="5"/>
  <c r="G161" i="5"/>
  <c r="F161" i="5"/>
  <c r="E161" i="5"/>
  <c r="D161" i="5"/>
  <c r="N160" i="5"/>
  <c r="M160" i="5"/>
  <c r="L160" i="5"/>
  <c r="K160" i="5"/>
  <c r="J160" i="5"/>
  <c r="I160" i="5"/>
  <c r="H160" i="5"/>
  <c r="G160" i="5"/>
  <c r="F160" i="5"/>
  <c r="E160" i="5"/>
  <c r="D160" i="5"/>
  <c r="N159" i="5"/>
  <c r="M159" i="5"/>
  <c r="L159" i="5"/>
  <c r="K159" i="5"/>
  <c r="J159" i="5"/>
  <c r="I159" i="5"/>
  <c r="H159" i="5"/>
  <c r="G159" i="5"/>
  <c r="F159" i="5"/>
  <c r="E159" i="5"/>
  <c r="D159" i="5"/>
  <c r="N157" i="5"/>
  <c r="M157" i="5"/>
  <c r="L157" i="5"/>
  <c r="K157" i="5"/>
  <c r="J157" i="5"/>
  <c r="I157" i="5"/>
  <c r="H157" i="5"/>
  <c r="G157" i="5"/>
  <c r="F157" i="5"/>
  <c r="E157" i="5"/>
  <c r="D157" i="5"/>
  <c r="N156" i="5"/>
  <c r="M156" i="5"/>
  <c r="L156" i="5"/>
  <c r="K156" i="5"/>
  <c r="J156" i="5"/>
  <c r="I156" i="5"/>
  <c r="H156" i="5"/>
  <c r="G156" i="5"/>
  <c r="F156" i="5"/>
  <c r="E156" i="5"/>
  <c r="D156" i="5"/>
  <c r="N154" i="5"/>
  <c r="M154" i="5"/>
  <c r="L154" i="5"/>
  <c r="K154" i="5"/>
  <c r="J154" i="5"/>
  <c r="I154" i="5"/>
  <c r="H154" i="5"/>
  <c r="G154" i="5"/>
  <c r="F154" i="5"/>
  <c r="E154" i="5"/>
  <c r="D154" i="5"/>
  <c r="N153" i="5"/>
  <c r="M153" i="5"/>
  <c r="L153" i="5"/>
  <c r="K153" i="5"/>
  <c r="J153" i="5"/>
  <c r="I153" i="5"/>
  <c r="H153" i="5"/>
  <c r="G153" i="5"/>
  <c r="F153" i="5"/>
  <c r="E153" i="5"/>
  <c r="D153" i="5"/>
  <c r="N151" i="5"/>
  <c r="M151" i="5"/>
  <c r="L151" i="5"/>
  <c r="K151" i="5"/>
  <c r="J151" i="5"/>
  <c r="I151" i="5"/>
  <c r="H151" i="5"/>
  <c r="G151" i="5"/>
  <c r="F151" i="5"/>
  <c r="E151" i="5"/>
  <c r="D151" i="5"/>
  <c r="N150" i="5"/>
  <c r="M150" i="5"/>
  <c r="L150" i="5"/>
  <c r="K150" i="5"/>
  <c r="J150" i="5"/>
  <c r="I150" i="5"/>
  <c r="H150" i="5"/>
  <c r="G150" i="5"/>
  <c r="F150" i="5"/>
  <c r="E150" i="5"/>
  <c r="D150" i="5"/>
  <c r="N149" i="5"/>
  <c r="M149" i="5"/>
  <c r="L149" i="5"/>
  <c r="K149" i="5"/>
  <c r="J149" i="5"/>
  <c r="I149" i="5"/>
  <c r="H149" i="5"/>
  <c r="G149" i="5"/>
  <c r="F149" i="5"/>
  <c r="E149" i="5"/>
  <c r="D149" i="5"/>
  <c r="N148" i="5"/>
  <c r="M148" i="5"/>
  <c r="L148" i="5"/>
  <c r="K148" i="5"/>
  <c r="J148" i="5"/>
  <c r="I148" i="5"/>
  <c r="H148" i="5"/>
  <c r="G148" i="5"/>
  <c r="F148" i="5"/>
  <c r="E148" i="5"/>
  <c r="D148" i="5"/>
  <c r="N147" i="5"/>
  <c r="M147" i="5"/>
  <c r="L147" i="5"/>
  <c r="K147" i="5"/>
  <c r="J147" i="5"/>
  <c r="I147" i="5"/>
  <c r="H147" i="5"/>
  <c r="G147" i="5"/>
  <c r="F147" i="5"/>
  <c r="E147" i="5"/>
  <c r="D147" i="5"/>
  <c r="N146" i="5"/>
  <c r="M146" i="5"/>
  <c r="L146" i="5"/>
  <c r="K146" i="5"/>
  <c r="J146" i="5"/>
  <c r="I146" i="5"/>
  <c r="H146" i="5"/>
  <c r="G146" i="5"/>
  <c r="F146" i="5"/>
  <c r="E146" i="5"/>
  <c r="D146" i="5"/>
  <c r="N138" i="5"/>
  <c r="M138" i="5"/>
  <c r="L138" i="5"/>
  <c r="K138" i="5"/>
  <c r="J138" i="5"/>
  <c r="I138" i="5"/>
  <c r="H138" i="5"/>
  <c r="G138" i="5"/>
  <c r="F138" i="5"/>
  <c r="E138" i="5"/>
  <c r="D138" i="5"/>
  <c r="N137" i="5"/>
  <c r="M137" i="5"/>
  <c r="L137" i="5"/>
  <c r="K137" i="5"/>
  <c r="J137" i="5"/>
  <c r="I137" i="5"/>
  <c r="H137" i="5"/>
  <c r="G137" i="5"/>
  <c r="F137" i="5"/>
  <c r="E137" i="5"/>
  <c r="D137" i="5"/>
  <c r="N136" i="5"/>
  <c r="M136" i="5"/>
  <c r="L136" i="5"/>
  <c r="K136" i="5"/>
  <c r="J136" i="5"/>
  <c r="I136" i="5"/>
  <c r="H136" i="5"/>
  <c r="G136" i="5"/>
  <c r="F136" i="5"/>
  <c r="E136" i="5"/>
  <c r="D136" i="5"/>
  <c r="N135" i="5"/>
  <c r="M135" i="5"/>
  <c r="L135" i="5"/>
  <c r="K135" i="5"/>
  <c r="J135" i="5"/>
  <c r="I135" i="5"/>
  <c r="H135" i="5"/>
  <c r="G135" i="5"/>
  <c r="F135" i="5"/>
  <c r="E135" i="5"/>
  <c r="D135" i="5"/>
  <c r="N133" i="5"/>
  <c r="M133" i="5"/>
  <c r="L133" i="5"/>
  <c r="K133" i="5"/>
  <c r="J133" i="5"/>
  <c r="I133" i="5"/>
  <c r="H133" i="5"/>
  <c r="G133" i="5"/>
  <c r="F133" i="5"/>
  <c r="E133" i="5"/>
  <c r="D133" i="5"/>
  <c r="N132" i="5"/>
  <c r="M132" i="5"/>
  <c r="L132" i="5"/>
  <c r="K132" i="5"/>
  <c r="J132" i="5"/>
  <c r="I132" i="5"/>
  <c r="H132" i="5"/>
  <c r="G132" i="5"/>
  <c r="F132" i="5"/>
  <c r="E132" i="5"/>
  <c r="D132" i="5"/>
  <c r="N131" i="5"/>
  <c r="M131" i="5"/>
  <c r="L131" i="5"/>
  <c r="K131" i="5"/>
  <c r="J131" i="5"/>
  <c r="I131" i="5"/>
  <c r="H131" i="5"/>
  <c r="G131" i="5"/>
  <c r="F131" i="5"/>
  <c r="E131" i="5"/>
  <c r="D131" i="5"/>
  <c r="N130" i="5"/>
  <c r="M130" i="5"/>
  <c r="L130" i="5"/>
  <c r="K130" i="5"/>
  <c r="J130" i="5"/>
  <c r="I130" i="5"/>
  <c r="H130" i="5"/>
  <c r="G130" i="5"/>
  <c r="F130" i="5"/>
  <c r="E130" i="5"/>
  <c r="D130" i="5"/>
  <c r="N128" i="5"/>
  <c r="M128" i="5"/>
  <c r="L128" i="5"/>
  <c r="K128" i="5"/>
  <c r="J128" i="5"/>
  <c r="I128" i="5"/>
  <c r="H128" i="5"/>
  <c r="G128" i="5"/>
  <c r="F128" i="5"/>
  <c r="E128" i="5"/>
  <c r="D128" i="5"/>
  <c r="N127" i="5"/>
  <c r="M127" i="5"/>
  <c r="L127" i="5"/>
  <c r="K127" i="5"/>
  <c r="J127" i="5"/>
  <c r="I127" i="5"/>
  <c r="H127" i="5"/>
  <c r="G127" i="5"/>
  <c r="F127" i="5"/>
  <c r="E127" i="5"/>
  <c r="D127" i="5"/>
  <c r="N125" i="5"/>
  <c r="M125" i="5"/>
  <c r="L125" i="5"/>
  <c r="K125" i="5"/>
  <c r="J125" i="5"/>
  <c r="I125" i="5"/>
  <c r="H125" i="5"/>
  <c r="G125" i="5"/>
  <c r="F125" i="5"/>
  <c r="E125" i="5"/>
  <c r="D125" i="5"/>
  <c r="N123" i="5"/>
  <c r="M123" i="5"/>
  <c r="L123" i="5"/>
  <c r="K123" i="5"/>
  <c r="J123" i="5"/>
  <c r="I123" i="5"/>
  <c r="H123" i="5"/>
  <c r="G123" i="5"/>
  <c r="F123" i="5"/>
  <c r="E123" i="5"/>
  <c r="D123" i="5"/>
  <c r="N122" i="5"/>
  <c r="M122" i="5"/>
  <c r="L122" i="5"/>
  <c r="K122" i="5"/>
  <c r="J122" i="5"/>
  <c r="I122" i="5"/>
  <c r="H122" i="5"/>
  <c r="G122" i="5"/>
  <c r="F122" i="5"/>
  <c r="E122" i="5"/>
  <c r="D122" i="5"/>
  <c r="N121" i="5"/>
  <c r="M121" i="5"/>
  <c r="L121" i="5"/>
  <c r="K121" i="5"/>
  <c r="J121" i="5"/>
  <c r="I121" i="5"/>
  <c r="H121" i="5"/>
  <c r="G121" i="5"/>
  <c r="F121" i="5"/>
  <c r="E121" i="5"/>
  <c r="D121" i="5"/>
  <c r="N120" i="5"/>
  <c r="M120" i="5"/>
  <c r="L120" i="5"/>
  <c r="K120" i="5"/>
  <c r="J120" i="5"/>
  <c r="I120" i="5"/>
  <c r="H120" i="5"/>
  <c r="G120" i="5"/>
  <c r="F120" i="5"/>
  <c r="E120" i="5"/>
  <c r="D120" i="5"/>
  <c r="N119" i="5"/>
  <c r="M119" i="5"/>
  <c r="L119" i="5"/>
  <c r="K119" i="5"/>
  <c r="J119" i="5"/>
  <c r="I119" i="5"/>
  <c r="H119" i="5"/>
  <c r="G119" i="5"/>
  <c r="F119" i="5"/>
  <c r="E119" i="5"/>
  <c r="D119" i="5"/>
  <c r="N118" i="5"/>
  <c r="M118" i="5"/>
  <c r="L118" i="5"/>
  <c r="K118" i="5"/>
  <c r="J118" i="5"/>
  <c r="I118" i="5"/>
  <c r="H118" i="5"/>
  <c r="G118" i="5"/>
  <c r="F118" i="5"/>
  <c r="E118" i="5"/>
  <c r="D118" i="5"/>
  <c r="N117" i="5"/>
  <c r="M117" i="5"/>
  <c r="L117" i="5"/>
  <c r="K117" i="5"/>
  <c r="J117" i="5"/>
  <c r="I117" i="5"/>
  <c r="H117" i="5"/>
  <c r="G117" i="5"/>
  <c r="F117" i="5"/>
  <c r="E117" i="5"/>
  <c r="D117" i="5"/>
  <c r="N115" i="5"/>
  <c r="M115" i="5"/>
  <c r="L115" i="5"/>
  <c r="K115" i="5"/>
  <c r="J115" i="5"/>
  <c r="I115" i="5"/>
  <c r="H115" i="5"/>
  <c r="G115" i="5"/>
  <c r="F115" i="5"/>
  <c r="E115" i="5"/>
  <c r="D115" i="5"/>
  <c r="N114" i="5"/>
  <c r="M114" i="5"/>
  <c r="L114" i="5"/>
  <c r="K114" i="5"/>
  <c r="J114" i="5"/>
  <c r="I114" i="5"/>
  <c r="H114" i="5"/>
  <c r="G114" i="5"/>
  <c r="F114" i="5"/>
  <c r="E114" i="5"/>
  <c r="D114" i="5"/>
  <c r="N113" i="5"/>
  <c r="M113" i="5"/>
  <c r="L113" i="5"/>
  <c r="K113" i="5"/>
  <c r="J113" i="5"/>
  <c r="I113" i="5"/>
  <c r="H113" i="5"/>
  <c r="G113" i="5"/>
  <c r="F113" i="5"/>
  <c r="E113" i="5"/>
  <c r="D113" i="5"/>
  <c r="N112" i="5"/>
  <c r="M112" i="5"/>
  <c r="L112" i="5"/>
  <c r="K112" i="5"/>
  <c r="J112" i="5"/>
  <c r="I112" i="5"/>
  <c r="H112" i="5"/>
  <c r="G112" i="5"/>
  <c r="F112" i="5"/>
  <c r="E112" i="5"/>
  <c r="D112" i="5"/>
  <c r="N111" i="5"/>
  <c r="M111" i="5"/>
  <c r="L111" i="5"/>
  <c r="K111" i="5"/>
  <c r="J111" i="5"/>
  <c r="I111" i="5"/>
  <c r="H111" i="5"/>
  <c r="G111" i="5"/>
  <c r="F111" i="5"/>
  <c r="E111" i="5"/>
  <c r="D111" i="5"/>
  <c r="N110" i="5"/>
  <c r="M110" i="5"/>
  <c r="L110" i="5"/>
  <c r="K110" i="5"/>
  <c r="J110" i="5"/>
  <c r="I110" i="5"/>
  <c r="H110" i="5"/>
  <c r="G110" i="5"/>
  <c r="F110" i="5"/>
  <c r="E110" i="5"/>
  <c r="D110" i="5"/>
  <c r="N108" i="5"/>
  <c r="M108" i="5"/>
  <c r="L108" i="5"/>
  <c r="K108" i="5"/>
  <c r="J108" i="5"/>
  <c r="I108" i="5"/>
  <c r="H108" i="5"/>
  <c r="G108" i="5"/>
  <c r="F108" i="5"/>
  <c r="E108" i="5"/>
  <c r="D108" i="5"/>
  <c r="N107" i="5"/>
  <c r="M107" i="5"/>
  <c r="L107" i="5"/>
  <c r="K107" i="5"/>
  <c r="J107" i="5"/>
  <c r="I107" i="5"/>
  <c r="H107" i="5"/>
  <c r="G107" i="5"/>
  <c r="F107" i="5"/>
  <c r="E107" i="5"/>
  <c r="D107" i="5"/>
  <c r="N106" i="5"/>
  <c r="M106" i="5"/>
  <c r="L106" i="5"/>
  <c r="K106" i="5"/>
  <c r="J106" i="5"/>
  <c r="I106" i="5"/>
  <c r="H106" i="5"/>
  <c r="G106" i="5"/>
  <c r="F106" i="5"/>
  <c r="E106" i="5"/>
  <c r="D106" i="5"/>
  <c r="N105" i="5"/>
  <c r="M105" i="5"/>
  <c r="L105" i="5"/>
  <c r="K105" i="5"/>
  <c r="J105" i="5"/>
  <c r="I105" i="5"/>
  <c r="H105" i="5"/>
  <c r="G105" i="5"/>
  <c r="F105" i="5"/>
  <c r="E105" i="5"/>
  <c r="D105" i="5"/>
  <c r="N104" i="5"/>
  <c r="M104" i="5"/>
  <c r="L104" i="5"/>
  <c r="K104" i="5"/>
  <c r="J104" i="5"/>
  <c r="I104" i="5"/>
  <c r="H104" i="5"/>
  <c r="G104" i="5"/>
  <c r="F104" i="5"/>
  <c r="E104" i="5"/>
  <c r="D104" i="5"/>
  <c r="N103" i="5"/>
  <c r="M103" i="5"/>
  <c r="L103" i="5"/>
  <c r="K103" i="5"/>
  <c r="J103" i="5"/>
  <c r="I103" i="5"/>
  <c r="H103" i="5"/>
  <c r="G103" i="5"/>
  <c r="F103" i="5"/>
  <c r="E103" i="5"/>
  <c r="D103" i="5"/>
  <c r="N101" i="5"/>
  <c r="M101" i="5"/>
  <c r="L101" i="5"/>
  <c r="K101" i="5"/>
  <c r="J101" i="5"/>
  <c r="I101" i="5"/>
  <c r="H101" i="5"/>
  <c r="G101" i="5"/>
  <c r="F101" i="5"/>
  <c r="E101" i="5"/>
  <c r="D101" i="5"/>
  <c r="N100" i="5"/>
  <c r="M100" i="5"/>
  <c r="L100" i="5"/>
  <c r="K100" i="5"/>
  <c r="J100" i="5"/>
  <c r="I100" i="5"/>
  <c r="H100" i="5"/>
  <c r="G100" i="5"/>
  <c r="F100" i="5"/>
  <c r="E100" i="5"/>
  <c r="D100" i="5"/>
  <c r="N99" i="5"/>
  <c r="M99" i="5"/>
  <c r="L99" i="5"/>
  <c r="K99" i="5"/>
  <c r="J99" i="5"/>
  <c r="I99" i="5"/>
  <c r="H99" i="5"/>
  <c r="G99" i="5"/>
  <c r="F99" i="5"/>
  <c r="E99" i="5"/>
  <c r="D99" i="5"/>
  <c r="N98" i="5"/>
  <c r="M98" i="5"/>
  <c r="L98" i="5"/>
  <c r="K98" i="5"/>
  <c r="J98" i="5"/>
  <c r="I98" i="5"/>
  <c r="H98" i="5"/>
  <c r="G98" i="5"/>
  <c r="F98" i="5"/>
  <c r="E98" i="5"/>
  <c r="D98" i="5"/>
  <c r="N97" i="5"/>
  <c r="M97" i="5"/>
  <c r="L97" i="5"/>
  <c r="K97" i="5"/>
  <c r="J97" i="5"/>
  <c r="I97" i="5"/>
  <c r="H97" i="5"/>
  <c r="G97" i="5"/>
  <c r="F97" i="5"/>
  <c r="E97" i="5"/>
  <c r="D97" i="5"/>
  <c r="N96" i="5"/>
  <c r="M96" i="5"/>
  <c r="L96" i="5"/>
  <c r="K96" i="5"/>
  <c r="J96" i="5"/>
  <c r="I96" i="5"/>
  <c r="H96" i="5"/>
  <c r="G96" i="5"/>
  <c r="F96" i="5"/>
  <c r="E96" i="5"/>
  <c r="D96" i="5"/>
  <c r="N94" i="5"/>
  <c r="M94" i="5"/>
  <c r="L94" i="5"/>
  <c r="K94" i="5"/>
  <c r="J94" i="5"/>
  <c r="I94" i="5"/>
  <c r="H94" i="5"/>
  <c r="G94" i="5"/>
  <c r="F94" i="5"/>
  <c r="E94" i="5"/>
  <c r="D94" i="5"/>
  <c r="N92" i="5"/>
  <c r="M92" i="5"/>
  <c r="L92" i="5"/>
  <c r="K92" i="5"/>
  <c r="I92" i="5"/>
  <c r="H92" i="5"/>
  <c r="G92" i="5"/>
  <c r="E92" i="5"/>
  <c r="D92" i="5"/>
  <c r="N91" i="5"/>
  <c r="M91" i="5"/>
  <c r="L91" i="5"/>
  <c r="K91" i="5"/>
  <c r="I91" i="5"/>
  <c r="H91" i="5"/>
  <c r="G91" i="5"/>
  <c r="E91" i="5"/>
  <c r="D91" i="5"/>
  <c r="N90" i="5"/>
  <c r="M90" i="5"/>
  <c r="L90" i="5"/>
  <c r="K90" i="5"/>
  <c r="I90" i="5"/>
  <c r="H90" i="5"/>
  <c r="G90" i="5"/>
  <c r="E90" i="5"/>
  <c r="D90" i="5"/>
  <c r="N89" i="5"/>
  <c r="M89" i="5"/>
  <c r="L89" i="5"/>
  <c r="K89" i="5"/>
  <c r="I89" i="5"/>
  <c r="H89" i="5"/>
  <c r="G89" i="5"/>
  <c r="E89" i="5"/>
  <c r="D89" i="5"/>
  <c r="N88" i="5"/>
  <c r="M88" i="5"/>
  <c r="L88" i="5"/>
  <c r="K88" i="5"/>
  <c r="I88" i="5"/>
  <c r="H88" i="5"/>
  <c r="G88" i="5"/>
  <c r="E88" i="5"/>
  <c r="D88" i="5"/>
  <c r="N87" i="5"/>
  <c r="M87" i="5"/>
  <c r="L87" i="5"/>
  <c r="K87" i="5"/>
  <c r="I87" i="5"/>
  <c r="H87" i="5"/>
  <c r="G87" i="5"/>
  <c r="E87" i="5"/>
  <c r="D87" i="5"/>
  <c r="N86" i="5"/>
  <c r="M86" i="5"/>
  <c r="L86" i="5"/>
  <c r="K86" i="5"/>
  <c r="I86" i="5"/>
  <c r="H86" i="5"/>
  <c r="G86" i="5"/>
  <c r="E86" i="5"/>
  <c r="D86" i="5"/>
  <c r="N83" i="5"/>
  <c r="M83" i="5"/>
  <c r="L83" i="5"/>
  <c r="K83" i="5"/>
  <c r="I83" i="5"/>
  <c r="H83" i="5"/>
  <c r="G83" i="5"/>
  <c r="E83" i="5"/>
  <c r="D83" i="5"/>
  <c r="N82" i="5"/>
  <c r="M82" i="5"/>
  <c r="L82" i="5"/>
  <c r="K82" i="5"/>
  <c r="I82" i="5"/>
  <c r="H82" i="5"/>
  <c r="G82" i="5"/>
  <c r="E82" i="5"/>
  <c r="D82" i="5"/>
  <c r="N81" i="5"/>
  <c r="M81" i="5"/>
  <c r="L81" i="5"/>
  <c r="K81" i="5"/>
  <c r="I81" i="5"/>
  <c r="H81" i="5"/>
  <c r="G81" i="5"/>
  <c r="E81" i="5"/>
  <c r="D81" i="5"/>
  <c r="N80" i="5"/>
  <c r="M80" i="5"/>
  <c r="L80" i="5"/>
  <c r="K80" i="5"/>
  <c r="I80" i="5"/>
  <c r="H80" i="5"/>
  <c r="G80" i="5"/>
  <c r="E80" i="5"/>
  <c r="D80" i="5"/>
  <c r="N79" i="5"/>
  <c r="M79" i="5"/>
  <c r="L79" i="5"/>
  <c r="K79" i="5"/>
  <c r="I79" i="5"/>
  <c r="H79" i="5"/>
  <c r="G79" i="5"/>
  <c r="E79" i="5"/>
  <c r="D79" i="5"/>
  <c r="N78" i="5"/>
  <c r="M78" i="5"/>
  <c r="L78" i="5"/>
  <c r="K78" i="5"/>
  <c r="I78" i="5"/>
  <c r="H78" i="5"/>
  <c r="G78" i="5"/>
  <c r="E78" i="5"/>
  <c r="D78" i="5"/>
  <c r="N77" i="5"/>
  <c r="M77" i="5"/>
  <c r="L77" i="5"/>
  <c r="K77" i="5"/>
  <c r="I77" i="5"/>
  <c r="H77" i="5"/>
  <c r="G77" i="5"/>
  <c r="E77" i="5"/>
  <c r="D77" i="5"/>
  <c r="N75" i="5"/>
  <c r="N74" i="5" s="1"/>
  <c r="M75" i="5"/>
  <c r="M74" i="5" s="1"/>
  <c r="L75" i="5"/>
  <c r="L74" i="5" s="1"/>
  <c r="K75" i="5"/>
  <c r="K74" i="5" s="1"/>
  <c r="I75" i="5"/>
  <c r="I74" i="5" s="1"/>
  <c r="H75" i="5"/>
  <c r="H74" i="5" s="1"/>
  <c r="G75" i="5"/>
  <c r="G74" i="5" s="1"/>
  <c r="E75" i="5"/>
  <c r="E74" i="5" s="1"/>
  <c r="D75" i="5"/>
  <c r="D74" i="5" s="1"/>
  <c r="N73" i="5"/>
  <c r="M73" i="5"/>
  <c r="L73" i="5"/>
  <c r="K73" i="5"/>
  <c r="J73" i="5"/>
  <c r="I73" i="5"/>
  <c r="H73" i="5"/>
  <c r="G73" i="5"/>
  <c r="F73" i="5"/>
  <c r="E73" i="5"/>
  <c r="D73" i="5"/>
  <c r="N72" i="5"/>
  <c r="M72" i="5"/>
  <c r="L72" i="5"/>
  <c r="K72" i="5"/>
  <c r="J72" i="5"/>
  <c r="I72" i="5"/>
  <c r="H72" i="5"/>
  <c r="G72" i="5"/>
  <c r="F72" i="5"/>
  <c r="E72" i="5"/>
  <c r="D72" i="5"/>
  <c r="N71" i="5"/>
  <c r="M71" i="5"/>
  <c r="L71" i="5"/>
  <c r="K71" i="5"/>
  <c r="J71" i="5"/>
  <c r="I71" i="5"/>
  <c r="H71" i="5"/>
  <c r="G71" i="5"/>
  <c r="F71" i="5"/>
  <c r="E71" i="5"/>
  <c r="D71" i="5"/>
  <c r="N70" i="5"/>
  <c r="M70" i="5"/>
  <c r="L70" i="5"/>
  <c r="K70" i="5"/>
  <c r="J70" i="5"/>
  <c r="I70" i="5"/>
  <c r="H70" i="5"/>
  <c r="G70" i="5"/>
  <c r="F70" i="5"/>
  <c r="E70" i="5"/>
  <c r="D70" i="5"/>
  <c r="N69" i="5"/>
  <c r="M69" i="5"/>
  <c r="L69" i="5"/>
  <c r="K69" i="5"/>
  <c r="J69" i="5"/>
  <c r="I69" i="5"/>
  <c r="H69" i="5"/>
  <c r="G69" i="5"/>
  <c r="F69" i="5"/>
  <c r="E69" i="5"/>
  <c r="D69" i="5"/>
  <c r="N68" i="5"/>
  <c r="M68" i="5"/>
  <c r="L68" i="5"/>
  <c r="K68" i="5"/>
  <c r="J68" i="5"/>
  <c r="I68" i="5"/>
  <c r="H68" i="5"/>
  <c r="G68" i="5"/>
  <c r="F68" i="5"/>
  <c r="E68" i="5"/>
  <c r="D68" i="5"/>
  <c r="N66" i="5"/>
  <c r="M66" i="5"/>
  <c r="L66" i="5"/>
  <c r="K66" i="5"/>
  <c r="J66" i="5"/>
  <c r="I66" i="5"/>
  <c r="H66" i="5"/>
  <c r="G66" i="5"/>
  <c r="F66" i="5"/>
  <c r="E66" i="5"/>
  <c r="D66" i="5"/>
  <c r="N65" i="5"/>
  <c r="M65" i="5"/>
  <c r="L65" i="5"/>
  <c r="K65" i="5"/>
  <c r="J65" i="5"/>
  <c r="I65" i="5"/>
  <c r="H65" i="5"/>
  <c r="G65" i="5"/>
  <c r="F65" i="5"/>
  <c r="E65" i="5"/>
  <c r="D65" i="5"/>
  <c r="N64" i="5"/>
  <c r="M64" i="5"/>
  <c r="L64" i="5"/>
  <c r="K64" i="5"/>
  <c r="J64" i="5"/>
  <c r="I64" i="5"/>
  <c r="H64" i="5"/>
  <c r="G64" i="5"/>
  <c r="F64" i="5"/>
  <c r="E64" i="5"/>
  <c r="D64" i="5"/>
  <c r="N63" i="5"/>
  <c r="M63" i="5"/>
  <c r="L63" i="5"/>
  <c r="K63" i="5"/>
  <c r="J63" i="5"/>
  <c r="I63" i="5"/>
  <c r="H63" i="5"/>
  <c r="G63" i="5"/>
  <c r="F63" i="5"/>
  <c r="E63" i="5"/>
  <c r="D63" i="5"/>
  <c r="N62" i="5"/>
  <c r="M62" i="5"/>
  <c r="L62" i="5"/>
  <c r="K62" i="5"/>
  <c r="J62" i="5"/>
  <c r="I62" i="5"/>
  <c r="H62" i="5"/>
  <c r="G62" i="5"/>
  <c r="F62" i="5"/>
  <c r="E62" i="5"/>
  <c r="D62" i="5"/>
  <c r="N61" i="5"/>
  <c r="M61" i="5"/>
  <c r="L61" i="5"/>
  <c r="K61" i="5"/>
  <c r="J61" i="5"/>
  <c r="I61" i="5"/>
  <c r="H61" i="5"/>
  <c r="G61" i="5"/>
  <c r="F61" i="5"/>
  <c r="E61" i="5"/>
  <c r="D61" i="5"/>
  <c r="N59" i="5"/>
  <c r="M59" i="5"/>
  <c r="L59" i="5"/>
  <c r="K59" i="5"/>
  <c r="J59" i="5"/>
  <c r="I59" i="5"/>
  <c r="H59" i="5"/>
  <c r="G59" i="5"/>
  <c r="F59" i="5"/>
  <c r="E59" i="5"/>
  <c r="D59" i="5"/>
  <c r="N58" i="5"/>
  <c r="M58" i="5"/>
  <c r="L58" i="5"/>
  <c r="K58" i="5"/>
  <c r="J58" i="5"/>
  <c r="I58" i="5"/>
  <c r="H58" i="5"/>
  <c r="G58" i="5"/>
  <c r="F58" i="5"/>
  <c r="E58" i="5"/>
  <c r="D58" i="5"/>
  <c r="N57" i="5"/>
  <c r="M57" i="5"/>
  <c r="L57" i="5"/>
  <c r="K57" i="5"/>
  <c r="J57" i="5"/>
  <c r="I57" i="5"/>
  <c r="H57" i="5"/>
  <c r="G57" i="5"/>
  <c r="F57" i="5"/>
  <c r="E57" i="5"/>
  <c r="D57" i="5"/>
  <c r="N56" i="5"/>
  <c r="M56" i="5"/>
  <c r="L56" i="5"/>
  <c r="K56" i="5"/>
  <c r="J56" i="5"/>
  <c r="I56" i="5"/>
  <c r="H56" i="5"/>
  <c r="G56" i="5"/>
  <c r="F56" i="5"/>
  <c r="E56" i="5"/>
  <c r="D56" i="5"/>
  <c r="N55" i="5"/>
  <c r="M55" i="5"/>
  <c r="L55" i="5"/>
  <c r="K55" i="5"/>
  <c r="J55" i="5"/>
  <c r="I55" i="5"/>
  <c r="H55" i="5"/>
  <c r="G55" i="5"/>
  <c r="F55" i="5"/>
  <c r="E55" i="5"/>
  <c r="D55" i="5"/>
  <c r="N54" i="5"/>
  <c r="M54" i="5"/>
  <c r="L54" i="5"/>
  <c r="K54" i="5"/>
  <c r="J54" i="5"/>
  <c r="I54" i="5"/>
  <c r="H54" i="5"/>
  <c r="G54" i="5"/>
  <c r="F54" i="5"/>
  <c r="E54" i="5"/>
  <c r="D54" i="5"/>
  <c r="N53" i="5"/>
  <c r="M53" i="5"/>
  <c r="L53" i="5"/>
  <c r="K53" i="5"/>
  <c r="J53" i="5"/>
  <c r="I53" i="5"/>
  <c r="H53" i="5"/>
  <c r="G53" i="5"/>
  <c r="F53" i="5"/>
  <c r="E53" i="5"/>
  <c r="D53" i="5"/>
  <c r="N51" i="5"/>
  <c r="M51" i="5"/>
  <c r="L51" i="5"/>
  <c r="K51" i="5"/>
  <c r="J51" i="5"/>
  <c r="I51" i="5"/>
  <c r="H51" i="5"/>
  <c r="G51" i="5"/>
  <c r="F51" i="5"/>
  <c r="E51" i="5"/>
  <c r="D51" i="5"/>
  <c r="N50" i="5"/>
  <c r="M50" i="5"/>
  <c r="L50" i="5"/>
  <c r="K50" i="5"/>
  <c r="J50" i="5"/>
  <c r="I50" i="5"/>
  <c r="H50" i="5"/>
  <c r="G50" i="5"/>
  <c r="F50" i="5"/>
  <c r="E50" i="5"/>
  <c r="D50" i="5"/>
  <c r="N49" i="5"/>
  <c r="M49" i="5"/>
  <c r="L49" i="5"/>
  <c r="K49" i="5"/>
  <c r="J49" i="5"/>
  <c r="I49" i="5"/>
  <c r="H49" i="5"/>
  <c r="G49" i="5"/>
  <c r="F49" i="5"/>
  <c r="E49" i="5"/>
  <c r="D49" i="5"/>
  <c r="N48" i="5"/>
  <c r="M48" i="5"/>
  <c r="L48" i="5"/>
  <c r="K48" i="5"/>
  <c r="J48" i="5"/>
  <c r="I48" i="5"/>
  <c r="H48" i="5"/>
  <c r="G48" i="5"/>
  <c r="F48" i="5"/>
  <c r="E48" i="5"/>
  <c r="D48" i="5"/>
  <c r="N47" i="5"/>
  <c r="M47" i="5"/>
  <c r="L47" i="5"/>
  <c r="K47" i="5"/>
  <c r="J47" i="5"/>
  <c r="I47" i="5"/>
  <c r="H47" i="5"/>
  <c r="G47" i="5"/>
  <c r="F47" i="5"/>
  <c r="E47" i="5"/>
  <c r="D47" i="5"/>
  <c r="N46" i="5"/>
  <c r="M46" i="5"/>
  <c r="L46" i="5"/>
  <c r="K46" i="5"/>
  <c r="J46" i="5"/>
  <c r="I46" i="5"/>
  <c r="H46" i="5"/>
  <c r="G46" i="5"/>
  <c r="F46" i="5"/>
  <c r="E46" i="5"/>
  <c r="D46" i="5"/>
  <c r="N44" i="5"/>
  <c r="N43" i="5" s="1"/>
  <c r="M44" i="5"/>
  <c r="M43" i="5" s="1"/>
  <c r="L44" i="5"/>
  <c r="L43" i="5" s="1"/>
  <c r="K44" i="5"/>
  <c r="K43" i="5" s="1"/>
  <c r="J44" i="5"/>
  <c r="J43" i="5" s="1"/>
  <c r="I44" i="5"/>
  <c r="I43" i="5" s="1"/>
  <c r="H44" i="5"/>
  <c r="H43" i="5" s="1"/>
  <c r="G44" i="5"/>
  <c r="G43" i="5" s="1"/>
  <c r="F44" i="5"/>
  <c r="F43" i="5" s="1"/>
  <c r="E44" i="5"/>
  <c r="E43" i="5" s="1"/>
  <c r="D44" i="5"/>
  <c r="D43" i="5" s="1"/>
  <c r="N42" i="5"/>
  <c r="M42" i="5"/>
  <c r="L42" i="5"/>
  <c r="K42" i="5"/>
  <c r="J42" i="5"/>
  <c r="I42" i="5"/>
  <c r="H42" i="5"/>
  <c r="G42" i="5"/>
  <c r="F42" i="5"/>
  <c r="E42" i="5"/>
  <c r="D42" i="5"/>
  <c r="N41" i="5"/>
  <c r="M41" i="5"/>
  <c r="L41" i="5"/>
  <c r="K41" i="5"/>
  <c r="J41" i="5"/>
  <c r="I41" i="5"/>
  <c r="H41" i="5"/>
  <c r="G41" i="5"/>
  <c r="F41" i="5"/>
  <c r="E41" i="5"/>
  <c r="D41" i="5"/>
  <c r="N40" i="5"/>
  <c r="M40" i="5"/>
  <c r="L40" i="5"/>
  <c r="K40" i="5"/>
  <c r="J40" i="5"/>
  <c r="I40" i="5"/>
  <c r="H40" i="5"/>
  <c r="G40" i="5"/>
  <c r="F40" i="5"/>
  <c r="E40" i="5"/>
  <c r="D40" i="5"/>
  <c r="N39" i="5"/>
  <c r="M39" i="5"/>
  <c r="L39" i="5"/>
  <c r="K39" i="5"/>
  <c r="J39" i="5"/>
  <c r="I39" i="5"/>
  <c r="H39" i="5"/>
  <c r="G39" i="5"/>
  <c r="F39" i="5"/>
  <c r="E39" i="5"/>
  <c r="D39" i="5"/>
  <c r="N38" i="5"/>
  <c r="M38" i="5"/>
  <c r="L38" i="5"/>
  <c r="K38" i="5"/>
  <c r="J38" i="5"/>
  <c r="I38" i="5"/>
  <c r="H38" i="5"/>
  <c r="G38" i="5"/>
  <c r="F38" i="5"/>
  <c r="E38" i="5"/>
  <c r="D38" i="5"/>
  <c r="N37" i="5"/>
  <c r="M37" i="5"/>
  <c r="L37" i="5"/>
  <c r="K37" i="5"/>
  <c r="J37" i="5"/>
  <c r="I37" i="5"/>
  <c r="H37" i="5"/>
  <c r="G37" i="5"/>
  <c r="F37" i="5"/>
  <c r="E37" i="5"/>
  <c r="D37" i="5"/>
  <c r="N35" i="5"/>
  <c r="M35" i="5"/>
  <c r="L35" i="5"/>
  <c r="K35" i="5"/>
  <c r="J35" i="5"/>
  <c r="I35" i="5"/>
  <c r="H35" i="5"/>
  <c r="G35" i="5"/>
  <c r="F35" i="5"/>
  <c r="E35" i="5"/>
  <c r="D35" i="5"/>
  <c r="N34" i="5"/>
  <c r="M34" i="5"/>
  <c r="L34" i="5"/>
  <c r="K34" i="5"/>
  <c r="J34" i="5"/>
  <c r="I34" i="5"/>
  <c r="H34" i="5"/>
  <c r="G34" i="5"/>
  <c r="F34" i="5"/>
  <c r="E34" i="5"/>
  <c r="D34" i="5"/>
  <c r="N33" i="5"/>
  <c r="M33" i="5"/>
  <c r="L33" i="5"/>
  <c r="K33" i="5"/>
  <c r="J33" i="5"/>
  <c r="I33" i="5"/>
  <c r="H33" i="5"/>
  <c r="G33" i="5"/>
  <c r="F33" i="5"/>
  <c r="E33" i="5"/>
  <c r="D33" i="5"/>
  <c r="N32" i="5"/>
  <c r="M32" i="5"/>
  <c r="L32" i="5"/>
  <c r="K32" i="5"/>
  <c r="J32" i="5"/>
  <c r="I32" i="5"/>
  <c r="H32" i="5"/>
  <c r="G32" i="5"/>
  <c r="F32" i="5"/>
  <c r="E32" i="5"/>
  <c r="D32" i="5"/>
  <c r="N31" i="5"/>
  <c r="M31" i="5"/>
  <c r="L31" i="5"/>
  <c r="K31" i="5"/>
  <c r="J31" i="5"/>
  <c r="I31" i="5"/>
  <c r="H31" i="5"/>
  <c r="G31" i="5"/>
  <c r="F31" i="5"/>
  <c r="E31" i="5"/>
  <c r="D31" i="5"/>
  <c r="N30" i="5"/>
  <c r="M30" i="5"/>
  <c r="L30" i="5"/>
  <c r="K30" i="5"/>
  <c r="J30" i="5"/>
  <c r="I30" i="5"/>
  <c r="H30" i="5"/>
  <c r="G30" i="5"/>
  <c r="F30" i="5"/>
  <c r="E30" i="5"/>
  <c r="D30" i="5"/>
  <c r="N28" i="5"/>
  <c r="N27" i="5" s="1"/>
  <c r="M28" i="5"/>
  <c r="M27" i="5" s="1"/>
  <c r="L28" i="5"/>
  <c r="L27" i="5" s="1"/>
  <c r="K28" i="5"/>
  <c r="K27" i="5" s="1"/>
  <c r="J28" i="5"/>
  <c r="J27" i="5" s="1"/>
  <c r="I28" i="5"/>
  <c r="I27" i="5" s="1"/>
  <c r="H28" i="5"/>
  <c r="H27" i="5" s="1"/>
  <c r="G28" i="5"/>
  <c r="G27" i="5" s="1"/>
  <c r="F28" i="5"/>
  <c r="F27" i="5" s="1"/>
  <c r="E28" i="5"/>
  <c r="E27" i="5" s="1"/>
  <c r="D28" i="5"/>
  <c r="D27" i="5" s="1"/>
  <c r="N25" i="5"/>
  <c r="M25" i="5"/>
  <c r="L25" i="5"/>
  <c r="K25" i="5"/>
  <c r="J25" i="5"/>
  <c r="I25" i="5"/>
  <c r="H25" i="5"/>
  <c r="G25" i="5"/>
  <c r="F25" i="5"/>
  <c r="E25" i="5"/>
  <c r="D25" i="5"/>
  <c r="N24" i="5"/>
  <c r="M24" i="5"/>
  <c r="L24" i="5"/>
  <c r="K24" i="5"/>
  <c r="J24" i="5"/>
  <c r="I24" i="5"/>
  <c r="H24" i="5"/>
  <c r="G24" i="5"/>
  <c r="F24" i="5"/>
  <c r="E24" i="5"/>
  <c r="D24" i="5"/>
  <c r="N23" i="5"/>
  <c r="M23" i="5"/>
  <c r="L23" i="5"/>
  <c r="K23" i="5"/>
  <c r="J23" i="5"/>
  <c r="I23" i="5"/>
  <c r="H23" i="5"/>
  <c r="G23" i="5"/>
  <c r="F23" i="5"/>
  <c r="E23" i="5"/>
  <c r="D23" i="5"/>
  <c r="N21" i="5"/>
  <c r="M21" i="5"/>
  <c r="L21" i="5"/>
  <c r="K21" i="5"/>
  <c r="J21" i="5"/>
  <c r="I21" i="5"/>
  <c r="H21" i="5"/>
  <c r="G21" i="5"/>
  <c r="F21" i="5"/>
  <c r="E21" i="5"/>
  <c r="D21" i="5"/>
  <c r="N20" i="5"/>
  <c r="M20" i="5"/>
  <c r="L20" i="5"/>
  <c r="K20" i="5"/>
  <c r="J20" i="5"/>
  <c r="I20" i="5"/>
  <c r="H20" i="5"/>
  <c r="G20" i="5"/>
  <c r="F20" i="5"/>
  <c r="E20" i="5"/>
  <c r="D20" i="5"/>
  <c r="N19" i="5"/>
  <c r="M19" i="5"/>
  <c r="L19" i="5"/>
  <c r="K19" i="5"/>
  <c r="J19" i="5"/>
  <c r="I19" i="5"/>
  <c r="H19" i="5"/>
  <c r="G19" i="5"/>
  <c r="F19" i="5"/>
  <c r="E19" i="5"/>
  <c r="D19" i="5"/>
  <c r="N16" i="5"/>
  <c r="N15" i="5" s="1"/>
  <c r="M16" i="5"/>
  <c r="M15" i="5" s="1"/>
  <c r="L16" i="5"/>
  <c r="L15" i="5" s="1"/>
  <c r="K16" i="5"/>
  <c r="K15" i="5" s="1"/>
  <c r="J16" i="5"/>
  <c r="J15" i="5" s="1"/>
  <c r="I16" i="5"/>
  <c r="I15" i="5" s="1"/>
  <c r="H16" i="5"/>
  <c r="H15" i="5" s="1"/>
  <c r="G16" i="5"/>
  <c r="G15" i="5" s="1"/>
  <c r="F16" i="5"/>
  <c r="F15" i="5" s="1"/>
  <c r="E16" i="5"/>
  <c r="E15" i="5" s="1"/>
  <c r="D16" i="5"/>
  <c r="D15" i="5" s="1"/>
  <c r="C1308" i="5"/>
  <c r="C351" i="5"/>
  <c r="C268" i="5"/>
  <c r="C252" i="5"/>
  <c r="C254" i="5"/>
  <c r="C253" i="5" s="1"/>
  <c r="E1308" i="371" l="1"/>
  <c r="K1308" i="371" s="1"/>
  <c r="E1233" i="371"/>
  <c r="K1233" i="371" s="1"/>
  <c r="AC1233" i="371" s="1"/>
  <c r="K2048" i="371"/>
  <c r="AC2048" i="371" s="1"/>
  <c r="AC1990" i="371"/>
  <c r="E216" i="371"/>
  <c r="K216" i="371" s="1"/>
  <c r="E228" i="371"/>
  <c r="K228" i="371" s="1"/>
  <c r="AC228" i="371" s="1"/>
  <c r="E1236" i="371"/>
  <c r="K1236" i="371" s="1"/>
  <c r="AC1236" i="371" s="1"/>
  <c r="E1542" i="371"/>
  <c r="K1542" i="371" s="1"/>
  <c r="AC1542" i="371" s="1"/>
  <c r="E1463" i="371"/>
  <c r="K1463" i="371" s="1"/>
  <c r="AC1463" i="371" s="1"/>
  <c r="E268" i="371"/>
  <c r="K268" i="371" s="1"/>
  <c r="E351" i="371"/>
  <c r="K351" i="371" s="1"/>
  <c r="AC351" i="371" s="1"/>
  <c r="E1230" i="371"/>
  <c r="K1230" i="371" s="1"/>
  <c r="AC1230" i="371" s="1"/>
  <c r="E1527" i="371"/>
  <c r="K1527" i="371" s="1"/>
  <c r="AC1527" i="371" s="1"/>
  <c r="D1254" i="5"/>
  <c r="H1254" i="5"/>
  <c r="L1254" i="5"/>
  <c r="E1254" i="5"/>
  <c r="I1254" i="5"/>
  <c r="M1254" i="5"/>
  <c r="F1254" i="5"/>
  <c r="J1254" i="5"/>
  <c r="N1254" i="5"/>
  <c r="N1250" i="5" s="1"/>
  <c r="N1245" i="5" s="1"/>
  <c r="G1254" i="5"/>
  <c r="K1254" i="5"/>
  <c r="K1250" i="5" s="1"/>
  <c r="K1245" i="5" s="1"/>
  <c r="O1527" i="5"/>
  <c r="O1236" i="5"/>
  <c r="O1233" i="5"/>
  <c r="O1230" i="5"/>
  <c r="O1463" i="5"/>
  <c r="C1455" i="5"/>
  <c r="J1246" i="5"/>
  <c r="E1066" i="5"/>
  <c r="E1065" i="5" s="1"/>
  <c r="I1066" i="5"/>
  <c r="I1065" i="5" s="1"/>
  <c r="M1066" i="5"/>
  <c r="M1065" i="5" s="1"/>
  <c r="F1066" i="5"/>
  <c r="J1066" i="5"/>
  <c r="J1065" i="5" s="1"/>
  <c r="N1066" i="5"/>
  <c r="N1065" i="5" s="1"/>
  <c r="G1066" i="5"/>
  <c r="G1065" i="5" s="1"/>
  <c r="K1066" i="5"/>
  <c r="K1065" i="5" s="1"/>
  <c r="D1066" i="5"/>
  <c r="D1065" i="5" s="1"/>
  <c r="H1066" i="5"/>
  <c r="L1066" i="5"/>
  <c r="L1065" i="5" s="1"/>
  <c r="D212" i="5"/>
  <c r="H212" i="5"/>
  <c r="D645" i="5"/>
  <c r="D644" i="5" s="1"/>
  <c r="G645" i="5"/>
  <c r="E267" i="5"/>
  <c r="E266" i="5" s="1"/>
  <c r="E265" i="5" s="1"/>
  <c r="I267" i="5"/>
  <c r="I266" i="5" s="1"/>
  <c r="I265" i="5" s="1"/>
  <c r="G212" i="5"/>
  <c r="K212" i="5"/>
  <c r="F748" i="5"/>
  <c r="E22" i="5"/>
  <c r="E26" i="5"/>
  <c r="E13" i="5" s="1"/>
  <c r="G26" i="5"/>
  <c r="G13" i="5" s="1"/>
  <c r="I26" i="5"/>
  <c r="I13" i="5" s="1"/>
  <c r="K26" i="5"/>
  <c r="K13" i="5" s="1"/>
  <c r="M26" i="5"/>
  <c r="M13" i="5" s="1"/>
  <c r="N220" i="5"/>
  <c r="J166" i="5"/>
  <c r="D1374" i="5"/>
  <c r="L26" i="5"/>
  <c r="L13" i="5" s="1"/>
  <c r="M212" i="5"/>
  <c r="F652" i="5"/>
  <c r="J652" i="5"/>
  <c r="N652" i="5"/>
  <c r="G220" i="5"/>
  <c r="K220" i="5"/>
  <c r="F166" i="5"/>
  <c r="G166" i="5"/>
  <c r="K166" i="5"/>
  <c r="E256" i="5"/>
  <c r="O1542" i="5"/>
  <c r="F220" i="5"/>
  <c r="J220" i="5"/>
  <c r="M267" i="5"/>
  <c r="M266" i="5" s="1"/>
  <c r="M265" i="5" s="1"/>
  <c r="G652" i="5"/>
  <c r="E18" i="5"/>
  <c r="E17" i="5" s="1"/>
  <c r="I18" i="5"/>
  <c r="I17" i="5" s="1"/>
  <c r="M18" i="5"/>
  <c r="M17" i="5" s="1"/>
  <c r="N166" i="5"/>
  <c r="N256" i="5"/>
  <c r="F267" i="5"/>
  <c r="F266" i="5" s="1"/>
  <c r="F265" i="5" s="1"/>
  <c r="J267" i="5"/>
  <c r="J266" i="5" s="1"/>
  <c r="J265" i="5" s="1"/>
  <c r="N267" i="5"/>
  <c r="N266" i="5" s="1"/>
  <c r="N265" i="5" s="1"/>
  <c r="O268" i="5"/>
  <c r="I1250" i="5"/>
  <c r="I1245" i="5" s="1"/>
  <c r="O353" i="5"/>
  <c r="D267" i="5"/>
  <c r="D266" i="5" s="1"/>
  <c r="D265" i="5" s="1"/>
  <c r="H267" i="5"/>
  <c r="H266" i="5" s="1"/>
  <c r="H265" i="5" s="1"/>
  <c r="L267" i="5"/>
  <c r="L266" i="5" s="1"/>
  <c r="L265" i="5" s="1"/>
  <c r="O351" i="5"/>
  <c r="O1308" i="5"/>
  <c r="M220" i="5"/>
  <c r="D26" i="5"/>
  <c r="D13" i="5" s="1"/>
  <c r="E166" i="5"/>
  <c r="I166" i="5"/>
  <c r="M166" i="5"/>
  <c r="E212" i="5"/>
  <c r="E220" i="5"/>
  <c r="D220" i="5"/>
  <c r="H220" i="5"/>
  <c r="L220" i="5"/>
  <c r="G256" i="5"/>
  <c r="K256" i="5"/>
  <c r="F256" i="5"/>
  <c r="J256" i="5"/>
  <c r="I22" i="5"/>
  <c r="M22" i="5"/>
  <c r="F212" i="5"/>
  <c r="J212" i="5"/>
  <c r="N212" i="5"/>
  <c r="I220" i="5"/>
  <c r="I256" i="5"/>
  <c r="J26" i="5"/>
  <c r="D166" i="5"/>
  <c r="H166" i="5"/>
  <c r="L166" i="5"/>
  <c r="F1250" i="5"/>
  <c r="F1245" i="5" s="1"/>
  <c r="J1250" i="5"/>
  <c r="F18" i="5"/>
  <c r="F17" i="5" s="1"/>
  <c r="J18" i="5"/>
  <c r="J17" i="5" s="1"/>
  <c r="N18" i="5"/>
  <c r="N17" i="5" s="1"/>
  <c r="G18" i="5"/>
  <c r="G17" i="5" s="1"/>
  <c r="K18" i="5"/>
  <c r="K17" i="5" s="1"/>
  <c r="D18" i="5"/>
  <c r="D17" i="5" s="1"/>
  <c r="H18" i="5"/>
  <c r="H17" i="5" s="1"/>
  <c r="L18" i="5"/>
  <c r="L17" i="5" s="1"/>
  <c r="F22" i="5"/>
  <c r="J22" i="5"/>
  <c r="N22" i="5"/>
  <c r="G22" i="5"/>
  <c r="K22" i="5"/>
  <c r="D22" i="5"/>
  <c r="H22" i="5"/>
  <c r="L22" i="5"/>
  <c r="L212" i="5"/>
  <c r="D256" i="5"/>
  <c r="H256" i="5"/>
  <c r="L256" i="5"/>
  <c r="F26" i="5"/>
  <c r="I212" i="5"/>
  <c r="K652" i="5"/>
  <c r="N26" i="5"/>
  <c r="N13" i="5" s="1"/>
  <c r="H26" i="5"/>
  <c r="H13" i="5" s="1"/>
  <c r="D652" i="5"/>
  <c r="H652" i="5"/>
  <c r="L652" i="5"/>
  <c r="E1250" i="5"/>
  <c r="E1245" i="5" s="1"/>
  <c r="M1250" i="5"/>
  <c r="M1245" i="5" s="1"/>
  <c r="G267" i="5"/>
  <c r="G266" i="5" s="1"/>
  <c r="G265" i="5" s="1"/>
  <c r="K267" i="5"/>
  <c r="K266" i="5" s="1"/>
  <c r="K265" i="5" s="1"/>
  <c r="D1250" i="5"/>
  <c r="D1245" i="5" s="1"/>
  <c r="H1250" i="5"/>
  <c r="H1245" i="5" s="1"/>
  <c r="L1250" i="5"/>
  <c r="L1245" i="5" s="1"/>
  <c r="G1250" i="5"/>
  <c r="G1245" i="5" s="1"/>
  <c r="E652" i="5"/>
  <c r="I652" i="5"/>
  <c r="M652" i="5"/>
  <c r="C1368" i="5"/>
  <c r="C1366" i="5"/>
  <c r="C1364" i="5"/>
  <c r="C1362" i="5"/>
  <c r="C1360" i="5"/>
  <c r="C1346" i="5"/>
  <c r="C1324" i="5"/>
  <c r="C1316" i="5"/>
  <c r="C1314" i="5"/>
  <c r="C1312" i="5"/>
  <c r="C1310" i="5"/>
  <c r="C1307" i="5"/>
  <c r="C1306" i="5"/>
  <c r="C1304" i="5"/>
  <c r="C1302" i="5"/>
  <c r="C1301" i="5"/>
  <c r="C1300" i="5"/>
  <c r="C1299" i="5"/>
  <c r="C1298" i="5"/>
  <c r="C1292" i="5"/>
  <c r="C1291" i="5"/>
  <c r="C1289" i="5"/>
  <c r="C1288" i="5"/>
  <c r="C1286" i="5"/>
  <c r="C1285" i="5"/>
  <c r="C1284" i="5"/>
  <c r="C1283" i="5"/>
  <c r="C1281" i="5"/>
  <c r="C1280" i="5"/>
  <c r="C1279" i="5"/>
  <c r="C1278" i="5"/>
  <c r="C1276" i="5"/>
  <c r="C1274" i="5"/>
  <c r="C1272" i="5"/>
  <c r="C1270" i="5"/>
  <c r="C1268" i="5"/>
  <c r="C1266" i="5"/>
  <c r="C1264" i="5"/>
  <c r="C1262" i="5"/>
  <c r="C1260" i="5"/>
  <c r="C1258" i="5"/>
  <c r="C1256" i="5"/>
  <c r="C1252" i="5"/>
  <c r="C1242" i="5"/>
  <c r="C1103" i="5"/>
  <c r="O953" i="5"/>
  <c r="C743" i="5"/>
  <c r="C739" i="5"/>
  <c r="C641" i="5"/>
  <c r="C638" i="5" s="1"/>
  <c r="C267" i="5"/>
  <c r="C263" i="5"/>
  <c r="C262" i="5"/>
  <c r="C261" i="5"/>
  <c r="C260" i="5"/>
  <c r="C259" i="5"/>
  <c r="C258" i="5"/>
  <c r="C257" i="5"/>
  <c r="C251" i="5"/>
  <c r="C247" i="5"/>
  <c r="C246" i="5"/>
  <c r="C245" i="5"/>
  <c r="C244" i="5"/>
  <c r="C243" i="5"/>
  <c r="C242" i="5"/>
  <c r="C241" i="5"/>
  <c r="C230" i="5"/>
  <c r="C226" i="5"/>
  <c r="C222" i="5"/>
  <c r="C214" i="5"/>
  <c r="C209" i="5"/>
  <c r="C208" i="5"/>
  <c r="C207" i="5"/>
  <c r="C206" i="5"/>
  <c r="C205" i="5"/>
  <c r="C204" i="5"/>
  <c r="C203" i="5"/>
  <c r="C198" i="5"/>
  <c r="C196" i="5"/>
  <c r="C195" i="5"/>
  <c r="C194" i="5"/>
  <c r="C193" i="5"/>
  <c r="C192" i="5"/>
  <c r="C191" i="5"/>
  <c r="C189" i="5"/>
  <c r="C188" i="5"/>
  <c r="C187" i="5"/>
  <c r="C186" i="5"/>
  <c r="C185" i="5"/>
  <c r="C184" i="5"/>
  <c r="C182" i="5"/>
  <c r="C181" i="5"/>
  <c r="C180" i="5"/>
  <c r="C179" i="5"/>
  <c r="C178" i="5"/>
  <c r="C177" i="5"/>
  <c r="C176" i="5"/>
  <c r="C174" i="5"/>
  <c r="C173" i="5"/>
  <c r="C172" i="5"/>
  <c r="C171" i="5"/>
  <c r="C170" i="5"/>
  <c r="C169" i="5"/>
  <c r="C167" i="5"/>
  <c r="C164" i="5"/>
  <c r="C163" i="5"/>
  <c r="C162" i="5"/>
  <c r="C161" i="5"/>
  <c r="C160" i="5"/>
  <c r="C159" i="5"/>
  <c r="C157" i="5"/>
  <c r="C156" i="5"/>
  <c r="C154" i="5"/>
  <c r="C153" i="5"/>
  <c r="C151" i="5"/>
  <c r="C150" i="5"/>
  <c r="C149" i="5"/>
  <c r="C148" i="5"/>
  <c r="C147" i="5"/>
  <c r="C146" i="5"/>
  <c r="C138" i="5"/>
  <c r="C137" i="5"/>
  <c r="C136" i="5"/>
  <c r="C135" i="5"/>
  <c r="C133" i="5"/>
  <c r="C132" i="5"/>
  <c r="C131" i="5"/>
  <c r="C130" i="5"/>
  <c r="C128" i="5"/>
  <c r="C127" i="5"/>
  <c r="C125" i="5"/>
  <c r="C123" i="5"/>
  <c r="C122" i="5"/>
  <c r="C121" i="5"/>
  <c r="C120" i="5"/>
  <c r="C119" i="5"/>
  <c r="C118" i="5"/>
  <c r="C117" i="5"/>
  <c r="C115" i="5"/>
  <c r="C114" i="5"/>
  <c r="C113" i="5"/>
  <c r="C112" i="5"/>
  <c r="C111" i="5"/>
  <c r="C110" i="5"/>
  <c r="C108" i="5"/>
  <c r="C107" i="5"/>
  <c r="C106" i="5"/>
  <c r="C105" i="5"/>
  <c r="C104" i="5"/>
  <c r="C103" i="5"/>
  <c r="C101" i="5"/>
  <c r="C100" i="5"/>
  <c r="C99" i="5"/>
  <c r="C98" i="5"/>
  <c r="C97" i="5"/>
  <c r="C96" i="5"/>
  <c r="C94" i="5"/>
  <c r="C92" i="5"/>
  <c r="C91" i="5"/>
  <c r="C90" i="5"/>
  <c r="C89" i="5"/>
  <c r="C88" i="5"/>
  <c r="C87" i="5"/>
  <c r="C86" i="5"/>
  <c r="C83" i="5"/>
  <c r="C82" i="5"/>
  <c r="C81" i="5"/>
  <c r="C80" i="5"/>
  <c r="C79" i="5"/>
  <c r="C78" i="5"/>
  <c r="C77" i="5"/>
  <c r="C75" i="5"/>
  <c r="C73" i="5"/>
  <c r="C72" i="5"/>
  <c r="C71" i="5"/>
  <c r="C70" i="5"/>
  <c r="C69" i="5"/>
  <c r="C68" i="5"/>
  <c r="C66" i="5"/>
  <c r="C65" i="5"/>
  <c r="C64" i="5"/>
  <c r="C63" i="5"/>
  <c r="C62" i="5"/>
  <c r="C61" i="5"/>
  <c r="C59" i="5"/>
  <c r="C58" i="5"/>
  <c r="C57" i="5"/>
  <c r="C56" i="5"/>
  <c r="C55" i="5"/>
  <c r="C54" i="5"/>
  <c r="C53" i="5"/>
  <c r="C51" i="5"/>
  <c r="C50" i="5"/>
  <c r="C49" i="5"/>
  <c r="C48" i="5"/>
  <c r="C47" i="5"/>
  <c r="C46" i="5"/>
  <c r="C44" i="5"/>
  <c r="C42" i="5"/>
  <c r="C41" i="5"/>
  <c r="C40" i="5"/>
  <c r="C39" i="5"/>
  <c r="C38" i="5"/>
  <c r="C37" i="5"/>
  <c r="C35" i="5"/>
  <c r="C34" i="5"/>
  <c r="C33" i="5"/>
  <c r="C32" i="5"/>
  <c r="C31" i="5"/>
  <c r="C30" i="5"/>
  <c r="C28" i="5"/>
  <c r="C25" i="5"/>
  <c r="C24" i="5"/>
  <c r="C23" i="5"/>
  <c r="C21" i="5"/>
  <c r="C20" i="5"/>
  <c r="C19" i="5"/>
  <c r="C16" i="5"/>
  <c r="D219" i="5" l="1"/>
  <c r="D218" i="5" s="1"/>
  <c r="D211" i="5" s="1"/>
  <c r="D165" i="5" s="1"/>
  <c r="D12" i="5" s="1"/>
  <c r="K219" i="5"/>
  <c r="K218" i="5" s="1"/>
  <c r="K211" i="5" s="1"/>
  <c r="K165" i="5" s="1"/>
  <c r="K12" i="5" s="1"/>
  <c r="E219" i="5"/>
  <c r="E218" i="5" s="1"/>
  <c r="E211" i="5" s="1"/>
  <c r="E165" i="5" s="1"/>
  <c r="E12" i="5" s="1"/>
  <c r="F219" i="5"/>
  <c r="F218" i="5" s="1"/>
  <c r="F211" i="5" s="1"/>
  <c r="F165" i="5" s="1"/>
  <c r="G219" i="5"/>
  <c r="G218" i="5" s="1"/>
  <c r="G211" i="5" s="1"/>
  <c r="G165" i="5" s="1"/>
  <c r="G12" i="5" s="1"/>
  <c r="J219" i="5"/>
  <c r="J218" i="5" s="1"/>
  <c r="J211" i="5" s="1"/>
  <c r="J165" i="5" s="1"/>
  <c r="L219" i="5"/>
  <c r="L218" i="5" s="1"/>
  <c r="L211" i="5" s="1"/>
  <c r="L165" i="5" s="1"/>
  <c r="L12" i="5" s="1"/>
  <c r="I219" i="5"/>
  <c r="I218" i="5" s="1"/>
  <c r="I211" i="5" s="1"/>
  <c r="I165" i="5" s="1"/>
  <c r="I12" i="5" s="1"/>
  <c r="H219" i="5"/>
  <c r="H218" i="5" s="1"/>
  <c r="H211" i="5" s="1"/>
  <c r="H165" i="5" s="1"/>
  <c r="H12" i="5" s="1"/>
  <c r="M219" i="5"/>
  <c r="M218" i="5" s="1"/>
  <c r="M211" i="5" s="1"/>
  <c r="N219" i="5"/>
  <c r="N218" i="5" s="1"/>
  <c r="N211" i="5" s="1"/>
  <c r="N165" i="5" s="1"/>
  <c r="N12" i="5" s="1"/>
  <c r="E20" i="371"/>
  <c r="K20" i="371" s="1"/>
  <c r="AC20" i="371" s="1"/>
  <c r="E41" i="371"/>
  <c r="K41" i="371" s="1"/>
  <c r="AC41" i="371" s="1"/>
  <c r="E51" i="371"/>
  <c r="K51" i="371" s="1"/>
  <c r="AC51" i="371" s="1"/>
  <c r="E61" i="371"/>
  <c r="K61" i="371" s="1"/>
  <c r="AC61" i="371" s="1"/>
  <c r="E90" i="371"/>
  <c r="K90" i="371" s="1"/>
  <c r="AC90" i="371" s="1"/>
  <c r="E100" i="371"/>
  <c r="K100" i="371" s="1"/>
  <c r="AC100" i="371" s="1"/>
  <c r="E114" i="371"/>
  <c r="K114" i="371" s="1"/>
  <c r="AC114" i="371" s="1"/>
  <c r="E130" i="371"/>
  <c r="K130" i="371" s="1"/>
  <c r="AC130" i="371" s="1"/>
  <c r="E150" i="371"/>
  <c r="K150" i="371" s="1"/>
  <c r="AC150" i="371" s="1"/>
  <c r="E167" i="371"/>
  <c r="K167" i="371" s="1"/>
  <c r="AC167" i="371" s="1"/>
  <c r="E186" i="371"/>
  <c r="K186" i="371" s="1"/>
  <c r="AC186" i="371" s="1"/>
  <c r="E208" i="371"/>
  <c r="K208" i="371" s="1"/>
  <c r="AC208" i="371" s="1"/>
  <c r="E243" i="371"/>
  <c r="K243" i="371" s="1"/>
  <c r="AC243" i="371" s="1"/>
  <c r="E1266" i="371"/>
  <c r="K1266" i="371" s="1"/>
  <c r="E1274" i="371"/>
  <c r="K1274" i="371" s="1"/>
  <c r="E1291" i="371"/>
  <c r="K1291" i="371" s="1"/>
  <c r="AC1291" i="371" s="1"/>
  <c r="E1306" i="371"/>
  <c r="K1306" i="371" s="1"/>
  <c r="E1368" i="371"/>
  <c r="K1368" i="371" s="1"/>
  <c r="E16" i="371"/>
  <c r="K16" i="371" s="1"/>
  <c r="AC16" i="371" s="1"/>
  <c r="E30" i="371"/>
  <c r="K30" i="371" s="1"/>
  <c r="AC30" i="371" s="1"/>
  <c r="E39" i="371"/>
  <c r="K39" i="371" s="1"/>
  <c r="AC39" i="371" s="1"/>
  <c r="E44" i="371"/>
  <c r="K44" i="371" s="1"/>
  <c r="AC44" i="371" s="1"/>
  <c r="E54" i="371"/>
  <c r="K54" i="371" s="1"/>
  <c r="AC54" i="371" s="1"/>
  <c r="E58" i="371"/>
  <c r="K58" i="371" s="1"/>
  <c r="AC58" i="371" s="1"/>
  <c r="E68" i="371"/>
  <c r="K68" i="371" s="1"/>
  <c r="AC68" i="371" s="1"/>
  <c r="E78" i="371"/>
  <c r="K78" i="371" s="1"/>
  <c r="AC78" i="371" s="1"/>
  <c r="E82" i="371"/>
  <c r="K82" i="371" s="1"/>
  <c r="AC82" i="371" s="1"/>
  <c r="E92" i="371"/>
  <c r="K92" i="371" s="1"/>
  <c r="AC92" i="371" s="1"/>
  <c r="E98" i="371"/>
  <c r="K98" i="371" s="1"/>
  <c r="AC98" i="371" s="1"/>
  <c r="E107" i="371"/>
  <c r="K107" i="371" s="1"/>
  <c r="AC107" i="371" s="1"/>
  <c r="E112" i="371"/>
  <c r="K112" i="371" s="1"/>
  <c r="AC112" i="371" s="1"/>
  <c r="E121" i="371"/>
  <c r="K121" i="371" s="1"/>
  <c r="AC121" i="371" s="1"/>
  <c r="E132" i="371"/>
  <c r="K132" i="371" s="1"/>
  <c r="AC132" i="371" s="1"/>
  <c r="E148" i="371"/>
  <c r="K148" i="371" s="1"/>
  <c r="AC148" i="371" s="1"/>
  <c r="E159" i="371"/>
  <c r="K159" i="371" s="1"/>
  <c r="AC159" i="371" s="1"/>
  <c r="E163" i="371"/>
  <c r="K163" i="371" s="1"/>
  <c r="AC163" i="371" s="1"/>
  <c r="E174" i="371"/>
  <c r="K174" i="371" s="1"/>
  <c r="AC174" i="371" s="1"/>
  <c r="E179" i="371"/>
  <c r="K179" i="371" s="1"/>
  <c r="AC179" i="371" s="1"/>
  <c r="E188" i="371"/>
  <c r="K188" i="371" s="1"/>
  <c r="AC188" i="371" s="1"/>
  <c r="E193" i="371"/>
  <c r="K193" i="371" s="1"/>
  <c r="AC193" i="371" s="1"/>
  <c r="E206" i="371"/>
  <c r="K206" i="371" s="1"/>
  <c r="AC206" i="371" s="1"/>
  <c r="E241" i="371"/>
  <c r="K241" i="371" s="1"/>
  <c r="AC241" i="371" s="1"/>
  <c r="E245" i="371"/>
  <c r="K245" i="371" s="1"/>
  <c r="AC245" i="371" s="1"/>
  <c r="E1262" i="371"/>
  <c r="K1262" i="371" s="1"/>
  <c r="E1270" i="371"/>
  <c r="K1270" i="371" s="1"/>
  <c r="E1283" i="371"/>
  <c r="K1283" i="371" s="1"/>
  <c r="AC1283" i="371" s="1"/>
  <c r="E1298" i="371"/>
  <c r="K1298" i="371" s="1"/>
  <c r="AC1298" i="371" s="1"/>
  <c r="E19" i="371"/>
  <c r="K19" i="371" s="1"/>
  <c r="AC19" i="371" s="1"/>
  <c r="E24" i="371"/>
  <c r="K24" i="371" s="1"/>
  <c r="AC24" i="371" s="1"/>
  <c r="E31" i="371"/>
  <c r="K31" i="371" s="1"/>
  <c r="AC31" i="371" s="1"/>
  <c r="E35" i="371"/>
  <c r="K35" i="371" s="1"/>
  <c r="AC35" i="371" s="1"/>
  <c r="E40" i="371"/>
  <c r="K40" i="371" s="1"/>
  <c r="AC40" i="371" s="1"/>
  <c r="E46" i="371"/>
  <c r="K46" i="371" s="1"/>
  <c r="AC46" i="371" s="1"/>
  <c r="E50" i="371"/>
  <c r="K50" i="371" s="1"/>
  <c r="AC50" i="371" s="1"/>
  <c r="E55" i="371"/>
  <c r="K55" i="371" s="1"/>
  <c r="AC55" i="371" s="1"/>
  <c r="E59" i="371"/>
  <c r="K59" i="371" s="1"/>
  <c r="AC59" i="371" s="1"/>
  <c r="E64" i="371"/>
  <c r="K64" i="371" s="1"/>
  <c r="AC64" i="371" s="1"/>
  <c r="E69" i="371"/>
  <c r="K69" i="371" s="1"/>
  <c r="AC69" i="371" s="1"/>
  <c r="E73" i="371"/>
  <c r="K73" i="371" s="1"/>
  <c r="AC73" i="371" s="1"/>
  <c r="E79" i="371"/>
  <c r="K79" i="371" s="1"/>
  <c r="AC79" i="371" s="1"/>
  <c r="E83" i="371"/>
  <c r="K83" i="371" s="1"/>
  <c r="AC83" i="371" s="1"/>
  <c r="E89" i="371"/>
  <c r="K89" i="371" s="1"/>
  <c r="AC89" i="371" s="1"/>
  <c r="E94" i="371"/>
  <c r="K94" i="371" s="1"/>
  <c r="AC94" i="371" s="1"/>
  <c r="E99" i="371"/>
  <c r="K99" i="371" s="1"/>
  <c r="AC99" i="371" s="1"/>
  <c r="E104" i="371"/>
  <c r="K104" i="371" s="1"/>
  <c r="AC104" i="371" s="1"/>
  <c r="E108" i="371"/>
  <c r="K108" i="371" s="1"/>
  <c r="AC108" i="371" s="1"/>
  <c r="E113" i="371"/>
  <c r="K113" i="371" s="1"/>
  <c r="AC113" i="371" s="1"/>
  <c r="E118" i="371"/>
  <c r="K118" i="371" s="1"/>
  <c r="AC118" i="371" s="1"/>
  <c r="E122" i="371"/>
  <c r="K122" i="371" s="1"/>
  <c r="AC122" i="371" s="1"/>
  <c r="E128" i="371"/>
  <c r="K128" i="371" s="1"/>
  <c r="AC128" i="371" s="1"/>
  <c r="E133" i="371"/>
  <c r="K133" i="371" s="1"/>
  <c r="AC133" i="371" s="1"/>
  <c r="E138" i="371"/>
  <c r="K138" i="371" s="1"/>
  <c r="AC138" i="371" s="1"/>
  <c r="E149" i="371"/>
  <c r="K149" i="371" s="1"/>
  <c r="AC149" i="371" s="1"/>
  <c r="E154" i="371"/>
  <c r="K154" i="371" s="1"/>
  <c r="AC154" i="371" s="1"/>
  <c r="E160" i="371"/>
  <c r="K160" i="371" s="1"/>
  <c r="AC160" i="371" s="1"/>
  <c r="E164" i="371"/>
  <c r="K164" i="371" s="1"/>
  <c r="AC164" i="371" s="1"/>
  <c r="E171" i="371"/>
  <c r="K171" i="371" s="1"/>
  <c r="AC171" i="371" s="1"/>
  <c r="E176" i="371"/>
  <c r="K176" i="371" s="1"/>
  <c r="AC176" i="371" s="1"/>
  <c r="E180" i="371"/>
  <c r="K180" i="371" s="1"/>
  <c r="AC180" i="371" s="1"/>
  <c r="E185" i="371"/>
  <c r="K185" i="371" s="1"/>
  <c r="AC185" i="371" s="1"/>
  <c r="E189" i="371"/>
  <c r="K189" i="371" s="1"/>
  <c r="AC189" i="371" s="1"/>
  <c r="E194" i="371"/>
  <c r="K194" i="371" s="1"/>
  <c r="AC194" i="371" s="1"/>
  <c r="E203" i="371"/>
  <c r="K203" i="371" s="1"/>
  <c r="AC203" i="371" s="1"/>
  <c r="E207" i="371"/>
  <c r="K207" i="371" s="1"/>
  <c r="AC207" i="371" s="1"/>
  <c r="E222" i="371"/>
  <c r="K222" i="371" s="1"/>
  <c r="AC222" i="371" s="1"/>
  <c r="E242" i="371"/>
  <c r="K242" i="371" s="1"/>
  <c r="AC242" i="371" s="1"/>
  <c r="E246" i="371"/>
  <c r="K246" i="371" s="1"/>
  <c r="AC246" i="371" s="1"/>
  <c r="E739" i="371"/>
  <c r="K739" i="371" s="1"/>
  <c r="AC739" i="371" s="1"/>
  <c r="O739" i="5"/>
  <c r="E1103" i="371"/>
  <c r="K1103" i="371" s="1"/>
  <c r="AC1103" i="371" s="1"/>
  <c r="E1256" i="371"/>
  <c r="K1256" i="371" s="1"/>
  <c r="E1264" i="371"/>
  <c r="K1264" i="371" s="1"/>
  <c r="E1272" i="371"/>
  <c r="K1272" i="371" s="1"/>
  <c r="E1279" i="371"/>
  <c r="K1279" i="371" s="1"/>
  <c r="AC1279" i="371" s="1"/>
  <c r="E1284" i="371"/>
  <c r="K1284" i="371" s="1"/>
  <c r="AC1284" i="371" s="1"/>
  <c r="E1289" i="371"/>
  <c r="K1289" i="371" s="1"/>
  <c r="AC1289" i="371" s="1"/>
  <c r="E1299" i="371"/>
  <c r="K1299" i="371" s="1"/>
  <c r="AC1299" i="371" s="1"/>
  <c r="E1304" i="371"/>
  <c r="K1304" i="371" s="1"/>
  <c r="AC1304" i="371" s="1"/>
  <c r="E1312" i="371"/>
  <c r="K1312" i="371" s="1"/>
  <c r="E1346" i="371"/>
  <c r="K1346" i="371" s="1"/>
  <c r="E1366" i="371"/>
  <c r="K1366" i="371" s="1"/>
  <c r="E1455" i="371"/>
  <c r="K1455" i="371" s="1"/>
  <c r="AC1455" i="371" s="1"/>
  <c r="E25" i="371"/>
  <c r="K25" i="371" s="1"/>
  <c r="AC25" i="371" s="1"/>
  <c r="E70" i="371"/>
  <c r="K70" i="371" s="1"/>
  <c r="AC70" i="371" s="1"/>
  <c r="E105" i="371"/>
  <c r="K105" i="371" s="1"/>
  <c r="AC105" i="371" s="1"/>
  <c r="E146" i="371"/>
  <c r="K146" i="371" s="1"/>
  <c r="AC146" i="371" s="1"/>
  <c r="E191" i="371"/>
  <c r="K191" i="371" s="1"/>
  <c r="AC191" i="371" s="1"/>
  <c r="E743" i="371"/>
  <c r="K743" i="371" s="1"/>
  <c r="AC743" i="371" s="1"/>
  <c r="E1300" i="371"/>
  <c r="K1300" i="371" s="1"/>
  <c r="AC1300" i="371" s="1"/>
  <c r="F1065" i="5"/>
  <c r="F772" i="5" s="1"/>
  <c r="F762" i="5" s="1"/>
  <c r="F747" i="5" s="1"/>
  <c r="E37" i="371"/>
  <c r="K37" i="371" s="1"/>
  <c r="AC37" i="371" s="1"/>
  <c r="E56" i="371"/>
  <c r="K56" i="371" s="1"/>
  <c r="AC56" i="371" s="1"/>
  <c r="E86" i="371"/>
  <c r="K86" i="371" s="1"/>
  <c r="AC86" i="371" s="1"/>
  <c r="E123" i="371"/>
  <c r="K123" i="371" s="1"/>
  <c r="AC123" i="371" s="1"/>
  <c r="E156" i="371"/>
  <c r="K156" i="371" s="1"/>
  <c r="AC156" i="371" s="1"/>
  <c r="E172" i="371"/>
  <c r="K172" i="371" s="1"/>
  <c r="AC172" i="371" s="1"/>
  <c r="E181" i="371"/>
  <c r="K181" i="371" s="1"/>
  <c r="AC181" i="371" s="1"/>
  <c r="E195" i="371"/>
  <c r="K195" i="371" s="1"/>
  <c r="AC195" i="371" s="1"/>
  <c r="E1258" i="371"/>
  <c r="K1258" i="371" s="1"/>
  <c r="E1280" i="371"/>
  <c r="K1280" i="371" s="1"/>
  <c r="AC1280" i="371" s="1"/>
  <c r="E1314" i="371"/>
  <c r="K1314" i="371" s="1"/>
  <c r="E21" i="371"/>
  <c r="K21" i="371" s="1"/>
  <c r="AC21" i="371" s="1"/>
  <c r="E28" i="371"/>
  <c r="K28" i="371" s="1"/>
  <c r="AC28" i="371" s="1"/>
  <c r="E33" i="371"/>
  <c r="K33" i="371" s="1"/>
  <c r="AC33" i="371" s="1"/>
  <c r="E38" i="371"/>
  <c r="K38" i="371" s="1"/>
  <c r="AC38" i="371" s="1"/>
  <c r="E42" i="371"/>
  <c r="K42" i="371" s="1"/>
  <c r="AC42" i="371" s="1"/>
  <c r="E48" i="371"/>
  <c r="K48" i="371" s="1"/>
  <c r="AC48" i="371" s="1"/>
  <c r="E53" i="371"/>
  <c r="K53" i="371" s="1"/>
  <c r="AC53" i="371" s="1"/>
  <c r="E57" i="371"/>
  <c r="K57" i="371" s="1"/>
  <c r="AC57" i="371" s="1"/>
  <c r="E62" i="371"/>
  <c r="K62" i="371" s="1"/>
  <c r="AC62" i="371" s="1"/>
  <c r="E66" i="371"/>
  <c r="K66" i="371" s="1"/>
  <c r="AC66" i="371" s="1"/>
  <c r="E71" i="371"/>
  <c r="K71" i="371" s="1"/>
  <c r="AC71" i="371" s="1"/>
  <c r="E77" i="371"/>
  <c r="K77" i="371" s="1"/>
  <c r="AC77" i="371" s="1"/>
  <c r="E81" i="371"/>
  <c r="K81" i="371" s="1"/>
  <c r="AC81" i="371" s="1"/>
  <c r="E87" i="371"/>
  <c r="K87" i="371" s="1"/>
  <c r="AC87" i="371" s="1"/>
  <c r="E91" i="371"/>
  <c r="K91" i="371" s="1"/>
  <c r="AC91" i="371" s="1"/>
  <c r="E97" i="371"/>
  <c r="K97" i="371" s="1"/>
  <c r="AC97" i="371" s="1"/>
  <c r="E101" i="371"/>
  <c r="K101" i="371" s="1"/>
  <c r="AC101" i="371" s="1"/>
  <c r="E106" i="371"/>
  <c r="K106" i="371" s="1"/>
  <c r="AC106" i="371" s="1"/>
  <c r="E111" i="371"/>
  <c r="K111" i="371" s="1"/>
  <c r="AC111" i="371" s="1"/>
  <c r="E115" i="371"/>
  <c r="K115" i="371" s="1"/>
  <c r="AC115" i="371" s="1"/>
  <c r="E120" i="371"/>
  <c r="K120" i="371" s="1"/>
  <c r="AC120" i="371" s="1"/>
  <c r="E125" i="371"/>
  <c r="K125" i="371" s="1"/>
  <c r="AC125" i="371" s="1"/>
  <c r="E131" i="371"/>
  <c r="K131" i="371" s="1"/>
  <c r="AC131" i="371" s="1"/>
  <c r="E136" i="371"/>
  <c r="K136" i="371" s="1"/>
  <c r="AC136" i="371" s="1"/>
  <c r="E147" i="371"/>
  <c r="K147" i="371" s="1"/>
  <c r="AC147" i="371" s="1"/>
  <c r="E151" i="371"/>
  <c r="K151" i="371" s="1"/>
  <c r="AC151" i="371" s="1"/>
  <c r="E157" i="371"/>
  <c r="K157" i="371" s="1"/>
  <c r="AC157" i="371" s="1"/>
  <c r="E162" i="371"/>
  <c r="K162" i="371" s="1"/>
  <c r="AC162" i="371" s="1"/>
  <c r="E169" i="371"/>
  <c r="K169" i="371" s="1"/>
  <c r="AC169" i="371" s="1"/>
  <c r="E173" i="371"/>
  <c r="K173" i="371" s="1"/>
  <c r="AC173" i="371" s="1"/>
  <c r="E178" i="371"/>
  <c r="K178" i="371" s="1"/>
  <c r="AC178" i="371" s="1"/>
  <c r="E182" i="371"/>
  <c r="K182" i="371" s="1"/>
  <c r="AC182" i="371" s="1"/>
  <c r="E187" i="371"/>
  <c r="K187" i="371" s="1"/>
  <c r="AC187" i="371" s="1"/>
  <c r="E192" i="371"/>
  <c r="K192" i="371" s="1"/>
  <c r="AC192" i="371" s="1"/>
  <c r="E196" i="371"/>
  <c r="K196" i="371" s="1"/>
  <c r="AC196" i="371" s="1"/>
  <c r="E205" i="371"/>
  <c r="K205" i="371" s="1"/>
  <c r="AC205" i="371" s="1"/>
  <c r="E209" i="371"/>
  <c r="K209" i="371" s="1"/>
  <c r="AC209" i="371" s="1"/>
  <c r="E230" i="371"/>
  <c r="K230" i="371" s="1"/>
  <c r="AC230" i="371" s="1"/>
  <c r="E244" i="371"/>
  <c r="K244" i="371" s="1"/>
  <c r="AC244" i="371" s="1"/>
  <c r="E267" i="371"/>
  <c r="K267" i="371" s="1"/>
  <c r="E1260" i="371"/>
  <c r="K1260" i="371" s="1"/>
  <c r="E1268" i="371"/>
  <c r="K1268" i="371" s="1"/>
  <c r="E1276" i="371"/>
  <c r="K1276" i="371" s="1"/>
  <c r="AC1276" i="371" s="1"/>
  <c r="E1281" i="371"/>
  <c r="K1281" i="371" s="1"/>
  <c r="AC1281" i="371" s="1"/>
  <c r="E1286" i="371"/>
  <c r="K1286" i="371" s="1"/>
  <c r="AC1286" i="371" s="1"/>
  <c r="E1292" i="371"/>
  <c r="K1292" i="371" s="1"/>
  <c r="AC1292" i="371" s="1"/>
  <c r="E1301" i="371"/>
  <c r="K1301" i="371" s="1"/>
  <c r="AC1301" i="371" s="1"/>
  <c r="E1307" i="371"/>
  <c r="K1307" i="371" s="1"/>
  <c r="E1316" i="371"/>
  <c r="K1316" i="371" s="1"/>
  <c r="E1362" i="371"/>
  <c r="K1362" i="371" s="1"/>
  <c r="E32" i="371"/>
  <c r="K32" i="371" s="1"/>
  <c r="AC32" i="371" s="1"/>
  <c r="E47" i="371"/>
  <c r="K47" i="371" s="1"/>
  <c r="AC47" i="371" s="1"/>
  <c r="E65" i="371"/>
  <c r="K65" i="371" s="1"/>
  <c r="AC65" i="371" s="1"/>
  <c r="E80" i="371"/>
  <c r="K80" i="371" s="1"/>
  <c r="AC80" i="371" s="1"/>
  <c r="E96" i="371"/>
  <c r="K96" i="371" s="1"/>
  <c r="AC96" i="371" s="1"/>
  <c r="E110" i="371"/>
  <c r="K110" i="371" s="1"/>
  <c r="AC110" i="371" s="1"/>
  <c r="E119" i="371"/>
  <c r="K119" i="371" s="1"/>
  <c r="AC119" i="371" s="1"/>
  <c r="E135" i="371"/>
  <c r="K135" i="371" s="1"/>
  <c r="AC135" i="371" s="1"/>
  <c r="E161" i="371"/>
  <c r="K161" i="371" s="1"/>
  <c r="AC161" i="371" s="1"/>
  <c r="E177" i="371"/>
  <c r="K177" i="371" s="1"/>
  <c r="AC177" i="371" s="1"/>
  <c r="E204" i="371"/>
  <c r="K204" i="371" s="1"/>
  <c r="AC204" i="371" s="1"/>
  <c r="E247" i="371"/>
  <c r="K247" i="371" s="1"/>
  <c r="AC247" i="371" s="1"/>
  <c r="E1242" i="371"/>
  <c r="K1242" i="371" s="1"/>
  <c r="AC1242" i="371" s="1"/>
  <c r="E1285" i="371"/>
  <c r="K1285" i="371" s="1"/>
  <c r="AC1285" i="371" s="1"/>
  <c r="E1360" i="371"/>
  <c r="K1360" i="371" s="1"/>
  <c r="E23" i="371"/>
  <c r="K23" i="371" s="1"/>
  <c r="AC23" i="371" s="1"/>
  <c r="E34" i="371"/>
  <c r="K34" i="371" s="1"/>
  <c r="AC34" i="371" s="1"/>
  <c r="E49" i="371"/>
  <c r="K49" i="371" s="1"/>
  <c r="AC49" i="371" s="1"/>
  <c r="E63" i="371"/>
  <c r="K63" i="371" s="1"/>
  <c r="AC63" i="371" s="1"/>
  <c r="E72" i="371"/>
  <c r="K72" i="371" s="1"/>
  <c r="AC72" i="371" s="1"/>
  <c r="E88" i="371"/>
  <c r="K88" i="371" s="1"/>
  <c r="AC88" i="371" s="1"/>
  <c r="E103" i="371"/>
  <c r="K103" i="371" s="1"/>
  <c r="AC103" i="371" s="1"/>
  <c r="E117" i="371"/>
  <c r="K117" i="371" s="1"/>
  <c r="AC117" i="371" s="1"/>
  <c r="E127" i="371"/>
  <c r="K127" i="371" s="1"/>
  <c r="AC127" i="371" s="1"/>
  <c r="E137" i="371"/>
  <c r="K137" i="371" s="1"/>
  <c r="AC137" i="371" s="1"/>
  <c r="E153" i="371"/>
  <c r="K153" i="371" s="1"/>
  <c r="AC153" i="371" s="1"/>
  <c r="E170" i="371"/>
  <c r="K170" i="371" s="1"/>
  <c r="AC170" i="371" s="1"/>
  <c r="E184" i="371"/>
  <c r="K184" i="371" s="1"/>
  <c r="AC184" i="371" s="1"/>
  <c r="E198" i="371"/>
  <c r="K198" i="371" s="1"/>
  <c r="AC198" i="371" s="1"/>
  <c r="E641" i="371"/>
  <c r="K641" i="371" s="1"/>
  <c r="AC641" i="371" s="1"/>
  <c r="E1252" i="371"/>
  <c r="K1252" i="371" s="1"/>
  <c r="AC1252" i="371" s="1"/>
  <c r="E1278" i="371"/>
  <c r="K1278" i="371" s="1"/>
  <c r="AC1278" i="371" s="1"/>
  <c r="E1288" i="371"/>
  <c r="K1288" i="371" s="1"/>
  <c r="AC1288" i="371" s="1"/>
  <c r="E1302" i="371"/>
  <c r="K1302" i="371" s="1"/>
  <c r="AC1302" i="371" s="1"/>
  <c r="E1310" i="371"/>
  <c r="K1310" i="371" s="1"/>
  <c r="E1324" i="371"/>
  <c r="K1324" i="371" s="1"/>
  <c r="AC1324" i="371" s="1"/>
  <c r="E1364" i="371"/>
  <c r="K1364" i="371" s="1"/>
  <c r="H1065" i="5"/>
  <c r="H772" i="5" s="1"/>
  <c r="H762" i="5" s="1"/>
  <c r="H747" i="5" s="1"/>
  <c r="H746" i="5" s="1"/>
  <c r="H745" i="5" s="1"/>
  <c r="H264" i="5" s="1"/>
  <c r="E226" i="371"/>
  <c r="K226" i="371" s="1"/>
  <c r="AC226" i="371" s="1"/>
  <c r="E214" i="371"/>
  <c r="K214" i="371" s="1"/>
  <c r="AC214" i="371" s="1"/>
  <c r="O1324" i="5"/>
  <c r="O1346" i="5"/>
  <c r="O1360" i="5"/>
  <c r="C1254" i="5"/>
  <c r="O1258" i="5"/>
  <c r="O1266" i="5"/>
  <c r="O1262" i="5"/>
  <c r="O1242" i="5"/>
  <c r="O1260" i="5"/>
  <c r="O1103" i="5"/>
  <c r="O1256" i="5"/>
  <c r="O1264" i="5"/>
  <c r="J1245" i="5"/>
  <c r="O1252" i="5"/>
  <c r="O1247" i="5"/>
  <c r="C1066" i="5"/>
  <c r="O1067" i="5"/>
  <c r="L772" i="5"/>
  <c r="L762" i="5" s="1"/>
  <c r="L747" i="5" s="1"/>
  <c r="L746" i="5" s="1"/>
  <c r="L745" i="5" s="1"/>
  <c r="L264" i="5" s="1"/>
  <c r="M772" i="5"/>
  <c r="M762" i="5" s="1"/>
  <c r="D772" i="5"/>
  <c r="D762" i="5" s="1"/>
  <c r="D747" i="5" s="1"/>
  <c r="D746" i="5" s="1"/>
  <c r="D745" i="5" s="1"/>
  <c r="D264" i="5" s="1"/>
  <c r="K772" i="5"/>
  <c r="K762" i="5" s="1"/>
  <c r="K747" i="5" s="1"/>
  <c r="K746" i="5" s="1"/>
  <c r="K745" i="5" s="1"/>
  <c r="K264" i="5" s="1"/>
  <c r="N772" i="5"/>
  <c r="N762" i="5" s="1"/>
  <c r="N747" i="5" s="1"/>
  <c r="N746" i="5" s="1"/>
  <c r="N745" i="5" s="1"/>
  <c r="N264" i="5" s="1"/>
  <c r="J772" i="5"/>
  <c r="J762" i="5" s="1"/>
  <c r="J747" i="5" s="1"/>
  <c r="J746" i="5" s="1"/>
  <c r="J745" i="5" s="1"/>
  <c r="J264" i="5" s="1"/>
  <c r="E772" i="5"/>
  <c r="E762" i="5" s="1"/>
  <c r="E747" i="5" s="1"/>
  <c r="E746" i="5" s="1"/>
  <c r="E745" i="5" s="1"/>
  <c r="E264" i="5" s="1"/>
  <c r="G772" i="5"/>
  <c r="G644" i="5"/>
  <c r="O773" i="5"/>
  <c r="O1455" i="5"/>
  <c r="C1422" i="5"/>
  <c r="D1373" i="5"/>
  <c r="D1946" i="5" s="1"/>
  <c r="O61" i="5"/>
  <c r="O186" i="5"/>
  <c r="O241" i="5"/>
  <c r="O1279" i="5"/>
  <c r="O1289" i="5"/>
  <c r="O28" i="5"/>
  <c r="O20" i="5"/>
  <c r="O56" i="5"/>
  <c r="O172" i="5"/>
  <c r="O191" i="5"/>
  <c r="C221" i="5"/>
  <c r="O33" i="5"/>
  <c r="O963" i="5"/>
  <c r="O16" i="5"/>
  <c r="O44" i="5"/>
  <c r="O54" i="5"/>
  <c r="O58" i="5"/>
  <c r="O68" i="5"/>
  <c r="O72" i="5"/>
  <c r="O148" i="5"/>
  <c r="O159" i="5"/>
  <c r="O163" i="5"/>
  <c r="O206" i="5"/>
  <c r="O228" i="5"/>
  <c r="O247" i="5"/>
  <c r="O675" i="5"/>
  <c r="O932" i="5"/>
  <c r="O1276" i="5"/>
  <c r="O65" i="5"/>
  <c r="O70" i="5"/>
  <c r="O167" i="5"/>
  <c r="O195" i="5"/>
  <c r="O245" i="5"/>
  <c r="O641" i="5"/>
  <c r="O38" i="5"/>
  <c r="O42" i="5"/>
  <c r="O24" i="5"/>
  <c r="O40" i="5"/>
  <c r="O94" i="5"/>
  <c r="O99" i="5"/>
  <c r="O104" i="5"/>
  <c r="O108" i="5"/>
  <c r="O118" i="5"/>
  <c r="O122" i="5"/>
  <c r="O128" i="5"/>
  <c r="O138" i="5"/>
  <c r="O216" i="5"/>
  <c r="O1316" i="5"/>
  <c r="O1362" i="5"/>
  <c r="M747" i="5"/>
  <c r="M746" i="5" s="1"/>
  <c r="M745" i="5" s="1"/>
  <c r="M264" i="5" s="1"/>
  <c r="O743" i="5"/>
  <c r="O25" i="5"/>
  <c r="O47" i="5"/>
  <c r="O96" i="5"/>
  <c r="O110" i="5"/>
  <c r="O204" i="5"/>
  <c r="O48" i="5"/>
  <c r="O53" i="5"/>
  <c r="O57" i="5"/>
  <c r="O62" i="5"/>
  <c r="O66" i="5"/>
  <c r="O71" i="5"/>
  <c r="O97" i="5"/>
  <c r="O101" i="5"/>
  <c r="O106" i="5"/>
  <c r="O111" i="5"/>
  <c r="O115" i="5"/>
  <c r="O120" i="5"/>
  <c r="O125" i="5"/>
  <c r="O131" i="5"/>
  <c r="O136" i="5"/>
  <c r="O147" i="5"/>
  <c r="O151" i="5"/>
  <c r="O157" i="5"/>
  <c r="O162" i="5"/>
  <c r="O169" i="5"/>
  <c r="O173" i="5"/>
  <c r="O178" i="5"/>
  <c r="O182" i="5"/>
  <c r="O187" i="5"/>
  <c r="O192" i="5"/>
  <c r="O196" i="5"/>
  <c r="O205" i="5"/>
  <c r="O209" i="5"/>
  <c r="O222" i="5"/>
  <c r="O267" i="5"/>
  <c r="O957" i="5"/>
  <c r="O986" i="5"/>
  <c r="O1272" i="5"/>
  <c r="O1284" i="5"/>
  <c r="O1298" i="5"/>
  <c r="O1302" i="5"/>
  <c r="O1310" i="5"/>
  <c r="O1364" i="5"/>
  <c r="O32" i="5"/>
  <c r="O123" i="5"/>
  <c r="O135" i="5"/>
  <c r="O156" i="5"/>
  <c r="O181" i="5"/>
  <c r="O208" i="5"/>
  <c r="O230" i="5"/>
  <c r="O1270" i="5"/>
  <c r="O1283" i="5"/>
  <c r="O21" i="5"/>
  <c r="O23" i="5"/>
  <c r="O34" i="5"/>
  <c r="O39" i="5"/>
  <c r="O49" i="5"/>
  <c r="O63" i="5"/>
  <c r="O98" i="5"/>
  <c r="O103" i="5"/>
  <c r="O107" i="5"/>
  <c r="O112" i="5"/>
  <c r="O117" i="5"/>
  <c r="O121" i="5"/>
  <c r="O127" i="5"/>
  <c r="O132" i="5"/>
  <c r="O137" i="5"/>
  <c r="O153" i="5"/>
  <c r="O170" i="5"/>
  <c r="O174" i="5"/>
  <c r="O179" i="5"/>
  <c r="O184" i="5"/>
  <c r="O188" i="5"/>
  <c r="O193" i="5"/>
  <c r="O198" i="5"/>
  <c r="O214" i="5"/>
  <c r="O226" i="5"/>
  <c r="O242" i="5"/>
  <c r="O246" i="5"/>
  <c r="O388" i="5"/>
  <c r="O646" i="5"/>
  <c r="O749" i="5"/>
  <c r="O927" i="5"/>
  <c r="O1274" i="5"/>
  <c r="O1280" i="5"/>
  <c r="O1285" i="5"/>
  <c r="O1291" i="5"/>
  <c r="O1299" i="5"/>
  <c r="O1304" i="5"/>
  <c r="O1312" i="5"/>
  <c r="O1366" i="5"/>
  <c r="O37" i="5"/>
  <c r="O41" i="5"/>
  <c r="O51" i="5"/>
  <c r="O100" i="5"/>
  <c r="O105" i="5"/>
  <c r="O119" i="5"/>
  <c r="O130" i="5"/>
  <c r="O150" i="5"/>
  <c r="O161" i="5"/>
  <c r="O30" i="5"/>
  <c r="O19" i="5"/>
  <c r="O31" i="5"/>
  <c r="O35" i="5"/>
  <c r="O46" i="5"/>
  <c r="O50" i="5"/>
  <c r="O55" i="5"/>
  <c r="O59" i="5"/>
  <c r="O64" i="5"/>
  <c r="O69" i="5"/>
  <c r="O73" i="5"/>
  <c r="O113" i="5"/>
  <c r="O133" i="5"/>
  <c r="O149" i="5"/>
  <c r="O154" i="5"/>
  <c r="O160" i="5"/>
  <c r="O164" i="5"/>
  <c r="O171" i="5"/>
  <c r="O176" i="5"/>
  <c r="O180" i="5"/>
  <c r="O185" i="5"/>
  <c r="O189" i="5"/>
  <c r="O194" i="5"/>
  <c r="O203" i="5"/>
  <c r="O207" i="5"/>
  <c r="O243" i="5"/>
  <c r="O634" i="5"/>
  <c r="O975" i="5"/>
  <c r="O1268" i="5"/>
  <c r="O1281" i="5"/>
  <c r="O1286" i="5"/>
  <c r="O1292" i="5"/>
  <c r="O1300" i="5"/>
  <c r="O1306" i="5"/>
  <c r="O1314" i="5"/>
  <c r="O1368" i="5"/>
  <c r="O114" i="5"/>
  <c r="O146" i="5"/>
  <c r="O177" i="5"/>
  <c r="O244" i="5"/>
  <c r="O1278" i="5"/>
  <c r="O1288" i="5"/>
  <c r="O1294" i="5"/>
  <c r="O1301" i="5"/>
  <c r="O1307" i="5"/>
  <c r="C15" i="5"/>
  <c r="C166" i="5"/>
  <c r="C201" i="5"/>
  <c r="C213" i="5"/>
  <c r="C250" i="5"/>
  <c r="C633" i="5"/>
  <c r="C645" i="5"/>
  <c r="C742" i="5"/>
  <c r="C1241" i="5"/>
  <c r="C225" i="5"/>
  <c r="C220" i="5" s="1"/>
  <c r="C219" i="5" s="1"/>
  <c r="C748" i="5"/>
  <c r="C1246" i="5"/>
  <c r="C74" i="5"/>
  <c r="C197" i="5"/>
  <c r="C256" i="5"/>
  <c r="C27" i="5"/>
  <c r="C239" i="5"/>
  <c r="C1251" i="5"/>
  <c r="C266" i="5"/>
  <c r="C265" i="5" s="1"/>
  <c r="C43" i="5"/>
  <c r="C18" i="5"/>
  <c r="C22" i="5"/>
  <c r="E1251" i="371" l="1"/>
  <c r="K1251" i="371" s="1"/>
  <c r="AC1251" i="371" s="1"/>
  <c r="E742" i="371"/>
  <c r="K742" i="371" s="1"/>
  <c r="AC742" i="371" s="1"/>
  <c r="E27" i="371"/>
  <c r="K27" i="371" s="1"/>
  <c r="AC27" i="371" s="1"/>
  <c r="E633" i="371"/>
  <c r="K633" i="371" s="1"/>
  <c r="E166" i="371"/>
  <c r="K166" i="371" s="1"/>
  <c r="AC166" i="371" s="1"/>
  <c r="E266" i="371"/>
  <c r="K266" i="371" s="1"/>
  <c r="AC266" i="371" s="1"/>
  <c r="E1246" i="371"/>
  <c r="K1246" i="371" s="1"/>
  <c r="AC1246" i="371" s="1"/>
  <c r="E1241" i="371"/>
  <c r="K1241" i="371" s="1"/>
  <c r="AC1241" i="371" s="1"/>
  <c r="E15" i="371"/>
  <c r="K15" i="371" s="1"/>
  <c r="AC15" i="371" s="1"/>
  <c r="E22" i="371"/>
  <c r="K22" i="371" s="1"/>
  <c r="AC22" i="371" s="1"/>
  <c r="E1066" i="371"/>
  <c r="K1066" i="371" s="1"/>
  <c r="AC1066" i="371" s="1"/>
  <c r="C1065" i="5"/>
  <c r="E197" i="371"/>
  <c r="K197" i="371" s="1"/>
  <c r="AC197" i="371" s="1"/>
  <c r="E638" i="371"/>
  <c r="K638" i="371" s="1"/>
  <c r="AC638" i="371" s="1"/>
  <c r="E221" i="371"/>
  <c r="K221" i="371" s="1"/>
  <c r="AC221" i="371" s="1"/>
  <c r="E18" i="371"/>
  <c r="K18" i="371" s="1"/>
  <c r="AC18" i="371" s="1"/>
  <c r="E239" i="371"/>
  <c r="K239" i="371" s="1"/>
  <c r="AC239" i="371" s="1"/>
  <c r="E645" i="371"/>
  <c r="K645" i="371" s="1"/>
  <c r="AC645" i="371" s="1"/>
  <c r="E201" i="371"/>
  <c r="K201" i="371" s="1"/>
  <c r="AC201" i="371" s="1"/>
  <c r="E1422" i="371"/>
  <c r="K1422" i="371" s="1"/>
  <c r="AC1422" i="371" s="1"/>
  <c r="E1254" i="371"/>
  <c r="K1254" i="371" s="1"/>
  <c r="AC1254" i="371" s="1"/>
  <c r="E748" i="371"/>
  <c r="K748" i="371" s="1"/>
  <c r="AC748" i="371" s="1"/>
  <c r="E43" i="371"/>
  <c r="K43" i="371" s="1"/>
  <c r="AC43" i="371" s="1"/>
  <c r="E213" i="371"/>
  <c r="K213" i="371" s="1"/>
  <c r="AC213" i="371" s="1"/>
  <c r="E225" i="371"/>
  <c r="K225" i="371" s="1"/>
  <c r="AC225" i="371" s="1"/>
  <c r="O1065" i="5"/>
  <c r="O1254" i="5"/>
  <c r="O1251" i="5"/>
  <c r="O1246" i="5"/>
  <c r="O1241" i="5"/>
  <c r="O1066" i="5"/>
  <c r="I772" i="5"/>
  <c r="I762" i="5" s="1"/>
  <c r="I747" i="5" s="1"/>
  <c r="I746" i="5" s="1"/>
  <c r="I745" i="5" s="1"/>
  <c r="I264" i="5" s="1"/>
  <c r="O638" i="5"/>
  <c r="G762" i="5"/>
  <c r="F746" i="5"/>
  <c r="F745" i="5" s="1"/>
  <c r="F264" i="5" s="1"/>
  <c r="K11" i="5"/>
  <c r="K1370" i="5" s="1"/>
  <c r="O1422" i="5"/>
  <c r="C1375" i="5"/>
  <c r="N11" i="5"/>
  <c r="N1370" i="5" s="1"/>
  <c r="O43" i="5"/>
  <c r="O748" i="5"/>
  <c r="O201" i="5"/>
  <c r="O22" i="5"/>
  <c r="C652" i="5"/>
  <c r="O197" i="5"/>
  <c r="O15" i="5"/>
  <c r="E11" i="5"/>
  <c r="E1370" i="5" s="1"/>
  <c r="O221" i="5"/>
  <c r="O764" i="5"/>
  <c r="O225" i="5"/>
  <c r="O645" i="5"/>
  <c r="O213" i="5"/>
  <c r="L11" i="5"/>
  <c r="L1370" i="5" s="1"/>
  <c r="H11" i="5"/>
  <c r="H1370" i="5" s="1"/>
  <c r="O633" i="5"/>
  <c r="C763" i="5"/>
  <c r="C1250" i="5"/>
  <c r="O18" i="5"/>
  <c r="O166" i="5"/>
  <c r="O266" i="5"/>
  <c r="O962" i="5"/>
  <c r="O239" i="5"/>
  <c r="O27" i="5"/>
  <c r="D11" i="5"/>
  <c r="D1370" i="5" s="1"/>
  <c r="O653" i="5"/>
  <c r="O742" i="5"/>
  <c r="C644" i="5"/>
  <c r="C238" i="5"/>
  <c r="C741" i="5"/>
  <c r="C212" i="5"/>
  <c r="C1240" i="5"/>
  <c r="C17" i="5"/>
  <c r="C26" i="5"/>
  <c r="I11" i="5" l="1"/>
  <c r="I1370" i="5" s="1"/>
  <c r="E1240" i="371"/>
  <c r="K1240" i="371" s="1"/>
  <c r="AC1240" i="371" s="1"/>
  <c r="E1250" i="371"/>
  <c r="K1250" i="371" s="1"/>
  <c r="AC1250" i="371" s="1"/>
  <c r="E17" i="371"/>
  <c r="K17" i="371" s="1"/>
  <c r="AC17" i="371" s="1"/>
  <c r="E265" i="371"/>
  <c r="K265" i="371" s="1"/>
  <c r="AC265" i="371" s="1"/>
  <c r="E763" i="371"/>
  <c r="K763" i="371" s="1"/>
  <c r="AC763" i="371" s="1"/>
  <c r="E1375" i="371"/>
  <c r="K1375" i="371" s="1"/>
  <c r="AC1375" i="371" s="1"/>
  <c r="E644" i="371"/>
  <c r="K644" i="371" s="1"/>
  <c r="AC644" i="371" s="1"/>
  <c r="E26" i="371"/>
  <c r="K26" i="371" s="1"/>
  <c r="AC26" i="371" s="1"/>
  <c r="E741" i="371"/>
  <c r="K741" i="371" s="1"/>
  <c r="AC741" i="371" s="1"/>
  <c r="E652" i="371"/>
  <c r="K652" i="371" s="1"/>
  <c r="E1065" i="371"/>
  <c r="K1065" i="371" s="1"/>
  <c r="AC1065" i="371" s="1"/>
  <c r="E220" i="371"/>
  <c r="K220" i="371" s="1"/>
  <c r="AC220" i="371" s="1"/>
  <c r="E212" i="371"/>
  <c r="K212" i="371" s="1"/>
  <c r="AC212" i="371" s="1"/>
  <c r="O1250" i="5"/>
  <c r="O1240" i="5"/>
  <c r="C772" i="5"/>
  <c r="G747" i="5"/>
  <c r="C1245" i="5"/>
  <c r="O763" i="5"/>
  <c r="C1374" i="5"/>
  <c r="O1375" i="5"/>
  <c r="O652" i="5"/>
  <c r="O17" i="5"/>
  <c r="O212" i="5"/>
  <c r="O644" i="5"/>
  <c r="O741" i="5"/>
  <c r="O265" i="5"/>
  <c r="O26" i="5"/>
  <c r="O220" i="5"/>
  <c r="C13" i="5"/>
  <c r="E772" i="371" l="1"/>
  <c r="K772" i="371" s="1"/>
  <c r="AC772" i="371" s="1"/>
  <c r="E1245" i="371"/>
  <c r="K1245" i="371" s="1"/>
  <c r="AC1245" i="371" s="1"/>
  <c r="E1374" i="371"/>
  <c r="K1374" i="371" s="1"/>
  <c r="AC1374" i="371" s="1"/>
  <c r="E219" i="371"/>
  <c r="K219" i="371" s="1"/>
  <c r="AC219" i="371" s="1"/>
  <c r="C762" i="5"/>
  <c r="O1245" i="5"/>
  <c r="G746" i="5"/>
  <c r="O772" i="5"/>
  <c r="C1373" i="5"/>
  <c r="O1374" i="5"/>
  <c r="O219" i="5"/>
  <c r="C218" i="5"/>
  <c r="C747" i="5" l="1"/>
  <c r="E747" i="371" s="1"/>
  <c r="K747" i="371" s="1"/>
  <c r="AC747" i="371" s="1"/>
  <c r="E762" i="371"/>
  <c r="K762" i="371" s="1"/>
  <c r="AC762" i="371" s="1"/>
  <c r="E1373" i="371"/>
  <c r="E218" i="371"/>
  <c r="K218" i="371" s="1"/>
  <c r="AC218" i="371" s="1"/>
  <c r="C1946" i="5"/>
  <c r="G745" i="5"/>
  <c r="G264" i="5" s="1"/>
  <c r="O762" i="5"/>
  <c r="C746" i="5"/>
  <c r="O1373" i="5"/>
  <c r="O1946" i="5" s="1"/>
  <c r="O218" i="5"/>
  <c r="C211" i="5"/>
  <c r="O747" i="5" l="1"/>
  <c r="E746" i="371"/>
  <c r="K746" i="371" s="1"/>
  <c r="AC746" i="371" s="1"/>
  <c r="E1946" i="371"/>
  <c r="K1373" i="371"/>
  <c r="E211" i="371"/>
  <c r="K211" i="371" s="1"/>
  <c r="AC211" i="371" s="1"/>
  <c r="G11" i="5"/>
  <c r="G1370" i="5" s="1"/>
  <c r="C745" i="5"/>
  <c r="C264" i="5" s="1"/>
  <c r="O746" i="5"/>
  <c r="O211" i="5"/>
  <c r="C165" i="5"/>
  <c r="E745" i="371" l="1"/>
  <c r="K745" i="371" s="1"/>
  <c r="AC745" i="371" s="1"/>
  <c r="K1946" i="371"/>
  <c r="AC1373" i="371"/>
  <c r="O745" i="5"/>
  <c r="C12" i="5"/>
  <c r="AC1946" i="371" l="1"/>
  <c r="E264" i="371"/>
  <c r="K264" i="371" s="1"/>
  <c r="AC264" i="371" s="1"/>
  <c r="O264" i="5"/>
  <c r="C11" i="5"/>
  <c r="C1370" i="5" l="1"/>
  <c r="N2048" i="5" l="1"/>
  <c r="C2048" i="5" l="1"/>
  <c r="N2049" i="5" l="1"/>
  <c r="C2049" i="5" l="1"/>
  <c r="E2048" i="5"/>
  <c r="E2049" i="5" s="1"/>
  <c r="M2048" i="5"/>
  <c r="F2048" i="5"/>
  <c r="J2048" i="5"/>
  <c r="L2048" i="5"/>
  <c r="L2049" i="5" s="1"/>
  <c r="H2048" i="5"/>
  <c r="H2049" i="5" s="1"/>
  <c r="I2048" i="5"/>
  <c r="I2049" i="5" s="1"/>
  <c r="K2048" i="5"/>
  <c r="K2049" i="5" s="1"/>
  <c r="G2048" i="5"/>
  <c r="G2049" i="5" s="1"/>
  <c r="D2048" i="5" l="1"/>
  <c r="D2049" i="5" s="1"/>
  <c r="O2048" i="5" l="1"/>
  <c r="O1989" i="5" l="1"/>
  <c r="O76" i="5" l="1"/>
  <c r="O82" i="5"/>
  <c r="O81" i="5"/>
  <c r="O78" i="5"/>
  <c r="F75" i="5"/>
  <c r="O79" i="5"/>
  <c r="F74" i="5" l="1"/>
  <c r="O77" i="5"/>
  <c r="O83" i="5"/>
  <c r="O80" i="5"/>
  <c r="F13" i="5" l="1"/>
  <c r="F12" i="5" l="1"/>
  <c r="F11" i="5" l="1"/>
  <c r="F1370" i="5" l="1"/>
  <c r="F2049" i="5" s="1"/>
  <c r="O86" i="5" l="1"/>
  <c r="O87" i="5"/>
  <c r="O88" i="5"/>
  <c r="O89" i="5"/>
  <c r="O90" i="5"/>
  <c r="O91" i="5"/>
  <c r="O92" i="5"/>
  <c r="J85" i="5"/>
  <c r="E85" i="371" l="1"/>
  <c r="K85" i="371" s="1"/>
  <c r="AC85" i="371" s="1"/>
  <c r="O85" i="5"/>
  <c r="J75" i="5"/>
  <c r="O75" i="5" s="1"/>
  <c r="E75" i="371" l="1"/>
  <c r="K75" i="371" s="1"/>
  <c r="AC75" i="371" s="1"/>
  <c r="J74" i="5"/>
  <c r="E74" i="371" l="1"/>
  <c r="K74" i="371" s="1"/>
  <c r="AC74" i="371" s="1"/>
  <c r="J13" i="5"/>
  <c r="O74" i="5"/>
  <c r="E13" i="371" l="1"/>
  <c r="K13" i="371" s="1"/>
  <c r="AC13" i="371" s="1"/>
  <c r="O13" i="5"/>
  <c r="J12" i="5"/>
  <c r="J11" i="5" l="1"/>
  <c r="J1370" i="5" l="1"/>
  <c r="J2049" i="5" s="1"/>
  <c r="E254" i="371" l="1"/>
  <c r="K254" i="371" s="1"/>
  <c r="AC254" i="371" s="1"/>
  <c r="O254" i="5"/>
  <c r="M253" i="5"/>
  <c r="O253" i="5" s="1"/>
  <c r="E253" i="371" l="1"/>
  <c r="K253" i="371" s="1"/>
  <c r="AC253" i="371" s="1"/>
  <c r="O257" i="5"/>
  <c r="O258" i="5"/>
  <c r="O262" i="5"/>
  <c r="O260" i="5"/>
  <c r="O263" i="5"/>
  <c r="O261" i="5"/>
  <c r="E261" i="371"/>
  <c r="K261" i="371" s="1"/>
  <c r="AC261" i="371" s="1"/>
  <c r="E263" i="371"/>
  <c r="K263" i="371" s="1"/>
  <c r="AC263" i="371" s="1"/>
  <c r="O259" i="5"/>
  <c r="E257" i="371"/>
  <c r="K257" i="371" s="1"/>
  <c r="AC257" i="371" s="1"/>
  <c r="E258" i="371"/>
  <c r="K258" i="371" s="1"/>
  <c r="AC258" i="371" s="1"/>
  <c r="M256" i="5"/>
  <c r="E256" i="371" s="1"/>
  <c r="K256" i="371" s="1"/>
  <c r="AC256" i="371" s="1"/>
  <c r="E260" i="371"/>
  <c r="K260" i="371" s="1"/>
  <c r="AC260" i="371" s="1"/>
  <c r="E259" i="371"/>
  <c r="K259" i="371" s="1"/>
  <c r="AC259" i="371" s="1"/>
  <c r="E262" i="371"/>
  <c r="K262" i="371" s="1"/>
  <c r="AC262" i="371" s="1"/>
  <c r="O256" i="5" l="1"/>
  <c r="O252" i="5"/>
  <c r="M251" i="5"/>
  <c r="E251" i="371" s="1"/>
  <c r="K251" i="371" s="1"/>
  <c r="AC251" i="371" s="1"/>
  <c r="E252" i="371"/>
  <c r="K252" i="371" s="1"/>
  <c r="AC252" i="371" s="1"/>
  <c r="O249" i="5"/>
  <c r="E249" i="371" l="1"/>
  <c r="K249" i="371" s="1"/>
  <c r="AC249" i="371" s="1"/>
  <c r="M238" i="5"/>
  <c r="O251" i="5"/>
  <c r="M250" i="5"/>
  <c r="M165" i="5" l="1"/>
  <c r="O238" i="5"/>
  <c r="E238" i="371"/>
  <c r="K238" i="371" s="1"/>
  <c r="AC238" i="371" s="1"/>
  <c r="O250" i="5"/>
  <c r="E250" i="371"/>
  <c r="K250" i="371" s="1"/>
  <c r="AC250" i="371" s="1"/>
  <c r="M12" i="5" l="1"/>
  <c r="O165" i="5"/>
  <c r="E165" i="371"/>
  <c r="K165" i="371" s="1"/>
  <c r="AC165" i="371" s="1"/>
  <c r="E12" i="371" l="1"/>
  <c r="K12" i="371" s="1"/>
  <c r="AC12" i="371" s="1"/>
  <c r="M11" i="5"/>
  <c r="O12" i="5"/>
  <c r="M1370" i="5" l="1"/>
  <c r="E11" i="371"/>
  <c r="O11" i="5"/>
  <c r="O1370" i="5" s="1"/>
  <c r="O2049" i="5" s="1"/>
  <c r="E1370" i="371" l="1"/>
  <c r="K11" i="371"/>
  <c r="M2049" i="5"/>
  <c r="AC11" i="371" l="1"/>
  <c r="K1370" i="371"/>
  <c r="E2049" i="371"/>
  <c r="K2049" i="371" l="1"/>
  <c r="AC2049" i="371" s="1"/>
  <c r="AC1370" i="371"/>
</calcChain>
</file>

<file path=xl/comments1.xml><?xml version="1.0" encoding="utf-8"?>
<comments xmlns="http://schemas.openxmlformats.org/spreadsheetml/2006/main">
  <authors>
    <author>Jose Luna Duran</author>
  </authors>
  <commentList>
    <comment ref="D61" authorId="0">
      <text>
        <r>
          <rPr>
            <b/>
            <sz val="9"/>
            <color indexed="81"/>
            <rFont val="Tahoma"/>
            <family val="2"/>
          </rPr>
          <t xml:space="preserve">ACTA No 6 DEL 22 DE OCTUBRE DE 2018
SE CAMBIA DE FUENTE </t>
        </r>
      </text>
    </comment>
    <comment ref="F223" authorId="0">
      <text>
        <r>
          <rPr>
            <b/>
            <sz val="9"/>
            <color indexed="81"/>
            <rFont val="Tahoma"/>
            <family val="2"/>
          </rPr>
          <t>mes de octubre 2018</t>
        </r>
      </text>
    </comment>
    <comment ref="D354" authorId="0">
      <text>
        <r>
          <rPr>
            <b/>
            <sz val="9"/>
            <color indexed="81"/>
            <rFont val="Tahoma"/>
            <family val="2"/>
          </rPr>
          <t xml:space="preserve">ACTA No 6 DEL 22 DE OCTUBRE DE 2018
SE CAMBIA DE FUENTE </t>
        </r>
      </text>
    </comment>
    <comment ref="D355" authorId="0">
      <text>
        <r>
          <rPr>
            <b/>
            <sz val="9"/>
            <color indexed="81"/>
            <rFont val="Tahoma"/>
            <family val="2"/>
          </rPr>
          <t xml:space="preserve">ACTA No 6 DEL 22 DE OCTUBRE DE 2018
SE CAMBIA DE FUENTE </t>
        </r>
      </text>
    </comment>
    <comment ref="D356" authorId="0">
      <text>
        <r>
          <rPr>
            <b/>
            <sz val="9"/>
            <color indexed="81"/>
            <rFont val="Tahoma"/>
            <family val="2"/>
          </rPr>
          <t xml:space="preserve">ACTA No 6 DEL 22 DE OCTUBRE DE 2018
SE CAMBIA DE FUENTE </t>
        </r>
      </text>
    </comment>
    <comment ref="O1514" authorId="0">
      <text>
        <r>
          <rPr>
            <b/>
            <sz val="9"/>
            <color indexed="81"/>
            <rFont val="Tahoma"/>
            <family val="2"/>
          </rPr>
          <t xml:space="preserve">EN EL MES DE ABRIL SE CARGAN $900.000.000 DEJADOS DE CARGASR EN MARZO DEBIDO A QUE PERMANENCIO ABIERTO EL SISTEMA Y DESPUES DEÑ CIERRE LO INCLUYERON </t>
        </r>
      </text>
    </comment>
    <comment ref="Y1514" authorId="0">
      <text>
        <r>
          <rPr>
            <b/>
            <sz val="9"/>
            <color indexed="81"/>
            <rFont val="Tahoma"/>
            <family val="2"/>
          </rPr>
          <t xml:space="preserve">EN EL MES DE ABRIL SE CARGAN $900.000.000 DEJADOS DE CARGASR EN MARZO DEBIDO A QUE PERMANENCIO ABIERTO EL SISTEMA Y DESPUES DEÑ CIERRE LO INCLUYERON </t>
        </r>
      </text>
    </comment>
    <comment ref="O1971" authorId="0">
      <text>
        <r>
          <rPr>
            <b/>
            <sz val="9"/>
            <color indexed="81"/>
            <rFont val="Tahoma"/>
            <family val="2"/>
          </rPr>
          <t xml:space="preserve">EN EL MES DE ABRIL SE CARGAN  ESTE VALOR DEJADOS DE CARGAR EN MARZO </t>
        </r>
      </text>
    </comment>
    <comment ref="Y1971" authorId="0">
      <text>
        <r>
          <rPr>
            <b/>
            <sz val="9"/>
            <color indexed="81"/>
            <rFont val="Tahoma"/>
            <family val="2"/>
          </rPr>
          <t xml:space="preserve">EN EL MES DE ABRIL SE CARGAN  ESTE VALOR DEJADOS DE CARGAR EN MARZO </t>
        </r>
      </text>
    </comment>
    <comment ref="O1972" authorId="0">
      <text>
        <r>
          <rPr>
            <b/>
            <sz val="9"/>
            <color indexed="81"/>
            <rFont val="Tahoma"/>
            <family val="2"/>
          </rPr>
          <t xml:space="preserve">EN EL MES DE ABRIL SE CARGAN  ESTE VALOR DEJADOS DE CARGAR EN MARZO </t>
        </r>
      </text>
    </comment>
    <comment ref="Y1972" authorId="0">
      <text>
        <r>
          <rPr>
            <b/>
            <sz val="9"/>
            <color indexed="81"/>
            <rFont val="Tahoma"/>
            <family val="2"/>
          </rPr>
          <t xml:space="preserve">EN EL MES DE ABRIL SE CARGAN  ESTE VALOR DEJADOS DE CARGAR EN MARZO </t>
        </r>
      </text>
    </comment>
    <comment ref="O1973" authorId="0">
      <text>
        <r>
          <rPr>
            <b/>
            <sz val="9"/>
            <color indexed="81"/>
            <rFont val="Tahoma"/>
            <family val="2"/>
          </rPr>
          <t xml:space="preserve">EN EL MES DE ABRIL SE CARGAN  ESTE VALOR DEJADOS DE CARGAR EN MARZO </t>
        </r>
      </text>
    </comment>
    <comment ref="Y1973" authorId="0">
      <text>
        <r>
          <rPr>
            <b/>
            <sz val="9"/>
            <color indexed="81"/>
            <rFont val="Tahoma"/>
            <family val="2"/>
          </rPr>
          <t xml:space="preserve">EN EL MES DE ABRIL SE CARGAN  ESTE VALOR DEJADOS DE CARGAR EN MARZO </t>
        </r>
      </text>
    </comment>
    <comment ref="O1979" authorId="0">
      <text>
        <r>
          <rPr>
            <b/>
            <sz val="9"/>
            <color indexed="81"/>
            <rFont val="Tahoma"/>
            <family val="2"/>
          </rPr>
          <t xml:space="preserve">EN EL MES DE ABRIL SE CARGAN  ESTE VALOR DEJADOS DE CARGAR EN MARZO </t>
        </r>
      </text>
    </comment>
    <comment ref="Y1979" authorId="0">
      <text>
        <r>
          <rPr>
            <b/>
            <sz val="9"/>
            <color indexed="81"/>
            <rFont val="Tahoma"/>
            <family val="2"/>
          </rPr>
          <t xml:space="preserve">EN EL MES DE ABRIL SE CARGAN  ESTE VALOR DEJADOS DE CARGAR EN MARZO </t>
        </r>
      </text>
    </comment>
    <comment ref="O1980" authorId="0">
      <text>
        <r>
          <rPr>
            <b/>
            <sz val="9"/>
            <color indexed="81"/>
            <rFont val="Tahoma"/>
            <family val="2"/>
          </rPr>
          <t xml:space="preserve">EN EL MES DE ABRIL SE CARGAN  ESTE VALOR DEJADOS DE CARGAR EN MARZO </t>
        </r>
      </text>
    </comment>
    <comment ref="Y1980" authorId="0">
      <text>
        <r>
          <rPr>
            <b/>
            <sz val="9"/>
            <color indexed="81"/>
            <rFont val="Tahoma"/>
            <family val="2"/>
          </rPr>
          <t xml:space="preserve">EN EL MES DE ABRIL SE CARGAN  ESTE VALOR DEJADOS DE CARGAR EN MARZO </t>
        </r>
      </text>
    </comment>
    <comment ref="O1981" authorId="0">
      <text>
        <r>
          <rPr>
            <b/>
            <sz val="9"/>
            <color indexed="81"/>
            <rFont val="Tahoma"/>
            <family val="2"/>
          </rPr>
          <t xml:space="preserve">EN EL MES DE ABRIL SE CARGAN  ESTE VALOR DEJADOS DE CARGAR EN MARZO </t>
        </r>
      </text>
    </comment>
    <comment ref="Y1981" authorId="0">
      <text>
        <r>
          <rPr>
            <b/>
            <sz val="9"/>
            <color indexed="81"/>
            <rFont val="Tahoma"/>
            <family val="2"/>
          </rPr>
          <t xml:space="preserve">EN EL MES DE ABRIL SE CARGAN  ESTE VALOR DEJADOS DE CARGAR EN MARZO </t>
        </r>
      </text>
    </comment>
  </commentList>
</comments>
</file>

<file path=xl/comments2.xml><?xml version="1.0" encoding="utf-8"?>
<comments xmlns="http://schemas.openxmlformats.org/spreadsheetml/2006/main">
  <authors>
    <author>Jose Luna Duran</author>
  </authors>
  <commentList>
    <comment ref="F84" authorId="0">
      <text>
        <r>
          <rPr>
            <b/>
            <sz val="9"/>
            <color indexed="81"/>
            <rFont val="Tahoma"/>
            <family val="2"/>
          </rPr>
          <t>ORDENANZA No 9 ABRIL  2018</t>
        </r>
      </text>
    </comment>
    <comment ref="J84" authorId="0">
      <text>
        <r>
          <rPr>
            <b/>
            <sz val="9"/>
            <color indexed="81"/>
            <rFont val="Tahoma"/>
            <family val="2"/>
          </rPr>
          <t>ORDENANZA No 29 d AGOSTO  2018</t>
        </r>
      </text>
    </comment>
    <comment ref="F93" authorId="0">
      <text>
        <r>
          <rPr>
            <b/>
            <sz val="9"/>
            <color indexed="81"/>
            <rFont val="Tahoma"/>
            <family val="2"/>
          </rPr>
          <t>ORDENANZA No 9 ABRIL  2018</t>
        </r>
      </text>
    </comment>
    <comment ref="J93" authorId="0">
      <text>
        <r>
          <rPr>
            <b/>
            <sz val="9"/>
            <color indexed="81"/>
            <rFont val="Tahoma"/>
            <family val="2"/>
          </rPr>
          <t>ORDENANZA No 29 d AGOSTO  2018</t>
        </r>
      </text>
    </comment>
    <comment ref="M217" authorId="0">
      <text>
        <r>
          <rPr>
            <b/>
            <sz val="9"/>
            <color indexed="81"/>
            <rFont val="Tahoma"/>
            <family val="2"/>
          </rPr>
          <t>ORDENANZA No 31 NOVIEMBRE 2018</t>
        </r>
      </text>
    </comment>
    <comment ref="M227" authorId="0">
      <text>
        <r>
          <rPr>
            <b/>
            <sz val="9"/>
            <color indexed="81"/>
            <rFont val="Tahoma"/>
            <family val="2"/>
          </rPr>
          <t>ORDENANZA No 31 DE NOVIEMBRE 2018</t>
        </r>
      </text>
    </comment>
    <comment ref="M235" authorId="0">
      <text>
        <r>
          <rPr>
            <b/>
            <sz val="9"/>
            <color indexed="81"/>
            <rFont val="Tahoma"/>
            <family val="2"/>
          </rPr>
          <t>ORDENANZA No 31 DE NOVIEMBRE 2018</t>
        </r>
      </text>
    </comment>
    <comment ref="M236" authorId="0">
      <text>
        <r>
          <rPr>
            <b/>
            <sz val="9"/>
            <color indexed="81"/>
            <rFont val="Tahoma"/>
            <family val="2"/>
          </rPr>
          <t>ORDENANZA No 31 DE NOVIEMBRE 2018</t>
        </r>
      </text>
    </comment>
    <comment ref="M237" authorId="0">
      <text>
        <r>
          <rPr>
            <b/>
            <sz val="9"/>
            <color indexed="81"/>
            <rFont val="Tahoma"/>
            <family val="2"/>
          </rPr>
          <t>ORDENANZA No 31 DE NOVIEMBRE 2018</t>
        </r>
      </text>
    </comment>
    <comment ref="M255" authorId="0">
      <text>
        <r>
          <rPr>
            <b/>
            <sz val="9"/>
            <color indexed="81"/>
            <rFont val="Tahoma"/>
            <family val="2"/>
          </rPr>
          <t>ORDENANZA No 31 DE NOVIEMBRE 2018</t>
        </r>
      </text>
    </comment>
    <comment ref="D359" authorId="0">
      <text>
        <r>
          <rPr>
            <b/>
            <sz val="9"/>
            <color indexed="81"/>
            <rFont val="Tahoma"/>
            <family val="2"/>
          </rPr>
          <t>ORDENANZA NO 002 DE FEBRERO 2018</t>
        </r>
      </text>
    </comment>
    <comment ref="D360" authorId="0">
      <text>
        <r>
          <rPr>
            <b/>
            <sz val="9"/>
            <color indexed="81"/>
            <rFont val="Tahoma"/>
            <family val="2"/>
          </rPr>
          <t>ORDENANZA NO 002 DE FEBRERO 2018</t>
        </r>
      </text>
    </comment>
    <comment ref="D361" authorId="0">
      <text>
        <r>
          <rPr>
            <b/>
            <sz val="9"/>
            <color indexed="81"/>
            <rFont val="Tahoma"/>
            <family val="2"/>
          </rPr>
          <t>ORDENANZA NO 002 DE FEBRERO 2018</t>
        </r>
      </text>
    </comment>
    <comment ref="D362" authorId="0">
      <text>
        <r>
          <rPr>
            <b/>
            <sz val="9"/>
            <color indexed="81"/>
            <rFont val="Tahoma"/>
            <family val="2"/>
          </rPr>
          <t>ORDENANZA NO 002 DE FEBRERO 2018</t>
        </r>
      </text>
    </comment>
    <comment ref="D363" authorId="0">
      <text>
        <r>
          <rPr>
            <b/>
            <sz val="9"/>
            <color indexed="81"/>
            <rFont val="Tahoma"/>
            <family val="2"/>
          </rPr>
          <t>ORDENANZA NO 002 DE FEBRERO 2018</t>
        </r>
      </text>
    </comment>
    <comment ref="D364" authorId="0">
      <text>
        <r>
          <rPr>
            <b/>
            <sz val="9"/>
            <color indexed="81"/>
            <rFont val="Tahoma"/>
            <family val="2"/>
          </rPr>
          <t>ORDENANZA NO 002 DE FEBRERO 2018</t>
        </r>
      </text>
    </comment>
    <comment ref="D365" authorId="0">
      <text>
        <r>
          <rPr>
            <b/>
            <sz val="9"/>
            <color indexed="81"/>
            <rFont val="Tahoma"/>
            <family val="2"/>
          </rPr>
          <t>ORDENANZA NO 002 DE FEBRERO 2018</t>
        </r>
      </text>
    </comment>
    <comment ref="D366" authorId="0">
      <text>
        <r>
          <rPr>
            <b/>
            <sz val="9"/>
            <color indexed="81"/>
            <rFont val="Tahoma"/>
            <family val="2"/>
          </rPr>
          <t>ORDENANZA NO 002 DE FEBRERO 2018</t>
        </r>
      </text>
    </comment>
    <comment ref="D367" authorId="0">
      <text>
        <r>
          <rPr>
            <b/>
            <sz val="9"/>
            <color indexed="81"/>
            <rFont val="Tahoma"/>
            <family val="2"/>
          </rPr>
          <t>ORDENANZA NO 002 DE FEBRERO 2018</t>
        </r>
      </text>
    </comment>
    <comment ref="D368" authorId="0">
      <text>
        <r>
          <rPr>
            <b/>
            <sz val="9"/>
            <color indexed="81"/>
            <rFont val="Tahoma"/>
            <family val="2"/>
          </rPr>
          <t>ORDENANZA NO 002 DE FEBRERO 2018</t>
        </r>
      </text>
    </comment>
    <comment ref="D369" authorId="0">
      <text>
        <r>
          <rPr>
            <b/>
            <sz val="9"/>
            <color indexed="81"/>
            <rFont val="Tahoma"/>
            <family val="2"/>
          </rPr>
          <t>ORDENANZA NO 002 DE FEBRERO 2018</t>
        </r>
      </text>
    </comment>
    <comment ref="D370" authorId="0">
      <text>
        <r>
          <rPr>
            <b/>
            <sz val="9"/>
            <color indexed="81"/>
            <rFont val="Tahoma"/>
            <family val="2"/>
          </rPr>
          <t>ORDENANZA NO 002 DE FEBRERO 2018</t>
        </r>
      </text>
    </comment>
    <comment ref="D371" authorId="0">
      <text>
        <r>
          <rPr>
            <b/>
            <sz val="9"/>
            <color indexed="81"/>
            <rFont val="Tahoma"/>
            <family val="2"/>
          </rPr>
          <t>ORDENANZA NO 002 DE FEBRERO 2018</t>
        </r>
      </text>
    </comment>
    <comment ref="D372" authorId="0">
      <text>
        <r>
          <rPr>
            <b/>
            <sz val="9"/>
            <color indexed="81"/>
            <rFont val="Tahoma"/>
            <family val="2"/>
          </rPr>
          <t>ORDENANZA NO 002 DE FEBRERO 2018</t>
        </r>
      </text>
    </comment>
    <comment ref="D373" authorId="0">
      <text>
        <r>
          <rPr>
            <b/>
            <sz val="9"/>
            <color indexed="81"/>
            <rFont val="Tahoma"/>
            <family val="2"/>
          </rPr>
          <t>ORDENANZA NO 002 DE FEBRERO 2018</t>
        </r>
      </text>
    </comment>
    <comment ref="D374" authorId="0">
      <text>
        <r>
          <rPr>
            <b/>
            <sz val="9"/>
            <color indexed="81"/>
            <rFont val="Tahoma"/>
            <family val="2"/>
          </rPr>
          <t>ORDENANZA NO 002 DE FEBRERO 2018</t>
        </r>
      </text>
    </comment>
    <comment ref="D375" authorId="0">
      <text>
        <r>
          <rPr>
            <b/>
            <sz val="9"/>
            <color indexed="81"/>
            <rFont val="Tahoma"/>
            <family val="2"/>
          </rPr>
          <t>ORDENANZA NO 002 DE FEBRERO 2018</t>
        </r>
      </text>
    </comment>
    <comment ref="D376" authorId="0">
      <text>
        <r>
          <rPr>
            <b/>
            <sz val="9"/>
            <color indexed="81"/>
            <rFont val="Tahoma"/>
            <family val="2"/>
          </rPr>
          <t>ORDENANZA NO 002 DE FEBRERO 2018</t>
        </r>
      </text>
    </comment>
    <comment ref="D377" authorId="0">
      <text>
        <r>
          <rPr>
            <b/>
            <sz val="9"/>
            <color indexed="81"/>
            <rFont val="Tahoma"/>
            <family val="2"/>
          </rPr>
          <t>ORDENANZA NO 002 DE FEBRERO 2018</t>
        </r>
      </text>
    </comment>
    <comment ref="D378" authorId="0">
      <text>
        <r>
          <rPr>
            <b/>
            <sz val="9"/>
            <color indexed="81"/>
            <rFont val="Tahoma"/>
            <family val="2"/>
          </rPr>
          <t>ORDENANZA NO 002 DE FEBRERO 2018</t>
        </r>
      </text>
    </comment>
    <comment ref="D379" authorId="0">
      <text>
        <r>
          <rPr>
            <b/>
            <sz val="9"/>
            <color indexed="81"/>
            <rFont val="Tahoma"/>
            <family val="2"/>
          </rPr>
          <t>ORDENANZA NO 002 DE FEBRERO 2018</t>
        </r>
      </text>
    </comment>
    <comment ref="D380" authorId="0">
      <text>
        <r>
          <rPr>
            <b/>
            <sz val="9"/>
            <color indexed="81"/>
            <rFont val="Tahoma"/>
            <family val="2"/>
          </rPr>
          <t>ORDENANZA NO 002 DE FEBRERO 2018</t>
        </r>
      </text>
    </comment>
    <comment ref="D381" authorId="0">
      <text>
        <r>
          <rPr>
            <b/>
            <sz val="9"/>
            <color indexed="81"/>
            <rFont val="Tahoma"/>
            <family val="2"/>
          </rPr>
          <t>ORDENANZA NO 002 DE FEBRERO 2018</t>
        </r>
      </text>
    </comment>
    <comment ref="D382" authorId="0">
      <text>
        <r>
          <rPr>
            <b/>
            <sz val="9"/>
            <color indexed="81"/>
            <rFont val="Tahoma"/>
            <family val="2"/>
          </rPr>
          <t>ORDENANZA NO 002 DE FEBRERO 2018</t>
        </r>
      </text>
    </comment>
    <comment ref="D383" authorId="0">
      <text>
        <r>
          <rPr>
            <b/>
            <sz val="9"/>
            <color indexed="81"/>
            <rFont val="Tahoma"/>
            <family val="2"/>
          </rPr>
          <t>ORDENANZA NO 002 DE FEBRERO 2018</t>
        </r>
      </text>
    </comment>
    <comment ref="D384" authorId="0">
      <text>
        <r>
          <rPr>
            <b/>
            <sz val="9"/>
            <color indexed="81"/>
            <rFont val="Tahoma"/>
            <family val="2"/>
          </rPr>
          <t>ORDENANZA NO 002 DE FEBRERO 2018</t>
        </r>
      </text>
    </comment>
    <comment ref="D385" authorId="0">
      <text>
        <r>
          <rPr>
            <b/>
            <sz val="9"/>
            <color indexed="81"/>
            <rFont val="Tahoma"/>
            <family val="2"/>
          </rPr>
          <t>ORDENANZA NO 002 DE FEBRERO 2018</t>
        </r>
      </text>
    </comment>
    <comment ref="F386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387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410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411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J416" authorId="0">
      <text>
        <r>
          <rPr>
            <sz val="9"/>
            <color indexed="81"/>
            <rFont val="Tahoma"/>
            <family val="2"/>
          </rPr>
          <t>ORDENANZA NO 029 DEL 24 AGOSTO DEL 2018 </t>
        </r>
      </text>
    </comment>
    <comment ref="J417" authorId="0">
      <text>
        <r>
          <rPr>
            <sz val="9"/>
            <color indexed="81"/>
            <rFont val="Tahoma"/>
            <family val="2"/>
          </rPr>
          <t>ORDENANZA NO 029 DEL 24 AGOSTO DEL 2018 </t>
        </r>
      </text>
    </comment>
    <comment ref="J418" authorId="0">
      <text>
        <r>
          <rPr>
            <sz val="9"/>
            <color indexed="81"/>
            <rFont val="Tahoma"/>
            <family val="2"/>
          </rPr>
          <t>ORDENANZA NO 029 DEL 24 AGOSTO DEL 2018 </t>
        </r>
      </text>
    </comment>
    <comment ref="J419" authorId="0">
      <text>
        <r>
          <rPr>
            <sz val="9"/>
            <color indexed="81"/>
            <rFont val="Tahoma"/>
            <family val="2"/>
          </rPr>
          <t>ORDENANZA NO 029 DEL 24 AGOSTO DEL 2018 </t>
        </r>
      </text>
    </comment>
    <comment ref="J420" authorId="0">
      <text>
        <r>
          <rPr>
            <sz val="9"/>
            <color indexed="81"/>
            <rFont val="Tahoma"/>
            <family val="2"/>
          </rPr>
          <t>ORDENANZA NO 029 DEL 24 AGOSTO DEL 2018 </t>
        </r>
      </text>
    </comment>
    <comment ref="J421" authorId="0">
      <text>
        <r>
          <rPr>
            <sz val="9"/>
            <color indexed="81"/>
            <rFont val="Tahoma"/>
            <family val="2"/>
          </rPr>
          <t>ORDENANZA NO 029 DEL 24 AGOSTO DEL 2018 </t>
        </r>
      </text>
    </comment>
    <comment ref="M425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426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427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428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429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430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431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432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433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434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435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436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437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438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439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440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441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442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443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444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445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446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447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448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449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450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451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452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453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454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455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456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457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458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459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460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461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462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463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464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465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466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467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468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469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470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471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472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473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474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475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476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477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478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479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480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481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482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483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484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485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486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487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488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489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490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491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492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493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494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495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496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497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498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499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500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501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502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503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504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505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506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507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508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509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510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511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512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513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514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515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516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517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518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519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520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521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522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523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524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525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526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527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528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529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530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531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532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533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534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535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536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537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538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539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540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541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542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543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544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545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546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547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548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549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550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551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552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553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554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555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556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557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558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559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560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561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562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563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564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565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566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567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568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569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570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571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572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573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574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575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576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577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578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579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580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581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582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583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584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585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586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587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588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589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590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591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592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593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594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595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596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597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598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599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600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601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602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603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604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605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606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607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608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609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610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611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612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613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614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615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616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617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618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619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620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621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622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623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624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625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626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627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628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629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630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631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632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M640" authorId="0">
      <text>
        <r>
          <rPr>
            <b/>
            <sz val="9"/>
            <color indexed="81"/>
            <rFont val="Tahoma"/>
            <family val="2"/>
          </rPr>
          <t xml:space="preserve">ORDENANZA No 35 NOVIEMBRE 2018
</t>
        </r>
      </text>
    </comment>
    <comment ref="G647" authorId="0">
      <text>
        <r>
          <rPr>
            <b/>
            <sz val="9"/>
            <color indexed="81"/>
            <rFont val="Tahoma"/>
            <family val="2"/>
          </rPr>
          <t>ORDENANZA NO 15 DE MAYO 2018</t>
        </r>
      </text>
    </comment>
    <comment ref="G648" authorId="0">
      <text>
        <r>
          <rPr>
            <b/>
            <sz val="9"/>
            <color indexed="81"/>
            <rFont val="Tahoma"/>
            <family val="2"/>
          </rPr>
          <t>ORDENANZA NO 15 DE MAYO 2018</t>
        </r>
      </text>
    </comment>
    <comment ref="I649" authorId="0">
      <text>
        <r>
          <rPr>
            <b/>
            <sz val="9"/>
            <color indexed="81"/>
            <rFont val="Tahoma"/>
            <family val="2"/>
          </rPr>
          <t>ORDENANZA No 21 JULIO 2018</t>
        </r>
      </text>
    </comment>
    <comment ref="I651" authorId="0">
      <text>
        <r>
          <rPr>
            <b/>
            <sz val="9"/>
            <color indexed="81"/>
            <rFont val="Tahoma"/>
            <family val="2"/>
          </rPr>
          <t>ORDENANZA No 21 JULIO 2018</t>
        </r>
      </text>
    </comment>
    <comment ref="J656" authorId="0">
      <text>
        <r>
          <rPr>
            <b/>
            <sz val="9"/>
            <color indexed="81"/>
            <rFont val="Tahoma"/>
            <family val="2"/>
          </rPr>
          <t>ORDENANZA No 29 AGOSTO  2018</t>
        </r>
      </text>
    </comment>
    <comment ref="M657" authorId="0">
      <text>
        <r>
          <rPr>
            <b/>
            <sz val="9"/>
            <color indexed="81"/>
            <rFont val="Tahoma"/>
            <family val="2"/>
          </rPr>
          <t>ORDENANZA No 035 DE NOVIEMBRE 2018</t>
        </r>
      </text>
    </comment>
    <comment ref="D750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751" author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F752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I753" authorId="0">
      <text>
        <r>
          <rPr>
            <b/>
            <sz val="9"/>
            <color indexed="81"/>
            <rFont val="Tahoma"/>
            <family val="2"/>
          </rPr>
          <t>ORDENANZA No 21 JULIO 2018</t>
        </r>
      </text>
    </comment>
    <comment ref="D754" author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D757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758" author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F759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I760" authorId="0">
      <text>
        <r>
          <rPr>
            <b/>
            <sz val="9"/>
            <color indexed="81"/>
            <rFont val="Tahoma"/>
            <family val="2"/>
          </rPr>
          <t>ORDENANZA No 21 JULIO 2018</t>
        </r>
      </text>
    </comment>
    <comment ref="J761" authorId="0">
      <text>
        <r>
          <rPr>
            <b/>
            <sz val="9"/>
            <color indexed="81"/>
            <rFont val="Tahoma"/>
            <family val="2"/>
          </rPr>
          <t>ORDENANZA No 29 AGOSTO  2018</t>
        </r>
      </text>
    </comment>
    <comment ref="D765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766" author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F767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I768" authorId="0">
      <text>
        <r>
          <rPr>
            <b/>
            <sz val="9"/>
            <color indexed="81"/>
            <rFont val="Tahoma"/>
            <family val="2"/>
          </rPr>
          <t>ORDENANZA No 21 JULIO 2018</t>
        </r>
      </text>
    </comment>
    <comment ref="F771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D774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775" author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F776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I777" authorId="0">
      <text>
        <r>
          <rPr>
            <b/>
            <sz val="9"/>
            <color indexed="81"/>
            <rFont val="Tahoma"/>
            <family val="2"/>
          </rPr>
          <t>ORDENANZA No 21 JULIO 2018</t>
        </r>
      </text>
    </comment>
    <comment ref="D779" author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D780" author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D781" author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D782" author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D783" author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D784" author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D785" author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D786" author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D787" author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D788" author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D789" author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D790" author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D791" author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D792" author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D793" author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D794" author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D795" author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D796" author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D797" author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F798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D799" author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D800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801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802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803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804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805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806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807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808" authorId="0">
      <text>
        <r>
          <rPr>
            <b/>
            <sz val="9"/>
            <color indexed="81"/>
            <rFont val="Tahoma"/>
            <family val="2"/>
          </rPr>
          <t>ORDENANZA No 002 DE FEBRERO DE 2018</t>
        </r>
      </text>
    </comment>
    <comment ref="D809" authorId="0">
      <text>
        <r>
          <rPr>
            <b/>
            <sz val="9"/>
            <color indexed="81"/>
            <rFont val="Tahoma"/>
            <family val="2"/>
          </rPr>
          <t>ORDENANZA No 002 DE FEBRERO DE 2018</t>
        </r>
      </text>
    </comment>
    <comment ref="D810" authorId="0">
      <text>
        <r>
          <rPr>
            <b/>
            <sz val="9"/>
            <color indexed="81"/>
            <rFont val="Tahoma"/>
            <family val="2"/>
          </rPr>
          <t>ORDENANZA No 002 DE FEBRERO DE 2018</t>
        </r>
      </text>
    </comment>
    <comment ref="D811" authorId="0">
      <text>
        <r>
          <rPr>
            <b/>
            <sz val="9"/>
            <color indexed="81"/>
            <rFont val="Tahoma"/>
            <family val="2"/>
          </rPr>
          <t>ORDENANZA No 002 DE FEBRERO DE 2018</t>
        </r>
      </text>
    </comment>
    <comment ref="D812" authorId="0">
      <text>
        <r>
          <rPr>
            <b/>
            <sz val="9"/>
            <color indexed="81"/>
            <rFont val="Tahoma"/>
            <family val="2"/>
          </rPr>
          <t>ORDENANZA No 002 DE FEBRERO DE 2018</t>
        </r>
      </text>
    </comment>
    <comment ref="D813" authorId="0">
      <text>
        <r>
          <rPr>
            <b/>
            <sz val="9"/>
            <color indexed="81"/>
            <rFont val="Tahoma"/>
            <family val="2"/>
          </rPr>
          <t>ORDENANZA No 002 DE FEBRERO DE 2018</t>
        </r>
      </text>
    </comment>
    <comment ref="D814" authorId="0">
      <text>
        <r>
          <rPr>
            <b/>
            <sz val="9"/>
            <color indexed="81"/>
            <rFont val="Tahoma"/>
            <family val="2"/>
          </rPr>
          <t>ORDENANZA No 002 DE FEBRERO DE 2018</t>
        </r>
      </text>
    </comment>
    <comment ref="D815" authorId="0">
      <text>
        <r>
          <rPr>
            <b/>
            <sz val="9"/>
            <color indexed="81"/>
            <rFont val="Tahoma"/>
            <family val="2"/>
          </rPr>
          <t>ORDENANZA No 002 DE FEBRERO DE 2018</t>
        </r>
      </text>
    </comment>
    <comment ref="D816" authorId="0">
      <text>
        <r>
          <rPr>
            <b/>
            <sz val="9"/>
            <color indexed="81"/>
            <rFont val="Tahoma"/>
            <family val="2"/>
          </rPr>
          <t>ORDENANZA No 002 DE FEBRERO DE 2018</t>
        </r>
      </text>
    </comment>
    <comment ref="D817" authorId="0">
      <text>
        <r>
          <rPr>
            <b/>
            <sz val="9"/>
            <color indexed="81"/>
            <rFont val="Tahoma"/>
            <family val="2"/>
          </rPr>
          <t>ORDENANZA No 002 DE FEBRERO DE 2018</t>
        </r>
      </text>
    </comment>
    <comment ref="D818" authorId="0">
      <text>
        <r>
          <rPr>
            <b/>
            <sz val="9"/>
            <color indexed="81"/>
            <rFont val="Tahoma"/>
            <family val="2"/>
          </rPr>
          <t>ORDENANZA No 002 DE FEBRERO DE 2018</t>
        </r>
      </text>
    </comment>
    <comment ref="D819" authorId="0">
      <text>
        <r>
          <rPr>
            <b/>
            <sz val="9"/>
            <color indexed="81"/>
            <rFont val="Tahoma"/>
            <family val="2"/>
          </rPr>
          <t>ORDENANZA No 002 DE FEBRERO DE 2018</t>
        </r>
      </text>
    </comment>
    <comment ref="D820" authorId="0">
      <text>
        <r>
          <rPr>
            <b/>
            <sz val="9"/>
            <color indexed="81"/>
            <rFont val="Tahoma"/>
            <family val="2"/>
          </rPr>
          <t>ORDENANZA No 002 DE FEBRERO DE 2018</t>
        </r>
      </text>
    </comment>
    <comment ref="D821" authorId="0">
      <text>
        <r>
          <rPr>
            <b/>
            <sz val="9"/>
            <color indexed="81"/>
            <rFont val="Tahoma"/>
            <family val="2"/>
          </rPr>
          <t>ORDENANZA No 002 DE FEBRERO DE 2018</t>
        </r>
      </text>
    </comment>
    <comment ref="D822" authorId="0">
      <text>
        <r>
          <rPr>
            <b/>
            <sz val="9"/>
            <color indexed="81"/>
            <rFont val="Tahoma"/>
            <family val="2"/>
          </rPr>
          <t>ORDENANZA No 002 DE FEBRERO DE 2018</t>
        </r>
      </text>
    </comment>
    <comment ref="D823" authorId="0">
      <text>
        <r>
          <rPr>
            <b/>
            <sz val="9"/>
            <color indexed="81"/>
            <rFont val="Tahoma"/>
            <family val="2"/>
          </rPr>
          <t>ORDENANZA No 002 DE FEBRERO DE 2018</t>
        </r>
      </text>
    </comment>
    <comment ref="D824" authorId="0">
      <text>
        <r>
          <rPr>
            <b/>
            <sz val="9"/>
            <color indexed="81"/>
            <rFont val="Tahoma"/>
            <family val="2"/>
          </rPr>
          <t>ORDENANZA No 002 DE FEBRERO DE 2018</t>
        </r>
      </text>
    </comment>
    <comment ref="D825" authorId="0">
      <text>
        <r>
          <rPr>
            <b/>
            <sz val="9"/>
            <color indexed="81"/>
            <rFont val="Tahoma"/>
            <family val="2"/>
          </rPr>
          <t>ORDENANZA No 002 DE FEBRERO DE 2018</t>
        </r>
      </text>
    </comment>
    <comment ref="D826" authorId="0">
      <text>
        <r>
          <rPr>
            <b/>
            <sz val="9"/>
            <color indexed="81"/>
            <rFont val="Tahoma"/>
            <family val="2"/>
          </rPr>
          <t>ORDENANZA No 002 DE FEBRERO DE 2018</t>
        </r>
      </text>
    </comment>
    <comment ref="D827" authorId="0">
      <text>
        <r>
          <rPr>
            <b/>
            <sz val="9"/>
            <color indexed="81"/>
            <rFont val="Tahoma"/>
            <family val="2"/>
          </rPr>
          <t>ORDENANZA No 002 DE FEBRERO DE 2018</t>
        </r>
      </text>
    </comment>
    <comment ref="D828" authorId="0">
      <text>
        <r>
          <rPr>
            <b/>
            <sz val="9"/>
            <color indexed="81"/>
            <rFont val="Tahoma"/>
            <family val="2"/>
          </rPr>
          <t>ORDENANZA No 002 DE FEBRERO DE 2018</t>
        </r>
      </text>
    </comment>
    <comment ref="D829" authorId="0">
      <text>
        <r>
          <rPr>
            <b/>
            <sz val="9"/>
            <color indexed="81"/>
            <rFont val="Tahoma"/>
            <family val="2"/>
          </rPr>
          <t>ORDENANZA No 002 DE FEBRERO DE 2018</t>
        </r>
      </text>
    </comment>
    <comment ref="D830" authorId="0">
      <text>
        <r>
          <rPr>
            <b/>
            <sz val="9"/>
            <color indexed="81"/>
            <rFont val="Tahoma"/>
            <family val="2"/>
          </rPr>
          <t>ORDENANZA No 002 DE FEBRERO DE 2018</t>
        </r>
      </text>
    </comment>
    <comment ref="F831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832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833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834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835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836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837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838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839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840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841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842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843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844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845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846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847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848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849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850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851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852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853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854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855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856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857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858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859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860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861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862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863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864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865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866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867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868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869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870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871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872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873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874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875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876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877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878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879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880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881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882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883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884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885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886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887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888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889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890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891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892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893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894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895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896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897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898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899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900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901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902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903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904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905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906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907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908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909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910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911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912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913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914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915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916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917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918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919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920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921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922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923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924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925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926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D928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929" author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F930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G931" authorId="0">
      <text>
        <r>
          <rPr>
            <b/>
            <sz val="9"/>
            <color indexed="81"/>
            <rFont val="Tahoma"/>
            <family val="2"/>
          </rPr>
          <t>ORDENANZA No 15 DE MAYO DE 2018</t>
        </r>
      </text>
    </comment>
    <comment ref="D933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F934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D936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F937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D939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F940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D942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F943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I944" authorId="0">
      <text>
        <r>
          <rPr>
            <b/>
            <sz val="9"/>
            <color indexed="81"/>
            <rFont val="Tahoma"/>
            <family val="2"/>
          </rPr>
          <t>ORDENANZA No 21 JULIO 2018</t>
        </r>
      </text>
    </comment>
    <comment ref="D946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F947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D948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F949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950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951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952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D954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F955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956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D958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F959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961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D964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965" author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F966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I967" authorId="0">
      <text>
        <r>
          <rPr>
            <b/>
            <sz val="9"/>
            <color indexed="81"/>
            <rFont val="Tahoma"/>
            <family val="2"/>
          </rPr>
          <t>ORDENANZA No 21 JULIO 2018</t>
        </r>
      </text>
    </comment>
    <comment ref="D968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969" author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F970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I971" authorId="0">
      <text>
        <r>
          <rPr>
            <b/>
            <sz val="9"/>
            <color indexed="81"/>
            <rFont val="Tahoma"/>
            <family val="2"/>
          </rPr>
          <t>ORDENANZA No 21 JULIO 2018</t>
        </r>
      </text>
    </comment>
    <comment ref="D972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F973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974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D976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977" author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F978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I979" authorId="0">
      <text>
        <r>
          <rPr>
            <b/>
            <sz val="9"/>
            <color indexed="81"/>
            <rFont val="Tahoma"/>
            <family val="2"/>
          </rPr>
          <t>ORDENANZA No 21 JULIO 2018</t>
        </r>
      </text>
    </comment>
    <comment ref="F980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D982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F983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984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985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D987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F988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989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991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992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994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995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996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998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999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1000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1001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1002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I1004" authorId="0">
      <text>
        <r>
          <rPr>
            <b/>
            <sz val="9"/>
            <color indexed="81"/>
            <rFont val="Tahoma"/>
            <family val="2"/>
          </rPr>
          <t>ORDENANZA No 21 JULIO 2018</t>
        </r>
      </text>
    </comment>
    <comment ref="F1006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1007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1009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1011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1013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1015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1017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1019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1021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1023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I1024" authorId="0">
      <text>
        <r>
          <rPr>
            <b/>
            <sz val="9"/>
            <color indexed="81"/>
            <rFont val="Tahoma"/>
            <family val="2"/>
          </rPr>
          <t>ORDENANZA No 21 JULIO 2018</t>
        </r>
      </text>
    </comment>
    <comment ref="F1026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I1027" authorId="0">
      <text>
        <r>
          <rPr>
            <b/>
            <sz val="9"/>
            <color indexed="81"/>
            <rFont val="Tahoma"/>
            <family val="2"/>
          </rPr>
          <t>ORDENANZA No 21 JULIO 2018</t>
        </r>
      </text>
    </comment>
    <comment ref="D1029" author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F1030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D1031" author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F1032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D1033" author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F1034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D1035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1036" author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F1037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D1038" author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F1039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D1040" author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F1041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1043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I1044" authorId="0">
      <text>
        <r>
          <rPr>
            <b/>
            <sz val="9"/>
            <color indexed="81"/>
            <rFont val="Tahoma"/>
            <family val="2"/>
          </rPr>
          <t>ORDENANZA No 21 JULIO 2018</t>
        </r>
      </text>
    </comment>
    <comment ref="F1046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I1047" authorId="0">
      <text>
        <r>
          <rPr>
            <b/>
            <sz val="9"/>
            <color indexed="81"/>
            <rFont val="Tahoma"/>
            <family val="2"/>
          </rPr>
          <t>ORDENANZA No 21 JULIO 2018</t>
        </r>
      </text>
    </comment>
    <comment ref="F1049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1050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I1051" authorId="0">
      <text>
        <r>
          <rPr>
            <b/>
            <sz val="9"/>
            <color indexed="81"/>
            <rFont val="Tahoma"/>
            <family val="2"/>
          </rPr>
          <t>ORDENANZA No 21 JULIO 2018</t>
        </r>
      </text>
    </comment>
    <comment ref="F1053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1055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1057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1059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1061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F1063" authorId="0">
      <text>
        <r>
          <rPr>
            <b/>
            <sz val="9"/>
            <color indexed="81"/>
            <rFont val="Tahoma"/>
            <family val="2"/>
          </rPr>
          <t>ORDENANZA No 09 DE ABRIL 2018</t>
        </r>
      </text>
    </comment>
    <comment ref="F1064" authorId="0">
      <text>
        <r>
          <rPr>
            <b/>
            <sz val="9"/>
            <color indexed="81"/>
            <rFont val="Tahoma"/>
            <family val="2"/>
          </rPr>
          <t>ORDENANZA No 09 DE ABRIL 2018</t>
        </r>
      </text>
    </comment>
    <comment ref="D1068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1069" author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D1070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1071" author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I1074" authorId="0">
      <text>
        <r>
          <rPr>
            <b/>
            <sz val="9"/>
            <color indexed="81"/>
            <rFont val="Tahoma"/>
            <family val="2"/>
          </rPr>
          <t>ORDENANZA No 21 JULIO 2018</t>
        </r>
      </text>
    </comment>
    <comment ref="I1086" authorId="0">
      <text>
        <r>
          <rPr>
            <b/>
            <sz val="9"/>
            <color indexed="81"/>
            <rFont val="Tahoma"/>
            <family val="2"/>
          </rPr>
          <t>ORDENANZA No 21 JULIO 2018</t>
        </r>
      </text>
    </comment>
    <comment ref="I1088" authorId="0">
      <text>
        <r>
          <rPr>
            <b/>
            <sz val="9"/>
            <color indexed="81"/>
            <rFont val="Tahoma"/>
            <family val="2"/>
          </rPr>
          <t>ORDENANZA No 21 JULIO 2018</t>
        </r>
      </text>
    </comment>
    <comment ref="I1090" authorId="0">
      <text>
        <r>
          <rPr>
            <b/>
            <sz val="9"/>
            <color indexed="81"/>
            <rFont val="Tahoma"/>
            <family val="2"/>
          </rPr>
          <t>ORDENANZA No 21 JULIO 2018</t>
        </r>
      </text>
    </comment>
    <comment ref="I1092" authorId="0">
      <text>
        <r>
          <rPr>
            <b/>
            <sz val="9"/>
            <color indexed="81"/>
            <rFont val="Tahoma"/>
            <family val="2"/>
          </rPr>
          <t>ORDENANZA No 21 JULIO 2018</t>
        </r>
      </text>
    </comment>
    <comment ref="I1094" authorId="0">
      <text>
        <r>
          <rPr>
            <b/>
            <sz val="9"/>
            <color indexed="81"/>
            <rFont val="Tahoma"/>
            <family val="2"/>
          </rPr>
          <t>ORDENANZA No 21 JULIO 2018</t>
        </r>
      </text>
    </comment>
    <comment ref="I1096" authorId="0">
      <text>
        <r>
          <rPr>
            <b/>
            <sz val="9"/>
            <color indexed="81"/>
            <rFont val="Tahoma"/>
            <family val="2"/>
          </rPr>
          <t>ORDENANZA No 21 JULIO 2018</t>
        </r>
      </text>
    </comment>
    <comment ref="I1098" authorId="0">
      <text>
        <r>
          <rPr>
            <b/>
            <sz val="9"/>
            <color indexed="81"/>
            <rFont val="Tahoma"/>
            <family val="2"/>
          </rPr>
          <t>ORDENANZA No 21 JULIO 2018</t>
        </r>
      </text>
    </comment>
    <comment ref="I1100" authorId="0">
      <text>
        <r>
          <rPr>
            <b/>
            <sz val="9"/>
            <color indexed="81"/>
            <rFont val="Tahoma"/>
            <family val="2"/>
          </rPr>
          <t>ORDENANZA No 21 JULIO 2018</t>
        </r>
      </text>
    </comment>
    <comment ref="I1102" authorId="0">
      <text>
        <r>
          <rPr>
            <b/>
            <sz val="9"/>
            <color indexed="81"/>
            <rFont val="Tahoma"/>
            <family val="2"/>
          </rPr>
          <t>ORDENANZA No 21 JULIO 2018</t>
        </r>
      </text>
    </comment>
    <comment ref="D1104" author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I1106" authorId="0">
      <text>
        <r>
          <rPr>
            <b/>
            <sz val="9"/>
            <color indexed="81"/>
            <rFont val="Tahoma"/>
            <family val="2"/>
          </rPr>
          <t>ORDENANZA No 21 JULIO 2018</t>
        </r>
      </text>
    </comment>
    <comment ref="I1108" authorId="0">
      <text>
        <r>
          <rPr>
            <b/>
            <sz val="9"/>
            <color indexed="81"/>
            <rFont val="Tahoma"/>
            <family val="2"/>
          </rPr>
          <t>ORDENANZA No 21 JULIO 2018</t>
        </r>
      </text>
    </comment>
    <comment ref="F1124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I1136" authorId="0">
      <text>
        <r>
          <rPr>
            <b/>
            <sz val="9"/>
            <color indexed="81"/>
            <rFont val="Tahoma"/>
            <family val="2"/>
          </rPr>
          <t>ORDENANZA No 21 JULIO 2018</t>
        </r>
      </text>
    </comment>
    <comment ref="I1138" authorId="0">
      <text>
        <r>
          <rPr>
            <b/>
            <sz val="9"/>
            <color indexed="81"/>
            <rFont val="Tahoma"/>
            <family val="2"/>
          </rPr>
          <t>ORDENANZA No 21 JULIO 2018</t>
        </r>
      </text>
    </comment>
    <comment ref="I1140" authorId="0">
      <text>
        <r>
          <rPr>
            <b/>
            <sz val="9"/>
            <color indexed="81"/>
            <rFont val="Tahoma"/>
            <family val="2"/>
          </rPr>
          <t>ORDENANZA No 21 JULIO 2018</t>
        </r>
      </text>
    </comment>
    <comment ref="F1142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I1144" authorId="0">
      <text>
        <r>
          <rPr>
            <b/>
            <sz val="9"/>
            <color indexed="81"/>
            <rFont val="Tahoma"/>
            <family val="2"/>
          </rPr>
          <t>ORDENANZA No 21 JULIO 2018</t>
        </r>
      </text>
    </comment>
    <comment ref="I1146" authorId="0">
      <text>
        <r>
          <rPr>
            <b/>
            <sz val="9"/>
            <color indexed="81"/>
            <rFont val="Tahoma"/>
            <family val="2"/>
          </rPr>
          <t>ORDENANZA No 21 JULIO 2018</t>
        </r>
      </text>
    </comment>
    <comment ref="I1148" authorId="0">
      <text>
        <r>
          <rPr>
            <b/>
            <sz val="9"/>
            <color indexed="81"/>
            <rFont val="Tahoma"/>
            <family val="2"/>
          </rPr>
          <t>ORDENANZA No 21 JULIO 2018</t>
        </r>
      </text>
    </comment>
    <comment ref="I1150" authorId="0">
      <text>
        <r>
          <rPr>
            <b/>
            <sz val="9"/>
            <color indexed="81"/>
            <rFont val="Tahoma"/>
            <family val="2"/>
          </rPr>
          <t>ORDENANZA No 21 JULIO 2018</t>
        </r>
      </text>
    </comment>
    <comment ref="I1152" authorId="0">
      <text>
        <r>
          <rPr>
            <b/>
            <sz val="9"/>
            <color indexed="81"/>
            <rFont val="Tahoma"/>
            <family val="2"/>
          </rPr>
          <t>ORDENANZA No 21 JULIO 2018</t>
        </r>
      </text>
    </comment>
    <comment ref="F1154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I1155" authorId="0">
      <text>
        <r>
          <rPr>
            <b/>
            <sz val="9"/>
            <color indexed="81"/>
            <rFont val="Tahoma"/>
            <family val="2"/>
          </rPr>
          <t>ORDENANZA No 21 JULIO 2018</t>
        </r>
      </text>
    </comment>
    <comment ref="M1156" authorId="0">
      <text>
        <r>
          <rPr>
            <b/>
            <sz val="9"/>
            <color indexed="81"/>
            <rFont val="Tahoma"/>
            <family val="2"/>
          </rPr>
          <t>ORDENANZA NO 031 DE NOVIEMBRE DE 2018</t>
        </r>
      </text>
    </comment>
    <comment ref="G1158" authorId="0">
      <text>
        <r>
          <rPr>
            <b/>
            <sz val="9"/>
            <color indexed="81"/>
            <rFont val="Tahoma"/>
            <family val="2"/>
          </rPr>
          <t>ORDENANZA No 15 DE MAYO DE 2018</t>
        </r>
      </text>
    </comment>
    <comment ref="I1160" authorId="0">
      <text>
        <r>
          <rPr>
            <b/>
            <sz val="9"/>
            <color indexed="81"/>
            <rFont val="Tahoma"/>
            <family val="2"/>
          </rPr>
          <t>ORDENANZA No 21 JULIO 2018</t>
        </r>
      </text>
    </comment>
    <comment ref="I1162" authorId="0">
      <text>
        <r>
          <rPr>
            <b/>
            <sz val="9"/>
            <color indexed="81"/>
            <rFont val="Tahoma"/>
            <family val="2"/>
          </rPr>
          <t>ORDENANZA No 21 JULIO 2018</t>
        </r>
      </text>
    </comment>
    <comment ref="I1164" authorId="0">
      <text>
        <r>
          <rPr>
            <b/>
            <sz val="9"/>
            <color indexed="81"/>
            <rFont val="Tahoma"/>
            <family val="2"/>
          </rPr>
          <t>ORDENANZA No 21 JULIO 2018</t>
        </r>
      </text>
    </comment>
    <comment ref="D1166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F1167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I1168" authorId="0">
      <text>
        <r>
          <rPr>
            <b/>
            <sz val="9"/>
            <color indexed="81"/>
            <rFont val="Tahoma"/>
            <family val="2"/>
          </rPr>
          <t>ORDENANZA No 21 JULIO 2018</t>
        </r>
      </text>
    </comment>
    <comment ref="D1174" author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I1192" authorId="0">
      <text>
        <r>
          <rPr>
            <b/>
            <sz val="9"/>
            <color indexed="81"/>
            <rFont val="Tahoma"/>
            <family val="2"/>
          </rPr>
          <t>ORDENANZA No 21 JULIO 2018</t>
        </r>
      </text>
    </comment>
    <comment ref="G1196" authorId="0">
      <text>
        <r>
          <rPr>
            <b/>
            <sz val="9"/>
            <color indexed="81"/>
            <rFont val="Tahoma"/>
            <family val="2"/>
          </rPr>
          <t>ORDENANZA No 15 DE MAYO DE 2018</t>
        </r>
      </text>
    </comment>
    <comment ref="I1197" authorId="0">
      <text>
        <r>
          <rPr>
            <b/>
            <sz val="9"/>
            <color indexed="81"/>
            <rFont val="Tahoma"/>
            <family val="2"/>
          </rPr>
          <t>ORDENANZA No 21 JULIO 2018</t>
        </r>
      </text>
    </comment>
    <comment ref="D1226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1227" author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F1228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I1229" authorId="0">
      <text>
        <r>
          <rPr>
            <b/>
            <sz val="9"/>
            <color indexed="81"/>
            <rFont val="Tahoma"/>
            <family val="2"/>
          </rPr>
          <t>ORDENANZA No 21 JULIO 2018</t>
        </r>
      </text>
    </comment>
    <comment ref="D1231" author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F1232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D1234" author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F1235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D1237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1238" author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F1239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J1249" authorId="0">
      <text>
        <r>
          <rPr>
            <b/>
            <sz val="9"/>
            <color indexed="81"/>
            <rFont val="Tahoma"/>
            <family val="2"/>
          </rPr>
          <t>ORDENANZA No 029 AGOSTO 2018</t>
        </r>
      </text>
    </comment>
    <comment ref="M1401" authorId="0">
      <text>
        <r>
          <rPr>
            <b/>
            <sz val="9"/>
            <color indexed="81"/>
            <rFont val="Tahoma"/>
            <family val="2"/>
          </rPr>
          <t>ORDENANZA No 032 DE NOVIEMBRE  2018</t>
        </r>
      </text>
    </comment>
    <comment ref="M1402" authorId="0">
      <text>
        <r>
          <rPr>
            <b/>
            <sz val="9"/>
            <color indexed="81"/>
            <rFont val="Tahoma"/>
            <family val="2"/>
          </rPr>
          <t>ORDENANZA No 032 DE NOVIEMBRE  2018</t>
        </r>
      </text>
    </comment>
    <comment ref="M1403" authorId="0">
      <text>
        <r>
          <rPr>
            <b/>
            <sz val="9"/>
            <color indexed="81"/>
            <rFont val="Tahoma"/>
            <family val="2"/>
          </rPr>
          <t>ORDENANZA No 032 DE NOVIEMBRE  2018</t>
        </r>
      </text>
    </comment>
    <comment ref="M1404" authorId="0">
      <text>
        <r>
          <rPr>
            <b/>
            <sz val="9"/>
            <color indexed="81"/>
            <rFont val="Tahoma"/>
            <family val="2"/>
          </rPr>
          <t>ORDENANZA No 032 DE NOVIEMBRE  2018</t>
        </r>
      </text>
    </comment>
    <comment ref="M1460" authorId="0">
      <text>
        <r>
          <rPr>
            <b/>
            <sz val="9"/>
            <color indexed="81"/>
            <rFont val="Tahoma"/>
            <family val="2"/>
          </rPr>
          <t>ORDENANZA NO 32 DE NOVIEMBRE 2018</t>
        </r>
      </text>
    </comment>
    <comment ref="D1469" authorId="0">
      <text>
        <r>
          <rPr>
            <sz val="9"/>
            <color indexed="81"/>
            <rFont val="Tahoma"/>
            <family val="2"/>
          </rPr>
          <t>ORDENANZA 006 DEL 21 DE FEBRERO DE 2018 </t>
        </r>
      </text>
    </comment>
    <comment ref="F1470" authorId="0">
      <text>
        <r>
          <rPr>
            <b/>
            <sz val="9"/>
            <color indexed="81"/>
            <rFont val="Tahoma"/>
            <family val="2"/>
          </rPr>
          <t>ORDENANZA NO 12 DE ABRIL 2018</t>
        </r>
      </text>
    </comment>
    <comment ref="M1483" authorId="0">
      <text>
        <r>
          <rPr>
            <b/>
            <sz val="9"/>
            <color indexed="81"/>
            <rFont val="Tahoma"/>
            <family val="2"/>
          </rPr>
          <t xml:space="preserve">ORDENANZA No 32 DE NOVIEMBRE DE 2018
</t>
        </r>
      </text>
    </comment>
    <comment ref="M1485" authorId="0">
      <text>
        <r>
          <rPr>
            <b/>
            <sz val="9"/>
            <color indexed="81"/>
            <rFont val="Tahoma"/>
            <family val="2"/>
          </rPr>
          <t xml:space="preserve">ORDENANZA No 32 DE NOVIEMBRE DE 2018
</t>
        </r>
      </text>
    </comment>
    <comment ref="M1487" authorId="0">
      <text>
        <r>
          <rPr>
            <b/>
            <sz val="9"/>
            <color indexed="81"/>
            <rFont val="Tahoma"/>
            <family val="2"/>
          </rPr>
          <t xml:space="preserve">ORDENANZA No 32 DE NOVIEMBRE DE 2018
</t>
        </r>
      </text>
    </comment>
    <comment ref="M1494" authorId="0">
      <text>
        <r>
          <rPr>
            <b/>
            <sz val="9"/>
            <color indexed="81"/>
            <rFont val="Tahoma"/>
            <family val="2"/>
          </rPr>
          <t xml:space="preserve">ORDENANZA No 32 DE NOVIEMBRE DE 2018
</t>
        </r>
      </text>
    </comment>
    <comment ref="D1502" authorId="0">
      <text>
        <r>
          <rPr>
            <sz val="9"/>
            <color indexed="81"/>
            <rFont val="Tahoma"/>
            <family val="2"/>
          </rPr>
          <t>ORDENANZA 006 DEL 21 DE FEBRERO DE 2018 </t>
        </r>
      </text>
    </comment>
    <comment ref="I1503" authorId="0">
      <text>
        <r>
          <rPr>
            <b/>
            <sz val="9"/>
            <color indexed="81"/>
            <rFont val="Tahoma"/>
            <family val="2"/>
          </rPr>
          <t xml:space="preserve">ORDENANZA No 22 de julio 2018
</t>
        </r>
      </text>
    </comment>
    <comment ref="I1506" authorId="0">
      <text>
        <r>
          <rPr>
            <b/>
            <sz val="9"/>
            <color indexed="81"/>
            <rFont val="Tahoma"/>
            <family val="2"/>
          </rPr>
          <t>ORDENANZA No 024 DE JULIO DE 2018</t>
        </r>
      </text>
    </comment>
    <comment ref="I1508" authorId="0">
      <text>
        <r>
          <rPr>
            <b/>
            <sz val="9"/>
            <color indexed="81"/>
            <rFont val="Tahoma"/>
            <family val="2"/>
          </rPr>
          <t>ORDENANZA No 024 DE JULIO DE 2018</t>
        </r>
      </text>
    </comment>
    <comment ref="I1510" authorId="0">
      <text>
        <r>
          <rPr>
            <b/>
            <sz val="9"/>
            <color indexed="81"/>
            <rFont val="Tahoma"/>
            <family val="2"/>
          </rPr>
          <t>ORDENANZA No 024 DE JULIO DE 2018</t>
        </r>
      </text>
    </comment>
    <comment ref="L1515" authorId="0">
      <text>
        <r>
          <rPr>
            <b/>
            <sz val="9"/>
            <color indexed="81"/>
            <rFont val="Tahoma"/>
            <family val="2"/>
          </rPr>
          <t>DECRETO 274 DE OCTUBRE DE 2018</t>
        </r>
      </text>
    </comment>
    <comment ref="F1517" authorId="0">
      <text>
        <r>
          <rPr>
            <b/>
            <sz val="9"/>
            <color indexed="81"/>
            <rFont val="Tahoma"/>
            <family val="2"/>
          </rPr>
          <t>ORDENANZA NO 9 DE ABRIL 2018</t>
        </r>
      </text>
    </comment>
    <comment ref="J1518" authorId="0">
      <text>
        <r>
          <rPr>
            <b/>
            <sz val="9"/>
            <color indexed="81"/>
            <rFont val="Tahoma"/>
            <family val="2"/>
          </rPr>
          <t>ORDENANZA No 029 DE AGOSTO 2018</t>
        </r>
      </text>
    </comment>
    <comment ref="F1519" authorId="0">
      <text>
        <r>
          <rPr>
            <b/>
            <sz val="9"/>
            <color indexed="81"/>
            <rFont val="Tahoma"/>
            <family val="2"/>
          </rPr>
          <t>ORDENANZA NO 9 DE ABRIL 2018</t>
        </r>
      </text>
    </comment>
    <comment ref="J1520" authorId="0">
      <text>
        <r>
          <rPr>
            <b/>
            <sz val="9"/>
            <color indexed="81"/>
            <rFont val="Tahoma"/>
            <family val="2"/>
          </rPr>
          <t>ORDENANZA No 029 DE AGOSTO 2018</t>
        </r>
      </text>
    </comment>
    <comment ref="F1521" authorId="0">
      <text>
        <r>
          <rPr>
            <b/>
            <sz val="9"/>
            <color indexed="81"/>
            <rFont val="Tahoma"/>
            <family val="2"/>
          </rPr>
          <t>ORDENANZA NO 9 DE ABRIL 2018</t>
        </r>
      </text>
    </comment>
    <comment ref="F1522" authorId="0">
      <text>
        <r>
          <rPr>
            <b/>
            <sz val="9"/>
            <color indexed="81"/>
            <rFont val="Tahoma"/>
            <family val="2"/>
          </rPr>
          <t>ORDENANZA NO 9 DE ABRIL 2018</t>
        </r>
      </text>
    </comment>
    <comment ref="D1573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1574" author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D1576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1577" author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D1579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I1582" authorId="0">
      <text>
        <r>
          <rPr>
            <b/>
            <sz val="9"/>
            <color indexed="81"/>
            <rFont val="Tahoma"/>
            <family val="2"/>
          </rPr>
          <t xml:space="preserve">ORDENANZA No 24 DE JULIO DE 2018
</t>
        </r>
      </text>
    </comment>
    <comment ref="I1583" authorId="0">
      <text>
        <r>
          <rPr>
            <b/>
            <sz val="9"/>
            <color indexed="81"/>
            <rFont val="Tahoma"/>
            <family val="2"/>
          </rPr>
          <t xml:space="preserve">ORDENANZA No 24 DE JULIO DE 2018
</t>
        </r>
      </text>
    </comment>
    <comment ref="I1584" authorId="0">
      <text>
        <r>
          <rPr>
            <b/>
            <sz val="9"/>
            <color indexed="81"/>
            <rFont val="Tahoma"/>
            <family val="2"/>
          </rPr>
          <t xml:space="preserve">ORDENANZA No 24 DE JULIO DE 2018
</t>
        </r>
      </text>
    </comment>
    <comment ref="D1585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I1585" authorId="0">
      <text>
        <r>
          <rPr>
            <b/>
            <sz val="9"/>
            <color indexed="81"/>
            <rFont val="Tahoma"/>
            <family val="2"/>
          </rPr>
          <t xml:space="preserve">ORDENANZA No 24 DE JULIO DE 2018
</t>
        </r>
      </text>
    </comment>
    <comment ref="I1586" authorId="0">
      <text>
        <r>
          <rPr>
            <b/>
            <sz val="9"/>
            <color indexed="81"/>
            <rFont val="Tahoma"/>
            <family val="2"/>
          </rPr>
          <t xml:space="preserve">ORDENANZA No 24 DE JULIO DE 2018
</t>
        </r>
      </text>
    </comment>
    <comment ref="I1587" authorId="0">
      <text>
        <r>
          <rPr>
            <b/>
            <sz val="9"/>
            <color indexed="81"/>
            <rFont val="Tahoma"/>
            <family val="2"/>
          </rPr>
          <t xml:space="preserve">ORDENANZA No 24 DE JULIO DE 2018
</t>
        </r>
      </text>
    </comment>
    <comment ref="I1588" authorId="0">
      <text>
        <r>
          <rPr>
            <b/>
            <sz val="9"/>
            <color indexed="81"/>
            <rFont val="Tahoma"/>
            <family val="2"/>
          </rPr>
          <t xml:space="preserve">ORDENANZA No 24 DE JULIO DE 2018
</t>
        </r>
      </text>
    </comment>
    <comment ref="D1589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I1589" authorId="0">
      <text>
        <r>
          <rPr>
            <b/>
            <sz val="9"/>
            <color indexed="81"/>
            <rFont val="Tahoma"/>
            <family val="2"/>
          </rPr>
          <t xml:space="preserve">ORDENANZA No 24 DE JULIO DE 2018
</t>
        </r>
      </text>
    </comment>
    <comment ref="I1590" authorId="0">
      <text>
        <r>
          <rPr>
            <b/>
            <sz val="9"/>
            <color indexed="81"/>
            <rFont val="Tahoma"/>
            <family val="2"/>
          </rPr>
          <t xml:space="preserve">ORDENANZA No 24 DE JULIO DE 2018
</t>
        </r>
      </text>
    </comment>
    <comment ref="I1591" authorId="0">
      <text>
        <r>
          <rPr>
            <b/>
            <sz val="9"/>
            <color indexed="81"/>
            <rFont val="Tahoma"/>
            <family val="2"/>
          </rPr>
          <t xml:space="preserve">ORDENANZA No 24 DE JULIO DE 2018
</t>
        </r>
      </text>
    </comment>
    <comment ref="I1592" authorId="0">
      <text>
        <r>
          <rPr>
            <b/>
            <sz val="9"/>
            <color indexed="81"/>
            <rFont val="Tahoma"/>
            <family val="2"/>
          </rPr>
          <t xml:space="preserve">ORDENANZA No 24 DE JULIO DE 2018
</t>
        </r>
      </text>
    </comment>
    <comment ref="I1593" authorId="0">
      <text>
        <r>
          <rPr>
            <b/>
            <sz val="9"/>
            <color indexed="81"/>
            <rFont val="Tahoma"/>
            <family val="2"/>
          </rPr>
          <t xml:space="preserve">ORDENANZA No 24 DE JULIO DE 2018
</t>
        </r>
      </text>
    </comment>
    <comment ref="D1595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1596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1597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1598" author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D1599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1600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1601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I1602" authorId="0">
      <text>
        <r>
          <rPr>
            <b/>
            <sz val="9"/>
            <color indexed="81"/>
            <rFont val="Tahoma"/>
            <family val="2"/>
          </rPr>
          <t xml:space="preserve">ORDENANZA NO 22 DE JULIO 2018
</t>
        </r>
      </text>
    </comment>
    <comment ref="I1603" authorId="0">
      <text>
        <r>
          <rPr>
            <b/>
            <sz val="9"/>
            <color indexed="81"/>
            <rFont val="Tahoma"/>
            <family val="2"/>
          </rPr>
          <t xml:space="preserve">ORDENANZA NO 24 DE JULIO 2018
</t>
        </r>
      </text>
    </comment>
    <comment ref="D1604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I1605" authorId="0">
      <text>
        <r>
          <rPr>
            <b/>
            <sz val="9"/>
            <color indexed="81"/>
            <rFont val="Tahoma"/>
            <family val="2"/>
          </rPr>
          <t xml:space="preserve">ORDENANZA No 24 DE JULIO DE 2018
</t>
        </r>
      </text>
    </comment>
    <comment ref="F1668" authorId="0">
      <text>
        <r>
          <rPr>
            <b/>
            <sz val="9"/>
            <color indexed="81"/>
            <rFont val="Tahoma"/>
            <family val="2"/>
          </rPr>
          <t>ORDENANZA No 12 DE ABRIL 2018</t>
        </r>
      </text>
    </comment>
    <comment ref="D1669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1670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I1671" authorId="0">
      <text>
        <r>
          <rPr>
            <b/>
            <sz val="9"/>
            <color indexed="81"/>
            <rFont val="Tahoma"/>
            <family val="2"/>
          </rPr>
          <t xml:space="preserve">ORDENANZA No 24 DE JULIO DE 2018
</t>
        </r>
      </text>
    </comment>
    <comment ref="D1672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1673" author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F1674" authorId="0">
      <text>
        <r>
          <rPr>
            <b/>
            <sz val="9"/>
            <color indexed="81"/>
            <rFont val="Tahoma"/>
            <family val="2"/>
          </rPr>
          <t>ORDENANZA No 08 DE ABRIL 2018</t>
        </r>
      </text>
    </comment>
    <comment ref="D1675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F1676" authorId="0">
      <text>
        <r>
          <rPr>
            <b/>
            <sz val="9"/>
            <color indexed="81"/>
            <rFont val="Tahoma"/>
            <family val="2"/>
          </rPr>
          <t>ORDENANZA No 12 DE ABRIL 2018</t>
        </r>
      </text>
    </comment>
    <comment ref="D1677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I1678" authorId="0">
      <text>
        <r>
          <rPr>
            <b/>
            <sz val="9"/>
            <color indexed="81"/>
            <rFont val="Tahoma"/>
            <family val="2"/>
          </rPr>
          <t xml:space="preserve">ORDENANZA No 24 DE JULIO DE 2018
</t>
        </r>
      </text>
    </comment>
    <comment ref="F1679" authorId="0">
      <text>
        <r>
          <rPr>
            <b/>
            <sz val="9"/>
            <color indexed="81"/>
            <rFont val="Tahoma"/>
            <family val="2"/>
          </rPr>
          <t>ORDENANZA No 12 DE ABRIL 2018</t>
        </r>
      </text>
    </comment>
    <comment ref="D1680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1681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F1682" authorId="0">
      <text>
        <r>
          <rPr>
            <b/>
            <sz val="9"/>
            <color indexed="81"/>
            <rFont val="Tahoma"/>
            <family val="2"/>
          </rPr>
          <t>ORDENANZA No 12 DE ABRIL 2018</t>
        </r>
      </text>
    </comment>
    <comment ref="F1683" authorId="0">
      <text>
        <r>
          <rPr>
            <b/>
            <sz val="9"/>
            <color indexed="81"/>
            <rFont val="Tahoma"/>
            <family val="2"/>
          </rPr>
          <t>ORDENANZA No 12 DE ABRIL 2018</t>
        </r>
      </text>
    </comment>
    <comment ref="D1684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1685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1686" author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D1687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1688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F1689" authorId="0">
      <text>
        <r>
          <rPr>
            <b/>
            <sz val="9"/>
            <color indexed="81"/>
            <rFont val="Tahoma"/>
            <family val="2"/>
          </rPr>
          <t>ORDENANZA No 12 DE ABRIL 2018</t>
        </r>
      </text>
    </comment>
    <comment ref="D1690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F1691" authorId="0">
      <text>
        <r>
          <rPr>
            <b/>
            <sz val="9"/>
            <color indexed="81"/>
            <rFont val="Tahoma"/>
            <family val="2"/>
          </rPr>
          <t>ORDENANZA No 12 DE ABRIL 2018</t>
        </r>
      </text>
    </comment>
    <comment ref="F1692" authorId="0">
      <text>
        <r>
          <rPr>
            <b/>
            <sz val="9"/>
            <color indexed="81"/>
            <rFont val="Tahoma"/>
            <family val="2"/>
          </rPr>
          <t>ORDENANZA No 12 DE ABRIL 2018</t>
        </r>
      </text>
    </comment>
    <comment ref="F1693" authorId="0">
      <text>
        <r>
          <rPr>
            <b/>
            <sz val="9"/>
            <color indexed="81"/>
            <rFont val="Tahoma"/>
            <family val="2"/>
          </rPr>
          <t>ORDENANZA No 12 DE ABRIL 2018</t>
        </r>
      </text>
    </comment>
    <comment ref="F1694" authorId="0">
      <text>
        <r>
          <rPr>
            <b/>
            <sz val="9"/>
            <color indexed="81"/>
            <rFont val="Tahoma"/>
            <family val="2"/>
          </rPr>
          <t>ORDENANZA No 12 DE ABRIL 2018</t>
        </r>
      </text>
    </comment>
    <comment ref="F1695" authorId="0">
      <text>
        <r>
          <rPr>
            <b/>
            <sz val="9"/>
            <color indexed="81"/>
            <rFont val="Tahoma"/>
            <family val="2"/>
          </rPr>
          <t>ORDENANZA No 12 DE ABRIL 2018</t>
        </r>
      </text>
    </comment>
    <comment ref="F1696" authorId="0">
      <text>
        <r>
          <rPr>
            <b/>
            <sz val="9"/>
            <color indexed="81"/>
            <rFont val="Tahoma"/>
            <family val="2"/>
          </rPr>
          <t>ORDENANZA No 12 DE ABRIL 2018</t>
        </r>
      </text>
    </comment>
    <comment ref="I1697" authorId="0">
      <text>
        <r>
          <rPr>
            <b/>
            <sz val="9"/>
            <color indexed="81"/>
            <rFont val="Tahoma"/>
            <family val="2"/>
          </rPr>
          <t xml:space="preserve">ORDENANZA No 24 DE JULIO DE 2018
</t>
        </r>
      </text>
    </comment>
    <comment ref="D1698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I1699" authorId="0">
      <text>
        <r>
          <rPr>
            <b/>
            <sz val="9"/>
            <color indexed="81"/>
            <rFont val="Tahoma"/>
            <family val="2"/>
          </rPr>
          <t xml:space="preserve">ORDENANZA No 24 DE JULIO DE 2018
</t>
        </r>
      </text>
    </comment>
    <comment ref="D1700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F1701" authorId="0">
      <text>
        <r>
          <rPr>
            <b/>
            <sz val="9"/>
            <color indexed="81"/>
            <rFont val="Tahoma"/>
            <family val="2"/>
          </rPr>
          <t>ORDENANZA No 12 DE ABRIL 2018</t>
        </r>
      </text>
    </comment>
    <comment ref="D1702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D1703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F1704" authorId="0">
      <text>
        <r>
          <rPr>
            <b/>
            <sz val="9"/>
            <color indexed="81"/>
            <rFont val="Tahoma"/>
            <family val="2"/>
          </rPr>
          <t>ORDENANZA No 12 DE ABRIL 2018</t>
        </r>
      </text>
    </comment>
    <comment ref="I1705" authorId="0">
      <text>
        <r>
          <rPr>
            <b/>
            <sz val="9"/>
            <color indexed="81"/>
            <rFont val="Tahoma"/>
            <family val="2"/>
          </rPr>
          <t xml:space="preserve">ORDENANZA No 24 DE JULIO DE 2018
</t>
        </r>
      </text>
    </comment>
    <comment ref="D1706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F1707" authorId="0">
      <text>
        <r>
          <rPr>
            <b/>
            <sz val="9"/>
            <color indexed="81"/>
            <rFont val="Tahoma"/>
            <family val="2"/>
          </rPr>
          <t>ORDENANZA No 12 DE ABRIL 2018</t>
        </r>
      </text>
    </comment>
    <comment ref="D1708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F1709" authorId="0">
      <text>
        <r>
          <rPr>
            <b/>
            <sz val="9"/>
            <color indexed="81"/>
            <rFont val="Tahoma"/>
            <family val="2"/>
          </rPr>
          <t>ORDENANZA No 12 DE ABRIL 2018</t>
        </r>
      </text>
    </comment>
    <comment ref="D1710" author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D1711" authorId="0">
      <text>
        <r>
          <rPr>
            <sz val="9"/>
            <color indexed="81"/>
            <rFont val="Tahoma"/>
            <family val="2"/>
          </rPr>
          <t>ORDENANZA NO 005 DEL 21 FEBRERO DEL 2018 </t>
        </r>
      </text>
    </comment>
    <comment ref="F1712" authorId="0">
      <text>
        <r>
          <rPr>
            <b/>
            <sz val="9"/>
            <color indexed="81"/>
            <rFont val="Tahoma"/>
            <family val="2"/>
          </rPr>
          <t>ORDENANZA No 12 DE ABRIL 2018</t>
        </r>
      </text>
    </comment>
    <comment ref="F1713" authorId="0">
      <text>
        <r>
          <rPr>
            <b/>
            <sz val="9"/>
            <color indexed="81"/>
            <rFont val="Tahoma"/>
            <family val="2"/>
          </rPr>
          <t>ORDENANZA No 9 DE ABRIL 2018</t>
        </r>
      </text>
    </comment>
    <comment ref="F1714" authorId="0">
      <text>
        <r>
          <rPr>
            <b/>
            <sz val="9"/>
            <color indexed="81"/>
            <rFont val="Tahoma"/>
            <family val="2"/>
          </rPr>
          <t>ORDENANZA No 12 DE ABRIL 2018</t>
        </r>
      </text>
    </comment>
    <comment ref="F1715" authorId="0">
      <text>
        <r>
          <rPr>
            <b/>
            <sz val="9"/>
            <color indexed="81"/>
            <rFont val="Tahoma"/>
            <family val="2"/>
          </rPr>
          <t>ORDENANZA No 12 DE ABRIL 2018</t>
        </r>
      </text>
    </comment>
    <comment ref="F1716" authorId="0">
      <text>
        <r>
          <rPr>
            <b/>
            <sz val="9"/>
            <color indexed="81"/>
            <rFont val="Tahoma"/>
            <family val="2"/>
          </rPr>
          <t>ORDENANZA No 9 DE ABRIL 2018</t>
        </r>
      </text>
    </comment>
    <comment ref="F1721" authorId="0">
      <text>
        <r>
          <rPr>
            <b/>
            <sz val="9"/>
            <color indexed="81"/>
            <rFont val="Tahoma"/>
            <family val="2"/>
          </rPr>
          <t>ORDENANZA No 12 DE ABRIL 2018</t>
        </r>
      </text>
    </comment>
    <comment ref="D1722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F1723" authorId="0">
      <text>
        <r>
          <rPr>
            <b/>
            <sz val="9"/>
            <color indexed="81"/>
            <rFont val="Tahoma"/>
            <family val="2"/>
          </rPr>
          <t>ORDENANZA No 12 DE ABRIL 2018</t>
        </r>
      </text>
    </comment>
    <comment ref="D1724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F1725" authorId="0">
      <text>
        <r>
          <rPr>
            <b/>
            <sz val="9"/>
            <color indexed="81"/>
            <rFont val="Tahoma"/>
            <family val="2"/>
          </rPr>
          <t>ORDENANZA No 12 DE ABRIL 2018</t>
        </r>
      </text>
    </comment>
    <comment ref="F1726" authorId="0">
      <text>
        <r>
          <rPr>
            <b/>
            <sz val="9"/>
            <color indexed="81"/>
            <rFont val="Tahoma"/>
            <family val="2"/>
          </rPr>
          <t>ORDENANZA No 12 DE ABRIL 2018</t>
        </r>
      </text>
    </comment>
    <comment ref="F1727" authorId="0">
      <text>
        <r>
          <rPr>
            <b/>
            <sz val="9"/>
            <color indexed="81"/>
            <rFont val="Tahoma"/>
            <family val="2"/>
          </rPr>
          <t>ORDENANZA No 12 DE ABRIL 2018</t>
        </r>
      </text>
    </comment>
    <comment ref="F1728" authorId="0">
      <text>
        <r>
          <rPr>
            <b/>
            <sz val="9"/>
            <color indexed="81"/>
            <rFont val="Tahoma"/>
            <family val="2"/>
          </rPr>
          <t>ORDENANZA No 12 DE ABRIL 2018</t>
        </r>
      </text>
    </comment>
    <comment ref="F1729" authorId="0">
      <text>
        <r>
          <rPr>
            <b/>
            <sz val="9"/>
            <color indexed="81"/>
            <rFont val="Tahoma"/>
            <family val="2"/>
          </rPr>
          <t>ORDENANZA No 12 DE ABRIL 2018</t>
        </r>
      </text>
    </comment>
    <comment ref="F1730" authorId="0">
      <text>
        <r>
          <rPr>
            <b/>
            <sz val="9"/>
            <color indexed="81"/>
            <rFont val="Tahoma"/>
            <family val="2"/>
          </rPr>
          <t>ORDENANZA No 12 DE ABRIL 2018</t>
        </r>
      </text>
    </comment>
    <comment ref="F1731" authorId="0">
      <text>
        <r>
          <rPr>
            <b/>
            <sz val="9"/>
            <color indexed="81"/>
            <rFont val="Tahoma"/>
            <family val="2"/>
          </rPr>
          <t>ORDENANZA No 12 DE ABRIL 2018</t>
        </r>
      </text>
    </comment>
    <comment ref="F1732" authorId="0">
      <text>
        <r>
          <rPr>
            <b/>
            <sz val="9"/>
            <color indexed="81"/>
            <rFont val="Tahoma"/>
            <family val="2"/>
          </rPr>
          <t>ORDENANZA No 12 DE ABRIL 2018</t>
        </r>
      </text>
    </comment>
    <comment ref="D1733" authorId="0">
      <text>
        <r>
          <rPr>
            <sz val="9"/>
            <color indexed="81"/>
            <rFont val="Tahoma"/>
            <family val="2"/>
          </rPr>
          <t>ORDENANZA NO 004 DEL 21 DE FEBRERO 2018 </t>
        </r>
      </text>
    </comment>
    <comment ref="F1734" authorId="0">
      <text>
        <r>
          <rPr>
            <b/>
            <sz val="9"/>
            <color indexed="81"/>
            <rFont val="Tahoma"/>
            <family val="2"/>
          </rPr>
          <t>ORDENANZA No 12 DE ABRIL 2018</t>
        </r>
      </text>
    </comment>
    <comment ref="J1961" authorId="0">
      <text/>
    </comment>
    <comment ref="D1986" authorId="0">
      <text>
        <r>
          <rPr>
            <b/>
            <sz val="9"/>
            <color indexed="81"/>
            <rFont val="Tahoma"/>
            <family val="2"/>
          </rPr>
          <t>APORTE DEPARTAMENTO DE SANTANDER ORDENANZA 053 DE 2012 </t>
        </r>
      </text>
    </comment>
    <comment ref="I2026" authorId="0">
      <text>
        <r>
          <rPr>
            <b/>
            <sz val="9"/>
            <color indexed="81"/>
            <rFont val="Tahoma"/>
            <family val="2"/>
          </rPr>
          <t xml:space="preserve">ORDENANZA NO 18 DE JULIO 2018
</t>
        </r>
      </text>
    </comment>
    <comment ref="I2027" authorId="0">
      <text>
        <r>
          <rPr>
            <b/>
            <sz val="9"/>
            <color indexed="81"/>
            <rFont val="Tahoma"/>
            <family val="2"/>
          </rPr>
          <t xml:space="preserve">ORDENANZA NO 18 DE JULIO 2018
</t>
        </r>
      </text>
    </comment>
    <comment ref="I2028" authorId="0">
      <text>
        <r>
          <rPr>
            <b/>
            <sz val="9"/>
            <color indexed="81"/>
            <rFont val="Tahoma"/>
            <family val="2"/>
          </rPr>
          <t xml:space="preserve">ORDENANZA NO 18 DE JULIO 2018
</t>
        </r>
      </text>
    </comment>
    <comment ref="I2032" authorId="0">
      <text>
        <r>
          <rPr>
            <b/>
            <sz val="9"/>
            <color indexed="81"/>
            <rFont val="Tahoma"/>
            <family val="2"/>
          </rPr>
          <t xml:space="preserve">ORDENANZA NO 18 DE JULIO 2018
</t>
        </r>
      </text>
    </comment>
    <comment ref="I2037" authorId="0">
      <text>
        <r>
          <rPr>
            <b/>
            <sz val="9"/>
            <color indexed="81"/>
            <rFont val="Tahoma"/>
            <family val="2"/>
          </rPr>
          <t xml:space="preserve">ORDENANZA NO 18 DE JULIO 2018
</t>
        </r>
      </text>
    </comment>
    <comment ref="I2043" authorId="0">
      <text>
        <r>
          <rPr>
            <b/>
            <sz val="9"/>
            <color indexed="81"/>
            <rFont val="Tahoma"/>
            <family val="2"/>
          </rPr>
          <t xml:space="preserve">ORDENANZA NO 18 DE JULIO 2018
</t>
        </r>
      </text>
    </comment>
  </commentList>
</comments>
</file>

<file path=xl/comments3.xml><?xml version="1.0" encoding="utf-8"?>
<comments xmlns="http://schemas.openxmlformats.org/spreadsheetml/2006/main">
  <authors>
    <author>Jose Luna Duran</author>
  </authors>
  <commentList>
    <comment ref="D61" authorId="0">
      <text>
        <r>
          <rPr>
            <b/>
            <sz val="9"/>
            <color indexed="81"/>
            <rFont val="Tahoma"/>
            <family val="2"/>
          </rPr>
          <t xml:space="preserve">ACTA No 6 DEL 22 DE OCTUBRE DE 2018
SE CAMBIA DE FUENTE </t>
        </r>
      </text>
    </comment>
    <comment ref="F223" authorId="0">
      <text>
        <r>
          <rPr>
            <b/>
            <sz val="9"/>
            <color indexed="81"/>
            <rFont val="Tahoma"/>
            <family val="2"/>
          </rPr>
          <t>mes de octubre 2018</t>
        </r>
      </text>
    </comment>
    <comment ref="D354" authorId="0">
      <text>
        <r>
          <rPr>
            <b/>
            <sz val="9"/>
            <color indexed="81"/>
            <rFont val="Tahoma"/>
            <family val="2"/>
          </rPr>
          <t xml:space="preserve">ACTA No 6 DEL 22 DE OCTUBRE DE 2018
SE CAMBIA DE FUENTE </t>
        </r>
      </text>
    </comment>
    <comment ref="D355" authorId="0">
      <text>
        <r>
          <rPr>
            <b/>
            <sz val="9"/>
            <color indexed="81"/>
            <rFont val="Tahoma"/>
            <family val="2"/>
          </rPr>
          <t xml:space="preserve">ACTA No 6 DEL 22 DE OCTUBRE DE 2018
SE CAMBIA DE FUENTE </t>
        </r>
      </text>
    </comment>
    <comment ref="D356" authorId="0">
      <text>
        <r>
          <rPr>
            <b/>
            <sz val="9"/>
            <color indexed="81"/>
            <rFont val="Tahoma"/>
            <family val="2"/>
          </rPr>
          <t xml:space="preserve">ACTA No 6 DEL 22 DE OCTUBRE DE 2018
SE CAMBIA DE FUENTE </t>
        </r>
      </text>
    </comment>
    <comment ref="O1514" authorId="0">
      <text>
        <r>
          <rPr>
            <b/>
            <sz val="9"/>
            <color indexed="81"/>
            <rFont val="Tahoma"/>
            <family val="2"/>
          </rPr>
          <t xml:space="preserve">EN EL MES DE ABRIL SE CARGAN $900.000.000 DEJADOS DE CARGASR EN MARZO DEBIDO A QUE PERMANENCIO ABIERTO EL SISTEMA Y DESPUES DEÑ CIERRE LO INCLUYERON </t>
        </r>
      </text>
    </comment>
    <comment ref="Y1514" authorId="0">
      <text>
        <r>
          <rPr>
            <b/>
            <sz val="9"/>
            <color indexed="81"/>
            <rFont val="Tahoma"/>
            <family val="2"/>
          </rPr>
          <t xml:space="preserve">EN EL MES DE ABRIL SE CARGAN $900.000.000 DEJADOS DE CARGASR EN MARZO DEBIDO A QUE PERMANENCIO ABIERTO EL SISTEMA Y DESPUES DEÑ CIERRE LO INCLUYERON </t>
        </r>
      </text>
    </comment>
    <comment ref="O1971" authorId="0">
      <text>
        <r>
          <rPr>
            <b/>
            <sz val="9"/>
            <color indexed="81"/>
            <rFont val="Tahoma"/>
            <family val="2"/>
          </rPr>
          <t xml:space="preserve">EN EL MES DE ABRIL SE CARGAN  ESTE VALOR DEJADOS DE CARGAR EN MARZO </t>
        </r>
      </text>
    </comment>
    <comment ref="Y1971" authorId="0">
      <text>
        <r>
          <rPr>
            <b/>
            <sz val="9"/>
            <color indexed="81"/>
            <rFont val="Tahoma"/>
            <family val="2"/>
          </rPr>
          <t xml:space="preserve">EN EL MES DE ABRIL SE CARGAN  ESTE VALOR DEJADOS DE CARGAR EN MARZO </t>
        </r>
      </text>
    </comment>
    <comment ref="O1972" authorId="0">
      <text>
        <r>
          <rPr>
            <b/>
            <sz val="9"/>
            <color indexed="81"/>
            <rFont val="Tahoma"/>
            <family val="2"/>
          </rPr>
          <t xml:space="preserve">EN EL MES DE ABRIL SE CARGAN  ESTE VALOR DEJADOS DE CARGAR EN MARZO </t>
        </r>
      </text>
    </comment>
    <comment ref="Y1972" authorId="0">
      <text>
        <r>
          <rPr>
            <b/>
            <sz val="9"/>
            <color indexed="81"/>
            <rFont val="Tahoma"/>
            <family val="2"/>
          </rPr>
          <t xml:space="preserve">EN EL MES DE ABRIL SE CARGAN  ESTE VALOR DEJADOS DE CARGAR EN MARZO </t>
        </r>
      </text>
    </comment>
    <comment ref="O1973" authorId="0">
      <text>
        <r>
          <rPr>
            <b/>
            <sz val="9"/>
            <color indexed="81"/>
            <rFont val="Tahoma"/>
            <family val="2"/>
          </rPr>
          <t xml:space="preserve">EN EL MES DE ABRIL SE CARGAN  ESTE VALOR DEJADOS DE CARGAR EN MARZO </t>
        </r>
      </text>
    </comment>
    <comment ref="Y1973" authorId="0">
      <text>
        <r>
          <rPr>
            <b/>
            <sz val="9"/>
            <color indexed="81"/>
            <rFont val="Tahoma"/>
            <family val="2"/>
          </rPr>
          <t xml:space="preserve">EN EL MES DE ABRIL SE CARGAN  ESTE VALOR DEJADOS DE CARGAR EN MARZO </t>
        </r>
      </text>
    </comment>
    <comment ref="O1979" authorId="0">
      <text>
        <r>
          <rPr>
            <b/>
            <sz val="9"/>
            <color indexed="81"/>
            <rFont val="Tahoma"/>
            <family val="2"/>
          </rPr>
          <t xml:space="preserve">EN EL MES DE ABRIL SE CARGAN  ESTE VALOR DEJADOS DE CARGAR EN MARZO </t>
        </r>
      </text>
    </comment>
    <comment ref="Y1979" authorId="0">
      <text>
        <r>
          <rPr>
            <b/>
            <sz val="9"/>
            <color indexed="81"/>
            <rFont val="Tahoma"/>
            <family val="2"/>
          </rPr>
          <t xml:space="preserve">EN EL MES DE ABRIL SE CARGAN  ESTE VALOR DEJADOS DE CARGAR EN MARZO </t>
        </r>
      </text>
    </comment>
    <comment ref="O1980" authorId="0">
      <text>
        <r>
          <rPr>
            <b/>
            <sz val="9"/>
            <color indexed="81"/>
            <rFont val="Tahoma"/>
            <family val="2"/>
          </rPr>
          <t xml:space="preserve">EN EL MES DE ABRIL SE CARGAN  ESTE VALOR DEJADOS DE CARGAR EN MARZO </t>
        </r>
      </text>
    </comment>
    <comment ref="Y1980" authorId="0">
      <text>
        <r>
          <rPr>
            <b/>
            <sz val="9"/>
            <color indexed="81"/>
            <rFont val="Tahoma"/>
            <family val="2"/>
          </rPr>
          <t xml:space="preserve">EN EL MES DE ABRIL SE CARGAN  ESTE VALOR DEJADOS DE CARGAR EN MARZO </t>
        </r>
      </text>
    </comment>
    <comment ref="O1981" authorId="0">
      <text>
        <r>
          <rPr>
            <b/>
            <sz val="9"/>
            <color indexed="81"/>
            <rFont val="Tahoma"/>
            <family val="2"/>
          </rPr>
          <t xml:space="preserve">EN EL MES DE ABRIL SE CARGAN  ESTE VALOR DEJADOS DE CARGAR EN MARZO </t>
        </r>
      </text>
    </comment>
    <comment ref="Y1981" authorId="0">
      <text>
        <r>
          <rPr>
            <b/>
            <sz val="9"/>
            <color indexed="81"/>
            <rFont val="Tahoma"/>
            <family val="2"/>
          </rPr>
          <t xml:space="preserve">EN EL MES DE ABRIL SE CARGAN  ESTE VALOR DEJADOS DE CARGAR EN MARZO </t>
        </r>
      </text>
    </comment>
  </commentList>
</comments>
</file>

<file path=xl/sharedStrings.xml><?xml version="1.0" encoding="utf-8"?>
<sst xmlns="http://schemas.openxmlformats.org/spreadsheetml/2006/main" count="12451" uniqueCount="3170">
  <si>
    <t xml:space="preserve">     PRESUPUESTO DE INGRESOS</t>
  </si>
  <si>
    <t>APROPIACION</t>
  </si>
  <si>
    <t>ADICIONES</t>
  </si>
  <si>
    <t>REDUCCION</t>
  </si>
  <si>
    <t>PRESUPUESTO</t>
  </si>
  <si>
    <t>ENERO</t>
  </si>
  <si>
    <t>FEBRERO</t>
  </si>
  <si>
    <t xml:space="preserve">MARZO </t>
  </si>
  <si>
    <t>ABRIL</t>
  </si>
  <si>
    <t>MAYO</t>
  </si>
  <si>
    <t>JUNIO</t>
  </si>
  <si>
    <t>SUBTOTAL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</si>
  <si>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</si>
  <si>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</si>
  <si>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</si>
  <si>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</si>
  <si>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</si>
  <si>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</si>
  <si>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</si>
  <si>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%</t>
  </si>
  <si>
    <t>INICIAL</t>
  </si>
  <si>
    <t>DEFINITIVO</t>
  </si>
  <si>
    <t>FONDO SECCIONAL DE SALUD</t>
  </si>
  <si>
    <t xml:space="preserve">TOTAL FONDO SALUD </t>
  </si>
  <si>
    <t>EJEC.</t>
  </si>
  <si>
    <t>FUENTES</t>
  </si>
  <si>
    <t xml:space="preserve">TOTAL FONDO EDUCACION  </t>
  </si>
  <si>
    <t>RECAUDADO</t>
  </si>
  <si>
    <t xml:space="preserve">CREDITO </t>
  </si>
  <si>
    <t xml:space="preserve">CONTRACREDITO </t>
  </si>
  <si>
    <t>1er  SEMEST</t>
  </si>
  <si>
    <t>2do  SEMESTR</t>
  </si>
  <si>
    <t xml:space="preserve">FONDO EDUCACION </t>
  </si>
  <si>
    <t>PROCULTURA</t>
  </si>
  <si>
    <t>PRODESARROLLO</t>
  </si>
  <si>
    <t>PROREFORESTACION</t>
  </si>
  <si>
    <t>NUMERO</t>
  </si>
  <si>
    <t>ESTAMPILLAS</t>
  </si>
  <si>
    <t xml:space="preserve">PROELECTRIFICACION </t>
  </si>
  <si>
    <t>APLAZAMIENTO</t>
  </si>
  <si>
    <t xml:space="preserve">JUNIO </t>
  </si>
  <si>
    <t>CODIGO</t>
  </si>
  <si>
    <t>Recursos destinados a cubrir reservas presupuestales vigencia anterior</t>
  </si>
  <si>
    <t xml:space="preserve">Reservas presupuestales vigencia anterior  Administración Central </t>
  </si>
  <si>
    <t>Ingresos Corrientes de Libre Destinación</t>
  </si>
  <si>
    <t>SUBCUENTA DE SALUD PUBLICA COLECTIVA</t>
  </si>
  <si>
    <t>Sistema General de Participaciones</t>
  </si>
  <si>
    <t>SUBCUENTA DE PRESTACION DE SERVICIOS DE SALUD EN LO NO CUBIERTO POR SUBSIDIOS A LA DEMANDA</t>
  </si>
  <si>
    <t>SUBCUENTA OTROS GASTOS EN SALUD FUNCIONAMIENTO</t>
  </si>
  <si>
    <t>TOTAL PRESUPUESTO DE INGRESOS</t>
  </si>
  <si>
    <t xml:space="preserve">TOTAL ADMINISTRACION  CENTRAL </t>
  </si>
  <si>
    <t>AJUSTES</t>
  </si>
  <si>
    <t>RECONOCIMIENTO</t>
  </si>
  <si>
    <t xml:space="preserve">LIBERACION </t>
  </si>
  <si>
    <t xml:space="preserve">FELIX EDUARDO RAMIREZ RESTREPO </t>
  </si>
  <si>
    <t>RECURSOS DE COFINANCIACION</t>
  </si>
  <si>
    <t>ICLD Rec.Bce</t>
  </si>
  <si>
    <t>Procultura   Rec.Bce</t>
  </si>
  <si>
    <t>Pro-Electrificacion Rec.Bce</t>
  </si>
  <si>
    <t>Prodesarrollo 25% Inf. Deportiva Rec.Bce</t>
  </si>
  <si>
    <t xml:space="preserve">Prodesarrollo 25% Inf. Educativa Rec. Bce </t>
  </si>
  <si>
    <t>Prodesarrollo 50% Saneamiento Basico Rec.Bce</t>
  </si>
  <si>
    <t>Proreforestación Rec.Bce</t>
  </si>
  <si>
    <t>CONTRIBUCION SOBRE CONTRATO DE OBRA PUBLICA</t>
  </si>
  <si>
    <t>REGALIAS Y COMPENSACIONES  PETROLERAS</t>
  </si>
  <si>
    <t xml:space="preserve">Margen de Comercializacion Rec.Bce </t>
  </si>
  <si>
    <t xml:space="preserve">OTROS INGRESOS </t>
  </si>
  <si>
    <t>Fondo de Rentas   Rec.Bce</t>
  </si>
  <si>
    <t>RENDIMIENTOS ESTAMPILLAS</t>
  </si>
  <si>
    <t>Rendimientos Prodesarrollo 25%  Inf. Educativa Rec.Bce</t>
  </si>
  <si>
    <t>Rendimientos Prodesarrollo 25% Inf. Deportiva Rec.Bce</t>
  </si>
  <si>
    <t>RENDIMIENTOS REGALIAS</t>
  </si>
  <si>
    <t>RENDIMIENTOS ICLD</t>
  </si>
  <si>
    <t>Rendimientos ICLD Rec.Bce</t>
  </si>
  <si>
    <t>RENDIMIENTOS ACPM</t>
  </si>
  <si>
    <t>Rendimientos ACPM Rec Bce</t>
  </si>
  <si>
    <t>REINTEGROS ESTAMPILLAS</t>
  </si>
  <si>
    <t>Reintegro  Pro-desarrollo Rec.Bce</t>
  </si>
  <si>
    <t>SOBRETASA AL ACPM</t>
  </si>
  <si>
    <t>Sobre Tasa ACPM Rec.Bce</t>
  </si>
  <si>
    <t>SGP-Agua Potable y Saneamiento Basico</t>
  </si>
  <si>
    <t xml:space="preserve">RECURSOS DESTINADOS A CUBRIR RESERVAS PRESUPUESALES </t>
  </si>
  <si>
    <t>RESERVAS PRESUPUESTALES FONDO SECCIONAL DE SALUD</t>
  </si>
  <si>
    <t xml:space="preserve">Reintegros </t>
  </si>
  <si>
    <t xml:space="preserve">SUBCUENTA OTROS GASTOS EN SALUD INVERSION </t>
  </si>
  <si>
    <t>MEJORAMIENTO DE LA CALIDAD EN LA ATENCION EN SALUD</t>
  </si>
  <si>
    <t xml:space="preserve">RESERVA PRESUPUESTAL ADMINISTRACION CENTRAL </t>
  </si>
  <si>
    <t xml:space="preserve">RESERVA PRESUPUESTAL  FONDO SECCIONAL SALUD </t>
  </si>
  <si>
    <t xml:space="preserve">TOTAL  RESERVA PRESUPUESTAL ADMINISTRACION CENTRAL </t>
  </si>
  <si>
    <t xml:space="preserve">DIRECTOR TECNICO  DE PRESUPUESTO </t>
  </si>
  <si>
    <t>01 </t>
  </si>
  <si>
    <t>INGRESOS CORRIENTES </t>
  </si>
  <si>
    <t>FONPET </t>
  </si>
  <si>
    <t>IMPUESTO AL CONSUMO DE LICORES </t>
  </si>
  <si>
    <t>IMPUESTO AL CONSUMO DE CIGARRILLOS Y TABACO </t>
  </si>
  <si>
    <t>PRO ANCIANO </t>
  </si>
  <si>
    <t>TRANSFERENCIAS PARA INVERSION </t>
  </si>
  <si>
    <t>DEL NIVEL NACIONAL </t>
  </si>
  <si>
    <t>SISTEMA GENERAL DE PARTICIPACIONES </t>
  </si>
  <si>
    <t>OTROS INGRESOS NO TRIBUTARIOS </t>
  </si>
  <si>
    <t>PORCENTAJE DESTINADO A SALUD LEY 1393 de 2010 </t>
  </si>
  <si>
    <t>SUBCUENTA OTROS GASTOS EN SALUD-INVERSION </t>
  </si>
  <si>
    <t>INGRESOS DE CAPITAL </t>
  </si>
  <si>
    <t>RECURSOS DE COFINANCIACION </t>
  </si>
  <si>
    <t>Programas de Infraestructura </t>
  </si>
  <si>
    <t>RENDIMIENTOS POR OPERACIONES FINANCIERAS </t>
  </si>
  <si>
    <t>PROVENIENTES DE RECURSOS DE LIBRE DESTINACION </t>
  </si>
  <si>
    <t>Rendimientos I.C.L.D </t>
  </si>
  <si>
    <t>PROVENIENTES DE RECURSOS CON DESTINACION ESPECIFICA </t>
  </si>
  <si>
    <t>PROVENIENTES DE OTROS RECURSOS CON DESTINACION ESPECIFICA DIFERENTES AL SGP </t>
  </si>
  <si>
    <t>Rendimientos por A.C.P.M. </t>
  </si>
  <si>
    <t>RENDIMIENTOS ESTAMPILLAS </t>
  </si>
  <si>
    <t>Rendimientos Procultura - Inversion </t>
  </si>
  <si>
    <t>Rendimientos Procultura -PENSIONES 20% </t>
  </si>
  <si>
    <t>Rendimientos Pro-Cultura - Seguridad Social del creador y gestor </t>
  </si>
  <si>
    <t>Rendimientos Prodesarrollo 50% Saneamiento Basico </t>
  </si>
  <si>
    <t>Rendimientos Prodesarrollo 25% Infraest. Deportiva </t>
  </si>
  <si>
    <t>Rendimientos Prodesarrollo 25% Infraest. Educativa </t>
  </si>
  <si>
    <t>Rendimientos Prodesarrollo PENSIONES 20% </t>
  </si>
  <si>
    <t>Rendimientos Proreforestacion - Inversion </t>
  </si>
  <si>
    <t>Rendimientos Proreforestacion - PENSIONES 20% </t>
  </si>
  <si>
    <t>Rendimientos Proelectrificacion - Inversion </t>
  </si>
  <si>
    <t>Rendimientos Proelectrificacion - PENSIONES 20% </t>
  </si>
  <si>
    <t>Rendimientos Prohospitales Salud </t>
  </si>
  <si>
    <t>Rendimientos Pro-UIS - Educacion 75% uis </t>
  </si>
  <si>
    <t>Rendimientos Pro-UIS - Educacion 15% uts </t>
  </si>
  <si>
    <t>Rendimientos Pro-UIS - Educacion 10% unipaz </t>
  </si>
  <si>
    <t>Rendimientos Pro-UIS - PENSIONES 20% (15% uts) </t>
  </si>
  <si>
    <t>Rendimientos Pro-UIS-PENSIONES 20% (10% unipaz) </t>
  </si>
  <si>
    <t>Rendimientos Para el Bienestar del Adulto Mayor - Inversion </t>
  </si>
  <si>
    <t>RENDIMIENTOS PARTICIPACION DE MONOPOLIO </t>
  </si>
  <si>
    <t>Rendimientos Participacion de Monopolio </t>
  </si>
  <si>
    <t>ESSA </t>
  </si>
  <si>
    <t>Subcuenta Otros Gastos en Salud-Funcionamiento </t>
  </si>
  <si>
    <t>Eje Programático de Aseguramiento </t>
  </si>
  <si>
    <t>IMPUESTO DE LOTERIAS FORANEAS </t>
  </si>
  <si>
    <t>IMPUESTO AL CONSUMO DE LICORES CON DESTINACION A SALUD </t>
  </si>
  <si>
    <t>IMPUESTO AL CONSUMO DE LICORES CON DESTINACION A SALUD PRODUCIDOS EN EL DEPARTAMENTO </t>
  </si>
  <si>
    <t>Subcuenta de Prestación de Servicios de Salud en lo no cubierto por Subsidios a la Demanda </t>
  </si>
  <si>
    <t>IMPUESTO AL CONSUMO CON DESTINO A SALUD / CERVEZA SALUD </t>
  </si>
  <si>
    <t>SUBCUENTA OTROS GASTOS EN SALUD - INVERSION </t>
  </si>
  <si>
    <t>IMPUESTO AL CONSUMO CON DESTINO A SALUD / CERVEZA SALUD DE PRODUCCION EXTRANJERA </t>
  </si>
  <si>
    <t>IMPUESTO AL CONSUMO CON DESTINO A SALUD / SOBRETASA AL CONSUMO DE CIGARRILLO Y TABACO </t>
  </si>
  <si>
    <t>IMPUESTO AL CONSUMO CON DESTINO A SALUD / SOBRETASA AL CONSUMO DE CIGARRILLO Y TABACO DE PRODUCTOS EXTRANJEROS </t>
  </si>
  <si>
    <t>TASAS Y DERECHOS </t>
  </si>
  <si>
    <t>JUEGO DE LOTERIAS </t>
  </si>
  <si>
    <t>JUEGOS DE APUESTAS PERMANENTES O CHANCE </t>
  </si>
  <si>
    <t>RENTABILIDAD MINIMA LEY 1393/2010 </t>
  </si>
  <si>
    <t>VENTA DE BIENES Y SERVICIOS </t>
  </si>
  <si>
    <t>Venta de medicamentos controlados </t>
  </si>
  <si>
    <t>SUBCUENTA OTROS GASTOS EN SALUD-FUNCIONAMIENTO </t>
  </si>
  <si>
    <t>Credencial Expendedor de Medicamentos </t>
  </si>
  <si>
    <t>Recetarios Oficiales </t>
  </si>
  <si>
    <t>Venta y Distribucion Sometidos a Fiscalizacion y Monopolio </t>
  </si>
  <si>
    <t>Licencias y Carnes de Radioproteccion </t>
  </si>
  <si>
    <t>SUBCUENTA DE SALUD PUBLICA COLECTIVA </t>
  </si>
  <si>
    <t>Venta de Servicios Laboratorio Departamental de Salud Pública </t>
  </si>
  <si>
    <t>SISTEMA GENERAL DE PARTICIPACIONES - SALUD </t>
  </si>
  <si>
    <t>S. G. P. Salud - Salud Publica </t>
  </si>
  <si>
    <t>S. G. P. Salud - Complemento y Compensación Prestación de servicios a población pobre no afiliada ( municipios certificados ) </t>
  </si>
  <si>
    <t>S. G. P. Salud - Aportes Patronales (Sin situación de fondos) (Municipios certificados) </t>
  </si>
  <si>
    <t>OTRAS TRANSFERENCIAS DEL NIVEL NACIONAL PARA INVERSION </t>
  </si>
  <si>
    <t>EN SALUD </t>
  </si>
  <si>
    <t>AYUDAS FINANCIERAS DE LA NACION PARA PROGRAMAS Y CAMPAÑAS DE SALUD PUBLICA </t>
  </si>
  <si>
    <t>Campañas Directas ETV </t>
  </si>
  <si>
    <t>Campañas Control Lepra </t>
  </si>
  <si>
    <t>Campaña Control Tuberculosis </t>
  </si>
  <si>
    <t>SUB CUENTA DE PRESTACION DE SERVICIOS DE SALUD EN LO NO CUBIERTO POR SUBSIDIOS A LA DEMANDA </t>
  </si>
  <si>
    <t>Ayudas Financieras de la Nacion para Programas de Salud -Prestacion Servicios </t>
  </si>
  <si>
    <t>Ayudas Financieras de la Nacion para Programas de Salud -Otros Programas Inversion </t>
  </si>
  <si>
    <t>Destinación preferente Artículo 336 C.P. </t>
  </si>
  <si>
    <t>PREMIOS DE JUEGOS DE SUERTE Y AZAR NO RECLAMADOS </t>
  </si>
  <si>
    <t>Rendimientos Financieros Subcta Otros Gastos en Salud Inversión </t>
  </si>
  <si>
    <t>Rendimientos Financiros-Subcuent Otros Gastos en Salud - Funcionamiento </t>
  </si>
  <si>
    <t>RECURSOS DEL BALANCE </t>
  </si>
  <si>
    <t>SUPERAVIT FISCAL </t>
  </si>
  <si>
    <t>ICLD Fondo de Paz Rec. Bce.</t>
  </si>
  <si>
    <t xml:space="preserve">Rendimientos Margen de Comercializacion Administracion Central Rec.Bce </t>
  </si>
  <si>
    <t>Monopolio de Licores 51%</t>
  </si>
  <si>
    <t>RENDIMIENTOS PRODESARROLLO 50% SANEAMIENTO BASICO REC.BCE </t>
  </si>
  <si>
    <t>CONTRIBUCION SOBRE CTO DE OBRA PUBLICA POLICIA NACIONAL DTO 066/2012 REC.BCE </t>
  </si>
  <si>
    <t>UTILIDADES DE EMPRESAS ESSA </t>
  </si>
  <si>
    <t>MONOPOLIO DE LICORES 51% REC.BCE. </t>
  </si>
  <si>
    <t xml:space="preserve">TOTAL PRESUPUESTO DE INGRESOS RESERVA PPTAL </t>
  </si>
  <si>
    <t>REINTEGROS </t>
  </si>
  <si>
    <t>TOTAL PRESUPUESTO DE INGRESOS </t>
  </si>
  <si>
    <t>TI </t>
  </si>
  <si>
    <t>INGRESOS TOTALES </t>
  </si>
  <si>
    <t>TI.A </t>
  </si>
  <si>
    <t>TI.A.1 </t>
  </si>
  <si>
    <t>TRIBUTARIOS </t>
  </si>
  <si>
    <t>TI.A.1.11 </t>
  </si>
  <si>
    <t>IMPUESTOS A GANADORES DE SORTEOS ORDINARIOS Y EXTRAORDINARIOS </t>
  </si>
  <si>
    <t>TI.A.1.11.01 </t>
  </si>
  <si>
    <t>TI.A.1.11.02 </t>
  </si>
  <si>
    <t>TI.A.1.11.02.01 </t>
  </si>
  <si>
    <t>TI.A.1.12 </t>
  </si>
  <si>
    <t>TI.A.1.12.01 </t>
  </si>
  <si>
    <t>TI.A.1.12.02 </t>
  </si>
  <si>
    <t>SUBCUENTA OTROS GASTOS EN SALUD INVERSION </t>
  </si>
  <si>
    <t>TI.A.1.12.02.01 </t>
  </si>
  <si>
    <t>TI.A.1.14 </t>
  </si>
  <si>
    <t>IMPUESTO AL CONSUMO DE LICORES, VINOS , APERITIVOS Y SIMILARES </t>
  </si>
  <si>
    <t>TI.A.1.14.1 </t>
  </si>
  <si>
    <t>TI.A.1.14.1.2 </t>
  </si>
  <si>
    <t>TI.A.1.14.1.2.1 </t>
  </si>
  <si>
    <t>TI.A.1.14.1.2.1.01 </t>
  </si>
  <si>
    <t>TI.A.1.14.1.2.3 </t>
  </si>
  <si>
    <t>IMPUESTO AL CONSUMO DE LICORES CON DESTIANACION A SALUD DE PRODUCCION EXTRANJERA </t>
  </si>
  <si>
    <t>TI.A.1.14.1.2.3.01 </t>
  </si>
  <si>
    <t>TI.A.1.15.1 </t>
  </si>
  <si>
    <t>TI.A.1.15.1.01 </t>
  </si>
  <si>
    <t>TI.A.1.15.1.02 </t>
  </si>
  <si>
    <t>TI.A.1.15.1.03 </t>
  </si>
  <si>
    <t>TI.A.1.15.1.03.01 </t>
  </si>
  <si>
    <t>TI.A.1.16 </t>
  </si>
  <si>
    <t>TI.A.1.16.1 </t>
  </si>
  <si>
    <t>TI.A.1.16.1.01 </t>
  </si>
  <si>
    <t>TI.A.1.16.1.02 </t>
  </si>
  <si>
    <t>TI.A.1.17 </t>
  </si>
  <si>
    <t>TI.A.1.17.1 </t>
  </si>
  <si>
    <t>IMPUESTO AL CONSUMO CON DESTINO A SALUD/ CERVEZA SALUD DE PRODUCCION NACIONAL </t>
  </si>
  <si>
    <t>TI.A.1.17.1.01 </t>
  </si>
  <si>
    <t>TI.A.1.17.1.02 </t>
  </si>
  <si>
    <t>TI.A.1.17.1.03 </t>
  </si>
  <si>
    <t>TI.A.1.17.2 </t>
  </si>
  <si>
    <t>TI.A.1.17.2.01 </t>
  </si>
  <si>
    <t>TI.A.1.17.2.02 </t>
  </si>
  <si>
    <t>TI.A.1.17.2.03 </t>
  </si>
  <si>
    <t>TI.A.1.17.2.03.01 </t>
  </si>
  <si>
    <t>TI.A.1.18 </t>
  </si>
  <si>
    <t>TI.A.1.18.2 </t>
  </si>
  <si>
    <t>TI.A.1.18.2.1 </t>
  </si>
  <si>
    <t>IMPUESTO AL CONSUMO CON DESTINO A SALUD /SOBRETASA AL CONSUMO DE CIGARRILLO Y TABACO DE PRODUCTOS NACIONALES </t>
  </si>
  <si>
    <t>TI.A.1.18.2.1.01 </t>
  </si>
  <si>
    <t>TI.A.1.18.2.2 </t>
  </si>
  <si>
    <t>TI.A.1.18.2.2.01 </t>
  </si>
  <si>
    <t>TI.A.2 </t>
  </si>
  <si>
    <t>NO TRIBUTARIOS </t>
  </si>
  <si>
    <t>TI.A.2.1 </t>
  </si>
  <si>
    <t>TI.A.2.1.11 </t>
  </si>
  <si>
    <t>DERECHOS DE EXPLTOTACION DE JUEGOS DE SUERTE Y AZAR </t>
  </si>
  <si>
    <t>TI.A.2.1.11.2 </t>
  </si>
  <si>
    <t>TI.A.2.1.11.2.01 </t>
  </si>
  <si>
    <t>TI.A.2.1.11.2.02 </t>
  </si>
  <si>
    <t>TI.A.2.1.11.2.02.01 </t>
  </si>
  <si>
    <t>TI.A.2.1.11.3 </t>
  </si>
  <si>
    <t>TI.A.2.1.11.3.01 </t>
  </si>
  <si>
    <t>TI.A.2.1.11.3.02 </t>
  </si>
  <si>
    <t>SUBCUENTAS OTROS GASTOS EN SALUD- INVERSION </t>
  </si>
  <si>
    <t>TI.A.2.1.11.3.02.01 </t>
  </si>
  <si>
    <t>TI.A.2.1.11.3.03 </t>
  </si>
  <si>
    <t>TI.A.2.1.11.3.03.01 </t>
  </si>
  <si>
    <t>TI.A.2.1.11.3.03.02 </t>
  </si>
  <si>
    <t>TI.A.2.1.11.3.03.02.01 </t>
  </si>
  <si>
    <t>TI.A.2.4 </t>
  </si>
  <si>
    <t>TI.A.2.4.10 </t>
  </si>
  <si>
    <t>OTROS INGRESOS DE VENTA DE BINES Y SERVICIOS DIFERENTES A LA VENTA DE ACTIVOS </t>
  </si>
  <si>
    <t>TI.A.2.4.10.01 </t>
  </si>
  <si>
    <t>TI.A.2.4.10.01.01 </t>
  </si>
  <si>
    <t>TI.A.2.4.10.01.02 </t>
  </si>
  <si>
    <t>TI.A.2.4.10.01.03 </t>
  </si>
  <si>
    <t>TI.A.2.4.10.01.04 </t>
  </si>
  <si>
    <t>TI.A.2.4.10.02 </t>
  </si>
  <si>
    <t>TI.A.2.4.10.02.01 </t>
  </si>
  <si>
    <t>TI.A.2.4.8 </t>
  </si>
  <si>
    <t>SERVICIOS DE SLAUD Y PREVISION SOCIAL </t>
  </si>
  <si>
    <t>TI.A.2.4.8.2 </t>
  </si>
  <si>
    <t>TI.A.2.6 </t>
  </si>
  <si>
    <t>TRANSFERENCIAS </t>
  </si>
  <si>
    <t>TI.A.2.6.2 </t>
  </si>
  <si>
    <t>TI.A.2.6.2.1 </t>
  </si>
  <si>
    <t>TI.A.2.6.2.1.1 </t>
  </si>
  <si>
    <t>TI.A.2.6.2.1.1.2 </t>
  </si>
  <si>
    <t>TI.A.2.6.2.1.1.2.2 </t>
  </si>
  <si>
    <t>TI.A.2.6.2.1.1.2.3 </t>
  </si>
  <si>
    <t>TI.A.2.6.2.1.1.2.4 </t>
  </si>
  <si>
    <t>TI.A.2.6.2.1.4 </t>
  </si>
  <si>
    <t>COLJUEGOS 75 % - Inversión en salud. ( Ley 643 de 2001, Ley 1122 de 2007 y Ley 1151 de 2007 ) </t>
  </si>
  <si>
    <t>TI.A.2.6.2.1.4.01 </t>
  </si>
  <si>
    <t>TI.A.2.6.2.1.4.01.01 </t>
  </si>
  <si>
    <t>TI.A.2.6.2.1.8 </t>
  </si>
  <si>
    <t>TI.A.2.6.2.1.8.1 </t>
  </si>
  <si>
    <t>TI.A.2.6.2.1.8.1.10 </t>
  </si>
  <si>
    <t>OTRAS TRANSFERENCIAS DEL NIVEL NACIONAL PARA INVERSION EN SALUD </t>
  </si>
  <si>
    <t>TI.A.2.6.2.1.8.1.10.01 </t>
  </si>
  <si>
    <t>TI.A.2.6.2.1.8.1.10.01.01 </t>
  </si>
  <si>
    <t>TI.A.2.6.2.1.8.1.10.01.01.01 </t>
  </si>
  <si>
    <t>TI.A.2.6.2.1.8.1.10.01.01.02 </t>
  </si>
  <si>
    <t>TI.A.2.6.2.1.8.1.10.01.01.03 </t>
  </si>
  <si>
    <t>TI.A.2.6.2.1.8.1.10.02 </t>
  </si>
  <si>
    <t>TI.A.2.6.2.1.8.1.10.02.01 </t>
  </si>
  <si>
    <t>TI.A.2.6.2.1.8.1.10.03 </t>
  </si>
  <si>
    <t>TI.A.2.6.2.1.8.1.10.03.01 </t>
  </si>
  <si>
    <t>TI.A.2.7 </t>
  </si>
  <si>
    <t>TI.A.2.7.2 </t>
  </si>
  <si>
    <t>PARTICIPACION POR EL EJERCICIO DEL MONOPOLIO DE LICORES Y ALCOHOLES POTABLES </t>
  </si>
  <si>
    <t>TI.A.2.7.2.1 </t>
  </si>
  <si>
    <t>SALUD </t>
  </si>
  <si>
    <t>TI.A.2.7.2.1.1 </t>
  </si>
  <si>
    <t>TI.A.2.7.2.1.2 </t>
  </si>
  <si>
    <t>TI.A.2.7.2.1.2.01 </t>
  </si>
  <si>
    <t>TI.A.2.7.2.1.2.01.01 </t>
  </si>
  <si>
    <t>TI.A.2.7.4 </t>
  </si>
  <si>
    <t>TI.A.2.7.4.1 </t>
  </si>
  <si>
    <t>PREMIOS DE JUEGOS DE SUERTE Y AZAR NO RECLAMADOS - JUEGOS DE LOTERIAS </t>
  </si>
  <si>
    <t>TI.A.2.7.4.1.01 </t>
  </si>
  <si>
    <t>TI.A.2.7.4.1.01.01 </t>
  </si>
  <si>
    <t>TI.B </t>
  </si>
  <si>
    <t>Eje Programatico de Aseguramiento </t>
  </si>
  <si>
    <t>TI.B.8 </t>
  </si>
  <si>
    <t>TI.B.8.2 </t>
  </si>
  <si>
    <t>TI.B.8.2.3 </t>
  </si>
  <si>
    <t>PROVENIENTES DE OTROS RESCURSOS CON DESTINACION ESPECIFICA DIFERENTES AL SGP </t>
  </si>
  <si>
    <t>TI.B.8.2.3.1 </t>
  </si>
  <si>
    <t>SUBCUENTA OTROS GASTOS EN SALUD - FUNCIONAMIENTO </t>
  </si>
  <si>
    <t>TI.B.8.2.3.1.01 </t>
  </si>
  <si>
    <t>TI.B.8.2.3.2 </t>
  </si>
  <si>
    <t>TI.B.8.2.3.2.01 </t>
  </si>
  <si>
    <t>TI.B.8.2.3.2.03 </t>
  </si>
  <si>
    <t>Rendimientos Financieros Subcta Salud Publica Colectiva </t>
  </si>
  <si>
    <t>TI.B.13</t>
  </si>
  <si>
    <t>TI.B.13.10</t>
  </si>
  <si>
    <t>CONTRIBUCION SOBRE CTO DE OBRA PUBLICA EJERCITO NACIONAL REC BCE </t>
  </si>
  <si>
    <t xml:space="preserve">SGP AGUA POTABLE SANEAMIENTO BASICO </t>
  </si>
  <si>
    <t>RENDIMIENTOS PRO-ELECTRIFICACION INVERSION </t>
  </si>
  <si>
    <t>REINTEGRO RESERVA DE JUBILADOS (MHCP) CON SITUACION DE FONDOS </t>
  </si>
  <si>
    <t>ESCISION ESSA REC. BCE </t>
  </si>
  <si>
    <t>SGP-OFERTA </t>
  </si>
  <si>
    <t>TI.A.2.7.4.2 </t>
  </si>
  <si>
    <t>PREMIOS DE JUEGOS DE SUERTE Y AZAR NO RECLAMADOS - JUEGOS APUESTAS PERMANENTES O CHANCE </t>
  </si>
  <si>
    <t>TI.A.2.7.4.2.01 </t>
  </si>
  <si>
    <t>TI.A.2.7.4.2.01.01 </t>
  </si>
  <si>
    <t>TI.A.2.2 </t>
  </si>
  <si>
    <t>MULTAS Y SANCIONES </t>
  </si>
  <si>
    <t>Rendimientos Financiros Medicamentos de Control </t>
  </si>
  <si>
    <t>TI.A.1.16.1.04 </t>
  </si>
  <si>
    <t>TI.B.8.2.3.1.02 </t>
  </si>
  <si>
    <t>TI.B.11 </t>
  </si>
  <si>
    <t>Otros Reintegros</t>
  </si>
  <si>
    <t>PROCULTURA LECTURA BIBLIOTECAS PUBLICAS REC BCE </t>
  </si>
  <si>
    <t>CONTRIBUCION SOBRE CTO DE OBRA PUBLICA FONDO SEGURIDAD CIUDADANA REC.BCE </t>
  </si>
  <si>
    <t>ICLD DERECHO DE EXPLOTACION DE MONOPOLIOS DE LICORES REC. BCE </t>
  </si>
  <si>
    <t>CONTRIBUCION A LA VALORIZACION </t>
  </si>
  <si>
    <t>CONTRIBUCION A LA VALORIZACION  REC. BCE</t>
  </si>
  <si>
    <t>IMPUESTO AL CONSUMO TELEFONIA MOVIL </t>
  </si>
  <si>
    <t>ACREENCIAS DE HOSPITALES LIQUIDADOS </t>
  </si>
  <si>
    <t>ACREENCIAS DE HOSPITALES LIQUIDADOS  REC. BCE.</t>
  </si>
  <si>
    <t>FONDO TABACALERO  REC. BCE</t>
  </si>
  <si>
    <t>ICLD DERECHO DE EXPLOTACION DE MONOPOLIOS DE LICORES </t>
  </si>
  <si>
    <t>REINTEGRO RESERVA DE JUBILADOS (MHCP) CON SITUACION DE FONDOS REC BCE </t>
  </si>
  <si>
    <t>AFN-ETV-GASTOS OPERATIVOS-REC.BCE. </t>
  </si>
  <si>
    <t>TI.B.6.2 </t>
  </si>
  <si>
    <t>TI.B.6.2.1 </t>
  </si>
  <si>
    <t>SUPERAVIT FISCAL DE LA VIGENCIA ANTERIOR </t>
  </si>
  <si>
    <t>PRESUPUESTO DE INGRESOS </t>
  </si>
  <si>
    <t>TI.A.2.7.10 </t>
  </si>
  <si>
    <t>TI.B.8.2.1.2 </t>
  </si>
  <si>
    <t>Provenientes de Recursos del SGP con destinacion especifica - Salud </t>
  </si>
  <si>
    <t>TI.B.8.2.1.2.2 </t>
  </si>
  <si>
    <t>Provenientes de Recursos de SGP con destinacion especifica-Salud Publica </t>
  </si>
  <si>
    <t>TI.B.8.2.1.2.4 </t>
  </si>
  <si>
    <t>RENDIMIENTOS OTROS DIFERENTES A LOS ANTERIORES CON DESTINO A SALUD </t>
  </si>
  <si>
    <t>TI.B.8.2.1.2.4.01 </t>
  </si>
  <si>
    <t>Rendimientos Financieros Subcuenta Otros Gastos en Salud Funcionamiento </t>
  </si>
  <si>
    <t>TI.B.8.2.1.2.4.02 </t>
  </si>
  <si>
    <t>Rendimientos Financieros Subcuenta Otros Gastos en Salud Inversion </t>
  </si>
  <si>
    <t>TI.B.8.2.1.2.4.03 </t>
  </si>
  <si>
    <t>Rendimientos Financieros Medicamentos de Control </t>
  </si>
  <si>
    <t>Rendimientos Financieros Subcta Prestacion Servicios Poblacion Pobre no Asegurada </t>
  </si>
  <si>
    <t>TI.B.13.10.01</t>
  </si>
  <si>
    <t xml:space="preserve">Reintegros  Regalias </t>
  </si>
  <si>
    <t>TI.B.13.10.02</t>
  </si>
  <si>
    <t xml:space="preserve">Reintegros  I.C.L.D </t>
  </si>
  <si>
    <t>TI.B.13.10.03</t>
  </si>
  <si>
    <t xml:space="preserve">Reintegros  Para el Bienestar del Adulto Mayor </t>
  </si>
  <si>
    <t>TI.B.13.10.04</t>
  </si>
  <si>
    <t xml:space="preserve">Reintegros  Rendimientos  Para el Bienestar del Adulto Mayor </t>
  </si>
  <si>
    <t>TI.B.13.10.05</t>
  </si>
  <si>
    <t>Reintegros Pro Reforestacion </t>
  </si>
  <si>
    <t>TI.B.13.10.06</t>
  </si>
  <si>
    <t>Reintegros Pro Cultura </t>
  </si>
  <si>
    <t>TI.B.13.10.07</t>
  </si>
  <si>
    <t>Reintegros Pro Desarrollo</t>
  </si>
  <si>
    <t>TI.B.13.10.08</t>
  </si>
  <si>
    <t>Reintegros Utilidades Empresa ESSA </t>
  </si>
  <si>
    <t>INGRESOS TRIBUTARIOS </t>
  </si>
  <si>
    <t>TI.A.1.13 </t>
  </si>
  <si>
    <t>TI.A.1.13.1 </t>
  </si>
  <si>
    <t>Registro y Anotación - Libre destinacion </t>
  </si>
  <si>
    <t>TI.A.1.13.1.01 </t>
  </si>
  <si>
    <t>Registro y Anotación - Libre destinacion Administracion Central </t>
  </si>
  <si>
    <t>TI.A.1.13.2 </t>
  </si>
  <si>
    <t>Impuesto de Registro Destinacion Especifica </t>
  </si>
  <si>
    <t>TI.A.1.13.2.1 </t>
  </si>
  <si>
    <t>TI.A.1.13.2.1.01 </t>
  </si>
  <si>
    <t>Registro y Anotación - FONPET 10% </t>
  </si>
  <si>
    <t>TI.A.1.13.2.1.02 </t>
  </si>
  <si>
    <t>Registro y Anotación - FONPET 20% </t>
  </si>
  <si>
    <t>TI.A.1.13.2.1.03 </t>
  </si>
  <si>
    <t>TI.A.1.13.3 </t>
  </si>
  <si>
    <t>Registro y Anotación -Otras Destinaciones </t>
  </si>
  <si>
    <t>TI.A.1.13.3.01 </t>
  </si>
  <si>
    <t>Registro y Anotación -Fondo de Paz </t>
  </si>
  <si>
    <t>TI.A.1.13.3.02 </t>
  </si>
  <si>
    <t>Registro y Anotación - Patrimonio Autonomo </t>
  </si>
  <si>
    <t>TI.A.1.13.3.03 </t>
  </si>
  <si>
    <t>Registro y Anotación - 1% I.C.L.D. (Areas de Interes Ambiental Ley 1450/2011 ART. 210) </t>
  </si>
  <si>
    <t>IMPUESTO AL CONSUMO DE LICORES, VINOS APERITIVO Y SIMILARES </t>
  </si>
  <si>
    <t>TI.A.1.14.1.1 </t>
  </si>
  <si>
    <t>Impuesto al Consumo de Licores de Libre Destinacion </t>
  </si>
  <si>
    <t>TI.A.1.14.1.1.2 </t>
  </si>
  <si>
    <t>Impuesto al Consumo de Licores de Libre Destinacion de Produccion Nacional </t>
  </si>
  <si>
    <t>TI.A.1.14.1.1.2.01 </t>
  </si>
  <si>
    <t>Impuesto al Consumo de Licores de Libre Destinacion de Produccion Nacional Administracion Central </t>
  </si>
  <si>
    <t>TI.A.1.14.1.1.2.02 </t>
  </si>
  <si>
    <t>Impuesto al Consumo de Licores Nacionales - Fondo de Paz </t>
  </si>
  <si>
    <t>TI.A.1.14.1.1.2.03 </t>
  </si>
  <si>
    <t>Impuesto al Consumo de Licores Nacionales - FONPET </t>
  </si>
  <si>
    <t>TI.A.1.14.1.1.2.04 </t>
  </si>
  <si>
    <t>TI.A.1.14.1.1.2.05 </t>
  </si>
  <si>
    <t>Impuesto al Consumo de Licores Nacionales - Patrimonio Autonomo </t>
  </si>
  <si>
    <t>TI.A.1.14.1.1.2.06 </t>
  </si>
  <si>
    <t>Impuesto al Consumo de Licores Nacionales - 1% I.C.L.D. (Areas de Interes Ambiental Ley 1450/2011 ART. 210) </t>
  </si>
  <si>
    <t>TI.A.1.14.1.1.3 </t>
  </si>
  <si>
    <t>Impuesto al Consumo de Licores Libre Destinacion produccion Extranjera </t>
  </si>
  <si>
    <t>TI.A.1.14.1.1.3.01 </t>
  </si>
  <si>
    <t>Impuesto al Consumo de Licores Extranjeros - Libre Destinacion Administracion Central </t>
  </si>
  <si>
    <t>TI.A.1.14.1.1.3.02 </t>
  </si>
  <si>
    <t>Impuesto al Consumo de Licores Extranjeros - Fondo de Paz </t>
  </si>
  <si>
    <t>TI.A.1.14.1.1.3.03 </t>
  </si>
  <si>
    <t>Impuesto al Consumo de Licores Extranjeros - FONPET </t>
  </si>
  <si>
    <t>TI.A.1.14.1.1.3.04 </t>
  </si>
  <si>
    <t>TI.A.1.14.1.1.3.05 </t>
  </si>
  <si>
    <t>Impuesto al Consumo de Licores Extranjeros - Patrimonio Autonomo </t>
  </si>
  <si>
    <t>TI.A.1.14.1.1.3.06 </t>
  </si>
  <si>
    <t>Impuesto al Consumo de Licores Extranjeros - 1% I.C.L.D. (Areas de Interes Ambiental Ley 1450/2011 ART. 210) </t>
  </si>
  <si>
    <t>TI.A.1.14.2 </t>
  </si>
  <si>
    <t>IMPUESTO AL CONSUMO DE VINOS, APERTIVOS Y SIMILARES </t>
  </si>
  <si>
    <t>TI.A.1.14.2.1 </t>
  </si>
  <si>
    <t>Impuesto al Consumo de vinos, aperitivos y similares de Libre Destinacion </t>
  </si>
  <si>
    <t>TI.A.1.14.2.1.1 </t>
  </si>
  <si>
    <t>Impuesto al Consumo de vinos, aperitivos y similares de Libre Destinacion de produccionNacional </t>
  </si>
  <si>
    <t>TI.A.1.14.2.1.1.01 </t>
  </si>
  <si>
    <t>Impuesto al Consumo de vinos, aperitivos y similares Nacionales - Libre Destinacion Administracion Central </t>
  </si>
  <si>
    <t>TI.A.1.14.2.1.1.02 </t>
  </si>
  <si>
    <t>Impuesto al Consumo de vinos, aperitivos y similares Nacionales - Fondo de Paz </t>
  </si>
  <si>
    <t>TI.A.1.14.2.1.1.03 </t>
  </si>
  <si>
    <t>Impuesto al Consumo de vinos, aperitivos y similares Nacionales - FONPET </t>
  </si>
  <si>
    <t>TI.A.1.14.2.1.1.04 </t>
  </si>
  <si>
    <t>TI.A.1.14.2.1.1.05 </t>
  </si>
  <si>
    <t>Impuesto al Consumo de vinos, aperitivos y similares Nacionales - Patrimonio Autonomo </t>
  </si>
  <si>
    <t>TI.A.1.14.2.1.1.06 </t>
  </si>
  <si>
    <t>Impuesto al Consumo de vinos, aperitivos y similares Nacionales - 1% I.C.L.D. (Areas de Interes Ambiental Ley 1450/2011 ART. 210) </t>
  </si>
  <si>
    <t>TI.A.1.14.2.1.2 </t>
  </si>
  <si>
    <t>Impuesto al Consumo de vinos, aperitivos y similares de Libre Destinacion de Produccion extranjeros </t>
  </si>
  <si>
    <t>TI.A.1.14.2.1.2.01 </t>
  </si>
  <si>
    <t>Impuesto al Consumo de vinos, aperitivos y similares extranjeros - Libre Destinacion Administracion Central </t>
  </si>
  <si>
    <t>TI.A.1.14.2.1.2.02 </t>
  </si>
  <si>
    <t>Impuesto al Consumo de vinos, aperitivos y similares extranjeros - Fondo de Paz </t>
  </si>
  <si>
    <t>TI.A.1.14.2.1.2.03 </t>
  </si>
  <si>
    <t>Impuesto al Consumo de vinos, aperitivos y similares extranjeros - FONPET </t>
  </si>
  <si>
    <t>TI.A.1.14.2.1.2.04 </t>
  </si>
  <si>
    <t>TI.A.1.14.2.1.2.05 </t>
  </si>
  <si>
    <t>Impuesto al Consumo de vinos, aperitivos y similares extranjeros - Patrimonio Autonomo </t>
  </si>
  <si>
    <t>TI.A.1.14.2.1.2.06 </t>
  </si>
  <si>
    <t>Impuesto al Consumo de vinos, aperitivos y similares extranjeros - 1% I.C.L.D. (Areas de Interes Ambiental Ley 1450/2011 ART. 210) </t>
  </si>
  <si>
    <t>IMPUESTO AL CONSUMO DE CERVEZA </t>
  </si>
  <si>
    <t>Impuesto al Consumo de Cerveza de Produccion Nacional </t>
  </si>
  <si>
    <t>Impuesto al Consumo de Cerveza Nacional - Libre Destinacion - Administracion Central </t>
  </si>
  <si>
    <t>Impuesto al Consumo de Cerveza Nacional - Fondo de Paz </t>
  </si>
  <si>
    <t>TI.A.1.16.1.03 </t>
  </si>
  <si>
    <t>Impuesto al Consumo de Cerveza Nacional - FONPET </t>
  </si>
  <si>
    <t>TI.A.1.16.1.05 </t>
  </si>
  <si>
    <t>Impuesto al Consumo de Cerveza Nacional - Patrimonio Autonomo </t>
  </si>
  <si>
    <t>TI.A.1.16.1.06 </t>
  </si>
  <si>
    <t>Impuesto al Consumo de Cerveza Naciona - 1% I.C.L.D. (Areas de Interes Ambiental Ley 1450/2011 ART. 210) </t>
  </si>
  <si>
    <t>TI.A.1.16.2 </t>
  </si>
  <si>
    <t>Impuesto al Consumo de Cervezade Produccion Extranjera </t>
  </si>
  <si>
    <t>TI.A.1.16.2.01 </t>
  </si>
  <si>
    <t>Impuesto al Consumo de Cerveza Extranjera - Libre Destinacion Administracion Central </t>
  </si>
  <si>
    <t>TI.A.1.16.2.02 </t>
  </si>
  <si>
    <t>Impuesto al Consumo de Cerveza Extranjera - Fondo de Paz </t>
  </si>
  <si>
    <t>TI.A.1.16.2.03 </t>
  </si>
  <si>
    <t>Impuesto al Consumo de Cerveza Extranjera - FONPET </t>
  </si>
  <si>
    <t>TI.A.1.16.2.04 </t>
  </si>
  <si>
    <t>TI.A.1.16.2.05 </t>
  </si>
  <si>
    <t>Impuesto al Consumo de Cerveza Extranjera - Patrimonio Autonomo </t>
  </si>
  <si>
    <t>TI.A.1.16.2.06 </t>
  </si>
  <si>
    <t>Impuesto al Consumo de Cerveza Extranjera - 1% I.C.L.D. (Areas de Interes Ambiental Ley 1450/2011 ART. 210) </t>
  </si>
  <si>
    <t>TI.A.1.18.1 </t>
  </si>
  <si>
    <t>Impuesto al Consumo de Cigarrillos y Tabaco de Libre Destinacion </t>
  </si>
  <si>
    <t>TI.A.1.18.1.1 </t>
  </si>
  <si>
    <t>Impuesto al Consumo de Cigarrillos y Tabaco de Libre Destinacion de produccion Nacional </t>
  </si>
  <si>
    <t>TI.A.1.18.1.1.01 </t>
  </si>
  <si>
    <t>Impuesto al Consumo de Tabaco y Cigarrillos Nacionales - Libre Destinacion Adminsitracion Central </t>
  </si>
  <si>
    <t>TI.A.1.18.1.1.02 </t>
  </si>
  <si>
    <t>Impuesto al Consumo de Tabaco y Cigarrillos Nacionales - Fondo de Paz </t>
  </si>
  <si>
    <t>TI.A.1.18.1.1.03 </t>
  </si>
  <si>
    <t>Impuesto al Consumo de Tabaco y Cigarrillos Nacionales - Fondo Tabacalero </t>
  </si>
  <si>
    <t>TI.A.1.18.1.1.04 </t>
  </si>
  <si>
    <t>Impuesto al Consumo de Tabaco y Cigarrillos Nacionales - FONPET </t>
  </si>
  <si>
    <t>TI.A.1.18.1.1.05 </t>
  </si>
  <si>
    <t>TI.A.1.18.1.1.06 </t>
  </si>
  <si>
    <t>Impuesto al Consumo de Tabaco y Cigarrillos Nacionales - Patrimonio Autonomo </t>
  </si>
  <si>
    <t>TI.A.1.18.1.1.07 </t>
  </si>
  <si>
    <t>Impuesto al Consumo de Tabaco y Cigarrillos Nacionales - 1% I.C.L.D. (Areas de Interes Ambiental Ley 1450/2011 ART. 210) </t>
  </si>
  <si>
    <t>TI.A.1.18.1.2 </t>
  </si>
  <si>
    <t>Impuesto al Consumo de Cigarrillos y Tabaco de Libre Destinacion de produccion Extranjera </t>
  </si>
  <si>
    <t>TI.A.1.18.1.2.01 </t>
  </si>
  <si>
    <t>Impuesto al Consumo de Tabaco y Cigarrillos Extranjeros - Libre Destinacion Admistracion Central </t>
  </si>
  <si>
    <t>TI.A.1.18.1.2.02 </t>
  </si>
  <si>
    <t>Impuesto al Consumo de Tabaco y Cigarrillos Extranjeros - Fondo de Paz </t>
  </si>
  <si>
    <t>TI.A.1.18.1.2.03 </t>
  </si>
  <si>
    <t>Impuesto al Consumo de Tabaco y Cigarrillos Extranjeros - Fondo Tabacalero </t>
  </si>
  <si>
    <t>TI.A.1.18.1.2.04 </t>
  </si>
  <si>
    <t>Impuesto al Consumo de Tabaco y Cigarrillos Extranjeros - FONPET </t>
  </si>
  <si>
    <t>TI.A.1.18.1.2.05 </t>
  </si>
  <si>
    <t>TI.A.1.18.1.2.06 </t>
  </si>
  <si>
    <t>Impuesto al Consumo de Tabaco y Cigarrillos Extranjeros - Patrimonio Autonomo </t>
  </si>
  <si>
    <t>TI.A.1.18.1.2.07 </t>
  </si>
  <si>
    <t>Impuesto al Consumo de Tabaco y Cigarrillos Extranjeros - 1% I.C.L.D. (Areas de Interes Ambiental Ley 1450/2011 ART. 210) </t>
  </si>
  <si>
    <t>TI.A.1.2 </t>
  </si>
  <si>
    <t>Impuesto sobre Vehiculos Automotores </t>
  </si>
  <si>
    <t>TI.A.1.2.1 </t>
  </si>
  <si>
    <t>Impuesto sobre Vehiculos Automotores - Vigencia Actual </t>
  </si>
  <si>
    <t>TI.A.1.2.1.01 </t>
  </si>
  <si>
    <t>Vehiculos Automotores - Vigencia Actual - Libre destinacion Administracion Central </t>
  </si>
  <si>
    <t>TI.A.1.2.1.02 </t>
  </si>
  <si>
    <t>Vehiculos Automotores - Vigencia Actual - Fondo de Paz </t>
  </si>
  <si>
    <t>TI.A.1.2.1.03 </t>
  </si>
  <si>
    <t>Vehiculos Automotores - Vigencia Actual - FONPET </t>
  </si>
  <si>
    <t>TI.A.1.2.1.04 </t>
  </si>
  <si>
    <t>TI.A.1.2.1.05 </t>
  </si>
  <si>
    <t>Vehiculos Automotores - Vigencia Actual - Patrimonio Autonomo </t>
  </si>
  <si>
    <t>TI.A.1.2.1.06 </t>
  </si>
  <si>
    <t>Vehiculos Automotores - Vigencia Actua -1% I.C.L.D. (Areas de Interes Ambiental Ley 1450/2011 ART. 210) </t>
  </si>
  <si>
    <t>TI.A.1.2.2 </t>
  </si>
  <si>
    <t>Impuesto sobre Vehiculos Automotores - Vigencia Anterior </t>
  </si>
  <si>
    <t>TI.A.1.2.2.01 </t>
  </si>
  <si>
    <t>Vehiculos Automotores - Vigencia Anterior - Libre destinacion Administracion Central </t>
  </si>
  <si>
    <t>TI.A.1.2.2.02 </t>
  </si>
  <si>
    <t>Vehiculos Automotores - Vigencia Anterior - Fondo de Paz </t>
  </si>
  <si>
    <t>TI.A.1.2.2.03 </t>
  </si>
  <si>
    <t>Vehiculos Automotores - Vigencia Anterior - FONPET </t>
  </si>
  <si>
    <t>TI.A.1.2.2.04 </t>
  </si>
  <si>
    <t>TI.A.1.2.2.05 </t>
  </si>
  <si>
    <t>Vehiculos Automotores - Vigencia Anterior - Patrimonio Autonomo </t>
  </si>
  <si>
    <t>TI.A.1.2.2.06 </t>
  </si>
  <si>
    <t>Vehiculos Automotores - Vigencia Anterior - 1% I.C.L.D. (Areas de Interes Ambiental Ley 1450/2011 ART. 210) </t>
  </si>
  <si>
    <t>TI.A.1.24 </t>
  </si>
  <si>
    <t>TI.A.1.24.01 </t>
  </si>
  <si>
    <t>Degüello de Ganado Mayor - Libre Destinacion Administracion Central </t>
  </si>
  <si>
    <t>TI.A.1.24.02 </t>
  </si>
  <si>
    <t>Degüello de Ganado Mayor - Fondo de Paz </t>
  </si>
  <si>
    <t>TI.A.1.24.03 </t>
  </si>
  <si>
    <t>Degüello de Ganado Mayor - FONPET </t>
  </si>
  <si>
    <t>TI.A.1.24.04 </t>
  </si>
  <si>
    <t>TI.A.1.24.05 </t>
  </si>
  <si>
    <t>Degüello de Ganado Mayor - Patrimonio Autonomo </t>
  </si>
  <si>
    <t>TI.A.1.24.06 </t>
  </si>
  <si>
    <t>Degüello de Ganado Mayor - 1% I.C.L.D. (Areas de Interes Ambiental Ley 1450/2011 ART. 210) </t>
  </si>
  <si>
    <t>TI.A.1.26 </t>
  </si>
  <si>
    <t>Sobretasa a la Gasolina </t>
  </si>
  <si>
    <t>TI.A.1.26.01 </t>
  </si>
  <si>
    <t>Sobretasa Gasolina - Libre Destinacion Administracion Central </t>
  </si>
  <si>
    <t>TI.A.1.26.02 </t>
  </si>
  <si>
    <t>Sobretasa Gasolina - Fondo de Paz </t>
  </si>
  <si>
    <t>TI.A.1.26.03 </t>
  </si>
  <si>
    <t>Sobretasa Gasolina - FONPET </t>
  </si>
  <si>
    <t>TI.A.1.26.04 </t>
  </si>
  <si>
    <t>TI.A.1.26.05 </t>
  </si>
  <si>
    <t>Sobretasa Gasolina - Patrimonio Autonomo </t>
  </si>
  <si>
    <t>TI.A.1.26.06 </t>
  </si>
  <si>
    <t>Sobretasa Gasolina - 1% I.C.L.D. (Areas de Interes Ambiental Ley 1450/2011 ART. 210) </t>
  </si>
  <si>
    <t>TI.A.1.28 </t>
  </si>
  <si>
    <t>ESTAMPILLAS PARA EL DESARROLLO TERRITORIAL </t>
  </si>
  <si>
    <t>TI.A.1.28.1 </t>
  </si>
  <si>
    <t>Para el Bienestar del Adulto Mayor </t>
  </si>
  <si>
    <t>TI.A.1.28.1.01 </t>
  </si>
  <si>
    <t>Para el Bienestar del Adulto Mayor - Inversion </t>
  </si>
  <si>
    <t>TI.A.1.28.2 </t>
  </si>
  <si>
    <t>Pro-Electrificacion Rural </t>
  </si>
  <si>
    <t>TI.A.1.28.2.01 </t>
  </si>
  <si>
    <t>Pro-Electrificacion - Inversion </t>
  </si>
  <si>
    <t>TI.A.1.28.2.02 </t>
  </si>
  <si>
    <t>Pro Electrificacion - PENSIONES 20% </t>
  </si>
  <si>
    <t>TI.A.1.28.4 </t>
  </si>
  <si>
    <t>Procultura </t>
  </si>
  <si>
    <t>TI.A.1.28.4.01 </t>
  </si>
  <si>
    <t>Pro-Cultura - Inversion </t>
  </si>
  <si>
    <t>TI.A.1.28.4.02 </t>
  </si>
  <si>
    <t>Pro-cultura - PENSIONES 20% </t>
  </si>
  <si>
    <t>TI.A.1.28.4.03 </t>
  </si>
  <si>
    <t>Pro-Cultura - Seguridad Social del creador y gestor </t>
  </si>
  <si>
    <t>TI.A.1.28.4.04 </t>
  </si>
  <si>
    <t>Pro-Cultura - Lectura de Bibliotecas ley 1379/10 </t>
  </si>
  <si>
    <t>TI.A.1.28.5 </t>
  </si>
  <si>
    <t>Prodesarrollo Departamental </t>
  </si>
  <si>
    <t>TI.A.1.28.5.01 </t>
  </si>
  <si>
    <t>Pro-desarrollo - Inversion 25% Infraestruct. Deportiva </t>
  </si>
  <si>
    <t>TI.A.1.28.5.02 </t>
  </si>
  <si>
    <t>Pro-desarrollo - Inversion 50% Saneamiento Basico </t>
  </si>
  <si>
    <t>TI.A.1.28.5.03 </t>
  </si>
  <si>
    <t>Pro-desarrollo - Inversion 25% Infraestruct. Educativa </t>
  </si>
  <si>
    <t>TI.A.1.28.5.04 </t>
  </si>
  <si>
    <t>Pro-desarrollo - PENSIONES 20% </t>
  </si>
  <si>
    <t>TI.A.1.28.7 </t>
  </si>
  <si>
    <t>Pro Hospitales </t>
  </si>
  <si>
    <t>TI.A.1.28.7.01 </t>
  </si>
  <si>
    <t>Pro-Hospital - Universitario de Santander </t>
  </si>
  <si>
    <t>TI.A.1.28.7.02 </t>
  </si>
  <si>
    <t>Pro-Hospital - Pasivo Pensional Hospitales Universitarios Liquidados </t>
  </si>
  <si>
    <t>TI.A.1.28.7.03 </t>
  </si>
  <si>
    <t>Pro-Hospital - Pensiones Hospitales Liquidados Sector Salud </t>
  </si>
  <si>
    <t>TI.A.1.28.7.04 </t>
  </si>
  <si>
    <t>Pro-Hospital - Patrimonio Autonomo </t>
  </si>
  <si>
    <t>TI.A.1.28.7.05 </t>
  </si>
  <si>
    <t>Pro-Hospital- PENSIONES 20% </t>
  </si>
  <si>
    <t>TI.A.1.28.8 </t>
  </si>
  <si>
    <t>ProUniversidades Publicas </t>
  </si>
  <si>
    <t>TI.A.1.28.8.01 </t>
  </si>
  <si>
    <t>PRO-UIS - Educacion 75% uis </t>
  </si>
  <si>
    <t>TI.A.1.28.8.02 </t>
  </si>
  <si>
    <t>PRO-UIS - Educacion 15% uts </t>
  </si>
  <si>
    <t>TI.A.1.28.8.03 </t>
  </si>
  <si>
    <t>PRO-UIS - Educacion 10% unipaz </t>
  </si>
  <si>
    <t>TI.A.1.28.8.04 </t>
  </si>
  <si>
    <t>PRO-UIS - PENSIONES 20% (15% uts) </t>
  </si>
  <si>
    <t>TI.A.1.28.8.05 </t>
  </si>
  <si>
    <t>PRO-UIS - PENSIONES 20% (10% unipaz) </t>
  </si>
  <si>
    <t>TI.A.1.28.9.2 </t>
  </si>
  <si>
    <t>OTRAS ESTAMPILLAS </t>
  </si>
  <si>
    <t>TI.A.1.28.9.2.1 </t>
  </si>
  <si>
    <t>Proreforestación </t>
  </si>
  <si>
    <t>TI.A.1.28.9.2.1.01 </t>
  </si>
  <si>
    <t>Pro-reforestacion - Inversion </t>
  </si>
  <si>
    <t>TI.A.1.28.9.2.1.02 </t>
  </si>
  <si>
    <t>Pro-reforestacion - PENSIONES 20% </t>
  </si>
  <si>
    <t>TI.A.1.28.9.2.2 </t>
  </si>
  <si>
    <t>TI.A.1.28.9.2.2.01 </t>
  </si>
  <si>
    <t>Pro-anciano - Inversion </t>
  </si>
  <si>
    <t>TI.A.1.28.9.2.2.02 </t>
  </si>
  <si>
    <t>Pro-anciano - PENSIONES 20% </t>
  </si>
  <si>
    <t>TI.A.1.30 </t>
  </si>
  <si>
    <t>Contribución sobre contratos de obras públicas </t>
  </si>
  <si>
    <t>TI.A.1.30.01 </t>
  </si>
  <si>
    <t>Contrib sobre ctos. obra pública - Ejercito Nacional </t>
  </si>
  <si>
    <t>TI.A.1.30.02 </t>
  </si>
  <si>
    <t>Contrib sobre ctos. obra pública - Policia Nacional </t>
  </si>
  <si>
    <t>TI.A.1.30.03 </t>
  </si>
  <si>
    <t>Contrib sobre ctos. obra pública - Cuerpo Tècnico de Investigaciòn Seccinal Stder-CTI </t>
  </si>
  <si>
    <t>TI.A.1.30.04 </t>
  </si>
  <si>
    <t>Contrib sobre ctos. obra pública Fondo de Seguridad Ciudadana </t>
  </si>
  <si>
    <t>TI.A.1.30.05 </t>
  </si>
  <si>
    <t>Contrib. sobre ctos. obra pública- Unidad Admtiva Especial Migraciòn Colombia Secc. Stder. </t>
  </si>
  <si>
    <t>TI.A.1.30.06 </t>
  </si>
  <si>
    <t>Contrib. sobre ctos. obra pública- Unidad Nacional de Protección UNP </t>
  </si>
  <si>
    <t>INGRESOS NO TRIBUTARIOS </t>
  </si>
  <si>
    <t>TI.A.2.2.5 </t>
  </si>
  <si>
    <t>INTERESES MORATORIOS </t>
  </si>
  <si>
    <t>TI.A.2.2.5.10 </t>
  </si>
  <si>
    <t>Otros Intereses de Origen Tributario </t>
  </si>
  <si>
    <t>TI.A.2.2.5.10.01 </t>
  </si>
  <si>
    <t>Intereses por Impuesto - Otros Intereses de Origen Tributario - Libre Destinacion Administracion Central </t>
  </si>
  <si>
    <t>TI.A.2.2.5.10.02 </t>
  </si>
  <si>
    <t>Intereses por Impuesto - Otros Intereses de Origen Tributario- Fondo de Paz </t>
  </si>
  <si>
    <t>TI.A.2.2.5.10.03 </t>
  </si>
  <si>
    <t>Intereses por Impuesto - Otros Intereses de Origen Tributario - FONPET </t>
  </si>
  <si>
    <t>TI.A.2.2.5.10.04 </t>
  </si>
  <si>
    <t>TI.A.2.2.5.10.05 </t>
  </si>
  <si>
    <t>Intereses por Impuesto - Otros Intereses de Origen Tributario - Patrimonio Autonomo </t>
  </si>
  <si>
    <t>TI.A.2.2.5.10.06 </t>
  </si>
  <si>
    <t>Intereses por Impuesto - Otros Intereses de Origen Tributario - 1% I.C.L.D. (Areas de Interes Ambiental Ley 1450/2011 ART. 210) </t>
  </si>
  <si>
    <t>TI.A.2.2.5.5 </t>
  </si>
  <si>
    <t>Intereses Moratorios Impuesto sobre Vehiculos Automotores </t>
  </si>
  <si>
    <t>TI.A.2.2.5.5.01 </t>
  </si>
  <si>
    <t>Intereses por Impuesto sobre Vehiculos Automotores - Libre Destinacion Administracion Central </t>
  </si>
  <si>
    <t>TI.A.2.2.5.5.02 </t>
  </si>
  <si>
    <t>Intereses por Impuesto sobre Vehiculos Automotores - Fondo de Paz </t>
  </si>
  <si>
    <t>TI.A.2.2.5.5.03 </t>
  </si>
  <si>
    <t>Intereses por Impuesto sobre Vehiculos Automotores - FONPET </t>
  </si>
  <si>
    <t>TI.A.2.2.5.5.04 </t>
  </si>
  <si>
    <t>TI.A.2.2.5.5.05 </t>
  </si>
  <si>
    <t>Intereses por Impuesto sobre Vehiculos Automotores - Patrimonio Autonomo </t>
  </si>
  <si>
    <t>TI.A.2.2.5.5.06 </t>
  </si>
  <si>
    <t>Intereses por Impuesto sobre Vehiculos Automotores - 1% I.C.L.D. (Areas de Interes Ambiental Ley 1450/2011 ART. 210) </t>
  </si>
  <si>
    <t>TI.A.2.2.6 </t>
  </si>
  <si>
    <t>SANCIONES TRIBUTARIAS </t>
  </si>
  <si>
    <t>TI.A.2.2.6.4 </t>
  </si>
  <si>
    <t>Sanciones Tributarias Vehiculos Automotores </t>
  </si>
  <si>
    <t>TI.A.2.2.6.4.01 </t>
  </si>
  <si>
    <t>Multas y Sanciones por Impuestos Sobre Vehiculos Automotores - Libre Destinacion Administracion Central </t>
  </si>
  <si>
    <t>TI.A.2.2.6.4.02 </t>
  </si>
  <si>
    <t>Multas y Sanciones por Impuestos Sobre Vehiculos Automotores - Fondo de Paz </t>
  </si>
  <si>
    <t>TI.A.2.2.6.4.03 </t>
  </si>
  <si>
    <t>Multas y Sanciones por Impuestos Sobre Vehiculos Automotores - FONPET </t>
  </si>
  <si>
    <t>TI.A.2.2.6.4.04 </t>
  </si>
  <si>
    <t>TI.A.2.2.6.4.05 </t>
  </si>
  <si>
    <t>Multas y Sanciones por Impuestos Sobre Vehiculos Automotores - Patrimonio Autonomo </t>
  </si>
  <si>
    <t>TI.A.2.2.6.4.06 </t>
  </si>
  <si>
    <t>Multas y Sanciones por Impuestos Sobre Vehiculos Automotores - 1% I.C.L.D. (Areas de Interes Ambiental Ley 1450/2011 ART. 210) </t>
  </si>
  <si>
    <t>TI.A.2.2.6.8 </t>
  </si>
  <si>
    <t>Otras Sanciones Tributarias </t>
  </si>
  <si>
    <t>TI.A.2.2.6.8.01 </t>
  </si>
  <si>
    <t>Multas y Sanciones por Impuestos - Otras Sanciones tributarias - Libre Destinacion Administracion Central </t>
  </si>
  <si>
    <t>TI.A.2.2.6.8.02 </t>
  </si>
  <si>
    <t>Multas y Sanciones por Impuestos - Otras Sanciones tributarias - Fondo de Paz </t>
  </si>
  <si>
    <t>TI.A.2.2.6.8.03 </t>
  </si>
  <si>
    <t>Multas y Sanciones por Impuestos - Otras Sanciones tributarias - FONPET </t>
  </si>
  <si>
    <t>TI.A.2.2.6.8.04 </t>
  </si>
  <si>
    <t>TI.A.2.2.6.8.05 </t>
  </si>
  <si>
    <t>Multas y Sanciones por Impuestos - Otras Sanciones tributarias - Patrimonio Autonomo </t>
  </si>
  <si>
    <t>TI.A.2.2.6.8.06 </t>
  </si>
  <si>
    <t>Multas y Sanciones por Impuestos - Otras Sanciones tributarias - 1% I.C.L.D. (Areas de Interes Ambiental Ley 1450/2011 ART. 210) </t>
  </si>
  <si>
    <t>TI.A.2.3 </t>
  </si>
  <si>
    <t>CONTRIBUCIONES </t>
  </si>
  <si>
    <t>TI.A.2.3.1 </t>
  </si>
  <si>
    <t>Contribución de Valorización </t>
  </si>
  <si>
    <t>TI.A.2.3.1.1 </t>
  </si>
  <si>
    <t>Contribución de Valorización Vigencia Actual </t>
  </si>
  <si>
    <t>TI.A.2.5 </t>
  </si>
  <si>
    <t>RENTAS CONTRACTUALES </t>
  </si>
  <si>
    <t>TI.A.2.5.1 </t>
  </si>
  <si>
    <t>Arrendamientos </t>
  </si>
  <si>
    <t>TI.A.2.5.1.01 </t>
  </si>
  <si>
    <t>Concesiones - Libre Destinacion Administracion Central </t>
  </si>
  <si>
    <t>TI.A.2.5.1.02 </t>
  </si>
  <si>
    <t>Concesiones - Fondo de Paz </t>
  </si>
  <si>
    <t>TI.A.2.5.1.03 </t>
  </si>
  <si>
    <t>Concesiones - FONPET </t>
  </si>
  <si>
    <t>TI.A.2.5.1.04 </t>
  </si>
  <si>
    <t>TI.A.2.5.1.05 </t>
  </si>
  <si>
    <t>Concesiones - Patrimonio Autonomo </t>
  </si>
  <si>
    <t>TI.A.2.5.1.06 </t>
  </si>
  <si>
    <t>Concesiones - 1% I.C.L.D. (Areas de Interes Ambiental Ley 1450/2011 ART. 210) </t>
  </si>
  <si>
    <t>TI.A.2.6.1 </t>
  </si>
  <si>
    <t>Trasferencias de Libre Destinacion </t>
  </si>
  <si>
    <t>TI.A.2.6.1.3 </t>
  </si>
  <si>
    <t>Cuota de fiscalizacion </t>
  </si>
  <si>
    <t>TI.A.2.6.1.3.2 </t>
  </si>
  <si>
    <t>Provenientes de Establecimientos Publicos </t>
  </si>
  <si>
    <t>TI.A.2.6.1.3.2.01 </t>
  </si>
  <si>
    <t>Cuota de fiscalizacion y auditaje - Otras Entidades - Contraloria (Sin Situacion de Fondos) </t>
  </si>
  <si>
    <t>SGP EDUCACION CANCELACIONES </t>
  </si>
  <si>
    <t>Pensiones - FED </t>
  </si>
  <si>
    <t>Cesantias - FED </t>
  </si>
  <si>
    <t>TI.A.2.6.2.1.1.5 </t>
  </si>
  <si>
    <t>S.G.P Agua Potable y Saneamiento Básico </t>
  </si>
  <si>
    <t>TI.A.2.6.2.1.1.5.1 </t>
  </si>
  <si>
    <t>TI.A.2.6.2.1.1.5.1.01 </t>
  </si>
  <si>
    <t>Sistema General de Participación Agua Potable Saneamiento Basico </t>
  </si>
  <si>
    <t>TI.A.2.6.2.1.5 </t>
  </si>
  <si>
    <t>IVA Telefonía Movil </t>
  </si>
  <si>
    <t>TI.A.2.6.2.1.5.01 </t>
  </si>
  <si>
    <t>IVA Telefonía Movil -Cultura </t>
  </si>
  <si>
    <t>TI.A.2.6.2.1.6 </t>
  </si>
  <si>
    <t>Sobretasa al ACPM </t>
  </si>
  <si>
    <t>TI.A.2.6.2.1.6.01 </t>
  </si>
  <si>
    <t>Sobretasa A.C.P.M. - Inversión </t>
  </si>
  <si>
    <t>OTROS NO TRIBUTARIOS </t>
  </si>
  <si>
    <t>TI.A.2.7.10.1 </t>
  </si>
  <si>
    <t>Otros Ingresos </t>
  </si>
  <si>
    <t>TI.A.2.7.10.1.01 </t>
  </si>
  <si>
    <t>Otros Ingresos - Libre Destinacion </t>
  </si>
  <si>
    <t>TI.A.2.7.10.1.02 </t>
  </si>
  <si>
    <t>Otros Ingresos - Fondo de Paz </t>
  </si>
  <si>
    <t>TI.A.2.7.10.1.03 </t>
  </si>
  <si>
    <t>Otros Ingresos - FONPET </t>
  </si>
  <si>
    <t>TI.A.2.7.10.1.04 </t>
  </si>
  <si>
    <t>TI.A.2.7.10.1.05 </t>
  </si>
  <si>
    <t>Otros Ingresos - Patrimonio Autonomo </t>
  </si>
  <si>
    <t>TI.A.2.7.10.1.06 </t>
  </si>
  <si>
    <t>Otros Ingresos - 1% I.C.L.D. (Areas de Interes Ambiental Ley 1450/2011 ART. 210) </t>
  </si>
  <si>
    <t>TI.A.2.7.10.2 </t>
  </si>
  <si>
    <t>FONDO DE RENTAS </t>
  </si>
  <si>
    <t>TI.A.2.7.10.2.01 </t>
  </si>
  <si>
    <t>Fondo de Rentas </t>
  </si>
  <si>
    <t>TI.B.1 </t>
  </si>
  <si>
    <t>TI.B.1.1 </t>
  </si>
  <si>
    <t>Cofinanciacion Nacional - Nivel Central </t>
  </si>
  <si>
    <t>TI.B.1.1.4 </t>
  </si>
  <si>
    <t>TI.B.1.1.4.01 </t>
  </si>
  <si>
    <t>TI.B.1.1.4.02 </t>
  </si>
  <si>
    <t>TI.B.1.1.4.03 </t>
  </si>
  <si>
    <t>TI.B.10 </t>
  </si>
  <si>
    <t>RETIROS FONPET </t>
  </si>
  <si>
    <t>TI.B.10.4 </t>
  </si>
  <si>
    <t>Retiro para pago de bonos y cuotas partes de bono pensional </t>
  </si>
  <si>
    <t>TI.B.10.4.1 </t>
  </si>
  <si>
    <t>Retiro para pago de bonos y cuotas partes de bonos pensionales A y B. Sin situación de fondos. </t>
  </si>
  <si>
    <t>TI.B.10.4.2 </t>
  </si>
  <si>
    <t>Retiro para pago de bonos y cuotas partes de bonos pensionales C y E. Sin situación de fondos. </t>
  </si>
  <si>
    <t>UTILIDADES DE EXCEDENTES FINANCIEROS (EMPRESAS INDUSTRIALES, COMERCIALES Y ESTABLECIMIENTOS PUBLICOS </t>
  </si>
  <si>
    <t>TI.B.11.01 </t>
  </si>
  <si>
    <t>Utilidades de Empresas Industriales y Comerciales </t>
  </si>
  <si>
    <t>TI.B.11.01.01 </t>
  </si>
  <si>
    <t>Otras Utilidades de Empresas Industriales y Comerciales </t>
  </si>
  <si>
    <t>TI.B.11.01.01.01 </t>
  </si>
  <si>
    <t>TI.B.6 </t>
  </si>
  <si>
    <t>TI.B.6.2.1.1 </t>
  </si>
  <si>
    <t>Recursos de libre destinación </t>
  </si>
  <si>
    <t>TI.B.6.2.1.1.3 </t>
  </si>
  <si>
    <t>Ingresos corrientes de libre destinación diferentes a la participación de libre destinación Propósito General </t>
  </si>
  <si>
    <t>TI.B.6.2.1.1.3.1 </t>
  </si>
  <si>
    <t>I.C.L.D. REC.BCE </t>
  </si>
  <si>
    <t>TI.B.8.1 </t>
  </si>
  <si>
    <t>TI.B.8.1.3 </t>
  </si>
  <si>
    <t>Ingresos corrientes de libre destinación diferentes a la participación de libre destinación Propósito General: </t>
  </si>
  <si>
    <t>TI.B.8.1.3.01 </t>
  </si>
  <si>
    <t>Provenientes de Recursos con Destinacion Especifica </t>
  </si>
  <si>
    <t>TI.B.8.2.1 </t>
  </si>
  <si>
    <t>Provenientes de Recursos SGP con destinación especifica </t>
  </si>
  <si>
    <t>TI.B.8.2.1.5 </t>
  </si>
  <si>
    <t>Provenientes de Recursos SGP con destinación especifica - Agua Potable y Saneamiento Basico </t>
  </si>
  <si>
    <t>TI.B.8.2.1.5.01 </t>
  </si>
  <si>
    <t>Rendimientos SGP Agua Potable  </t>
  </si>
  <si>
    <t>TI.B.8.2.3.2.1 </t>
  </si>
  <si>
    <t>RENDIMIENTOS ESTAMPILLAS PROCULTURA </t>
  </si>
  <si>
    <t>TI.B.8.2.3.2.1.01 </t>
  </si>
  <si>
    <t>TI.B.8.2.3.2.1.02 </t>
  </si>
  <si>
    <t>TI.B.8.2.3.2.1.03 </t>
  </si>
  <si>
    <t>TI.B.8.2.3.2.1.04 </t>
  </si>
  <si>
    <t>Rendimientos Pro-Cultura - Lectura de Bibliotecas ley 1379/10 </t>
  </si>
  <si>
    <t>TI.B.8.2.3.2.2 </t>
  </si>
  <si>
    <t>Rendimientos Estampillas Prodesarrollo </t>
  </si>
  <si>
    <t>TI.B.8.2.3.2.2.01 </t>
  </si>
  <si>
    <t>TI.B.8.2.3.2.2.02 </t>
  </si>
  <si>
    <t>TI.B.8.2.3.2.2.03 </t>
  </si>
  <si>
    <t>TI.B.8.2.3.2.2.04 </t>
  </si>
  <si>
    <t>TI.B.8.2.3.2.3 </t>
  </si>
  <si>
    <t>Rendimientos Estampillas Proreforestacion </t>
  </si>
  <si>
    <t>TI.B.8.2.3.2.3.01 </t>
  </si>
  <si>
    <t>TI.B.8.2.3.2.3.02 </t>
  </si>
  <si>
    <t>TI.B.8.2.3.2.4 </t>
  </si>
  <si>
    <t>Rendimientos Estampillas Proelectrificacion </t>
  </si>
  <si>
    <t>TI.B.8.2.3.2.4.01 </t>
  </si>
  <si>
    <t>TI.B.8.2.3.2.4.02 </t>
  </si>
  <si>
    <t>TI.B.8.2.3.2.5 </t>
  </si>
  <si>
    <t>Rendimientos Estampillas Pro Hospitales </t>
  </si>
  <si>
    <t>TI.B.8.2.3.2.5.01 </t>
  </si>
  <si>
    <t>TI.B.8.2.3.2.6 </t>
  </si>
  <si>
    <t>Rendimientos Estampillas Pro U.I.S. </t>
  </si>
  <si>
    <t>TI.B.8.2.3.2.6.01 </t>
  </si>
  <si>
    <t>TI.B.8.2.3.2.6.02 </t>
  </si>
  <si>
    <t>TI.B.8.2.3.2.6.03 </t>
  </si>
  <si>
    <t>TI.B.8.2.3.2.6.04 </t>
  </si>
  <si>
    <t>TI.B.8.2.3.2.6.05 </t>
  </si>
  <si>
    <t>TI.B.8.2.3.2.7 </t>
  </si>
  <si>
    <t>Rendimientos Estampillas Para el Bienestar del Adulto Mayor </t>
  </si>
  <si>
    <t>TI.B.8.2.3.2.7.01 </t>
  </si>
  <si>
    <t>TI.B.8.2.3.2.8 </t>
  </si>
  <si>
    <t>Rendimientos Estampillas Proanciano </t>
  </si>
  <si>
    <t>TI.B.8.2.3.2.8.01 </t>
  </si>
  <si>
    <t>Rendimientos Proanciano - Inversion </t>
  </si>
  <si>
    <t>TI.B.8.2.3.2.8.02 </t>
  </si>
  <si>
    <t>Rendimientos Proanciano - PENSIONES 20% </t>
  </si>
  <si>
    <t>TI.B.8.2.3.3 </t>
  </si>
  <si>
    <t>TI.B.8.2.3.3.01 </t>
  </si>
  <si>
    <t>TI.B.8.2.3.4 </t>
  </si>
  <si>
    <t>Rendimientos Regalias Antiguas </t>
  </si>
  <si>
    <t>TI.B.8.2.3.4.01 </t>
  </si>
  <si>
    <t xml:space="preserve">ADICIONES </t>
  </si>
  <si>
    <t xml:space="preserve">REDUCCIONES </t>
  </si>
  <si>
    <t xml:space="preserve">PRESUPUESTO DEFINITIVO </t>
  </si>
  <si>
    <t xml:space="preserve">APROPIACION INICIAL </t>
  </si>
  <si>
    <t xml:space="preserve">     PRESUPUESTO DE INGRESOS FUENTES</t>
  </si>
  <si>
    <t>SUBTOTAL  1er  SEMESTRE</t>
  </si>
  <si>
    <t>TOTAL  RECAUDADO</t>
  </si>
  <si>
    <t>% EJEC.</t>
  </si>
  <si>
    <t>SUBTOTAL   2do  SEMESTRE</t>
  </si>
  <si>
    <t>TI.A.1.15 </t>
  </si>
  <si>
    <t>DESAGREGACION IVA LICORES, VINOS APERITIVOS Y SIMILARES </t>
  </si>
  <si>
    <t>IVA LICORES, VINOS, APERITIVOS y SIMILARES - SALUD </t>
  </si>
  <si>
    <t>AFN-ETV Gastos Generales </t>
  </si>
  <si>
    <t>SUB CUENTA OTROS GASTOS EN SALUD </t>
  </si>
  <si>
    <t>TI.B.8.2.3.2.02 </t>
  </si>
  <si>
    <t>TI.A.2.6.2.1.1.1 </t>
  </si>
  <si>
    <t>SISTEMA GENERAL DE PARTICIPACIONES EDUCACION  </t>
  </si>
  <si>
    <t>TI.A.2.6.2.1.1.1.1 </t>
  </si>
  <si>
    <t>S. G. P. EDUCACION - PRESTACION DE SERVICIOS </t>
  </si>
  <si>
    <t>TI.A.2.6.2.1.1.1.1.1 </t>
  </si>
  <si>
    <t>Personal Administrativo </t>
  </si>
  <si>
    <t>TI.A.2.6.2.1.1.1.1.2 </t>
  </si>
  <si>
    <t>Prestación de Servicios (CSF) </t>
  </si>
  <si>
    <t>TI.A.2.6.2.1.1.1.1.3 </t>
  </si>
  <si>
    <t>Aportes Docentes y Directivos Docentes (SSF) </t>
  </si>
  <si>
    <t>TI.A.2.6.2.1.1.1.1.4 </t>
  </si>
  <si>
    <t>Aportes Patronales (SSF) </t>
  </si>
  <si>
    <t>OTRAS TRANSFERENCIAS DEL NIVEL NACIONAL PARA INVERSION  </t>
  </si>
  <si>
    <t>TI.A.2.6.2.1.8.2 </t>
  </si>
  <si>
    <t>EN EDUCACION </t>
  </si>
  <si>
    <t>TI.A.2.6.2.1.8.2.3 </t>
  </si>
  <si>
    <t>ALIMENTACION ESCOLAR LEY 1450 de 2011 (ICBF o MEN) </t>
  </si>
  <si>
    <t>TI.B.13 </t>
  </si>
  <si>
    <t>TI.B.13.11 </t>
  </si>
  <si>
    <t>Reintegros Provenientes de Recursos SGP con destinación especifica - Educación </t>
  </si>
  <si>
    <t>TI.B.14 </t>
  </si>
  <si>
    <t>OTROS RECURSOS DE CAPITAL </t>
  </si>
  <si>
    <t>TI.B.14.1 </t>
  </si>
  <si>
    <t>Otros ingresos de Capital </t>
  </si>
  <si>
    <t>PROVENIENTES DE RECUESOS SGP CON DESTINACION ESPECIFICA </t>
  </si>
  <si>
    <t>TI.B.8.2.1.1 </t>
  </si>
  <si>
    <t>PROVENIENTES DE RECURSOS SGP CON DESTINACION ESPECIFICA - EDUCACION </t>
  </si>
  <si>
    <t>TI.B.8.2.1.1.1 </t>
  </si>
  <si>
    <t>SGP Educación Prestación del Servicio  </t>
  </si>
  <si>
    <t>Provenientes de recursos con destinacion especifica diferentes al SGP  </t>
  </si>
  <si>
    <t xml:space="preserve">Impuesto de Registro </t>
  </si>
  <si>
    <t xml:space="preserve">Impuesto de Deguello de Ganado Mayor </t>
  </si>
  <si>
    <t>SGP AGUA POTABLE SANEAMIENTO BASICO  VIG FUTURA PDA </t>
  </si>
  <si>
    <t>TELEFONIA MOVIL 4% RES 852/2015 REC BCE </t>
  </si>
  <si>
    <t>EXCEDENTES IDESAN REC BCE </t>
  </si>
  <si>
    <t>VENTA DE TERRENOS (VENTA DE ACTIVOS) REC BCE </t>
  </si>
  <si>
    <t>RENDIMIENTOS CREDITO INTERNO BANCA COMERCIAL REC BCE </t>
  </si>
  <si>
    <t>REINTEGROS RENDIMIENTOS CREDITO INTERNO BANCA COMERCIAL REC BCE </t>
  </si>
  <si>
    <t>RECURSOS SIN SITUACION DE FONDOS -FONPET </t>
  </si>
  <si>
    <t>AFN-ETV-GASTOS GENERALES </t>
  </si>
  <si>
    <t>AFN-RES.2909/2015 ETV-GASTOS OPERATIVOS REC.BCE. </t>
  </si>
  <si>
    <t>SGP-SALUD PUBLICA COLECTIVA </t>
  </si>
  <si>
    <t>SGP-APORTE PATRONAL </t>
  </si>
  <si>
    <t>RENTAS CEDIDAS- CERVEZA- INVERSION OFERTA </t>
  </si>
  <si>
    <t>RENTAS CEDIDAS 25% FUNCIONAMIENTO </t>
  </si>
  <si>
    <t>RENTAS CEDIDAS LICORES 25%-OFERTA </t>
  </si>
  <si>
    <t>REND. FCIEROS SUBCTA SALUD PUBLICA COLECTIVA </t>
  </si>
  <si>
    <t>REND. F/ROS SUBCTA PREST. SERV. SALUD EN LO NO CUBIERTO POR SUBSIDIOS A DEMANDA REC BCE </t>
  </si>
  <si>
    <t>RENDIMIENTOS FINANCIEROS SUBCUENTA OTROS GASTOS EN SALUD INVERSION - VARIOS REC.BCE. </t>
  </si>
  <si>
    <t>RECURSOS FONADE COF.CONTRATO PLAN </t>
  </si>
  <si>
    <t>MARGEN DE COMERCIALIZACION REC.BCE </t>
  </si>
  <si>
    <t>FONDOS COMUNES FUNCIONAMIENTO REC BCE </t>
  </si>
  <si>
    <t>RESERVA PRESUPUESTAL  FONDO SECCIONAL  EDUCACION  SGP CSF </t>
  </si>
  <si>
    <t>Rendimientos I.C.L.D. Rec.Bce </t>
  </si>
  <si>
    <t>TI.B.6.2.1.2 </t>
  </si>
  <si>
    <t>TI.B.6.2.1.2.1 </t>
  </si>
  <si>
    <t>TI.B.6.2.1.2.1.5 </t>
  </si>
  <si>
    <t>TI.B.6.2.1.2.9 </t>
  </si>
  <si>
    <t>Otros recursos de forzosa inversión diferentes al SGP (con destinación específica) </t>
  </si>
  <si>
    <t>TI.B.6.2.1.2.9.1 </t>
  </si>
  <si>
    <t>SOBRETASA AL A.C.P.M REC. BCE </t>
  </si>
  <si>
    <t>TI.B.6.2.1.2.9.1.01 </t>
  </si>
  <si>
    <t>Sobretasa al A.C.P.M Rec. Bce </t>
  </si>
  <si>
    <t>TI.B.6.2.1.2.9.10 </t>
  </si>
  <si>
    <t>TI.B.6.2.1.2.9.11 </t>
  </si>
  <si>
    <t>TI.B.6.2.1.2.9.11.01 </t>
  </si>
  <si>
    <t>TI.B.6.2.1.2.9.12 </t>
  </si>
  <si>
    <t>TI.B.6.2.1.2.9.12.01 </t>
  </si>
  <si>
    <t>TI.B.6.2.1.2.9.13 </t>
  </si>
  <si>
    <t>TI.B.6.2.1.2.9.13.01 </t>
  </si>
  <si>
    <t>TI.B.6.2.1.2.9.14 </t>
  </si>
  <si>
    <t>TI.B.6.2.1.2.9.14.01 </t>
  </si>
  <si>
    <t>TI.B.6.2.1.2.9.15 </t>
  </si>
  <si>
    <t>TI.B.6.2.1.2.9.15.01 </t>
  </si>
  <si>
    <t>TI.B.6.2.1.2.9.16 </t>
  </si>
  <si>
    <t>TI.B.6.2.1.2.9.17 </t>
  </si>
  <si>
    <t>TI.B.6.2.1.2.9.17.01 </t>
  </si>
  <si>
    <t>TI.B.6.2.1.2.9.18 </t>
  </si>
  <si>
    <t>TI.B.6.2.1.2.9.18.01 </t>
  </si>
  <si>
    <t>TI.B.6.2.1.2.9.2 </t>
  </si>
  <si>
    <t>ESTAMPILLAS  </t>
  </si>
  <si>
    <t>TI.B.6.2.1.2.9.2.1 </t>
  </si>
  <si>
    <t>TI.B.6.2.1.2.9.2.1.01 </t>
  </si>
  <si>
    <t>Pro-Desarrollo Inversión 25% Inf. Deportiva Rec. Bce </t>
  </si>
  <si>
    <t>TI.B.6.2.1.2.9.2.1.02 </t>
  </si>
  <si>
    <t>Pro-Desarrollo Inversión 50% Saneamiento Básico Rec. Bce </t>
  </si>
  <si>
    <t>TI.B.6.2.1.2.9.2.1.03 </t>
  </si>
  <si>
    <t>Pro-Desarrollo 25% Infraestructura Educativa Rec. Bce   </t>
  </si>
  <si>
    <t>TI.B.6.2.1.2.9.2.2 </t>
  </si>
  <si>
    <t>TI.B.6.2.1.2.9.2.2.01 </t>
  </si>
  <si>
    <t>TI.B.6.2.1.2.9.2.3 </t>
  </si>
  <si>
    <t>TI.B.6.2.1.2.9.2.3.01 </t>
  </si>
  <si>
    <t>TI.B.6.2.1.2.9.2.4 </t>
  </si>
  <si>
    <t>TI.B.6.2.1.2.9.2.4.01 </t>
  </si>
  <si>
    <t>TI.B.6.2.1.2.9.2.5 </t>
  </si>
  <si>
    <t>TI.B.6.2.1.2.9.2.6 </t>
  </si>
  <si>
    <t>TI.B.6.2.1.2.9.2.7 </t>
  </si>
  <si>
    <t>TI.B.6.2.1.2.9.3 </t>
  </si>
  <si>
    <t>CONTRIBUCION SOBRE CONTRATO DE OBRA PUBLICA  </t>
  </si>
  <si>
    <t>TI.B.6.2.1.2.9.4 </t>
  </si>
  <si>
    <t>TI.B.6.2.1.2.9.5 </t>
  </si>
  <si>
    <t>TI.B.6.2.1.2.9.5.01 </t>
  </si>
  <si>
    <t>TI.B.6.2.1.2.9.6 </t>
  </si>
  <si>
    <t>TI.B.6.2.1.2.9.6.01 </t>
  </si>
  <si>
    <t>TI.B.6.2.1.2.9.7 </t>
  </si>
  <si>
    <t>TI.B.6.2.1.2.9.7.01 </t>
  </si>
  <si>
    <t>TI.B.6.2.1.2.9.8 </t>
  </si>
  <si>
    <t>TI.B.6.2.1.2.9.8.01 </t>
  </si>
  <si>
    <t>TI.B.6.2.1.2.9.9 </t>
  </si>
  <si>
    <t>TI.B.6.2.1.2.9.9.01 </t>
  </si>
  <si>
    <t>TI.B.6.2.2 </t>
  </si>
  <si>
    <t>Superávit Fiscal de vigencias anteriores no incorporado </t>
  </si>
  <si>
    <t>TI.B.6.2.2.2 </t>
  </si>
  <si>
    <t>Recursos de forzosa inversión (con destinación especifica) </t>
  </si>
  <si>
    <t>TI.B.6.2.2.2.1 </t>
  </si>
  <si>
    <t>RECURSOS DE FORSOZA INVERSION CON DESTINACION ESPECIFICA - SALUD </t>
  </si>
  <si>
    <t>TI.B.6.2.2.2.1.2.2 </t>
  </si>
  <si>
    <t>Recursos de Forsoza Inversion - Salud: Salud Publica Colectiva </t>
  </si>
  <si>
    <t>TI.B.6.2.2.2.9 </t>
  </si>
  <si>
    <t>TI.B.6.2.2.2.9.02 </t>
  </si>
  <si>
    <t>Subcuenta Salud Publica Colectiva </t>
  </si>
  <si>
    <t>TI.B.6.2.2.2.9.04 </t>
  </si>
  <si>
    <t>Subcuenta Otros Gastos en Salud Inversion </t>
  </si>
  <si>
    <t>RECURSOS DE FORSOZA INVERSION CON DESTINACION ESPECIFICA </t>
  </si>
  <si>
    <t>OTROS RECURSOS DE FORSOZA INVERSION DIFERENTES AL SGP (CON DESTINACION ESPECIFICA) </t>
  </si>
  <si>
    <t>Otros Recursos </t>
  </si>
  <si>
    <t>OTROS INGRESOS DE CAPITAL </t>
  </si>
  <si>
    <t>TI.B.14.01 </t>
  </si>
  <si>
    <t>OTROS INGRESOS DE CAPITAL - SALUD </t>
  </si>
  <si>
    <t>TI.B.14.01.03 </t>
  </si>
  <si>
    <t>Otros Ingresos - Subcuenta Prestacion de Servicios Poblacion Pobre </t>
  </si>
  <si>
    <t>Recursos de Forsoza Inversion - Salud: Prestacion de Servicios a la Poblacion Pobre no Afiliada </t>
  </si>
  <si>
    <t>TI.B.6.2.2.2.9.01 </t>
  </si>
  <si>
    <t>Subcuenta Otros Gastos en Salud Funcionamiento </t>
  </si>
  <si>
    <t>TI.B.1.1.2 </t>
  </si>
  <si>
    <t>PROGRAMAS DE EDUCACION </t>
  </si>
  <si>
    <t>TI.B.1.1.2.1 </t>
  </si>
  <si>
    <t>PROGRAMA DE ALIMENTACION ESCOLAR PAE </t>
  </si>
  <si>
    <t>TI.B.1.1.2.1.01 </t>
  </si>
  <si>
    <t>BOLSA COMUN-MUNICIPIO DE AGUADA-NO CERTIFICADO EN EDUCACION </t>
  </si>
  <si>
    <t>TI.B.1.1.2.1.02 </t>
  </si>
  <si>
    <t>BOLSA COMUN-MUNICIPIO DE ALBANIA-NO CERTIFICADO EN EDUCACION </t>
  </si>
  <si>
    <t>TI.B.1.1.2.1.03 </t>
  </si>
  <si>
    <t>BOLSA COMUN-MUNICIPIO DE ARATOCA-NO CERTIFICADO EN EDUCACION </t>
  </si>
  <si>
    <t>TI.B.1.1.2.1.04 </t>
  </si>
  <si>
    <t>BOLSA COMUN-MUNICIPIO DE BARBOSA-NO CERTIFICADO EN EDUCACION </t>
  </si>
  <si>
    <t>TI.B.1.1.2.1.05 </t>
  </si>
  <si>
    <t>BOLSA COMUN-MUNICIPIO DE BARICHARA-NO CERTIFICADO EN EDUCACION </t>
  </si>
  <si>
    <t>TI.B.1.1.2.1.06 </t>
  </si>
  <si>
    <t>BOLSA COMUN-MUNICIPIO DE BETULIA-NO CERTIFICADO EN EDUCACION </t>
  </si>
  <si>
    <t>TI.B.1.1.2.1.07 </t>
  </si>
  <si>
    <t>BOLSA COMUN-MUNICIPIO DE BOLIVAR-NO CERTIFICADO EN EDUCACION </t>
  </si>
  <si>
    <t>TI.B.1.1.2.1.08 </t>
  </si>
  <si>
    <t>BOLSA COMUN-MUNICIPIO DE CABRERA-NO CERTIFICADO EN EDUCACION </t>
  </si>
  <si>
    <t>TI.B.1.1.2.1.09 </t>
  </si>
  <si>
    <t>BOLSA COMUN-MUNICIPIO DE CALIFORNIA-NO CERTIFICADO EN EDUCACION </t>
  </si>
  <si>
    <t>TI.B.1.1.2.1.10 </t>
  </si>
  <si>
    <t>BOLSA COMUN-MUNICIPIO DE CAPITANEJO-NO CERTIFICADO EN EDUCACION </t>
  </si>
  <si>
    <t>TI.B.1.1.2.1.11 </t>
  </si>
  <si>
    <t>BOLSA COMUN-MUNICIPIO DE CARCASI-NO CERTIFICADO EN EDUCACION </t>
  </si>
  <si>
    <t>TI.B.1.1.2.1.12 </t>
  </si>
  <si>
    <t>BOLSA COMUN-MUNICIPIO DE CEPITA-NO CERTIFICADO EN EDUCACION </t>
  </si>
  <si>
    <t>TI.B.1.1.2.1.13 </t>
  </si>
  <si>
    <t>BOLSA COMUN-MUNICIPIO DE CHARALA-NO CERTIFICADO EN EDUCACION </t>
  </si>
  <si>
    <t>TI.B.1.1.2.1.14 </t>
  </si>
  <si>
    <t>BOLSA COMUN-MUNICIPIO DE CHARTA-NO CERTIFICADO EN EDUCACION </t>
  </si>
  <si>
    <t>TI.B.1.1.2.1.15 </t>
  </si>
  <si>
    <t>BOLSA COMUN-MUNICIPIO DE CHIMA-NO CERTIFICADO EN EDUCACION </t>
  </si>
  <si>
    <t>TI.B.1.1.2.1.16 </t>
  </si>
  <si>
    <t>BOLSA COMUN-MUNICIPIO DE CHIPATA-NO CERTIFICADO EN EDUCACION </t>
  </si>
  <si>
    <t>TI.B.1.1.2.1.17 </t>
  </si>
  <si>
    <t>BOLSA COMUN-MUNICIPIO DE CIMITARRA-NO CERTIFICADO EN EDUCACION </t>
  </si>
  <si>
    <t>TI.B.1.1.2.1.18 </t>
  </si>
  <si>
    <t>BOLSA COMUN-MUNICIPIO DE CONCEPCION-NO CERTIFICADO EN EDUCACION </t>
  </si>
  <si>
    <t>TI.B.1.1.2.1.19 </t>
  </si>
  <si>
    <t>BOLSA COMUN-MUNICIPIO DE CONFINES-NO CERTIFICADO EN EDUCACION </t>
  </si>
  <si>
    <t>TI.B.1.1.2.1.20 </t>
  </si>
  <si>
    <t>BOLSA COMUN-MUNICIPIO DE CONTRATACION-NO CERTIFICADO EN EDUCACION </t>
  </si>
  <si>
    <t>TI.B.1.1.2.1.21 </t>
  </si>
  <si>
    <t>BOLSA COMUN-MUNICIPIO DE COROMORO-NO CERTIFICADO EN EDUCACION </t>
  </si>
  <si>
    <t>TI.B.1.1.2.1.22 </t>
  </si>
  <si>
    <t>BOLSA COMUN-MUNICIPIO DE CURITI-NO CERTIFICADO EN EDUCACION </t>
  </si>
  <si>
    <t>TI.B.1.1.2.1.23 </t>
  </si>
  <si>
    <t>BOLSA COMUN-MUNICIPIO DE EL CARMEN DE CHUCURI-NO CERTIFICADO EN EDUCACION </t>
  </si>
  <si>
    <t>TI.B.1.1.2.1.24 </t>
  </si>
  <si>
    <t>BOLSA COMUN-MUNICIPIO DE EL CERRITO-NO CERTIFICADO EN EDUCACION </t>
  </si>
  <si>
    <t>TI.B.1.1.2.1.25 </t>
  </si>
  <si>
    <t>BOLSA COMUN-MUNICIPIO DE GUACAMAYO-NO CERTIFICADO EN EDUCACION </t>
  </si>
  <si>
    <t>TI.B.1.1.2.1.26 </t>
  </si>
  <si>
    <t>BOLSA COMUN-MUNICIPIO DE EL PEÑON-NO CERTIFICADO EN EDUCACION </t>
  </si>
  <si>
    <t>TI.B.1.1.2.1.27 </t>
  </si>
  <si>
    <t>BOLSA COMUN-MUNICIPIO DE EL PLAYON-NO CERTIFICADO EN EDUCACION </t>
  </si>
  <si>
    <t>TI.B.1.1.2.1.28 </t>
  </si>
  <si>
    <t>BOLSA COMUN-MUNICIPIO DE ENCINO-NO CERTIFICADO EN EDUCACION </t>
  </si>
  <si>
    <t>TI.B.1.1.2.1.29 </t>
  </si>
  <si>
    <t>BOLSA COMUN-MUNICIPIO DE ENCISO-NO CERTIFICADO EN EDUCACION </t>
  </si>
  <si>
    <t>TI.B.1.1.2.1.30 </t>
  </si>
  <si>
    <t>BOLSA COMUN-MUNICIPIO DE FLORIAN-NO CERTIFICADO EN EDUCACION </t>
  </si>
  <si>
    <t>TI.B.1.1.2.1.31 </t>
  </si>
  <si>
    <t>BOLSA COMUN-MUNICIPIO DE GALAN-NO CERTIFICADO EN EDUCACION </t>
  </si>
  <si>
    <t>TI.B.1.1.2.1.32 </t>
  </si>
  <si>
    <t>BOLSA COMUN-MUNICIPIO DE GAMBITA-NO CERTIFICADO EN EDUCACION </t>
  </si>
  <si>
    <t>TI.B.1.1.2.1.33 </t>
  </si>
  <si>
    <t>BOLSA COMUN-MUNICIPIO DE GUACA-NO CERTIFICADO EN EDUCACION </t>
  </si>
  <si>
    <t>TI.B.1.1.2.1.34 </t>
  </si>
  <si>
    <t>BOLSA COMUN-MUNICIPIO DE GUADALUPE-NO CERTIFICADO EN EDUCACION </t>
  </si>
  <si>
    <t>TI.B.1.1.2.1.35 </t>
  </si>
  <si>
    <t>BOLSA COMUN-MUNICIPIO DE GUAPOTA-NO CERTIFICADO EN EDUCACION </t>
  </si>
  <si>
    <t>TI.B.1.1.2.1.36 </t>
  </si>
  <si>
    <t>BOLSA COMUN-MUNICIPIO DE GUAVATA-NO CERTIFICADO EN EDUCACION </t>
  </si>
  <si>
    <t>TI.B.1.1.2.1.37 </t>
  </si>
  <si>
    <t>BOLSA COMUN-MUNICIPIO DE GUEPSA-NO CERTIFICADO EN EDUCACION </t>
  </si>
  <si>
    <t>TI.B.1.1.2.1.38 </t>
  </si>
  <si>
    <t>BOLSA COMUN-MUNICIPIO DE HATO-NO CERTIFICADO EN EDUCACION </t>
  </si>
  <si>
    <t>TI.B.1.1.2.1.39 </t>
  </si>
  <si>
    <t>BOLSA COMUN-MUNICIPIO DE JESUS MARIA-NO CERTIFICADO EN EDUCACION </t>
  </si>
  <si>
    <t>TI.B.1.1.2.1.40 </t>
  </si>
  <si>
    <t>BOLSA COMUN-MUNICIPIO DE JORDAN-NO CERTIFICADO EN EDUCACION </t>
  </si>
  <si>
    <t>TI.B.1.1.2.1.41 </t>
  </si>
  <si>
    <t>BOLSA COMUN-MUNICIPIO DE LA BELLEZA-NO CERTIFICADO EN EDUCACION </t>
  </si>
  <si>
    <t>TI.B.1.1.2.1.42 </t>
  </si>
  <si>
    <t>BOLSA COMUN-MUNICIPIO DE LA PAZ-NO CERTIFICADO EN EDUCACION </t>
  </si>
  <si>
    <t>TI.B.1.1.2.1.43 </t>
  </si>
  <si>
    <t>BOLSA COMUN-MUNICIPIO DE LANDAZURI-NO CERTIFICADO EN EDUCACION </t>
  </si>
  <si>
    <t>TI.B.1.1.2.1.44 </t>
  </si>
  <si>
    <t>BOLSA COMUN-MUNICIPIO DE LEBRIJA-NO CERTIFICADO EN EDUCACION </t>
  </si>
  <si>
    <t>TI.B.1.1.2.1.45 </t>
  </si>
  <si>
    <t>BOLSA COMUN-MUNICIPIO DE LOS SANTOS-NO CERTIFICADO EN EDUCACION </t>
  </si>
  <si>
    <t>TI.B.1.1.2.1.46 </t>
  </si>
  <si>
    <t>BOLSA COMUN-MUNICIPIO DE MALAGA-NO CERTIFICADO EN EDUCACION </t>
  </si>
  <si>
    <t>TI.B.1.1.2.1.47 </t>
  </si>
  <si>
    <t>BOLSA COMUN-MUNICIPIO DE MATANZA-NO CERTIFICADO EN EDUCACION </t>
  </si>
  <si>
    <t>TI.B.1.1.2.1.48 </t>
  </si>
  <si>
    <t>BOLSA COMUN-MUNICIPIO DE MOGOTES-NO CERTIFICADO EN EDUCACION </t>
  </si>
  <si>
    <t>TI.B.1.1.2.1.49 </t>
  </si>
  <si>
    <t>BOLSA COMUN-MUNICIPIO DE MOLAGAVITA-NO CERTIFICADO EN EDUCACION </t>
  </si>
  <si>
    <t>TI.B.1.1.2.1.50 </t>
  </si>
  <si>
    <t>BOLSA COMUN-MUNICIPIO DE OCAMONTE-NO CERTIFICADO EN EDUCACION </t>
  </si>
  <si>
    <t>TI.B.1.1.2.1.51 </t>
  </si>
  <si>
    <t>BOLSA COMUN-MUNICIPIO DE OIBA-NO CERTIFICADO EN EDUCACION </t>
  </si>
  <si>
    <t>TI.B.1.1.2.1.52 </t>
  </si>
  <si>
    <t>BOLSA COMUN-MUNICIPIO DE ONZAGA-NO CERTIFICADO EN EDUCACION </t>
  </si>
  <si>
    <t>TI.B.1.1.2.1.53 </t>
  </si>
  <si>
    <t>BOLSA COMUN-MUNICIPIO DE EL PALMAR-NO CERTIFICADO EN EDUCACION </t>
  </si>
  <si>
    <t>TI.B.1.1.2.1.54 </t>
  </si>
  <si>
    <t>BOLSA COMUN-MUNICIPIO DE PALMAS DEL SOCORRO-NO CERTIFICADO EN EDUCACION </t>
  </si>
  <si>
    <t>TI.B.1.1.2.1.55 </t>
  </si>
  <si>
    <t>BOLSA COMUN-MUNICIPIO DE PARAMO-NO CERTIFICADO EN EDUCACION </t>
  </si>
  <si>
    <t>TI.B.1.1.2.1.56 </t>
  </si>
  <si>
    <t>BOLSA COMUN-MUNICIPIO DE PINCHOTE-NO CERTIFICADO EN EDUCACION </t>
  </si>
  <si>
    <t>TI.B.1.1.2.1.57 </t>
  </si>
  <si>
    <t>BOLSA COMUN-MUNICIPIO DE PUENTE NACIONAL-NO CERTIFICADO EN EDUCACION </t>
  </si>
  <si>
    <t>TI.B.1.1.2.1.58 </t>
  </si>
  <si>
    <t>BOLSA COMUN-MUNICIPIO DE PUERTO PARRA-NO CERTIFICADO EN EDUCACION </t>
  </si>
  <si>
    <t>TI.B.1.1.2.1.59 </t>
  </si>
  <si>
    <t>BOLSA COMUN-MUNICIPIO DE PUERTO WILCHES-NO CERTIFICADO EN EDUCACION </t>
  </si>
  <si>
    <t>TI.B.1.1.2.1.60 </t>
  </si>
  <si>
    <t>BOLSA COMUN-MUNICIPIO DE RIONEGRO-NO CERTIFICADO EN EDUCACION </t>
  </si>
  <si>
    <t>TI.B.1.1.2.1.61 </t>
  </si>
  <si>
    <t>BOLSA COMUN-MUNICIPIO DE SABANA DE TORRES-NO CERTIFICADO EN EDUCACION </t>
  </si>
  <si>
    <t>TI.B.1.1.2.1.62 </t>
  </si>
  <si>
    <t>BOLSA COMUN-MUNICIPIO DE SAN ANDRES-NO CERTIFICADO EN EDUCACION </t>
  </si>
  <si>
    <t>TI.B.1.1.2.1.63 </t>
  </si>
  <si>
    <t>BOLSA COMUN-MUNICIPIO DE SAN BENITO-NO CERTIFICADO EN EDUCACION </t>
  </si>
  <si>
    <t>TI.B.1.1.2.1.64 </t>
  </si>
  <si>
    <t>BOLSA COMUN-MUNICIPIO DE SAN GIL-NO CERTIFICADO EN EDUCACION </t>
  </si>
  <si>
    <t>TI.B.1.1.2.1.65 </t>
  </si>
  <si>
    <t>BOLSA COMUN-MUNICIPIO DE SAN JOAQUIN-NO CERTIFICADO EN EDUCACION </t>
  </si>
  <si>
    <t>TI.B.1.1.2.1.66 </t>
  </si>
  <si>
    <t>BOLSA COMUN-MUNICIPIO DE SAN JOSE DE MIRANDA-NO CERTIFICADO EN EDUCACION </t>
  </si>
  <si>
    <t>TI.B.1.1.2.1.67 </t>
  </si>
  <si>
    <t>BOLSA COMUN-MUNICIPIO DE SAN MIGUEL-NO CERTIFICADO EN EDUCACION </t>
  </si>
  <si>
    <t>TI.B.1.1.2.1.68 </t>
  </si>
  <si>
    <t>BOLSA COMUN-MUNICIPIO DE SAN VICENTE DE CHUCURI-NO CERTIFICADO EN EDUCACION </t>
  </si>
  <si>
    <t>TI.B.1.1.2.1.69 </t>
  </si>
  <si>
    <t>BOLSA COMUN-MUNICIPIO DE SANTA BARBARA-NO CERTIFICADO EN EDUCACION </t>
  </si>
  <si>
    <t>TI.B.1.1.2.1.70 </t>
  </si>
  <si>
    <t>BOLSA COMUN-MUNICIPIO DE SANTA HELENA DEL OPON-NO CERTIFICADO EN EDUCACION </t>
  </si>
  <si>
    <t>TI.B.1.1.2.1.71 </t>
  </si>
  <si>
    <t>BOLSA COMUN-MUNICIPIO DE SIMACOTA-NO CERTIFICADO EN EDUCACION </t>
  </si>
  <si>
    <t>TI.B.1.1.2.1.72 </t>
  </si>
  <si>
    <t>BOLSA COMUN-MUNICIPIO DE SUAITA-NO CERTIFICADO EN EDUCACION </t>
  </si>
  <si>
    <t>TI.B.1.1.2.1.73 </t>
  </si>
  <si>
    <t>BOLSA COMUN-MUNICIPIO DE SUCRE-NO CERTIFICADO EN EDUCACION </t>
  </si>
  <si>
    <t>TI.B.1.1.2.1.74 </t>
  </si>
  <si>
    <t>BOLSA COMUN-MUNICIPIO DE SURATA-NO CERTIFICADO EN EDUCACION </t>
  </si>
  <si>
    <t>TI.B.1.1.2.1.75 </t>
  </si>
  <si>
    <t>BOLSA COMUN-MUNICIPIO DE TONA-NO CERTIFICADO EN EDUCACION </t>
  </si>
  <si>
    <t>TI.B.1.1.2.1.76 </t>
  </si>
  <si>
    <t>BOLSA COMUN-MUNICIPIO DE VELEZ-NO CERTIFICADO EN EDUCACION </t>
  </si>
  <si>
    <t>TI.B.1.1.2.1.77 </t>
  </si>
  <si>
    <t>BOLSA COMUN-MUNICIPIO DE VETAS-NO CERTIFICADO EN EDUCACION </t>
  </si>
  <si>
    <t>TI.B.1.1.2.1.78 </t>
  </si>
  <si>
    <t>BOLSA COMUN-MUNICIPIO DE VILLANUEVA-NO CERTIFICADO EN EDUCACION </t>
  </si>
  <si>
    <t>TI.B.1.1.2.1.79 </t>
  </si>
  <si>
    <t>BOLSA COMUN-MUNICIPIO DE ZAPATOCA-NO CERTIFICADO EN EDUCACION </t>
  </si>
  <si>
    <t>TI.B.1.1.2.1.80 </t>
  </si>
  <si>
    <t>BOLSA COMUN-MUNICIPIO DE EL SOCORRO-NO CERTIFICADO EN EDUCACION </t>
  </si>
  <si>
    <t>TI.B.1.1.2.1.81 </t>
  </si>
  <si>
    <t>BOLSA COMUN-MUNICIPIO DE MACARAVITA-NO CERTIFICADO EN EDUCACION </t>
  </si>
  <si>
    <t>TI.B.1.1.2.1.82 </t>
  </si>
  <si>
    <t>BOLSA COMUN-MUNICIPIO DE VALLE DE SAN JOSE-NO CERTIFICADO EN EDUCACION </t>
  </si>
  <si>
    <t>TI.A.2.6.1.4 </t>
  </si>
  <si>
    <t>CUOTAS PARTES PENSIONALES </t>
  </si>
  <si>
    <t>TI.A.2.6.1.4.01 </t>
  </si>
  <si>
    <t>Cuotas partes pensiónales </t>
  </si>
  <si>
    <t>TI.B.7 </t>
  </si>
  <si>
    <t>VENTA DE ACTIVOS </t>
  </si>
  <si>
    <t>TI.B.7.1 </t>
  </si>
  <si>
    <t>AL SECTOR PUBLICO </t>
  </si>
  <si>
    <t>TI.B.7.1.1 </t>
  </si>
  <si>
    <t>VENTA DE ACCIONES </t>
  </si>
  <si>
    <t>TI.B.7.1.1.01 </t>
  </si>
  <si>
    <t>Venta de acciones Fondo Ganadero de Santander </t>
  </si>
  <si>
    <t>TI.B.8.2.3.5</t>
  </si>
  <si>
    <t>TI.B.8.2.3.5.01 </t>
  </si>
  <si>
    <t xml:space="preserve">Rendimientos Ventas de Acciones </t>
  </si>
  <si>
    <t xml:space="preserve">Rendimientos Ventas de Acciones  Fondo Ganadero de Santander </t>
  </si>
  <si>
    <t>Al Sector Publico </t>
  </si>
  <si>
    <t>TI.B.7.1.1.2 </t>
  </si>
  <si>
    <t>RECURSPS DE FORSOZA INVESION (CON DESTINACION ESPECIFICA) </t>
  </si>
  <si>
    <t>RECURSOS DE FORZOSA INVERSION SGP (CON DESTINACION ESPECIFICA) </t>
  </si>
  <si>
    <t>TI.B.6.2.1.2.1.1 </t>
  </si>
  <si>
    <t>RECURSOS FORSOZA INVERSION - EDUCACION </t>
  </si>
  <si>
    <t>TI.B.6.2.1.2.1.1.1 </t>
  </si>
  <si>
    <t>SGP Educacion Prestacion del Servicio </t>
  </si>
  <si>
    <t>Otros Recursos de Forsoza Inversión Diferentes al SGP (Con Destinación Especifica) </t>
  </si>
  <si>
    <t>TI.B.1.4 </t>
  </si>
  <si>
    <t>OTRAS COFINANCIACIONES </t>
  </si>
  <si>
    <t>TI.B.1.4.01 </t>
  </si>
  <si>
    <t>ESCISION ESSA </t>
  </si>
  <si>
    <t>TI.B.1.4.01.01 </t>
  </si>
  <si>
    <t>Escisión ESSA </t>
  </si>
  <si>
    <t>TI.B.8.2.3.10 </t>
  </si>
  <si>
    <t>RENDIMIENTOS CONTRIBUCION SOBRE CONTRATO DE OBRA PUBLICA-POLICIA NACIONAL </t>
  </si>
  <si>
    <t>TI.B.8.2.3.10.01 </t>
  </si>
  <si>
    <t>Rendimientos Contribución Sobre Contrato De Obra Publica-Policía Nacional </t>
  </si>
  <si>
    <t>TI.B.8.2.3.11 </t>
  </si>
  <si>
    <t>RENDIMIENTOS CONTRIBUCION SOBRE CONTRATO DE OBRA PUBLICA-EJERCITO NACIONAL </t>
  </si>
  <si>
    <t>TI.B.8.2.3.11.01 </t>
  </si>
  <si>
    <t>Rendimientos Contribución Sobre Contrato De Obra Publica-Ejercito Nacional </t>
  </si>
  <si>
    <t>TI.B.8.2.3.12 </t>
  </si>
  <si>
    <t>RENDIMIENTOS CONTRIBUCION SOBRE CONTRATO DE OBRA PUBLICA-FONDO ESPECIAL GOBERNADOR </t>
  </si>
  <si>
    <t>TI.B.8.2.3.12.01 </t>
  </si>
  <si>
    <t>Rendimientos Contribución Sobre Contrato De Obra Publica-Fondo Especial Gobernador </t>
  </si>
  <si>
    <t>TI.B.8.2.3.13 </t>
  </si>
  <si>
    <t>RENDIMIENTOS CONTRIBUCION SOBRE CONTRATO DE OBRA PUBLICA-CTI </t>
  </si>
  <si>
    <t>TI.B.8.2.3.13.01 </t>
  </si>
  <si>
    <t>Rendimientos Contribución Sobre Contrato De Obra Publica-CTI </t>
  </si>
  <si>
    <t>TI.B.8.2.3.14 </t>
  </si>
  <si>
    <t>RENDIMIENTOS CONTRIBUCION SOBRE CONTRATO DE OBRA PUBLICA - UNIDAD ADMISTRATIVA ESPECIAL MIGRACION COLOMBIA SECCIONAL SANTANDER </t>
  </si>
  <si>
    <t>TI.B.8.2.3.14.01 </t>
  </si>
  <si>
    <t>Rendimientos Contribución Sobre Contrato De Obra Publica - Unidad Admistrativa Especial Migración Colombia Seccional Santander </t>
  </si>
  <si>
    <t>TI.B.8.2.3.15 </t>
  </si>
  <si>
    <t>RENDIMIENTOS CONTRIBUCION SOBRE CONTRATO DE OBRA PUBLICA - UNIDAD NACIONAL DE PROTECCION </t>
  </si>
  <si>
    <t>TI.B.8.2.3.15.01 </t>
  </si>
  <si>
    <t>Rendimientos Contribución Sobre Contrato De Obra Publica - Unidad Nacional De Protección </t>
  </si>
  <si>
    <t>TI.B.8.2.3.18 </t>
  </si>
  <si>
    <t>RENDIMIENTOS HOSPITALES LIQUIDADOS </t>
  </si>
  <si>
    <t>TI.B.8.2.3.18.01 </t>
  </si>
  <si>
    <t>Rendimientos Hospitales Liquidados </t>
  </si>
  <si>
    <t>TI.B.8.2.3.19 </t>
  </si>
  <si>
    <t>RENDIMIENTOS FINANCIOROS EXCEDENTES IDESAN </t>
  </si>
  <si>
    <t>TI.B.8.2.3.19.01 </t>
  </si>
  <si>
    <t>Rendimientos Financieros Excedentes IDESAN </t>
  </si>
  <si>
    <t>TI.B.8.2.3.20 </t>
  </si>
  <si>
    <t>RENDIMIENTOS CREDIO INTERNO BANCA COMERCIAL </t>
  </si>
  <si>
    <t>TI.B.8.2.3.20.01 </t>
  </si>
  <si>
    <t>Rendimientos Crédito Interno Banca Comercial </t>
  </si>
  <si>
    <t>TI.B.8.2.3.21 </t>
  </si>
  <si>
    <t>RENDIMIENTOS MARGEN DE COMERCIALIZACION </t>
  </si>
  <si>
    <t>TI.B.8.2.3.21.01 </t>
  </si>
  <si>
    <t>Rendimientos Margen De Comercialización </t>
  </si>
  <si>
    <t>TI.B.8.2.3.22 </t>
  </si>
  <si>
    <t>RENDIMIENTOS FINANCIEROS AREA INTERES AMBIENTAL </t>
  </si>
  <si>
    <t>TI.B.8.2.3.22.01 </t>
  </si>
  <si>
    <t>Rendimientos Financieros Area Interés Ambiental </t>
  </si>
  <si>
    <t>TI.B.8.2.3.6 </t>
  </si>
  <si>
    <t>RENDIMIENTOS FONDO DE VIVIENDA </t>
  </si>
  <si>
    <t>TI.B.8.2.3.6.01 </t>
  </si>
  <si>
    <t>Rendimiento Fondo de Vivienda </t>
  </si>
  <si>
    <t>TI.B.8.2.3.23 </t>
  </si>
  <si>
    <t>RENDIMIENTOS CUOTAS PARTES PENSIONALES </t>
  </si>
  <si>
    <t>TI.B.8.2.3.23.01 </t>
  </si>
  <si>
    <t>Rendimientos Cuotas Partes Pensionales </t>
  </si>
  <si>
    <t>TI.B.8.2.3.8 </t>
  </si>
  <si>
    <t>RENDIMIENTOS PENSIONES FED </t>
  </si>
  <si>
    <t>TI.B.8.2.3.8.01 </t>
  </si>
  <si>
    <t>Rendimientos pensiones FED </t>
  </si>
  <si>
    <t>TI.B.8.2.3.9 </t>
  </si>
  <si>
    <t>RENDIMIENTOS FONDO DE RENTAS </t>
  </si>
  <si>
    <t>TI.B.8.2.3.9.01 </t>
  </si>
  <si>
    <t>Rendimientos Fondo de Rentas </t>
  </si>
  <si>
    <t>TI.B.8.2.3.16 </t>
  </si>
  <si>
    <t>RENDIMIENTOS FONDO DE REINSERCION Y PAZ </t>
  </si>
  <si>
    <t>TI.B.8.2.3.16.01 </t>
  </si>
  <si>
    <t>Rendimientos Fondo De Reinserción Y Paz </t>
  </si>
  <si>
    <t>TI.B.8.2.3.17 </t>
  </si>
  <si>
    <t>RENDIMIENTOS CESANTIAS FED </t>
  </si>
  <si>
    <t>TI.B.8.2.3.17.01 </t>
  </si>
  <si>
    <t>Rendimientos Cesantias FED </t>
  </si>
  <si>
    <t>TI.B.8.2.3.7 </t>
  </si>
  <si>
    <t>RENDIMIENTOS FONDO DE CONTINGENCIA </t>
  </si>
  <si>
    <t>TI.B.8.2.3.7.01 </t>
  </si>
  <si>
    <t>Rendimientos Fondo de Contingencia </t>
  </si>
  <si>
    <t>TI.B.11.01.01.02</t>
  </si>
  <si>
    <t xml:space="preserve">Excedentes   IDESAN </t>
  </si>
  <si>
    <t>TI.B.13.10.16</t>
  </si>
  <si>
    <t xml:space="preserve">Reintegros  Escision ESSA </t>
  </si>
  <si>
    <t>TI.B.13.10.17 </t>
  </si>
  <si>
    <t>Reintegros ICLD Fondo de Contingencia </t>
  </si>
  <si>
    <t>TI.B.13.10.18 </t>
  </si>
  <si>
    <t>REINTEGROS DE RENDIMIENTOS FINANCIEROS </t>
  </si>
  <si>
    <t>TI.B.13.10.18.02 </t>
  </si>
  <si>
    <t>Reintegros Rendimientos ICLD Fondo De Contingencia </t>
  </si>
  <si>
    <t>TI.B.13.10.18.05 </t>
  </si>
  <si>
    <t>Reintegros Rendimientos Pro Cultura </t>
  </si>
  <si>
    <t>TI.B.13.10.18.06 </t>
  </si>
  <si>
    <t>Reintegros Rendimientos Pro Electrificación </t>
  </si>
  <si>
    <t>TI.B.13.10.18.10 </t>
  </si>
  <si>
    <t>Reintegros Rendimientos Contribución Sobre Contrato De Obra Publica - Policía Nacional </t>
  </si>
  <si>
    <t>TI.B.13.10.18.11 </t>
  </si>
  <si>
    <t>Reintegros Rendimientos Contribución Sobre Contrato De Obra Publica - Ejercito Nacional 30% </t>
  </si>
  <si>
    <t>TI.B.13.10.18.12 </t>
  </si>
  <si>
    <t>Reintegros Rendimientos Contribución Sobre Contrato De Obra Publica - Fondo Especial Gobernador 15% </t>
  </si>
  <si>
    <t>TI.B.13.10.18.13 </t>
  </si>
  <si>
    <t>Reintegros Rendimientos Contribución Sobre Contrato De Obra Publica - Cti 7% </t>
  </si>
  <si>
    <t>TI.B.13.10.18.14 </t>
  </si>
  <si>
    <t>Reintegros Rendimientos Contribución Sobre Contrato De Obra Publica - Unidad Admistrativa Especial Migración Colombia Seccional Santander 4% </t>
  </si>
  <si>
    <t>TI.B.13.10.18.20 </t>
  </si>
  <si>
    <t>Reintegros Rendimientos Escisión ESSA </t>
  </si>
  <si>
    <t>TI.B.8.2.3.2.04 </t>
  </si>
  <si>
    <t>Rendimientos Regimen Subsidiado </t>
  </si>
  <si>
    <t>TI.B.1.1.2.2 </t>
  </si>
  <si>
    <t>CONTRATO DERIVADO DEL CONTRATO PLAN NACION-DEPARTAMENTO DE SANTANDER </t>
  </si>
  <si>
    <t>TI.B.1.1.2.2.01 </t>
  </si>
  <si>
    <t>Contrato Especifico Nro 33 Derivado del Cto Plan - Radicado Gob 1291 del 22 de Junio del 2017 </t>
  </si>
  <si>
    <t>Convenio Nro 3006765 Radicado Gob 1306 del 04 Julio 04-2017 Aporte Departamento de Antioquia </t>
  </si>
  <si>
    <t>Convenio Nro 3006765 Radicado Gob 1306 del 04 Julio 04-2017 Aporte Municipio de Barrancabermeja </t>
  </si>
  <si>
    <t>Convenio Nro 3006765 Radicado Gob 1306 del 04 Julio 04-2017 Aporte Ecopetrol </t>
  </si>
  <si>
    <t>Convenio Nro 3006765 Radicado Gob 1306 del 04 Julio 04-2017 Aporte Municipio de Yondo </t>
  </si>
  <si>
    <t>Convenio Nro 3006765 Radicado Gob 1306 del 04 Julio 04-2017 Aporte Instituto Nacional de Vias "INVIAS" </t>
  </si>
  <si>
    <t>Convenio Interadministrativo No 16 /2017. FND Rad Gobernacion 1359 de Julio 11/2017 </t>
  </si>
  <si>
    <t>Reintegros Rendimientos Financieros I.C.L.D </t>
  </si>
  <si>
    <t>Reintegros Rendimientos Pro-Desarrollo 50% Saneamiento Basico </t>
  </si>
  <si>
    <t>RESERVA PRESUPUESTAL  FONDO DE GESTION DEL RIESGO DE DESASTRES DEL DEPARTAMENTO DE SANTANDER </t>
  </si>
  <si>
    <t>TI.B.1.1.5.12 </t>
  </si>
  <si>
    <t>Convenio Interadministrativo No 1603 de Agosto 09/2017-Municipio de Guadalupe </t>
  </si>
  <si>
    <t>TI.B.1.1.5.13 </t>
  </si>
  <si>
    <t>Convenio Interadministrativo No 1603 de Agosto 09/2017-Municipio del Valle de San Jose </t>
  </si>
  <si>
    <t>TI.B.1.1.5.14 </t>
  </si>
  <si>
    <t>Convenio Interadministrativo No 1603 de Agosto 09/2017-Municipio de Ocamonte </t>
  </si>
  <si>
    <t>TI.B.1.1.5.15 </t>
  </si>
  <si>
    <t>Convenio Interadministrativo No 1603 de Agosto 09/2017-Municipio de Molagavita </t>
  </si>
  <si>
    <t>TI.B.1.1.5.16 </t>
  </si>
  <si>
    <t>Convenio Interadministrativo No 1603 de Agosto 09/2017-Municipio de Capitanejo </t>
  </si>
  <si>
    <t>TI.B.1.1.5.17 </t>
  </si>
  <si>
    <t>Convenio Interadministrativo No 1603 de Agosto 09/2017-Municipio de San Andres </t>
  </si>
  <si>
    <t>TI.B.1.1.5.18 </t>
  </si>
  <si>
    <t>Convenio Interadministrativo No 1603 de Agosto 09/2017-Municipio de Zapatoca </t>
  </si>
  <si>
    <t>TI.B.1.1.5.19 </t>
  </si>
  <si>
    <t>Convenio Interadministrativo No 1603 de Agosto 09/2017-Municipio de Bolivar </t>
  </si>
  <si>
    <t>TI.B.1.1.5.20 </t>
  </si>
  <si>
    <t>Convenio Interadministrativo No 1603 de Agosto 09/2017-Municipio de Puente Nacional </t>
  </si>
  <si>
    <t>TI.B.1.1.5.21 </t>
  </si>
  <si>
    <t>Convenio Interadministrativo No 1603 de Agosto 09/2017-Municipio de Velez </t>
  </si>
  <si>
    <t>TI.B.8.2.3.26 </t>
  </si>
  <si>
    <t>RENDIMIENTOS ESCISION ESSA </t>
  </si>
  <si>
    <t>TI.B.8.2.3.26.01 </t>
  </si>
  <si>
    <t>Rendimientos Escisión Essa </t>
  </si>
  <si>
    <t>TI.A.2.3.1.2 </t>
  </si>
  <si>
    <t>Contribución de Valorización Vigencias Anteriores </t>
  </si>
  <si>
    <t>TI.B.13.10.18.23 </t>
  </si>
  <si>
    <t>Reintegros Rendimientos Pro-Desarrollo 25% Infraestructura Educativa </t>
  </si>
  <si>
    <t>TI.B.13.10.18.24 </t>
  </si>
  <si>
    <t>Reintegros Rendimientos Pro-Desarrollo 25% Infraestructura Deportiva </t>
  </si>
  <si>
    <t>Registro y Anotación  - Ahorro   del  20%  del  FONPET  Registro  Y Anotacion  Ley  549-99   (Modelo Financiero)</t>
  </si>
  <si>
    <t>Impuesto al Consumo de Licores  Nacionales  -  Ahorro  del  10%  del  FONPET   LEY 549-99  (Modelo Financiero) I.C.L.D.</t>
  </si>
  <si>
    <t>Impuesto al Consumo de Licores  Extranjeros -  Ahorro  del  10%  del  FONPET   LEY 549-99  (Modelo Financiero) I.C.L.D.</t>
  </si>
  <si>
    <t>Impuesto al Consumo de vinos, aperitivos y similares Nacionales -  Ahorro  del  10%  del  FONPET   LEY 549-99  (Modelo Financiero) I.C.L.D.</t>
  </si>
  <si>
    <t>Impuesto al Consumo de  vinos, aperitivos y similares extranjeros -  Ahorro  del  10%  del  FONPET   LEY 549-99  (Modelo Financiero) I.C.L.D.</t>
  </si>
  <si>
    <t>Impuesto al Consumo de Cerveza Naciona -   Ahorro  del  10%  del  FONPET   LEY 549-99  (Modelo Financiero)  I.C.L.D.</t>
  </si>
  <si>
    <t>Impuesto al Consumo de Cerveza Extranjera -  Ahorro  del  10%  del  FONPET   LEY 549-99  (Modelo Financiero)  I.C.L.D.</t>
  </si>
  <si>
    <t>Impuesto al Consumo de Tabaco y Cigarrillos Nacionales -  Ahorro  del  10%  del  FONPET   LEY 549-99  (Modelo Financiero) I.C.L.D.</t>
  </si>
  <si>
    <t>Impuesto al Consumo de Tabaco y Cigarrillos Extranjeros - Ahorro  del  10%  del  FONPET   LEY 549-99  (Modelo Financiero)  I.C.L.D.</t>
  </si>
  <si>
    <t>Vehiculos Automotores - Vigencia Actua  - Ahorro  del  10%  del  FONPET   LEY 549-99  (Modelo Financiero)  I.C.L.D.</t>
  </si>
  <si>
    <t>Vehiculos Automotores - Vigencia Anterior - Ahorro  del  10%  del  FONPET   LEY 549-99  (Modelo Financiero) I.C.L.D.</t>
  </si>
  <si>
    <t>Degüello de Ganado Mayor - Ahorro  del  10%  del  FONPET   LEY 549-99   (Modelo Financiero) I.C.L.D.</t>
  </si>
  <si>
    <t>Sobretasa  Gasolina -  Ahorro  del  10%  del  FONPET   LEY 549-99   (Modelo Financiero) I.C.L.D.</t>
  </si>
  <si>
    <t>Intereses por Impuesto sobre Vehiculos Automotores - Ahorro  del  10%  del  FONPET   LEY 549-99   (Modelo Financiero) I.C.L.D.</t>
  </si>
  <si>
    <t>Intereses por Impuesto  - Otros Intereses de Origen Tributario - Ahorro  del  10%  del  FONPET   LEY 549-99  (Modelo Financiero) I.C.L.D.</t>
  </si>
  <si>
    <t>Multas y Sanciones por Impuestos Sobre Vehiculos Automotores - Ahorro  del  10%  del  FONPET   LEY 549-99   (Modelo Financiero) I.C.L.D.</t>
  </si>
  <si>
    <t>Multas y Sanciones por Impuestos -  Otras Sanciones tributarias  - Ahorro  del  10%  del  FONPET   LEY 549-99  (Modelo Financiero) I.C.L.D.</t>
  </si>
  <si>
    <t>Concesiones - Ahorro  del  10%  del  FONPET   LEY 549-99   (Modelo Financiero)  I.C.L.D.</t>
  </si>
  <si>
    <t>Otros Ingresos -  Ahorro  del  10%  del  FONPET   LEY 549-99   (Modelo Financiero)  I.C.L.D.</t>
  </si>
  <si>
    <t>TI.A.2.7.2.3</t>
  </si>
  <si>
    <t xml:space="preserve">Libre Destinacion </t>
  </si>
  <si>
    <t>TI.A.2.7.2.3.01</t>
  </si>
  <si>
    <t>Dererecho Explot.  Monopolio Licores - Libre Destinacion Administracion Central</t>
  </si>
  <si>
    <t>TI.A.2.7.2.3.02</t>
  </si>
  <si>
    <t>Derecho  Explot.  Monopolio Licores - Fondo de Paz</t>
  </si>
  <si>
    <t>TI.A.2.7.2.3.03</t>
  </si>
  <si>
    <t>Derecho Explot.  Monopolio Licores - FONPET</t>
  </si>
  <si>
    <t>TI.A.2.7.2.3.04</t>
  </si>
  <si>
    <t>Dererecho Explot.  Monopolio Licores - Ahorro  del  10%  del  FONPET   LEY 549-99  (Modelo Financiero)  I.C.L.D.</t>
  </si>
  <si>
    <t>TI.A.2.7.2.3.05</t>
  </si>
  <si>
    <t xml:space="preserve">Derecho Explot.  Monopolio Licores - Patrimonio Autonomo </t>
  </si>
  <si>
    <t>TI.A.2.7.2.3.06</t>
  </si>
  <si>
    <t xml:space="preserve">Dererecho Explot.  Monopolio Licores - 1%   I.C.L.D. (Areas   de  Interes Ambiental Ley  1450/2011  ART. 210) </t>
  </si>
  <si>
    <t>TI.A.2.7.2.3.07</t>
  </si>
  <si>
    <t>Derecho Explot.  Monopolio Licores - FONDO DE RENTAS</t>
  </si>
  <si>
    <t>TI.A.2.7.2</t>
  </si>
  <si>
    <t>Participación por el ejercicio del monopolio de licores y alcoholes potables  (LEY 1816/16)</t>
  </si>
  <si>
    <t>TI.A.2.7.2.1</t>
  </si>
  <si>
    <t>Salud</t>
  </si>
  <si>
    <t>TI.A.2.7.2.1.1</t>
  </si>
  <si>
    <t>Destinación preferente Artículo 336 C.P.</t>
  </si>
  <si>
    <t>TI.A.2.7.2.1.1.01</t>
  </si>
  <si>
    <t>Participación por el ejercicio del monopolio de licores y alcoholes potables -Salud  (14% LEY 1816/16)</t>
  </si>
  <si>
    <t>TI.A.2.7.2.2</t>
  </si>
  <si>
    <t xml:space="preserve">Educación </t>
  </si>
  <si>
    <t>TI.A.2.7.2.2.01</t>
  </si>
  <si>
    <t>Participación por el ejercicio del monopolio de licores y alcoholes potables -Educacion  (14% LEY 1816/16)</t>
  </si>
  <si>
    <t>Contrato especifico 33 Derivado del Contrato Plan Radicado Gobernacion 1291 de Junio 22 de 2017 (Ordenanza No 28/17) </t>
  </si>
  <si>
    <t>Contrato especifico 34 Derivado del Contrato Plan Radicado Gobernacion 1294 de Junio 29 de 2017 (Ordenanza No 28/17) </t>
  </si>
  <si>
    <t>TI.B.1.1.4.04 </t>
  </si>
  <si>
    <t>Adicional 2 Convenio Invias Contrato Plan No 2963/2013 Rad. Gobernación No 4859/2013 (Enajenación De ISAGEN) Via Contratación-Guadalupe Dpto Sder  </t>
  </si>
  <si>
    <t>TI.B.1.1.4.05 </t>
  </si>
  <si>
    <t>Adicional 2 Convenio Invias Contrato Plan No 2963/2013 Rad. Gobernación No 4859/2013 (Enajenación de ISAGEN) Via el Carmen-Yarima Dpto Sder  </t>
  </si>
  <si>
    <t>TI.B.1.1.4.06 </t>
  </si>
  <si>
    <t>Adicional 2 Convenio Invias Contrato Plan No 2963/2013 Rad. Gobernación No 4859/2013 (Enajenación de ISAGEN) Via Guacamayo-Contratación Dpto Sder  </t>
  </si>
  <si>
    <t>TI.B.1.1.4.07 </t>
  </si>
  <si>
    <t>Adicional 2 Convenio Invias Contrato Plan No 2963/2013 Rad. Gobernación No 4859/2013 (Enajenación de ISAGEN) Via Guavata Pte Nacional Dpto Sder  </t>
  </si>
  <si>
    <t>TI.B.1.1.4.08 </t>
  </si>
  <si>
    <t>Adicional 2 Convenio Invias Contrato Plan No 2963/2013 Rad. Gobernación No 4859/2013 (Enajenación De ISAGEN) Via La Paz-Gualilo Dpto Sder  </t>
  </si>
  <si>
    <t>TI.B.1.1.4.09 </t>
  </si>
  <si>
    <t>Adicional 2 Convenio Invias Contrato Plan No 2963/2013 Rad. Gobernación No 4859/2013 (Enajenación De ISAGEN) Via Paramo-Socorro Dpto Sder  </t>
  </si>
  <si>
    <t>TI.B.1.1.4.10 </t>
  </si>
  <si>
    <t>Adicional 2 Convenio Invias Contrato Plan No 2963/2013 Rad. Gobernación No 4859/2013 (Enajenación De ISAGEN) Via San Vicente-La Renta Dpto Sder  </t>
  </si>
  <si>
    <t>TI.B.1.1.4.11 </t>
  </si>
  <si>
    <t>Adicional 2 Convenio Invias Contrato Plan No 2963/2013 Rad. Gobernación No 4859/2013 (Enajenación De ISAGEN) Via Socorro-Paramo Dpto Sder  </t>
  </si>
  <si>
    <t>TI.B.1.1.4.12 </t>
  </si>
  <si>
    <t>Adicional 2 Convenio Invias Contrato Plan No 2963/2013 Rad. Gobernación No 4859/2013 (Enajenación De ISAGEN) Via Velez-Chipata-La Paz .Dpto Sder  </t>
  </si>
  <si>
    <t>TI.B.1.1.4.13 </t>
  </si>
  <si>
    <t>Adicional 2 Convenio Invias Contrato Plan No 2963/2013 Rad. Gobernación No 4859/2013 (Enajenación De ISAGEN ) Via Zapatoca Giron Dpto Sder  </t>
  </si>
  <si>
    <t>TI.B.1.1.4.14 </t>
  </si>
  <si>
    <t>Convenio Invias No 1245/17 Radicado Gobernación 2287/17 (Enajenación De ISAGEN) Municipio de Aguada  </t>
  </si>
  <si>
    <t>TI.B.1.1.4.15 </t>
  </si>
  <si>
    <t>Convenio Invias No 1245/17 Radicado Gobernación 2287/17 (Enajenación De ISAGEN) Municipio de Betulia  </t>
  </si>
  <si>
    <t>TI.B.1.1.4.16 </t>
  </si>
  <si>
    <t>Convenio Invias No 1245/17 Radicado Gobernación 2287/17 (Enajenación De ISAGEN) Municipio de Bolivar  </t>
  </si>
  <si>
    <t>TI.B.1.1.4.17 </t>
  </si>
  <si>
    <t>Convenio Invias No 1245/17 Radicado Gobernación 2287/17 (Enajenación de ISAGEN) Municipio De Cabrera  </t>
  </si>
  <si>
    <t>TI.B.1.1.4.18 </t>
  </si>
  <si>
    <t>Convenio Invias No 1245/17 Radicado Gobernación 2287/17 (Enajenación de ISAGEN) Municipio de Cimitarra </t>
  </si>
  <si>
    <t>TI.B.1.1.4.19 </t>
  </si>
  <si>
    <t>Convenio Invias No 1245/17 Radicado Gobernación 2287/17 (Enajenación De ISAGEN) Municipio de Curiti  </t>
  </si>
  <si>
    <t>TI.B.1.1.4.20 </t>
  </si>
  <si>
    <t>Convenio Invias No 1245/17 Radicado Gobernación 2287/17 (Enajenación De ISAGEN) Municipio de Guaca  </t>
  </si>
  <si>
    <t>TI.B.1.1.4.21 </t>
  </si>
  <si>
    <t>Convenio Invias No 1245/17 Radicado Gobernación 2287/17 (Enajenación de ISAGEN) Municipio De Guapota  </t>
  </si>
  <si>
    <t>TI.B.1.1.4.22 </t>
  </si>
  <si>
    <t>Convenio Invias No 1245/17 Radicado Gobernación 2287/17 (Enajenación De ISAGEN) Municipio De Ocamonte  </t>
  </si>
  <si>
    <t>TI.B.1.1.4.23 </t>
  </si>
  <si>
    <t>Convenio Invias No 1245/17 Radicado Gobernación 2287/17 (Enajenación De ISAGEN) Municipio De Paramo  </t>
  </si>
  <si>
    <t>TI.B.1.1.4.24 </t>
  </si>
  <si>
    <t>Convenio Invias No 1245/17 Radicado Gobernación 2287/17 (Enajenación De ISAGEN) Municipio de Puente Nacional  </t>
  </si>
  <si>
    <t>TI.B.1.1.4.25 </t>
  </si>
  <si>
    <t>Convenio Invias No 1245/17 Radicado Gobernación 2287/17 (Enajenación de ISAGEN) Municipio de Valle de San Jose  </t>
  </si>
  <si>
    <t>TI.B.1.1.4.26 </t>
  </si>
  <si>
    <t>Convenio Invias No 1245/17 Radicado Gobernación 2287/17 (Enajenación De ISAGEN) Municipio De Zapatoca  </t>
  </si>
  <si>
    <t>TI.B.1.1.4.27 </t>
  </si>
  <si>
    <t>Convenio Invias No 1245/17 Radicado Gobernación 2287/17 (Enajenación De ISAGEN) Municipio De Palmas Del Socorro  </t>
  </si>
  <si>
    <t>TI.B.1.1.4.28 </t>
  </si>
  <si>
    <t>Convenio Invias No 1245/17 Radicado Gobernación 2287/17 (Enajenación De ISAGEN) Municipio De Pinchote  </t>
  </si>
  <si>
    <t>TI.B.1.1.4.29 </t>
  </si>
  <si>
    <t>Convenio No 1250/17 Radicado Gob No 2288/17 (Enajenación de ISAGEN) Invias  </t>
  </si>
  <si>
    <t>TI.B.1.1.4.30 </t>
  </si>
  <si>
    <t>Convenio No 1374/2017 Coldeportes Radicado Gob 2289/17 (Enajenación De ISAGEN)  </t>
  </si>
  <si>
    <t>TI.B.6.2.1.1.3.02 </t>
  </si>
  <si>
    <t>TI.B.6.2.1.1.3.03 </t>
  </si>
  <si>
    <t>Reintegros I.C.L.D Rec Bce  </t>
  </si>
  <si>
    <t>RECURSOS DE FORZOSA INVERSIÓN (CON DESTINACIÓN ESPECIFICA) </t>
  </si>
  <si>
    <t>S.G.P Agua Potable y Saneamiento Basico Rec. Bce </t>
  </si>
  <si>
    <t>TI.B.6.2.1.2.1.5.01 </t>
  </si>
  <si>
    <t>S.G.P Agua Potable Y Saneamiento Basico Rec. Bce </t>
  </si>
  <si>
    <t>OTROS RECURSOS DE FORZOSA INVERSIÓN DIFERENTES AL SGP (CON DESTINACIÓN ESPECÍFICA) </t>
  </si>
  <si>
    <t>RECURSOS DE COFINANCIACION  </t>
  </si>
  <si>
    <t>TI.B.6.2.1.2.9.10.001 </t>
  </si>
  <si>
    <t>Contrato No 34 Especifico Derivado del Cto Plan-Radicado Gob 1294 del 29 De Junio/2017 Rec Bce </t>
  </si>
  <si>
    <t>TI.B.6.2.1.2.9.10.002 </t>
  </si>
  <si>
    <t>Convenio 1387/17 Unidad Atención Y Rep Int Victimas Radicado Gob No 2293/17 Rec Bce </t>
  </si>
  <si>
    <t>TI.B.6.2.1.2.9.10.003 </t>
  </si>
  <si>
    <t>Convenio 1641/16 Radicado Gob 2268 del 02 De Noviembre 2016 Rec Bce </t>
  </si>
  <si>
    <t>TI.B.6.2.1.2.9.10.004 </t>
  </si>
  <si>
    <t>Convenio Interadministrativo No 2212/17 Municipio de Bucaramanga Rec Bce </t>
  </si>
  <si>
    <t>TI.B.6.2.1.2.9.10.005 </t>
  </si>
  <si>
    <t>Convenio Interadministrativo No 2212/17 Municipio de Floridablanca Rec Bce </t>
  </si>
  <si>
    <t>TI.B.6.2.1.2.9.10.006 </t>
  </si>
  <si>
    <t>Convenio No 1112/2017 Municipio de Barrancabermeja Rec Bce </t>
  </si>
  <si>
    <t>TI.B.6.2.1.2.9.10.007 </t>
  </si>
  <si>
    <t>Convenio No 1112/2017 Municipio de Bucaramanga Rec Bce </t>
  </si>
  <si>
    <t>TI.B.6.2.1.2.9.10.008 </t>
  </si>
  <si>
    <t>Convenio No 1112/2017 Municipio de Floridablanca Rec Bce </t>
  </si>
  <si>
    <t>TI.B.6.2.1.2.9.10.009 </t>
  </si>
  <si>
    <t>Convenio No 1112/2017 Municipio de Girón Rec Bce </t>
  </si>
  <si>
    <t>TI.B.6.2.1.2.9.10.010 </t>
  </si>
  <si>
    <t>Convenio No 1112/2017 Municipio de Piedecuesta Rec Bce </t>
  </si>
  <si>
    <t>TI.B.6.2.1.2.9.10.011 </t>
  </si>
  <si>
    <t>Convenio No 1363/17 Min-Educación Gob No 2290/17 (Enajenación Isagen) Rec Bce </t>
  </si>
  <si>
    <t>TI.B.6.2.1.2.9.10.012 </t>
  </si>
  <si>
    <t>Convenio No 1365/17 Coldeportes Radicado Gob 2286/17 Municipio de Piedecuesta Rec Bce </t>
  </si>
  <si>
    <t>TI.B.6.2.1.2.9.10.013 </t>
  </si>
  <si>
    <t>Convenio No 1374/2017 Coldeportes Radicado Gob 2289/17 (Enajenación de (Isagen) Rec Bce </t>
  </si>
  <si>
    <t>TI.B.6.2.1.2.9.10.014 </t>
  </si>
  <si>
    <t>Convenio Nro 3006765 Radicado Gob 1306 del 04 Julio-2017 Aporte Departamento de Antioquia Rec Bce </t>
  </si>
  <si>
    <t>TI.B.6.2.1.2.9.10.015 </t>
  </si>
  <si>
    <t>Convenio Nro 3006765 Radicado Gob 1306 del 04 Julio-2017 Aporte Ecopetrol Rec Bce </t>
  </si>
  <si>
    <t>TI.B.6.2.1.2.9.10.016 </t>
  </si>
  <si>
    <t>Convenio Nro 3006765 Radicado Gob 1306 del 04 Julio-2017 Aporte Instituto Nacional de Vías "INVIAS" Rec Bce </t>
  </si>
  <si>
    <t>TI.B.6.2.1.2.9.10.017 </t>
  </si>
  <si>
    <t>Convenio Nro 3006765 Radicado Gob 1306 del 04 Julio-2017 Aporte Municipio de Barrancabermeja Rec Bce </t>
  </si>
  <si>
    <t>TI.B.6.2.1.2.9.10.018 </t>
  </si>
  <si>
    <t>Convenio Nro 3006765 Radicado Gob 1306 del 04 Julio-2017 Aporte Municipio de Yondo Rec Bce </t>
  </si>
  <si>
    <t>TI.B.6.2.1.2.9.10.019 </t>
  </si>
  <si>
    <t>Convenio 1513/16 Radicado Gob 2061 del 11 De Octubre 2016 Rec Bce </t>
  </si>
  <si>
    <t>TI.B.6.2.1.2.9.10.020 </t>
  </si>
  <si>
    <t>Convenio 1511/16 Radicado Gob 2262 del 11 De Octubre 2016 Rec Bce </t>
  </si>
  <si>
    <t>TI.B.6.2.1.2.9.10.021 </t>
  </si>
  <si>
    <t>Cont Espec No 002 Derivado del Cont Plan Nación Dpto de Sder 2013-2018 Rad Dpto 1506 Agost 18-2016 Rec Bce </t>
  </si>
  <si>
    <t>TI.B.6.2.1.2.9.10.022 </t>
  </si>
  <si>
    <t>Convenio Interadministrativo Derivado No 2133772 Rec Bce </t>
  </si>
  <si>
    <t>TI.B.6.2.1.2.9.10.023 </t>
  </si>
  <si>
    <t>Convenio Interadministrativo Derivado No 2133895 Rec Bce </t>
  </si>
  <si>
    <t>TI.B.6.2.1.2.9.10.024 </t>
  </si>
  <si>
    <t>Convenio Invías 2963/2013 Radicado Gobernación 4859-2013 (Contrato Plan)  Rec Bce </t>
  </si>
  <si>
    <t>TI.B.6.2.1.2.9.10.025 </t>
  </si>
  <si>
    <t>Convenio Invias N°4859 De 01 De Noviembre De 2013 (Contrato Plan) Rec Bce </t>
  </si>
  <si>
    <t>TI.B.6.2.1.2.9.10.026 </t>
  </si>
  <si>
    <t>Contrato Plan (Conv Invias Nº 4859 De 01 De Nov-2013) Rec Bce </t>
  </si>
  <si>
    <t>TI.B.6.2.1.2.9.10.027 </t>
  </si>
  <si>
    <t>Recursos De Cofinanciación Rec Bce </t>
  </si>
  <si>
    <t>TI.B.6.2.1.2.9.10.028 </t>
  </si>
  <si>
    <t>Recursos de Cofinanciación Convenio 1233 Del 9 De Marzo De 2015 Rec Bce </t>
  </si>
  <si>
    <t>TI.B.6.2.1.2.9.10.029 </t>
  </si>
  <si>
    <t>Adicional 2 Convenio Invias Contrato Plan No 2963/2013 Rad. Gobernación No 4859/2013 (Enajenación de ISAGEN) Vía Contratación-Guadalupe Dpto Sder Rec Bce </t>
  </si>
  <si>
    <t>TI.B.6.2.1.2.9.10.030 </t>
  </si>
  <si>
    <t>Adicional 2 Convenio Invias Contrato Plan No 2963/2013 Rad. Gobernación No 4859/2013 (Enajenación de ISAGEN) Via El Carmen-Yarima Dpto Sder Rec Bce </t>
  </si>
  <si>
    <t>TI.B.6.2.1.2.9.10.031 </t>
  </si>
  <si>
    <t>Adicional 2 Convenio Invias Contrato Plan No 2963/2013 Rad. Gobernación No 4859/2013 (Enajenación de ISAGEN) Via Guacamayo-Contratación Dpto Sder Rec Bce </t>
  </si>
  <si>
    <t>TI.B.6.2.1.2.9.10.032 </t>
  </si>
  <si>
    <t>Adicional 2 Convenio Invias Contrato Plan No 2963/2013 Rad. Gobernación No 4859/2013 (Enajenación de ISAGEN) Vía Paramo-Socorro Dpto Sder Rec Bce </t>
  </si>
  <si>
    <t>TI.B.6.2.1.2.9.10.033 </t>
  </si>
  <si>
    <t>Adicional 2 Convenio Invias Contrato Plan No 2963/2013 Rad. Gobernación No 4859/2013 (Enajenación de ISAGEN) Vía Socorro-Paramo Dpto Sder Rec Bce </t>
  </si>
  <si>
    <t>TI.B.6.2.1.2.9.10.034 </t>
  </si>
  <si>
    <t>Convenio Invias No 1245/17 Radicado Gobernación 2287/17 (Enajenación de ISAGEN ) Municipio de Aguada Rec Bce </t>
  </si>
  <si>
    <t>TI.B.6.2.1.2.9.10.035 </t>
  </si>
  <si>
    <t>Convenio Invias No 1245/17 Radicado Gobernación 2287/17 (Enajenación De de ISAGEN) Municipio de Betulia Rec Bce </t>
  </si>
  <si>
    <t>TI.B.6.2.1.2.9.10.036 </t>
  </si>
  <si>
    <t>Convenio Invias No 1245/17 Radicado Gobernacion 2287/17 (Enagenacion De de ISAGEN) Municipio de Bolivar Rec Bce </t>
  </si>
  <si>
    <t>TI.B.6.2.1.2.9.10.037 </t>
  </si>
  <si>
    <t>Convenio Invias No 1245/17 Radicado Gobernacion 2287/17 (Enajenación de ISAGEN) Municipio De Cabrera Rec Bce </t>
  </si>
  <si>
    <t>TI.B.6.2.1.2.9.10.038 </t>
  </si>
  <si>
    <t>Convenio Invias No 1245/17 Radicado Gobernación 2287/17 (Enajenación de ISAGEN) Municipio De Cimitarra Rec Bce </t>
  </si>
  <si>
    <t>TI.B.6.2.1.2.9.10.039 </t>
  </si>
  <si>
    <t>Convenio Invias No 1245/17 Radicado Gobernacion 2287/17 (Enajenación De de ISAGEN) Municipio De Curiti Rec Bce </t>
  </si>
  <si>
    <t>TI.B.6.2.1.2.9.10.040 </t>
  </si>
  <si>
    <t>Convenio Invias No 1245/17 Radicado Gobernación 2287/17 (Enajenación de ISAGEN) Municipio De Guaca Rec Bce </t>
  </si>
  <si>
    <t>TI.B.6.2.1.2.9.10.041 </t>
  </si>
  <si>
    <t>Convenio Invias No 1245/17 Radicado Gobernación 2287/17 (Enajenación De de ISAGEN) Municipio De Guapota Rec Bce </t>
  </si>
  <si>
    <t>TI.B.6.2.1.2.9.10.042 </t>
  </si>
  <si>
    <t>Convenio Invias No 1245/17 Radicado Gobernación 2287/17 (Enajenación De de ISAGEN) Municipio De Ocamonte Rec Bce </t>
  </si>
  <si>
    <t>TI.B.6.2.1.2.9.10.043 </t>
  </si>
  <si>
    <t>Convenio Invias No 1245/17 Radicado Gobernación 2287/17 (Enagenacion de ISAGEN) Municipio De Paramo Rec Bce </t>
  </si>
  <si>
    <t>TI.B.6.2.1.2.9.10.044 </t>
  </si>
  <si>
    <t>Convenio Invias No 1245/17 Radicado Gobernación 2287/17 (Enajenación de ISAGEN) Municipio De Puente Nacional Rec Bce </t>
  </si>
  <si>
    <t>TI.B.6.2.1.2.9.10.045 </t>
  </si>
  <si>
    <t>Convenio Invias No 1245/17 Radicado Gobernación 2287/17 (Enajenación De de ISAGEN) Municipio de Valle De San Jose Rec Bce </t>
  </si>
  <si>
    <t>TI.B.6.2.1.2.9.10.046 </t>
  </si>
  <si>
    <t>Convenio Invias No 1245/17 Radicado Gobernación 2287/17 (Enajenación De de ISAGEN) Municipio De Zapatoca Rec Bce </t>
  </si>
  <si>
    <t>TI.B.6.2.1.2.9.10.047 </t>
  </si>
  <si>
    <t>Convenio Invias No 1245/17 Radicado Gobernación 2287/17 (Enajenación De de ISAGEN) Municipio De Palmas Del Socorro Rec Bce </t>
  </si>
  <si>
    <t>TI.B.6.2.1.2.9.10.048 </t>
  </si>
  <si>
    <t>Convenio Invias No 1245/17 Radicado Gobernacion 2287/17 (Enajenación De de ISAGEN Municipio De Pinchote Rec Bce </t>
  </si>
  <si>
    <t>TI.B.6.2.1.2.9.10.049 </t>
  </si>
  <si>
    <t>Convenio No 1250/17 Radicado Gob No 2288/17 (Enajenación De de ISAGEN) Invias Rec Bce </t>
  </si>
  <si>
    <t>TI.B.6.2.1.2.9.10.050 </t>
  </si>
  <si>
    <t>Convenio No 1250/2017 Radicado Gob No 2288/17 (Enajenación De de ISAGEN) Municipio De Piedecuesta Rec Bce </t>
  </si>
  <si>
    <t>TI.B.6.2.1.2.9.10.051 </t>
  </si>
  <si>
    <t>Recursos De Cofinanciación Convenio No 47/759-2017 de ISAGEN S.A Rad Gob.1288-2017 Rec Bce </t>
  </si>
  <si>
    <t>CREDITO INTERNO BANCA COMERCIAL REC BCE  </t>
  </si>
  <si>
    <t>Crédito Interno - Banca Comercial Privada Rec Bce </t>
  </si>
  <si>
    <t>ESCISION ESSA REC.BCE   </t>
  </si>
  <si>
    <t>EXCEDENTES IDESAN REC. BCE  </t>
  </si>
  <si>
    <t>Excedentes IDESAN Rec Bce  </t>
  </si>
  <si>
    <t>FONDO DE PAZ REC BCE  </t>
  </si>
  <si>
    <t>Fondo de Paz Rec Bce  </t>
  </si>
  <si>
    <t>CONTRIBUCION A LA VALORIZACION REC BCE </t>
  </si>
  <si>
    <t>Contribución a la Valorización Rec Bce  </t>
  </si>
  <si>
    <t>DIVIDENDOS REC BCE  </t>
  </si>
  <si>
    <t>TI.B.6.2.1.2.9.16.001 </t>
  </si>
  <si>
    <t>Dividendos Fondo Regional De Garantías De Santander FGS S.A.Rec Bce   </t>
  </si>
  <si>
    <t>TI.B.6.2.1.2.9.16.002 </t>
  </si>
  <si>
    <t>Dividendos Inmobiliaria Cadenalco Rec Bce   </t>
  </si>
  <si>
    <t>MINCULTURA REC BCE  </t>
  </si>
  <si>
    <t>4% Impuesto Al Consumo Telefonía Móvil Rec Bce </t>
  </si>
  <si>
    <t>VALORIZACION DE ACTIVOS EMPRESA ESSA REC BCE  </t>
  </si>
  <si>
    <t>Valorización de Activos Empresa Essa Rec Bce  </t>
  </si>
  <si>
    <t>PRO -DESARROLLO REC. BCE </t>
  </si>
  <si>
    <t>PRO-ELECTRIFICACIÓN RURAL REC BCE </t>
  </si>
  <si>
    <t>Pro-Electrificación Rural Rec Bce  </t>
  </si>
  <si>
    <t>Pro-Cultura Rec Bce  </t>
  </si>
  <si>
    <t>Pro-Cultura - Rec Bce  </t>
  </si>
  <si>
    <t>Pro-Reforestación Rec Bce  </t>
  </si>
  <si>
    <t>Pro-reforestación - Rec Bce  </t>
  </si>
  <si>
    <t>TI.B.6.2.1.2.9.3.001 </t>
  </si>
  <si>
    <t>Contribución Sobre Contrato de Obra Pública - Ejercito Nacional Rec.Bce </t>
  </si>
  <si>
    <t>TI.B.6.2.1.2.9.3.002 </t>
  </si>
  <si>
    <t>Contribución Sobre Contrato de Obra Pública - Unidad Especial Migración Colombia Rec Bce </t>
  </si>
  <si>
    <t>TI.B.6.2.1.2.9.3.003 </t>
  </si>
  <si>
    <t>Contribución Sobre Cto de Obra Pública Fondo de Seguridad Ciudadana Dto 066/2012 Rec.Bce </t>
  </si>
  <si>
    <t>TI.B.6.2.1.2.9.3.004 </t>
  </si>
  <si>
    <t>Contribución Sobre Cto de Obra Pública Policia Naciona Dto 066/2012 Rec.Bce </t>
  </si>
  <si>
    <t>TI.B.6.2.1.2.9.3.005 </t>
  </si>
  <si>
    <t>Contribución Sobre Cto De Obra Pública Unidad Nacional De Protección Dto 066/2012 Re.Bce </t>
  </si>
  <si>
    <t>TI.B.6.2.1.2.9.3.006 </t>
  </si>
  <si>
    <t>Contribución Sobre Cto Obra Pub Cuerpo Técnico Invest Seccional Sder CTI Dto 066/2012 Rce Bce. </t>
  </si>
  <si>
    <t>RENDIMIENTOS  </t>
  </si>
  <si>
    <t>TI.B.6.2.1.2.9.4.1 </t>
  </si>
  <si>
    <t>RENDIMIENTOS ESTAMPILLAS  </t>
  </si>
  <si>
    <t>TI.B.6.2.1.2.9.4.1.01 </t>
  </si>
  <si>
    <t>Rendimientos Pro -Desarrollo Rec. Bce   </t>
  </si>
  <si>
    <t>TI.B.6.2.1.2.9.4.1.01.01 </t>
  </si>
  <si>
    <t>Rendimientos Pro-Desarrollo Inversión 25% Inf. Deportiva Rec. Bce  </t>
  </si>
  <si>
    <t>TI.B.6.2.1.2.9.4.1.01.02 </t>
  </si>
  <si>
    <t>Rendimientos Pro-Desarrollo Inversión 50% Saneamiento Básico Rec. Bce  </t>
  </si>
  <si>
    <t>TI.B.6.2.1.2.9.4.2 </t>
  </si>
  <si>
    <t>RENDIMIENTOS ESCISIÓN ESSA REC BCE </t>
  </si>
  <si>
    <t>TI.B.6.2.1.2.9.4.2.01 </t>
  </si>
  <si>
    <t>Rendimientos Escisión Essa Rec Bce </t>
  </si>
  <si>
    <t>REINTEGROS  </t>
  </si>
  <si>
    <t>TI.B.6.2.1.2.9.5.002 </t>
  </si>
  <si>
    <t>Reintegro Reserva De Jubilados (MHCP) Con Situación De Fondos Rec Bce </t>
  </si>
  <si>
    <t>Reintegros ICLD Equidad De Género Ord.28/10 Rec Bce </t>
  </si>
  <si>
    <t>UTILIDADES EMPRESA ESSA REC BCE  </t>
  </si>
  <si>
    <t>utilidades Empresa ESSA Rec Bce  </t>
  </si>
  <si>
    <t>FONDO DE CONTINGENCIA  REC.BCE   </t>
  </si>
  <si>
    <t>Fondo de Contingencia Rec.Bce  </t>
  </si>
  <si>
    <t>EQUIDAD DE GENERO ORD. 28/10 REC BCE  </t>
  </si>
  <si>
    <t>Equidad de Genero ORD. 28/10 Rec Bce  </t>
  </si>
  <si>
    <t>MARGEN DE COMERCIALIZACION REC BCE  </t>
  </si>
  <si>
    <t>Margen De Comercialización Rec Bce  </t>
  </si>
  <si>
    <t>TI.A.2.5.3 </t>
  </si>
  <si>
    <t>Otras Rentas Contractuales </t>
  </si>
  <si>
    <t>TI.A.2.5.3.01 </t>
  </si>
  <si>
    <t>SISTEMA GENERAL DE PARTICIPACIONES EDUCACION </t>
  </si>
  <si>
    <t>TI.A.2.6.2.1.1.1.2 </t>
  </si>
  <si>
    <t>TI.A.2.6.2.1.1.1.2.01 </t>
  </si>
  <si>
    <t>TI.A.2.6.2.1.1.1.2.02 </t>
  </si>
  <si>
    <t>TI.B.1.1.5 </t>
  </si>
  <si>
    <t>Programas Otros Sectores </t>
  </si>
  <si>
    <t>TI.B.1.1.5.01 </t>
  </si>
  <si>
    <t>Convenio No 1112/2017 Municipio de Bucaramanga </t>
  </si>
  <si>
    <t>TI.B.1.1.5.02 </t>
  </si>
  <si>
    <t>Convenio No 1112/2017 Municipio de Barrancabermeja </t>
  </si>
  <si>
    <t>TI.B.1.1.5.03 </t>
  </si>
  <si>
    <t>Convenio No 1112/2017 Municipio de Girón </t>
  </si>
  <si>
    <t>TI.B.1.1.5.04 </t>
  </si>
  <si>
    <t>Convenio No 1112/2017 Municipio de Piedecuesta </t>
  </si>
  <si>
    <t>TI.B.1.1.5.05 </t>
  </si>
  <si>
    <t>Convenio No 1112/2017 Municipio de Floridablanca </t>
  </si>
  <si>
    <t>TI.B.1.1.5.06 </t>
  </si>
  <si>
    <t>TI.B.1.1.5.07 </t>
  </si>
  <si>
    <t>TI.B.1.1.5.08 </t>
  </si>
  <si>
    <t>TI.B.1.1.5.09 </t>
  </si>
  <si>
    <t>TI.B.1.1.5.10 </t>
  </si>
  <si>
    <t>TI.B.1.1.5.11 </t>
  </si>
  <si>
    <t>TI.B.1.4.01.02 </t>
  </si>
  <si>
    <t>EXCEDENTES IDESAN </t>
  </si>
  <si>
    <t>TI.B.1.4.01.02.01 </t>
  </si>
  <si>
    <t>Excedentes IDESAN </t>
  </si>
  <si>
    <t>TI.B.13.10.09 </t>
  </si>
  <si>
    <t>Reintegros Margen de Comercialización </t>
  </si>
  <si>
    <t>TI.B.13.10.10 </t>
  </si>
  <si>
    <t>Reintegros Pro-Anciano </t>
  </si>
  <si>
    <t>TI.B.13.10.11 </t>
  </si>
  <si>
    <t>Reintegros Pro-Electrificación </t>
  </si>
  <si>
    <t>TI.B.13.10.12 </t>
  </si>
  <si>
    <t>Reintegros Pro-Hospitales </t>
  </si>
  <si>
    <t>TI.B.13.10.13 </t>
  </si>
  <si>
    <t>Reintegros Fondo Tabacalero </t>
  </si>
  <si>
    <t>TI.B.13.10.14 </t>
  </si>
  <si>
    <t>Reintegros A.C.P.M </t>
  </si>
  <si>
    <t>TI.B.13.10.15 </t>
  </si>
  <si>
    <t>Reintegros Sobretasa Gasolina </t>
  </si>
  <si>
    <t>TI.B.13.10.18.01 </t>
  </si>
  <si>
    <t>Reintegros Rendimientos Margen De Comercialización </t>
  </si>
  <si>
    <t>TI.B.13.10.18.03 </t>
  </si>
  <si>
    <t>Reintegros Rendimientos Pro Desarrollo </t>
  </si>
  <si>
    <t>TI.B.13.10.18.04 </t>
  </si>
  <si>
    <t>Reintegros Rendimientos Pro anciano </t>
  </si>
  <si>
    <t>TI.B.13.10.18.07 </t>
  </si>
  <si>
    <t>Reintegros Rendimientos Pro Hospitales </t>
  </si>
  <si>
    <t>TI.B.13.10.18.08 </t>
  </si>
  <si>
    <t>Reintegros Rendimientos Pro Reforestación </t>
  </si>
  <si>
    <t>TI.B.13.10.18.09 </t>
  </si>
  <si>
    <t>Reintegros Rendimientos Fondo Tabacalero </t>
  </si>
  <si>
    <t>TI.B.13.10.18.15 </t>
  </si>
  <si>
    <t>Reintegros Rendimientos Contribución Sobre Contrato De Obra Publica - Unidad Nacional De Protección </t>
  </si>
  <si>
    <t>TI.B.13.10.18.16 </t>
  </si>
  <si>
    <t>Reintegros Rendimientos A.C.P.M </t>
  </si>
  <si>
    <t>TI.B.13.10.18.17 </t>
  </si>
  <si>
    <t>Reintegros Rendimientos Sobretasa Gasolina </t>
  </si>
  <si>
    <t>TI.B.13.10.18.18 </t>
  </si>
  <si>
    <t>Reintegros Crédito Interno Findeter Vias </t>
  </si>
  <si>
    <t>TI.B.13.10.18.19 </t>
  </si>
  <si>
    <t>Reintegros Rendimientos Utilidades Empresa ESSA </t>
  </si>
  <si>
    <t>TI.B.13.10.18.21 </t>
  </si>
  <si>
    <t>TI.B.13.10.18.22 </t>
  </si>
  <si>
    <t>TI.B.13.10.18.25 </t>
  </si>
  <si>
    <t>Reintegros Rendimientos Participación, Introducción y Comercialización de Licores </t>
  </si>
  <si>
    <t>TI.B.13.10.18.26 </t>
  </si>
  <si>
    <t>Reintegros Rendimientos crédito Interno Findeter Vias </t>
  </si>
  <si>
    <t>TI.B.13.10.19 </t>
  </si>
  <si>
    <t>Reintegros Pro-Desarrollo 50% Saneamiento Basico </t>
  </si>
  <si>
    <t>TI.B.13.10.20 </t>
  </si>
  <si>
    <t>Reintegros Pro-Desarrollo 25% Infraestructura Educativa </t>
  </si>
  <si>
    <t>TI.B.13.10.21 </t>
  </si>
  <si>
    <t>Reintegros Pro-Desarrollo 25% Infraestructura Deportiva </t>
  </si>
  <si>
    <t>TI.B.13.10.22 </t>
  </si>
  <si>
    <t>Reintegros Participación, Introducción y Comercialización de Licores </t>
  </si>
  <si>
    <t>TI.B.13.10.23 </t>
  </si>
  <si>
    <t>Reintegros credito Interno Banca Comercial </t>
  </si>
  <si>
    <t>TI.B.13.10.24 </t>
  </si>
  <si>
    <t>Reintegros ICLD Equidad de Genero Ord.28/10 </t>
  </si>
  <si>
    <t>TI.B.13.13 </t>
  </si>
  <si>
    <t>Reintegros Provenientes de Recursos SGP con destinación especifica - Agua potable y saneamiento básico </t>
  </si>
  <si>
    <t>TI.B.13.13.01 </t>
  </si>
  <si>
    <t>Reintegros Agua Potable y Saneamiento Basico (PDA) </t>
  </si>
  <si>
    <t>TI.B.4 </t>
  </si>
  <si>
    <t>TI.B.4.1 </t>
  </si>
  <si>
    <t>INTERNO </t>
  </si>
  <si>
    <t>TI.B.4.1.5 </t>
  </si>
  <si>
    <t>BANCA COMERCIAL PRIVADA </t>
  </si>
  <si>
    <t>TI.B.4.1.5.01 </t>
  </si>
  <si>
    <t>Credito Banca Comercial Privada </t>
  </si>
  <si>
    <t>Subcuenta Otros Gastos en Salud Inversión </t>
  </si>
  <si>
    <t>TI.A.1.17.1.03.01 </t>
  </si>
  <si>
    <t>TI.A.2.2.9 </t>
  </si>
  <si>
    <t>MULTAS,INFRACCIONES Y SANCIONES POR VOLACION AL REGIMEN DE VENTA DE MEDICAMENTOS CONTROLADOS </t>
  </si>
  <si>
    <t>TI.A.2.2.9.01 </t>
  </si>
  <si>
    <t>Medicamentos Controlados </t>
  </si>
  <si>
    <t>TI.A.2.4.10.01.05 </t>
  </si>
  <si>
    <t>TRANSFERENCIAS DE LIBRE DESTINACION </t>
  </si>
  <si>
    <t>TI.A.2.6.1.2.5 </t>
  </si>
  <si>
    <t>OTRAS TRANSFERENCIAS DEL NIVEL DEPARTAMENTAL </t>
  </si>
  <si>
    <t>TI.A.2.6.1.2.5.01 </t>
  </si>
  <si>
    <t>Subcuenta Otros Gastos en Salud - Funcionamiento </t>
  </si>
  <si>
    <t>TI.A.2.6.2.1.8.1.10.01.01.04 </t>
  </si>
  <si>
    <t>Ayudas Financieras de la Nacion para Programas de Salud Publica </t>
  </si>
  <si>
    <t>TI.A.2.6.2.1.8.1.11 </t>
  </si>
  <si>
    <t>INGRESOS POR COMPENSACION MENOR RECAUDO DE DERECHOS DE EXPLOTACION DE APUESTAS PERMANENTES </t>
  </si>
  <si>
    <t>TI.A.2.6.2.1.8.1.11.01 </t>
  </si>
  <si>
    <t>TI.A.2.6.2.1.8.1.11.02 </t>
  </si>
  <si>
    <t>TI.A.2.6.2.2 </t>
  </si>
  <si>
    <t>DEL NIVEL DEPARTAMENTAL </t>
  </si>
  <si>
    <t>TI.A.2.6.2.2.10 </t>
  </si>
  <si>
    <t>OTRAS TRANSFERENCIAS DEL NIVEL DEPARTAMENTAL PARA INVERSION </t>
  </si>
  <si>
    <t>TI.A.2.6.2.2.10.01 </t>
  </si>
  <si>
    <t>Subcuenta de Prestacion de Servicios de Salud en lo no Cubierto por Subsidios a la Demanda  </t>
  </si>
  <si>
    <t>TI.A.2.6.2.2.10.02 </t>
  </si>
  <si>
    <t>Subcuenta Otros Gastos en Salud Inversion  </t>
  </si>
  <si>
    <t>TI.A.2.6.2.2.10.03 </t>
  </si>
  <si>
    <t>Subcuenta de Salud Publica Colectiva </t>
  </si>
  <si>
    <t>TI.A.2.6.2.4 </t>
  </si>
  <si>
    <t>DEL NIVEL MUNICIPAL </t>
  </si>
  <si>
    <t>TI.A.2.6.2.4.10 </t>
  </si>
  <si>
    <t>Otras transferencias de Origen Mpal. </t>
  </si>
  <si>
    <t>COFINANCIACION </t>
  </si>
  <si>
    <t>TI.B.1.2 </t>
  </si>
  <si>
    <t>Cofinanciacion Departamental - Nivel Central </t>
  </si>
  <si>
    <t>TI.B.1.2.1 </t>
  </si>
  <si>
    <t>Cofinanciacion Departamental en Programas de Salud </t>
  </si>
  <si>
    <t>TI.B.1.2.1.1 </t>
  </si>
  <si>
    <t>Subcuenta Otros Gastos en Salud - Inversion </t>
  </si>
  <si>
    <t>TI.B.1.3 </t>
  </si>
  <si>
    <t>Cofinanciacion Municipal - Nivel Central </t>
  </si>
  <si>
    <t>TI.B.1.3.1 </t>
  </si>
  <si>
    <t>Cofinanciacion Municipal Programas de Salud </t>
  </si>
  <si>
    <t>TI.B.1.3.1.4 </t>
  </si>
  <si>
    <t>Cofinanciacion Municipal en Programas de Salud Otros Diferentes a los Anteriores con Destino a Salud </t>
  </si>
  <si>
    <t>UTILIDADES Y EXCEDENTES FINANCIEROS (EMPRESAS INDUSTRIALES, COMERCIALES Y ESTABLECIMIENTOS PUBLICOS) </t>
  </si>
  <si>
    <t>TI.B.11.02 </t>
  </si>
  <si>
    <t>UTILIDADES DE EMPRESAS INDUSTRIALES Y COMERCIALES </t>
  </si>
  <si>
    <t>TI.B.11.02.01 </t>
  </si>
  <si>
    <t>TI.B.11.02.01.01 </t>
  </si>
  <si>
    <t>Aportes del Departamento </t>
  </si>
  <si>
    <t>TI.B.14.01.01 </t>
  </si>
  <si>
    <t>Reintegros Incapacidades - Funcionamiento </t>
  </si>
  <si>
    <t>TI.B.14.01.02 </t>
  </si>
  <si>
    <t>Reintegros Incapacidades - Salud Publica </t>
  </si>
  <si>
    <t>TI.B.14.01.04 </t>
  </si>
  <si>
    <t>Otros Ingresos - Subcuenta Otros Gastos en Salud -Inversion </t>
  </si>
  <si>
    <t>TI.B.14.01.05 </t>
  </si>
  <si>
    <t>Aportes del Dpto.-Subcuenta Prestacion de Servicios Poblacion Pobre </t>
  </si>
  <si>
    <t>TI.B.14.01.06 </t>
  </si>
  <si>
    <t>Reintegros Varios </t>
  </si>
  <si>
    <t>TI.B.6.1.2.2.3 </t>
  </si>
  <si>
    <t>Recursos de Forzosa Inversión - Salud Prestación del Servicio a la Población pobre no Afiliada </t>
  </si>
  <si>
    <t>TI.B.6.1.2.2.4 </t>
  </si>
  <si>
    <t>Recursos de forzosa inversión - Salud: Otros diferentes a los anteriores con destino a salud </t>
  </si>
  <si>
    <t>Recursos de Forzosa Inversión - Salud : Otros diferentes a los anteriores con destino a Salud </t>
  </si>
  <si>
    <t>TI.B.6.2.1.2.1.2 </t>
  </si>
  <si>
    <t>Recursos de Forsoza Inversion Salud </t>
  </si>
  <si>
    <t>TI.B.6.2.1.2.1.2.2 </t>
  </si>
  <si>
    <t>Recursos de Forsoza Inversion Salud Publica </t>
  </si>
  <si>
    <t>TI.B.6.2.1.2.1.2.3 </t>
  </si>
  <si>
    <t>Recursos de Forsoza Inversion Salud Prestacion de Servicios a la Poblacion Pobre no Afiliada </t>
  </si>
  <si>
    <t>TI.B.6.2.1.2.1.22 </t>
  </si>
  <si>
    <t>Subcuenta Prestacion de Servicios Poblacion Pobre </t>
  </si>
  <si>
    <t>Ayudas Financieras de la Nacion </t>
  </si>
  <si>
    <t>Recursos Ley 1393/2010 </t>
  </si>
  <si>
    <t>Rendimientos Financieros </t>
  </si>
  <si>
    <t>Rentas Cedidas y de Destinacion Especial </t>
  </si>
  <si>
    <t>TI.B.6.2.1.2.9.3.1 </t>
  </si>
  <si>
    <t>TI.B.6.2.1.2.9.3.2 </t>
  </si>
  <si>
    <t>TI.B.6.2.1.2.9.3.3 </t>
  </si>
  <si>
    <t>Rentas Cedidas y de Destinación Especial </t>
  </si>
  <si>
    <t>Subcuenta Prestacion de Servicios Poblacion Pobre no Asegurada </t>
  </si>
  <si>
    <t>TI.B.6.2.1.2.9.4.3 </t>
  </si>
  <si>
    <t>TI.B.6.2.1.2.9.4.4 </t>
  </si>
  <si>
    <t>OTROS RECURSOS </t>
  </si>
  <si>
    <t>TI.B.6.2.1.2.9.5.1 </t>
  </si>
  <si>
    <t>Fondo Rotatorio de Estupefacientes </t>
  </si>
  <si>
    <t>TI.B.6.2.2.10 </t>
  </si>
  <si>
    <t>PASIVOS EXIGIBLES - SALUD </t>
  </si>
  <si>
    <t>TI.B.6.2.2.10.1 </t>
  </si>
  <si>
    <t>TI.B.6.2.2.10.1.1 </t>
  </si>
  <si>
    <t>Subcuenta Otros Gastos en Salud Funcinamiento - Gastos Personales </t>
  </si>
  <si>
    <t>TI.B.6.2.2.10.1.2 </t>
  </si>
  <si>
    <t>Subcuenta Otros Gastos en Salud Funcinamiento - Gastos Generales </t>
  </si>
  <si>
    <t>TI.B.6.2.2.10.2 </t>
  </si>
  <si>
    <t>SUBCUENTA SALUD PUBLICA COLECTIVA </t>
  </si>
  <si>
    <t>TI.B.6.2.2.10.2.1 </t>
  </si>
  <si>
    <t>TI.B.6.2.2.10.2.2 </t>
  </si>
  <si>
    <t>Ayudas Financieras de la Nación </t>
  </si>
  <si>
    <t>TI.B.6.2.2.10.2.3 </t>
  </si>
  <si>
    <t>TI.B.6.2.2.10.2.4 </t>
  </si>
  <si>
    <t>TI.B.6.2.2.10.3 </t>
  </si>
  <si>
    <t>TI.B.6.2.2.10.3.1 </t>
  </si>
  <si>
    <t>TI.B.6.2.2.10.3.2 </t>
  </si>
  <si>
    <t>TI.B.6.2.2.10.3.3 </t>
  </si>
  <si>
    <t>TI.B.6.2.2.10.3.4 </t>
  </si>
  <si>
    <t>TI.B.6.2.2.10.3.5 </t>
  </si>
  <si>
    <t>Rentas Cedidas </t>
  </si>
  <si>
    <t>TI.B.6.2.2.2.1.10.02 </t>
  </si>
  <si>
    <t>Recursos de Forsoza Inversion - Salud Publica Colectiva </t>
  </si>
  <si>
    <t>TI.B.6.2.2.2.1.10.03 </t>
  </si>
  <si>
    <t>Recursos de Forsoza Inversion - Prestacion de Servicios Poblacion Pobre no Afiliada </t>
  </si>
  <si>
    <t>TI.B.6.2.2.2.1.2.3 </t>
  </si>
  <si>
    <t>TI.B.6.2.2.2.1.3 </t>
  </si>
  <si>
    <t>TI.B.6.2.2.2.9.03 </t>
  </si>
  <si>
    <t>Subcuenta Prestacion de Servicios Poblacion Pobre no Afiliada </t>
  </si>
  <si>
    <t>TI.B.6.2.2.2.9.1 </t>
  </si>
  <si>
    <t>TI.B.6.2.2.2.9.1.1 </t>
  </si>
  <si>
    <t>TI.B.6.2.2.2.9.10.1.1 </t>
  </si>
  <si>
    <t>Subcuenta Otros Gastos en Salud Funcionamiento - Gastos Personales </t>
  </si>
  <si>
    <t>TI.B.6.2.2.2.9.10.1.2 </t>
  </si>
  <si>
    <t>Subcuenta Otros Gastos en Salud Funcionamiento - Gastos Generales </t>
  </si>
  <si>
    <t>TI.B.6.2.2.2.9.10.1.3 </t>
  </si>
  <si>
    <t>Subcuenta Otros Gastos en Salud Funcionamiento - Otros Ingresos </t>
  </si>
  <si>
    <t>TI.B.6.2.2.2.9.10.2.1 </t>
  </si>
  <si>
    <t>TI.B.6.2.2.2.9.10.2.2 </t>
  </si>
  <si>
    <t>TI.B.6.2.2.2.9.10.2.3 </t>
  </si>
  <si>
    <t>TI.B.6.2.2.2.9.2 </t>
  </si>
  <si>
    <t>TI.B.6.2.2.2.9.2.1 </t>
  </si>
  <si>
    <t>TI.B.6.2.2.2.9.3 </t>
  </si>
  <si>
    <t>SUBCUENTA OTROS GASTOS EN SALUD FUNCIONAMIENTO </t>
  </si>
  <si>
    <t>TI.B.6.2.2.2.9.3.1 </t>
  </si>
  <si>
    <t>TI.B.6.2.2.2.9.3.2 </t>
  </si>
  <si>
    <t>Subcuenta Otros Gastos en Salud Funcionamiento - Otras Transferencias </t>
  </si>
  <si>
    <t>TI.B.6.2.2.2.9.4 </t>
  </si>
  <si>
    <t>TI.B.6.2.2.2.9.4.1 </t>
  </si>
  <si>
    <t>TI.B.6.2.2.2.9.5 </t>
  </si>
  <si>
    <t>TI.B.6.2.2.2.9.5.1 </t>
  </si>
  <si>
    <t>TI.B.7.1.3 </t>
  </si>
  <si>
    <t>Venta de Terrenos </t>
  </si>
  <si>
    <t>TI.B.7.1.3.1 </t>
  </si>
  <si>
    <t>Aporte del Dpto. - Subcuenta de Prestacion de Servicios de Salud en lo no Cubierto por Subsidios a la Demanda </t>
  </si>
  <si>
    <t>TI.B.8.2.1.2.3 </t>
  </si>
  <si>
    <t>Provenientes de Recursos de SGP con destinacion especifica-Salud Servicios a la Poblacion Pobre no afiliada </t>
  </si>
  <si>
    <t>TI.B.8.2.1.2.4.04 </t>
  </si>
  <si>
    <t>Rendimientos Financieros Hospitales Liquidados </t>
  </si>
  <si>
    <t>TI.B.8.2.3.2.05 </t>
  </si>
  <si>
    <t>Transferencias de libre destinación </t>
  </si>
  <si>
    <t>TI.A.2.6.1.1 </t>
  </si>
  <si>
    <t>Del Nivel Nacional </t>
  </si>
  <si>
    <t>TI.A.2.6.1.1.7 </t>
  </si>
  <si>
    <t>Otras transferencias del nivel central nacional para funcionamiento </t>
  </si>
  <si>
    <t>TI.A.2.6.1.1.7.10 </t>
  </si>
  <si>
    <t>Otros Ingresos no Tributarios </t>
  </si>
  <si>
    <t>TI.B.13.10 </t>
  </si>
  <si>
    <t>OTROS REINTEGROS </t>
  </si>
  <si>
    <t>TI.B.13.10.1 </t>
  </si>
  <si>
    <t>Reintegros SGP vigencias anteriores </t>
  </si>
  <si>
    <t>SUPERAVIT FISCAL VIGENCIAS ANTERIORES NO INCORPORADO </t>
  </si>
  <si>
    <t>RECURSOS DE FORZOSA INVERSION (CON DESTINACION ESPECIFICA) </t>
  </si>
  <si>
    <t>TI.B.6.2.2.2.1.1 </t>
  </si>
  <si>
    <t>RECURSOS DE FORZOSA INVERSION - EDUCACION </t>
  </si>
  <si>
    <t>TI.B.6.2.2.2.1.1.1 </t>
  </si>
  <si>
    <t>Otros Recursos de Forzosa Inversion diferentes al SGP (con destinacion Especifica) </t>
  </si>
  <si>
    <t>Rendimientos por operaciones financieras Educación para el trabajo </t>
  </si>
  <si>
    <t>FONDO DE GESTION DEL RIESGO DE DESASTRES DPTO </t>
  </si>
  <si>
    <t>TOTAL  FONDO DE GESTION DEL RIESGO DE DESASTRES DPTO </t>
  </si>
  <si>
    <t>INGRESOS FONDO DE GESTION DE RIESGO DE DESASTRES DEL DEPARTAMENTO DE SANTANDER VIGENCIA 2018 </t>
  </si>
  <si>
    <t>ICLD DERECHO DE EXPLOTACION DE MONOPOLIOS DE LICORES -  FONDO DE RENTAS </t>
  </si>
  <si>
    <t>RENDIMIENTOS PRO-REFORESTACION  REC BCE</t>
  </si>
  <si>
    <t>PARA EL BIENESTAR DEL ADULTO MAYOR INVERSION </t>
  </si>
  <si>
    <t>CONTRIBUCION SOBRE CTO DE OBRA PUBLICA UNIDAD NACIONAL DE PROTECCION DTO 066/2012 RE.BCE </t>
  </si>
  <si>
    <t>CONTRIBUCION SOBRE CONTRATO DE OBRA PUBLICA -CTI </t>
  </si>
  <si>
    <t>CREDITO INTERNO - BANCA COMERCIAL PRIVADA </t>
  </si>
  <si>
    <t>REINTEGROS ICLD </t>
  </si>
  <si>
    <t>REINTEGROS ICLD  REC. BCE</t>
  </si>
  <si>
    <t>ICLD EQUIDAD DE GENERO ORD. 28/10 </t>
  </si>
  <si>
    <t>REINTEGROS ESCISION ESSA </t>
  </si>
  <si>
    <t>REINTEGROS ESCISION ESSA  REC. BCE </t>
  </si>
  <si>
    <t>REINTEGROS UTILIDADES EMPRESA ESSA REC BCE </t>
  </si>
  <si>
    <t>RENDIMIENTOS UTILIDADES EMPRESA ESSA REC BCE </t>
  </si>
  <si>
    <t>UTILIDADES EMPRESAS ESSA REC.BCE </t>
  </si>
  <si>
    <t>ADICIONAL 2 CONVENIO INVIAS CONTRATO PLAN NO 2963/2013 RAD. GOBERNACIóN NO 4859/2013 (ENAJENACION DE ISAGEN) VIA GUAVATA PTE NACIONAL DPTO SDER </t>
  </si>
  <si>
    <t>ADICIONAL 2 CONVENIO INVIAS CONTRATO PLAN NO 2963/2013 RAD. GOBERNACIóN NO 4859/2013 (ENAJENACION DE ISAGEN) VIA LA PAZ-GUALILO DPTO SDER </t>
  </si>
  <si>
    <t>ADICIONAL 2 CONVENIO INVIAS CONTRATO PLAN NO 2963/2013 RAD. GOBERNACIóN NO 4859/2013 (ENAJENACION DE ISAGEN) VIA SAN VICENTE-LA RENTA DPTO SDER </t>
  </si>
  <si>
    <t>ADICIONAL 2 CONVENIO INVIAS CONTRATO PLAN NO 2963/2013 RAD. GOBERNACIóN NO 4859/2013 (ENAJENACION DE ISAGEN) VIA VELEZ-CHIPATA-LA PAZ .DPTO SDER </t>
  </si>
  <si>
    <t>ADICIONAL 2 CONVENIO INVIAS CONTRATO PLAN NO 2963/2013 RAD. GOBERNACIóN NO 4859/2013 (ENAJENACION DE ISAGEN) VIA ZAPATOCA GIRON DPTO SDER </t>
  </si>
  <si>
    <t>ADICIONAL CONVENIO 1233 DE MARZO 09 DEL 2015 </t>
  </si>
  <si>
    <t>CONTRATO ESPECIFICO NO 33 DERIVADO DEL CONT PLAN RAD GOB 1291 DEL 22 DE JUNIO DEL 2017 </t>
  </si>
  <si>
    <t>CONTRATO NO 34 ESPECIFICO DERIVADO DEL CTO PLAN-RADICADO GOB 1294 DEL 29 DE JUNIO/2017 </t>
  </si>
  <si>
    <t>CONVENIO 1510/16 RADICADO GOB 2060 DEL 11 DE OCTUBRE 2016 </t>
  </si>
  <si>
    <t>CONVENIO 1513/16 RADICADO GOB 2061 DEL 11 DE OCTUBRE 2016 </t>
  </si>
  <si>
    <t>CONVENIO 3044/15 PROSPERIDAD SOCIAL - FONDO DE INVERSION PARA LA PAZ DPS </t>
  </si>
  <si>
    <t>CONVENIO COLDEPORTES 772/2016 RAD GOBERNACION NO 002 ENERO 10/2017 </t>
  </si>
  <si>
    <t>CONVENIO COLDEPORTES 773/2016 RAD GOBERNACION NO 034-FEBRERO 01/2017 </t>
  </si>
  <si>
    <t>CONVENIO INTERADMINISTRATIVO NO 1384 DEL 13 DE JULIO/2017MUNICIPIO DE BETULIA </t>
  </si>
  <si>
    <t>CONVENIO INTERADMINISTRATIVO NO 1384 DEL 13 DE JULIO/2017-MUNICIPIO DE GUADALUPE </t>
  </si>
  <si>
    <t>CONVENIO INTERADMINISTRATIVO NO 1384 DEL 13 DE JULIO/2017-MUNICIPIO DE LANDAZURI </t>
  </si>
  <si>
    <t>CONVENIO INTERADMINISTRATIVO NO 1384 DEL 13 DE JULIO/2017-MUNICIPIO DE MATANZA </t>
  </si>
  <si>
    <t>CONVENIO INTERADMINISTRATIVO NO 1384 DEL 13 DE JULIO/2017-MUNICIPIO DE SAN MIGUEL </t>
  </si>
  <si>
    <t>CONVENIO INTERADMINISTRATIVO NO 1384 DEL 13 DE JULIO/2017-MUNICIPIO DE SANTA HELENA DEL OPóN </t>
  </si>
  <si>
    <t>CONVENIO INTERADMINISTRATIVO NO 16 /2017. FND RAD GOBERNACION 1359 DE JULIO 11/2017 </t>
  </si>
  <si>
    <t>CONVENIO NO 1112/2017 MUNICIPIO DE BARRANCABERMEJA </t>
  </si>
  <si>
    <t>CONVENIO NO 1112/2017 MUNICIPIO DE BUCARAMANGA </t>
  </si>
  <si>
    <t>CONVENIO NO 1112/2017 MUNICIPIO DE FLORIDABLANCA </t>
  </si>
  <si>
    <t>CONVENIO NO 1112/2017 MUNICIPIO DE GIRON </t>
  </si>
  <si>
    <t>CONVENIO NO 1112/2017 MUNICIPIO DE PIEDECUESTA </t>
  </si>
  <si>
    <t>CONVENIO Nº 3044/2015 REC BCE </t>
  </si>
  <si>
    <t>CONVENIO NO 478/2016 MIN-TRANSPORTE RADICADO DE LA GOBERNACION NO 1993-2016 </t>
  </si>
  <si>
    <t>CONVENIO NO 5264/2013 - INVIAS 3237/2013 REC.BCE </t>
  </si>
  <si>
    <t>PROGRAMA DE INFRAESTRUCTURA CONTRATO PLAN </t>
  </si>
  <si>
    <t>RECURSOS DE COFINANCIACION CONVENIO NO 3044/2015 </t>
  </si>
  <si>
    <t>RECURSOS DE COFNANCIACION CONVENIO NO 47/759-2017 ISAGEN S.A RAD GOB.1288-2017 </t>
  </si>
  <si>
    <t>ICLD  REC BCE </t>
  </si>
  <si>
    <t>AFN - RESOL. MINSOCIAL NO.738/17 CONTROL LEPRA </t>
  </si>
  <si>
    <t>AFN-RESOL. MINSOCIAL  NO.739/17 CONTROL TUBERCULOSIS </t>
  </si>
  <si>
    <t>AFN-RESOL. MINSOCIAL N.2310 /17 INIMPUTABLES  </t>
  </si>
  <si>
    <t>AFN -RES. 4874/13 APOYO PROGRAMAS DE SANEAMIENTO FISCAL Y FINANCIEROS ESES REC BCE </t>
  </si>
  <si>
    <t>VENTA SERV. LABOT. DEPTAL SALUD PUBLICA COLECTIVA </t>
  </si>
  <si>
    <t>VENTA DE ACCIONES FONDO GANADERO DE SANTANDER </t>
  </si>
  <si>
    <t>RENDIMIENTOS FINANCIEROS SUBCTA OTR. GTOS EN SALUD-FUNCIONAMIENTO-REC.BCE. </t>
  </si>
  <si>
    <t>RENDIMIENTOS FINANCIEROS MEDICAMENTOS DE CONTROL REC.BCE. </t>
  </si>
  <si>
    <t>SAPSB MUNICIPIOS DECERTIFICADOS </t>
  </si>
  <si>
    <t>TOTAL INGRESOS </t>
  </si>
  <si>
    <t>TRANSFERENCIAS DE INVERSION </t>
  </si>
  <si>
    <t>Sistema General de Participaciones </t>
  </si>
  <si>
    <t>TI.A.2.6.2.1.1.5.2 </t>
  </si>
  <si>
    <t>S.G.P Agua Potable y Saneamiento Básico - Municipios Descertificados </t>
  </si>
  <si>
    <t>TI.A.2.6.2.1.1.5.2.1 </t>
  </si>
  <si>
    <t>S.G.P Agua Potable y Saneamiento Básico - Municipios Descertificados MUNICIPIO DE EL CARMEN DE CHUCURI </t>
  </si>
  <si>
    <t>TI.A.2.6.2.1.1.5.2.2 </t>
  </si>
  <si>
    <t>S.G.P Agua Potable y Saneamiento Básico - Municipios Descertificados MUNICIPIO DE GUACA </t>
  </si>
  <si>
    <t>TI.A.2.6.2.1.1.5.2.3 </t>
  </si>
  <si>
    <t>S.G.P Agua Potable y Saneamiento Básico - Municipios Descertificados MUNICIPIO DE MOGOTES </t>
  </si>
  <si>
    <t>Recursos del balance </t>
  </si>
  <si>
    <t>Superávit Fiscal </t>
  </si>
  <si>
    <t>Superávit Fiscal de la Vigencia Anterior </t>
  </si>
  <si>
    <t>Recursos de forzosa inversión SGP (con destinación específica) </t>
  </si>
  <si>
    <t>Participación para Agua Potable y Saneamiento Básico - Municipios Descertificados </t>
  </si>
  <si>
    <t>TI.B.6.2.1.2.1.5.2 </t>
  </si>
  <si>
    <t>TI.B.6.2.1.2.1.5.2.1 </t>
  </si>
  <si>
    <t>TI.B.6.2.1.2.1.5.2.2 </t>
  </si>
  <si>
    <t>TI.B.6.2.1.2.1.5.2.3 </t>
  </si>
  <si>
    <t>Rendimientos por operaciones financieras </t>
  </si>
  <si>
    <t>Provenientes de Recursos con destinación especifica </t>
  </si>
  <si>
    <t>Provenientes de Recursos SGP con destinación especifica - Agua potable y saneamiento básico </t>
  </si>
  <si>
    <t>TI.B.8.2.1.5.2 </t>
  </si>
  <si>
    <t>TI.B.8.2.1.5.2.1 </t>
  </si>
  <si>
    <t>TI.B.8.2.1.5.2.2 </t>
  </si>
  <si>
    <t>TI.B.8.2.1.5.2.3 </t>
  </si>
  <si>
    <t>TOTAL   SAPSB MUNICIPIOS DECERTIFICADOS </t>
  </si>
  <si>
    <t>TI.B.1.1.4.31 </t>
  </si>
  <si>
    <t>Convenio Interadministrativo No 2254 del 10 de Noviembre/2017 Municipio de Floridablanca </t>
  </si>
  <si>
    <t>TI.B.1.1.4.32 </t>
  </si>
  <si>
    <t>Convenio Interadministrativo No 2254 del 10 de Noviembre/2017 Area Metropolitana </t>
  </si>
  <si>
    <t>TI.B.1.1.5.22 </t>
  </si>
  <si>
    <t>Convenio 1387/17 Unidad Atención y Rep Int Victimas Radicado Gob No 2293/17 </t>
  </si>
  <si>
    <t>TI.B.1.1.5.23 </t>
  </si>
  <si>
    <t>Convenio 1383/17 Unidad Atención Y Rep Int Victimas Radicado Gob No 2292/17 </t>
  </si>
  <si>
    <t>TI.B.1.1.5.24 </t>
  </si>
  <si>
    <t>Convenio 1383/17 Unidad atención y Rep Int Victimas Radicado Gob No 2292/17 </t>
  </si>
  <si>
    <t>TI.B.1.1.5.25 </t>
  </si>
  <si>
    <t>Convenio 1387/17 Unidad atención y Rep Int Victimas Radicado Gob No 2293/17 </t>
  </si>
  <si>
    <t>TI.B.1.1.5.26 </t>
  </si>
  <si>
    <t>Convenio No 1365/17 Coldeportes Radicado Gob 2286/17 Municipio de Piedecuesta </t>
  </si>
  <si>
    <t>TI.B.1.1.5.28 </t>
  </si>
  <si>
    <t>Convenio No 1374/17 Coldeportes Radicado Gob 2289/17 (ENAGENACION DE ISAGEN) </t>
  </si>
  <si>
    <t>TI.B.6.2.1.2.2 </t>
  </si>
  <si>
    <t>REGALÍAS Y COMPENSACIONES (RÉGIMEN ANTERIOR DE REGALÍAS LEY 141/94 Y 756/02) </t>
  </si>
  <si>
    <t>TI.B.6.2.1.2.2.01 </t>
  </si>
  <si>
    <t>Regalías Antiguas Rec Bce </t>
  </si>
  <si>
    <t>TI.B.6.2.1.2.9.10.052 </t>
  </si>
  <si>
    <t>Convenio Interadministrativo No 16/2017 FNR Rad Gobernación 1359 de Julio 11/2017 Rec Bce </t>
  </si>
  <si>
    <t>TI.B.6.2.1.2.9.10.053 </t>
  </si>
  <si>
    <t>Recursos de Cofinanciación Convenio No 05/2017 Agencia Nacional de Seguridad Vial Rad.Gob 1287-2017 Rec Bce </t>
  </si>
  <si>
    <t>TI.B.6.2.1.2.9.10.054 </t>
  </si>
  <si>
    <t>Recursos de Cofinanciación Convenio 3247 del 14 de Noviembre del 2014-Municipios Rec Bce </t>
  </si>
  <si>
    <t>TI.B.6.2.1.2.9.10.055 </t>
  </si>
  <si>
    <t>Convenio Interadministrativo No 1384 del 13 de Julio/2017 Municipio de Landazuri Rec Bce </t>
  </si>
  <si>
    <t>TI.B.6.2.1.2.9.10.056 </t>
  </si>
  <si>
    <t>Contrato CONSTRUVIAS No 368/2014 Rec Bce </t>
  </si>
  <si>
    <t>TI.B.6.2.1.2.9.10.057 </t>
  </si>
  <si>
    <t>Convenio 020/11 PHILIPS Morris Colombia y Coltabaco Rec Bce </t>
  </si>
  <si>
    <t>TI.B.6.2.1.2.9.10.058 </t>
  </si>
  <si>
    <t>Convenio 1510/16 Radicado Gob 2060 del 11 de Octubre 2016 Rec Bce </t>
  </si>
  <si>
    <t>TI.B.6.2.1.2.9.10.059 </t>
  </si>
  <si>
    <t>Convenio 2095/2012 ECOPETROL S.A 5211731 (PARQUE INTERACTIVO CENTRO ORIENTE SDER BARRANCABERMEJA) Rec Bce </t>
  </si>
  <si>
    <t>TI.B.6.2.1.2.9.10.060 </t>
  </si>
  <si>
    <t>Convenio No 5264/2013 INVIAS 3237/2013 Rec Bce </t>
  </si>
  <si>
    <t>TI.B.6.2.1.2.9.10.061 </t>
  </si>
  <si>
    <t>Bolsa Común-Municipio de Aguada-no Certificado en Educación Rec Bce </t>
  </si>
  <si>
    <t>TI.B.6.2.1.2.9.10.062 </t>
  </si>
  <si>
    <t>Bolsa Común-Municipio de Albania-no Certificado en Educación Rec Bce </t>
  </si>
  <si>
    <t>TI.B.6.2.1.2.9.10.063 </t>
  </si>
  <si>
    <t>Bolsa Común-Municipio de Aratoca-no Certificado en Educación  Rec Bce </t>
  </si>
  <si>
    <t>TI.B.6.2.1.2.9.10.064 </t>
  </si>
  <si>
    <t>Bolsa Común-Municipio de Barbosa-no Certificado en Educación Rec Bce </t>
  </si>
  <si>
    <t>TI.B.6.2.1.2.9.10.065 </t>
  </si>
  <si>
    <t>Bolsa común-Municipio de Barichara-no Certificado en Educación Rec Bce </t>
  </si>
  <si>
    <t>TI.B.6.2.1.2.9.10.066 </t>
  </si>
  <si>
    <t>Bolsa común-Municipio de Cabrera-no Certificado en Educación Rec Bce </t>
  </si>
  <si>
    <t>TI.B.6.2.1.2.9.10.067 </t>
  </si>
  <si>
    <t>TI.B.6.2.1.2.9.10.068 </t>
  </si>
  <si>
    <t>Bolsa común-Municipio de Carcasi-no Certificado en Educación Rec Bce </t>
  </si>
  <si>
    <t>TI.B.6.2.1.2.9.10.069 </t>
  </si>
  <si>
    <t>Bolsa común-Municipio de Charala-no Certificado en Educación Rec Bce </t>
  </si>
  <si>
    <t>TI.B.6.2.1.2.9.10.070 </t>
  </si>
  <si>
    <t>Bolsa común-Municipio de Chipata-no Certificado en Educación Rec Bce </t>
  </si>
  <si>
    <t>TI.B.6.2.1.2.9.10.071 </t>
  </si>
  <si>
    <t>Bolsa común-Municipio de Cimitarra-no Certificado en Educación Rec Bce </t>
  </si>
  <si>
    <t>TI.B.6.2.1.2.9.10.072 </t>
  </si>
  <si>
    <t>Bolsa común-Municipio de Concepcion-no Certificado en Educación Rec Bce </t>
  </si>
  <si>
    <t>TI.B.6.2.1.2.9.10.073 </t>
  </si>
  <si>
    <t>Bolsa común-Municipio de Confines-no Certificado en Educación Rec Bce </t>
  </si>
  <si>
    <t>TI.B.6.2.1.2.9.10.074 </t>
  </si>
  <si>
    <t>Bolsa común-Municipio de Contratación-no Certificado en Educación  Rec Bce </t>
  </si>
  <si>
    <t>TI.B.6.2.1.2.9.10.075 </t>
  </si>
  <si>
    <t>Bolsa común-Municipio de Coromoro-no Certificado en Educación Rec Bce </t>
  </si>
  <si>
    <t>TI.B.6.2.1.2.9.10.076 </t>
  </si>
  <si>
    <t>Bolsa común-Municipio de Curiti-no Certificado en Educación Rec Bce </t>
  </si>
  <si>
    <t>TI.B.6.2.1.2.9.10.077 </t>
  </si>
  <si>
    <t>Bolsa común-Municipio de El Cerrito-no Certificado en Educación Rec Bce </t>
  </si>
  <si>
    <t>TI.B.6.2.1.2.9.10.078 </t>
  </si>
  <si>
    <t>Bolsa común-Municipio de Guacamayo-no Certificado en Educación Rec Bce </t>
  </si>
  <si>
    <t>TI.B.6.2.1.2.9.10.079 </t>
  </si>
  <si>
    <t>Bolsa común-Municipio de El Peñon-no Certificado en Educación Rec Bce </t>
  </si>
  <si>
    <t>TI.B.6.2.1.2.9.10.080 </t>
  </si>
  <si>
    <t>Bolsa común-Municipio de El Playon-no Certificado en Educación Rec Bce </t>
  </si>
  <si>
    <t>TI.B.6.2.1.2.9.10.081 </t>
  </si>
  <si>
    <t>Bolsa común-Municipio de encino-no Certificado en Educación Rec Bce </t>
  </si>
  <si>
    <t>TI.B.6.2.1.2.9.10.082 </t>
  </si>
  <si>
    <t>Bolsa común-Municipio de enciso-no Certificado en Educación Rec Bce </t>
  </si>
  <si>
    <t>TI.B.6.2.1.2.9.10.083 </t>
  </si>
  <si>
    <t>Bolsa común-Municipio de Florian-no Certificado en Educación Rec Bce </t>
  </si>
  <si>
    <t>TI.B.6.2.1.2.9.10.084 </t>
  </si>
  <si>
    <t>Bolsa común-Municipio de Gambita-no Certificado en Educación Rec Bce </t>
  </si>
  <si>
    <t>TI.B.6.2.1.2.9.10.085 </t>
  </si>
  <si>
    <t>Bolsa común-Municipio de Guaca-no Certificado en Educación Rec Bce </t>
  </si>
  <si>
    <t>TI.B.6.2.1.2.9.10.086 </t>
  </si>
  <si>
    <t>Bolsa común-Municipio de Guadalupe-no Certificado en Educación Rec Bce </t>
  </si>
  <si>
    <t>TI.B.6.2.1.2.9.10.087 </t>
  </si>
  <si>
    <t>Bolsa común-Municipio de Guapota-no Certificado en Educación Rec Bce </t>
  </si>
  <si>
    <t>TI.B.6.2.1.2.9.10.088 </t>
  </si>
  <si>
    <t>Bolsa común-Municipio de Guavata-no Certificado en Educación Rec Bce </t>
  </si>
  <si>
    <t>TI.B.6.2.1.2.9.10.089 </t>
  </si>
  <si>
    <t>Bolsa común-Municipio de Guepsa-no Certificado en Educación Rec Bce </t>
  </si>
  <si>
    <t>TI.B.6.2.1.2.9.10.090 </t>
  </si>
  <si>
    <t>Bolsa común-Municipio de Hato-no Certificado en Educación Rec Bce </t>
  </si>
  <si>
    <t>TI.B.6.2.1.2.9.10.091 </t>
  </si>
  <si>
    <t>Bolsa común-Municipio de Jesus Maria-no Certificado en Educación Rec Bce </t>
  </si>
  <si>
    <t>TI.B.6.2.1.2.9.10.092 </t>
  </si>
  <si>
    <t>Bolsa común-Municipio de Jordan-no Certificado en Educación Rec Bce    </t>
  </si>
  <si>
    <t>TI.B.6.2.1.2.9.10.093 </t>
  </si>
  <si>
    <t>Bolsa común-Municipio de La Paz-no Certificado en Educación Rec Bce  </t>
  </si>
  <si>
    <t>TI.B.6.2.1.2.9.10.094 </t>
  </si>
  <si>
    <t>Bolsa Común-Municipio de Lebrija-no Certificado en Educación Rec Bce  </t>
  </si>
  <si>
    <t>TI.B.6.2.1.2.9.10.095 </t>
  </si>
  <si>
    <t>Bolsa Comun-Municipio de Los Santos-no Certificado en Educación Rec Bce  </t>
  </si>
  <si>
    <t>TI.B.6.2.1.2.9.10.096 </t>
  </si>
  <si>
    <t>Bolsa Común-Municipio de Matanza-no Certificado en Educación Rec Bce  </t>
  </si>
  <si>
    <t>TI.B.6.2.1.2.9.10.097 </t>
  </si>
  <si>
    <t>Bolsa Común-Municipio de Molagavita-no Certificado en Educación Rec Bce  </t>
  </si>
  <si>
    <t>TI.B.6.2.1.2.9.10.098 </t>
  </si>
  <si>
    <t>Bolsa Común-Municipio de Ocamonte-no Certificado en Educación Rec Bce  </t>
  </si>
  <si>
    <t>TI.B.6.2.1.2.9.10.099 </t>
  </si>
  <si>
    <t>Bolsa Común-Municipio de Oiba-no Certificado en Educación Rec Bce  </t>
  </si>
  <si>
    <t>TI.B.6.2.1.2.9.10.100 </t>
  </si>
  <si>
    <t>Bolsa Común-Municipio de Onzaga-no Certificado en Educación Rec Bce  </t>
  </si>
  <si>
    <t>TI.B.6.2.1.2.9.10.101 </t>
  </si>
  <si>
    <t>Bolsa Común-Municipio de El Palmar-no Certificado en Educación Rec Bce  </t>
  </si>
  <si>
    <t>TI.B.6.2.1.2.9.10.102 </t>
  </si>
  <si>
    <t>Bolsa Común-Municipio de Paramo-no Certificado en Educación Rec Bce  </t>
  </si>
  <si>
    <t>TI.B.6.2.1.2.9.10.103 </t>
  </si>
  <si>
    <t>Bolsa Común-Municipio de Puente Nacional-no Certificado en Educación Rec Bce  </t>
  </si>
  <si>
    <t>TI.B.6.2.1.2.9.10.104 </t>
  </si>
  <si>
    <t>Bolsa Común-Municipio de Puerto Parra-no Certificado en Educación Rec Bce  </t>
  </si>
  <si>
    <t>TI.B.6.2.1.2.9.10.105 </t>
  </si>
  <si>
    <t>Bolsa Común-Municipio de Puerto Wilches-no Certificado en Educación Rec Bce  </t>
  </si>
  <si>
    <t>TI.B.6.2.1.2.9.10.106 </t>
  </si>
  <si>
    <t>Bolsa Común-Municipio de Rionegro-no Certificado en Educación Rec Bce  </t>
  </si>
  <si>
    <t>TI.B.6.2.1.2.9.10.107 </t>
  </si>
  <si>
    <t>Bolsa Común-Municipio de Sabana de Torres-no Certificado en Educación Rec Bce  </t>
  </si>
  <si>
    <t>TI.B.6.2.1.2.9.10.108 </t>
  </si>
  <si>
    <t>Bolsa Común-Municipio de San Benito-no Certificado en Educación Rec Bce  </t>
  </si>
  <si>
    <t>TI.B.6.2.1.2.9.10.109 </t>
  </si>
  <si>
    <t>Bolsa Común-Municipio de San Gil-no Certificado en Educación Rec Bce  </t>
  </si>
  <si>
    <t>TI.B.6.2.1.2.9.10.110 </t>
  </si>
  <si>
    <t>Bolsa Común-Municipio de San Joaquin-no Certificado en Educacion Rec Bce  </t>
  </si>
  <si>
    <t>TI.B.6.2.1.2.9.10.111 </t>
  </si>
  <si>
    <t>Bolsa Común-Municipio de San Jose de Miranda-no Certificado en Educación Rec Bce  </t>
  </si>
  <si>
    <t>TI.B.6.2.1.2.9.10.112 </t>
  </si>
  <si>
    <t>Bolsa Común-Municipio de San Vicente de Chucuri-no Certificado en Educación Rec Bce  </t>
  </si>
  <si>
    <t>TI.B.6.2.1.2.9.10.113 </t>
  </si>
  <si>
    <t>Bolsa Común-Municipio de Santa Bárbara-no Certificado en Educación Rec Bce  </t>
  </si>
  <si>
    <t>TI.B.6.2.1.2.9.10.114 </t>
  </si>
  <si>
    <t>Bolsa Común-Municipio de Santa Helena del Opon-no Certificado en Educación Rec Bce  </t>
  </si>
  <si>
    <t>TI.B.6.2.1.2.9.10.115 </t>
  </si>
  <si>
    <t>Bolsa Común-Municipio de Suaita-no Certificado en Educación Rec Bce  </t>
  </si>
  <si>
    <t>TI.B.6.2.1.2.9.10.116 </t>
  </si>
  <si>
    <t>Bolsa Común-Municipio de Surata-no Certificado en Educación Rec Bce  </t>
  </si>
  <si>
    <t>TI.B.6.2.1.2.9.10.117 </t>
  </si>
  <si>
    <t>Bolsa Común-Municipio de Tona-no Certificado en Educacion Rec Bce  </t>
  </si>
  <si>
    <t>TI.B.6.2.1.2.9.10.118 </t>
  </si>
  <si>
    <t>Bolsa Común-Municipio de Velez-no Certificado en Educación Rec Bce  </t>
  </si>
  <si>
    <t>TI.B.6.2.1.2.9.10.119 </t>
  </si>
  <si>
    <t>Bolsa Común-Municipio de Vetas-no Certificado en Educación Rec Bce    </t>
  </si>
  <si>
    <t>TI.B.6.2.1.2.9.10.120 </t>
  </si>
  <si>
    <t>Bolsa Común-Municipio de Villanueva-no Certificado en Educación Rec Bce  </t>
  </si>
  <si>
    <t>TI.B.6.2.1.2.9.10.121 </t>
  </si>
  <si>
    <t>Bolsa Común-Municipio de Zapatoca-no Certificado en Educacion Rec Bce  </t>
  </si>
  <si>
    <t>TI.B.6.2.1.2.9.10.122 </t>
  </si>
  <si>
    <t>Bolsa Común-Municipio de Macaravita-no Certificado en Educacion Rec Bce  </t>
  </si>
  <si>
    <t>TI.B.6.2.1.2.9.10.123 </t>
  </si>
  <si>
    <t>Bolsa Común-Municipio de Valle de San Jose-no Certificado en Educacion Rec Bce  </t>
  </si>
  <si>
    <t>TI.B.6.2.1.2.9.10.124 </t>
  </si>
  <si>
    <t>Bolsa Común-Municipio de Betulia-no Certificado en Educacion Rec Bce  </t>
  </si>
  <si>
    <t>TI.B.6.2.1.2.9.10.125 </t>
  </si>
  <si>
    <t>Bolsa Común-Municipio de Bolivar-no Certificado en Educacion Rec Bce  </t>
  </si>
  <si>
    <t>TI.B.6.2.1.2.9.10.126 </t>
  </si>
  <si>
    <t>Bolsa Común-Municipio de California -no Certificado en Educacion Rec Bce  </t>
  </si>
  <si>
    <t>TI.B.6.2.1.2.9.10.127 </t>
  </si>
  <si>
    <t>Bolsa Común-Municipio de Cepita -no Certificado en Educación Rec Bce  </t>
  </si>
  <si>
    <t>TI.B.6.2.1.2.9.10.128 </t>
  </si>
  <si>
    <t>Bolsa Común-Municipio de Charta -no Certificado en Educacion Rec Bce  </t>
  </si>
  <si>
    <t>TI.B.6.2.1.2.9.10.129 </t>
  </si>
  <si>
    <t>Bolsa Común-Municipio de Chima -no Certificado en Educacion Rec Bce  </t>
  </si>
  <si>
    <t>TI.B.6.2.1.2.9.10.130 </t>
  </si>
  <si>
    <t>Bolsa Común-Municipio de el Carmen de Chucuri -no Certificado en Educacion Rec Bce  </t>
  </si>
  <si>
    <t>TI.B.6.2.1.2.9.10.131 </t>
  </si>
  <si>
    <t>Bolsa Común-Municipio de Galan-no Certificado en Educacion Rec Bce  </t>
  </si>
  <si>
    <t>TI.B.6.2.1.2.9.10.132 </t>
  </si>
  <si>
    <t>Bolsa Común-Municipio la Belleza-no Certificado en Educacion Rec Bce  </t>
  </si>
  <si>
    <t>TI.B.6.2.1.2.9.10.133 </t>
  </si>
  <si>
    <t>Bolsa Común-Municipio de Landazuri-no Certificado en Educacion Rec Bce  </t>
  </si>
  <si>
    <t>TI.B.6.2.1.2.9.10.134 </t>
  </si>
  <si>
    <t>Bolsa Común-Municipio de Malaga-no Certificado en Educacion Rec Bce  </t>
  </si>
  <si>
    <t>TI.B.6.2.1.2.9.10.135 </t>
  </si>
  <si>
    <t>Bolsa Común-Municipio de Mogotes-no Certificado en Educacion Rec Bce  </t>
  </si>
  <si>
    <t>TI.B.6.2.1.2.9.10.136 </t>
  </si>
  <si>
    <t>Bolsa Común-Municipio de Palmas del Socorro -no Certificado en Educación Rec Bce  </t>
  </si>
  <si>
    <t>TI.B.6.2.1.2.9.10.137 </t>
  </si>
  <si>
    <t>Bolsa Común-Municipio de Pinchote-no Certificado en Educacion Rec Bce  </t>
  </si>
  <si>
    <t>TI.B.6.2.1.2.9.10.138 </t>
  </si>
  <si>
    <t>Bolsa Común-Municipio de San Andres-no Certificado en Educacion Rec Bce  </t>
  </si>
  <si>
    <t>TI.B.6.2.1.2.9.10.139 </t>
  </si>
  <si>
    <t>Bolsa Común-Municipio de San Miguel-no Certificado en Educación Rec Bce  </t>
  </si>
  <si>
    <t>TI.B.6.2.1.2.9.10.140 </t>
  </si>
  <si>
    <t>Bolsa Común-Municipio de Simacota-no Certificado en Educacion Rec Bce  </t>
  </si>
  <si>
    <t>TI.B.6.2.1.2.9.10.141 </t>
  </si>
  <si>
    <t>Bolsa Común-Municipio de Sucre-no Certificado en Educación Rec Bce  </t>
  </si>
  <si>
    <t>TI.B.6.2.1.2.9.10.142 </t>
  </si>
  <si>
    <t>Bolsa Común-Municipio de el Socorro-no Certificado en Educación Rec Bce    </t>
  </si>
  <si>
    <t>TI.B.6.2.1.2.9.10.143 </t>
  </si>
  <si>
    <t>Convenio 1383/17 Unidad Atención Y Rep Int Victimas Radicado Gob No 2292/17 Rec Bce </t>
  </si>
  <si>
    <t>TI.B.6.2.1.2.9.10.144 </t>
  </si>
  <si>
    <t>Programa de Infraestructura Contrato Plan Rec Bce </t>
  </si>
  <si>
    <t>TI.B.6.2.1.2.9.10.145 </t>
  </si>
  <si>
    <t>Recursos de Cofinanciación Convenio No 3044/2015 Rec Bce </t>
  </si>
  <si>
    <t>TI.B.6.2.1.2.9.10.146 </t>
  </si>
  <si>
    <t>Convenio 505/2017 MINMINAS Radicado Gob 2275-17 Rec Bce </t>
  </si>
  <si>
    <t>TI.B.6.2.1.2.9.10.147 </t>
  </si>
  <si>
    <t>Cont Especifico Derivado del Cont Plan Nación Dpto de Sder 2013-2018 Dpto De Sder No 962 Del 5 De Julio Del 2016 Rec Bce </t>
  </si>
  <si>
    <t>TI.B.6.2.1.2.9.16.003 </t>
  </si>
  <si>
    <t>Dividendos Terpel Rec Bce </t>
  </si>
  <si>
    <t>TI.B.6.2.1.2.9.16.004 </t>
  </si>
  <si>
    <t>Dividendos Ingenio Risaralda Rec Bce </t>
  </si>
  <si>
    <t>TI.B.6.2.1.2.9.16.005 </t>
  </si>
  <si>
    <t>Dividendos Banco BBVA Rec Bce </t>
  </si>
  <si>
    <t>TI.B.6.2.1.2.9.16.006 </t>
  </si>
  <si>
    <t>Dividendos Procaucho Rec Bce </t>
  </si>
  <si>
    <t>TI.B.6.2.1.2.9.17.02 </t>
  </si>
  <si>
    <t>Mincultura T Movil Res No 717-2016 Rec Bce </t>
  </si>
  <si>
    <t>TI.B.6.2.1.2.9.17.03 </t>
  </si>
  <si>
    <t>Iva Telefonia Movil -Cultura Resolucion No 1741 Junio 21/2017 Rec Bce </t>
  </si>
  <si>
    <t>TI.B.6.2.1.2.9.19 </t>
  </si>
  <si>
    <t>FONDO TABACALERO REC BCE </t>
  </si>
  <si>
    <t>TI.B.6.2.1.2.9.19.01 </t>
  </si>
  <si>
    <t>Fondo Tabacalero Rec Bce </t>
  </si>
  <si>
    <t>TI.B.6.2.1.2.9.2.1.04 </t>
  </si>
  <si>
    <t>Pro-Desarrollo Pensiones 20% Rec. Bce    </t>
  </si>
  <si>
    <t>TI.B.6.2.1.2.9.2.2.02 </t>
  </si>
  <si>
    <t>Pro-Electrificación-Pensiones 20%  Rec Bce  </t>
  </si>
  <si>
    <t>TI.B.6.2.1.2.9.2.3.02 </t>
  </si>
  <si>
    <t>Gestor Creador Rec Bce </t>
  </si>
  <si>
    <t>TI.B.6.2.1.2.9.2.3.03 </t>
  </si>
  <si>
    <t>Pro-Cultura - Lectura de Bibliotecas ley 1379/10  Rec Bce  </t>
  </si>
  <si>
    <t>TI.B.6.2.1.2.9.2.3.04 </t>
  </si>
  <si>
    <t>Pro-Cultura - Pensiones 20% Rec Bce  </t>
  </si>
  <si>
    <t>TI.B.6.2.1.2.9.2.4.02 </t>
  </si>
  <si>
    <t>Pro-reforestación -Pensiones 20% Rec Bce  </t>
  </si>
  <si>
    <t>Pro-Anciano Rec Bce   </t>
  </si>
  <si>
    <t>TI.B.6.2.1.2.9.2.5.01 </t>
  </si>
  <si>
    <t>Pro-Anciano  Rec Bce   </t>
  </si>
  <si>
    <t>TI.B.6.2.1.2.9.2.5.02 </t>
  </si>
  <si>
    <t>Pro-Ansiano-Pensiones 20% Rec Bce  </t>
  </si>
  <si>
    <t>Pro Hospitales Rec Bce  </t>
  </si>
  <si>
    <t>TI.B.6.2.1.2.9.2.6.01 </t>
  </si>
  <si>
    <t>Pro-Hospital - Universitario de Santander  </t>
  </si>
  <si>
    <t>TI.B.6.2.1.2.9.2.6.02 </t>
  </si>
  <si>
    <t>Pro-Hospital - Pasivo Pensional Hospitales Universitarios Liquidados  </t>
  </si>
  <si>
    <t>TI.B.6.2.1.2.9.2.6.03 </t>
  </si>
  <si>
    <t>Pro-Hospital - Patrimonio Autónomo  Rec Bce  </t>
  </si>
  <si>
    <t>Pro-UIS Rec Bce   </t>
  </si>
  <si>
    <t>TI.B.6.2.1.2.9.2.7.01 </t>
  </si>
  <si>
    <t>PRO-UIS - Educación 75% uis Rec Bce </t>
  </si>
  <si>
    <t>TI.B.6.2.1.2.9.2.7.02 </t>
  </si>
  <si>
    <t>PRO-UIS - Educación 10% unipaz  Rec Bce </t>
  </si>
  <si>
    <t>TI.B.6.2.1.2.9.2.7.03 </t>
  </si>
  <si>
    <t>PRO-UIS - Educación 15% uts Rec Bce </t>
  </si>
  <si>
    <t>TI.B.6.2.1.2.9.2.7.04 </t>
  </si>
  <si>
    <t>PRO-UIS - PENSIONES 20% (15% uts)  Rec Bce   </t>
  </si>
  <si>
    <t>TI.B.6.2.1.2.9.2.7.05 </t>
  </si>
  <si>
    <t>PRO-UIS - PENSIONES 20% (10% unipaz)  Rec Bce   </t>
  </si>
  <si>
    <t>TI.B.6.2.1.2.9.20 </t>
  </si>
  <si>
    <t>FONPET REC BCE </t>
  </si>
  <si>
    <t>TI.B.6.2.1.2.9.20.01 </t>
  </si>
  <si>
    <t>Fonpet 10% Rec Bce   </t>
  </si>
  <si>
    <t>TI.B.6.2.1.2.9.20.02 </t>
  </si>
  <si>
    <t>Fonpet 20% Registro y Anotacion Rec Bce      </t>
  </si>
  <si>
    <t>TI.B.6.2.1.2.9.21 </t>
  </si>
  <si>
    <t>PATRIMONIO AUTONOMO  REC.BCE   </t>
  </si>
  <si>
    <t>TI.B.6.2.1.2.9.21.01 </t>
  </si>
  <si>
    <t>Patrimonio Autónomo (2% Icld) Rec Bce   </t>
  </si>
  <si>
    <t>TI.B.6.2.1.2.9.22 </t>
  </si>
  <si>
    <t>ADQUISICION DE AREAS DE ACUEDUCTOS MUNICIPALES REC BCE </t>
  </si>
  <si>
    <t>TI.B.6.2.1.2.9.22.01 </t>
  </si>
  <si>
    <t>Adquisición de Áreas de Acueductos Municipales Rec Bce </t>
  </si>
  <si>
    <t>TI.B.6.2.1.2.9.23 </t>
  </si>
  <si>
    <t>FONDO DE VIVIENDA </t>
  </si>
  <si>
    <t>TI.B.6.2.1.2.9.23.01 </t>
  </si>
  <si>
    <t>Fondo de Vivienda Rec Bce </t>
  </si>
  <si>
    <t>TI.B.6.2.1.2.9.24 </t>
  </si>
  <si>
    <t>ICLD-UNIPAZ REC BCE  </t>
  </si>
  <si>
    <t>TI.B.6.2.1.2.9.24.01 </t>
  </si>
  <si>
    <t>ICLD-UNIPAZ Rec Bce  </t>
  </si>
  <si>
    <t>TI.B.6.2.1.2.9.25 </t>
  </si>
  <si>
    <t>ICLD-APOYO A LA EDUCACION REC BCE  </t>
  </si>
  <si>
    <t>TI.B.6.2.1.2.9.25.01 </t>
  </si>
  <si>
    <t>ICLD-Apoyo a la Educación Rec Bce  </t>
  </si>
  <si>
    <t>TI.B.6.2.1.2.9.26 </t>
  </si>
  <si>
    <t>ICLD UIS REC BCE  </t>
  </si>
  <si>
    <t>TI.B.6.2.1.2.9.26.01 </t>
  </si>
  <si>
    <t>ICLD UIS Rec Bce  </t>
  </si>
  <si>
    <t>TI.B.6.2.1.2.9.27 </t>
  </si>
  <si>
    <t>CESANTIAS CON RETROACTIVIDAD REC BCE  </t>
  </si>
  <si>
    <t>TI.B.6.2.1.2.9.27.01 </t>
  </si>
  <si>
    <t>Cesantías con Retroactividad Rec Bce  </t>
  </si>
  <si>
    <t>TI.B.6.2.1.2.9.28 </t>
  </si>
  <si>
    <t>MONOPOLIO LICORES DEST ESPEC 51% ERC BCE </t>
  </si>
  <si>
    <t>TI.B.6.2.1.2.9.28.01 </t>
  </si>
  <si>
    <t>Monopolio Licores Dest Espec 51% Rec Bce </t>
  </si>
  <si>
    <t>TI.B.6.2.1.2.9.29 </t>
  </si>
  <si>
    <t>ACREENCIAS DE HOSPITALES LIQUIDADOS REC BCE  </t>
  </si>
  <si>
    <t>TI.B.6.2.1.2.9.29.01 </t>
  </si>
  <si>
    <t>Acreencias de Hospitales Liquidados Rec Bce  </t>
  </si>
  <si>
    <t>TI.B.6.2.1.2.9.30 </t>
  </si>
  <si>
    <t>EXCEDENTES APORTES PATRONALES HOSPITALES LIQUIDADOS REC BCE  </t>
  </si>
  <si>
    <t>TI.B.6.2.1.2.9.30.01 </t>
  </si>
  <si>
    <t>Excedentes Aportes Patronales Hospitales Liquidados Rec Bce  </t>
  </si>
  <si>
    <t>TI.B.6.2.1.2.9.31 </t>
  </si>
  <si>
    <t>CUOTAS PARTES PENSIONALES REC BCE  </t>
  </si>
  <si>
    <t>TI.B.6.2.1.2.9.31.01 </t>
  </si>
  <si>
    <t>Cuotas Partes Pensionales Rec Bce  </t>
  </si>
  <si>
    <t>TI.B.6.2.1.2.9.32 </t>
  </si>
  <si>
    <t>FONDO DE RENTAS REC BCE </t>
  </si>
  <si>
    <t>TI.B.6.2.1.2.9.32.01 </t>
  </si>
  <si>
    <t>Fondo de Rentas Rec Bce </t>
  </si>
  <si>
    <t>TI.B.6.2.1.2.9.32.02 </t>
  </si>
  <si>
    <t>Fondo de Rentas I.C.L.D Rec Bce </t>
  </si>
  <si>
    <t>TI.B.6.2.1.2.9.33 </t>
  </si>
  <si>
    <t>VENTA DE ACCIONES FONDO GANADERO DE SANTANDER REC BCE </t>
  </si>
  <si>
    <t>TI.B.6.2.1.2.9.33.01 </t>
  </si>
  <si>
    <t>Venta de Acciones Fondo Ganadero de Santander Rec Bce </t>
  </si>
  <si>
    <t>TI.B.6.2.1.2.9.34 </t>
  </si>
  <si>
    <t>CESANTIAS FED REC BCE  </t>
  </si>
  <si>
    <t>TI.B.6.2.1.2.9.34.01 </t>
  </si>
  <si>
    <t>Cesantías FED Rec Bce  </t>
  </si>
  <si>
    <t>TI.B.6.2.1.2.9.35 </t>
  </si>
  <si>
    <t>SGP CANCELACIONES-PENSIONES FED REC BCE </t>
  </si>
  <si>
    <t>TI.B.6.2.1.2.9.35.01 </t>
  </si>
  <si>
    <t>SGP Cancelaciones-Pensiones FED Rec Bce </t>
  </si>
  <si>
    <t>TI.B.6.2.1.2.9.36 </t>
  </si>
  <si>
    <t>VENTA DE ACTIVOS ELECTIFICACION LINEA 115-ESSA E.S.P REC BCE </t>
  </si>
  <si>
    <t>TI.B.6.2.1.2.9.36.01 </t>
  </si>
  <si>
    <t>Venta de activos Electrificacion Linea 115-ESSA E.S.P Rec Bce </t>
  </si>
  <si>
    <t>TI.B.6.2.1.2.9.37 </t>
  </si>
  <si>
    <t>CREDITO INTERNO FINDETER VIAS REC BCE </t>
  </si>
  <si>
    <t>TI.B.6.2.1.2.9.37.01 </t>
  </si>
  <si>
    <t>Crédito Interno FINDETER Vias Rec Bce  </t>
  </si>
  <si>
    <t>RENDIMIENTOS HOSPITALES LIQUIDADOS REC BCE </t>
  </si>
  <si>
    <t>TI.B.6.2.1.2.9.4.3.01 </t>
  </si>
  <si>
    <t>Rendimientos Hospitales Liquidados Rec BCe </t>
  </si>
  <si>
    <t>RENDIMIENTOS FONDO DE PAZ REC BCE </t>
  </si>
  <si>
    <t>TI.B.6.2.1.2.9.4.4.01 </t>
  </si>
  <si>
    <t>Rendimientos I.C.L.D Fondo de Paz Rec Bce </t>
  </si>
  <si>
    <t>TI.B.6.2.1.2.9.4.5 </t>
  </si>
  <si>
    <t>RENDIMIENTOS FINANCIEROS PENSIONES FED REC BCE </t>
  </si>
  <si>
    <t>TI.B.6.2.1.2.9.4.5.01 </t>
  </si>
  <si>
    <t>Rendimientos Financieros Pensiones FED Rec Bce </t>
  </si>
  <si>
    <t>TI.B.6.2.1.2.9.4.6 </t>
  </si>
  <si>
    <t>RENDIMIENTOS FINANCIEROS CREDITO INTERNO BANCA COMERCIAL REC BCE   </t>
  </si>
  <si>
    <t>TI.B.6.2.1.2.9.4.6.01 </t>
  </si>
  <si>
    <t>Rendimientos Financieros Crédito Interno - Banca Comercial Rec Bce  </t>
  </si>
  <si>
    <t>TI.A.1.18.1.1.08 </t>
  </si>
  <si>
    <t>Impuesto al Consumo de Tabaco y Cigarrillos Nacionales RECAUDO POR MAYOR VALOR Decreto 1684 de 2017 </t>
  </si>
  <si>
    <t>TI.A.1.18.1.2.08 </t>
  </si>
  <si>
    <t>Impuesto al consumo de tabaco y cigarrillos extranjeros Recaudo por mayor valor Decreto 1684 de 2017 </t>
  </si>
  <si>
    <t>TI.B.6.2.1.2.9.38</t>
  </si>
  <si>
    <t>TI.B.6.2.1.2.9.38.01</t>
  </si>
  <si>
    <t>TI.B.6.2.1.2.9.38.02</t>
  </si>
  <si>
    <t>IMPUESTO AL CONSUMO DE CIGARILLOS Y TABACO DE LIBRE DESTINACION </t>
  </si>
  <si>
    <t>Impuesto al consumo de tabaco y cigarrillos nacional RECAUDO POR MAYOR VALOR decreto 1684 de 2017 Rec Bce 2017 </t>
  </si>
  <si>
    <t>Impuesto al consumo de tabaco y cigarrillos Extranjeros RECAUDO POR MAYOR VALOR decreto 1684 de 2017 Rec Bce 2017 </t>
  </si>
  <si>
    <t>TI.B.6.2.1.2.9.5.03 </t>
  </si>
  <si>
    <t>REINTEGROS RENDIMIENTOS FINANCIEROS </t>
  </si>
  <si>
    <t>TI.B.6.2.1.2.9.5.03.01 </t>
  </si>
  <si>
    <t>Reintegro de Rendimientos Financieros Crédito Interno-Banca Comercial Rec Bce </t>
  </si>
  <si>
    <t>TI.B.6.2.1.2.1.5.02 </t>
  </si>
  <si>
    <t>Rendimientos Agua Potable y Saneamiento Basico Rec Bce </t>
  </si>
  <si>
    <t>TI.B.6.2.1.2.9.2.8 </t>
  </si>
  <si>
    <t>Para el Bienestar del Adulto Mayor Rec Bce </t>
  </si>
  <si>
    <t>TI.B.6.2.1.2.9.2.8.01 </t>
  </si>
  <si>
    <t>Para el Bienestar del Adulto Mayor Rec Bce </t>
  </si>
  <si>
    <t>TI.B.6.2.1.2.9.32.03 </t>
  </si>
  <si>
    <t> Fondo De Rentas  ICLD Derecho De Explotación De Monopolios De Licores Rec Bce </t>
  </si>
  <si>
    <t>TI.B.6.2.1.2.9.4.1.02 </t>
  </si>
  <si>
    <t>Rendimientos Financieros Pro Bienestat del Adulto Mayor </t>
  </si>
  <si>
    <t>TI.B.6.2.1.2.9.4.1.02.01 </t>
  </si>
  <si>
    <t>Rendimientos Financieros Para el Bienestar del Adulto Mayor Rec Bce </t>
  </si>
  <si>
    <t>TI.B.6.2.1.2.9.4.10 </t>
  </si>
  <si>
    <t>Rendimientos Financieros Valorización Rec Bce </t>
  </si>
  <si>
    <t>TI.B.6.2.1.2.9.4.10.01 </t>
  </si>
  <si>
    <t>TI.B.6.2.1.2.9.4.11 </t>
  </si>
  <si>
    <t>Rendimientos Financieros Patrimonio Autonomo Rec Bce </t>
  </si>
  <si>
    <t>TI.B.6.2.1.2.9.4.11.01 </t>
  </si>
  <si>
    <t>Rendimientos Financieros Patrimonio Autónomo Rec Bce </t>
  </si>
  <si>
    <t>TI.B.6.2.1.2.9.4.12 </t>
  </si>
  <si>
    <t>Rendimientos Financieros Fondo de Vivienda Rec Bce </t>
  </si>
  <si>
    <t>TI.B.6.2.1.2.9.4.12.01 </t>
  </si>
  <si>
    <t>TI.B.6.2.1.2.9.4.13 </t>
  </si>
  <si>
    <t>Rendimientos Financieros Equidad De Género Rec Bce </t>
  </si>
  <si>
    <t>TI.B.6.2.1.2.9.4.13.01 </t>
  </si>
  <si>
    <t>TI.B.6.2.1.2.9.4.14 </t>
  </si>
  <si>
    <t>Rendimientos Financieros Fondo de Contingencia Rec Bce </t>
  </si>
  <si>
    <t>TI.B.6.2.1.2.9.4.14.01 </t>
  </si>
  <si>
    <t>TI.B.6.2.1.2.9.4.15 </t>
  </si>
  <si>
    <t>Rendimientos Financieros Remates (venta de terrenos) Rec Bce </t>
  </si>
  <si>
    <t>TI.B.6.2.1.2.9.4.15.01 </t>
  </si>
  <si>
    <t>TI.B.6.2.1.2.9.4.17 </t>
  </si>
  <si>
    <t>Rendimientos Financieros Cesantias Fed Rec Bce </t>
  </si>
  <si>
    <t>TI.B.6.2.1.2.9.4.17.01 </t>
  </si>
  <si>
    <t>TI.B.6.2.1.2.9.4.18 </t>
  </si>
  <si>
    <t>Rendimientos Financieros 20% Pasivo Pensional Hospitales Universitarios Rec Bce </t>
  </si>
  <si>
    <t>TI.B.6.2.1.2.9.4.18.01 </t>
  </si>
  <si>
    <t>TI.B.6.2.1.2.9.4.19 </t>
  </si>
  <si>
    <t>Rendimientos Financieros PRO-UIS - Pensiones 20% (15% UTS) Rec Bce </t>
  </si>
  <si>
    <t>TI.B.6.2.1.2.9.4.19.01 </t>
  </si>
  <si>
    <t>TI.B.6.2.1.2.9.4.20 </t>
  </si>
  <si>
    <t>Rendimientos Financieros PRO-UIS - Pensiones 20% (10% UNIPAZ) Rec Bce  </t>
  </si>
  <si>
    <t>TI.B.6.2.1.2.9.4.20.01 </t>
  </si>
  <si>
    <t>TI.B.6.2.1.2.9.4.22 </t>
  </si>
  <si>
    <t>Rendimientos Financieros 20% Estampilla Pro-Anciano Pasivo Pensional Rec Bce </t>
  </si>
  <si>
    <t>TI.B.6.2.1.2.9.4.22.01 </t>
  </si>
  <si>
    <t>TI.B.6.2.1.2.9.4.37 </t>
  </si>
  <si>
    <t>Rendimientos Financieros Acreencias Hospitales Liquidados Rec Bce </t>
  </si>
  <si>
    <t>TI.B.6.2.1.2.9.4.37.01 </t>
  </si>
  <si>
    <t>TI.B.6.2.1.2.9.4.38 </t>
  </si>
  <si>
    <t>Rendimientos Contribución Sobre Contrato de Obra Publica-Policía Nacional  Rec Bce </t>
  </si>
  <si>
    <t>TI.B.6.2.1.2.9.4.38.01 </t>
  </si>
  <si>
    <t>Rendimientos Contribución Sobre Contrato de Obra Pública-Policía Nacional  Rec Bce </t>
  </si>
  <si>
    <t>TI.B.6.2.1.2.9.4.39 </t>
  </si>
  <si>
    <t>Rendimientos Contribución Sobre Contrato de Obra Publica-Ejercito Nacional  Rec Bce </t>
  </si>
  <si>
    <t>TI.B.6.2.1.2.9.4.39.01 </t>
  </si>
  <si>
    <t>TI.B.6.2.1.2.9.4.40 </t>
  </si>
  <si>
    <t>Rendimientos Contribución Sobre Contrato de Obra Publica-Fondo Especial Gobernador  Rec Bce </t>
  </si>
  <si>
    <t>TI.B.6.2.1.2.9.4.40.01 </t>
  </si>
  <si>
    <t>TI.B.6.2.1.2.9.4.41 </t>
  </si>
  <si>
    <t>Rendimientos Contribución Sobre Contrato de Obra Publica-Cti  Rec Bce </t>
  </si>
  <si>
    <t>TI.B.6.2.1.2.9.4.41.01 </t>
  </si>
  <si>
    <t>TI.B.6.2.1.2.9.4.42 </t>
  </si>
  <si>
    <t>Rendimientos Contribución Sobre Contrato de Obra Publica - Unidad Administrativa Especial Migración Colombia Seccional Santander  Rec Bce </t>
  </si>
  <si>
    <t>TI.B.6.2.1.2.9.4.42.01 </t>
  </si>
  <si>
    <t>TI.B.6.2.1.2.9.4.43 </t>
  </si>
  <si>
    <t>Rendimientos Contribución Sobre Contrato de Obra Publica - Unidad Nacional de Protección  Rec Bce </t>
  </si>
  <si>
    <t>TI.B.6.2.1.2.9.4.43.01 </t>
  </si>
  <si>
    <t>TI.B.6.2.1.2.9.4.44 </t>
  </si>
  <si>
    <t>Rendimientos Financieros Fondo de Reinserción y Paz Rec Bce </t>
  </si>
  <si>
    <t>TI.B.6.2.1.2.9.4.44.01 </t>
  </si>
  <si>
    <t>TI.B.6.2.1.2.9.4.7 </t>
  </si>
  <si>
    <t>Rendimientos Financieros Cesantias con Retroactividad Rec Bce </t>
  </si>
  <si>
    <t>TI.B.6.2.1.2.9.4.7.01 </t>
  </si>
  <si>
    <t>Rendimientos Financieros Cesantías con Retroactividad Rec Bce </t>
  </si>
  <si>
    <t>TI.B.6.2.1.2.9.4.8 </t>
  </si>
  <si>
    <t>Rendimientos Financieros Fondo Tabacalero Rec Bce </t>
  </si>
  <si>
    <t>TI.B.6.2.1.2.9.4.8.01 </t>
  </si>
  <si>
    <t>TI.B.6.2.1.2.9.4.9 </t>
  </si>
  <si>
    <t>Rendimientos Financieros Fondo de Rentas Rec Bce </t>
  </si>
  <si>
    <t>TI.B.6.2.1.2.9.4.9.01 </t>
  </si>
  <si>
    <t>TI.B.6.2.1.2.9.5.004 </t>
  </si>
  <si>
    <t>Reintegros Para el Bienestar del Adulto Mayor Rec Bce </t>
  </si>
  <si>
    <t>TI.B.6.2.1.2.9.5.005 </t>
  </si>
  <si>
    <t>Reintegros Margen de Comecialización Rec Bce </t>
  </si>
  <si>
    <t>TI.B.6.2.1.2.9.5.006 </t>
  </si>
  <si>
    <t>Reintegros Participación, Introducción y Comercialización de Licores Rec Bce </t>
  </si>
  <si>
    <t>TI.B.6.2.1.2.9.5.007 </t>
  </si>
  <si>
    <t>Reintegros ICLD Fondo de Contingencia Rec Bce </t>
  </si>
  <si>
    <t>TI.B.6.2.1.2.9.5.008 </t>
  </si>
  <si>
    <t>Reintegros Pro-Desarrollo 50% Saneamiento Basico Rec Bce </t>
  </si>
  <si>
    <t>TI.B.6.2.1.2.9.5.009 </t>
  </si>
  <si>
    <t>Reintegros Pro-Desarrollo 25% Infraestrutura Educativa Rec Bce </t>
  </si>
  <si>
    <t>TI.B.6.2.1.2.9.5.010 </t>
  </si>
  <si>
    <t>Reintegros Pro-Desarrollo 25% Infraestrutura Deportiva Rec Bce </t>
  </si>
  <si>
    <t>TI.B.6.2.1.2.9.5.011 </t>
  </si>
  <si>
    <t>Reintegros Pro-Anciano Rec Bce </t>
  </si>
  <si>
    <t>TI.B.6.2.1.2.9.5.012 </t>
  </si>
  <si>
    <t>Reintegros Pro-Cultura Rec Bce </t>
  </si>
  <si>
    <t>TI.B.6.2.1.2.9.5.013 </t>
  </si>
  <si>
    <t>Reintegros Pro-Hospitales Rec Bce </t>
  </si>
  <si>
    <t>TI.B.6.2.1.2.9.5.014 </t>
  </si>
  <si>
    <t>Reintegros Pro-Reforestación Rec Bce </t>
  </si>
  <si>
    <t>TI.B.6.2.1.2.9.5.015 </t>
  </si>
  <si>
    <t>Reintegros Sobretasa al ACPM Rec Bce </t>
  </si>
  <si>
    <t>TI.B.6.2.1.2.9.5.016 </t>
  </si>
  <si>
    <t>Reintegros Sobretasa Gasolina Rec Bce </t>
  </si>
  <si>
    <t>TI.B.6.2.1.2.9.5.017 </t>
  </si>
  <si>
    <t>Reintegros Credito Interno Findeter Vias Rec Bce </t>
  </si>
  <si>
    <t>TI.B.6.2.1.2.9.5.018 </t>
  </si>
  <si>
    <t>Reintegros Credito Interno Banca Comercial Rec Bce </t>
  </si>
  <si>
    <t>TI.B.6.2.1.2.9.5.019 </t>
  </si>
  <si>
    <t>Reintegros Utilidades Empresa ESSA Rec Bce </t>
  </si>
  <si>
    <t>TI.B.6.2.1.2.9.5.020 </t>
  </si>
  <si>
    <t>Reintegros Escision ESSA Rec Bce </t>
  </si>
  <si>
    <t>TI.B.6.2.1.2.9.5.021 </t>
  </si>
  <si>
    <t>Reintegros Agua Potable y Saneamiento Basico Rec Bce </t>
  </si>
  <si>
    <t>TI.B.6.2.1.2.9.5.022 </t>
  </si>
  <si>
    <t>Reintegros Fondo Tabacalero Rec Bce </t>
  </si>
  <si>
    <t>TI.B.6.2.1.2.9.5.023 </t>
  </si>
  <si>
    <t>Reintegros Areas de Interes Ambiental Ley 1450-2011 Rec Bce </t>
  </si>
  <si>
    <t>TI.B.6.2.1.2.9.5.024 </t>
  </si>
  <si>
    <t>Reintegros Contrato No 368 -2004 Rec Bce </t>
  </si>
  <si>
    <t>TI.B.6.2.1.2.9.5.025 </t>
  </si>
  <si>
    <t>Reintegros Contribución a la valorización Rec Bce </t>
  </si>
  <si>
    <t>TI.B.6.2.1.2.9.5.026 </t>
  </si>
  <si>
    <t>Reintegros Pro-Electrificación Rec Bce </t>
  </si>
  <si>
    <t>TI.B.6.2.1.2.9.5.027 </t>
  </si>
  <si>
    <t>Reintegros pensiones FED Rec Bce </t>
  </si>
  <si>
    <t>TI.B.6.2.1.2.9.5.028 </t>
  </si>
  <si>
    <t>Reintegros Contribución Sobre Contrato de Obra Pública-Policía Nacional  Rec Bce </t>
  </si>
  <si>
    <t>TI.B.6.2.1.2.9.5.029 </t>
  </si>
  <si>
    <t>Reintegros Contribución Sobre Contrato de Obra Publica-Ejercito Nacional  Rec Bce </t>
  </si>
  <si>
    <t>TI.B.6.2.1.2.9.5.03.02 </t>
  </si>
  <si>
    <t>Reintegros Rendimientos Financieros Para el Bienestar del Adulto Mayor Rec Bce </t>
  </si>
  <si>
    <t>TI.B.6.2.1.2.9.5.030 </t>
  </si>
  <si>
    <t>Reintegros Contribución Sobre Contrato de Obra Publica-Fondo Especial Gobernador  Rec Bce </t>
  </si>
  <si>
    <t>TI.B.6.2.1.2.9.5.031 </t>
  </si>
  <si>
    <t>Reintegros Contribución Sobre Contrato de Obra Publica-Cti  Rec Bce </t>
  </si>
  <si>
    <t>TI.B.6.2.1.2.9.5.032 </t>
  </si>
  <si>
    <t>Reintegros Contribución Sobre Contrato de Obra Publica - Unidad Admistrativa Especial Migración Colombia Seccional Santander  Rec Bce </t>
  </si>
  <si>
    <t>TI.B.6.2.1.2.9.5.033 </t>
  </si>
  <si>
    <t>TI.B.6.2.1.2.9.4.1.03 </t>
  </si>
  <si>
    <t>Rendimientos Financieros Pro anciano Rec Bce </t>
  </si>
  <si>
    <t>TI.B.6.2.1.2.9.4.1.03.01 </t>
  </si>
  <si>
    <t>TI.B.6.2.1.2.9.4.1.04 </t>
  </si>
  <si>
    <t>Rendimientos Financieros Pro Cultura Rec Bce </t>
  </si>
  <si>
    <t>TI.B.6.2.1.2.9.4.1.04.01 </t>
  </si>
  <si>
    <t>TI.B.6.2.1.2.9.4.1.05 </t>
  </si>
  <si>
    <t>Rendimientos Financieros Pro Electrificación Rec Bce </t>
  </si>
  <si>
    <t>TI.B.6.2.1.2.9.4.1.05.01 </t>
  </si>
  <si>
    <t>TI.B.6.2.1.2.9.4.1.06 </t>
  </si>
  <si>
    <t>Rendimientos Financieros Pro Hospitales Rec Bce </t>
  </si>
  <si>
    <t>TI.B.6.2.1.2.9.4.1.06.01 </t>
  </si>
  <si>
    <t>TI.B.6.2.1.2.9.4.1.07 </t>
  </si>
  <si>
    <t>Rendimientos Financieros Pro Reforestación Rec Bce </t>
  </si>
  <si>
    <t>TI.B.6.2.1.2.9.4.1.07.01 </t>
  </si>
  <si>
    <t>TI.B.6.2.1.2.9.4.23 </t>
  </si>
  <si>
    <t>Rendimientos Financieros Margen de Comercialización Rec Bce </t>
  </si>
  <si>
    <t>TI.B.6.2.1.2.9.4.23.01 </t>
  </si>
  <si>
    <t>TI.B.6.2.1.2.9.4.24 </t>
  </si>
  <si>
    <t>Rendimientos Financieros Participación, Introducción y Comercialización de Licores Rec Bce </t>
  </si>
  <si>
    <t>TI.B.6.2.1.2.9.4.24.01 </t>
  </si>
  <si>
    <t>TI.B.6.2.1.2.9.4.25 </t>
  </si>
  <si>
    <t>Rendimientos Financieros ICLD Fondo de Contingencia Rec Bce </t>
  </si>
  <si>
    <t>TI.B.6.2.1.2.9.4.25.01 </t>
  </si>
  <si>
    <t>TI.B.6.2.1.2.9.4.26 </t>
  </si>
  <si>
    <t>Rendimientos Financieros Sobretasa al ACPM  Rec Bce </t>
  </si>
  <si>
    <t>TI.B.6.2.1.2.9.4.26.01 </t>
  </si>
  <si>
    <t>TI.B.6.2.1.2.9.4.27 </t>
  </si>
  <si>
    <t>Rendimientos Financieros Sobretasa a la Gasolina  Rec Bce </t>
  </si>
  <si>
    <t>TI.B.6.2.1.2.9.4.27.01 </t>
  </si>
  <si>
    <t>TI.B.6.2.1.2.9.4.28 </t>
  </si>
  <si>
    <t>Rendimientos Financieros Crudito Interno Findeter Vias Rec Bce </t>
  </si>
  <si>
    <t>TI.B.6.2.1.2.9.4.28.01 </t>
  </si>
  <si>
    <t>Rendimientos Financieros Crédito Interno Findeter Vias Rec Bce </t>
  </si>
  <si>
    <t>TI.B.6.2.1.2.9.4.29 </t>
  </si>
  <si>
    <t>Rendimientos Utilidades Empresa ESSA Rec Bce </t>
  </si>
  <si>
    <t>TI.B.6.2.1.2.9.4.29.01 </t>
  </si>
  <si>
    <t>TI.B.6.2.1.2.9.4.31 </t>
  </si>
  <si>
    <t>Rendimientos Fondo Tabacalero Rec Bce </t>
  </si>
  <si>
    <t>TI.B.6.2.1.2.9.4.31.01 </t>
  </si>
  <si>
    <t>TI.B.6.2.1.2.9.4.32 </t>
  </si>
  <si>
    <t>Rendimientos Areas de Interes Ambiental Ley 1450-2011 Rec Bce </t>
  </si>
  <si>
    <t>TI.B.6.2.1.2.9.4.32.01 </t>
  </si>
  <si>
    <t>TI.B.6.2.1.2.9.4.33 </t>
  </si>
  <si>
    <t>Rendimientos ICLD Equidad de Genero Ord 28-2010 Rec Bce </t>
  </si>
  <si>
    <t>TI.B.6.2.1.2.9.4.33.01 </t>
  </si>
  <si>
    <t>TI.B.6.2.1.2.9.4.34 </t>
  </si>
  <si>
    <t>Rendimientos Contrato No 368 -2004 Rec Bce </t>
  </si>
  <si>
    <t>TI.B.6.2.1.2.9.4.34.01 </t>
  </si>
  <si>
    <t>TI.B.6.2.1.2.6 </t>
  </si>
  <si>
    <t>Alimentación Escolar Ley 1450 de 2011 ( ICB o MEN) </t>
  </si>
  <si>
    <t>TI.A.1.15.3 </t>
  </si>
  <si>
    <t>IVA tarifa del 5% para licores, vinos, aperitivos y similares, con destino al aseguramiento en salud. </t>
  </si>
  <si>
    <t>TI.A.1.15.3.01 </t>
  </si>
  <si>
    <t>TI.A.1.15.3.02 </t>
  </si>
  <si>
    <t>TI.A.2.6.1.1.2 </t>
  </si>
  <si>
    <t>COLJUEGOS (máximo el 25 % en los términos del Art. 60 de la Ley 715) </t>
  </si>
  <si>
    <t>TI.A.2.6.1.1.2.01 </t>
  </si>
  <si>
    <t>TI.B.1.1.5.29 </t>
  </si>
  <si>
    <t>Convenio Interadministrativo No 741 de Julio 13 del 2018 Celebrado entre el Departamento de Santander y el Municipio de Velez </t>
  </si>
  <si>
    <t>TI.B.1.1.5.30 </t>
  </si>
  <si>
    <t>Convenio Interadministrativo No 729 de Julio 10 del 2018 Celebrado entre el Departamento de Santander y el Municipio de Bolivar Sder </t>
  </si>
  <si>
    <t>TI.B.1.1.5.31 </t>
  </si>
  <si>
    <t>Convenio Interadministrativo No 746 de Julio 13 del 2018 Celebrado entre el Departamento de Santander y el Municipio de Lebrija </t>
  </si>
  <si>
    <t>TI.B.1.1.5.32 </t>
  </si>
  <si>
    <t>Convenio Interadministrativo No 778 de Julio 30 del 2018 Celebrado entre el Departamento de Santander y el Municipio de Bucaramanga </t>
  </si>
  <si>
    <t>TI.B.1.1.5.33 </t>
  </si>
  <si>
    <t>Convenio Interadministrativo No 770 de Julio 25 del 2018 Celebrado entre el Departamento de Santander y el Instituto Municipal de Cultura y Turismo de Bucaramanga Sder </t>
  </si>
  <si>
    <t>TI.B.1.1.5.34 </t>
  </si>
  <si>
    <t>Convenio Interadministrativo No 769 de Julio 25 del 2018 Celebrado entre el Departamento de Santander y Municipio de Charala </t>
  </si>
  <si>
    <t>TI.A.2.6.2.1.1.5.2.4 </t>
  </si>
  <si>
    <t>S.G.P Agua Potable y Saneamiento Básico - Municipios Descertificados MUNICIPIO DE PUERTO PARRA </t>
  </si>
  <si>
    <t>TI.B.8.2.1.5.2.4 </t>
  </si>
  <si>
    <t>TI.B.13.10.021 </t>
  </si>
  <si>
    <t>TI.B.8.2.3.27 </t>
  </si>
  <si>
    <t>Rendimientos Sobretasa Gasolina </t>
  </si>
  <si>
    <t>TI.B.8.2.3.27.01 </t>
  </si>
  <si>
    <t>TI.B.8.2.3.28 </t>
  </si>
  <si>
    <t>Rendimientos Crédito Interno Findeter vias </t>
  </si>
  <si>
    <t>TI.B.8.2.3.28.01 </t>
  </si>
  <si>
    <t>TI.B.8.2.3.29 </t>
  </si>
  <si>
    <t>Rendimientos Utilidades Empresa Essa </t>
  </si>
  <si>
    <t>TI.B.8.2.3.29.01 </t>
  </si>
  <si>
    <t>TI.B.8.2.3.30 </t>
  </si>
  <si>
    <t>Rendimientos Fondo Tabacalero </t>
  </si>
  <si>
    <t>TI.B.8.2.3.30.01 </t>
  </si>
  <si>
    <t>TI.B.8.2.3.31 </t>
  </si>
  <si>
    <t>Rendimientos ICLD Equidad de Genero Ord 28-2010 </t>
  </si>
  <si>
    <t>TI.B.8.2.3.31.01 </t>
  </si>
  <si>
    <t>TI.B.8.2.3.32 </t>
  </si>
  <si>
    <t>Rendimientos Contrato No 368 -2004 </t>
  </si>
  <si>
    <t>TI.B.8.2.3.32.01 </t>
  </si>
  <si>
    <t>TI.B.8.2.3.33 </t>
  </si>
  <si>
    <t>Rendimientos Contribución a la valorización </t>
  </si>
  <si>
    <t>TI.B.8.2.3.33.01 </t>
  </si>
  <si>
    <t>TI.B.8.2.3.34 </t>
  </si>
  <si>
    <t>Rendimientos Financieros (Valorización Activos ESSA) </t>
  </si>
  <si>
    <t>TI.B.8.2.3.34.01 </t>
  </si>
  <si>
    <t>TI.B.8.2.3.35 </t>
  </si>
  <si>
    <t>Rendimientos Financieros Fondo Departamental de Gestión del Riesgo de Desastres </t>
  </si>
  <si>
    <t>TI.B.8.2.3.35.01 </t>
  </si>
  <si>
    <t>TI.B.8.2.3.36 </t>
  </si>
  <si>
    <t>Rendimientos Financieros Patrimonio Autonomo </t>
  </si>
  <si>
    <t>TI.B.8.2.3.36.01 </t>
  </si>
  <si>
    <t>TI.B.8.2.3.37 </t>
  </si>
  <si>
    <t>Rendimientos Financieros ahorro Fonpet Ley 549/99 (I.C.L.D) </t>
  </si>
  <si>
    <t>TI.B.8.2.3.37.01 </t>
  </si>
  <si>
    <t>TI.B.8.2.3.38 </t>
  </si>
  <si>
    <t>Rendimientos Financieros Cesantias con Retroactividad </t>
  </si>
  <si>
    <t>TI.B.8.2.3.38.01 </t>
  </si>
  <si>
    <t>TI.B.8.2.3.39 </t>
  </si>
  <si>
    <t>Rendimientos Financieros PRO-UIS - Pensiones 20% (15% UTS)  </t>
  </si>
  <si>
    <t>TI.B.8.2.3.39.01 </t>
  </si>
  <si>
    <t>TI.B.8.2.3.40 </t>
  </si>
  <si>
    <t>Rendimientos Financieros PRO-UIS - Pensiones 20% (10% UNIPAZ) </t>
  </si>
  <si>
    <t>TI.B.8.2.3.40.01 </t>
  </si>
  <si>
    <t>TI.B.8.2.3.41 </t>
  </si>
  <si>
    <t>Rendimientos Financieros Monopolio 14% ( Ley 1816/2016) </t>
  </si>
  <si>
    <t>TI.B.8.2.3.41.01 </t>
  </si>
  <si>
    <t>TI.B.8.2.3.42 </t>
  </si>
  <si>
    <t>Rendimientos Financieros Derecho de Explotación licores Destilados 2% </t>
  </si>
  <si>
    <t>TI.B.8.2.3.42.01 </t>
  </si>
  <si>
    <t>TI.B.8.2.3.43 </t>
  </si>
  <si>
    <t>Rendimientos Financieros FONPET </t>
  </si>
  <si>
    <t>TI.B.8.2.3.43.01 </t>
  </si>
  <si>
    <t>TI.B.8.2.3.44 </t>
  </si>
  <si>
    <t>Rendimientos Financieros Remates (Venta de Terrenos) </t>
  </si>
  <si>
    <t>TI.B.8.2.3.44.01 </t>
  </si>
  <si>
    <t>TI.B.8.2.3.45 </t>
  </si>
  <si>
    <t>Rendimientos Financieros Dividendos </t>
  </si>
  <si>
    <t>TI.B.8.2.3.45.01 </t>
  </si>
  <si>
    <t>TI.B.8.2.3.2.5.02 </t>
  </si>
  <si>
    <t>Rendimientos Financieros 20% Pasivo Pensional Hospitales Universitarios </t>
  </si>
  <si>
    <t>TI.B.8.2.3.2.5.03 </t>
  </si>
  <si>
    <t>Rendimientos Financieros 50% Pasivo Pensional Hospitales Universitarios </t>
  </si>
  <si>
    <t>TI.B.6.2.1.2.9.4.1.01.03 </t>
  </si>
  <si>
    <t>Rendimientos Pro-Desarrollo Inversión 25% Inf. Educativa Rec. Bce  </t>
  </si>
  <si>
    <t>TI.B.13.10.25 </t>
  </si>
  <si>
    <t>Reintegros Crédito Interno FINDETER Vias </t>
  </si>
  <si>
    <t>TI.B.13.10.26 </t>
  </si>
  <si>
    <t>Reintegros Áreas de Interes Ambiental Ley 1450-2011 </t>
  </si>
  <si>
    <t>TI.B.13.10.27 </t>
  </si>
  <si>
    <t>Reintegros Contrato No 368 -2004 </t>
  </si>
  <si>
    <t>TI.B.13.10.28 </t>
  </si>
  <si>
    <t>Reintegros Contribución a la valorización </t>
  </si>
  <si>
    <t>TI.B.13.10.29 </t>
  </si>
  <si>
    <t>Reintegros Contribución Sobre Contrato de Obra Pública-Policía Nacional </t>
  </si>
  <si>
    <t>TI.B.13.10.30 </t>
  </si>
  <si>
    <t>Reintegros Contribución Sobre Contrato de Obra Publica-Ejercito Nacional  </t>
  </si>
  <si>
    <t>TI.B.13.10.31 </t>
  </si>
  <si>
    <t>Reintegros Contribución Sobre Contrato de Obra Publica-Fondo Especial Gobernador </t>
  </si>
  <si>
    <t>TI.B.13.10.32 </t>
  </si>
  <si>
    <t>Reintegros Contribución Sobre Contrato de Obra Publica - CTI </t>
  </si>
  <si>
    <t>TI.B.13.10.33 </t>
  </si>
  <si>
    <t>Reintegros Contribución Sobre Contrato de Obra Publica - Unidad Administrativa Especial Migración Colombia Seccional Santander  </t>
  </si>
  <si>
    <t>TI.B.6.2.1.2.9.4.35 </t>
  </si>
  <si>
    <t>TI.B.6.2.1.2.9.4.35.01 </t>
  </si>
  <si>
    <t>Rendimientos Contribución a la valorización Rec Bce </t>
  </si>
  <si>
    <t>NOTA: Del total del Presupuesto General de los Ingresos del Departamento se descuenta El valor que el Departamento transfiere a la Secretaria de Salud Departamental por valor de $28.724.787.370,oo.</t>
  </si>
  <si>
    <t>EJECUCION PRESUPUESTAL  DE INGRESOS  A  NOVIEMBRE  30  DE  2018</t>
  </si>
  <si>
    <t>EJECUCION PRESUPUESTAL  DE INGRESOS  RESERVA PRESUPUESTAL   NOVIEMBRE  30  DE  2018</t>
  </si>
  <si>
    <t>TI.A.2.7.2.2.02 </t>
  </si>
  <si>
    <t>Participación por el Ejercicio de Monopolio de Licores y Alcoholes Potables-Educación (2% ley 1816/16) </t>
  </si>
  <si>
    <t>OTRAS TRANSFERENCIAS DEL NIVEL NACIONAL PARA INVERSION   </t>
  </si>
  <si>
    <t>TI.A.2.6.2.1.8.2.4 </t>
  </si>
  <si>
    <t>BOLSA COMUN ALIMENTACION ESCOLAR-CONPES 151 DE 2012 </t>
  </si>
  <si>
    <t>TI.A.2.6.2.1.8.2.4.01 </t>
  </si>
  <si>
    <t>Bolsa Común Municipio Puerto Wilches Conpes 151/2012 </t>
  </si>
  <si>
    <t>TI.A.2.6.2.1.8.2.4.02 </t>
  </si>
  <si>
    <t>Bolsa Común Municipio de Sabana de Torres Conpes 151/2012 </t>
  </si>
  <si>
    <t>TI.A.2.6.2.1.8.2.4.03 </t>
  </si>
  <si>
    <t>Bolsa Común Municipio de Vetas Conpes 151/2012 </t>
  </si>
  <si>
    <t>Cofinanciación Municipal - nivel central </t>
  </si>
  <si>
    <t>TI.B.1.3.2 </t>
  </si>
  <si>
    <t>TI.B.1.3.2.01 </t>
  </si>
  <si>
    <t>BOLSA COMUN PROGRAMA ALIMENTACION ESCOLAR </t>
  </si>
  <si>
    <t>TI.B.1.3.2.01.01 </t>
  </si>
  <si>
    <t>Bolsa Común Municipio de Aguada </t>
  </si>
  <si>
    <t>TI.B.1.3.2.01.01.01 </t>
  </si>
  <si>
    <t>Bolsa Común Municipio de Aguada-SGP alimentación escolar </t>
  </si>
  <si>
    <t>TI.B.1.3.2.01.02 </t>
  </si>
  <si>
    <t>Bolsa Común Municipio de Albania </t>
  </si>
  <si>
    <t>TI.B.1.3.2.01.02.01 </t>
  </si>
  <si>
    <t>Bolsa Común Municipio de Albania-SGP alimentación escolar </t>
  </si>
  <si>
    <t>TI.B.1.3.2.01.02.02 </t>
  </si>
  <si>
    <t>Bolsa Común Municipio de Albania-SGP alimentación escolar Rec Bce </t>
  </si>
  <si>
    <t>TI.B.1.3.2.01.03 </t>
  </si>
  <si>
    <t>Bolsa Común Municipio de Aratoca </t>
  </si>
  <si>
    <t>TI.B.1.3.2.01.03.01 </t>
  </si>
  <si>
    <t>Bolsa Común Municipio de Aratoca SGP alimentación escolar </t>
  </si>
  <si>
    <t>TI.B.1.3.2.01.03.02 </t>
  </si>
  <si>
    <t>Bolsa Común Municipio de Aratoca SGP alimentación escolar Rec Bce </t>
  </si>
  <si>
    <t>TI.B.1.3.2.01.04 </t>
  </si>
  <si>
    <t>Bolsa Común Municipio de Barbosa </t>
  </si>
  <si>
    <t>TI.B.1.3.2.01.04.01 </t>
  </si>
  <si>
    <t>Bolsa Común Municipio de Barbosa SGP alimentación escolar </t>
  </si>
  <si>
    <t>TI.B.1.3.2.01.04.02 </t>
  </si>
  <si>
    <t>Bolsa Común Municipio de Barbosa SGP alimentación escolar Rec Bce </t>
  </si>
  <si>
    <t>TI.B.1.3.2.01.05 </t>
  </si>
  <si>
    <t>Bolsa Comun Municipio de Barichara </t>
  </si>
  <si>
    <t>TI.B.1.3.2.01.05.01 </t>
  </si>
  <si>
    <t>Bolsa Comun Municipio de Barichara SGP alimentacion escolar </t>
  </si>
  <si>
    <t>TI.B.1.3.2.01.05.02 </t>
  </si>
  <si>
    <t>Bolsa Comun Municipio de Barichara SGP alimentacion escolar Rec Bce </t>
  </si>
  <si>
    <t>TI.B.1.3.2.01.06.01 </t>
  </si>
  <si>
    <t>Bolsa Comun Municipio de Betulia SGP alimentacion escolar </t>
  </si>
  <si>
    <t>TI.B.1.3.2.01.06.02 </t>
  </si>
  <si>
    <t>Bolsa Comun Municipio de Betulia SGP alimentacion escolar Rec Bce </t>
  </si>
  <si>
    <t>TI.B.1.3.2.01.07.01 </t>
  </si>
  <si>
    <t>Bolsa Comun Municipio de Bolivar SGP alimentacion escolar </t>
  </si>
  <si>
    <t>TI.B.1.3.2.01.07.02 </t>
  </si>
  <si>
    <t>Bolsa Comun Municipio de Bolivar SGP alimentacion escolar Rec Bce </t>
  </si>
  <si>
    <t>TI.B.1.3.2.01.08.01 </t>
  </si>
  <si>
    <t>Bolsa Comun Municipio de Cabrera SGP alimentacion escolar </t>
  </si>
  <si>
    <t>TI.B.1.3.2.01.08.02 </t>
  </si>
  <si>
    <t>Bolsa Comun Municipio de Cabrera SGP alimentacion escolar Rec Bce </t>
  </si>
  <si>
    <t>TI.B.1.3.2.01.09.01 </t>
  </si>
  <si>
    <t>Bolsa Comun Municipio de California SGP alimentacion escolar </t>
  </si>
  <si>
    <t>TI.B.1.3.2.01.10.01 </t>
  </si>
  <si>
    <t>Bolsa Comun Municipio de Capitanejo SGP alimentacion escolar </t>
  </si>
  <si>
    <t>TI.B.1.3.2.01.11.01 </t>
  </si>
  <si>
    <t>Bolsa Comun Municipio de Cepita SGP alimentacion escolar </t>
  </si>
  <si>
    <t>TI.B.1.3.2.01.12.01 </t>
  </si>
  <si>
    <t>Bolsa Comun Municipio de Cerrito SGP alimentacion escolar </t>
  </si>
  <si>
    <t>TI.B.1.3.2.01.13.01 </t>
  </si>
  <si>
    <t>Bolsa Comun Municipio de Charala SGP alimentacion escolar </t>
  </si>
  <si>
    <t>TI.B.1.3.2.01.13.02 </t>
  </si>
  <si>
    <t>Bolsa Comun Municipio de Charara SGP alimentacion escolar Rec Bce </t>
  </si>
  <si>
    <t>TI.B.1.3.2.01.14.01 </t>
  </si>
  <si>
    <t>Bolsa Comun Municipio de Charta SGP alimentacion escolar </t>
  </si>
  <si>
    <t>TI.B.1.3.2.01.15.01 </t>
  </si>
  <si>
    <t>Bolsa Comun Municipio de Chima SGP alimentacion escolar </t>
  </si>
  <si>
    <t>TI.B.1.3.2.01.16.01 </t>
  </si>
  <si>
    <t>Bolsa Comun Municipio de Chipata SGP alimentacion escolar </t>
  </si>
  <si>
    <t>TI.B.1.3.2.01.17.01 </t>
  </si>
  <si>
    <t>Bolsa Comun Municipio de Cimitarra SGP alimentacion escolar </t>
  </si>
  <si>
    <t>TI.B.1.3.2.01.17.02 </t>
  </si>
  <si>
    <t>Bolsa Comun Municipio de Cimitarra SGP alimentacion escolar Rec Bce </t>
  </si>
  <si>
    <t>TI.B.1.3.2.01.18.01 </t>
  </si>
  <si>
    <t>Bolsa Comun Municipio de Concepción SGP alimentacion escolar </t>
  </si>
  <si>
    <t>TI.B.1.3.2.01.18.02 </t>
  </si>
  <si>
    <t>Bolsa Comun Municipio de Concepción SGP alimentacion escolar Rec Bce </t>
  </si>
  <si>
    <t>TI.B.1.3.2.01.19.01 </t>
  </si>
  <si>
    <t>Bolsa Comun Municipio de Confines SGP alimentacion escolar </t>
  </si>
  <si>
    <t>TI.B.1.3.2.01.19.02 </t>
  </si>
  <si>
    <t>Bolsa Comun Municipio de Confines SGP alimentacion escolar Rec Bce </t>
  </si>
  <si>
    <t>TI.B.1.3.2.01.20.01 </t>
  </si>
  <si>
    <t>Bolsa Comun Municipio de Contratación SGP alimentacion escolar </t>
  </si>
  <si>
    <t>TI.B.1.3.2.01.21.01 </t>
  </si>
  <si>
    <t>Bolsa Comun Municipio de Coromoro SGP alimentacion escolar </t>
  </si>
  <si>
    <t>TI.B.1.3.2.01.21.02 </t>
  </si>
  <si>
    <t>Bolsa Comun Municipio de Coromoro SGP alimentacion escolar Rec Bce </t>
  </si>
  <si>
    <t>TI.B.1.3.2.01.22.01 </t>
  </si>
  <si>
    <t>Bolsa Comun Municipio de Curiti SGP alimentacion escolar </t>
  </si>
  <si>
    <t>TI.B.1.3.2.01.23.01 </t>
  </si>
  <si>
    <t>Bolsa Comun Municipio el Carmen de Chucuri SGP alimentacion escolar </t>
  </si>
  <si>
    <t>TI.B.1.3.2.01.24.01 </t>
  </si>
  <si>
    <t>Bolsa Comun Municipio el Guacamayo SGP alimentacion escolar </t>
  </si>
  <si>
    <t>TI.B.1.3.2.01.24.02 </t>
  </si>
  <si>
    <t>Bolsa Comun Municipio el Guacamayo SGP alimentacion escolar Rec Bce </t>
  </si>
  <si>
    <t>TI.B.1.3.2.01.25.01 </t>
  </si>
  <si>
    <t>Bolsa Comun Municipio el Peñon SGP alimentacion escolar </t>
  </si>
  <si>
    <t>TI.B.1.3.2.01.26.01 </t>
  </si>
  <si>
    <t>Bolsa Comun Municipio el Playon SGP alimentacion escolar </t>
  </si>
  <si>
    <t>TI.B.1.3.2.01.26.02 </t>
  </si>
  <si>
    <t>Bolsa Comun Municipio el Playon SGP alimentacion escolar Rec Bce </t>
  </si>
  <si>
    <t>TI.B.1.3.2.01.27.01 </t>
  </si>
  <si>
    <t>Bolsa Comun Municipio de Encino SGP alimentacion escolar </t>
  </si>
  <si>
    <t>TI.B.1.3.2.01.27.02 </t>
  </si>
  <si>
    <t>Bolsa Comun Municipio de Encino SGP alimentacion escolar Rec Bce </t>
  </si>
  <si>
    <t>TI.B.1.3.2.01.28.01 </t>
  </si>
  <si>
    <t>Bolsa Comun Municipio de Enciso SGP alimentacion escolar </t>
  </si>
  <si>
    <t>TI.B.1.3.2.01.28.02 </t>
  </si>
  <si>
    <t>Bolsa Comun Municipio de Enciso SGP alimentacion escolar Rec Bce </t>
  </si>
  <si>
    <t>TI.B.1.3.2.01.29.01 </t>
  </si>
  <si>
    <t>Bolsa Comun Municipio de Florian SGP alimentacion escolar </t>
  </si>
  <si>
    <t>TI.B.1.3.2.01.29.02 </t>
  </si>
  <si>
    <t>Bolsa Comun Municipio de Florian SGP alimentacion escolar Rec Bce </t>
  </si>
  <si>
    <t>TI.B.1.3.2.01.30.01 </t>
  </si>
  <si>
    <t>Bolsa Comun Municipio de Galan SGP alimentacion escolar </t>
  </si>
  <si>
    <t>TI.B.1.3.2.01.30.02 </t>
  </si>
  <si>
    <t>Bolsa Comun Municipio de Galan SGP alimentacion escolar Rec Bce </t>
  </si>
  <si>
    <t>TI.B.1.3.2.01.31.01 </t>
  </si>
  <si>
    <t>Bolsa Comun Municipio de Gambita SGP alimentacion escolar </t>
  </si>
  <si>
    <t>TI.B.1.3.2.01.31.02 </t>
  </si>
  <si>
    <t>Bolsa Comun Municipio de Gambita SGP alimentacion escolar Rec Bce </t>
  </si>
  <si>
    <t>TI.B.1.3.2.01.32.01 </t>
  </si>
  <si>
    <t>Bolsa Comun Municipio de Guaca SGP alimentacion escolar </t>
  </si>
  <si>
    <t>TI.B.1.3.2.01.33.01 </t>
  </si>
  <si>
    <t>Bolsa Comun Municipio de Guadalupe SGP alimentacion escolar </t>
  </si>
  <si>
    <t>TI.B.1.3.2.01.33.02 </t>
  </si>
  <si>
    <t>Bolsa Comun Municipio de Guadalupe SGP alimentacion escolar Rec Bce </t>
  </si>
  <si>
    <t>TI.B.1.3.2.01.34.01 </t>
  </si>
  <si>
    <t>Bolsa Comun Municipio de Guapota SGP alimentacion escolar </t>
  </si>
  <si>
    <t>TI.B.1.3.2.01.34.02 </t>
  </si>
  <si>
    <t>Bolsa Comun Municipio de Guapota SGP alimentacion escolar Rec Bce </t>
  </si>
  <si>
    <t>TI.B.1.3.2.01.35.01 </t>
  </si>
  <si>
    <t>Bolsa Comun Municipio de Guavata SGP alimentacion escolar </t>
  </si>
  <si>
    <t>TI.B.1.3.2.01.35.02 </t>
  </si>
  <si>
    <t>Bolsa Comun Municipio de Guavata SGP alimentacion escolar Rec Bce </t>
  </si>
  <si>
    <t>TI.B.1.3.2.01.36.01 </t>
  </si>
  <si>
    <t>Bolsa Comun Municipio de Guepsa SGP alimentacion escolar </t>
  </si>
  <si>
    <t>TI.B.1.3.2.01.37.01 </t>
  </si>
  <si>
    <t>Bolsa Comun Municipio de Hato SGP alimentacion escolar </t>
  </si>
  <si>
    <t>TI.B.1.3.2.01.37.02 </t>
  </si>
  <si>
    <t>Bolsa Comun Municipio de Hato SGP alimentacion escolar Rec Bce </t>
  </si>
  <si>
    <t>TI.B.1.3.2.01.38.01 </t>
  </si>
  <si>
    <t>Bolsa Comun Municipio de Jesus Maria SGP alimentacion escolar </t>
  </si>
  <si>
    <t>TI.B.1.3.2.01.39.02 </t>
  </si>
  <si>
    <t>Bolsa Comun Municipio de Jordan SGP alimentacion escolar Rec Bce </t>
  </si>
  <si>
    <t>TI.B.1.3.2.01.40.01 </t>
  </si>
  <si>
    <t>Bolsa Comun Municipio La Belleza SGP alimentacion escolar </t>
  </si>
  <si>
    <t>TI.B.1.3.2.01.41.01 </t>
  </si>
  <si>
    <t>Bolsa Comun Municipio La Paz SGP alimentacion escolar </t>
  </si>
  <si>
    <t>TI.B.1.3.2.01.42.01 </t>
  </si>
  <si>
    <t>Bolsa Comun Municipio de Landazuri SGP alimentacion escolar </t>
  </si>
  <si>
    <t>TI.B.1.3.2.01.42.02 </t>
  </si>
  <si>
    <t>Bolsa Comun Municipio de Landazuri SGP alimentacion escolar Rec Bce </t>
  </si>
  <si>
    <t>TI.B.1.3.2.01.43.01 </t>
  </si>
  <si>
    <t>Bolsa Comun Municipio de Lebrija SGP alimentacion escolar </t>
  </si>
  <si>
    <t>TI.B.1.3.2.01.43.02 </t>
  </si>
  <si>
    <t>Bolsa Comun Municipio de Lebrija SGP alimentacion escolar Rec Bce </t>
  </si>
  <si>
    <t>TI.B.1.3.2.01.44.01 </t>
  </si>
  <si>
    <t>Bolsa Comun Municipio Los Santos SGP alimentacion escolar </t>
  </si>
  <si>
    <t>TI.B.1.3.2.01.44.02 </t>
  </si>
  <si>
    <t>Bolsa Comun Municipio Los Santos SGP alimentacion escolar Rec Bce </t>
  </si>
  <si>
    <t>TI.B.1.3.2.01.45.01 </t>
  </si>
  <si>
    <t>Bolsa Comun Municipio de Macaravita SGP alimentacion escolar </t>
  </si>
  <si>
    <t>TI.B.1.3.2.01.45.02 </t>
  </si>
  <si>
    <t>Bolsa Comun Municipio de Macaravita SGP alimentacion escolar Rec Bce </t>
  </si>
  <si>
    <t>TI.B.1.3.2.01.46.01 </t>
  </si>
  <si>
    <t>Bolsa Comun Municipio de Malaga SGP alimentacion escolar </t>
  </si>
  <si>
    <t>TI.B.1.3.2.01.47.01 </t>
  </si>
  <si>
    <t>Bolsa Comun Municipio de Matanza SGP alimentacion escolar </t>
  </si>
  <si>
    <t>TI.B.1.3.2.01.48.01 </t>
  </si>
  <si>
    <t>Bolsa Comun Municipio de Mogotes SGP alimentacion escolar </t>
  </si>
  <si>
    <t>TI.B.1.3.2.01.48.02 </t>
  </si>
  <si>
    <t>Bolsa Comun Municipio de Mogotes SGP alimentacion escolar Rec Bce </t>
  </si>
  <si>
    <t>TI.B.1.3.2.01.49.01 </t>
  </si>
  <si>
    <t>Bolsa Comun Municipio de Molagavita SGP alimentacion escolar </t>
  </si>
  <si>
    <t>TI.B.1.3.2.01.49.02 </t>
  </si>
  <si>
    <t>Bolsa Comun Municipio de Molagavita SGP alimentacion escolar Rec Bce </t>
  </si>
  <si>
    <t>TI.B.1.3.2.01.50.01 </t>
  </si>
  <si>
    <t>Bolsa Comun Municipio de Ocamonte SGP alimentacion escolar </t>
  </si>
  <si>
    <t>TI.B.1.3.2.01.51.01 </t>
  </si>
  <si>
    <t>Bolsa Comun Municipio de Oiba SGP alimentacion escolar </t>
  </si>
  <si>
    <t>TI.B.1.3.2.01.52.01 </t>
  </si>
  <si>
    <t>Bolsa Comun Municipio de Onzaga SGP alimentacion escolar </t>
  </si>
  <si>
    <t>TI.B.1.3.2.01.52.02 </t>
  </si>
  <si>
    <t>Bolsa Comun Municipio de Onzaga SGP alimentacion escolar Rec Bce </t>
  </si>
  <si>
    <t>TI.B.1.3.2.01.53.01 </t>
  </si>
  <si>
    <t>Bolsa Comun Municipio del Palmar SGP alimentacion escolar </t>
  </si>
  <si>
    <t>TI.B.1.3.2.01.54.01 </t>
  </si>
  <si>
    <t>Bolsa Comun Municipio de Palmas del Socorro SGP alimentacion escolar </t>
  </si>
  <si>
    <t>TI.B.1.3.2.01.55.01 </t>
  </si>
  <si>
    <t>Bolsa Comun Municipio de Paramo SGP alimentacion escolar </t>
  </si>
  <si>
    <t>TI.B.1.3.2.01.56.01 </t>
  </si>
  <si>
    <t>Bolsa Comun Municipio de Pinchote SGP alimentacion escolar </t>
  </si>
  <si>
    <t>TI.B.1.3.2.01.57.01 </t>
  </si>
  <si>
    <t>Bolsa Comun Municipio de Puente Nacional SGP alimentacion escolar </t>
  </si>
  <si>
    <t>TI.B.1.3.2.01.57.02 </t>
  </si>
  <si>
    <t>Bolsa Comun Municipio de Puente Nacional SGP alimentacion escolar Rec Bce </t>
  </si>
  <si>
    <t>TI.B.1.3.2.01.58.01 </t>
  </si>
  <si>
    <t>Bolsa Comun Municipio de Puerto Parra SGP alimentacion escolar </t>
  </si>
  <si>
    <t>TI.B.1.3.2.01.58.02 </t>
  </si>
  <si>
    <t>Bolsa Comun Municipio de Puerto Parra SGP alimentacion escolar Rec Bce </t>
  </si>
  <si>
    <t>TI.B.1.3.2.01.59.01 </t>
  </si>
  <si>
    <t>Bolsa Comun Municipio de Puerto Wilches SGP alimentacion escolar </t>
  </si>
  <si>
    <t>TI.B.1.3.2.01.59.02 </t>
  </si>
  <si>
    <t>Bolsa Comun Municipio de Puerto Wilches SGP alimentacion escolar Rec Bce </t>
  </si>
  <si>
    <t>TI.B.1.3.2.01.60.01 </t>
  </si>
  <si>
    <t>Bolsa Comun Municipio de Rionegro SGP alimentacion escolar </t>
  </si>
  <si>
    <t>TI.B.1.3.2.01.61.01 </t>
  </si>
  <si>
    <t>Bolsa Comun Municipio de Sabana de Torres SGP alimentacion escolar </t>
  </si>
  <si>
    <t>TI.B.1.3.2.01.61.02 </t>
  </si>
  <si>
    <t>Bolsa Comun Municipio de Sabana de Torres SGP alimentacion escolar Rec Bce </t>
  </si>
  <si>
    <t>TI.B.1.3.2.01.62.01 </t>
  </si>
  <si>
    <t>Bolsa Comun Municipio de San Andres SGP alimentacion escolar </t>
  </si>
  <si>
    <t>TI.B.1.3.2.01.62.02 </t>
  </si>
  <si>
    <t>Bolsa Comun Municipio de San Andres SGP alimentacion escolar Rec Bce </t>
  </si>
  <si>
    <t>TI.B.1.3.2.01.63.01 </t>
  </si>
  <si>
    <t>Bolsa Comun Municipio de San Benito SGP alimentacion escolar </t>
  </si>
  <si>
    <t>TI.B.1.3.2.01.64.01 </t>
  </si>
  <si>
    <t>Bolsa Comun Municipio de San Gil SGP alimentacion escolar </t>
  </si>
  <si>
    <t>TI.B.1.3.2.01.65.01 </t>
  </si>
  <si>
    <t>Bolsa Comun Municipio de San Joaquin SGP alimentacion escolar </t>
  </si>
  <si>
    <t>TI.B.1.3.2.01.66.01 </t>
  </si>
  <si>
    <t>Bolsa Comun Municipio de San Jose de Miranda SGP alimentacion escolar </t>
  </si>
  <si>
    <t>TI.B.1.3.2.01.67.01 </t>
  </si>
  <si>
    <t>Bolsa Comun Municipio de San Miguel SGP alimentacion escolar </t>
  </si>
  <si>
    <t>TI.B.1.3.2.01.67.02 </t>
  </si>
  <si>
    <t>Bolsa Comun Municipio de San Miguel SGP alimentacion escolar Rec Bce </t>
  </si>
  <si>
    <t>TI.B.1.3.2.01.68.01 </t>
  </si>
  <si>
    <t>Bolsa Comun Municipio San Vicente de Chucuri SGP alimentacion escolar </t>
  </si>
  <si>
    <t>TI.B.1.3.2.01.68.02 </t>
  </si>
  <si>
    <t>Bolsa Comun Municipio San Vicente de Chucuri SGP alimentacion escolar Rec Bce </t>
  </si>
  <si>
    <t>TI.B.1.3.2.01.69.01 </t>
  </si>
  <si>
    <t>Bolsa Comun Municipio de Santa Barbara SGP alimentacion escolar </t>
  </si>
  <si>
    <t>TI.B.1.3.2.01.70.01 </t>
  </si>
  <si>
    <t>Bolsa Comun Municipio de Santa Helena del Opon SGP alimentacion escolar </t>
  </si>
  <si>
    <t>TI.B.1.3.2.01.70.02 </t>
  </si>
  <si>
    <t>Bolsa Comun Municipio de Santa Helena del Opon SGP alimentacion escolar Rec Bce </t>
  </si>
  <si>
    <t>TI.B.1.3.2.01.71.01 </t>
  </si>
  <si>
    <t>Bolsa Comun Municipio de Simacota SGP alimentacion escolar </t>
  </si>
  <si>
    <t>TI.B.1.3.2.01.71.02 </t>
  </si>
  <si>
    <t>Bolsa Comun Municipio de Simacota SGP alimentacion escolar Rec Bce </t>
  </si>
  <si>
    <t>TI.B.1.3.2.01.72.01 </t>
  </si>
  <si>
    <t>Bolsa Comun Municipio de Socorro SGP alimentacion escolar </t>
  </si>
  <si>
    <t>TI.B.1.3.2.01.72.02 </t>
  </si>
  <si>
    <t>Bolsa Comun Municipio de Socorro SGP alimentacion escolar Rec Bce </t>
  </si>
  <si>
    <t>TI.B.1.3.2.01.73.01 </t>
  </si>
  <si>
    <t>Bolsa Comun Municipio de Suaita SGP alimentacion escolar </t>
  </si>
  <si>
    <t>TI.B.1.3.2.01.74.01 </t>
  </si>
  <si>
    <t>Bolsa Comun Municipio de Sucre SGP alimentacion escolar </t>
  </si>
  <si>
    <t>TI.B.1.3.2.01.74.02 </t>
  </si>
  <si>
    <t>Bolsa Comun Municipio de Sucre SGP alimentacion escolar Rec Bce </t>
  </si>
  <si>
    <t>TI.B.1.3.2.01.75.01 </t>
  </si>
  <si>
    <t>Bolsa Comun Municipio de Surata SGP alimentacion escolar </t>
  </si>
  <si>
    <t>TI.B.1.3.2.01.76.01 </t>
  </si>
  <si>
    <t>Bolsa Comun Municipio de Tona SGP alimentacion escolar </t>
  </si>
  <si>
    <t>TI.B.1.3.2.01.76.02 </t>
  </si>
  <si>
    <t>Bolsa Comun Municipio de Tona SGP alimentacion escolar Rec Bce </t>
  </si>
  <si>
    <t>TI.B.1.3.2.01.77.01 </t>
  </si>
  <si>
    <t>Bolsa Comun Municipio del Valle de San Jose SGP alimentacion escolar </t>
  </si>
  <si>
    <t>TI.B.1.3.2.01.77.02 </t>
  </si>
  <si>
    <t>Bolsa Comun Municipio del Valle de San Jose SGP alimentacion escolar Rec Bce </t>
  </si>
  <si>
    <t>TI.B.1.3.2.01.78.01 </t>
  </si>
  <si>
    <t>Bolsa Comun Municipio de Velez SGP alimentacion escolar </t>
  </si>
  <si>
    <t>TI.B.1.3.2.01.78.02 </t>
  </si>
  <si>
    <t>Bolsa Comun Municipio de Velez SGP alimentacion escolar Rec Bce </t>
  </si>
  <si>
    <t>TI.B.1.3.2.01.79.01 </t>
  </si>
  <si>
    <t>Bolsa Comun Municipio de Vetas SGP alimentacion escolar </t>
  </si>
  <si>
    <t>TI.B.1.3.2.01.79.02 </t>
  </si>
  <si>
    <t>Bolsa Comun Municipio de Vetas SGP alimentacion escolar Rec Bce </t>
  </si>
  <si>
    <t>TI.B.1.3.2.01.80.01 </t>
  </si>
  <si>
    <t>Bolsa Comun Municipio de Villanueva SGP alimentacion escolar </t>
  </si>
  <si>
    <t>TI.B.1.3.2.01.80.02 </t>
  </si>
  <si>
    <t>Bolsa Comun Municipio de Villanueva SGP alimentacion escolar Rec Bce </t>
  </si>
  <si>
    <t>TI.B.1.3.2.01.81.01 </t>
  </si>
  <si>
    <t>Bolsa Comun Municipio de Zapatoca SGP alimentacion escolar </t>
  </si>
  <si>
    <t>TI.B.1.3.2.01.06</t>
  </si>
  <si>
    <t>Bolsa Comun Municipio de Betulia</t>
  </si>
  <si>
    <t>Bolsa Comun Municipio de Bolivar</t>
  </si>
  <si>
    <t>TI.B.1.3.2.01.07</t>
  </si>
  <si>
    <t>Bolsa Comun Municipio de Cabrera</t>
  </si>
  <si>
    <t>TI.B.1.3.2.01.08</t>
  </si>
  <si>
    <t>TI.B.1.3.2.01.09</t>
  </si>
  <si>
    <t xml:space="preserve">Bolsa Comun Municipio de California </t>
  </si>
  <si>
    <t>TI.B.1.3.2.01.10</t>
  </si>
  <si>
    <t xml:space="preserve">Bolsa Comun Municipio de Capitanejo </t>
  </si>
  <si>
    <t>TI.B.1.3.2.01.11</t>
  </si>
  <si>
    <t xml:space="preserve">Bolsa Comun Municipio de Cepita </t>
  </si>
  <si>
    <t>TI.B.1.3.2.01.12</t>
  </si>
  <si>
    <t xml:space="preserve">Bolsa Comun Municipio de Cerrito </t>
  </si>
  <si>
    <t xml:space="preserve">Bolsa Comun Municipio de Charala </t>
  </si>
  <si>
    <t>TI.B.1.3.2.01.13</t>
  </si>
  <si>
    <t>TI.B.1.3.2.01.14</t>
  </si>
  <si>
    <t>Bolsa Comun Municipio de Charta</t>
  </si>
  <si>
    <t>TI.B.1.3.2.01.15</t>
  </si>
  <si>
    <t>Bolsa Comun Municipio de Chima</t>
  </si>
  <si>
    <t>TI.B.1.3.2.01.16</t>
  </si>
  <si>
    <t xml:space="preserve">Bolsa Comun Municipio de Chipata </t>
  </si>
  <si>
    <t>TI.B.1.3.2.01.17</t>
  </si>
  <si>
    <t>Bolsa Comun Municipio de Cimitarra</t>
  </si>
  <si>
    <t>TI.B.1.3.2.01.18</t>
  </si>
  <si>
    <t xml:space="preserve">Bolsa Comun Municipio de Concepción </t>
  </si>
  <si>
    <t>TI.B.1.3.2.01.19</t>
  </si>
  <si>
    <t xml:space="preserve">Bolsa Comun Municipio de Confines </t>
  </si>
  <si>
    <t xml:space="preserve">Bolsa Comun Municipio de Contratación </t>
  </si>
  <si>
    <t>TI.B.1.3.2.01.20</t>
  </si>
  <si>
    <t>TI.B.1.3.2.01.21</t>
  </si>
  <si>
    <t xml:space="preserve">Bolsa Comun Municipio de Coromoro </t>
  </si>
  <si>
    <t xml:space="preserve">Bolsa Comun Municipio de Curiti </t>
  </si>
  <si>
    <t>TI.B.1.3.2.01.22</t>
  </si>
  <si>
    <t xml:space="preserve">Bolsa Comun Municipio el Carmen de Chucuri </t>
  </si>
  <si>
    <t>TI.B.1.3.2.01.23</t>
  </si>
  <si>
    <t xml:space="preserve">Bolsa Comun Municipio el Guacamayo </t>
  </si>
  <si>
    <t>TI.B.1.3.2.01.24</t>
  </si>
  <si>
    <t xml:space="preserve">Bolsa Comun Municipio el Peñon </t>
  </si>
  <si>
    <t>TI.B.1.3.2.01.25</t>
  </si>
  <si>
    <t>TI.B.1.3.2.01.26</t>
  </si>
  <si>
    <t xml:space="preserve">Bolsa Comun Municipio el Playon </t>
  </si>
  <si>
    <t xml:space="preserve">Bolsa Comun Municipio de Encino </t>
  </si>
  <si>
    <t>TI.B.1.3.2.01.27</t>
  </si>
  <si>
    <t xml:space="preserve">Bolsa Comun Municipio de Enciso </t>
  </si>
  <si>
    <t>TI.B.1.3.2.01.28</t>
  </si>
  <si>
    <t>Bolsa Comun Municipio de Florian</t>
  </si>
  <si>
    <t>TI.B.1.3.2.01.29</t>
  </si>
  <si>
    <t>TI.B.1.3.2.01.30</t>
  </si>
  <si>
    <t xml:space="preserve">Bolsa Comun Municipio de Galan </t>
  </si>
  <si>
    <t xml:space="preserve">Bolsa Comun Municipio de Gambita </t>
  </si>
  <si>
    <t>TI.B.1.3.2.01.31</t>
  </si>
  <si>
    <t>Bolsa Comun Municipio de Guaca</t>
  </si>
  <si>
    <t>TI.B.1.3.2.01.32</t>
  </si>
  <si>
    <t>TI.B.1.3.2.01.33</t>
  </si>
  <si>
    <t xml:space="preserve">Bolsa Comun Municipio de Guadalupe </t>
  </si>
  <si>
    <t xml:space="preserve">Bolsa Comun Municipio de Guapota </t>
  </si>
  <si>
    <t>TI.B.1.3.2.01.34</t>
  </si>
  <si>
    <t>TI.B.1.3.2.01.35</t>
  </si>
  <si>
    <t xml:space="preserve">Bolsa Comun Municipio de Guavata </t>
  </si>
  <si>
    <t>Bolsa Comun Municipio de Guepsa</t>
  </si>
  <si>
    <t>TI.B.1.3.2.01.36</t>
  </si>
  <si>
    <t>TI.B.1.3.2.01.37</t>
  </si>
  <si>
    <t xml:space="preserve">Bolsa Comun Municipio de Hato </t>
  </si>
  <si>
    <t xml:space="preserve">Bolsa Comun Municipio de Jesus Maria </t>
  </si>
  <si>
    <t>TI.B.1.3.2.01.38</t>
  </si>
  <si>
    <t>TI.B.1.3.2.01.39</t>
  </si>
  <si>
    <t>Bolsa Comun Municipio de Jordan</t>
  </si>
  <si>
    <t xml:space="preserve">Bolsa Comun Municipio La Belleza </t>
  </si>
  <si>
    <t>TI.B.1.3.2.01.40</t>
  </si>
  <si>
    <t>TI.B.1.3.2.01.41</t>
  </si>
  <si>
    <t xml:space="preserve">Bolsa Comun Municipio La Paz </t>
  </si>
  <si>
    <t>TI.B.1.3.2.01.42</t>
  </si>
  <si>
    <t xml:space="preserve">Bolsa Comun Municipio de Landazuri </t>
  </si>
  <si>
    <t>TI.B.1.3.2.01.43</t>
  </si>
  <si>
    <t xml:space="preserve">Bolsa Comun Municipio de Lebrija </t>
  </si>
  <si>
    <t xml:space="preserve">Bolsa Comun Municipio Los Santos </t>
  </si>
  <si>
    <t>TI.B.1.3.2.01.44</t>
  </si>
  <si>
    <t xml:space="preserve">Bolsa Comun Municipio de Macaravita </t>
  </si>
  <si>
    <t>TI.B.1.3.2.01.45</t>
  </si>
  <si>
    <t>TI.B.1.3.2.01.46</t>
  </si>
  <si>
    <t xml:space="preserve">Bolsa Comun Municipio de Malaga </t>
  </si>
  <si>
    <t>Bolsa Comun Municipio de Matanza</t>
  </si>
  <si>
    <t>TI.B.1.3.2.01.47</t>
  </si>
  <si>
    <t>TI.B.1.3.2.01.48</t>
  </si>
  <si>
    <t>Bolsa Comun Municipio de Mogotes</t>
  </si>
  <si>
    <t xml:space="preserve">Bolsa Comun Municipio de Molagavita </t>
  </si>
  <si>
    <t>TI.B.1.3.2.01.49</t>
  </si>
  <si>
    <t>TI.B.1.3.2.01.50</t>
  </si>
  <si>
    <t xml:space="preserve">Bolsa Comun Municipio de Ocamonte </t>
  </si>
  <si>
    <t>TI.B.1.3.2.01.51</t>
  </si>
  <si>
    <t xml:space="preserve">Bolsa Comun Municipio de Oiba </t>
  </si>
  <si>
    <t>TI.B.1.3.2.01.52</t>
  </si>
  <si>
    <t xml:space="preserve">Bolsa Comun Municipio de Onzaga </t>
  </si>
  <si>
    <t>TI.B.1.3.2.01.53</t>
  </si>
  <si>
    <t xml:space="preserve">Bolsa Comun Municipio del Palmar </t>
  </si>
  <si>
    <t>TI.B.1.3.2.01.54</t>
  </si>
  <si>
    <t xml:space="preserve">Bolsa Comun Municipio de Palmas del Socorro </t>
  </si>
  <si>
    <t>TI.B.1.3.2.01.55</t>
  </si>
  <si>
    <t xml:space="preserve">Bolsa Comun Municipio de Paramo </t>
  </si>
  <si>
    <t>TI.B.1.3.2.01.56</t>
  </si>
  <si>
    <t xml:space="preserve">Bolsa Comun Municipio de Pinchote </t>
  </si>
  <si>
    <t>TI.B.1.3.2.01.57</t>
  </si>
  <si>
    <t xml:space="preserve">Bolsa Comun Municipio de Puente Nacional </t>
  </si>
  <si>
    <t>TI.B.1.3.2.01.58</t>
  </si>
  <si>
    <t xml:space="preserve">Bolsa Comun Municipio de Puerto Parra </t>
  </si>
  <si>
    <t>TI.B.1.3.2.01.59</t>
  </si>
  <si>
    <t xml:space="preserve">Bolsa Comun Municipio de Puerto Wilches </t>
  </si>
  <si>
    <t>TI.B.1.3.2.01.60</t>
  </si>
  <si>
    <t xml:space="preserve">Bolsa Comun Municipio de Rionegro </t>
  </si>
  <si>
    <t>TI.B.1.3.2.01.61</t>
  </si>
  <si>
    <t xml:space="preserve">Bolsa Comun Municipio de Sabana de Torres </t>
  </si>
  <si>
    <t>TI.B.1.3.2.01.62</t>
  </si>
  <si>
    <t xml:space="preserve">Bolsa Comun Municipio de San Andres </t>
  </si>
  <si>
    <t xml:space="preserve">Bolsa Comun Municipio de San Benito </t>
  </si>
  <si>
    <t>TI.B.1.3.2.01.64</t>
  </si>
  <si>
    <t>Bolsa Comun Municipio de San Gil</t>
  </si>
  <si>
    <t>TI.B.1.3.2.01.63</t>
  </si>
  <si>
    <t>TI.B.1.3.2.01.65</t>
  </si>
  <si>
    <t xml:space="preserve">Bolsa Comun Municipio de San Joaquin </t>
  </si>
  <si>
    <t>TI.B.1.3.2.01.66</t>
  </si>
  <si>
    <t xml:space="preserve">Bolsa Comun Municipio de San Jose de Miranda </t>
  </si>
  <si>
    <t>TI.B.1.3.2.01.67</t>
  </si>
  <si>
    <t xml:space="preserve">Bolsa Comun Municipio de San Miguel </t>
  </si>
  <si>
    <t>TI.B.1.3.2.01.68</t>
  </si>
  <si>
    <t xml:space="preserve">Bolsa Comun Municipio San Vicente de Chucuri </t>
  </si>
  <si>
    <t>TI.B.1.3.2.01.69</t>
  </si>
  <si>
    <t xml:space="preserve">Bolsa Comun Municipio de Santa Barbara </t>
  </si>
  <si>
    <t>TI.B.1.3.2.01.70</t>
  </si>
  <si>
    <t xml:space="preserve">Bolsa Comun Municipio de Santa Helena del Opon </t>
  </si>
  <si>
    <t>TI.B.1.3.2.01.71</t>
  </si>
  <si>
    <t xml:space="preserve">Bolsa Comun Municipio de Simacota </t>
  </si>
  <si>
    <t>TI.B.1.3.2.01.72</t>
  </si>
  <si>
    <t xml:space="preserve">Bolsa Comun Municipio de Socorro </t>
  </si>
  <si>
    <t>TI.B.1.3.2.01.73</t>
  </si>
  <si>
    <t xml:space="preserve">Bolsa Comun Municipio de Suaita </t>
  </si>
  <si>
    <t>TI.B.1.3.2.01.74</t>
  </si>
  <si>
    <t xml:space="preserve">Bolsa Comun Municipio de Sucre </t>
  </si>
  <si>
    <t>TI.B.1.3.2.01.75</t>
  </si>
  <si>
    <t>Bolsa Comun Municipio de Surata</t>
  </si>
  <si>
    <t>TI.B.1.3.2.01.76</t>
  </si>
  <si>
    <t xml:space="preserve">Bolsa Comun Municipio de Tona </t>
  </si>
  <si>
    <t>TI.B.1.3.2.01.77</t>
  </si>
  <si>
    <t xml:space="preserve">Bolsa Comun Municipio del Valle de San Jose </t>
  </si>
  <si>
    <t>TI.B.1.3.2.01.78</t>
  </si>
  <si>
    <t xml:space="preserve">Bolsa Comun Municipio de Velez </t>
  </si>
  <si>
    <t xml:space="preserve">Bolsa Comun Municipio de Vetas </t>
  </si>
  <si>
    <t>TI.B.1.3.2.01.79</t>
  </si>
  <si>
    <t>TI.B.1.3.2.01.80</t>
  </si>
  <si>
    <t xml:space="preserve">Bolsa Comun Municipio de Villanueva </t>
  </si>
  <si>
    <t>TI.B.1.3.2.01.81</t>
  </si>
  <si>
    <t xml:space="preserve">Bolsa Comun Municipio de Zapatoca </t>
  </si>
  <si>
    <t>TI.B.10.10 </t>
  </si>
  <si>
    <t>Retiro para pago de mesadas pensionales cuando la entidad ha cubierto el pasivo pensional. Con situación de fondos. </t>
  </si>
  <si>
    <t>TI.B.10.10.01 </t>
  </si>
  <si>
    <t>Desahorro FONPET </t>
  </si>
  <si>
    <t>Retiro para pago de bonos y cuotas partes de bono pensional  Sin situación de fondos. </t>
  </si>
  <si>
    <t>TI.B.13.10.18.27 </t>
  </si>
  <si>
    <t>Reintegro Rendimientos Financieros Regalias Petroliferas </t>
  </si>
  <si>
    <t>TI.B.13.10.18.28 </t>
  </si>
  <si>
    <t>Reintegro Rendimientos Financieros Margen De Comercializacion </t>
  </si>
  <si>
    <t>TI.B.13.10.18.29 </t>
  </si>
  <si>
    <t>Reintegro Rendimientos Financieros Participacion, Introduccion Y Comercializacion De Licores </t>
  </si>
  <si>
    <t>TI.B.13.10.18.30 </t>
  </si>
  <si>
    <t>Reintegro Rendimientos Financieros I.C.L.D </t>
  </si>
  <si>
    <t>TI.B.13.10.18.31 </t>
  </si>
  <si>
    <t>Reintegro Rendimientos Financieros I.C.L.D. Equidad De Genero Ord. 28-2010 </t>
  </si>
  <si>
    <t>TI.B.13.10.18.32 </t>
  </si>
  <si>
    <t>Reintegro Rendimientos Financieros Pro Desarrollo 50% Saneamiento Basico </t>
  </si>
  <si>
    <t>TI.B.13.10.18.33 </t>
  </si>
  <si>
    <t>Reintegro Rendimientos Financieros Pro Desarrollo 25% Inf. Eductiva </t>
  </si>
  <si>
    <t>TI.B.13.10.18.34 </t>
  </si>
  <si>
    <t>Reintegro Rendimientos Financieros Pro Desarrollo 25% Inf. Deportiva </t>
  </si>
  <si>
    <t>TI.B.13.10.18.35 </t>
  </si>
  <si>
    <t>Reintegro Rendimientos Financieros Pro Anciano </t>
  </si>
  <si>
    <t>TI.B.13.10.18.36 </t>
  </si>
  <si>
    <t>Reintegro Rendimientos Financieros Pro Hospitales </t>
  </si>
  <si>
    <t>TI.B.13.10.18.37 </t>
  </si>
  <si>
    <t>Reintegro Rendimientos Financieros Pro Reforestacion </t>
  </si>
  <si>
    <t>TI.B.13.10.18.38 </t>
  </si>
  <si>
    <t>Reintegro Rendimientos Financieros Sobretasa al ACPM </t>
  </si>
  <si>
    <t>TI.B.13.10.18.39 </t>
  </si>
  <si>
    <t>Reintegro Rendimientos Financieros Sobretasa a la Gasolina </t>
  </si>
  <si>
    <t>TI.B.13.10.18.40 </t>
  </si>
  <si>
    <t>Reintegro Rendimientos Financieros Credito Interno Banca Comercial </t>
  </si>
  <si>
    <t>TI.B.13.10.18.41 </t>
  </si>
  <si>
    <t>Reintegro Rendimientos Financieros Utilidades Empresa Essa </t>
  </si>
  <si>
    <t>TI.B.13.10.18.42 </t>
  </si>
  <si>
    <t>Reintegro Rendimientos Financieros Agua Potable Y Saneamiento Basico (PDA) </t>
  </si>
  <si>
    <t>TI.B.13.10.18.43 </t>
  </si>
  <si>
    <t>Reintegro Rendimientos Financieros Fondo Tabacalero </t>
  </si>
  <si>
    <t>TI.B.13.10.18.44 </t>
  </si>
  <si>
    <t>Reintegro Rendimientos Financieros ICLD Areas de Interes Ley 1450-2011 </t>
  </si>
  <si>
    <t>TI.B.13.10.18.45 </t>
  </si>
  <si>
    <t>Reintegro Rendimientos Financieros Contrato No. 368-2004 </t>
  </si>
  <si>
    <t>TI.B.13.10.18.46 </t>
  </si>
  <si>
    <t>Reintegro Rendimientos Financieros Contribucion Valorizacion </t>
  </si>
  <si>
    <t>TI.B.13.10.18.47 </t>
  </si>
  <si>
    <t>Reintegro Rendimientos Financieros Fondo De Seguridad </t>
  </si>
  <si>
    <t>TI.B.6.2.1.1.3.04</t>
  </si>
  <si>
    <t>Reintegros Rendimientos Financieros I.C.L.D Rec Bce   </t>
  </si>
  <si>
    <t>TI.B.6.2.1.2.9.5.03.03 </t>
  </si>
  <si>
    <t>Reintegro Rendimientos Financieros Margen De Comercializacion Rec. Bce. </t>
  </si>
  <si>
    <t>TI.B.6.2.1.2.9.5.03.04 </t>
  </si>
  <si>
    <t>Reintegros Rendimientos Financieros Participación, Introducción y Comercialización de Licores Rec Bce  </t>
  </si>
  <si>
    <t>TI.B.6.2.1.2.9.5.03.05 </t>
  </si>
  <si>
    <t>Reintegros Rendimientos Financieros I.C.L.D Fondo de Contingencia Rec Bce </t>
  </si>
  <si>
    <t>TI.B.6.2.1.2.9.5.03.06 </t>
  </si>
  <si>
    <t>Reintegros Rendimientos Financieros I.C.L.D Equidad de Genero Ord 28-2010 Rec Bce </t>
  </si>
  <si>
    <t>TI.B.6.2.1.2.9.5.03.07 </t>
  </si>
  <si>
    <t>Reintegro Rendimientos Financieros Pro Desarrollo 50% Saneamiento Basico Rec. Bce </t>
  </si>
  <si>
    <t>TI.B.6.2.1.2.9.5.03.08 </t>
  </si>
  <si>
    <t>Reintegro Rendimientos Financieros Pro Desarrollo 25% Inf. Eductiva Rec. Bce </t>
  </si>
  <si>
    <t>TI.B.6.2.1.2.9.5.03.09 </t>
  </si>
  <si>
    <t>Reintegro Rendimientos Financieros Pro Desarrollo 25% Inf. Deportiva Rec. Bce </t>
  </si>
  <si>
    <t>TI.B.6.2.1.2.9.5.03.10 </t>
  </si>
  <si>
    <t>Reintegro Rendimientos Financieros Pro Anciano Rec.Bce </t>
  </si>
  <si>
    <t>TI.B.6.2.1.2.9.5.03.11 </t>
  </si>
  <si>
    <t>Reintegro Rendimientos Financieros Pro Cultura Rec.Bce </t>
  </si>
  <si>
    <t>TI.B.6.2.1.2.9.5.03.12 </t>
  </si>
  <si>
    <t>Reintegro Rendimientos Financieros Pro Electrificacion Rec. Bce </t>
  </si>
  <si>
    <t>TI.B.6.2.1.2.9.5.03.13 </t>
  </si>
  <si>
    <t>Reintegro Rendimientos Financieros Pro Hospitales Rec. Bce </t>
  </si>
  <si>
    <t>TI.B.6.2.1.2.9.5.03.14 </t>
  </si>
  <si>
    <t>Reintegro Rendimientos Financieros Pro Reforestacion Rec. Bce </t>
  </si>
  <si>
    <t>TI.B.6.2.1.2.9.5.03.15 </t>
  </si>
  <si>
    <t>Reintegro Rendimientos Financieros Sobretasa al Acpm Rec Bce </t>
  </si>
  <si>
    <t>TI.B.6.2.1.2.9.5.03.16 </t>
  </si>
  <si>
    <t>Reintegro Rendimientos Financieros Sobretasa a La Gasolina Rec Bce </t>
  </si>
  <si>
    <t>TI.B.6.2.1.2.9.5.03.17 </t>
  </si>
  <si>
    <t>Reintegro Rendimientos Financieros Credito Interno Banca Comercial Rec Bce </t>
  </si>
  <si>
    <t>TI.B.6.2.1.2.9.5.03.18 </t>
  </si>
  <si>
    <t>Reintegro Rendimientos Financieros Utilidas Empresa Essa Rec Bce </t>
  </si>
  <si>
    <t>TI.B.6.2.1.2.9.5.03.19 </t>
  </si>
  <si>
    <t>Reintegro Rendimientos Financieros Escision Essa Rec Bce </t>
  </si>
  <si>
    <t>TI.B.6.2.1.2.9.5.03.20 </t>
  </si>
  <si>
    <t>Reintegro Rendimientos Financieros Agua Potable y Saneamiento Basico (PDA) Rec Bce </t>
  </si>
  <si>
    <t>TI.B.6.2.1.2.9.5.03.21 </t>
  </si>
  <si>
    <t>Reintegro Rendimientos Financieros Fondo Tabacalero Rec Bce </t>
  </si>
  <si>
    <t>TI.B.6.2.1.2.9.5.03.22 </t>
  </si>
  <si>
    <t>Reintegro Rendimientos Financieros ICLD Areas Interes Ley 1450-2011 Rec Bce </t>
  </si>
  <si>
    <t>TI.B.6.2.1.2.9.5.03.23 </t>
  </si>
  <si>
    <t>Reintegro Rendimientos Financieros Contrato No 368-2004 Rec Bce </t>
  </si>
  <si>
    <t>TI.B.6.2.1.2.9.5.03.24 </t>
  </si>
  <si>
    <t>Reintegro Rendimientos Financieros Contribucion Valorizacion Rec Bce </t>
  </si>
  <si>
    <t>TI.B.6.2.1.2.9.5.03.25 </t>
  </si>
  <si>
    <t>Reintegro Rendimientos Financieros Fondo Seguridad Rec Bce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</si>
</sst>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(* #,##0.00_);_(* \(#,##0.00\);_(* &quot;-&quot;??_);_(@_)"/>
    <numFmt numFmtId="164" formatCode="_-* #,##0_-;\-* #,##0_-;_-* &quot;-&quot;_-;_-@_-"/>
    <numFmt numFmtId="165" formatCode="_ * #,##0.00_ ;_ * \-#,##0.00_ ;_ * &quot;-&quot;??_ ;_ @_ "/>
    <numFmt numFmtId="166" formatCode="_-* #,##0.00_-;\-* #,##0.00_-;_-* &quot;-&quot;_-;_-@_-"/>
    <numFmt numFmtId="167" formatCode="#,##0.0"/>
  </numFmts>
  <fonts count="7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9"/>
      <name val="Arial"/>
      <family val="2"/>
    </font>
    <font>
      <sz val="10"/>
      <color indexed="8"/>
      <name val="Arial"/>
      <family val="2"/>
    </font>
    <font>
      <b/>
      <sz val="11"/>
      <color indexed="8"/>
      <name val="ARIAL"/>
      <family val="2"/>
    </font>
    <font>
      <sz val="10"/>
      <color indexed="8"/>
      <name val="Arial"/>
      <family val="2"/>
    </font>
    <font>
      <sz val="11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3"/>
      <name val="Arial Black"/>
      <family val="2"/>
    </font>
    <font>
      <b/>
      <sz val="10"/>
      <name val="Arial"/>
      <family val="2"/>
    </font>
    <font>
      <b/>
      <i/>
      <sz val="13"/>
      <name val="Arial Black"/>
      <family val="2"/>
    </font>
    <font>
      <sz val="12"/>
      <name val="Arial Black"/>
      <family val="2"/>
    </font>
    <font>
      <sz val="10"/>
      <color theme="1"/>
      <name val="Tahoma"/>
      <family val="2"/>
    </font>
    <font>
      <b/>
      <sz val="13"/>
      <name val="Arial Black"/>
      <family val="2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8"/>
      <name val="Arial"/>
      <family val="2"/>
    </font>
    <font>
      <b/>
      <sz val="10"/>
      <color indexed="8"/>
      <name val="Arial"/>
      <family val="2"/>
    </font>
    <font>
      <b/>
      <sz val="12"/>
      <name val="Arial Black"/>
      <family val="2"/>
    </font>
    <font>
      <b/>
      <i/>
      <sz val="14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0"/>
      <name val="Arial Black"/>
      <family val="2"/>
    </font>
    <font>
      <b/>
      <sz val="8"/>
      <color theme="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Tahoma"/>
      <family val="2"/>
    </font>
    <font>
      <sz val="11"/>
      <color theme="1"/>
      <name val="Tahoma"/>
      <family val="2"/>
    </font>
    <font>
      <b/>
      <sz val="11"/>
      <color theme="1"/>
      <name val="Arial"/>
      <family val="2"/>
    </font>
    <font>
      <b/>
      <sz val="10"/>
      <color rgb="FF000000"/>
      <name val="Arial"/>
      <family val="2"/>
    </font>
    <font>
      <b/>
      <sz val="13"/>
      <name val="Arial"/>
      <family val="2"/>
    </font>
    <font>
      <sz val="10"/>
      <color rgb="FF000000"/>
      <name val="Arial"/>
      <family val="2"/>
    </font>
    <font>
      <b/>
      <sz val="14"/>
      <name val="Arial"/>
      <family val="2"/>
    </font>
    <font>
      <b/>
      <sz val="12"/>
      <color theme="1"/>
      <name val="Tahoma"/>
      <family val="2"/>
    </font>
    <font>
      <b/>
      <sz val="10"/>
      <color theme="1"/>
      <name val="Tahoma"/>
      <family val="2"/>
    </font>
    <font>
      <sz val="8"/>
      <color theme="1"/>
      <name val="Tahoma"/>
      <family val="2"/>
    </font>
    <font>
      <sz val="14"/>
      <name val="Arial"/>
      <family val="2"/>
    </font>
    <font>
      <sz val="12"/>
      <color theme="1"/>
      <name val="Tahoma"/>
      <family val="2"/>
    </font>
    <font>
      <sz val="9"/>
      <color indexed="81"/>
      <name val="Tahoma"/>
      <family val="2"/>
    </font>
    <font>
      <sz val="9"/>
      <color theme="1"/>
      <name val="Tahoma"/>
      <family val="2"/>
    </font>
    <font>
      <sz val="11"/>
      <name val="Arial Black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12"/>
      <color indexed="8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</fills>
  <borders count="6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1016">
    <xf numFmtId="165" fontId="0" fillId="0" borderId="0" applyFont="0" applyFill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2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24" fillId="10" borderId="1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18" fillId="19" borderId="2" applyNumberFormat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5" fillId="0" borderId="3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0" fontId="27" fillId="2" borderId="1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165" fontId="3" fillId="0" borderId="0" applyFont="0" applyFill="0" applyBorder="0" applyAlignment="0" applyProtection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3" fillId="0" borderId="0" applyFont="0" applyFill="0" applyBorder="0" applyAlignment="0" applyProtection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3" fillId="0" borderId="0" applyFont="0" applyFill="0" applyBorder="0" applyAlignment="0" applyProtection="0"/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0" fontId="11" fillId="0" borderId="0">
      <alignment vertical="top"/>
    </xf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3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13" fillId="0" borderId="0"/>
    <xf numFmtId="0" fontId="11" fillId="0" borderId="0"/>
    <xf numFmtId="0" fontId="11" fillId="0" borderId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0" fontId="3" fillId="6" borderId="4" applyNumberFormat="0" applyFont="0" applyAlignment="0" applyProtection="0"/>
    <xf numFmtId="9" fontId="3" fillId="0" borderId="0" applyFont="0" applyFill="0" applyBorder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9" fillId="10" borderId="5" applyNumberFormat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2" fillId="0" borderId="7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26" fillId="0" borderId="8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37" fontId="3" fillId="0" borderId="0"/>
    <xf numFmtId="164" fontId="48" fillId="0" borderId="0" applyFont="0" applyFill="0" applyBorder="0" applyAlignment="0" applyProtection="0"/>
  </cellStyleXfs>
  <cellXfs count="460">
    <xf numFmtId="0" fontId="0" fillId="0" borderId="0" xfId="0" applyNumberFormat="1"/>
    <xf numFmtId="3" fontId="4" fillId="0" borderId="0" xfId="0" applyNumberFormat="1" applyFont="1" applyFill="1" applyAlignment="1">
      <alignment vertical="center" wrapText="1"/>
    </xf>
    <xf numFmtId="3" fontId="7" fillId="0" borderId="13" xfId="0" applyNumberFormat="1" applyFont="1" applyFill="1" applyBorder="1" applyAlignment="1">
      <alignment vertical="center" wrapText="1"/>
    </xf>
    <xf numFmtId="3" fontId="7" fillId="0" borderId="14" xfId="0" applyNumberFormat="1" applyFont="1" applyFill="1" applyBorder="1" applyAlignment="1">
      <alignment vertical="center" wrapText="1"/>
    </xf>
    <xf numFmtId="3" fontId="4" fillId="0" borderId="13" xfId="0" applyNumberFormat="1" applyFont="1" applyFill="1" applyBorder="1" applyAlignment="1">
      <alignment vertical="center" wrapText="1"/>
    </xf>
    <xf numFmtId="3" fontId="7" fillId="0" borderId="0" xfId="0" applyNumberFormat="1" applyFont="1" applyFill="1" applyAlignment="1">
      <alignment vertical="center" wrapText="1"/>
    </xf>
    <xf numFmtId="4" fontId="4" fillId="0" borderId="13" xfId="0" applyNumberFormat="1" applyFont="1" applyFill="1" applyBorder="1" applyAlignment="1">
      <alignment vertical="center" wrapText="1"/>
    </xf>
    <xf numFmtId="3" fontId="7" fillId="0" borderId="13" xfId="810" applyNumberFormat="1" applyFont="1" applyFill="1" applyBorder="1" applyAlignment="1">
      <alignment vertical="center" wrapText="1"/>
    </xf>
    <xf numFmtId="3" fontId="12" fillId="0" borderId="13" xfId="0" applyNumberFormat="1" applyFont="1" applyFill="1" applyBorder="1" applyAlignment="1">
      <alignment vertical="center" wrapText="1"/>
    </xf>
    <xf numFmtId="3" fontId="7" fillId="0" borderId="0" xfId="0" applyNumberFormat="1" applyFont="1" applyFill="1" applyBorder="1" applyAlignment="1">
      <alignment vertical="center" wrapText="1"/>
    </xf>
    <xf numFmtId="3" fontId="14" fillId="0" borderId="13" xfId="0" applyNumberFormat="1" applyFont="1" applyFill="1" applyBorder="1" applyAlignment="1">
      <alignment vertical="center" wrapText="1"/>
    </xf>
    <xf numFmtId="4" fontId="4" fillId="0" borderId="15" xfId="0" applyNumberFormat="1" applyFont="1" applyFill="1" applyBorder="1" applyAlignment="1">
      <alignment vertical="center" wrapText="1"/>
    </xf>
    <xf numFmtId="3" fontId="7" fillId="0" borderId="15" xfId="0" applyNumberFormat="1" applyFont="1" applyFill="1" applyBorder="1" applyAlignment="1">
      <alignment vertical="center" wrapText="1"/>
    </xf>
    <xf numFmtId="3" fontId="4" fillId="0" borderId="15" xfId="0" applyNumberFormat="1" applyFont="1" applyFill="1" applyBorder="1" applyAlignment="1">
      <alignment vertical="center" wrapText="1"/>
    </xf>
    <xf numFmtId="3" fontId="12" fillId="0" borderId="14" xfId="0" applyNumberFormat="1" applyFont="1" applyFill="1" applyBorder="1" applyAlignment="1">
      <alignment vertical="center" wrapText="1"/>
    </xf>
    <xf numFmtId="3" fontId="4" fillId="0" borderId="14" xfId="0" applyNumberFormat="1" applyFont="1" applyFill="1" applyBorder="1" applyAlignment="1">
      <alignment vertical="center" wrapText="1"/>
    </xf>
    <xf numFmtId="3" fontId="4" fillId="0" borderId="13" xfId="810" applyNumberFormat="1" applyFont="1" applyFill="1" applyBorder="1" applyAlignment="1">
      <alignment vertical="center" wrapText="1"/>
    </xf>
    <xf numFmtId="3" fontId="7" fillId="0" borderId="19" xfId="0" applyNumberFormat="1" applyFont="1" applyFill="1" applyBorder="1" applyAlignment="1">
      <alignment horizontal="center" vertical="center" wrapText="1"/>
    </xf>
    <xf numFmtId="3" fontId="4" fillId="0" borderId="0" xfId="0" applyNumberFormat="1" applyFont="1" applyFill="1" applyBorder="1" applyAlignment="1">
      <alignment horizontal="center" vertical="center" wrapText="1"/>
    </xf>
    <xf numFmtId="3" fontId="4" fillId="0" borderId="14" xfId="685" applyNumberFormat="1" applyFont="1" applyFill="1" applyBorder="1" applyAlignment="1">
      <alignment vertical="center" wrapText="1"/>
    </xf>
    <xf numFmtId="3" fontId="4" fillId="0" borderId="13" xfId="685" applyNumberFormat="1" applyFont="1" applyFill="1" applyBorder="1" applyAlignment="1">
      <alignment vertical="center" wrapText="1"/>
    </xf>
    <xf numFmtId="3" fontId="6" fillId="0" borderId="0" xfId="0" applyNumberFormat="1" applyFont="1" applyFill="1" applyAlignment="1">
      <alignment vertical="center" wrapText="1"/>
    </xf>
    <xf numFmtId="3" fontId="4" fillId="0" borderId="20" xfId="0" applyNumberFormat="1" applyFont="1" applyFill="1" applyBorder="1" applyAlignment="1">
      <alignment horizontal="right" vertical="center" wrapText="1"/>
    </xf>
    <xf numFmtId="3" fontId="7" fillId="0" borderId="16" xfId="0" applyNumberFormat="1" applyFont="1" applyFill="1" applyBorder="1" applyAlignment="1">
      <alignment horizontal="right" vertical="center" wrapText="1"/>
    </xf>
    <xf numFmtId="3" fontId="4" fillId="0" borderId="0" xfId="0" applyNumberFormat="1" applyFont="1" applyFill="1" applyAlignment="1">
      <alignment horizontal="right" vertical="center" wrapText="1"/>
    </xf>
    <xf numFmtId="3" fontId="7" fillId="0" borderId="13" xfId="685" applyNumberFormat="1" applyFont="1" applyFill="1" applyBorder="1" applyAlignment="1">
      <alignment horizontal="right" vertical="center" wrapText="1"/>
    </xf>
    <xf numFmtId="3" fontId="4" fillId="0" borderId="13" xfId="0" applyNumberFormat="1" applyFont="1" applyFill="1" applyBorder="1" applyAlignment="1">
      <alignment horizontal="right" vertical="center" wrapText="1"/>
    </xf>
    <xf numFmtId="3" fontId="4" fillId="0" borderId="13" xfId="685" applyNumberFormat="1" applyFont="1" applyFill="1" applyBorder="1" applyAlignment="1">
      <alignment horizontal="right" vertical="center" wrapText="1"/>
    </xf>
    <xf numFmtId="3" fontId="5" fillId="0" borderId="12" xfId="0" applyNumberFormat="1" applyFont="1" applyFill="1" applyBorder="1" applyAlignment="1">
      <alignment vertical="center" wrapText="1"/>
    </xf>
    <xf numFmtId="3" fontId="12" fillId="0" borderId="14" xfId="685" applyNumberFormat="1" applyFont="1" applyFill="1" applyBorder="1" applyAlignment="1">
      <alignment horizontal="right" vertical="center" wrapText="1"/>
    </xf>
    <xf numFmtId="3" fontId="14" fillId="0" borderId="14" xfId="0" applyNumberFormat="1" applyFont="1" applyFill="1" applyBorder="1" applyAlignment="1">
      <alignment vertical="center" wrapText="1"/>
    </xf>
    <xf numFmtId="3" fontId="12" fillId="0" borderId="13" xfId="685" applyNumberFormat="1" applyFont="1" applyFill="1" applyBorder="1" applyAlignment="1">
      <alignment horizontal="right" vertical="center" wrapText="1"/>
    </xf>
    <xf numFmtId="3" fontId="4" fillId="0" borderId="0" xfId="685" applyNumberFormat="1" applyFont="1" applyFill="1" applyAlignment="1">
      <alignment horizontal="right" vertical="center" wrapText="1"/>
    </xf>
    <xf numFmtId="9" fontId="7" fillId="0" borderId="11" xfId="835" applyNumberFormat="1" applyFont="1" applyFill="1" applyBorder="1" applyAlignment="1">
      <alignment horizontal="center" vertical="center" wrapText="1"/>
    </xf>
    <xf numFmtId="9" fontId="7" fillId="0" borderId="10" xfId="835" applyNumberFormat="1" applyFont="1" applyFill="1" applyBorder="1" applyAlignment="1">
      <alignment horizontal="center" vertical="center" wrapText="1"/>
    </xf>
    <xf numFmtId="9" fontId="7" fillId="0" borderId="17" xfId="835" applyNumberFormat="1" applyFont="1" applyFill="1" applyBorder="1" applyAlignment="1">
      <alignment horizontal="right" vertical="center" wrapText="1"/>
    </xf>
    <xf numFmtId="9" fontId="7" fillId="0" borderId="18" xfId="835" applyNumberFormat="1" applyFont="1" applyFill="1" applyBorder="1" applyAlignment="1">
      <alignment horizontal="right" vertical="center" wrapText="1"/>
    </xf>
    <xf numFmtId="9" fontId="4" fillId="0" borderId="18" xfId="835" applyNumberFormat="1" applyFont="1" applyFill="1" applyBorder="1" applyAlignment="1">
      <alignment horizontal="right" vertical="center" wrapText="1"/>
    </xf>
    <xf numFmtId="9" fontId="4" fillId="0" borderId="23" xfId="835" applyNumberFormat="1" applyFont="1" applyFill="1" applyBorder="1" applyAlignment="1">
      <alignment horizontal="right" vertical="center" wrapText="1"/>
    </xf>
    <xf numFmtId="9" fontId="4" fillId="0" borderId="29" xfId="835" applyNumberFormat="1" applyFont="1" applyFill="1" applyBorder="1" applyAlignment="1">
      <alignment horizontal="right" vertical="center" wrapText="1"/>
    </xf>
    <xf numFmtId="9" fontId="4" fillId="0" borderId="17" xfId="835" applyNumberFormat="1" applyFont="1" applyFill="1" applyBorder="1" applyAlignment="1">
      <alignment horizontal="right" vertical="center" wrapText="1"/>
    </xf>
    <xf numFmtId="9" fontId="4" fillId="0" borderId="0" xfId="835" applyNumberFormat="1" applyFont="1" applyFill="1" applyAlignment="1">
      <alignment horizontal="right" vertical="center" wrapText="1"/>
    </xf>
    <xf numFmtId="9" fontId="4" fillId="0" borderId="0" xfId="0" applyNumberFormat="1" applyFont="1" applyFill="1" applyAlignment="1">
      <alignment horizontal="right" vertical="center" wrapText="1"/>
    </xf>
    <xf numFmtId="9" fontId="4" fillId="0" borderId="0" xfId="0" applyNumberFormat="1" applyFont="1" applyFill="1" applyAlignment="1">
      <alignment horizontal="left" vertical="center" wrapText="1"/>
    </xf>
    <xf numFmtId="3" fontId="4" fillId="0" borderId="15" xfId="685" applyNumberFormat="1" applyFont="1" applyFill="1" applyBorder="1" applyAlignment="1">
      <alignment horizontal="right" vertical="center" wrapText="1"/>
    </xf>
    <xf numFmtId="3" fontId="4" fillId="0" borderId="0" xfId="0" applyNumberFormat="1" applyFont="1" applyFill="1" applyAlignment="1">
      <alignment horizontal="left" vertical="center" wrapText="1"/>
    </xf>
    <xf numFmtId="4" fontId="4" fillId="0" borderId="13" xfId="0" applyNumberFormat="1" applyFont="1" applyFill="1" applyBorder="1" applyAlignment="1">
      <alignment horizontal="right" vertical="center" wrapText="1"/>
    </xf>
    <xf numFmtId="4" fontId="4" fillId="0" borderId="13" xfId="685" applyNumberFormat="1" applyFont="1" applyFill="1" applyBorder="1" applyAlignment="1">
      <alignment horizontal="right" vertical="center" wrapText="1"/>
    </xf>
    <xf numFmtId="4" fontId="7" fillId="0" borderId="13" xfId="0" applyNumberFormat="1" applyFont="1" applyFill="1" applyBorder="1" applyAlignment="1">
      <alignment horizontal="right" vertical="center" wrapText="1"/>
    </xf>
    <xf numFmtId="4" fontId="4" fillId="0" borderId="13" xfId="812" applyNumberFormat="1" applyFont="1" applyFill="1" applyBorder="1" applyAlignment="1">
      <alignment horizontal="left" vertical="center" wrapText="1"/>
    </xf>
    <xf numFmtId="4" fontId="4" fillId="0" borderId="13" xfId="0" applyNumberFormat="1" applyFont="1" applyFill="1" applyBorder="1" applyAlignment="1" applyProtection="1">
      <alignment vertical="center" wrapText="1"/>
    </xf>
    <xf numFmtId="4" fontId="3" fillId="0" borderId="0" xfId="0" applyNumberFormat="1" applyFont="1" applyFill="1" applyAlignment="1">
      <alignment vertical="center" wrapText="1"/>
    </xf>
    <xf numFmtId="3" fontId="35" fillId="0" borderId="31" xfId="0" applyNumberFormat="1" applyFont="1" applyFill="1" applyBorder="1" applyAlignment="1">
      <alignment vertical="center" wrapText="1"/>
    </xf>
    <xf numFmtId="3" fontId="7" fillId="0" borderId="44" xfId="0" applyNumberFormat="1" applyFont="1" applyFill="1" applyBorder="1" applyAlignment="1">
      <alignment vertical="center" wrapText="1"/>
    </xf>
    <xf numFmtId="3" fontId="12" fillId="0" borderId="44" xfId="0" applyNumberFormat="1" applyFont="1" applyFill="1" applyBorder="1" applyAlignment="1">
      <alignment vertical="center" wrapText="1"/>
    </xf>
    <xf numFmtId="3" fontId="12" fillId="0" borderId="0" xfId="0" applyNumberFormat="1" applyFont="1" applyFill="1" applyBorder="1" applyAlignment="1">
      <alignment vertical="center" wrapText="1"/>
    </xf>
    <xf numFmtId="3" fontId="40" fillId="0" borderId="43" xfId="0" applyNumberFormat="1" applyFont="1" applyFill="1" applyBorder="1" applyAlignment="1">
      <alignment vertical="center" wrapText="1"/>
    </xf>
    <xf numFmtId="3" fontId="12" fillId="0" borderId="39" xfId="0" applyNumberFormat="1" applyFont="1" applyFill="1" applyBorder="1" applyAlignment="1">
      <alignment vertical="center" wrapText="1"/>
    </xf>
    <xf numFmtId="3" fontId="7" fillId="0" borderId="39" xfId="685" applyNumberFormat="1" applyFont="1" applyFill="1" applyBorder="1" applyAlignment="1">
      <alignment horizontal="right" vertical="center" wrapText="1"/>
    </xf>
    <xf numFmtId="9" fontId="4" fillId="0" borderId="45" xfId="835" applyNumberFormat="1" applyFont="1" applyFill="1" applyBorder="1" applyAlignment="1">
      <alignment horizontal="right" vertical="center" wrapText="1"/>
    </xf>
    <xf numFmtId="9" fontId="7" fillId="0" borderId="42" xfId="835" applyNumberFormat="1" applyFont="1" applyFill="1" applyBorder="1" applyAlignment="1">
      <alignment horizontal="right" vertical="center" wrapText="1"/>
    </xf>
    <xf numFmtId="9" fontId="4" fillId="0" borderId="19" xfId="835" applyNumberFormat="1" applyFont="1" applyFill="1" applyBorder="1" applyAlignment="1">
      <alignment horizontal="right" vertical="center" wrapText="1"/>
    </xf>
    <xf numFmtId="9" fontId="5" fillId="0" borderId="12" xfId="835" applyNumberFormat="1" applyFont="1" applyFill="1" applyBorder="1" applyAlignment="1">
      <alignment vertical="center" wrapText="1"/>
    </xf>
    <xf numFmtId="3" fontId="7" fillId="0" borderId="20" xfId="0" applyNumberFormat="1" applyFont="1" applyFill="1" applyBorder="1" applyAlignment="1">
      <alignment vertical="center" wrapText="1"/>
    </xf>
    <xf numFmtId="3" fontId="39" fillId="0" borderId="16" xfId="0" applyNumberFormat="1" applyFont="1" applyFill="1" applyBorder="1" applyAlignment="1">
      <alignment wrapText="1"/>
    </xf>
    <xf numFmtId="3" fontId="3" fillId="0" borderId="16" xfId="0" quotePrefix="1" applyNumberFormat="1" applyFont="1" applyFill="1" applyBorder="1" applyAlignment="1">
      <alignment vertical="center" wrapText="1"/>
    </xf>
    <xf numFmtId="3" fontId="36" fillId="0" borderId="16" xfId="0" applyNumberFormat="1" applyFont="1" applyFill="1" applyBorder="1" applyAlignment="1">
      <alignment vertical="center" wrapText="1"/>
    </xf>
    <xf numFmtId="3" fontId="3" fillId="0" borderId="16" xfId="0" applyNumberFormat="1" applyFont="1" applyFill="1" applyBorder="1" applyAlignment="1">
      <alignment vertical="center" wrapText="1"/>
    </xf>
    <xf numFmtId="3" fontId="36" fillId="0" borderId="16" xfId="0" quotePrefix="1" applyNumberFormat="1" applyFont="1" applyFill="1" applyBorder="1" applyAlignment="1">
      <alignment vertical="center" wrapText="1"/>
    </xf>
    <xf numFmtId="3" fontId="11" fillId="0" borderId="16" xfId="0" applyNumberFormat="1" applyFont="1" applyFill="1" applyBorder="1" applyAlignment="1">
      <alignment vertical="center" wrapText="1"/>
    </xf>
    <xf numFmtId="3" fontId="11" fillId="0" borderId="21" xfId="0" applyNumberFormat="1" applyFont="1" applyFill="1" applyBorder="1" applyAlignment="1">
      <alignment vertical="center" wrapText="1"/>
    </xf>
    <xf numFmtId="4" fontId="3" fillId="0" borderId="13" xfId="0" applyNumberFormat="1" applyFont="1" applyFill="1" applyBorder="1" applyAlignment="1">
      <alignment vertical="center" wrapText="1"/>
    </xf>
    <xf numFmtId="4" fontId="5" fillId="0" borderId="13" xfId="0" applyNumberFormat="1" applyFont="1" applyFill="1" applyBorder="1" applyAlignment="1" applyProtection="1">
      <alignment horizontal="right" vertical="center" wrapText="1"/>
    </xf>
    <xf numFmtId="4" fontId="5" fillId="0" borderId="13" xfId="0" applyNumberFormat="1" applyFont="1" applyFill="1" applyBorder="1" applyAlignment="1" applyProtection="1">
      <alignment vertical="center" wrapText="1"/>
    </xf>
    <xf numFmtId="4" fontId="6" fillId="0" borderId="13" xfId="0" applyNumberFormat="1" applyFont="1" applyFill="1" applyBorder="1" applyAlignment="1" applyProtection="1">
      <alignment vertical="center" wrapText="1"/>
    </xf>
    <xf numFmtId="4" fontId="6" fillId="0" borderId="13" xfId="0" applyNumberFormat="1" applyFont="1" applyFill="1" applyBorder="1" applyAlignment="1" applyProtection="1">
      <alignment horizontal="right" vertical="center" wrapText="1"/>
    </xf>
    <xf numFmtId="4" fontId="5" fillId="0" borderId="13" xfId="0" applyNumberFormat="1" applyFont="1" applyFill="1" applyBorder="1" applyAlignment="1">
      <alignment vertical="center" wrapText="1"/>
    </xf>
    <xf numFmtId="4" fontId="5" fillId="0" borderId="12" xfId="0" applyNumberFormat="1" applyFont="1" applyFill="1" applyBorder="1" applyAlignment="1">
      <alignment vertical="center" wrapText="1"/>
    </xf>
    <xf numFmtId="4" fontId="6" fillId="0" borderId="30" xfId="0" applyNumberFormat="1" applyFont="1" applyFill="1" applyBorder="1" applyAlignment="1" applyProtection="1">
      <alignment vertical="center" wrapText="1"/>
    </xf>
    <xf numFmtId="3" fontId="5" fillId="0" borderId="0" xfId="0" applyNumberFormat="1" applyFont="1" applyFill="1" applyAlignment="1">
      <alignment vertical="center" wrapText="1"/>
    </xf>
    <xf numFmtId="165" fontId="5" fillId="0" borderId="13" xfId="0" applyFont="1" applyFill="1" applyBorder="1" applyAlignment="1" applyProtection="1">
      <alignment horizontal="left" vertical="center" wrapText="1"/>
    </xf>
    <xf numFmtId="4" fontId="36" fillId="0" borderId="13" xfId="0" applyNumberFormat="1" applyFont="1" applyFill="1" applyBorder="1" applyAlignment="1">
      <alignment vertical="center" wrapText="1"/>
    </xf>
    <xf numFmtId="165" fontId="6" fillId="0" borderId="13" xfId="0" applyFont="1" applyFill="1" applyBorder="1" applyAlignment="1" applyProtection="1">
      <alignment horizontal="left" vertical="center" wrapText="1"/>
    </xf>
    <xf numFmtId="3" fontId="4" fillId="0" borderId="30" xfId="685" applyNumberFormat="1" applyFont="1" applyFill="1" applyBorder="1" applyAlignment="1">
      <alignment horizontal="right" vertical="center" wrapText="1"/>
    </xf>
    <xf numFmtId="3" fontId="7" fillId="0" borderId="12" xfId="685" applyNumberFormat="1" applyFont="1" applyFill="1" applyBorder="1" applyAlignment="1">
      <alignment horizontal="right" vertical="center" wrapText="1"/>
    </xf>
    <xf numFmtId="3" fontId="14" fillId="0" borderId="39" xfId="0" applyNumberFormat="1" applyFont="1" applyFill="1" applyBorder="1" applyAlignment="1">
      <alignment vertical="center" wrapText="1"/>
    </xf>
    <xf numFmtId="3" fontId="10" fillId="0" borderId="0" xfId="0" applyNumberFormat="1" applyFont="1" applyFill="1" applyBorder="1" applyAlignment="1">
      <alignment vertical="center" wrapText="1"/>
    </xf>
    <xf numFmtId="0" fontId="10" fillId="0" borderId="0" xfId="0" applyNumberFormat="1" applyFont="1" applyFill="1" applyBorder="1" applyAlignment="1">
      <alignment vertical="center" wrapText="1"/>
    </xf>
    <xf numFmtId="3" fontId="8" fillId="0" borderId="0" xfId="0" applyNumberFormat="1" applyFont="1" applyFill="1" applyBorder="1" applyAlignment="1">
      <alignment vertical="center" wrapText="1"/>
    </xf>
    <xf numFmtId="0" fontId="8" fillId="0" borderId="0" xfId="0" applyNumberFormat="1" applyFont="1" applyFill="1" applyBorder="1" applyAlignment="1">
      <alignment vertical="center" wrapText="1"/>
    </xf>
    <xf numFmtId="3" fontId="10" fillId="0" borderId="13" xfId="0" applyNumberFormat="1" applyFont="1" applyFill="1" applyBorder="1" applyAlignment="1">
      <alignment vertical="center" wrapText="1"/>
    </xf>
    <xf numFmtId="0" fontId="10" fillId="0" borderId="13" xfId="0" applyNumberFormat="1" applyFont="1" applyFill="1" applyBorder="1" applyAlignment="1">
      <alignment vertical="center" wrapText="1"/>
    </xf>
    <xf numFmtId="3" fontId="6" fillId="0" borderId="0" xfId="0" applyNumberFormat="1" applyFont="1" applyFill="1" applyAlignment="1">
      <alignment horizontal="center" vertical="center" wrapText="1"/>
    </xf>
    <xf numFmtId="3" fontId="6" fillId="0" borderId="0" xfId="0" applyNumberFormat="1" applyFont="1" applyFill="1" applyBorder="1" applyAlignment="1">
      <alignment horizontal="center" vertical="center" wrapText="1"/>
    </xf>
    <xf numFmtId="3" fontId="45" fillId="0" borderId="13" xfId="0" applyNumberFormat="1" applyFont="1" applyFill="1" applyBorder="1" applyAlignment="1">
      <alignment vertical="center" wrapText="1"/>
    </xf>
    <xf numFmtId="3" fontId="45" fillId="0" borderId="26" xfId="0" applyNumberFormat="1" applyFont="1" applyFill="1" applyBorder="1" applyAlignment="1">
      <alignment vertical="center" wrapText="1"/>
    </xf>
    <xf numFmtId="3" fontId="36" fillId="0" borderId="13" xfId="0" applyNumberFormat="1" applyFont="1" applyFill="1" applyBorder="1" applyAlignment="1">
      <alignment vertical="center" wrapText="1"/>
    </xf>
    <xf numFmtId="165" fontId="4" fillId="0" borderId="16" xfId="0" applyFont="1" applyFill="1" applyBorder="1" applyAlignment="1">
      <alignment horizontal="right" vertical="center" wrapText="1"/>
    </xf>
    <xf numFmtId="165" fontId="4" fillId="0" borderId="13" xfId="0" applyFont="1" applyFill="1" applyBorder="1" applyAlignment="1">
      <alignment vertical="center" wrapText="1"/>
    </xf>
    <xf numFmtId="165" fontId="7" fillId="0" borderId="16" xfId="0" applyFont="1" applyFill="1" applyBorder="1" applyAlignment="1">
      <alignment horizontal="right" vertical="center" wrapText="1"/>
    </xf>
    <xf numFmtId="165" fontId="7" fillId="0" borderId="13" xfId="0" applyFont="1" applyFill="1" applyBorder="1" applyAlignment="1">
      <alignment vertical="center" wrapText="1"/>
    </xf>
    <xf numFmtId="9" fontId="5" fillId="0" borderId="17" xfId="835" applyNumberFormat="1" applyFont="1" applyFill="1" applyBorder="1" applyAlignment="1">
      <alignment horizontal="right" vertical="center" wrapText="1"/>
    </xf>
    <xf numFmtId="4" fontId="5" fillId="0" borderId="13" xfId="685" applyNumberFormat="1" applyFont="1" applyFill="1" applyBorder="1" applyAlignment="1">
      <alignment horizontal="right" vertical="center" wrapText="1"/>
    </xf>
    <xf numFmtId="4" fontId="6" fillId="0" borderId="13" xfId="685" applyNumberFormat="1" applyFont="1" applyFill="1" applyBorder="1" applyAlignment="1">
      <alignment horizontal="right" vertical="center" wrapText="1"/>
    </xf>
    <xf numFmtId="9" fontId="5" fillId="0" borderId="18" xfId="835" applyNumberFormat="1" applyFont="1" applyFill="1" applyBorder="1" applyAlignment="1">
      <alignment horizontal="right" vertical="center" wrapText="1"/>
    </xf>
    <xf numFmtId="164" fontId="5" fillId="0" borderId="13" xfId="1015" applyFont="1" applyFill="1" applyBorder="1" applyAlignment="1">
      <alignment horizontal="right" vertical="center" wrapText="1"/>
    </xf>
    <xf numFmtId="165" fontId="5" fillId="0" borderId="13" xfId="0" applyFont="1" applyFill="1" applyBorder="1" applyAlignment="1">
      <alignment vertical="center" wrapText="1"/>
    </xf>
    <xf numFmtId="4" fontId="5" fillId="0" borderId="13" xfId="812" applyNumberFormat="1" applyFont="1" applyFill="1" applyBorder="1" applyAlignment="1">
      <alignment horizontal="left" vertical="center" wrapText="1"/>
    </xf>
    <xf numFmtId="165" fontId="5" fillId="0" borderId="20" xfId="0" applyFont="1" applyFill="1" applyBorder="1" applyAlignment="1">
      <alignment horizontal="right" vertical="center" wrapText="1"/>
    </xf>
    <xf numFmtId="165" fontId="5" fillId="0" borderId="14" xfId="0" applyFont="1" applyFill="1" applyBorder="1" applyAlignment="1">
      <alignment vertical="center" wrapText="1"/>
    </xf>
    <xf numFmtId="165" fontId="5" fillId="0" borderId="16" xfId="0" applyFont="1" applyFill="1" applyBorder="1" applyAlignment="1">
      <alignment horizontal="right" vertical="center" wrapText="1"/>
    </xf>
    <xf numFmtId="165" fontId="6" fillId="0" borderId="16" xfId="0" applyFont="1" applyFill="1" applyBorder="1" applyAlignment="1">
      <alignment horizontal="right" vertical="center" wrapText="1"/>
    </xf>
    <xf numFmtId="165" fontId="6" fillId="0" borderId="13" xfId="0" applyFont="1" applyFill="1" applyBorder="1" applyAlignment="1">
      <alignment vertical="center" wrapText="1"/>
    </xf>
    <xf numFmtId="9" fontId="6" fillId="0" borderId="18" xfId="835" applyNumberFormat="1" applyFont="1" applyFill="1" applyBorder="1" applyAlignment="1">
      <alignment horizontal="right" vertical="center" wrapText="1"/>
    </xf>
    <xf numFmtId="9" fontId="5" fillId="0" borderId="42" xfId="835" applyNumberFormat="1" applyFont="1" applyFill="1" applyBorder="1" applyAlignment="1">
      <alignment horizontal="right" vertical="center" wrapText="1"/>
    </xf>
    <xf numFmtId="3" fontId="46" fillId="0" borderId="16" xfId="0" applyNumberFormat="1" applyFont="1" applyFill="1" applyBorder="1" applyAlignment="1">
      <alignment vertical="center" wrapText="1"/>
    </xf>
    <xf numFmtId="3" fontId="50" fillId="0" borderId="20" xfId="0" applyNumberFormat="1" applyFont="1" applyFill="1" applyBorder="1" applyAlignment="1">
      <alignment vertical="center" wrapText="1"/>
    </xf>
    <xf numFmtId="4" fontId="36" fillId="0" borderId="13" xfId="0" applyNumberFormat="1" applyFont="1" applyFill="1" applyBorder="1" applyAlignment="1">
      <alignment horizontal="right" vertical="center" wrapText="1"/>
    </xf>
    <xf numFmtId="4" fontId="3" fillId="0" borderId="13" xfId="0" applyNumberFormat="1" applyFont="1" applyFill="1" applyBorder="1" applyAlignment="1">
      <alignment horizontal="right" vertical="center" wrapText="1"/>
    </xf>
    <xf numFmtId="4" fontId="5" fillId="0" borderId="46" xfId="0" applyNumberFormat="1" applyFont="1" applyFill="1" applyBorder="1" applyAlignment="1">
      <alignment vertical="center" wrapText="1"/>
    </xf>
    <xf numFmtId="4" fontId="34" fillId="0" borderId="13" xfId="0" applyNumberFormat="1" applyFont="1" applyFill="1" applyBorder="1" applyAlignment="1">
      <alignment horizontal="right" vertical="center" wrapText="1"/>
    </xf>
    <xf numFmtId="4" fontId="43" fillId="0" borderId="13" xfId="0" applyNumberFormat="1" applyFont="1" applyFill="1" applyBorder="1" applyAlignment="1">
      <alignment horizontal="right" vertical="center" wrapText="1"/>
    </xf>
    <xf numFmtId="4" fontId="6" fillId="0" borderId="13" xfId="812" applyNumberFormat="1" applyFont="1" applyFill="1" applyBorder="1" applyAlignment="1">
      <alignment horizontal="left" vertical="center" wrapText="1"/>
    </xf>
    <xf numFmtId="165" fontId="36" fillId="0" borderId="13" xfId="0" applyFont="1" applyFill="1" applyBorder="1" applyAlignment="1">
      <alignment vertical="center" wrapText="1"/>
    </xf>
    <xf numFmtId="165" fontId="49" fillId="0" borderId="16" xfId="0" applyFont="1" applyFill="1" applyBorder="1" applyAlignment="1">
      <alignment horizontal="right" vertical="center" wrapText="1"/>
    </xf>
    <xf numFmtId="3" fontId="36" fillId="0" borderId="0" xfId="0" applyNumberFormat="1" applyFont="1" applyFill="1" applyBorder="1" applyAlignment="1">
      <alignment vertical="center" wrapText="1"/>
    </xf>
    <xf numFmtId="0" fontId="36" fillId="0" borderId="0" xfId="0" applyNumberFormat="1" applyFont="1" applyFill="1" applyBorder="1" applyAlignment="1">
      <alignment vertical="center" wrapText="1"/>
    </xf>
    <xf numFmtId="0" fontId="7" fillId="0" borderId="0" xfId="0" applyNumberFormat="1" applyFont="1" applyFill="1" applyBorder="1" applyAlignment="1">
      <alignment vertical="center" wrapText="1"/>
    </xf>
    <xf numFmtId="4" fontId="36" fillId="0" borderId="44" xfId="0" applyNumberFormat="1" applyFont="1" applyFill="1" applyBorder="1" applyAlignment="1">
      <alignment horizontal="center" vertical="center" wrapText="1"/>
    </xf>
    <xf numFmtId="4" fontId="3" fillId="0" borderId="13" xfId="0" applyNumberFormat="1" applyFont="1" applyFill="1" applyBorder="1" applyAlignment="1">
      <alignment horizontal="left" vertical="center" wrapText="1"/>
    </xf>
    <xf numFmtId="165" fontId="49" fillId="0" borderId="13" xfId="0" applyFont="1" applyFill="1" applyBorder="1" applyAlignment="1">
      <alignment vertical="center" wrapText="1"/>
    </xf>
    <xf numFmtId="4" fontId="36" fillId="0" borderId="18" xfId="0" applyNumberFormat="1" applyFont="1" applyFill="1" applyBorder="1" applyAlignment="1">
      <alignment vertical="center" wrapText="1"/>
    </xf>
    <xf numFmtId="4" fontId="42" fillId="0" borderId="13" xfId="0" applyNumberFormat="1" applyFont="1" applyFill="1" applyBorder="1" applyAlignment="1">
      <alignment horizontal="right" vertical="center" wrapText="1"/>
    </xf>
    <xf numFmtId="165" fontId="42" fillId="0" borderId="16" xfId="0" applyFont="1" applyFill="1" applyBorder="1" applyAlignment="1">
      <alignment horizontal="right" vertical="center" wrapText="1"/>
    </xf>
    <xf numFmtId="165" fontId="34" fillId="0" borderId="16" xfId="0" applyFont="1" applyFill="1" applyBorder="1" applyAlignment="1">
      <alignment horizontal="right" vertical="center" wrapText="1"/>
    </xf>
    <xf numFmtId="165" fontId="34" fillId="0" borderId="21" xfId="0" applyFont="1" applyFill="1" applyBorder="1" applyAlignment="1">
      <alignment horizontal="right" vertical="center" wrapText="1"/>
    </xf>
    <xf numFmtId="4" fontId="5" fillId="0" borderId="22" xfId="0" applyNumberFormat="1" applyFont="1" applyFill="1" applyBorder="1" applyAlignment="1">
      <alignment vertical="center" wrapText="1"/>
    </xf>
    <xf numFmtId="165" fontId="34" fillId="0" borderId="13" xfId="0" applyFont="1" applyFill="1" applyBorder="1" applyAlignment="1">
      <alignment vertical="center" wrapText="1"/>
    </xf>
    <xf numFmtId="165" fontId="42" fillId="0" borderId="13" xfId="0" applyFont="1" applyFill="1" applyBorder="1" applyAlignment="1">
      <alignment vertical="center" wrapText="1"/>
    </xf>
    <xf numFmtId="165" fontId="55" fillId="0" borderId="13" xfId="0" applyFont="1" applyFill="1" applyBorder="1" applyAlignment="1">
      <alignment wrapText="1"/>
    </xf>
    <xf numFmtId="165" fontId="43" fillId="0" borderId="16" xfId="0" applyFont="1" applyFill="1" applyBorder="1" applyAlignment="1">
      <alignment horizontal="right" vertical="center" wrapText="1"/>
    </xf>
    <xf numFmtId="165" fontId="43" fillId="0" borderId="13" xfId="0" applyFont="1" applyFill="1" applyBorder="1" applyAlignment="1">
      <alignment vertical="center" wrapText="1"/>
    </xf>
    <xf numFmtId="165" fontId="56" fillId="0" borderId="13" xfId="0" applyFont="1" applyFill="1" applyBorder="1" applyAlignment="1">
      <alignment wrapText="1"/>
    </xf>
    <xf numFmtId="4" fontId="7" fillId="0" borderId="18" xfId="0" applyNumberFormat="1" applyFont="1" applyFill="1" applyBorder="1" applyAlignment="1">
      <alignment vertical="center" wrapText="1"/>
    </xf>
    <xf numFmtId="165" fontId="3" fillId="0" borderId="16" xfId="0" applyFont="1" applyFill="1" applyBorder="1" applyAlignment="1">
      <alignment horizontal="right" vertical="center" wrapText="1"/>
    </xf>
    <xf numFmtId="165" fontId="42" fillId="0" borderId="13" xfId="0" applyFont="1" applyFill="1" applyBorder="1" applyAlignment="1">
      <alignment horizontal="right" vertical="center" wrapText="1"/>
    </xf>
    <xf numFmtId="166" fontId="4" fillId="0" borderId="13" xfId="1015" applyNumberFormat="1" applyFont="1" applyFill="1" applyBorder="1" applyAlignment="1">
      <alignment horizontal="right" vertical="center" wrapText="1"/>
    </xf>
    <xf numFmtId="166" fontId="4" fillId="0" borderId="13" xfId="1015" applyNumberFormat="1" applyFont="1" applyFill="1" applyBorder="1" applyAlignment="1">
      <alignment vertical="center" wrapText="1"/>
    </xf>
    <xf numFmtId="4" fontId="51" fillId="24" borderId="0" xfId="0" applyNumberFormat="1" applyFont="1" applyFill="1" applyBorder="1" applyAlignment="1">
      <alignment horizontal="right" wrapText="1"/>
    </xf>
    <xf numFmtId="4" fontId="51" fillId="24" borderId="55" xfId="0" applyNumberFormat="1" applyFont="1" applyFill="1" applyBorder="1" applyAlignment="1">
      <alignment horizontal="right" wrapText="1"/>
    </xf>
    <xf numFmtId="3" fontId="35" fillId="0" borderId="43" xfId="0" applyNumberFormat="1" applyFont="1" applyFill="1" applyBorder="1" applyAlignment="1">
      <alignment vertical="center" wrapText="1"/>
    </xf>
    <xf numFmtId="4" fontId="51" fillId="24" borderId="39" xfId="0" applyNumberFormat="1" applyFont="1" applyFill="1" applyBorder="1" applyAlignment="1">
      <alignment horizontal="right" wrapText="1"/>
    </xf>
    <xf numFmtId="3" fontId="3" fillId="0" borderId="41" xfId="0" applyNumberFormat="1" applyFont="1" applyFill="1" applyBorder="1" applyAlignment="1">
      <alignment vertical="center" wrapText="1"/>
    </xf>
    <xf numFmtId="3" fontId="4" fillId="0" borderId="30" xfId="810" applyNumberFormat="1" applyFont="1" applyFill="1" applyBorder="1" applyAlignment="1">
      <alignment vertical="center" wrapText="1"/>
    </xf>
    <xf numFmtId="3" fontId="38" fillId="0" borderId="31" xfId="0" applyNumberFormat="1" applyFont="1" applyFill="1" applyBorder="1" applyAlignment="1">
      <alignment vertical="center" wrapText="1"/>
    </xf>
    <xf numFmtId="9" fontId="7" fillId="0" borderId="12" xfId="0" applyNumberFormat="1" applyFont="1" applyFill="1" applyBorder="1" applyAlignment="1">
      <alignment vertical="center" wrapText="1"/>
    </xf>
    <xf numFmtId="3" fontId="7" fillId="0" borderId="0" xfId="0" applyNumberFormat="1" applyFont="1" applyFill="1" applyAlignment="1">
      <alignment horizontal="center" vertical="center" wrapText="1"/>
    </xf>
    <xf numFmtId="4" fontId="4" fillId="0" borderId="0" xfId="811" applyNumberFormat="1" applyFont="1" applyFill="1" applyBorder="1" applyAlignment="1">
      <alignment horizontal="left" vertical="center" wrapText="1"/>
    </xf>
    <xf numFmtId="165" fontId="4" fillId="0" borderId="24" xfId="0" applyFont="1" applyFill="1" applyBorder="1" applyAlignment="1">
      <alignment vertical="center" wrapText="1"/>
    </xf>
    <xf numFmtId="4" fontId="4" fillId="0" borderId="0" xfId="0" applyNumberFormat="1" applyFont="1" applyFill="1" applyBorder="1" applyAlignment="1">
      <alignment horizontal="left" vertical="center" wrapText="1"/>
    </xf>
    <xf numFmtId="4" fontId="5" fillId="0" borderId="13" xfId="0" applyNumberFormat="1" applyFont="1" applyFill="1" applyBorder="1" applyAlignment="1">
      <alignment horizontal="left" vertical="center" wrapText="1"/>
    </xf>
    <xf numFmtId="4" fontId="6" fillId="0" borderId="13" xfId="811" applyNumberFormat="1" applyFont="1" applyFill="1" applyBorder="1" applyAlignment="1">
      <alignment horizontal="left" vertical="center" wrapText="1"/>
    </xf>
    <xf numFmtId="4" fontId="6" fillId="0" borderId="13" xfId="0" applyNumberFormat="1" applyFont="1" applyFill="1" applyBorder="1" applyAlignment="1">
      <alignment horizontal="left" vertical="center" wrapText="1"/>
    </xf>
    <xf numFmtId="4" fontId="6" fillId="0" borderId="13" xfId="734" applyNumberFormat="1" applyFont="1" applyFill="1" applyBorder="1" applyAlignment="1">
      <alignment horizontal="left" vertical="center" wrapText="1"/>
    </xf>
    <xf numFmtId="0" fontId="5" fillId="0" borderId="13" xfId="805" applyFont="1" applyFill="1" applyBorder="1" applyAlignment="1" applyProtection="1">
      <alignment horizontal="right" vertical="center" wrapText="1"/>
    </xf>
    <xf numFmtId="0" fontId="6" fillId="0" borderId="13" xfId="805" applyFont="1" applyFill="1" applyBorder="1" applyAlignment="1" applyProtection="1">
      <alignment horizontal="right" vertical="center" wrapText="1"/>
    </xf>
    <xf numFmtId="165" fontId="57" fillId="0" borderId="16" xfId="0" applyFont="1" applyFill="1" applyBorder="1" applyAlignment="1">
      <alignment horizontal="right" vertical="center" wrapText="1"/>
    </xf>
    <xf numFmtId="165" fontId="57" fillId="0" borderId="13" xfId="0" applyFont="1" applyFill="1" applyBorder="1" applyAlignment="1">
      <alignment vertical="center" wrapText="1"/>
    </xf>
    <xf numFmtId="4" fontId="36" fillId="0" borderId="17" xfId="0" applyNumberFormat="1" applyFont="1" applyFill="1" applyBorder="1" applyAlignment="1">
      <alignment vertical="center" wrapText="1"/>
    </xf>
    <xf numFmtId="4" fontId="36" fillId="0" borderId="14" xfId="0" applyNumberFormat="1" applyFont="1" applyFill="1" applyBorder="1" applyAlignment="1">
      <alignment horizontal="right" vertical="center" wrapText="1"/>
    </xf>
    <xf numFmtId="4" fontId="3" fillId="0" borderId="15" xfId="0" applyNumberFormat="1" applyFont="1" applyFill="1" applyBorder="1" applyAlignment="1">
      <alignment horizontal="right" vertical="center" wrapText="1"/>
    </xf>
    <xf numFmtId="0" fontId="36" fillId="0" borderId="13" xfId="805" applyFont="1" applyFill="1" applyBorder="1" applyAlignment="1" applyProtection="1">
      <alignment vertical="center" wrapText="1"/>
    </xf>
    <xf numFmtId="0" fontId="3" fillId="0" borderId="0" xfId="0" applyNumberFormat="1" applyFont="1" applyFill="1" applyAlignment="1">
      <alignment vertical="center" wrapText="1"/>
    </xf>
    <xf numFmtId="3" fontId="3" fillId="0" borderId="0" xfId="0" applyNumberFormat="1" applyFont="1" applyFill="1" applyAlignment="1">
      <alignment vertical="center" wrapText="1"/>
    </xf>
    <xf numFmtId="0" fontId="3" fillId="0" borderId="0" xfId="0" applyNumberFormat="1" applyFont="1" applyFill="1" applyAlignment="1">
      <alignment horizontal="left" vertical="center" wrapText="1"/>
    </xf>
    <xf numFmtId="0" fontId="36" fillId="0" borderId="0" xfId="0" applyNumberFormat="1" applyFont="1" applyFill="1" applyAlignment="1">
      <alignment vertical="center" wrapText="1"/>
    </xf>
    <xf numFmtId="0" fontId="36" fillId="0" borderId="51" xfId="0" applyNumberFormat="1" applyFont="1" applyFill="1" applyBorder="1" applyAlignment="1">
      <alignment horizontal="left" vertical="center" wrapText="1"/>
    </xf>
    <xf numFmtId="0" fontId="36" fillId="0" borderId="51" xfId="0" applyNumberFormat="1" applyFont="1" applyFill="1" applyBorder="1" applyAlignment="1">
      <alignment horizontal="center" vertical="center" wrapText="1"/>
    </xf>
    <xf numFmtId="4" fontId="36" fillId="0" borderId="45" xfId="0" applyNumberFormat="1" applyFont="1" applyFill="1" applyBorder="1" applyAlignment="1">
      <alignment horizontal="center" vertical="center" wrapText="1"/>
    </xf>
    <xf numFmtId="3" fontId="36" fillId="0" borderId="0" xfId="0" applyNumberFormat="1" applyFont="1" applyFill="1" applyAlignment="1">
      <alignment horizontal="center" vertical="center" wrapText="1"/>
    </xf>
    <xf numFmtId="0" fontId="36" fillId="0" borderId="0" xfId="0" applyNumberFormat="1" applyFont="1" applyFill="1" applyAlignment="1">
      <alignment horizontal="center" vertical="center" wrapText="1"/>
    </xf>
    <xf numFmtId="49" fontId="36" fillId="0" borderId="20" xfId="0" applyNumberFormat="1" applyFont="1" applyFill="1" applyBorder="1" applyAlignment="1" applyProtection="1">
      <alignment horizontal="right" vertical="center" wrapText="1"/>
    </xf>
    <xf numFmtId="4" fontId="36" fillId="0" borderId="14" xfId="0" applyNumberFormat="1" applyFont="1" applyFill="1" applyBorder="1" applyAlignment="1">
      <alignment horizontal="left" vertical="center" wrapText="1"/>
    </xf>
    <xf numFmtId="3" fontId="36" fillId="0" borderId="0" xfId="0" applyNumberFormat="1" applyFont="1" applyFill="1" applyAlignment="1">
      <alignment vertical="center" wrapText="1"/>
    </xf>
    <xf numFmtId="49" fontId="36" fillId="0" borderId="16" xfId="0" applyNumberFormat="1" applyFont="1" applyFill="1" applyBorder="1" applyAlignment="1" applyProtection="1">
      <alignment horizontal="right" vertical="center" wrapText="1"/>
    </xf>
    <xf numFmtId="4" fontId="36" fillId="0" borderId="13" xfId="0" applyNumberFormat="1" applyFont="1" applyFill="1" applyBorder="1" applyAlignment="1">
      <alignment horizontal="left" vertical="center" wrapText="1"/>
    </xf>
    <xf numFmtId="4" fontId="36" fillId="0" borderId="13" xfId="812" applyNumberFormat="1" applyFont="1" applyFill="1" applyBorder="1" applyAlignment="1">
      <alignment horizontal="left" vertical="center" wrapText="1"/>
    </xf>
    <xf numFmtId="49" fontId="3" fillId="0" borderId="16" xfId="0" applyNumberFormat="1" applyFont="1" applyFill="1" applyBorder="1" applyAlignment="1" applyProtection="1">
      <alignment horizontal="right" vertical="center" wrapText="1"/>
    </xf>
    <xf numFmtId="3" fontId="3" fillId="0" borderId="0" xfId="0" applyNumberFormat="1" applyFont="1" applyFill="1" applyBorder="1" applyAlignment="1">
      <alignment vertical="center" wrapText="1"/>
    </xf>
    <xf numFmtId="0" fontId="3" fillId="0" borderId="0" xfId="0" applyNumberFormat="1" applyFont="1" applyFill="1" applyBorder="1" applyAlignment="1">
      <alignment vertical="center" wrapText="1"/>
    </xf>
    <xf numFmtId="4" fontId="36" fillId="0" borderId="13" xfId="811" applyNumberFormat="1" applyFont="1" applyFill="1" applyBorder="1" applyAlignment="1">
      <alignment horizontal="left" vertical="center" wrapText="1"/>
    </xf>
    <xf numFmtId="4" fontId="3" fillId="0" borderId="13" xfId="812" applyNumberFormat="1" applyFont="1" applyFill="1" applyBorder="1" applyAlignment="1">
      <alignment horizontal="left" vertical="center" wrapText="1"/>
    </xf>
    <xf numFmtId="4" fontId="3" fillId="0" borderId="13" xfId="811" applyNumberFormat="1" applyFont="1" applyFill="1" applyBorder="1" applyAlignment="1">
      <alignment horizontal="left" vertical="center" wrapText="1"/>
    </xf>
    <xf numFmtId="49" fontId="36" fillId="0" borderId="16" xfId="811" applyNumberFormat="1" applyFont="1" applyFill="1" applyBorder="1" applyAlignment="1">
      <alignment horizontal="right" vertical="center" wrapText="1"/>
    </xf>
    <xf numFmtId="49" fontId="3" fillId="0" borderId="16" xfId="811" applyNumberFormat="1" applyFont="1" applyFill="1" applyBorder="1" applyAlignment="1">
      <alignment horizontal="right" vertical="center" wrapText="1"/>
    </xf>
    <xf numFmtId="49" fontId="36" fillId="0" borderId="16" xfId="0" applyNumberFormat="1" applyFont="1" applyFill="1" applyBorder="1" applyAlignment="1">
      <alignment horizontal="right" vertical="center" wrapText="1"/>
    </xf>
    <xf numFmtId="49" fontId="36" fillId="0" borderId="16" xfId="0" quotePrefix="1" applyNumberFormat="1" applyFont="1" applyFill="1" applyBorder="1" applyAlignment="1">
      <alignment horizontal="right" vertical="center" wrapText="1"/>
    </xf>
    <xf numFmtId="49" fontId="3" fillId="0" borderId="16" xfId="0" quotePrefix="1" applyNumberFormat="1" applyFont="1" applyFill="1" applyBorder="1" applyAlignment="1">
      <alignment horizontal="right" vertical="center" wrapText="1"/>
    </xf>
    <xf numFmtId="49" fontId="3" fillId="0" borderId="16" xfId="0" applyNumberFormat="1" applyFont="1" applyFill="1" applyBorder="1" applyAlignment="1">
      <alignment horizontal="right" vertical="center" wrapText="1"/>
    </xf>
    <xf numFmtId="165" fontId="41" fillId="0" borderId="16" xfId="0" applyFont="1" applyFill="1" applyBorder="1" applyAlignment="1">
      <alignment horizontal="right" vertical="center" wrapText="1"/>
    </xf>
    <xf numFmtId="165" fontId="41" fillId="0" borderId="13" xfId="0" applyFont="1" applyFill="1" applyBorder="1" applyAlignment="1">
      <alignment vertical="center" wrapText="1"/>
    </xf>
    <xf numFmtId="165" fontId="3" fillId="0" borderId="13" xfId="0" applyFont="1" applyFill="1" applyBorder="1" applyAlignment="1">
      <alignment vertical="center" wrapText="1"/>
    </xf>
    <xf numFmtId="165" fontId="49" fillId="0" borderId="13" xfId="0" applyFont="1" applyFill="1" applyBorder="1" applyAlignment="1">
      <alignment wrapText="1"/>
    </xf>
    <xf numFmtId="165" fontId="58" fillId="0" borderId="13" xfId="0" applyFont="1" applyFill="1" applyBorder="1" applyAlignment="1">
      <alignment vertical="center" wrapText="1"/>
    </xf>
    <xf numFmtId="165" fontId="56" fillId="0" borderId="13" xfId="0" applyFont="1" applyFill="1" applyBorder="1" applyAlignment="1">
      <alignment vertical="center" wrapText="1"/>
    </xf>
    <xf numFmtId="165" fontId="41" fillId="0" borderId="16" xfId="0" applyFont="1" applyFill="1" applyBorder="1" applyAlignment="1">
      <alignment horizontal="right" wrapText="1"/>
    </xf>
    <xf numFmtId="165" fontId="41" fillId="0" borderId="13" xfId="0" applyFont="1" applyFill="1" applyBorder="1" applyAlignment="1">
      <alignment wrapText="1"/>
    </xf>
    <xf numFmtId="165" fontId="49" fillId="0" borderId="16" xfId="0" applyFont="1" applyFill="1" applyBorder="1" applyAlignment="1">
      <alignment horizontal="right" wrapText="1"/>
    </xf>
    <xf numFmtId="165" fontId="58" fillId="0" borderId="13" xfId="0" applyFont="1" applyFill="1" applyBorder="1" applyAlignment="1">
      <alignment wrapText="1"/>
    </xf>
    <xf numFmtId="3" fontId="3" fillId="0" borderId="28" xfId="0" applyNumberFormat="1" applyFont="1" applyFill="1" applyBorder="1" applyAlignment="1">
      <alignment horizontal="left" vertical="center" wrapText="1"/>
    </xf>
    <xf numFmtId="3" fontId="36" fillId="0" borderId="37" xfId="0" applyNumberFormat="1" applyFont="1" applyFill="1" applyBorder="1" applyAlignment="1">
      <alignment vertical="center" wrapText="1"/>
    </xf>
    <xf numFmtId="43" fontId="45" fillId="0" borderId="40" xfId="685" applyNumberFormat="1" applyFont="1" applyFill="1" applyBorder="1" applyAlignment="1">
      <alignment vertical="center" wrapText="1"/>
    </xf>
    <xf numFmtId="4" fontId="36" fillId="0" borderId="38" xfId="0" applyNumberFormat="1" applyFont="1" applyFill="1" applyBorder="1" applyAlignment="1">
      <alignment vertical="center" wrapText="1"/>
    </xf>
    <xf numFmtId="43" fontId="45" fillId="0" borderId="33" xfId="685" applyFont="1" applyFill="1" applyBorder="1" applyAlignment="1">
      <alignment vertical="center" wrapText="1"/>
    </xf>
    <xf numFmtId="49" fontId="3" fillId="0" borderId="16" xfId="812" applyNumberFormat="1" applyFont="1" applyFill="1" applyBorder="1" applyAlignment="1">
      <alignment horizontal="right" vertical="center" wrapText="1"/>
    </xf>
    <xf numFmtId="165" fontId="3" fillId="0" borderId="13" xfId="0" applyFont="1" applyFill="1" applyBorder="1" applyAlignment="1" applyProtection="1">
      <alignment horizontal="left" vertical="center" wrapText="1"/>
    </xf>
    <xf numFmtId="165" fontId="36" fillId="0" borderId="16" xfId="0" applyFont="1" applyFill="1" applyBorder="1" applyAlignment="1">
      <alignment horizontal="right" vertical="center" wrapText="1"/>
    </xf>
    <xf numFmtId="0" fontId="41" fillId="0" borderId="13" xfId="0" applyNumberFormat="1" applyFont="1" applyFill="1" applyBorder="1" applyAlignment="1">
      <alignment vertical="center" wrapText="1"/>
    </xf>
    <xf numFmtId="165" fontId="55" fillId="0" borderId="16" xfId="0" applyFont="1" applyFill="1" applyBorder="1" applyAlignment="1">
      <alignment horizontal="right" wrapText="1"/>
    </xf>
    <xf numFmtId="3" fontId="5" fillId="0" borderId="0" xfId="0" applyNumberFormat="1" applyFont="1" applyFill="1" applyBorder="1" applyAlignment="1">
      <alignment vertical="center" wrapText="1"/>
    </xf>
    <xf numFmtId="0" fontId="5" fillId="0" borderId="0" xfId="0" applyNumberFormat="1" applyFont="1" applyFill="1" applyBorder="1" applyAlignment="1">
      <alignment vertical="center" wrapText="1"/>
    </xf>
    <xf numFmtId="4" fontId="5" fillId="0" borderId="53" xfId="0" applyNumberFormat="1" applyFont="1" applyFill="1" applyBorder="1" applyAlignment="1">
      <alignment vertical="center" wrapText="1"/>
    </xf>
    <xf numFmtId="165" fontId="41" fillId="0" borderId="21" xfId="0" applyFont="1" applyFill="1" applyBorder="1" applyAlignment="1">
      <alignment horizontal="right" wrapText="1"/>
    </xf>
    <xf numFmtId="165" fontId="41" fillId="0" borderId="15" xfId="0" applyFont="1" applyFill="1" applyBorder="1" applyAlignment="1">
      <alignment wrapText="1"/>
    </xf>
    <xf numFmtId="4" fontId="6" fillId="0" borderId="47" xfId="0" applyNumberFormat="1" applyFont="1" applyFill="1" applyBorder="1" applyAlignment="1" applyProtection="1">
      <alignment vertical="center" wrapText="1"/>
    </xf>
    <xf numFmtId="4" fontId="5" fillId="25" borderId="44" xfId="0" applyNumberFormat="1" applyFont="1" applyFill="1" applyBorder="1" applyAlignment="1" applyProtection="1">
      <alignment horizontal="right" vertical="center" wrapText="1"/>
    </xf>
    <xf numFmtId="3" fontId="5" fillId="25" borderId="0" xfId="0" applyNumberFormat="1" applyFont="1" applyFill="1" applyBorder="1" applyAlignment="1">
      <alignment vertical="center" wrapText="1"/>
    </xf>
    <xf numFmtId="0" fontId="5" fillId="25" borderId="0" xfId="0" applyNumberFormat="1" applyFont="1" applyFill="1" applyBorder="1" applyAlignment="1">
      <alignment vertical="center" wrapText="1"/>
    </xf>
    <xf numFmtId="3" fontId="59" fillId="0" borderId="0" xfId="0" applyNumberFormat="1" applyFont="1" applyFill="1" applyAlignment="1">
      <alignment horizontal="center" vertical="center" wrapText="1"/>
    </xf>
    <xf numFmtId="165" fontId="59" fillId="0" borderId="16" xfId="0" applyFont="1" applyFill="1" applyBorder="1" applyAlignment="1">
      <alignment horizontal="right" vertical="center" wrapText="1"/>
    </xf>
    <xf numFmtId="165" fontId="59" fillId="0" borderId="13" xfId="0" applyFont="1" applyFill="1" applyBorder="1" applyAlignment="1">
      <alignment vertical="center" wrapText="1"/>
    </xf>
    <xf numFmtId="4" fontId="59" fillId="0" borderId="13" xfId="0" applyNumberFormat="1" applyFont="1" applyFill="1" applyBorder="1" applyAlignment="1" applyProtection="1">
      <alignment vertical="center" wrapText="1"/>
    </xf>
    <xf numFmtId="9" fontId="59" fillId="0" borderId="18" xfId="835" applyNumberFormat="1" applyFont="1" applyFill="1" applyBorder="1" applyAlignment="1">
      <alignment horizontal="right" vertical="center" wrapText="1"/>
    </xf>
    <xf numFmtId="3" fontId="59" fillId="0" borderId="0" xfId="0" applyNumberFormat="1" applyFont="1" applyFill="1" applyAlignment="1">
      <alignment vertical="center" wrapText="1"/>
    </xf>
    <xf numFmtId="4" fontId="5" fillId="0" borderId="47" xfId="0" applyNumberFormat="1" applyFont="1" applyFill="1" applyBorder="1" applyAlignment="1" applyProtection="1">
      <alignment vertical="center" wrapText="1"/>
    </xf>
    <xf numFmtId="165" fontId="44" fillId="0" borderId="13" xfId="0" applyFont="1" applyFill="1" applyBorder="1" applyAlignment="1" applyProtection="1">
      <alignment horizontal="left" vertical="center" wrapText="1"/>
    </xf>
    <xf numFmtId="165" fontId="44" fillId="0" borderId="16" xfId="0" applyFont="1" applyFill="1" applyBorder="1" applyAlignment="1">
      <alignment horizontal="right" vertical="center" wrapText="1"/>
    </xf>
    <xf numFmtId="165" fontId="44" fillId="0" borderId="13" xfId="0" applyFont="1" applyFill="1" applyBorder="1" applyAlignment="1">
      <alignment vertical="center" wrapText="1"/>
    </xf>
    <xf numFmtId="165" fontId="9" fillId="0" borderId="16" xfId="0" applyFont="1" applyFill="1" applyBorder="1" applyAlignment="1">
      <alignment horizontal="right" vertical="center" wrapText="1"/>
    </xf>
    <xf numFmtId="165" fontId="9" fillId="0" borderId="13" xfId="0" applyFont="1" applyFill="1" applyBorder="1" applyAlignment="1">
      <alignment vertical="center" wrapText="1"/>
    </xf>
    <xf numFmtId="165" fontId="51" fillId="0" borderId="16" xfId="0" applyFont="1" applyFill="1" applyBorder="1" applyAlignment="1">
      <alignment horizontal="right" wrapText="1"/>
    </xf>
    <xf numFmtId="165" fontId="51" fillId="0" borderId="13" xfId="0" applyFont="1" applyFill="1" applyBorder="1" applyAlignment="1">
      <alignment wrapText="1"/>
    </xf>
    <xf numFmtId="165" fontId="62" fillId="0" borderId="16" xfId="0" applyFont="1" applyFill="1" applyBorder="1" applyAlignment="1">
      <alignment horizontal="right" wrapText="1"/>
    </xf>
    <xf numFmtId="165" fontId="62" fillId="0" borderId="13" xfId="0" applyFont="1" applyFill="1" applyBorder="1" applyAlignment="1">
      <alignment wrapText="1"/>
    </xf>
    <xf numFmtId="165" fontId="9" fillId="0" borderId="49" xfId="0" applyFont="1" applyFill="1" applyBorder="1" applyAlignment="1">
      <alignment horizontal="right" vertical="center" wrapText="1"/>
    </xf>
    <xf numFmtId="165" fontId="9" fillId="0" borderId="47" xfId="0" applyFont="1" applyFill="1" applyBorder="1" applyAlignment="1">
      <alignment vertical="center" wrapText="1"/>
    </xf>
    <xf numFmtId="165" fontId="44" fillId="0" borderId="49" xfId="0" applyFont="1" applyFill="1" applyBorder="1" applyAlignment="1">
      <alignment horizontal="right" vertical="center" wrapText="1"/>
    </xf>
    <xf numFmtId="165" fontId="44" fillId="0" borderId="47" xfId="0" applyFont="1" applyFill="1" applyBorder="1" applyAlignment="1">
      <alignment vertical="center" wrapText="1"/>
    </xf>
    <xf numFmtId="9" fontId="5" fillId="0" borderId="12" xfId="835" applyNumberFormat="1" applyFont="1" applyFill="1" applyBorder="1" applyAlignment="1">
      <alignment horizontal="right" vertical="center" wrapText="1"/>
    </xf>
    <xf numFmtId="3" fontId="4" fillId="0" borderId="0" xfId="0" applyNumberFormat="1" applyFont="1" applyFill="1" applyBorder="1" applyAlignment="1">
      <alignment vertical="center" wrapText="1"/>
    </xf>
    <xf numFmtId="0" fontId="4" fillId="0" borderId="0" xfId="0" applyNumberFormat="1" applyFont="1" applyFill="1" applyBorder="1" applyAlignment="1">
      <alignment vertical="center" wrapText="1"/>
    </xf>
    <xf numFmtId="0" fontId="5" fillId="0" borderId="0" xfId="0" applyNumberFormat="1" applyFont="1" applyFill="1" applyAlignment="1">
      <alignment vertical="center" wrapText="1"/>
    </xf>
    <xf numFmtId="9" fontId="5" fillId="0" borderId="48" xfId="835" applyNumberFormat="1" applyFont="1" applyFill="1" applyBorder="1" applyAlignment="1">
      <alignment horizontal="right" vertical="center" wrapText="1"/>
    </xf>
    <xf numFmtId="165" fontId="61" fillId="24" borderId="13" xfId="0" applyFont="1" applyFill="1" applyBorder="1" applyAlignment="1">
      <alignment wrapText="1"/>
    </xf>
    <xf numFmtId="165" fontId="39" fillId="24" borderId="13" xfId="0" applyFont="1" applyFill="1" applyBorder="1" applyAlignment="1">
      <alignment wrapText="1"/>
    </xf>
    <xf numFmtId="165" fontId="61" fillId="24" borderId="16" xfId="0" applyFont="1" applyFill="1" applyBorder="1" applyAlignment="1">
      <alignment wrapText="1"/>
    </xf>
    <xf numFmtId="165" fontId="39" fillId="24" borderId="16" xfId="0" applyFont="1" applyFill="1" applyBorder="1" applyAlignment="1">
      <alignment wrapText="1"/>
    </xf>
    <xf numFmtId="165" fontId="39" fillId="24" borderId="21" xfId="0" applyFont="1" applyFill="1" applyBorder="1" applyAlignment="1">
      <alignment wrapText="1"/>
    </xf>
    <xf numFmtId="165" fontId="39" fillId="24" borderId="15" xfId="0" applyFont="1" applyFill="1" applyBorder="1" applyAlignment="1">
      <alignment wrapText="1"/>
    </xf>
    <xf numFmtId="4" fontId="5" fillId="25" borderId="11" xfId="0" applyNumberFormat="1" applyFont="1" applyFill="1" applyBorder="1" applyAlignment="1">
      <alignment vertical="center" wrapText="1"/>
    </xf>
    <xf numFmtId="3" fontId="5" fillId="0" borderId="13" xfId="0" applyNumberFormat="1" applyFont="1" applyFill="1" applyBorder="1" applyAlignment="1">
      <alignment vertical="center" wrapText="1"/>
    </xf>
    <xf numFmtId="3" fontId="3" fillId="0" borderId="20" xfId="0" applyNumberFormat="1" applyFont="1" applyFill="1" applyBorder="1" applyAlignment="1">
      <alignment horizontal="left" vertical="center" wrapText="1"/>
    </xf>
    <xf numFmtId="3" fontId="36" fillId="0" borderId="14" xfId="0" applyNumberFormat="1" applyFont="1" applyFill="1" applyBorder="1" applyAlignment="1">
      <alignment vertical="center" wrapText="1"/>
    </xf>
    <xf numFmtId="3" fontId="45" fillId="0" borderId="14" xfId="0" applyNumberFormat="1" applyFont="1" applyFill="1" applyBorder="1" applyAlignment="1">
      <alignment vertical="center" wrapText="1"/>
    </xf>
    <xf numFmtId="164" fontId="45" fillId="0" borderId="14" xfId="1015" applyFont="1" applyFill="1" applyBorder="1" applyAlignment="1">
      <alignment vertical="center" wrapText="1"/>
    </xf>
    <xf numFmtId="165" fontId="53" fillId="24" borderId="16" xfId="0" applyFont="1" applyFill="1" applyBorder="1" applyAlignment="1">
      <alignment wrapText="1"/>
    </xf>
    <xf numFmtId="165" fontId="53" fillId="24" borderId="13" xfId="0" applyFont="1" applyFill="1" applyBorder="1" applyAlignment="1">
      <alignment wrapText="1"/>
    </xf>
    <xf numFmtId="165" fontId="55" fillId="0" borderId="13" xfId="0" applyFont="1" applyFill="1" applyBorder="1" applyAlignment="1">
      <alignment horizontal="right" vertical="center" wrapText="1"/>
    </xf>
    <xf numFmtId="165" fontId="53" fillId="0" borderId="16" xfId="0" applyFont="1" applyFill="1" applyBorder="1" applyAlignment="1">
      <alignment horizontal="right" vertical="center" wrapText="1"/>
    </xf>
    <xf numFmtId="165" fontId="53" fillId="0" borderId="13" xfId="0" applyFont="1" applyFill="1" applyBorder="1" applyAlignment="1">
      <alignment vertical="center" wrapText="1"/>
    </xf>
    <xf numFmtId="165" fontId="54" fillId="0" borderId="16" xfId="0" applyFont="1" applyFill="1" applyBorder="1" applyAlignment="1">
      <alignment horizontal="right" vertical="center" wrapText="1"/>
    </xf>
    <xf numFmtId="165" fontId="54" fillId="0" borderId="13" xfId="0" applyFont="1" applyFill="1" applyBorder="1" applyAlignment="1">
      <alignment vertical="center" wrapText="1"/>
    </xf>
    <xf numFmtId="165" fontId="60" fillId="0" borderId="16" xfId="0" applyFont="1" applyFill="1" applyBorder="1" applyAlignment="1">
      <alignment horizontal="right" vertical="center" wrapText="1"/>
    </xf>
    <xf numFmtId="165" fontId="60" fillId="0" borderId="13" xfId="0" applyFont="1" applyFill="1" applyBorder="1" applyAlignment="1">
      <alignment vertical="center" wrapText="1"/>
    </xf>
    <xf numFmtId="165" fontId="34" fillId="0" borderId="15" xfId="0" applyFont="1" applyFill="1" applyBorder="1" applyAlignment="1">
      <alignment vertical="center" wrapText="1"/>
    </xf>
    <xf numFmtId="3" fontId="63" fillId="0" borderId="0" xfId="0" applyNumberFormat="1" applyFont="1" applyFill="1" applyAlignment="1">
      <alignment horizontal="center" vertical="center" wrapText="1"/>
    </xf>
    <xf numFmtId="165" fontId="63" fillId="0" borderId="16" xfId="0" applyFont="1" applyFill="1" applyBorder="1" applyAlignment="1">
      <alignment horizontal="right" vertical="center" wrapText="1"/>
    </xf>
    <xf numFmtId="165" fontId="63" fillId="0" borderId="13" xfId="0" applyFont="1" applyFill="1" applyBorder="1" applyAlignment="1">
      <alignment vertical="center" wrapText="1"/>
    </xf>
    <xf numFmtId="9" fontId="63" fillId="0" borderId="18" xfId="835" applyNumberFormat="1" applyFont="1" applyFill="1" applyBorder="1" applyAlignment="1">
      <alignment horizontal="right" vertical="center" wrapText="1"/>
    </xf>
    <xf numFmtId="3" fontId="63" fillId="0" borderId="0" xfId="0" applyNumberFormat="1" applyFont="1" applyFill="1" applyAlignment="1">
      <alignment vertical="center" wrapText="1"/>
    </xf>
    <xf numFmtId="165" fontId="64" fillId="0" borderId="16" xfId="0" applyFont="1" applyFill="1" applyBorder="1" applyAlignment="1">
      <alignment horizontal="right" vertical="center" wrapText="1"/>
    </xf>
    <xf numFmtId="165" fontId="64" fillId="0" borderId="13" xfId="0" applyFont="1" applyFill="1" applyBorder="1" applyAlignment="1">
      <alignment vertical="center" wrapText="1"/>
    </xf>
    <xf numFmtId="164" fontId="4" fillId="0" borderId="0" xfId="1015" applyFont="1" applyFill="1" applyAlignment="1">
      <alignment vertical="center" wrapText="1"/>
    </xf>
    <xf numFmtId="164" fontId="4" fillId="0" borderId="0" xfId="1015" applyFont="1" applyFill="1" applyAlignment="1">
      <alignment horizontal="right" vertical="center" wrapText="1"/>
    </xf>
    <xf numFmtId="164" fontId="5" fillId="0" borderId="14" xfId="1015" applyFont="1" applyFill="1" applyBorder="1" applyAlignment="1">
      <alignment horizontal="right" vertical="center" wrapText="1"/>
    </xf>
    <xf numFmtId="164" fontId="6" fillId="0" borderId="13" xfId="1015" applyFont="1" applyFill="1" applyBorder="1" applyAlignment="1">
      <alignment horizontal="right" vertical="center" wrapText="1"/>
    </xf>
    <xf numFmtId="164" fontId="7" fillId="0" borderId="13" xfId="1015" applyFont="1" applyFill="1" applyBorder="1" applyAlignment="1">
      <alignment horizontal="right" vertical="center" wrapText="1"/>
    </xf>
    <xf numFmtId="164" fontId="4" fillId="0" borderId="13" xfId="1015" applyFont="1" applyFill="1" applyBorder="1" applyAlignment="1">
      <alignment horizontal="right" vertical="center" wrapText="1"/>
    </xf>
    <xf numFmtId="164" fontId="4" fillId="0" borderId="15" xfId="1015" applyFont="1" applyFill="1" applyBorder="1" applyAlignment="1">
      <alignment horizontal="right" vertical="center" wrapText="1"/>
    </xf>
    <xf numFmtId="164" fontId="5" fillId="0" borderId="13" xfId="1015" applyFont="1" applyFill="1" applyBorder="1" applyAlignment="1" applyProtection="1">
      <alignment horizontal="right" vertical="center" wrapText="1"/>
    </xf>
    <xf numFmtId="164" fontId="4" fillId="0" borderId="13" xfId="1015" applyFont="1" applyFill="1" applyBorder="1" applyAlignment="1" applyProtection="1">
      <alignment horizontal="right" vertical="center" wrapText="1"/>
    </xf>
    <xf numFmtId="164" fontId="6" fillId="0" borderId="13" xfId="1015" applyFont="1" applyFill="1" applyBorder="1" applyAlignment="1" applyProtection="1">
      <alignment horizontal="right" vertical="center" wrapText="1"/>
    </xf>
    <xf numFmtId="164" fontId="7" fillId="0" borderId="13" xfId="1015" applyFont="1" applyFill="1" applyBorder="1" applyAlignment="1" applyProtection="1">
      <alignment horizontal="right" vertical="center" wrapText="1"/>
    </xf>
    <xf numFmtId="164" fontId="59" fillId="0" borderId="13" xfId="1015" applyFont="1" applyFill="1" applyBorder="1" applyAlignment="1" applyProtection="1">
      <alignment horizontal="right" vertical="center" wrapText="1"/>
    </xf>
    <xf numFmtId="164" fontId="42" fillId="0" borderId="13" xfId="1015" applyFont="1" applyFill="1" applyBorder="1" applyAlignment="1">
      <alignment horizontal="right" vertical="center" wrapText="1"/>
    </xf>
    <xf numFmtId="164" fontId="43" fillId="0" borderId="13" xfId="1015" applyFont="1" applyFill="1" applyBorder="1" applyAlignment="1">
      <alignment horizontal="right" vertical="center" wrapText="1"/>
    </xf>
    <xf numFmtId="164" fontId="34" fillId="0" borderId="13" xfId="1015" applyFont="1" applyFill="1" applyBorder="1" applyAlignment="1">
      <alignment horizontal="right" vertical="center" wrapText="1"/>
    </xf>
    <xf numFmtId="164" fontId="55" fillId="0" borderId="13" xfId="1015" applyFont="1" applyFill="1" applyBorder="1" applyAlignment="1">
      <alignment horizontal="right" vertical="center" wrapText="1"/>
    </xf>
    <xf numFmtId="164" fontId="34" fillId="0" borderId="15" xfId="1015" applyFont="1" applyFill="1" applyBorder="1" applyAlignment="1">
      <alignment horizontal="right" vertical="center" wrapText="1"/>
    </xf>
    <xf numFmtId="164" fontId="7" fillId="0" borderId="0" xfId="1015" applyFont="1" applyFill="1" applyAlignment="1">
      <alignment horizontal="right" vertical="center" wrapText="1"/>
    </xf>
    <xf numFmtId="3" fontId="4" fillId="0" borderId="28" xfId="0" applyNumberFormat="1" applyFont="1" applyFill="1" applyBorder="1" applyAlignment="1">
      <alignment horizontal="right" vertical="center" wrapText="1"/>
    </xf>
    <xf numFmtId="3" fontId="7" fillId="0" borderId="26" xfId="0" applyNumberFormat="1" applyFont="1" applyFill="1" applyBorder="1" applyAlignment="1">
      <alignment vertical="center" wrapText="1"/>
    </xf>
    <xf numFmtId="9" fontId="4" fillId="0" borderId="48" xfId="835" applyNumberFormat="1" applyFont="1" applyFill="1" applyBorder="1" applyAlignment="1">
      <alignment horizontal="right" vertical="center" wrapText="1"/>
    </xf>
    <xf numFmtId="3" fontId="4" fillId="0" borderId="21" xfId="0" applyNumberFormat="1" applyFont="1" applyFill="1" applyBorder="1" applyAlignment="1">
      <alignment horizontal="right" vertical="center" wrapText="1"/>
    </xf>
    <xf numFmtId="3" fontId="36" fillId="0" borderId="26" xfId="0" applyNumberFormat="1" applyFont="1" applyFill="1" applyBorder="1" applyAlignment="1">
      <alignment vertical="center" wrapText="1"/>
    </xf>
    <xf numFmtId="164" fontId="45" fillId="0" borderId="26" xfId="1015" applyFont="1" applyFill="1" applyBorder="1" applyAlignment="1">
      <alignment vertical="center" wrapText="1"/>
    </xf>
    <xf numFmtId="4" fontId="36" fillId="0" borderId="48" xfId="0" applyNumberFormat="1" applyFont="1" applyFill="1" applyBorder="1" applyAlignment="1">
      <alignment vertical="center" wrapText="1"/>
    </xf>
    <xf numFmtId="3" fontId="9" fillId="0" borderId="15" xfId="0" applyNumberFormat="1" applyFont="1" applyFill="1" applyBorder="1" applyAlignment="1">
      <alignment vertical="center" wrapText="1"/>
    </xf>
    <xf numFmtId="4" fontId="7" fillId="0" borderId="13" xfId="0" applyNumberFormat="1" applyFont="1" applyFill="1" applyBorder="1" applyAlignment="1" applyProtection="1">
      <alignment vertical="center" wrapText="1"/>
    </xf>
    <xf numFmtId="165" fontId="8" fillId="0" borderId="16" xfId="0" applyFont="1" applyFill="1" applyBorder="1" applyAlignment="1">
      <alignment horizontal="right" vertical="center" wrapText="1"/>
    </xf>
    <xf numFmtId="165" fontId="8" fillId="0" borderId="13" xfId="0" applyFont="1" applyFill="1" applyBorder="1" applyAlignment="1">
      <alignment vertical="center" wrapText="1"/>
    </xf>
    <xf numFmtId="4" fontId="8" fillId="0" borderId="13" xfId="0" applyNumberFormat="1" applyFont="1" applyFill="1" applyBorder="1" applyAlignment="1" applyProtection="1">
      <alignment vertical="center" wrapText="1"/>
    </xf>
    <xf numFmtId="4" fontId="8" fillId="0" borderId="18" xfId="0" applyNumberFormat="1" applyFont="1" applyFill="1" applyBorder="1" applyAlignment="1">
      <alignment vertical="center" wrapText="1"/>
    </xf>
    <xf numFmtId="165" fontId="8" fillId="0" borderId="49" xfId="0" applyFont="1" applyFill="1" applyBorder="1" applyAlignment="1">
      <alignment horizontal="right" vertical="center" wrapText="1"/>
    </xf>
    <xf numFmtId="165" fontId="8" fillId="0" borderId="47" xfId="0" applyFont="1" applyFill="1" applyBorder="1" applyAlignment="1">
      <alignment vertical="center" wrapText="1"/>
    </xf>
    <xf numFmtId="4" fontId="8" fillId="0" borderId="47" xfId="0" applyNumberFormat="1" applyFont="1" applyFill="1" applyBorder="1" applyAlignment="1" applyProtection="1">
      <alignment vertical="center" wrapText="1"/>
    </xf>
    <xf numFmtId="165" fontId="4" fillId="0" borderId="41" xfId="0" applyFont="1" applyFill="1" applyBorder="1" applyAlignment="1">
      <alignment horizontal="right" vertical="center" wrapText="1"/>
    </xf>
    <xf numFmtId="165" fontId="4" fillId="0" borderId="30" xfId="0" applyFont="1" applyFill="1" applyBorder="1" applyAlignment="1">
      <alignment vertical="center" wrapText="1"/>
    </xf>
    <xf numFmtId="164" fontId="4" fillId="0" borderId="30" xfId="1015" applyFont="1" applyFill="1" applyBorder="1" applyAlignment="1" applyProtection="1">
      <alignment horizontal="right" vertical="center" wrapText="1"/>
    </xf>
    <xf numFmtId="164" fontId="5" fillId="0" borderId="39" xfId="1015" applyFont="1" applyFill="1" applyBorder="1" applyAlignment="1" applyProtection="1">
      <alignment horizontal="right" vertical="center" wrapText="1"/>
    </xf>
    <xf numFmtId="164" fontId="63" fillId="0" borderId="13" xfId="1015" applyFont="1" applyFill="1" applyBorder="1" applyAlignment="1" applyProtection="1">
      <alignment horizontal="right" vertical="center" wrapText="1"/>
    </xf>
    <xf numFmtId="3" fontId="66" fillId="0" borderId="16" xfId="0" applyNumberFormat="1" applyFont="1" applyFill="1" applyBorder="1" applyAlignment="1">
      <alignment wrapText="1"/>
    </xf>
    <xf numFmtId="4" fontId="6" fillId="25" borderId="13" xfId="0" applyNumberFormat="1" applyFont="1" applyFill="1" applyBorder="1" applyAlignment="1" applyProtection="1">
      <alignment vertical="center" wrapText="1"/>
    </xf>
    <xf numFmtId="165" fontId="68" fillId="24" borderId="58" xfId="0" applyFont="1" applyFill="1" applyBorder="1" applyAlignment="1">
      <alignment horizontal="right" wrapText="1"/>
    </xf>
    <xf numFmtId="165" fontId="68" fillId="24" borderId="58" xfId="0" applyFont="1" applyFill="1" applyBorder="1" applyAlignment="1">
      <alignment wrapText="1"/>
    </xf>
    <xf numFmtId="165" fontId="69" fillId="24" borderId="58" xfId="0" applyFont="1" applyFill="1" applyBorder="1" applyAlignment="1">
      <alignment horizontal="right" wrapText="1"/>
    </xf>
    <xf numFmtId="165" fontId="69" fillId="24" borderId="58" xfId="0" applyFont="1" applyFill="1" applyBorder="1" applyAlignment="1">
      <alignment wrapText="1"/>
    </xf>
    <xf numFmtId="4" fontId="34" fillId="24" borderId="58" xfId="0" applyNumberFormat="1" applyFont="1" applyFill="1" applyBorder="1" applyAlignment="1">
      <alignment horizontal="right" wrapText="1"/>
    </xf>
    <xf numFmtId="164" fontId="5" fillId="0" borderId="26" xfId="1015" applyFont="1" applyFill="1" applyBorder="1" applyAlignment="1">
      <alignment vertical="center" wrapText="1"/>
    </xf>
    <xf numFmtId="3" fontId="46" fillId="0" borderId="0" xfId="0" applyNumberFormat="1" applyFont="1" applyFill="1" applyAlignment="1">
      <alignment horizontal="center" vertical="center" wrapText="1"/>
    </xf>
    <xf numFmtId="3" fontId="46" fillId="0" borderId="0" xfId="0" applyNumberFormat="1" applyFont="1" applyFill="1" applyAlignment="1">
      <alignment vertical="center" wrapText="1"/>
    </xf>
    <xf numFmtId="165" fontId="55" fillId="0" borderId="13" xfId="0" applyFont="1" applyFill="1" applyBorder="1" applyAlignment="1">
      <alignment vertical="center" wrapText="1"/>
    </xf>
    <xf numFmtId="165" fontId="49" fillId="25" borderId="16" xfId="0" applyFont="1" applyFill="1" applyBorder="1" applyAlignment="1">
      <alignment horizontal="right" wrapText="1"/>
    </xf>
    <xf numFmtId="166" fontId="45" fillId="0" borderId="26" xfId="1015" applyNumberFormat="1" applyFont="1" applyFill="1" applyBorder="1" applyAlignment="1">
      <alignment vertical="center" wrapText="1"/>
    </xf>
    <xf numFmtId="3" fontId="4" fillId="0" borderId="41" xfId="0" applyNumberFormat="1" applyFont="1" applyFill="1" applyBorder="1" applyAlignment="1">
      <alignment horizontal="right" vertical="center" wrapText="1"/>
    </xf>
    <xf numFmtId="3" fontId="3" fillId="0" borderId="30" xfId="0" applyNumberFormat="1" applyFont="1" applyFill="1" applyBorder="1" applyAlignment="1">
      <alignment vertical="center" wrapText="1"/>
    </xf>
    <xf numFmtId="164" fontId="46" fillId="0" borderId="39" xfId="1015" applyFont="1" applyFill="1" applyBorder="1" applyAlignment="1">
      <alignment vertical="center" wrapText="1"/>
    </xf>
    <xf numFmtId="164" fontId="6" fillId="0" borderId="30" xfId="1015" applyFont="1" applyFill="1" applyBorder="1" applyAlignment="1">
      <alignment horizontal="right" vertical="center" wrapText="1"/>
    </xf>
    <xf numFmtId="9" fontId="6" fillId="0" borderId="23" xfId="835" applyNumberFormat="1" applyFont="1" applyFill="1" applyBorder="1" applyAlignment="1">
      <alignment horizontal="right" vertical="center" wrapText="1"/>
    </xf>
    <xf numFmtId="167" fontId="4" fillId="0" borderId="0" xfId="0" applyNumberFormat="1" applyFont="1" applyFill="1" applyAlignment="1">
      <alignment horizontal="right" vertical="center" wrapText="1"/>
    </xf>
    <xf numFmtId="164" fontId="4" fillId="0" borderId="30" xfId="1015" applyFont="1" applyFill="1" applyBorder="1" applyAlignment="1">
      <alignment horizontal="right" vertical="center" wrapText="1"/>
    </xf>
    <xf numFmtId="9" fontId="7" fillId="0" borderId="12" xfId="835" applyNumberFormat="1" applyFont="1" applyFill="1" applyBorder="1" applyAlignment="1">
      <alignment horizontal="right" vertical="center" wrapText="1"/>
    </xf>
    <xf numFmtId="3" fontId="70" fillId="0" borderId="26" xfId="0" applyNumberFormat="1" applyFont="1" applyFill="1" applyBorder="1" applyAlignment="1">
      <alignment vertical="center" wrapText="1"/>
    </xf>
    <xf numFmtId="165" fontId="69" fillId="24" borderId="0" xfId="0" applyFont="1" applyFill="1" applyBorder="1" applyAlignment="1">
      <alignment horizontal="right" wrapText="1"/>
    </xf>
    <xf numFmtId="165" fontId="69" fillId="24" borderId="0" xfId="0" applyFont="1" applyFill="1" applyBorder="1" applyAlignment="1">
      <alignment wrapText="1"/>
    </xf>
    <xf numFmtId="3" fontId="45" fillId="0" borderId="47" xfId="0" applyNumberFormat="1" applyFont="1" applyFill="1" applyBorder="1" applyAlignment="1">
      <alignment vertical="center" wrapText="1"/>
    </xf>
    <xf numFmtId="4" fontId="34" fillId="24" borderId="0" xfId="0" applyNumberFormat="1" applyFont="1" applyFill="1" applyBorder="1" applyAlignment="1">
      <alignment horizontal="right" wrapText="1"/>
    </xf>
    <xf numFmtId="164" fontId="45" fillId="0" borderId="47" xfId="1015" applyFont="1" applyFill="1" applyBorder="1" applyAlignment="1">
      <alignment vertical="center" wrapText="1"/>
    </xf>
    <xf numFmtId="3" fontId="11" fillId="0" borderId="47" xfId="0" applyNumberFormat="1" applyFont="1" applyFill="1" applyBorder="1" applyAlignment="1">
      <alignment vertical="center" wrapText="1"/>
    </xf>
    <xf numFmtId="164" fontId="5" fillId="0" borderId="59" xfId="1015" applyFont="1" applyFill="1" applyBorder="1" applyAlignment="1" applyProtection="1">
      <alignment horizontal="right" vertical="center" wrapText="1"/>
    </xf>
    <xf numFmtId="164" fontId="5" fillId="0" borderId="11" xfId="1015" applyFont="1" applyFill="1" applyBorder="1" applyAlignment="1" applyProtection="1">
      <alignment horizontal="right" vertical="center" wrapText="1"/>
    </xf>
    <xf numFmtId="164" fontId="5" fillId="0" borderId="44" xfId="1015" applyFont="1" applyFill="1" applyBorder="1" applyAlignment="1" applyProtection="1">
      <alignment horizontal="right" vertical="center" wrapText="1"/>
    </xf>
    <xf numFmtId="165" fontId="34" fillId="0" borderId="13" xfId="0" applyFont="1" applyFill="1" applyBorder="1" applyAlignment="1">
      <alignment wrapText="1"/>
    </xf>
    <xf numFmtId="165" fontId="34" fillId="0" borderId="16" xfId="0" applyFont="1" applyFill="1" applyBorder="1" applyAlignment="1">
      <alignment horizontal="right" wrapText="1"/>
    </xf>
    <xf numFmtId="164" fontId="6" fillId="0" borderId="15" xfId="1015" applyFont="1" applyFill="1" applyBorder="1" applyAlignment="1">
      <alignment horizontal="right" vertical="center" wrapText="1"/>
    </xf>
    <xf numFmtId="165" fontId="42" fillId="0" borderId="16" xfId="0" applyFont="1" applyFill="1" applyBorder="1" applyAlignment="1">
      <alignment horizontal="right" wrapText="1"/>
    </xf>
    <xf numFmtId="165" fontId="42" fillId="0" borderId="13" xfId="0" applyFont="1" applyFill="1" applyBorder="1" applyAlignment="1">
      <alignment wrapText="1"/>
    </xf>
    <xf numFmtId="165" fontId="43" fillId="0" borderId="16" xfId="0" applyFont="1" applyFill="1" applyBorder="1" applyAlignment="1">
      <alignment horizontal="right" wrapText="1"/>
    </xf>
    <xf numFmtId="165" fontId="43" fillId="0" borderId="13" xfId="0" applyFont="1" applyFill="1" applyBorder="1" applyAlignment="1">
      <alignment wrapText="1"/>
    </xf>
    <xf numFmtId="165" fontId="34" fillId="0" borderId="41" xfId="0" applyFont="1" applyFill="1" applyBorder="1" applyAlignment="1">
      <alignment horizontal="right" wrapText="1"/>
    </xf>
    <xf numFmtId="165" fontId="34" fillId="0" borderId="30" xfId="0" applyFont="1" applyFill="1" applyBorder="1" applyAlignment="1">
      <alignment wrapText="1"/>
    </xf>
    <xf numFmtId="3" fontId="4" fillId="0" borderId="0" xfId="0" applyNumberFormat="1" applyFont="1" applyFill="1" applyBorder="1" applyAlignment="1">
      <alignment horizontal="right" vertical="center" wrapText="1"/>
    </xf>
    <xf numFmtId="164" fontId="4" fillId="0" borderId="0" xfId="1015" applyFont="1" applyFill="1" applyBorder="1" applyAlignment="1">
      <alignment horizontal="right" vertical="center" wrapText="1"/>
    </xf>
    <xf numFmtId="3" fontId="5" fillId="0" borderId="0" xfId="0" applyNumberFormat="1" applyFont="1" applyFill="1" applyAlignment="1">
      <alignment horizontal="center" vertical="center" wrapText="1"/>
    </xf>
    <xf numFmtId="3" fontId="4" fillId="0" borderId="0" xfId="0" applyNumberFormat="1" applyFont="1" applyFill="1" applyAlignment="1">
      <alignment horizontal="center" vertical="center" wrapText="1"/>
    </xf>
    <xf numFmtId="3" fontId="9" fillId="0" borderId="0" xfId="0" applyNumberFormat="1" applyFont="1" applyFill="1" applyBorder="1" applyAlignment="1">
      <alignment horizontal="left" vertical="center" wrapText="1"/>
    </xf>
    <xf numFmtId="3" fontId="4" fillId="0" borderId="0" xfId="0" applyNumberFormat="1" applyFont="1" applyFill="1" applyBorder="1" applyAlignment="1">
      <alignment horizontal="left" vertical="center" wrapText="1"/>
    </xf>
    <xf numFmtId="3" fontId="7" fillId="0" borderId="11" xfId="0" applyNumberFormat="1" applyFont="1" applyFill="1" applyBorder="1" applyAlignment="1">
      <alignment horizontal="center" vertical="center" wrapText="1"/>
    </xf>
    <xf numFmtId="3" fontId="7" fillId="0" borderId="10" xfId="0" applyNumberFormat="1" applyFont="1" applyFill="1" applyBorder="1" applyAlignment="1">
      <alignment horizontal="center" vertical="center" wrapText="1"/>
    </xf>
    <xf numFmtId="3" fontId="5" fillId="0" borderId="0" xfId="0" applyNumberFormat="1" applyFont="1" applyFill="1" applyAlignment="1">
      <alignment horizontal="center" vertical="center" wrapText="1"/>
    </xf>
    <xf numFmtId="3" fontId="4" fillId="0" borderId="0" xfId="0" applyNumberFormat="1" applyFont="1" applyFill="1" applyAlignment="1">
      <alignment horizontal="center" vertical="center" wrapText="1"/>
    </xf>
    <xf numFmtId="3" fontId="5" fillId="0" borderId="0" xfId="0" applyNumberFormat="1" applyFont="1" applyFill="1" applyAlignment="1">
      <alignment horizontal="center" vertical="center" wrapText="1"/>
    </xf>
    <xf numFmtId="3" fontId="4" fillId="0" borderId="0" xfId="0" applyNumberFormat="1" applyFont="1" applyFill="1" applyAlignment="1">
      <alignment horizontal="center" vertical="center" wrapText="1"/>
    </xf>
    <xf numFmtId="3" fontId="9" fillId="0" borderId="0" xfId="0" applyNumberFormat="1" applyFont="1" applyFill="1" applyBorder="1" applyAlignment="1">
      <alignment horizontal="left" vertical="center" wrapText="1"/>
    </xf>
    <xf numFmtId="3" fontId="4" fillId="0" borderId="0" xfId="0" applyNumberFormat="1" applyFont="1" applyFill="1" applyBorder="1" applyAlignment="1">
      <alignment horizontal="left" vertical="center" wrapText="1"/>
    </xf>
    <xf numFmtId="4" fontId="3" fillId="0" borderId="18" xfId="0" applyNumberFormat="1" applyFont="1" applyFill="1" applyBorder="1" applyAlignment="1">
      <alignment vertical="center" wrapText="1"/>
    </xf>
    <xf numFmtId="4" fontId="5" fillId="0" borderId="13" xfId="0" applyNumberFormat="1" applyFont="1" applyFill="1" applyBorder="1" applyAlignment="1">
      <alignment horizontal="right" vertical="center" wrapText="1"/>
    </xf>
    <xf numFmtId="165" fontId="6" fillId="0" borderId="30" xfId="0" applyFont="1" applyFill="1" applyBorder="1" applyAlignment="1">
      <alignment vertical="center" wrapText="1"/>
    </xf>
    <xf numFmtId="164" fontId="5" fillId="0" borderId="47" xfId="1015" applyFont="1" applyFill="1" applyBorder="1" applyAlignment="1">
      <alignment horizontal="right" vertical="center" wrapText="1"/>
    </xf>
    <xf numFmtId="164" fontId="4" fillId="0" borderId="14" xfId="1015" applyFont="1" applyFill="1" applyBorder="1" applyAlignment="1">
      <alignment horizontal="right" vertical="center" wrapText="1"/>
    </xf>
    <xf numFmtId="164" fontId="6" fillId="0" borderId="30" xfId="1015" applyFont="1" applyFill="1" applyBorder="1" applyAlignment="1" applyProtection="1">
      <alignment horizontal="right" vertical="center" wrapText="1"/>
    </xf>
    <xf numFmtId="164" fontId="46" fillId="0" borderId="39" xfId="1015" applyFont="1" applyFill="1" applyBorder="1" applyAlignment="1">
      <alignment horizontal="right" vertical="center" wrapText="1"/>
    </xf>
    <xf numFmtId="164" fontId="4" fillId="0" borderId="26" xfId="1015" applyFont="1" applyFill="1" applyBorder="1" applyAlignment="1">
      <alignment horizontal="right" vertical="center" wrapText="1"/>
    </xf>
    <xf numFmtId="164" fontId="5" fillId="0" borderId="22" xfId="1015" applyFont="1" applyFill="1" applyBorder="1" applyAlignment="1">
      <alignment horizontal="right" vertical="center" wrapText="1"/>
    </xf>
    <xf numFmtId="164" fontId="5" fillId="0" borderId="12" xfId="1015" applyFont="1" applyFill="1" applyBorder="1" applyAlignment="1">
      <alignment horizontal="right" vertical="center" wrapText="1"/>
    </xf>
    <xf numFmtId="164" fontId="6" fillId="0" borderId="0" xfId="1015" applyFont="1" applyFill="1" applyAlignment="1">
      <alignment horizontal="right" vertical="center" wrapText="1"/>
    </xf>
    <xf numFmtId="164" fontId="5" fillId="0" borderId="0" xfId="1015" applyFont="1" applyFill="1" applyAlignment="1">
      <alignment horizontal="right" vertical="center" wrapText="1"/>
    </xf>
    <xf numFmtId="3" fontId="5" fillId="0" borderId="0" xfId="0" applyNumberFormat="1" applyFont="1" applyFill="1" applyAlignment="1">
      <alignment horizontal="right" vertical="center" wrapText="1"/>
    </xf>
    <xf numFmtId="164" fontId="5" fillId="0" borderId="50" xfId="1015" applyFont="1" applyFill="1" applyBorder="1" applyAlignment="1">
      <alignment horizontal="right" vertical="center" wrapText="1"/>
    </xf>
    <xf numFmtId="164" fontId="5" fillId="0" borderId="36" xfId="1015" applyFont="1" applyFill="1" applyBorder="1" applyAlignment="1">
      <alignment horizontal="right" vertical="center" wrapText="1"/>
    </xf>
    <xf numFmtId="164" fontId="10" fillId="0" borderId="14" xfId="1015" applyFont="1" applyFill="1" applyBorder="1" applyAlignment="1">
      <alignment horizontal="right" vertical="center" wrapText="1"/>
    </xf>
    <xf numFmtId="164" fontId="7" fillId="0" borderId="14" xfId="1015" applyFont="1" applyFill="1" applyBorder="1" applyAlignment="1">
      <alignment horizontal="right" vertical="center" wrapText="1"/>
    </xf>
    <xf numFmtId="164" fontId="59" fillId="0" borderId="13" xfId="1015" applyFont="1" applyFill="1" applyBorder="1" applyAlignment="1">
      <alignment horizontal="right" vertical="center" wrapText="1"/>
    </xf>
    <xf numFmtId="9" fontId="5" fillId="0" borderId="45" xfId="835" applyNumberFormat="1" applyFont="1" applyFill="1" applyBorder="1" applyAlignment="1">
      <alignment horizontal="right" vertical="center" wrapText="1"/>
    </xf>
    <xf numFmtId="164" fontId="6" fillId="0" borderId="14" xfId="1015" applyFont="1" applyFill="1" applyBorder="1" applyAlignment="1">
      <alignment horizontal="right" vertical="center" wrapText="1"/>
    </xf>
    <xf numFmtId="164" fontId="46" fillId="0" borderId="57" xfId="1015" applyFont="1" applyFill="1" applyBorder="1" applyAlignment="1">
      <alignment horizontal="right" vertical="center" wrapText="1"/>
    </xf>
    <xf numFmtId="164" fontId="6" fillId="0" borderId="26" xfId="1015" applyFont="1" applyFill="1" applyBorder="1" applyAlignment="1">
      <alignment horizontal="right" vertical="center" wrapText="1"/>
    </xf>
    <xf numFmtId="164" fontId="7" fillId="0" borderId="26" xfId="1015" applyFont="1" applyFill="1" applyBorder="1" applyAlignment="1">
      <alignment horizontal="right" vertical="center" wrapText="1"/>
    </xf>
    <xf numFmtId="164" fontId="7" fillId="0" borderId="30" xfId="1015" applyFont="1" applyFill="1" applyBorder="1" applyAlignment="1">
      <alignment horizontal="right" vertical="center" wrapText="1"/>
    </xf>
    <xf numFmtId="3" fontId="6" fillId="0" borderId="0" xfId="0" applyNumberFormat="1" applyFont="1" applyFill="1" applyAlignment="1">
      <alignment horizontal="left" vertical="center" wrapText="1"/>
    </xf>
    <xf numFmtId="3" fontId="6" fillId="0" borderId="0" xfId="0" applyNumberFormat="1" applyFont="1" applyFill="1" applyBorder="1" applyAlignment="1">
      <alignment horizontal="left" vertical="center" wrapText="1"/>
    </xf>
    <xf numFmtId="164" fontId="63" fillId="0" borderId="13" xfId="1015" applyFont="1" applyFill="1" applyBorder="1" applyAlignment="1">
      <alignment horizontal="right" vertical="center" wrapText="1"/>
    </xf>
    <xf numFmtId="164" fontId="5" fillId="0" borderId="32" xfId="1015" applyFont="1" applyFill="1" applyBorder="1" applyAlignment="1">
      <alignment horizontal="right" vertical="center" wrapText="1"/>
    </xf>
    <xf numFmtId="164" fontId="5" fillId="0" borderId="0" xfId="1015" applyFont="1" applyFill="1" applyBorder="1" applyAlignment="1">
      <alignment horizontal="right" vertical="center" wrapText="1"/>
    </xf>
    <xf numFmtId="164" fontId="5" fillId="0" borderId="43" xfId="1015" applyFont="1" applyFill="1" applyBorder="1" applyAlignment="1">
      <alignment horizontal="right" vertical="center" wrapText="1"/>
    </xf>
    <xf numFmtId="164" fontId="5" fillId="0" borderId="39" xfId="1015" applyFont="1" applyFill="1" applyBorder="1" applyAlignment="1">
      <alignment horizontal="right" vertical="center" wrapText="1"/>
    </xf>
    <xf numFmtId="164" fontId="5" fillId="0" borderId="42" xfId="1015" applyFont="1" applyFill="1" applyBorder="1" applyAlignment="1">
      <alignment horizontal="right" vertical="center" wrapText="1"/>
    </xf>
    <xf numFmtId="164" fontId="5" fillId="0" borderId="31" xfId="1015" applyFont="1" applyFill="1" applyBorder="1" applyAlignment="1">
      <alignment horizontal="right" vertical="center" wrapText="1"/>
    </xf>
    <xf numFmtId="3" fontId="9" fillId="0" borderId="0" xfId="0" applyNumberFormat="1" applyFont="1" applyFill="1" applyBorder="1" applyAlignment="1">
      <alignment horizontal="left" vertical="center" wrapText="1"/>
    </xf>
    <xf numFmtId="3" fontId="4" fillId="0" borderId="0" xfId="0" applyNumberFormat="1" applyFont="1" applyFill="1" applyBorder="1" applyAlignment="1">
      <alignment horizontal="left" vertical="center" wrapText="1"/>
    </xf>
    <xf numFmtId="3" fontId="5" fillId="0" borderId="0" xfId="0" applyNumberFormat="1" applyFont="1" applyFill="1" applyAlignment="1">
      <alignment horizontal="center" vertical="center" wrapText="1"/>
    </xf>
    <xf numFmtId="3" fontId="4" fillId="0" borderId="0" xfId="0" applyNumberFormat="1" applyFont="1" applyFill="1" applyAlignment="1">
      <alignment horizontal="center" vertical="center" wrapText="1"/>
    </xf>
    <xf numFmtId="3" fontId="46" fillId="0" borderId="16" xfId="0" applyNumberFormat="1" applyFont="1" applyFill="1" applyBorder="1" applyAlignment="1">
      <alignment horizontal="center" vertical="center" wrapText="1"/>
    </xf>
    <xf numFmtId="3" fontId="46" fillId="0" borderId="13" xfId="0" applyNumberFormat="1" applyFont="1" applyFill="1" applyBorder="1" applyAlignment="1">
      <alignment horizontal="center" vertical="center" wrapText="1"/>
    </xf>
    <xf numFmtId="3" fontId="46" fillId="0" borderId="43" xfId="0" applyNumberFormat="1" applyFont="1" applyFill="1" applyBorder="1" applyAlignment="1">
      <alignment horizontal="center" vertical="center" wrapText="1"/>
    </xf>
    <xf numFmtId="3" fontId="46" fillId="0" borderId="39" xfId="0" applyNumberFormat="1" applyFont="1" applyFill="1" applyBorder="1" applyAlignment="1">
      <alignment horizontal="center" vertical="center" wrapText="1"/>
    </xf>
    <xf numFmtId="3" fontId="46" fillId="0" borderId="25" xfId="0" applyNumberFormat="1" applyFont="1" applyFill="1" applyBorder="1" applyAlignment="1">
      <alignment horizontal="center" vertical="center" wrapText="1"/>
    </xf>
    <xf numFmtId="3" fontId="46" fillId="0" borderId="34" xfId="0" applyNumberFormat="1" applyFont="1" applyFill="1" applyBorder="1" applyAlignment="1">
      <alignment horizontal="center" vertical="center" wrapText="1"/>
    </xf>
    <xf numFmtId="3" fontId="46" fillId="0" borderId="31" xfId="0" applyNumberFormat="1" applyFont="1" applyFill="1" applyBorder="1" applyAlignment="1">
      <alignment horizontal="center" vertical="center" wrapText="1"/>
    </xf>
    <xf numFmtId="3" fontId="46" fillId="0" borderId="32" xfId="0" applyNumberFormat="1" applyFont="1" applyFill="1" applyBorder="1" applyAlignment="1">
      <alignment horizontal="center" vertical="center" wrapText="1"/>
    </xf>
    <xf numFmtId="3" fontId="9" fillId="0" borderId="27" xfId="0" applyNumberFormat="1" applyFont="1" applyFill="1" applyBorder="1" applyAlignment="1">
      <alignment horizontal="left" vertical="center" wrapText="1"/>
    </xf>
    <xf numFmtId="3" fontId="4" fillId="0" borderId="27" xfId="0" applyNumberFormat="1" applyFont="1" applyFill="1" applyBorder="1" applyAlignment="1">
      <alignment horizontal="left" vertical="center" wrapText="1"/>
    </xf>
    <xf numFmtId="3" fontId="46" fillId="0" borderId="57" xfId="0" applyNumberFormat="1" applyFont="1" applyFill="1" applyBorder="1" applyAlignment="1">
      <alignment horizontal="center" vertical="center" wrapText="1"/>
    </xf>
    <xf numFmtId="3" fontId="46" fillId="0" borderId="56" xfId="0" applyNumberFormat="1" applyFont="1" applyFill="1" applyBorder="1" applyAlignment="1">
      <alignment horizontal="center" vertical="center" wrapText="1"/>
    </xf>
    <xf numFmtId="3" fontId="46" fillId="0" borderId="54" xfId="0" applyNumberFormat="1" applyFont="1" applyFill="1" applyBorder="1" applyAlignment="1">
      <alignment horizontal="center" vertical="center" wrapText="1"/>
    </xf>
    <xf numFmtId="3" fontId="38" fillId="0" borderId="16" xfId="0" applyNumberFormat="1" applyFont="1" applyFill="1" applyBorder="1" applyAlignment="1">
      <alignment horizontal="center" vertical="center" wrapText="1"/>
    </xf>
    <xf numFmtId="3" fontId="38" fillId="0" borderId="13" xfId="0" applyNumberFormat="1" applyFont="1" applyFill="1" applyBorder="1" applyAlignment="1">
      <alignment horizontal="center" vertical="center" wrapText="1"/>
    </xf>
    <xf numFmtId="164" fontId="5" fillId="0" borderId="11" xfId="1015" applyFont="1" applyFill="1" applyBorder="1" applyAlignment="1">
      <alignment horizontal="center" vertical="center" wrapText="1"/>
    </xf>
    <xf numFmtId="164" fontId="5" fillId="0" borderId="10" xfId="1015" applyFont="1" applyFill="1" applyBorder="1" applyAlignment="1">
      <alignment horizontal="center" vertical="center" wrapText="1"/>
    </xf>
    <xf numFmtId="9" fontId="47" fillId="0" borderId="31" xfId="0" applyNumberFormat="1" applyFont="1" applyFill="1" applyBorder="1" applyAlignment="1">
      <alignment horizontal="center" vertical="center" wrapText="1"/>
    </xf>
    <xf numFmtId="9" fontId="47" fillId="0" borderId="35" xfId="0" applyNumberFormat="1" applyFont="1" applyFill="1" applyBorder="1" applyAlignment="1">
      <alignment horizontal="center" vertical="center" wrapText="1"/>
    </xf>
    <xf numFmtId="9" fontId="47" fillId="0" borderId="32" xfId="0" applyNumberFormat="1" applyFont="1" applyFill="1" applyBorder="1" applyAlignment="1">
      <alignment horizontal="center" vertical="center" wrapText="1"/>
    </xf>
    <xf numFmtId="3" fontId="5" fillId="0" borderId="11" xfId="0" applyNumberFormat="1" applyFont="1" applyFill="1" applyBorder="1" applyAlignment="1">
      <alignment horizontal="center" vertical="center" wrapText="1"/>
    </xf>
    <xf numFmtId="3" fontId="5" fillId="0" borderId="10" xfId="0" applyNumberFormat="1" applyFont="1" applyFill="1" applyBorder="1" applyAlignment="1">
      <alignment horizontal="center" vertical="center" wrapText="1"/>
    </xf>
    <xf numFmtId="9" fontId="5" fillId="0" borderId="11" xfId="835" applyNumberFormat="1" applyFont="1" applyFill="1" applyBorder="1" applyAlignment="1">
      <alignment horizontal="center" vertical="center" wrapText="1"/>
    </xf>
    <xf numFmtId="9" fontId="5" fillId="0" borderId="10" xfId="835" applyNumberFormat="1" applyFont="1" applyFill="1" applyBorder="1" applyAlignment="1">
      <alignment horizontal="center" vertical="center" wrapText="1"/>
    </xf>
    <xf numFmtId="3" fontId="5" fillId="0" borderId="52" xfId="0" applyNumberFormat="1" applyFont="1" applyFill="1" applyBorder="1" applyAlignment="1">
      <alignment horizontal="center" vertical="center" wrapText="1"/>
    </xf>
    <xf numFmtId="3" fontId="5" fillId="0" borderId="46" xfId="0" applyNumberFormat="1" applyFont="1" applyFill="1" applyBorder="1" applyAlignment="1">
      <alignment horizontal="center" vertical="center" wrapText="1"/>
    </xf>
    <xf numFmtId="3" fontId="5" fillId="0" borderId="25" xfId="0" applyNumberFormat="1" applyFont="1" applyFill="1" applyBorder="1" applyAlignment="1">
      <alignment horizontal="center" vertical="center" wrapText="1"/>
    </xf>
    <xf numFmtId="3" fontId="5" fillId="0" borderId="34" xfId="0" applyNumberFormat="1" applyFont="1" applyFill="1" applyBorder="1" applyAlignment="1">
      <alignment horizontal="center" vertical="center" wrapText="1"/>
    </xf>
    <xf numFmtId="3" fontId="5" fillId="0" borderId="31" xfId="0" applyNumberFormat="1" applyFont="1" applyFill="1" applyBorder="1" applyAlignment="1">
      <alignment horizontal="center" vertical="center" wrapText="1"/>
    </xf>
    <xf numFmtId="3" fontId="5" fillId="0" borderId="32" xfId="0" applyNumberFormat="1" applyFont="1" applyFill="1" applyBorder="1" applyAlignment="1">
      <alignment horizontal="center" vertical="center" wrapText="1"/>
    </xf>
    <xf numFmtId="3" fontId="5" fillId="25" borderId="56" xfId="0" applyNumberFormat="1" applyFont="1" applyFill="1" applyBorder="1" applyAlignment="1">
      <alignment horizontal="center" vertical="center" wrapText="1"/>
    </xf>
    <xf numFmtId="3" fontId="5" fillId="25" borderId="54" xfId="0" applyNumberFormat="1" applyFont="1" applyFill="1" applyBorder="1" applyAlignment="1">
      <alignment horizontal="center" vertical="center" wrapText="1"/>
    </xf>
    <xf numFmtId="3" fontId="5" fillId="0" borderId="13" xfId="0" applyNumberFormat="1" applyFont="1" applyFill="1" applyBorder="1" applyAlignment="1">
      <alignment horizontal="center" vertical="center" wrapText="1"/>
    </xf>
    <xf numFmtId="3" fontId="5" fillId="25" borderId="16" xfId="0" applyNumberFormat="1" applyFont="1" applyFill="1" applyBorder="1" applyAlignment="1">
      <alignment horizontal="center" vertical="center" wrapText="1"/>
    </xf>
    <xf numFmtId="3" fontId="5" fillId="25" borderId="13" xfId="0" applyNumberFormat="1" applyFont="1" applyFill="1" applyBorder="1" applyAlignment="1">
      <alignment horizontal="center" vertical="center" wrapText="1"/>
    </xf>
    <xf numFmtId="3" fontId="46" fillId="25" borderId="52" xfId="0" applyNumberFormat="1" applyFont="1" applyFill="1" applyBorder="1" applyAlignment="1">
      <alignment horizontal="center" vertical="center" wrapText="1"/>
    </xf>
    <xf numFmtId="3" fontId="46" fillId="25" borderId="46" xfId="0" applyNumberFormat="1" applyFont="1" applyFill="1" applyBorder="1" applyAlignment="1">
      <alignment horizontal="center" vertical="center" wrapText="1"/>
    </xf>
    <xf numFmtId="3" fontId="67" fillId="0" borderId="16" xfId="0" applyNumberFormat="1" applyFont="1" applyFill="1" applyBorder="1" applyAlignment="1">
      <alignment horizontal="center" vertical="center" wrapText="1"/>
    </xf>
    <xf numFmtId="3" fontId="67" fillId="0" borderId="13" xfId="0" applyNumberFormat="1" applyFont="1" applyFill="1" applyBorder="1" applyAlignment="1">
      <alignment horizontal="center" vertical="center" wrapText="1"/>
    </xf>
    <xf numFmtId="3" fontId="46" fillId="0" borderId="49" xfId="0" applyNumberFormat="1" applyFont="1" applyFill="1" applyBorder="1" applyAlignment="1">
      <alignment horizontal="center" vertical="center" wrapText="1"/>
    </xf>
    <xf numFmtId="3" fontId="46" fillId="0" borderId="47" xfId="0" applyNumberFormat="1" applyFont="1" applyFill="1" applyBorder="1" applyAlignment="1">
      <alignment horizontal="center" vertical="center" wrapText="1"/>
    </xf>
    <xf numFmtId="3" fontId="46" fillId="0" borderId="42" xfId="0" applyNumberFormat="1" applyFont="1" applyFill="1" applyBorder="1" applyAlignment="1">
      <alignment horizontal="center" vertical="center" wrapText="1"/>
    </xf>
    <xf numFmtId="3" fontId="7" fillId="0" borderId="11" xfId="0" applyNumberFormat="1" applyFont="1" applyFill="1" applyBorder="1" applyAlignment="1">
      <alignment horizontal="center" vertical="center" wrapText="1"/>
    </xf>
    <xf numFmtId="3" fontId="7" fillId="0" borderId="10" xfId="0" applyNumberFormat="1" applyFont="1" applyFill="1" applyBorder="1" applyAlignment="1">
      <alignment horizontal="center" vertical="center" wrapText="1"/>
    </xf>
    <xf numFmtId="3" fontId="37" fillId="0" borderId="31" xfId="0" applyNumberFormat="1" applyFont="1" applyFill="1" applyBorder="1" applyAlignment="1">
      <alignment horizontal="center" vertical="center" wrapText="1"/>
    </xf>
    <xf numFmtId="3" fontId="37" fillId="0" borderId="35" xfId="0" applyNumberFormat="1" applyFont="1" applyFill="1" applyBorder="1" applyAlignment="1">
      <alignment horizontal="center" vertical="center" wrapText="1"/>
    </xf>
    <xf numFmtId="3" fontId="7" fillId="0" borderId="11" xfId="685" applyNumberFormat="1" applyFont="1" applyFill="1" applyBorder="1" applyAlignment="1">
      <alignment horizontal="center" vertical="center" wrapText="1"/>
    </xf>
    <xf numFmtId="3" fontId="7" fillId="0" borderId="10" xfId="685" applyNumberFormat="1" applyFont="1" applyFill="1" applyBorder="1" applyAlignment="1">
      <alignment horizontal="center" vertical="center" wrapText="1"/>
    </xf>
  </cellXfs>
  <cellStyles count="1016">
    <cellStyle name="20% - Énfasis1 10" xfId="1"/>
    <cellStyle name="20% - Énfasis1 11" xfId="2"/>
    <cellStyle name="20% - Énfasis1 12" xfId="3"/>
    <cellStyle name="20% - Énfasis1 13" xfId="4"/>
    <cellStyle name="20% - Énfasis1 14" xfId="5"/>
    <cellStyle name="20% - Énfasis1 15" xfId="6"/>
    <cellStyle name="20% - Énfasis1 16" xfId="7"/>
    <cellStyle name="20% - Énfasis1 17" xfId="8"/>
    <cellStyle name="20% - Énfasis1 18" xfId="9"/>
    <cellStyle name="20% - Énfasis1 19" xfId="10"/>
    <cellStyle name="20% - Énfasis1 2" xfId="11"/>
    <cellStyle name="20% - Énfasis1 20" xfId="12"/>
    <cellStyle name="20% - Énfasis1 21" xfId="13"/>
    <cellStyle name="20% - Énfasis1 22" xfId="14"/>
    <cellStyle name="20% - Énfasis1 23" xfId="15"/>
    <cellStyle name="20% - Énfasis1 3" xfId="16"/>
    <cellStyle name="20% - Énfasis1 4" xfId="17"/>
    <cellStyle name="20% - Énfasis1 5" xfId="18"/>
    <cellStyle name="20% - Énfasis1 6" xfId="19"/>
    <cellStyle name="20% - Énfasis1 7" xfId="20"/>
    <cellStyle name="20% - Énfasis1 8" xfId="21"/>
    <cellStyle name="20% - Énfasis1 9" xfId="22"/>
    <cellStyle name="20% - Énfasis2 10" xfId="23"/>
    <cellStyle name="20% - Énfasis2 11" xfId="24"/>
    <cellStyle name="20% - Énfasis2 12" xfId="25"/>
    <cellStyle name="20% - Énfasis2 13" xfId="26"/>
    <cellStyle name="20% - Énfasis2 14" xfId="27"/>
    <cellStyle name="20% - Énfasis2 15" xfId="28"/>
    <cellStyle name="20% - Énfasis2 16" xfId="29"/>
    <cellStyle name="20% - Énfasis2 17" xfId="30"/>
    <cellStyle name="20% - Énfasis2 18" xfId="31"/>
    <cellStyle name="20% - Énfasis2 19" xfId="32"/>
    <cellStyle name="20% - Énfasis2 2" xfId="33"/>
    <cellStyle name="20% - Énfasis2 20" xfId="34"/>
    <cellStyle name="20% - Énfasis2 21" xfId="35"/>
    <cellStyle name="20% - Énfasis2 22" xfId="36"/>
    <cellStyle name="20% - Énfasis2 23" xfId="37"/>
    <cellStyle name="20% - Énfasis2 3" xfId="38"/>
    <cellStyle name="20% - Énfasis2 4" xfId="39"/>
    <cellStyle name="20% - Énfasis2 5" xfId="40"/>
    <cellStyle name="20% - Énfasis2 6" xfId="41"/>
    <cellStyle name="20% - Énfasis2 7" xfId="42"/>
    <cellStyle name="20% - Énfasis2 8" xfId="43"/>
    <cellStyle name="20% - Énfasis2 9" xfId="44"/>
    <cellStyle name="20% - Énfasis3 10" xfId="45"/>
    <cellStyle name="20% - Énfasis3 11" xfId="46"/>
    <cellStyle name="20% - Énfasis3 12" xfId="47"/>
    <cellStyle name="20% - Énfasis3 13" xfId="48"/>
    <cellStyle name="20% - Énfasis3 14" xfId="49"/>
    <cellStyle name="20% - Énfasis3 15" xfId="50"/>
    <cellStyle name="20% - Énfasis3 16" xfId="51"/>
    <cellStyle name="20% - Énfasis3 17" xfId="52"/>
    <cellStyle name="20% - Énfasis3 18" xfId="53"/>
    <cellStyle name="20% - Énfasis3 19" xfId="54"/>
    <cellStyle name="20% - Énfasis3 2" xfId="55"/>
    <cellStyle name="20% - Énfasis3 20" xfId="56"/>
    <cellStyle name="20% - Énfasis3 21" xfId="57"/>
    <cellStyle name="20% - Énfasis3 22" xfId="58"/>
    <cellStyle name="20% - Énfasis3 23" xfId="59"/>
    <cellStyle name="20% - Énfasis3 3" xfId="60"/>
    <cellStyle name="20% - Énfasis3 4" xfId="61"/>
    <cellStyle name="20% - Énfasis3 5" xfId="62"/>
    <cellStyle name="20% - Énfasis3 6" xfId="63"/>
    <cellStyle name="20% - Énfasis3 7" xfId="64"/>
    <cellStyle name="20% - Énfasis3 8" xfId="65"/>
    <cellStyle name="20% - Énfasis3 9" xfId="66"/>
    <cellStyle name="20% - Énfasis4 10" xfId="67"/>
    <cellStyle name="20% - Énfasis4 11" xfId="68"/>
    <cellStyle name="20% - Énfasis4 12" xfId="69"/>
    <cellStyle name="20% - Énfasis4 13" xfId="70"/>
    <cellStyle name="20% - Énfasis4 14" xfId="71"/>
    <cellStyle name="20% - Énfasis4 15" xfId="72"/>
    <cellStyle name="20% - Énfasis4 16" xfId="73"/>
    <cellStyle name="20% - Énfasis4 17" xfId="74"/>
    <cellStyle name="20% - Énfasis4 18" xfId="75"/>
    <cellStyle name="20% - Énfasis4 19" xfId="76"/>
    <cellStyle name="20% - Énfasis4 2" xfId="77"/>
    <cellStyle name="20% - Énfasis4 20" xfId="78"/>
    <cellStyle name="20% - Énfasis4 21" xfId="79"/>
    <cellStyle name="20% - Énfasis4 22" xfId="80"/>
    <cellStyle name="20% - Énfasis4 23" xfId="81"/>
    <cellStyle name="20% - Énfasis4 3" xfId="82"/>
    <cellStyle name="20% - Énfasis4 4" xfId="83"/>
    <cellStyle name="20% - Énfasis4 5" xfId="84"/>
    <cellStyle name="20% - Énfasis4 6" xfId="85"/>
    <cellStyle name="20% - Énfasis4 7" xfId="86"/>
    <cellStyle name="20% - Énfasis4 8" xfId="87"/>
    <cellStyle name="20% - Énfasis4 9" xfId="88"/>
    <cellStyle name="20% - Énfasis5 10" xfId="89"/>
    <cellStyle name="20% - Énfasis5 11" xfId="90"/>
    <cellStyle name="20% - Énfasis5 12" xfId="91"/>
    <cellStyle name="20% - Énfasis5 13" xfId="92"/>
    <cellStyle name="20% - Énfasis5 14" xfId="93"/>
    <cellStyle name="20% - Énfasis5 15" xfId="94"/>
    <cellStyle name="20% - Énfasis5 16" xfId="95"/>
    <cellStyle name="20% - Énfasis5 17" xfId="96"/>
    <cellStyle name="20% - Énfasis5 18" xfId="97"/>
    <cellStyle name="20% - Énfasis5 19" xfId="98"/>
    <cellStyle name="20% - Énfasis5 2" xfId="99"/>
    <cellStyle name="20% - Énfasis5 20" xfId="100"/>
    <cellStyle name="20% - Énfasis5 21" xfId="101"/>
    <cellStyle name="20% - Énfasis5 22" xfId="102"/>
    <cellStyle name="20% - Énfasis5 23" xfId="103"/>
    <cellStyle name="20% - Énfasis5 3" xfId="104"/>
    <cellStyle name="20% - Énfasis5 4" xfId="105"/>
    <cellStyle name="20% - Énfasis5 5" xfId="106"/>
    <cellStyle name="20% - Énfasis5 6" xfId="107"/>
    <cellStyle name="20% - Énfasis5 7" xfId="108"/>
    <cellStyle name="20% - Énfasis5 8" xfId="109"/>
    <cellStyle name="20% - Énfasis5 9" xfId="110"/>
    <cellStyle name="20% - Énfasis6 10" xfId="111"/>
    <cellStyle name="20% - Énfasis6 11" xfId="112"/>
    <cellStyle name="20% - Énfasis6 12" xfId="113"/>
    <cellStyle name="20% - Énfasis6 13" xfId="114"/>
    <cellStyle name="20% - Énfasis6 14" xfId="115"/>
    <cellStyle name="20% - Énfasis6 15" xfId="116"/>
    <cellStyle name="20% - Énfasis6 16" xfId="117"/>
    <cellStyle name="20% - Énfasis6 17" xfId="118"/>
    <cellStyle name="20% - Énfasis6 18" xfId="119"/>
    <cellStyle name="20% - Énfasis6 19" xfId="120"/>
    <cellStyle name="20% - Énfasis6 2" xfId="121"/>
    <cellStyle name="20% - Énfasis6 20" xfId="122"/>
    <cellStyle name="20% - Énfasis6 21" xfId="123"/>
    <cellStyle name="20% - Énfasis6 22" xfId="124"/>
    <cellStyle name="20% - Énfasis6 23" xfId="125"/>
    <cellStyle name="20% - Énfasis6 3" xfId="126"/>
    <cellStyle name="20% - Énfasis6 4" xfId="127"/>
    <cellStyle name="20% - Énfasis6 5" xfId="128"/>
    <cellStyle name="20% - Énfasis6 6" xfId="129"/>
    <cellStyle name="20% - Énfasis6 7" xfId="130"/>
    <cellStyle name="20% - Énfasis6 8" xfId="131"/>
    <cellStyle name="20% - Énfasis6 9" xfId="132"/>
    <cellStyle name="40% - Énfasis1 10" xfId="133"/>
    <cellStyle name="40% - Énfasis1 11" xfId="134"/>
    <cellStyle name="40% - Énfasis1 12" xfId="135"/>
    <cellStyle name="40% - Énfasis1 13" xfId="136"/>
    <cellStyle name="40% - Énfasis1 14" xfId="137"/>
    <cellStyle name="40% - Énfasis1 15" xfId="138"/>
    <cellStyle name="40% - Énfasis1 16" xfId="139"/>
    <cellStyle name="40% - Énfasis1 17" xfId="140"/>
    <cellStyle name="40% - Énfasis1 18" xfId="141"/>
    <cellStyle name="40% - Énfasis1 19" xfId="142"/>
    <cellStyle name="40% - Énfasis1 2" xfId="143"/>
    <cellStyle name="40% - Énfasis1 20" xfId="144"/>
    <cellStyle name="40% - Énfasis1 21" xfId="145"/>
    <cellStyle name="40% - Énfasis1 22" xfId="146"/>
    <cellStyle name="40% - Énfasis1 23" xfId="147"/>
    <cellStyle name="40% - Énfasis1 3" xfId="148"/>
    <cellStyle name="40% - Énfasis1 4" xfId="149"/>
    <cellStyle name="40% - Énfasis1 5" xfId="150"/>
    <cellStyle name="40% - Énfasis1 6" xfId="151"/>
    <cellStyle name="40% - Énfasis1 7" xfId="152"/>
    <cellStyle name="40% - Énfasis1 8" xfId="153"/>
    <cellStyle name="40% - Énfasis1 9" xfId="154"/>
    <cellStyle name="40% - Énfasis2 10" xfId="155"/>
    <cellStyle name="40% - Énfasis2 11" xfId="156"/>
    <cellStyle name="40% - Énfasis2 12" xfId="157"/>
    <cellStyle name="40% - Énfasis2 13" xfId="158"/>
    <cellStyle name="40% - Énfasis2 14" xfId="159"/>
    <cellStyle name="40% - Énfasis2 15" xfId="160"/>
    <cellStyle name="40% - Énfasis2 16" xfId="161"/>
    <cellStyle name="40% - Énfasis2 17" xfId="162"/>
    <cellStyle name="40% - Énfasis2 18" xfId="163"/>
    <cellStyle name="40% - Énfasis2 19" xfId="164"/>
    <cellStyle name="40% - Énfasis2 2" xfId="165"/>
    <cellStyle name="40% - Énfasis2 20" xfId="166"/>
    <cellStyle name="40% - Énfasis2 21" xfId="167"/>
    <cellStyle name="40% - Énfasis2 22" xfId="168"/>
    <cellStyle name="40% - Énfasis2 23" xfId="169"/>
    <cellStyle name="40% - Énfasis2 3" xfId="170"/>
    <cellStyle name="40% - Énfasis2 4" xfId="171"/>
    <cellStyle name="40% - Énfasis2 5" xfId="172"/>
    <cellStyle name="40% - Énfasis2 6" xfId="173"/>
    <cellStyle name="40% - Énfasis2 7" xfId="174"/>
    <cellStyle name="40% - Énfasis2 8" xfId="175"/>
    <cellStyle name="40% - Énfasis2 9" xfId="176"/>
    <cellStyle name="40% - Énfasis3 10" xfId="177"/>
    <cellStyle name="40% - Énfasis3 11" xfId="178"/>
    <cellStyle name="40% - Énfasis3 12" xfId="179"/>
    <cellStyle name="40% - Énfasis3 13" xfId="180"/>
    <cellStyle name="40% - Énfasis3 14" xfId="181"/>
    <cellStyle name="40% - Énfasis3 15" xfId="182"/>
    <cellStyle name="40% - Énfasis3 16" xfId="183"/>
    <cellStyle name="40% - Énfasis3 17" xfId="184"/>
    <cellStyle name="40% - Énfasis3 18" xfId="185"/>
    <cellStyle name="40% - Énfasis3 19" xfId="186"/>
    <cellStyle name="40% - Énfasis3 2" xfId="187"/>
    <cellStyle name="40% - Énfasis3 20" xfId="188"/>
    <cellStyle name="40% - Énfasis3 21" xfId="189"/>
    <cellStyle name="40% - Énfasis3 22" xfId="190"/>
    <cellStyle name="40% - Énfasis3 23" xfId="191"/>
    <cellStyle name="40% - Énfasis3 3" xfId="192"/>
    <cellStyle name="40% - Énfasis3 4" xfId="193"/>
    <cellStyle name="40% - Énfasis3 5" xfId="194"/>
    <cellStyle name="40% - Énfasis3 6" xfId="195"/>
    <cellStyle name="40% - Énfasis3 7" xfId="196"/>
    <cellStyle name="40% - Énfasis3 8" xfId="197"/>
    <cellStyle name="40% - Énfasis3 9" xfId="198"/>
    <cellStyle name="40% - Énfasis4 10" xfId="199"/>
    <cellStyle name="40% - Énfasis4 11" xfId="200"/>
    <cellStyle name="40% - Énfasis4 12" xfId="201"/>
    <cellStyle name="40% - Énfasis4 13" xfId="202"/>
    <cellStyle name="40% - Énfasis4 14" xfId="203"/>
    <cellStyle name="40% - Énfasis4 15" xfId="204"/>
    <cellStyle name="40% - Énfasis4 16" xfId="205"/>
    <cellStyle name="40% - Énfasis4 17" xfId="206"/>
    <cellStyle name="40% - Énfasis4 18" xfId="207"/>
    <cellStyle name="40% - Énfasis4 19" xfId="208"/>
    <cellStyle name="40% - Énfasis4 2" xfId="209"/>
    <cellStyle name="40% - Énfasis4 20" xfId="210"/>
    <cellStyle name="40% - Énfasis4 21" xfId="211"/>
    <cellStyle name="40% - Énfasis4 22" xfId="212"/>
    <cellStyle name="40% - Énfasis4 23" xfId="213"/>
    <cellStyle name="40% - Énfasis4 3" xfId="214"/>
    <cellStyle name="40% - Énfasis4 4" xfId="215"/>
    <cellStyle name="40% - Énfasis4 5" xfId="216"/>
    <cellStyle name="40% - Énfasis4 6" xfId="217"/>
    <cellStyle name="40% - Énfasis4 7" xfId="218"/>
    <cellStyle name="40% - Énfasis4 8" xfId="219"/>
    <cellStyle name="40% - Énfasis4 9" xfId="220"/>
    <cellStyle name="40% - Énfasis5 10" xfId="221"/>
    <cellStyle name="40% - Énfasis5 11" xfId="222"/>
    <cellStyle name="40% - Énfasis5 12" xfId="223"/>
    <cellStyle name="40% - Énfasis5 13" xfId="224"/>
    <cellStyle name="40% - Énfasis5 14" xfId="225"/>
    <cellStyle name="40% - Énfasis5 15" xfId="226"/>
    <cellStyle name="40% - Énfasis5 16" xfId="227"/>
    <cellStyle name="40% - Énfasis5 17" xfId="228"/>
    <cellStyle name="40% - Énfasis5 18" xfId="229"/>
    <cellStyle name="40% - Énfasis5 19" xfId="230"/>
    <cellStyle name="40% - Énfasis5 2" xfId="231"/>
    <cellStyle name="40% - Énfasis5 20" xfId="232"/>
    <cellStyle name="40% - Énfasis5 21" xfId="233"/>
    <cellStyle name="40% - Énfasis5 22" xfId="234"/>
    <cellStyle name="40% - Énfasis5 23" xfId="235"/>
    <cellStyle name="40% - Énfasis5 3" xfId="236"/>
    <cellStyle name="40% - Énfasis5 4" xfId="237"/>
    <cellStyle name="40% - Énfasis5 5" xfId="238"/>
    <cellStyle name="40% - Énfasis5 6" xfId="239"/>
    <cellStyle name="40% - Énfasis5 7" xfId="240"/>
    <cellStyle name="40% - Énfasis5 8" xfId="241"/>
    <cellStyle name="40% - Énfasis5 9" xfId="242"/>
    <cellStyle name="40% - Énfasis6 10" xfId="243"/>
    <cellStyle name="40% - Énfasis6 11" xfId="244"/>
    <cellStyle name="40% - Énfasis6 12" xfId="245"/>
    <cellStyle name="40% - Énfasis6 13" xfId="246"/>
    <cellStyle name="40% - Énfasis6 14" xfId="247"/>
    <cellStyle name="40% - Énfasis6 15" xfId="248"/>
    <cellStyle name="40% - Énfasis6 16" xfId="249"/>
    <cellStyle name="40% - Énfasis6 17" xfId="250"/>
    <cellStyle name="40% - Énfasis6 18" xfId="251"/>
    <cellStyle name="40% - Énfasis6 19" xfId="252"/>
    <cellStyle name="40% - Énfasis6 2" xfId="253"/>
    <cellStyle name="40% - Énfasis6 20" xfId="254"/>
    <cellStyle name="40% - Énfasis6 21" xfId="255"/>
    <cellStyle name="40% - Énfasis6 22" xfId="256"/>
    <cellStyle name="40% - Énfasis6 23" xfId="257"/>
    <cellStyle name="40% - Énfasis6 3" xfId="258"/>
    <cellStyle name="40% - Énfasis6 4" xfId="259"/>
    <cellStyle name="40% - Énfasis6 5" xfId="260"/>
    <cellStyle name="40% - Énfasis6 6" xfId="261"/>
    <cellStyle name="40% - Énfasis6 7" xfId="262"/>
    <cellStyle name="40% - Énfasis6 8" xfId="263"/>
    <cellStyle name="40% - Énfasis6 9" xfId="264"/>
    <cellStyle name="60% - Énfasis1 10" xfId="265"/>
    <cellStyle name="60% - Énfasis1 11" xfId="266"/>
    <cellStyle name="60% - Énfasis1 12" xfId="267"/>
    <cellStyle name="60% - Énfasis1 13" xfId="268"/>
    <cellStyle name="60% - Énfasis1 14" xfId="269"/>
    <cellStyle name="60% - Énfasis1 15" xfId="270"/>
    <cellStyle name="60% - Énfasis1 16" xfId="271"/>
    <cellStyle name="60% - Énfasis1 17" xfId="272"/>
    <cellStyle name="60% - Énfasis1 18" xfId="273"/>
    <cellStyle name="60% - Énfasis1 19" xfId="274"/>
    <cellStyle name="60% - Énfasis1 2" xfId="275"/>
    <cellStyle name="60% - Énfasis1 20" xfId="276"/>
    <cellStyle name="60% - Énfasis1 21" xfId="277"/>
    <cellStyle name="60% - Énfasis1 22" xfId="278"/>
    <cellStyle name="60% - Énfasis1 23" xfId="279"/>
    <cellStyle name="60% - Énfasis1 3" xfId="280"/>
    <cellStyle name="60% - Énfasis1 4" xfId="281"/>
    <cellStyle name="60% - Énfasis1 5" xfId="282"/>
    <cellStyle name="60% - Énfasis1 6" xfId="283"/>
    <cellStyle name="60% - Énfasis1 7" xfId="284"/>
    <cellStyle name="60% - Énfasis1 8" xfId="285"/>
    <cellStyle name="60% - Énfasis1 9" xfId="286"/>
    <cellStyle name="60% - Énfasis2 10" xfId="287"/>
    <cellStyle name="60% - Énfasis2 11" xfId="288"/>
    <cellStyle name="60% - Énfasis2 12" xfId="289"/>
    <cellStyle name="60% - Énfasis2 13" xfId="290"/>
    <cellStyle name="60% - Énfasis2 14" xfId="291"/>
    <cellStyle name="60% - Énfasis2 15" xfId="292"/>
    <cellStyle name="60% - Énfasis2 16" xfId="293"/>
    <cellStyle name="60% - Énfasis2 17" xfId="294"/>
    <cellStyle name="60% - Énfasis2 18" xfId="295"/>
    <cellStyle name="60% - Énfasis2 19" xfId="296"/>
    <cellStyle name="60% - Énfasis2 2" xfId="297"/>
    <cellStyle name="60% - Énfasis2 20" xfId="298"/>
    <cellStyle name="60% - Énfasis2 21" xfId="299"/>
    <cellStyle name="60% - Énfasis2 22" xfId="300"/>
    <cellStyle name="60% - Énfasis2 23" xfId="301"/>
    <cellStyle name="60% - Énfasis2 3" xfId="302"/>
    <cellStyle name="60% - Énfasis2 4" xfId="303"/>
    <cellStyle name="60% - Énfasis2 5" xfId="304"/>
    <cellStyle name="60% - Énfasis2 6" xfId="305"/>
    <cellStyle name="60% - Énfasis2 7" xfId="306"/>
    <cellStyle name="60% - Énfasis2 8" xfId="307"/>
    <cellStyle name="60% - Énfasis2 9" xfId="308"/>
    <cellStyle name="60% - Énfasis3 10" xfId="309"/>
    <cellStyle name="60% - Énfasis3 11" xfId="310"/>
    <cellStyle name="60% - Énfasis3 12" xfId="311"/>
    <cellStyle name="60% - Énfasis3 13" xfId="312"/>
    <cellStyle name="60% - Énfasis3 14" xfId="313"/>
    <cellStyle name="60% - Énfasis3 15" xfId="314"/>
    <cellStyle name="60% - Énfasis3 16" xfId="315"/>
    <cellStyle name="60% - Énfasis3 17" xfId="316"/>
    <cellStyle name="60% - Énfasis3 18" xfId="317"/>
    <cellStyle name="60% - Énfasis3 19" xfId="318"/>
    <cellStyle name="60% - Énfasis3 2" xfId="319"/>
    <cellStyle name="60% - Énfasis3 20" xfId="320"/>
    <cellStyle name="60% - Énfasis3 21" xfId="321"/>
    <cellStyle name="60% - Énfasis3 22" xfId="322"/>
    <cellStyle name="60% - Énfasis3 23" xfId="323"/>
    <cellStyle name="60% - Énfasis3 3" xfId="324"/>
    <cellStyle name="60% - Énfasis3 4" xfId="325"/>
    <cellStyle name="60% - Énfasis3 5" xfId="326"/>
    <cellStyle name="60% - Énfasis3 6" xfId="327"/>
    <cellStyle name="60% - Énfasis3 7" xfId="328"/>
    <cellStyle name="60% - Énfasis3 8" xfId="329"/>
    <cellStyle name="60% - Énfasis3 9" xfId="330"/>
    <cellStyle name="60% - Énfasis4 10" xfId="331"/>
    <cellStyle name="60% - Énfasis4 11" xfId="332"/>
    <cellStyle name="60% - Énfasis4 12" xfId="333"/>
    <cellStyle name="60% - Énfasis4 13" xfId="334"/>
    <cellStyle name="60% - Énfasis4 14" xfId="335"/>
    <cellStyle name="60% - Énfasis4 15" xfId="336"/>
    <cellStyle name="60% - Énfasis4 16" xfId="337"/>
    <cellStyle name="60% - Énfasis4 17" xfId="338"/>
    <cellStyle name="60% - Énfasis4 18" xfId="339"/>
    <cellStyle name="60% - Énfasis4 19" xfId="340"/>
    <cellStyle name="60% - Énfasis4 2" xfId="341"/>
    <cellStyle name="60% - Énfasis4 20" xfId="342"/>
    <cellStyle name="60% - Énfasis4 21" xfId="343"/>
    <cellStyle name="60% - Énfasis4 22" xfId="344"/>
    <cellStyle name="60% - Énfasis4 23" xfId="345"/>
    <cellStyle name="60% - Énfasis4 3" xfId="346"/>
    <cellStyle name="60% - Énfasis4 4" xfId="347"/>
    <cellStyle name="60% - Énfasis4 5" xfId="348"/>
    <cellStyle name="60% - Énfasis4 6" xfId="349"/>
    <cellStyle name="60% - Énfasis4 7" xfId="350"/>
    <cellStyle name="60% - Énfasis4 8" xfId="351"/>
    <cellStyle name="60% - Énfasis4 9" xfId="352"/>
    <cellStyle name="60% - Énfasis5 10" xfId="353"/>
    <cellStyle name="60% - Énfasis5 11" xfId="354"/>
    <cellStyle name="60% - Énfasis5 12" xfId="355"/>
    <cellStyle name="60% - Énfasis5 13" xfId="356"/>
    <cellStyle name="60% - Énfasis5 14" xfId="357"/>
    <cellStyle name="60% - Énfasis5 15" xfId="358"/>
    <cellStyle name="60% - Énfasis5 16" xfId="359"/>
    <cellStyle name="60% - Énfasis5 17" xfId="360"/>
    <cellStyle name="60% - Énfasis5 18" xfId="361"/>
    <cellStyle name="60% - Énfasis5 19" xfId="362"/>
    <cellStyle name="60% - Énfasis5 2" xfId="363"/>
    <cellStyle name="60% - Énfasis5 20" xfId="364"/>
    <cellStyle name="60% - Énfasis5 21" xfId="365"/>
    <cellStyle name="60% - Énfasis5 22" xfId="366"/>
    <cellStyle name="60% - Énfasis5 23" xfId="367"/>
    <cellStyle name="60% - Énfasis5 3" xfId="368"/>
    <cellStyle name="60% - Énfasis5 4" xfId="369"/>
    <cellStyle name="60% - Énfasis5 5" xfId="370"/>
    <cellStyle name="60% - Énfasis5 6" xfId="371"/>
    <cellStyle name="60% - Énfasis5 7" xfId="372"/>
    <cellStyle name="60% - Énfasis5 8" xfId="373"/>
    <cellStyle name="60% - Énfasis5 9" xfId="374"/>
    <cellStyle name="60% - Énfasis6 10" xfId="375"/>
    <cellStyle name="60% - Énfasis6 11" xfId="376"/>
    <cellStyle name="60% - Énfasis6 12" xfId="377"/>
    <cellStyle name="60% - Énfasis6 13" xfId="378"/>
    <cellStyle name="60% - Énfasis6 14" xfId="379"/>
    <cellStyle name="60% - Énfasis6 15" xfId="380"/>
    <cellStyle name="60% - Énfasis6 16" xfId="381"/>
    <cellStyle name="60% - Énfasis6 17" xfId="382"/>
    <cellStyle name="60% - Énfasis6 18" xfId="383"/>
    <cellStyle name="60% - Énfasis6 19" xfId="384"/>
    <cellStyle name="60% - Énfasis6 2" xfId="385"/>
    <cellStyle name="60% - Énfasis6 20" xfId="386"/>
    <cellStyle name="60% - Énfasis6 21" xfId="387"/>
    <cellStyle name="60% - Énfasis6 22" xfId="388"/>
    <cellStyle name="60% - Énfasis6 23" xfId="389"/>
    <cellStyle name="60% - Énfasis6 3" xfId="390"/>
    <cellStyle name="60% - Énfasis6 4" xfId="391"/>
    <cellStyle name="60% - Énfasis6 5" xfId="392"/>
    <cellStyle name="60% - Énfasis6 6" xfId="393"/>
    <cellStyle name="60% - Énfasis6 7" xfId="394"/>
    <cellStyle name="60% - Énfasis6 8" xfId="395"/>
    <cellStyle name="60% - Énfasis6 9" xfId="396"/>
    <cellStyle name="Buena 10" xfId="397"/>
    <cellStyle name="Buena 11" xfId="398"/>
    <cellStyle name="Buena 12" xfId="399"/>
    <cellStyle name="Buena 13" xfId="400"/>
    <cellStyle name="Buena 14" xfId="401"/>
    <cellStyle name="Buena 15" xfId="402"/>
    <cellStyle name="Buena 16" xfId="403"/>
    <cellStyle name="Buena 17" xfId="404"/>
    <cellStyle name="Buena 18" xfId="405"/>
    <cellStyle name="Buena 19" xfId="406"/>
    <cellStyle name="Buena 2" xfId="407"/>
    <cellStyle name="Buena 20" xfId="408"/>
    <cellStyle name="Buena 21" xfId="409"/>
    <cellStyle name="Buena 22" xfId="410"/>
    <cellStyle name="Buena 23" xfId="411"/>
    <cellStyle name="Buena 3" xfId="412"/>
    <cellStyle name="Buena 4" xfId="413"/>
    <cellStyle name="Buena 5" xfId="414"/>
    <cellStyle name="Buena 6" xfId="415"/>
    <cellStyle name="Buena 7" xfId="416"/>
    <cellStyle name="Buena 8" xfId="417"/>
    <cellStyle name="Buena 9" xfId="418"/>
    <cellStyle name="Cálculo 10" xfId="419"/>
    <cellStyle name="Cálculo 11" xfId="420"/>
    <cellStyle name="Cálculo 12" xfId="421"/>
    <cellStyle name="Cálculo 13" xfId="422"/>
    <cellStyle name="Cálculo 14" xfId="423"/>
    <cellStyle name="Cálculo 15" xfId="424"/>
    <cellStyle name="Cálculo 16" xfId="425"/>
    <cellStyle name="Cálculo 17" xfId="426"/>
    <cellStyle name="Cálculo 18" xfId="427"/>
    <cellStyle name="Cálculo 19" xfId="428"/>
    <cellStyle name="Cálculo 2" xfId="429"/>
    <cellStyle name="Cálculo 20" xfId="430"/>
    <cellStyle name="Cálculo 21" xfId="431"/>
    <cellStyle name="Cálculo 22" xfId="432"/>
    <cellStyle name="Cálculo 23" xfId="433"/>
    <cellStyle name="Cálculo 3" xfId="434"/>
    <cellStyle name="Cálculo 4" xfId="435"/>
    <cellStyle name="Cálculo 5" xfId="436"/>
    <cellStyle name="Cálculo 6" xfId="437"/>
    <cellStyle name="Cálculo 7" xfId="438"/>
    <cellStyle name="Cálculo 8" xfId="439"/>
    <cellStyle name="Cálculo 9" xfId="440"/>
    <cellStyle name="Celda de comprobación 10" xfId="441"/>
    <cellStyle name="Celda de comprobación 11" xfId="442"/>
    <cellStyle name="Celda de comprobación 12" xfId="443"/>
    <cellStyle name="Celda de comprobación 13" xfId="444"/>
    <cellStyle name="Celda de comprobación 14" xfId="445"/>
    <cellStyle name="Celda de comprobación 15" xfId="446"/>
    <cellStyle name="Celda de comprobación 16" xfId="447"/>
    <cellStyle name="Celda de comprobación 17" xfId="448"/>
    <cellStyle name="Celda de comprobación 18" xfId="449"/>
    <cellStyle name="Celda de comprobación 19" xfId="450"/>
    <cellStyle name="Celda de comprobación 2" xfId="451"/>
    <cellStyle name="Celda de comprobación 20" xfId="452"/>
    <cellStyle name="Celda de comprobación 21" xfId="453"/>
    <cellStyle name="Celda de comprobación 22" xfId="454"/>
    <cellStyle name="Celda de comprobación 23" xfId="455"/>
    <cellStyle name="Celda de comprobación 3" xfId="456"/>
    <cellStyle name="Celda de comprobación 4" xfId="457"/>
    <cellStyle name="Celda de comprobación 5" xfId="458"/>
    <cellStyle name="Celda de comprobación 6" xfId="459"/>
    <cellStyle name="Celda de comprobación 7" xfId="460"/>
    <cellStyle name="Celda de comprobación 8" xfId="461"/>
    <cellStyle name="Celda de comprobación 9" xfId="462"/>
    <cellStyle name="Celda vinculada 10" xfId="463"/>
    <cellStyle name="Celda vinculada 11" xfId="464"/>
    <cellStyle name="Celda vinculada 12" xfId="465"/>
    <cellStyle name="Celda vinculada 13" xfId="466"/>
    <cellStyle name="Celda vinculada 14" xfId="467"/>
    <cellStyle name="Celda vinculada 15" xfId="468"/>
    <cellStyle name="Celda vinculada 16" xfId="469"/>
    <cellStyle name="Celda vinculada 17" xfId="470"/>
    <cellStyle name="Celda vinculada 18" xfId="471"/>
    <cellStyle name="Celda vinculada 19" xfId="472"/>
    <cellStyle name="Celda vinculada 2" xfId="473"/>
    <cellStyle name="Celda vinculada 20" xfId="474"/>
    <cellStyle name="Celda vinculada 21" xfId="475"/>
    <cellStyle name="Celda vinculada 22" xfId="476"/>
    <cellStyle name="Celda vinculada 23" xfId="477"/>
    <cellStyle name="Celda vinculada 3" xfId="478"/>
    <cellStyle name="Celda vinculada 4" xfId="479"/>
    <cellStyle name="Celda vinculada 5" xfId="480"/>
    <cellStyle name="Celda vinculada 6" xfId="481"/>
    <cellStyle name="Celda vinculada 7" xfId="482"/>
    <cellStyle name="Celda vinculada 8" xfId="483"/>
    <cellStyle name="Celda vinculada 9" xfId="484"/>
    <cellStyle name="Encabezado 4 10" xfId="485"/>
    <cellStyle name="Encabezado 4 11" xfId="486"/>
    <cellStyle name="Encabezado 4 12" xfId="487"/>
    <cellStyle name="Encabezado 4 13" xfId="488"/>
    <cellStyle name="Encabezado 4 14" xfId="489"/>
    <cellStyle name="Encabezado 4 15" xfId="490"/>
    <cellStyle name="Encabezado 4 16" xfId="491"/>
    <cellStyle name="Encabezado 4 17" xfId="492"/>
    <cellStyle name="Encabezado 4 18" xfId="493"/>
    <cellStyle name="Encabezado 4 19" xfId="494"/>
    <cellStyle name="Encabezado 4 2" xfId="495"/>
    <cellStyle name="Encabezado 4 20" xfId="496"/>
    <cellStyle name="Encabezado 4 21" xfId="497"/>
    <cellStyle name="Encabezado 4 22" xfId="498"/>
    <cellStyle name="Encabezado 4 23" xfId="499"/>
    <cellStyle name="Encabezado 4 3" xfId="500"/>
    <cellStyle name="Encabezado 4 4" xfId="501"/>
    <cellStyle name="Encabezado 4 5" xfId="502"/>
    <cellStyle name="Encabezado 4 6" xfId="503"/>
    <cellStyle name="Encabezado 4 7" xfId="504"/>
    <cellStyle name="Encabezado 4 8" xfId="505"/>
    <cellStyle name="Encabezado 4 9" xfId="506"/>
    <cellStyle name="Énfasis1 10" xfId="507"/>
    <cellStyle name="Énfasis1 11" xfId="508"/>
    <cellStyle name="Énfasis1 12" xfId="509"/>
    <cellStyle name="Énfasis1 13" xfId="510"/>
    <cellStyle name="Énfasis1 14" xfId="511"/>
    <cellStyle name="Énfasis1 15" xfId="512"/>
    <cellStyle name="Énfasis1 16" xfId="513"/>
    <cellStyle name="Énfasis1 17" xfId="514"/>
    <cellStyle name="Énfasis1 18" xfId="515"/>
    <cellStyle name="Énfasis1 19" xfId="516"/>
    <cellStyle name="Énfasis1 2" xfId="517"/>
    <cellStyle name="Énfasis1 20" xfId="518"/>
    <cellStyle name="Énfasis1 21" xfId="519"/>
    <cellStyle name="Énfasis1 22" xfId="520"/>
    <cellStyle name="Énfasis1 23" xfId="521"/>
    <cellStyle name="Énfasis1 3" xfId="522"/>
    <cellStyle name="Énfasis1 4" xfId="523"/>
    <cellStyle name="Énfasis1 5" xfId="524"/>
    <cellStyle name="Énfasis1 6" xfId="525"/>
    <cellStyle name="Énfasis1 7" xfId="526"/>
    <cellStyle name="Énfasis1 8" xfId="527"/>
    <cellStyle name="Énfasis1 9" xfId="528"/>
    <cellStyle name="Énfasis2 10" xfId="529"/>
    <cellStyle name="Énfasis2 11" xfId="530"/>
    <cellStyle name="Énfasis2 12" xfId="531"/>
    <cellStyle name="Énfasis2 13" xfId="532"/>
    <cellStyle name="Énfasis2 14" xfId="533"/>
    <cellStyle name="Énfasis2 15" xfId="534"/>
    <cellStyle name="Énfasis2 16" xfId="535"/>
    <cellStyle name="Énfasis2 17" xfId="536"/>
    <cellStyle name="Énfasis2 18" xfId="537"/>
    <cellStyle name="Énfasis2 19" xfId="538"/>
    <cellStyle name="Énfasis2 2" xfId="539"/>
    <cellStyle name="Énfasis2 20" xfId="540"/>
    <cellStyle name="Énfasis2 21" xfId="541"/>
    <cellStyle name="Énfasis2 22" xfId="542"/>
    <cellStyle name="Énfasis2 23" xfId="543"/>
    <cellStyle name="Énfasis2 3" xfId="544"/>
    <cellStyle name="Énfasis2 4" xfId="545"/>
    <cellStyle name="Énfasis2 5" xfId="546"/>
    <cellStyle name="Énfasis2 6" xfId="547"/>
    <cellStyle name="Énfasis2 7" xfId="548"/>
    <cellStyle name="Énfasis2 8" xfId="549"/>
    <cellStyle name="Énfasis2 9" xfId="550"/>
    <cellStyle name="Énfasis3 10" xfId="551"/>
    <cellStyle name="Énfasis3 11" xfId="552"/>
    <cellStyle name="Énfasis3 12" xfId="553"/>
    <cellStyle name="Énfasis3 13" xfId="554"/>
    <cellStyle name="Énfasis3 14" xfId="555"/>
    <cellStyle name="Énfasis3 15" xfId="556"/>
    <cellStyle name="Énfasis3 16" xfId="557"/>
    <cellStyle name="Énfasis3 17" xfId="558"/>
    <cellStyle name="Énfasis3 18" xfId="559"/>
    <cellStyle name="Énfasis3 19" xfId="560"/>
    <cellStyle name="Énfasis3 2" xfId="561"/>
    <cellStyle name="Énfasis3 20" xfId="562"/>
    <cellStyle name="Énfasis3 21" xfId="563"/>
    <cellStyle name="Énfasis3 22" xfId="564"/>
    <cellStyle name="Énfasis3 23" xfId="565"/>
    <cellStyle name="Énfasis3 3" xfId="566"/>
    <cellStyle name="Énfasis3 4" xfId="567"/>
    <cellStyle name="Énfasis3 5" xfId="568"/>
    <cellStyle name="Énfasis3 6" xfId="569"/>
    <cellStyle name="Énfasis3 7" xfId="570"/>
    <cellStyle name="Énfasis3 8" xfId="571"/>
    <cellStyle name="Énfasis3 9" xfId="572"/>
    <cellStyle name="Énfasis4 10" xfId="573"/>
    <cellStyle name="Énfasis4 11" xfId="574"/>
    <cellStyle name="Énfasis4 12" xfId="575"/>
    <cellStyle name="Énfasis4 13" xfId="576"/>
    <cellStyle name="Énfasis4 14" xfId="577"/>
    <cellStyle name="Énfasis4 15" xfId="578"/>
    <cellStyle name="Énfasis4 16" xfId="579"/>
    <cellStyle name="Énfasis4 17" xfId="580"/>
    <cellStyle name="Énfasis4 18" xfId="581"/>
    <cellStyle name="Énfasis4 19" xfId="582"/>
    <cellStyle name="Énfasis4 2" xfId="583"/>
    <cellStyle name="Énfasis4 20" xfId="584"/>
    <cellStyle name="Énfasis4 21" xfId="585"/>
    <cellStyle name="Énfasis4 22" xfId="586"/>
    <cellStyle name="Énfasis4 23" xfId="587"/>
    <cellStyle name="Énfasis4 3" xfId="588"/>
    <cellStyle name="Énfasis4 4" xfId="589"/>
    <cellStyle name="Énfasis4 5" xfId="590"/>
    <cellStyle name="Énfasis4 6" xfId="591"/>
    <cellStyle name="Énfasis4 7" xfId="592"/>
    <cellStyle name="Énfasis4 8" xfId="593"/>
    <cellStyle name="Énfasis4 9" xfId="594"/>
    <cellStyle name="Énfasis5 10" xfId="595"/>
    <cellStyle name="Énfasis5 11" xfId="596"/>
    <cellStyle name="Énfasis5 12" xfId="597"/>
    <cellStyle name="Énfasis5 13" xfId="598"/>
    <cellStyle name="Énfasis5 14" xfId="599"/>
    <cellStyle name="Énfasis5 15" xfId="600"/>
    <cellStyle name="Énfasis5 16" xfId="601"/>
    <cellStyle name="Énfasis5 17" xfId="602"/>
    <cellStyle name="Énfasis5 18" xfId="603"/>
    <cellStyle name="Énfasis5 19" xfId="604"/>
    <cellStyle name="Énfasis5 2" xfId="605"/>
    <cellStyle name="Énfasis5 20" xfId="606"/>
    <cellStyle name="Énfasis5 21" xfId="607"/>
    <cellStyle name="Énfasis5 22" xfId="608"/>
    <cellStyle name="Énfasis5 23" xfId="609"/>
    <cellStyle name="Énfasis5 3" xfId="610"/>
    <cellStyle name="Énfasis5 4" xfId="611"/>
    <cellStyle name="Énfasis5 5" xfId="612"/>
    <cellStyle name="Énfasis5 6" xfId="613"/>
    <cellStyle name="Énfasis5 7" xfId="614"/>
    <cellStyle name="Énfasis5 8" xfId="615"/>
    <cellStyle name="Énfasis5 9" xfId="616"/>
    <cellStyle name="Énfasis6 10" xfId="617"/>
    <cellStyle name="Énfasis6 11" xfId="618"/>
    <cellStyle name="Énfasis6 12" xfId="619"/>
    <cellStyle name="Énfasis6 13" xfId="620"/>
    <cellStyle name="Énfasis6 14" xfId="621"/>
    <cellStyle name="Énfasis6 15" xfId="622"/>
    <cellStyle name="Énfasis6 16" xfId="623"/>
    <cellStyle name="Énfasis6 17" xfId="624"/>
    <cellStyle name="Énfasis6 18" xfId="625"/>
    <cellStyle name="Énfasis6 19" xfId="626"/>
    <cellStyle name="Énfasis6 2" xfId="627"/>
    <cellStyle name="Énfasis6 20" xfId="628"/>
    <cellStyle name="Énfasis6 21" xfId="629"/>
    <cellStyle name="Énfasis6 22" xfId="630"/>
    <cellStyle name="Énfasis6 23" xfId="631"/>
    <cellStyle name="Énfasis6 3" xfId="632"/>
    <cellStyle name="Énfasis6 4" xfId="633"/>
    <cellStyle name="Énfasis6 5" xfId="634"/>
    <cellStyle name="Énfasis6 6" xfId="635"/>
    <cellStyle name="Énfasis6 7" xfId="636"/>
    <cellStyle name="Énfasis6 8" xfId="637"/>
    <cellStyle name="Énfasis6 9" xfId="638"/>
    <cellStyle name="Entrada 10" xfId="639"/>
    <cellStyle name="Entrada 11" xfId="640"/>
    <cellStyle name="Entrada 12" xfId="641"/>
    <cellStyle name="Entrada 13" xfId="642"/>
    <cellStyle name="Entrada 14" xfId="643"/>
    <cellStyle name="Entrada 15" xfId="644"/>
    <cellStyle name="Entrada 16" xfId="645"/>
    <cellStyle name="Entrada 17" xfId="646"/>
    <cellStyle name="Entrada 18" xfId="647"/>
    <cellStyle name="Entrada 19" xfId="648"/>
    <cellStyle name="Entrada 2" xfId="649"/>
    <cellStyle name="Entrada 20" xfId="650"/>
    <cellStyle name="Entrada 21" xfId="651"/>
    <cellStyle name="Entrada 22" xfId="652"/>
    <cellStyle name="Entrada 23" xfId="653"/>
    <cellStyle name="Entrada 3" xfId="654"/>
    <cellStyle name="Entrada 4" xfId="655"/>
    <cellStyle name="Entrada 5" xfId="656"/>
    <cellStyle name="Entrada 6" xfId="657"/>
    <cellStyle name="Entrada 7" xfId="658"/>
    <cellStyle name="Entrada 8" xfId="659"/>
    <cellStyle name="Entrada 9" xfId="660"/>
    <cellStyle name="Estilo 1" xfId="661"/>
    <cellStyle name="Estilo 1 2" xfId="662"/>
    <cellStyle name="Incorrecto 10" xfId="663"/>
    <cellStyle name="Incorrecto 11" xfId="664"/>
    <cellStyle name="Incorrecto 12" xfId="665"/>
    <cellStyle name="Incorrecto 13" xfId="666"/>
    <cellStyle name="Incorrecto 14" xfId="667"/>
    <cellStyle name="Incorrecto 15" xfId="668"/>
    <cellStyle name="Incorrecto 16" xfId="669"/>
    <cellStyle name="Incorrecto 17" xfId="670"/>
    <cellStyle name="Incorrecto 18" xfId="671"/>
    <cellStyle name="Incorrecto 19" xfId="672"/>
    <cellStyle name="Incorrecto 2" xfId="673"/>
    <cellStyle name="Incorrecto 20" xfId="674"/>
    <cellStyle name="Incorrecto 21" xfId="675"/>
    <cellStyle name="Incorrecto 22" xfId="676"/>
    <cellStyle name="Incorrecto 23" xfId="677"/>
    <cellStyle name="Incorrecto 3" xfId="678"/>
    <cellStyle name="Incorrecto 4" xfId="679"/>
    <cellStyle name="Incorrecto 5" xfId="680"/>
    <cellStyle name="Incorrecto 6" xfId="681"/>
    <cellStyle name="Incorrecto 7" xfId="682"/>
    <cellStyle name="Incorrecto 8" xfId="683"/>
    <cellStyle name="Incorrecto 9" xfId="684"/>
    <cellStyle name="Millares" xfId="685" builtinId="3"/>
    <cellStyle name="Millares [0]" xfId="1015" builtinId="6"/>
    <cellStyle name="Millares 2" xfId="1012"/>
    <cellStyle name="Millares 2 10" xfId="686"/>
    <cellStyle name="Millares 2 11" xfId="687"/>
    <cellStyle name="Millares 2 12" xfId="688"/>
    <cellStyle name="Millares 2 13" xfId="689"/>
    <cellStyle name="Millares 2 14" xfId="690"/>
    <cellStyle name="Millares 2 15" xfId="691"/>
    <cellStyle name="Millares 2 16" xfId="692"/>
    <cellStyle name="Millares 2 17" xfId="693"/>
    <cellStyle name="Millares 2 18" xfId="694"/>
    <cellStyle name="Millares 2 19" xfId="695"/>
    <cellStyle name="Millares 2 2" xfId="696"/>
    <cellStyle name="Millares 2 20" xfId="697"/>
    <cellStyle name="Millares 2 21" xfId="698"/>
    <cellStyle name="Millares 2 22" xfId="699"/>
    <cellStyle name="Millares 2 23" xfId="700"/>
    <cellStyle name="Millares 2 3" xfId="701"/>
    <cellStyle name="Millares 2 4" xfId="702"/>
    <cellStyle name="Millares 2 5" xfId="703"/>
    <cellStyle name="Millares 2 6" xfId="704"/>
    <cellStyle name="Millares 2 7" xfId="705"/>
    <cellStyle name="Millares 2 8" xfId="706"/>
    <cellStyle name="Millares 2 9" xfId="707"/>
    <cellStyle name="Millares 3" xfId="708"/>
    <cellStyle name="Millares 3 2" xfId="709"/>
    <cellStyle name="Millares 3 3" xfId="710"/>
    <cellStyle name="Millares 5" xfId="711"/>
    <cellStyle name="Millares 7" xfId="1013"/>
    <cellStyle name="Neutral 10" xfId="712"/>
    <cellStyle name="Neutral 11" xfId="713"/>
    <cellStyle name="Neutral 12" xfId="714"/>
    <cellStyle name="Neutral 13" xfId="715"/>
    <cellStyle name="Neutral 14" xfId="716"/>
    <cellStyle name="Neutral 15" xfId="717"/>
    <cellStyle name="Neutral 16" xfId="718"/>
    <cellStyle name="Neutral 17" xfId="719"/>
    <cellStyle name="Neutral 18" xfId="720"/>
    <cellStyle name="Neutral 19" xfId="721"/>
    <cellStyle name="Neutral 2" xfId="722"/>
    <cellStyle name="Neutral 20" xfId="723"/>
    <cellStyle name="Neutral 21" xfId="724"/>
    <cellStyle name="Neutral 22" xfId="725"/>
    <cellStyle name="Neutral 23" xfId="726"/>
    <cellStyle name="Neutral 3" xfId="727"/>
    <cellStyle name="Neutral 4" xfId="728"/>
    <cellStyle name="Neutral 5" xfId="729"/>
    <cellStyle name="Neutral 6" xfId="730"/>
    <cellStyle name="Neutral 7" xfId="731"/>
    <cellStyle name="Neutral 8" xfId="732"/>
    <cellStyle name="Neutral 9" xfId="733"/>
    <cellStyle name="Normal" xfId="0" builtinId="0"/>
    <cellStyle name="Normal 10" xfId="734"/>
    <cellStyle name="Normal 2 10" xfId="735"/>
    <cellStyle name="Normal 2 11" xfId="736"/>
    <cellStyle name="Normal 2 12" xfId="737"/>
    <cellStyle name="Normal 2 13" xfId="738"/>
    <cellStyle name="Normal 2 14" xfId="739"/>
    <cellStyle name="Normal 2 15" xfId="740"/>
    <cellStyle name="Normal 2 16" xfId="741"/>
    <cellStyle name="Normal 2 17" xfId="742"/>
    <cellStyle name="Normal 2 18" xfId="743"/>
    <cellStyle name="Normal 2 19" xfId="744"/>
    <cellStyle name="Normal 2 2" xfId="745"/>
    <cellStyle name="Normal 2 20" xfId="746"/>
    <cellStyle name="Normal 2 21" xfId="747"/>
    <cellStyle name="Normal 2 22" xfId="748"/>
    <cellStyle name="Normal 2 23" xfId="749"/>
    <cellStyle name="Normal 2 24" xfId="750"/>
    <cellStyle name="Normal 2 25" xfId="751"/>
    <cellStyle name="Normal 2 3" xfId="752"/>
    <cellStyle name="Normal 2 4" xfId="753"/>
    <cellStyle name="Normal 2 5" xfId="754"/>
    <cellStyle name="Normal 2 6" xfId="755"/>
    <cellStyle name="Normal 2 6 2" xfId="1014"/>
    <cellStyle name="Normal 2 7" xfId="756"/>
    <cellStyle name="Normal 2 8" xfId="757"/>
    <cellStyle name="Normal 2 9" xfId="758"/>
    <cellStyle name="Normal 3 10" xfId="759"/>
    <cellStyle name="Normal 3 11" xfId="760"/>
    <cellStyle name="Normal 3 12" xfId="761"/>
    <cellStyle name="Normal 3 13" xfId="762"/>
    <cellStyle name="Normal 3 14" xfId="763"/>
    <cellStyle name="Normal 3 15" xfId="764"/>
    <cellStyle name="Normal 3 16" xfId="765"/>
    <cellStyle name="Normal 3 17" xfId="766"/>
    <cellStyle name="Normal 3 18" xfId="767"/>
    <cellStyle name="Normal 3 19" xfId="768"/>
    <cellStyle name="Normal 3 2" xfId="769"/>
    <cellStyle name="Normal 3 20" xfId="770"/>
    <cellStyle name="Normal 3 21" xfId="771"/>
    <cellStyle name="Normal 3 22" xfId="772"/>
    <cellStyle name="Normal 3 23" xfId="773"/>
    <cellStyle name="Normal 3 24" xfId="774"/>
    <cellStyle name="Normal 3 3" xfId="775"/>
    <cellStyle name="Normal 3 4" xfId="776"/>
    <cellStyle name="Normal 3 5" xfId="777"/>
    <cellStyle name="Normal 3 6" xfId="778"/>
    <cellStyle name="Normal 3 7" xfId="779"/>
    <cellStyle name="Normal 3 8" xfId="780"/>
    <cellStyle name="Normal 3 9" xfId="781"/>
    <cellStyle name="Normal 4" xfId="782"/>
    <cellStyle name="Normal 4 10" xfId="783"/>
    <cellStyle name="Normal 4 11" xfId="784"/>
    <cellStyle name="Normal 4 12" xfId="785"/>
    <cellStyle name="Normal 4 13" xfId="786"/>
    <cellStyle name="Normal 4 14" xfId="787"/>
    <cellStyle name="Normal 4 15" xfId="788"/>
    <cellStyle name="Normal 4 16" xfId="789"/>
    <cellStyle name="Normal 4 17" xfId="790"/>
    <cellStyle name="Normal 4 18" xfId="791"/>
    <cellStyle name="Normal 4 19" xfId="792"/>
    <cellStyle name="Normal 4 2" xfId="793"/>
    <cellStyle name="Normal 4 20" xfId="794"/>
    <cellStyle name="Normal 4 21" xfId="795"/>
    <cellStyle name="Normal 4 22" xfId="796"/>
    <cellStyle name="Normal 4 23" xfId="797"/>
    <cellStyle name="Normal 4 3" xfId="798"/>
    <cellStyle name="Normal 4 4" xfId="799"/>
    <cellStyle name="Normal 4 5" xfId="800"/>
    <cellStyle name="Normal 4 6" xfId="801"/>
    <cellStyle name="Normal 4 7" xfId="802"/>
    <cellStyle name="Normal 4 8" xfId="803"/>
    <cellStyle name="Normal 4 9" xfId="804"/>
    <cellStyle name="Normal 5" xfId="805"/>
    <cellStyle name="Normal 6" xfId="806"/>
    <cellStyle name="Normal 7" xfId="807"/>
    <cellStyle name="Normal 8" xfId="808"/>
    <cellStyle name="Normal 9" xfId="809"/>
    <cellStyle name="Normal_Hoja2" xfId="810"/>
    <cellStyle name="Normal_Hoja5" xfId="811"/>
    <cellStyle name="Normal_Hoja7" xfId="812"/>
    <cellStyle name="Notas 10" xfId="813"/>
    <cellStyle name="Notas 11" xfId="814"/>
    <cellStyle name="Notas 12" xfId="815"/>
    <cellStyle name="Notas 13" xfId="816"/>
    <cellStyle name="Notas 14" xfId="817"/>
    <cellStyle name="Notas 15" xfId="818"/>
    <cellStyle name="Notas 16" xfId="819"/>
    <cellStyle name="Notas 17" xfId="820"/>
    <cellStyle name="Notas 18" xfId="821"/>
    <cellStyle name="Notas 19" xfId="822"/>
    <cellStyle name="Notas 2" xfId="823"/>
    <cellStyle name="Notas 20" xfId="824"/>
    <cellStyle name="Notas 21" xfId="825"/>
    <cellStyle name="Notas 22" xfId="826"/>
    <cellStyle name="Notas 23" xfId="827"/>
    <cellStyle name="Notas 3" xfId="828"/>
    <cellStyle name="Notas 4" xfId="829"/>
    <cellStyle name="Notas 5" xfId="830"/>
    <cellStyle name="Notas 6" xfId="831"/>
    <cellStyle name="Notas 7" xfId="832"/>
    <cellStyle name="Notas 8" xfId="833"/>
    <cellStyle name="Notas 9" xfId="834"/>
    <cellStyle name="Porcentaje" xfId="835" builtinId="5"/>
    <cellStyle name="Salida 10" xfId="836"/>
    <cellStyle name="Salida 11" xfId="837"/>
    <cellStyle name="Salida 12" xfId="838"/>
    <cellStyle name="Salida 13" xfId="839"/>
    <cellStyle name="Salida 14" xfId="840"/>
    <cellStyle name="Salida 15" xfId="841"/>
    <cellStyle name="Salida 16" xfId="842"/>
    <cellStyle name="Salida 17" xfId="843"/>
    <cellStyle name="Salida 18" xfId="844"/>
    <cellStyle name="Salida 19" xfId="845"/>
    <cellStyle name="Salida 2" xfId="846"/>
    <cellStyle name="Salida 20" xfId="847"/>
    <cellStyle name="Salida 21" xfId="848"/>
    <cellStyle name="Salida 22" xfId="849"/>
    <cellStyle name="Salida 23" xfId="850"/>
    <cellStyle name="Salida 3" xfId="851"/>
    <cellStyle name="Salida 4" xfId="852"/>
    <cellStyle name="Salida 5" xfId="853"/>
    <cellStyle name="Salida 6" xfId="854"/>
    <cellStyle name="Salida 7" xfId="855"/>
    <cellStyle name="Salida 8" xfId="856"/>
    <cellStyle name="Salida 9" xfId="857"/>
    <cellStyle name="Texto de advertencia 10" xfId="858"/>
    <cellStyle name="Texto de advertencia 11" xfId="859"/>
    <cellStyle name="Texto de advertencia 12" xfId="860"/>
    <cellStyle name="Texto de advertencia 13" xfId="861"/>
    <cellStyle name="Texto de advertencia 14" xfId="862"/>
    <cellStyle name="Texto de advertencia 15" xfId="863"/>
    <cellStyle name="Texto de advertencia 16" xfId="864"/>
    <cellStyle name="Texto de advertencia 17" xfId="865"/>
    <cellStyle name="Texto de advertencia 18" xfId="866"/>
    <cellStyle name="Texto de advertencia 19" xfId="867"/>
    <cellStyle name="Texto de advertencia 2" xfId="868"/>
    <cellStyle name="Texto de advertencia 20" xfId="869"/>
    <cellStyle name="Texto de advertencia 21" xfId="870"/>
    <cellStyle name="Texto de advertencia 22" xfId="871"/>
    <cellStyle name="Texto de advertencia 23" xfId="872"/>
    <cellStyle name="Texto de advertencia 3" xfId="873"/>
    <cellStyle name="Texto de advertencia 4" xfId="874"/>
    <cellStyle name="Texto de advertencia 5" xfId="875"/>
    <cellStyle name="Texto de advertencia 6" xfId="876"/>
    <cellStyle name="Texto de advertencia 7" xfId="877"/>
    <cellStyle name="Texto de advertencia 8" xfId="878"/>
    <cellStyle name="Texto de advertencia 9" xfId="879"/>
    <cellStyle name="Texto explicativo 10" xfId="880"/>
    <cellStyle name="Texto explicativo 11" xfId="881"/>
    <cellStyle name="Texto explicativo 12" xfId="882"/>
    <cellStyle name="Texto explicativo 13" xfId="883"/>
    <cellStyle name="Texto explicativo 14" xfId="884"/>
    <cellStyle name="Texto explicativo 15" xfId="885"/>
    <cellStyle name="Texto explicativo 16" xfId="886"/>
    <cellStyle name="Texto explicativo 17" xfId="887"/>
    <cellStyle name="Texto explicativo 18" xfId="888"/>
    <cellStyle name="Texto explicativo 19" xfId="889"/>
    <cellStyle name="Texto explicativo 2" xfId="890"/>
    <cellStyle name="Texto explicativo 20" xfId="891"/>
    <cellStyle name="Texto explicativo 21" xfId="892"/>
    <cellStyle name="Texto explicativo 22" xfId="893"/>
    <cellStyle name="Texto explicativo 23" xfId="894"/>
    <cellStyle name="Texto explicativo 3" xfId="895"/>
    <cellStyle name="Texto explicativo 4" xfId="896"/>
    <cellStyle name="Texto explicativo 5" xfId="897"/>
    <cellStyle name="Texto explicativo 6" xfId="898"/>
    <cellStyle name="Texto explicativo 7" xfId="899"/>
    <cellStyle name="Texto explicativo 8" xfId="900"/>
    <cellStyle name="Texto explicativo 9" xfId="901"/>
    <cellStyle name="Título 1 10" xfId="902"/>
    <cellStyle name="Título 1 11" xfId="903"/>
    <cellStyle name="Título 1 12" xfId="904"/>
    <cellStyle name="Título 1 13" xfId="905"/>
    <cellStyle name="Título 1 14" xfId="906"/>
    <cellStyle name="Título 1 15" xfId="907"/>
    <cellStyle name="Título 1 16" xfId="908"/>
    <cellStyle name="Título 1 17" xfId="909"/>
    <cellStyle name="Título 1 18" xfId="910"/>
    <cellStyle name="Título 1 19" xfId="911"/>
    <cellStyle name="Título 1 2" xfId="912"/>
    <cellStyle name="Título 1 20" xfId="913"/>
    <cellStyle name="Título 1 21" xfId="914"/>
    <cellStyle name="Título 1 22" xfId="915"/>
    <cellStyle name="Título 1 23" xfId="916"/>
    <cellStyle name="Título 1 3" xfId="917"/>
    <cellStyle name="Título 1 4" xfId="918"/>
    <cellStyle name="Título 1 5" xfId="919"/>
    <cellStyle name="Título 1 6" xfId="920"/>
    <cellStyle name="Título 1 7" xfId="921"/>
    <cellStyle name="Título 1 8" xfId="922"/>
    <cellStyle name="Título 1 9" xfId="923"/>
    <cellStyle name="Título 10" xfId="924"/>
    <cellStyle name="Título 11" xfId="925"/>
    <cellStyle name="Título 12" xfId="926"/>
    <cellStyle name="Título 13" xfId="927"/>
    <cellStyle name="Título 14" xfId="928"/>
    <cellStyle name="Título 15" xfId="929"/>
    <cellStyle name="Título 16" xfId="930"/>
    <cellStyle name="Título 17" xfId="931"/>
    <cellStyle name="Título 18" xfId="932"/>
    <cellStyle name="Título 19" xfId="933"/>
    <cellStyle name="Título 2 10" xfId="934"/>
    <cellStyle name="Título 2 11" xfId="935"/>
    <cellStyle name="Título 2 12" xfId="936"/>
    <cellStyle name="Título 2 13" xfId="937"/>
    <cellStyle name="Título 2 14" xfId="938"/>
    <cellStyle name="Título 2 15" xfId="939"/>
    <cellStyle name="Título 2 16" xfId="940"/>
    <cellStyle name="Título 2 17" xfId="941"/>
    <cellStyle name="Título 2 18" xfId="942"/>
    <cellStyle name="Título 2 19" xfId="943"/>
    <cellStyle name="Título 2 2" xfId="944"/>
    <cellStyle name="Título 2 20" xfId="945"/>
    <cellStyle name="Título 2 21" xfId="946"/>
    <cellStyle name="Título 2 22" xfId="947"/>
    <cellStyle name="Título 2 23" xfId="948"/>
    <cellStyle name="Título 2 3" xfId="949"/>
    <cellStyle name="Título 2 4" xfId="950"/>
    <cellStyle name="Título 2 5" xfId="951"/>
    <cellStyle name="Título 2 6" xfId="952"/>
    <cellStyle name="Título 2 7" xfId="953"/>
    <cellStyle name="Título 2 8" xfId="954"/>
    <cellStyle name="Título 2 9" xfId="955"/>
    <cellStyle name="Título 20" xfId="956"/>
    <cellStyle name="Título 21" xfId="957"/>
    <cellStyle name="Título 22" xfId="958"/>
    <cellStyle name="Título 23" xfId="959"/>
    <cellStyle name="Título 24" xfId="960"/>
    <cellStyle name="Título 25" xfId="961"/>
    <cellStyle name="Título 3 10" xfId="962"/>
    <cellStyle name="Título 3 11" xfId="963"/>
    <cellStyle name="Título 3 12" xfId="964"/>
    <cellStyle name="Título 3 13" xfId="965"/>
    <cellStyle name="Título 3 14" xfId="966"/>
    <cellStyle name="Título 3 15" xfId="967"/>
    <cellStyle name="Título 3 16" xfId="968"/>
    <cellStyle name="Título 3 17" xfId="969"/>
    <cellStyle name="Título 3 18" xfId="970"/>
    <cellStyle name="Título 3 19" xfId="971"/>
    <cellStyle name="Título 3 2" xfId="972"/>
    <cellStyle name="Título 3 20" xfId="973"/>
    <cellStyle name="Título 3 21" xfId="974"/>
    <cellStyle name="Título 3 22" xfId="975"/>
    <cellStyle name="Título 3 23" xfId="976"/>
    <cellStyle name="Título 3 3" xfId="977"/>
    <cellStyle name="Título 3 4" xfId="978"/>
    <cellStyle name="Título 3 5" xfId="979"/>
    <cellStyle name="Título 3 6" xfId="980"/>
    <cellStyle name="Título 3 7" xfId="981"/>
    <cellStyle name="Título 3 8" xfId="982"/>
    <cellStyle name="Título 3 9" xfId="983"/>
    <cellStyle name="Título 4" xfId="984"/>
    <cellStyle name="Título 5" xfId="985"/>
    <cellStyle name="Título 6" xfId="986"/>
    <cellStyle name="Título 7" xfId="987"/>
    <cellStyle name="Título 8" xfId="988"/>
    <cellStyle name="Título 9" xfId="989"/>
    <cellStyle name="Total 10" xfId="990"/>
    <cellStyle name="Total 11" xfId="991"/>
    <cellStyle name="Total 12" xfId="992"/>
    <cellStyle name="Total 13" xfId="993"/>
    <cellStyle name="Total 14" xfId="994"/>
    <cellStyle name="Total 15" xfId="995"/>
    <cellStyle name="Total 16" xfId="996"/>
    <cellStyle name="Total 17" xfId="997"/>
    <cellStyle name="Total 18" xfId="998"/>
    <cellStyle name="Total 19" xfId="999"/>
    <cellStyle name="Total 2" xfId="1000"/>
    <cellStyle name="Total 20" xfId="1001"/>
    <cellStyle name="Total 21" xfId="1002"/>
    <cellStyle name="Total 22" xfId="1003"/>
    <cellStyle name="Total 23" xfId="1004"/>
    <cellStyle name="Total 3" xfId="1005"/>
    <cellStyle name="Total 4" xfId="1006"/>
    <cellStyle name="Total 5" xfId="1007"/>
    <cellStyle name="Total 6" xfId="1008"/>
    <cellStyle name="Total 7" xfId="1009"/>
    <cellStyle name="Total 8" xfId="1010"/>
    <cellStyle name="Total 9" xfId="101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89649</xdr:colOff>
      <xdr:row>0</xdr:row>
      <xdr:rowOff>77045</xdr:rowOff>
    </xdr:from>
    <xdr:to>
      <xdr:col>18</xdr:col>
      <xdr:colOff>637873</xdr:colOff>
      <xdr:row>7</xdr:row>
      <xdr:rowOff>33619</xdr:rowOff>
    </xdr:to>
    <xdr:pic>
      <xdr:nvPicPr>
        <xdr:cNvPr id="2" name="4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699" y="77045"/>
          <a:ext cx="13311724" cy="1299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89649</xdr:colOff>
      <xdr:row>0</xdr:row>
      <xdr:rowOff>77045</xdr:rowOff>
    </xdr:from>
    <xdr:to>
      <xdr:col>22</xdr:col>
      <xdr:colOff>525814</xdr:colOff>
      <xdr:row>7</xdr:row>
      <xdr:rowOff>33619</xdr:rowOff>
    </xdr:to>
    <xdr:pic>
      <xdr:nvPicPr>
        <xdr:cNvPr id="2" name="4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699" y="77045"/>
          <a:ext cx="13311724" cy="1299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7:AC2066"/>
  <sheetViews>
    <sheetView tabSelected="1" zoomScale="85" zoomScaleNormal="85" workbookViewId="0">
      <pane xSplit="3" ySplit="10" topLeftCell="D11" activePane="bottomRight" state="frozen"/>
      <selection pane="topRight" activeCell="D1" sqref="D1"/>
      <selection pane="bottomLeft" activeCell="A4" sqref="A4"/>
      <selection pane="bottomRight" activeCell="Y18" sqref="Y18"/>
    </sheetView>
  </sheetViews>
  <sheetFormatPr baseColWidth="10" defaultColWidth="11.42578125" defaultRowHeight="15" x14ac:dyDescent="0.2"/>
  <cols>
    <col min="1" max="1" width="2.85546875" style="364" hidden="1" customWidth="1"/>
    <col min="2" max="2" width="28" style="24" bestFit="1" customWidth="1"/>
    <col min="3" max="3" width="41" style="1" customWidth="1"/>
    <col min="4" max="4" width="22.7109375" style="385" customWidth="1"/>
    <col min="5" max="5" width="20.5703125" style="283" customWidth="1"/>
    <col min="6" max="6" width="18.7109375" style="283" customWidth="1"/>
    <col min="7" max="7" width="8.140625" style="283" customWidth="1"/>
    <col min="8" max="8" width="9" style="283" customWidth="1"/>
    <col min="9" max="9" width="19.85546875" style="283" hidden="1" customWidth="1"/>
    <col min="10" max="10" width="21.85546875" style="283" hidden="1" customWidth="1"/>
    <col min="11" max="11" width="22.42578125" style="283" customWidth="1"/>
    <col min="12" max="14" width="19.42578125" style="283" hidden="1" customWidth="1"/>
    <col min="15" max="17" width="20.85546875" style="283" hidden="1" customWidth="1"/>
    <col min="18" max="19" width="20.85546875" style="283" customWidth="1"/>
    <col min="20" max="20" width="19.42578125" style="283" customWidth="1"/>
    <col min="21" max="21" width="20.85546875" style="283" bestFit="1" customWidth="1"/>
    <col min="22" max="22" width="19.5703125" style="283" bestFit="1" customWidth="1"/>
    <col min="23" max="23" width="20.85546875" style="283" bestFit="1" customWidth="1"/>
    <col min="24" max="24" width="21.5703125" style="283" hidden="1" customWidth="1"/>
    <col min="25" max="25" width="19.5703125" style="283" bestFit="1" customWidth="1"/>
    <col min="26" max="26" width="24" style="283" hidden="1" customWidth="1"/>
    <col min="27" max="27" width="35.28515625" style="283" hidden="1" customWidth="1"/>
    <col min="28" max="28" width="23" style="283" customWidth="1"/>
    <col min="29" max="29" width="10.85546875" style="41" bestFit="1" customWidth="1"/>
    <col min="30" max="30" width="16.7109375" style="1" bestFit="1" customWidth="1"/>
    <col min="31" max="16384" width="11.42578125" style="1"/>
  </cols>
  <sheetData>
    <row r="7" spans="1:29" ht="15.75" thickBot="1" x14ac:dyDescent="0.25"/>
    <row r="8" spans="1:29" ht="39" customHeight="1" thickBot="1" x14ac:dyDescent="0.25">
      <c r="A8" s="17" t="s">
        <v>36</v>
      </c>
      <c r="B8" s="429" t="s">
        <v>2642</v>
      </c>
      <c r="C8" s="430"/>
      <c r="D8" s="430"/>
      <c r="E8" s="430"/>
      <c r="F8" s="430"/>
      <c r="G8" s="430"/>
      <c r="H8" s="430"/>
      <c r="I8" s="430"/>
      <c r="J8" s="430"/>
      <c r="K8" s="430"/>
      <c r="L8" s="430"/>
      <c r="M8" s="430"/>
      <c r="N8" s="430"/>
      <c r="O8" s="430"/>
      <c r="P8" s="430"/>
      <c r="Q8" s="430"/>
      <c r="R8" s="430"/>
      <c r="S8" s="430"/>
      <c r="T8" s="430"/>
      <c r="U8" s="430"/>
      <c r="V8" s="430"/>
      <c r="W8" s="430"/>
      <c r="X8" s="430"/>
      <c r="Y8" s="430"/>
      <c r="Z8" s="430"/>
      <c r="AA8" s="430"/>
      <c r="AB8" s="430"/>
      <c r="AC8" s="431"/>
    </row>
    <row r="9" spans="1:29" s="93" customFormat="1" ht="15.75" customHeight="1" x14ac:dyDescent="0.2">
      <c r="A9" s="92">
        <v>1</v>
      </c>
      <c r="B9" s="432" t="s">
        <v>41</v>
      </c>
      <c r="C9" s="432" t="s">
        <v>866</v>
      </c>
      <c r="D9" s="427" t="s">
        <v>865</v>
      </c>
      <c r="E9" s="427" t="s">
        <v>862</v>
      </c>
      <c r="F9" s="427" t="s">
        <v>863</v>
      </c>
      <c r="G9" s="427" t="s">
        <v>28</v>
      </c>
      <c r="H9" s="427" t="s">
        <v>29</v>
      </c>
      <c r="I9" s="427" t="s">
        <v>39</v>
      </c>
      <c r="J9" s="427" t="s">
        <v>53</v>
      </c>
      <c r="K9" s="427" t="s">
        <v>864</v>
      </c>
      <c r="L9" s="427" t="s">
        <v>5</v>
      </c>
      <c r="M9" s="427" t="s">
        <v>6</v>
      </c>
      <c r="N9" s="427" t="s">
        <v>7</v>
      </c>
      <c r="O9" s="427" t="s">
        <v>8</v>
      </c>
      <c r="P9" s="427" t="s">
        <v>9</v>
      </c>
      <c r="Q9" s="427" t="s">
        <v>40</v>
      </c>
      <c r="R9" s="427" t="s">
        <v>867</v>
      </c>
      <c r="S9" s="427" t="s">
        <v>12</v>
      </c>
      <c r="T9" s="427" t="s">
        <v>13</v>
      </c>
      <c r="U9" s="427" t="s">
        <v>14</v>
      </c>
      <c r="V9" s="427" t="s">
        <v>15</v>
      </c>
      <c r="W9" s="427" t="s">
        <v>16</v>
      </c>
      <c r="X9" s="427" t="s">
        <v>17</v>
      </c>
      <c r="Y9" s="427" t="s">
        <v>51</v>
      </c>
      <c r="Z9" s="427" t="s">
        <v>52</v>
      </c>
      <c r="AA9" s="427" t="s">
        <v>870</v>
      </c>
      <c r="AB9" s="427" t="s">
        <v>868</v>
      </c>
      <c r="AC9" s="434" t="s">
        <v>869</v>
      </c>
    </row>
    <row r="10" spans="1:29" s="400" customFormat="1" ht="51" customHeight="1" thickBot="1" x14ac:dyDescent="0.25">
      <c r="A10" s="399">
        <v>1</v>
      </c>
      <c r="B10" s="433"/>
      <c r="C10" s="433"/>
      <c r="D10" s="428"/>
      <c r="E10" s="428"/>
      <c r="F10" s="428"/>
      <c r="G10" s="428"/>
      <c r="H10" s="428"/>
      <c r="I10" s="428"/>
      <c r="J10" s="428"/>
      <c r="K10" s="428"/>
      <c r="L10" s="428"/>
      <c r="M10" s="428"/>
      <c r="N10" s="428"/>
      <c r="O10" s="428"/>
      <c r="P10" s="428"/>
      <c r="Q10" s="428"/>
      <c r="R10" s="428"/>
      <c r="S10" s="428"/>
      <c r="T10" s="428"/>
      <c r="U10" s="428"/>
      <c r="V10" s="428"/>
      <c r="W10" s="428"/>
      <c r="X10" s="428"/>
      <c r="Y10" s="428"/>
      <c r="Z10" s="428"/>
      <c r="AA10" s="428"/>
      <c r="AB10" s="428"/>
      <c r="AC10" s="435"/>
    </row>
    <row r="11" spans="1:29" s="79" customFormat="1" ht="15.75" x14ac:dyDescent="0.2">
      <c r="A11" s="363">
        <v>1</v>
      </c>
      <c r="B11" s="108" t="s">
        <v>186</v>
      </c>
      <c r="C11" s="109" t="s">
        <v>187</v>
      </c>
      <c r="D11" s="284">
        <f>+D12+D264</f>
        <v>622043070351.30005</v>
      </c>
      <c r="E11" s="284">
        <f>SUM('ADICIONES  2018'!C11:M11)</f>
        <v>452918559727.46008</v>
      </c>
      <c r="F11" s="284">
        <f>+F12+F264</f>
        <v>2323482554</v>
      </c>
      <c r="G11" s="284">
        <f>+G12+G264</f>
        <v>0</v>
      </c>
      <c r="H11" s="284">
        <f>+H12+H264</f>
        <v>0</v>
      </c>
      <c r="I11" s="284">
        <f>+I12+I264</f>
        <v>0</v>
      </c>
      <c r="J11" s="284">
        <f>+J12+J264</f>
        <v>0</v>
      </c>
      <c r="K11" s="284">
        <f>+D11+E11-F11+G11-H11</f>
        <v>1072638147524.7601</v>
      </c>
      <c r="L11" s="284">
        <f t="shared" ref="L11:Q11" si="0">+L12+L264</f>
        <v>59809168873.079994</v>
      </c>
      <c r="M11" s="284">
        <f t="shared" si="0"/>
        <v>39551785157.07</v>
      </c>
      <c r="N11" s="284">
        <f t="shared" si="0"/>
        <v>48629751245.259995</v>
      </c>
      <c r="O11" s="284">
        <f t="shared" si="0"/>
        <v>67280155653.279999</v>
      </c>
      <c r="P11" s="284">
        <f t="shared" si="0"/>
        <v>275544315115.88007</v>
      </c>
      <c r="Q11" s="284">
        <f t="shared" si="0"/>
        <v>52091279683.170006</v>
      </c>
      <c r="R11" s="284">
        <f t="shared" ref="R11:R16" si="1">SUM(L11:Q11)</f>
        <v>542906455727.74005</v>
      </c>
      <c r="S11" s="284">
        <f t="shared" ref="S11:Z11" si="2">+S12+S264</f>
        <v>44777944622.289993</v>
      </c>
      <c r="T11" s="284">
        <f t="shared" si="2"/>
        <v>42012900870.790001</v>
      </c>
      <c r="U11" s="284">
        <f t="shared" si="2"/>
        <v>138967441622.71002</v>
      </c>
      <c r="V11" s="284">
        <f t="shared" si="2"/>
        <v>34485623456.290009</v>
      </c>
      <c r="W11" s="284">
        <f t="shared" si="2"/>
        <v>70395919567.589996</v>
      </c>
      <c r="X11" s="284">
        <f t="shared" si="2"/>
        <v>0</v>
      </c>
      <c r="Y11" s="284">
        <f t="shared" si="2"/>
        <v>-11931705017.43</v>
      </c>
      <c r="Z11" s="284">
        <f t="shared" si="2"/>
        <v>0</v>
      </c>
      <c r="AA11" s="284">
        <f t="shared" ref="AA11:AA16" si="3">SUM(S11:Z11)</f>
        <v>318708125122.24005</v>
      </c>
      <c r="AB11" s="284">
        <f t="shared" ref="AB11:AB74" si="4">+R11+AA11</f>
        <v>861614580849.9801</v>
      </c>
      <c r="AC11" s="101">
        <f t="shared" ref="AC11:AC74" si="5">+AB11/K11</f>
        <v>0.80326677066097085</v>
      </c>
    </row>
    <row r="12" spans="1:29" s="79" customFormat="1" ht="15.75" x14ac:dyDescent="0.2">
      <c r="A12" s="363">
        <v>1</v>
      </c>
      <c r="B12" s="110" t="s">
        <v>188</v>
      </c>
      <c r="C12" s="106" t="s">
        <v>91</v>
      </c>
      <c r="D12" s="105">
        <f>+D13+D165</f>
        <v>533065562700</v>
      </c>
      <c r="E12" s="105">
        <f>SUM('ADICIONES  2018'!C12:M12)</f>
        <v>21140126855.200001</v>
      </c>
      <c r="F12" s="105">
        <f>+F13+F165</f>
        <v>1328514123</v>
      </c>
      <c r="G12" s="105">
        <f>+G13+G165</f>
        <v>0</v>
      </c>
      <c r="H12" s="105">
        <f>+H13+H165</f>
        <v>0</v>
      </c>
      <c r="I12" s="105">
        <f>+I13+I165</f>
        <v>0</v>
      </c>
      <c r="J12" s="105">
        <f>+J13+J165</f>
        <v>0</v>
      </c>
      <c r="K12" s="105">
        <f>+D12+E12-F12+G12-H12</f>
        <v>552877175432.19995</v>
      </c>
      <c r="L12" s="105">
        <f t="shared" ref="L12:Q12" si="6">+L13+L165</f>
        <v>59122564591.199997</v>
      </c>
      <c r="M12" s="105">
        <f t="shared" si="6"/>
        <v>38946299365.739998</v>
      </c>
      <c r="N12" s="105">
        <f t="shared" si="6"/>
        <v>47799408104.989998</v>
      </c>
      <c r="O12" s="105">
        <f t="shared" si="6"/>
        <v>47296234353.559998</v>
      </c>
      <c r="P12" s="105">
        <f t="shared" si="6"/>
        <v>39898555045.57</v>
      </c>
      <c r="Q12" s="105">
        <f t="shared" si="6"/>
        <v>51329805637.200005</v>
      </c>
      <c r="R12" s="105">
        <f t="shared" si="1"/>
        <v>284392867098.26001</v>
      </c>
      <c r="S12" s="105">
        <f t="shared" ref="S12:Z12" si="7">+S13+S165</f>
        <v>43358179062.339996</v>
      </c>
      <c r="T12" s="105">
        <f t="shared" si="7"/>
        <v>39894390249.059998</v>
      </c>
      <c r="U12" s="105">
        <f t="shared" si="7"/>
        <v>45076447944.580002</v>
      </c>
      <c r="V12" s="105">
        <f t="shared" si="7"/>
        <v>44633322661.200005</v>
      </c>
      <c r="W12" s="105">
        <f t="shared" si="7"/>
        <v>54204557091.299995</v>
      </c>
      <c r="X12" s="105">
        <f t="shared" si="7"/>
        <v>0</v>
      </c>
      <c r="Y12" s="105">
        <f t="shared" si="7"/>
        <v>0</v>
      </c>
      <c r="Z12" s="105">
        <f t="shared" si="7"/>
        <v>0</v>
      </c>
      <c r="AA12" s="105">
        <f t="shared" si="3"/>
        <v>227166897008.47998</v>
      </c>
      <c r="AB12" s="105">
        <f t="shared" si="4"/>
        <v>511559764106.73999</v>
      </c>
      <c r="AC12" s="104">
        <f t="shared" si="5"/>
        <v>0.92526837214221958</v>
      </c>
    </row>
    <row r="13" spans="1:29" s="79" customFormat="1" ht="15" customHeight="1" x14ac:dyDescent="0.2">
      <c r="A13" s="363">
        <v>1</v>
      </c>
      <c r="B13" s="110" t="s">
        <v>189</v>
      </c>
      <c r="C13" s="106" t="s">
        <v>386</v>
      </c>
      <c r="D13" s="105">
        <f>+D14+D26+D59+D74+D94+D109+D116+D123+D158</f>
        <v>473324000000</v>
      </c>
      <c r="E13" s="105">
        <f>SUM('ADICIONES  2018'!C13:M13)</f>
        <v>16697799370</v>
      </c>
      <c r="F13" s="105">
        <f>+F14+F26+F59+F74+F94+F109+F116+F123+F158</f>
        <v>0</v>
      </c>
      <c r="G13" s="105">
        <f>+G14+G26+G59+G74+G94+G109+G116+G123+G158</f>
        <v>0</v>
      </c>
      <c r="H13" s="105">
        <f>+H14+H26+H59+H74+H94+H109+H116+H123+H158</f>
        <v>0</v>
      </c>
      <c r="I13" s="105">
        <f>+I14+I26+I59+I74+I94+I109+I116+I123+I158</f>
        <v>0</v>
      </c>
      <c r="J13" s="105">
        <f>+J14+J26+J59+J74+J94+J109+J116+J123+J158</f>
        <v>0</v>
      </c>
      <c r="K13" s="105">
        <f>+D13+E13-F13+G13-H13</f>
        <v>490021799370</v>
      </c>
      <c r="L13" s="105">
        <f t="shared" ref="L13:Q13" si="8">+L14+L26+L59+L74+L94+L109+L116+L123+L158</f>
        <v>50988577671</v>
      </c>
      <c r="M13" s="105">
        <f t="shared" si="8"/>
        <v>34335150843.34</v>
      </c>
      <c r="N13" s="105">
        <f t="shared" si="8"/>
        <v>41817887189</v>
      </c>
      <c r="O13" s="105">
        <f t="shared" si="8"/>
        <v>40715569416.369995</v>
      </c>
      <c r="P13" s="105">
        <f t="shared" si="8"/>
        <v>35796557699.690002</v>
      </c>
      <c r="Q13" s="105">
        <f t="shared" si="8"/>
        <v>43746048294.190002</v>
      </c>
      <c r="R13" s="105">
        <f t="shared" si="1"/>
        <v>247399791113.59</v>
      </c>
      <c r="S13" s="105">
        <f t="shared" ref="S13:Z13" si="9">+S14+S26+S59+S74+S94+S109+S116+S123+S158</f>
        <v>37144723485.589996</v>
      </c>
      <c r="T13" s="105">
        <f t="shared" si="9"/>
        <v>33710120978.400002</v>
      </c>
      <c r="U13" s="105">
        <f t="shared" si="9"/>
        <v>40343994187.5</v>
      </c>
      <c r="V13" s="105">
        <f t="shared" si="9"/>
        <v>36634252697.830002</v>
      </c>
      <c r="W13" s="105">
        <f t="shared" si="9"/>
        <v>44138745253.169998</v>
      </c>
      <c r="X13" s="105">
        <f t="shared" si="9"/>
        <v>0</v>
      </c>
      <c r="Y13" s="105">
        <f t="shared" si="9"/>
        <v>0</v>
      </c>
      <c r="Z13" s="105">
        <f t="shared" si="9"/>
        <v>0</v>
      </c>
      <c r="AA13" s="105">
        <f t="shared" si="3"/>
        <v>191971836602.48999</v>
      </c>
      <c r="AB13" s="105">
        <f t="shared" si="4"/>
        <v>439371627716.07996</v>
      </c>
      <c r="AC13" s="104">
        <f t="shared" si="5"/>
        <v>0.89663690121737682</v>
      </c>
    </row>
    <row r="14" spans="1:29" s="79" customFormat="1" ht="15.75" x14ac:dyDescent="0.2">
      <c r="A14" s="363">
        <v>1</v>
      </c>
      <c r="B14" s="110" t="s">
        <v>387</v>
      </c>
      <c r="C14" s="106" t="s">
        <v>907</v>
      </c>
      <c r="D14" s="105">
        <v>52500000000</v>
      </c>
      <c r="E14" s="105">
        <f>SUM('ADICIONES  2018'!C14:M14)</f>
        <v>0</v>
      </c>
      <c r="F14" s="105"/>
      <c r="G14" s="105"/>
      <c r="H14" s="105"/>
      <c r="I14" s="105"/>
      <c r="J14" s="105"/>
      <c r="K14" s="105">
        <f>+D14+E14-F14+G14-H14</f>
        <v>52500000000</v>
      </c>
      <c r="L14" s="105">
        <v>4099025700</v>
      </c>
      <c r="M14" s="105">
        <v>4161364100</v>
      </c>
      <c r="N14" s="105">
        <v>4628813200</v>
      </c>
      <c r="O14" s="105">
        <v>4747229300</v>
      </c>
      <c r="P14" s="105">
        <v>4315886500</v>
      </c>
      <c r="Q14" s="105">
        <v>4272689500</v>
      </c>
      <c r="R14" s="105">
        <f t="shared" si="1"/>
        <v>26225008300</v>
      </c>
      <c r="S14" s="105">
        <v>4360259500</v>
      </c>
      <c r="T14" s="105">
        <v>4947488500</v>
      </c>
      <c r="U14" s="105">
        <v>4310632800</v>
      </c>
      <c r="V14" s="105">
        <v>4846990800</v>
      </c>
      <c r="W14" s="105">
        <v>4467775700</v>
      </c>
      <c r="X14" s="105"/>
      <c r="Y14" s="105"/>
      <c r="Z14" s="105"/>
      <c r="AA14" s="105">
        <f t="shared" si="3"/>
        <v>22933147300</v>
      </c>
      <c r="AB14" s="105">
        <f>+R14+AA14</f>
        <v>49158155600</v>
      </c>
      <c r="AC14" s="104">
        <f t="shared" si="5"/>
        <v>0.93634582095238095</v>
      </c>
    </row>
    <row r="15" spans="1:29" s="79" customFormat="1" ht="31.5" x14ac:dyDescent="0.2">
      <c r="A15" s="363"/>
      <c r="B15" s="110" t="s">
        <v>388</v>
      </c>
      <c r="C15" s="106" t="s">
        <v>389</v>
      </c>
      <c r="D15" s="105">
        <f>+D16</f>
        <v>36636886440</v>
      </c>
      <c r="E15" s="105">
        <f>SUM('ADICIONES  2018'!C15:M15)</f>
        <v>0</v>
      </c>
      <c r="F15" s="105">
        <f t="shared" ref="F15:Z15" si="10">+F16</f>
        <v>0</v>
      </c>
      <c r="G15" s="105">
        <f t="shared" si="10"/>
        <v>0</v>
      </c>
      <c r="H15" s="105">
        <f t="shared" si="10"/>
        <v>0</v>
      </c>
      <c r="I15" s="105">
        <f t="shared" si="10"/>
        <v>0</v>
      </c>
      <c r="J15" s="105">
        <f t="shared" si="10"/>
        <v>0</v>
      </c>
      <c r="K15" s="105">
        <f>+D15+E15-F15+G15-H15</f>
        <v>36636886440</v>
      </c>
      <c r="L15" s="105">
        <f t="shared" si="10"/>
        <v>2860486458.7722192</v>
      </c>
      <c r="M15" s="105">
        <f t="shared" si="10"/>
        <v>2903989027.9465299</v>
      </c>
      <c r="N15" s="105">
        <f t="shared" si="10"/>
        <v>3230196258.2928195</v>
      </c>
      <c r="O15" s="105">
        <f t="shared" si="10"/>
        <v>3312832395.5950608</v>
      </c>
      <c r="P15" s="105">
        <f t="shared" si="10"/>
        <v>3011821782.636744</v>
      </c>
      <c r="Q15" s="105">
        <f t="shared" si="10"/>
        <v>2981676952.4739122</v>
      </c>
      <c r="R15" s="105">
        <f t="shared" si="1"/>
        <v>18301002875.717285</v>
      </c>
      <c r="S15" s="105">
        <f t="shared" si="10"/>
        <v>3042787279.0558319</v>
      </c>
      <c r="T15" s="105">
        <f t="shared" si="10"/>
        <v>3452582368.337256</v>
      </c>
      <c r="U15" s="105">
        <f t="shared" si="10"/>
        <v>3008155511.9645567</v>
      </c>
      <c r="V15" s="105">
        <f t="shared" si="10"/>
        <v>3382450505.0538049</v>
      </c>
      <c r="W15" s="105">
        <f t="shared" si="10"/>
        <v>3117816970.6722193</v>
      </c>
      <c r="X15" s="105">
        <f t="shared" si="10"/>
        <v>0</v>
      </c>
      <c r="Y15" s="105">
        <f t="shared" si="10"/>
        <v>0</v>
      </c>
      <c r="Z15" s="105">
        <f t="shared" si="10"/>
        <v>0</v>
      </c>
      <c r="AA15" s="105">
        <f t="shared" si="3"/>
        <v>16003792635.083668</v>
      </c>
      <c r="AB15" s="105">
        <f t="shared" si="4"/>
        <v>34304795510.800953</v>
      </c>
      <c r="AC15" s="104">
        <f t="shared" si="5"/>
        <v>0.93634582095238095</v>
      </c>
    </row>
    <row r="16" spans="1:29" ht="28.5" x14ac:dyDescent="0.2">
      <c r="B16" s="97" t="s">
        <v>390</v>
      </c>
      <c r="C16" s="98" t="s">
        <v>391</v>
      </c>
      <c r="D16" s="285">
        <f>+D14*69.7845456%</f>
        <v>36636886440</v>
      </c>
      <c r="E16" s="285">
        <f>SUM('ADICIONES  2018'!C16:M16)</f>
        <v>0</v>
      </c>
      <c r="F16" s="285">
        <f>+F14*69.7845456%</f>
        <v>0</v>
      </c>
      <c r="G16" s="285">
        <f>+G14*69.7845456%</f>
        <v>0</v>
      </c>
      <c r="H16" s="285">
        <f>+H14*69.7845456%</f>
        <v>0</v>
      </c>
      <c r="I16" s="285">
        <f>+I14*69.7845456%</f>
        <v>0</v>
      </c>
      <c r="J16" s="285">
        <f>+J14*69.7845456%</f>
        <v>0</v>
      </c>
      <c r="K16" s="287">
        <f>+D16+E16-F16+G16+H16</f>
        <v>36636886440</v>
      </c>
      <c r="L16" s="285">
        <f t="shared" ref="L16:Q16" si="11">+L14*69.7845456%</f>
        <v>2860486458.7722192</v>
      </c>
      <c r="M16" s="285">
        <f t="shared" si="11"/>
        <v>2903989027.9465299</v>
      </c>
      <c r="N16" s="285">
        <f t="shared" si="11"/>
        <v>3230196258.2928195</v>
      </c>
      <c r="O16" s="285">
        <f t="shared" si="11"/>
        <v>3312832395.5950608</v>
      </c>
      <c r="P16" s="285">
        <f t="shared" si="11"/>
        <v>3011821782.636744</v>
      </c>
      <c r="Q16" s="285">
        <f t="shared" si="11"/>
        <v>2981676952.4739122</v>
      </c>
      <c r="R16" s="287">
        <f t="shared" si="1"/>
        <v>18301002875.717285</v>
      </c>
      <c r="S16" s="285">
        <f t="shared" ref="S16:Z16" si="12">+S14*69.7845456%</f>
        <v>3042787279.0558319</v>
      </c>
      <c r="T16" s="285">
        <f t="shared" si="12"/>
        <v>3452582368.337256</v>
      </c>
      <c r="U16" s="285">
        <f t="shared" si="12"/>
        <v>3008155511.9645567</v>
      </c>
      <c r="V16" s="285">
        <f t="shared" si="12"/>
        <v>3382450505.0538049</v>
      </c>
      <c r="W16" s="285">
        <f t="shared" si="12"/>
        <v>3117816970.6722193</v>
      </c>
      <c r="X16" s="285">
        <f t="shared" si="12"/>
        <v>0</v>
      </c>
      <c r="Y16" s="285">
        <f t="shared" si="12"/>
        <v>0</v>
      </c>
      <c r="Z16" s="285">
        <f t="shared" si="12"/>
        <v>0</v>
      </c>
      <c r="AA16" s="287">
        <f t="shared" si="3"/>
        <v>16003792635.083668</v>
      </c>
      <c r="AB16" s="287">
        <f t="shared" si="4"/>
        <v>34304795510.800953</v>
      </c>
      <c r="AC16" s="37">
        <f t="shared" si="5"/>
        <v>0.93634582095238095</v>
      </c>
    </row>
    <row r="17" spans="1:29" s="79" customFormat="1" ht="31.5" x14ac:dyDescent="0.2">
      <c r="A17" s="363"/>
      <c r="B17" s="110" t="s">
        <v>392</v>
      </c>
      <c r="C17" s="106" t="s">
        <v>393</v>
      </c>
      <c r="D17" s="105">
        <f>+D18</f>
        <v>14695800000</v>
      </c>
      <c r="E17" s="105">
        <f>SUM('ADICIONES  2018'!C17:M17)</f>
        <v>0</v>
      </c>
      <c r="F17" s="105">
        <f t="shared" ref="F17:Z17" si="13">+F18</f>
        <v>0</v>
      </c>
      <c r="G17" s="105">
        <f t="shared" si="13"/>
        <v>0</v>
      </c>
      <c r="H17" s="105">
        <f t="shared" si="13"/>
        <v>0</v>
      </c>
      <c r="I17" s="105">
        <f t="shared" si="13"/>
        <v>0</v>
      </c>
      <c r="J17" s="105">
        <f t="shared" si="13"/>
        <v>0</v>
      </c>
      <c r="K17" s="105">
        <f t="shared" ref="K17:K80" si="14">+D17+E17-F17+G17-H17</f>
        <v>14695800000</v>
      </c>
      <c r="L17" s="105">
        <f t="shared" si="13"/>
        <v>1147399273.944</v>
      </c>
      <c r="M17" s="105">
        <f t="shared" si="13"/>
        <v>1164849038.872</v>
      </c>
      <c r="N17" s="105">
        <f t="shared" si="13"/>
        <v>1295697390.944</v>
      </c>
      <c r="O17" s="105">
        <f t="shared" si="13"/>
        <v>1328844425.6560001</v>
      </c>
      <c r="P17" s="105">
        <f t="shared" si="13"/>
        <v>1208102949.0799999</v>
      </c>
      <c r="Q17" s="105">
        <f t="shared" si="13"/>
        <v>1196011244.8400002</v>
      </c>
      <c r="R17" s="105">
        <f t="shared" ref="R17:R80" si="15">SUM(L17:Q17)</f>
        <v>7340904323.3360004</v>
      </c>
      <c r="S17" s="105">
        <f t="shared" si="13"/>
        <v>1220523839.24</v>
      </c>
      <c r="T17" s="105">
        <f t="shared" si="13"/>
        <v>1384900980.9200001</v>
      </c>
      <c r="U17" s="105">
        <f t="shared" si="13"/>
        <v>1206632333.3759999</v>
      </c>
      <c r="V17" s="105">
        <f t="shared" si="13"/>
        <v>1356769664.7360001</v>
      </c>
      <c r="W17" s="105">
        <f t="shared" si="13"/>
        <v>1250619773.944</v>
      </c>
      <c r="X17" s="105">
        <f t="shared" si="13"/>
        <v>0</v>
      </c>
      <c r="Y17" s="105">
        <f t="shared" si="13"/>
        <v>0</v>
      </c>
      <c r="Z17" s="105">
        <f t="shared" si="13"/>
        <v>0</v>
      </c>
      <c r="AA17" s="105">
        <f t="shared" ref="AA17:AA80" si="16">SUM(S17:Z17)</f>
        <v>6419446592.2159996</v>
      </c>
      <c r="AB17" s="105">
        <f t="shared" si="4"/>
        <v>13760350915.552</v>
      </c>
      <c r="AC17" s="104">
        <f t="shared" si="5"/>
        <v>0.93634582095238095</v>
      </c>
    </row>
    <row r="18" spans="1:29" s="5" customFormat="1" ht="21.75" customHeight="1" x14ac:dyDescent="0.2">
      <c r="A18" s="156"/>
      <c r="B18" s="99" t="s">
        <v>394</v>
      </c>
      <c r="C18" s="100" t="s">
        <v>92</v>
      </c>
      <c r="D18" s="105">
        <f>SUM(D19:D21)</f>
        <v>14695800000</v>
      </c>
      <c r="E18" s="105">
        <f>SUM('ADICIONES  2018'!C18:M18)</f>
        <v>0</v>
      </c>
      <c r="F18" s="286">
        <f>SUM(F19:F21)</f>
        <v>0</v>
      </c>
      <c r="G18" s="286">
        <f>SUM(G19:G21)</f>
        <v>0</v>
      </c>
      <c r="H18" s="286">
        <f>SUM(H19:H21)</f>
        <v>0</v>
      </c>
      <c r="I18" s="286">
        <f>SUM(I19:I21)</f>
        <v>0</v>
      </c>
      <c r="J18" s="286">
        <f>SUM(J19:J21)</f>
        <v>0</v>
      </c>
      <c r="K18" s="286">
        <f t="shared" si="14"/>
        <v>14695800000</v>
      </c>
      <c r="L18" s="286">
        <f t="shared" ref="L18:Q18" si="17">SUM(L19:L21)</f>
        <v>1147399273.944</v>
      </c>
      <c r="M18" s="286">
        <f t="shared" si="17"/>
        <v>1164849038.872</v>
      </c>
      <c r="N18" s="286">
        <f t="shared" si="17"/>
        <v>1295697390.944</v>
      </c>
      <c r="O18" s="286">
        <f t="shared" si="17"/>
        <v>1328844425.6560001</v>
      </c>
      <c r="P18" s="286">
        <f t="shared" si="17"/>
        <v>1208102949.0799999</v>
      </c>
      <c r="Q18" s="286">
        <f t="shared" si="17"/>
        <v>1196011244.8400002</v>
      </c>
      <c r="R18" s="286">
        <f t="shared" si="15"/>
        <v>7340904323.3360004</v>
      </c>
      <c r="S18" s="286">
        <f t="shared" ref="S18:Z18" si="18">SUM(S19:S21)</f>
        <v>1220523839.24</v>
      </c>
      <c r="T18" s="286">
        <f t="shared" si="18"/>
        <v>1384900980.9200001</v>
      </c>
      <c r="U18" s="286">
        <f t="shared" si="18"/>
        <v>1206632333.3759999</v>
      </c>
      <c r="V18" s="286">
        <f t="shared" si="18"/>
        <v>1356769664.7360001</v>
      </c>
      <c r="W18" s="286">
        <f t="shared" si="18"/>
        <v>1250619773.944</v>
      </c>
      <c r="X18" s="286">
        <f t="shared" si="18"/>
        <v>0</v>
      </c>
      <c r="Y18" s="286">
        <f t="shared" si="18"/>
        <v>0</v>
      </c>
      <c r="Z18" s="286">
        <f t="shared" si="18"/>
        <v>0</v>
      </c>
      <c r="AA18" s="286">
        <f t="shared" si="16"/>
        <v>6419446592.2159996</v>
      </c>
      <c r="AB18" s="286">
        <f t="shared" si="4"/>
        <v>13760350915.552</v>
      </c>
      <c r="AC18" s="36">
        <f t="shared" si="5"/>
        <v>0.93634582095238095</v>
      </c>
    </row>
    <row r="19" spans="1:29" s="5" customFormat="1" x14ac:dyDescent="0.2">
      <c r="A19" s="364"/>
      <c r="B19" s="97" t="s">
        <v>395</v>
      </c>
      <c r="C19" s="158" t="s">
        <v>396</v>
      </c>
      <c r="D19" s="285">
        <f>+D14*7.992%</f>
        <v>4195800000.0000005</v>
      </c>
      <c r="E19" s="285">
        <f>SUM('ADICIONES  2018'!C19:M19)</f>
        <v>0</v>
      </c>
      <c r="F19" s="285">
        <f>+F14*7.992%</f>
        <v>0</v>
      </c>
      <c r="G19" s="285">
        <f>+G14*7.992%</f>
        <v>0</v>
      </c>
      <c r="H19" s="285">
        <f>+H14*7.992%</f>
        <v>0</v>
      </c>
      <c r="I19" s="285">
        <f>+I14*7.992%</f>
        <v>0</v>
      </c>
      <c r="J19" s="285">
        <f>+J14*7.992%</f>
        <v>0</v>
      </c>
      <c r="K19" s="287">
        <f t="shared" si="14"/>
        <v>4195800000.0000005</v>
      </c>
      <c r="L19" s="285">
        <f t="shared" ref="L19:Q19" si="19">+L14*7.992%</f>
        <v>327594133.94400001</v>
      </c>
      <c r="M19" s="285">
        <f t="shared" si="19"/>
        <v>332576218.87200004</v>
      </c>
      <c r="N19" s="285">
        <f t="shared" si="19"/>
        <v>369934750.94400001</v>
      </c>
      <c r="O19" s="285">
        <f t="shared" si="19"/>
        <v>379398565.65600002</v>
      </c>
      <c r="P19" s="285">
        <f t="shared" si="19"/>
        <v>344925649.08000004</v>
      </c>
      <c r="Q19" s="285">
        <f t="shared" si="19"/>
        <v>341473344.84000003</v>
      </c>
      <c r="R19" s="287">
        <f t="shared" si="15"/>
        <v>2095902663.336</v>
      </c>
      <c r="S19" s="285">
        <f t="shared" ref="S19:Z19" si="20">+S14*7.992%</f>
        <v>348471939.24000001</v>
      </c>
      <c r="T19" s="285">
        <f t="shared" si="20"/>
        <v>395403280.92000002</v>
      </c>
      <c r="U19" s="285">
        <f t="shared" si="20"/>
        <v>344505773.37600005</v>
      </c>
      <c r="V19" s="285">
        <f t="shared" si="20"/>
        <v>387371504.736</v>
      </c>
      <c r="W19" s="285">
        <f t="shared" si="20"/>
        <v>357064633.94400001</v>
      </c>
      <c r="X19" s="285">
        <f t="shared" si="20"/>
        <v>0</v>
      </c>
      <c r="Y19" s="285">
        <f t="shared" si="20"/>
        <v>0</v>
      </c>
      <c r="Z19" s="285">
        <f t="shared" si="20"/>
        <v>0</v>
      </c>
      <c r="AA19" s="287">
        <f t="shared" si="16"/>
        <v>1832817132.2160003</v>
      </c>
      <c r="AB19" s="287">
        <f t="shared" si="4"/>
        <v>3928719795.552</v>
      </c>
      <c r="AC19" s="37">
        <f t="shared" si="5"/>
        <v>0.93634582095238084</v>
      </c>
    </row>
    <row r="20" spans="1:29" s="5" customFormat="1" x14ac:dyDescent="0.2">
      <c r="A20" s="156"/>
      <c r="B20" s="97" t="s">
        <v>397</v>
      </c>
      <c r="C20" s="158" t="s">
        <v>398</v>
      </c>
      <c r="D20" s="285">
        <f>+D14*20%</f>
        <v>10500000000</v>
      </c>
      <c r="E20" s="285">
        <f>SUM('ADICIONES  2018'!C20:M20)</f>
        <v>0</v>
      </c>
      <c r="F20" s="285">
        <f>+F14*20%</f>
        <v>0</v>
      </c>
      <c r="G20" s="285">
        <f>+G14*20%</f>
        <v>0</v>
      </c>
      <c r="H20" s="285">
        <f>+H14*20%</f>
        <v>0</v>
      </c>
      <c r="I20" s="285">
        <f>+I14*20%</f>
        <v>0</v>
      </c>
      <c r="J20" s="285">
        <f>+J14*20%</f>
        <v>0</v>
      </c>
      <c r="K20" s="287">
        <f t="shared" si="14"/>
        <v>10500000000</v>
      </c>
      <c r="L20" s="285">
        <f t="shared" ref="L20:Q20" si="21">+L14*20%</f>
        <v>819805140</v>
      </c>
      <c r="M20" s="285">
        <f t="shared" si="21"/>
        <v>832272820</v>
      </c>
      <c r="N20" s="285">
        <f t="shared" si="21"/>
        <v>925762640</v>
      </c>
      <c r="O20" s="285">
        <f t="shared" si="21"/>
        <v>949445860</v>
      </c>
      <c r="P20" s="285">
        <f t="shared" si="21"/>
        <v>863177300</v>
      </c>
      <c r="Q20" s="285">
        <f t="shared" si="21"/>
        <v>854537900</v>
      </c>
      <c r="R20" s="287">
        <f t="shared" si="15"/>
        <v>5245001660</v>
      </c>
      <c r="S20" s="285">
        <f t="shared" ref="S20:Z20" si="22">+S14*20%</f>
        <v>872051900</v>
      </c>
      <c r="T20" s="285">
        <f t="shared" si="22"/>
        <v>989497700</v>
      </c>
      <c r="U20" s="285">
        <f t="shared" si="22"/>
        <v>862126560</v>
      </c>
      <c r="V20" s="285">
        <f t="shared" si="22"/>
        <v>969398160</v>
      </c>
      <c r="W20" s="285">
        <f t="shared" si="22"/>
        <v>893555140</v>
      </c>
      <c r="X20" s="285">
        <f t="shared" si="22"/>
        <v>0</v>
      </c>
      <c r="Y20" s="285">
        <f t="shared" si="22"/>
        <v>0</v>
      </c>
      <c r="Z20" s="285">
        <f t="shared" si="22"/>
        <v>0</v>
      </c>
      <c r="AA20" s="287">
        <f t="shared" si="16"/>
        <v>4586629460</v>
      </c>
      <c r="AB20" s="287">
        <f t="shared" si="4"/>
        <v>9831631120</v>
      </c>
      <c r="AC20" s="37">
        <f t="shared" si="5"/>
        <v>0.93634582095238095</v>
      </c>
    </row>
    <row r="21" spans="1:29" ht="42.75" hidden="1" x14ac:dyDescent="0.2">
      <c r="B21" s="97" t="s">
        <v>399</v>
      </c>
      <c r="C21" s="157" t="s">
        <v>1353</v>
      </c>
      <c r="D21" s="285">
        <f>+D14*0%</f>
        <v>0</v>
      </c>
      <c r="E21" s="285">
        <f>SUM('ADICIONES  2018'!C21:M21)</f>
        <v>0</v>
      </c>
      <c r="F21" s="285">
        <f>+F14*0%</f>
        <v>0</v>
      </c>
      <c r="G21" s="285">
        <f>+G14*0%</f>
        <v>0</v>
      </c>
      <c r="H21" s="285">
        <f>+H14*0%</f>
        <v>0</v>
      </c>
      <c r="I21" s="285">
        <f>+I14*0%</f>
        <v>0</v>
      </c>
      <c r="J21" s="285">
        <f>+J14*0%</f>
        <v>0</v>
      </c>
      <c r="K21" s="287">
        <f t="shared" si="14"/>
        <v>0</v>
      </c>
      <c r="L21" s="285">
        <f t="shared" ref="L21:Q21" si="23">+L14*0%</f>
        <v>0</v>
      </c>
      <c r="M21" s="285">
        <f t="shared" si="23"/>
        <v>0</v>
      </c>
      <c r="N21" s="285">
        <f t="shared" si="23"/>
        <v>0</v>
      </c>
      <c r="O21" s="285">
        <f t="shared" si="23"/>
        <v>0</v>
      </c>
      <c r="P21" s="285">
        <f t="shared" si="23"/>
        <v>0</v>
      </c>
      <c r="Q21" s="285">
        <f t="shared" si="23"/>
        <v>0</v>
      </c>
      <c r="R21" s="287">
        <f t="shared" si="15"/>
        <v>0</v>
      </c>
      <c r="S21" s="285">
        <f t="shared" ref="S21:Z21" si="24">+S14*0%</f>
        <v>0</v>
      </c>
      <c r="T21" s="285">
        <f t="shared" si="24"/>
        <v>0</v>
      </c>
      <c r="U21" s="285">
        <f t="shared" si="24"/>
        <v>0</v>
      </c>
      <c r="V21" s="285">
        <f t="shared" si="24"/>
        <v>0</v>
      </c>
      <c r="W21" s="285">
        <f t="shared" si="24"/>
        <v>0</v>
      </c>
      <c r="X21" s="285">
        <f t="shared" si="24"/>
        <v>0</v>
      </c>
      <c r="Y21" s="285">
        <f t="shared" si="24"/>
        <v>0</v>
      </c>
      <c r="Z21" s="285">
        <f t="shared" si="24"/>
        <v>0</v>
      </c>
      <c r="AA21" s="287">
        <f t="shared" si="16"/>
        <v>0</v>
      </c>
      <c r="AB21" s="287">
        <f t="shared" si="4"/>
        <v>0</v>
      </c>
      <c r="AC21" s="37" t="e">
        <f t="shared" si="5"/>
        <v>#DIV/0!</v>
      </c>
    </row>
    <row r="22" spans="1:29" s="79" customFormat="1" ht="31.5" x14ac:dyDescent="0.2">
      <c r="A22" s="363"/>
      <c r="B22" s="110" t="s">
        <v>400</v>
      </c>
      <c r="C22" s="106" t="s">
        <v>401</v>
      </c>
      <c r="D22" s="105">
        <f>SUM(D23:D25)</f>
        <v>1167313560</v>
      </c>
      <c r="E22" s="105">
        <f>SUM('ADICIONES  2018'!C22:M22)</f>
        <v>0</v>
      </c>
      <c r="F22" s="105">
        <f>SUM(F23:F25)</f>
        <v>0</v>
      </c>
      <c r="G22" s="105">
        <f>SUM(G23:G25)</f>
        <v>0</v>
      </c>
      <c r="H22" s="105">
        <f>SUM(H23:H25)</f>
        <v>0</v>
      </c>
      <c r="I22" s="105">
        <f>SUM(I23:I25)</f>
        <v>0</v>
      </c>
      <c r="J22" s="105">
        <f>SUM(J23:J25)</f>
        <v>0</v>
      </c>
      <c r="K22" s="105">
        <f t="shared" si="14"/>
        <v>1167313560</v>
      </c>
      <c r="L22" s="105">
        <f t="shared" ref="L22:Q22" si="25">SUM(L23:L25)</f>
        <v>91139967.283780813</v>
      </c>
      <c r="M22" s="105">
        <f t="shared" si="25"/>
        <v>92526033.181470394</v>
      </c>
      <c r="N22" s="105">
        <f t="shared" si="25"/>
        <v>102919550.76318081</v>
      </c>
      <c r="O22" s="105">
        <f t="shared" si="25"/>
        <v>105552478.74893922</v>
      </c>
      <c r="P22" s="105">
        <f t="shared" si="25"/>
        <v>95961768.283255994</v>
      </c>
      <c r="Q22" s="105">
        <f t="shared" si="25"/>
        <v>95001302.686087996</v>
      </c>
      <c r="R22" s="105">
        <f t="shared" si="15"/>
        <v>583101100.94671524</v>
      </c>
      <c r="S22" s="105">
        <f t="shared" ref="S22:Z22" si="26">SUM(S23:S25)</f>
        <v>96948381.704167992</v>
      </c>
      <c r="T22" s="105">
        <f t="shared" si="26"/>
        <v>110005150.742744</v>
      </c>
      <c r="U22" s="105">
        <f t="shared" si="26"/>
        <v>95844954.6594432</v>
      </c>
      <c r="V22" s="105">
        <f t="shared" si="26"/>
        <v>107770630.2101952</v>
      </c>
      <c r="W22" s="105">
        <f t="shared" si="26"/>
        <v>99338955.383780807</v>
      </c>
      <c r="X22" s="105">
        <f t="shared" si="26"/>
        <v>0</v>
      </c>
      <c r="Y22" s="105">
        <f t="shared" si="26"/>
        <v>0</v>
      </c>
      <c r="Z22" s="105">
        <f t="shared" si="26"/>
        <v>0</v>
      </c>
      <c r="AA22" s="105">
        <f t="shared" si="16"/>
        <v>509908072.70033121</v>
      </c>
      <c r="AB22" s="105">
        <f t="shared" si="4"/>
        <v>1093009173.6470466</v>
      </c>
      <c r="AC22" s="104">
        <f t="shared" si="5"/>
        <v>0.93634582095238106</v>
      </c>
    </row>
    <row r="23" spans="1:29" x14ac:dyDescent="0.2">
      <c r="B23" s="97" t="s">
        <v>402</v>
      </c>
      <c r="C23" s="98" t="s">
        <v>403</v>
      </c>
      <c r="D23" s="285">
        <f>+D14*0.08%</f>
        <v>42000000</v>
      </c>
      <c r="E23" s="285">
        <f>SUM('ADICIONES  2018'!C23:M23)</f>
        <v>0</v>
      </c>
      <c r="F23" s="285">
        <f>+F14*0.08%</f>
        <v>0</v>
      </c>
      <c r="G23" s="285">
        <f>+G14*0.08%</f>
        <v>0</v>
      </c>
      <c r="H23" s="285">
        <f>+H14*0.08%</f>
        <v>0</v>
      </c>
      <c r="I23" s="285">
        <f>+I14*0.08%</f>
        <v>0</v>
      </c>
      <c r="J23" s="285">
        <f>+J14*0.08%</f>
        <v>0</v>
      </c>
      <c r="K23" s="287">
        <f t="shared" si="14"/>
        <v>42000000</v>
      </c>
      <c r="L23" s="285">
        <f t="shared" ref="L23:Q23" si="27">+L14*0.08%</f>
        <v>3279220.56</v>
      </c>
      <c r="M23" s="285">
        <f t="shared" si="27"/>
        <v>3329091.2800000003</v>
      </c>
      <c r="N23" s="285">
        <f t="shared" si="27"/>
        <v>3703050.56</v>
      </c>
      <c r="O23" s="285">
        <f t="shared" si="27"/>
        <v>3797783.4400000004</v>
      </c>
      <c r="P23" s="285">
        <f t="shared" si="27"/>
        <v>3452709.2</v>
      </c>
      <c r="Q23" s="285">
        <f t="shared" si="27"/>
        <v>3418151.6</v>
      </c>
      <c r="R23" s="287">
        <f t="shared" si="15"/>
        <v>20980006.640000001</v>
      </c>
      <c r="S23" s="285">
        <f t="shared" ref="S23:Z23" si="28">+S14*0.08%</f>
        <v>3488207.6</v>
      </c>
      <c r="T23" s="285">
        <f t="shared" si="28"/>
        <v>3957990.8000000003</v>
      </c>
      <c r="U23" s="285">
        <f t="shared" si="28"/>
        <v>3448506.24</v>
      </c>
      <c r="V23" s="285">
        <f t="shared" si="28"/>
        <v>3877592.64</v>
      </c>
      <c r="W23" s="285">
        <f t="shared" si="28"/>
        <v>3574220.56</v>
      </c>
      <c r="X23" s="285">
        <f t="shared" si="28"/>
        <v>0</v>
      </c>
      <c r="Y23" s="285">
        <f t="shared" si="28"/>
        <v>0</v>
      </c>
      <c r="Z23" s="285">
        <f t="shared" si="28"/>
        <v>0</v>
      </c>
      <c r="AA23" s="287">
        <f t="shared" si="16"/>
        <v>18346517.84</v>
      </c>
      <c r="AB23" s="287">
        <f t="shared" si="4"/>
        <v>39326524.480000004</v>
      </c>
      <c r="AC23" s="37">
        <f t="shared" si="5"/>
        <v>0.93634582095238106</v>
      </c>
    </row>
    <row r="24" spans="1:29" ht="28.5" x14ac:dyDescent="0.2">
      <c r="B24" s="97" t="s">
        <v>404</v>
      </c>
      <c r="C24" s="98" t="s">
        <v>405</v>
      </c>
      <c r="D24" s="285">
        <f>+D14*1.43856%</f>
        <v>755244000</v>
      </c>
      <c r="E24" s="285">
        <f>SUM('ADICIONES  2018'!C24:M24)</f>
        <v>0</v>
      </c>
      <c r="F24" s="285">
        <f>+F14*1.43856%</f>
        <v>0</v>
      </c>
      <c r="G24" s="285">
        <f>+G14*1.43856%</f>
        <v>0</v>
      </c>
      <c r="H24" s="285">
        <f>+H14*1.43856%</f>
        <v>0</v>
      </c>
      <c r="I24" s="285">
        <f>+I14*1.43856%</f>
        <v>0</v>
      </c>
      <c r="J24" s="285">
        <f>+J14*1.43856%</f>
        <v>0</v>
      </c>
      <c r="K24" s="287">
        <f t="shared" si="14"/>
        <v>755244000</v>
      </c>
      <c r="L24" s="285">
        <f t="shared" ref="L24:Q24" si="29">+L14*1.43856%</f>
        <v>58966944.109920003</v>
      </c>
      <c r="M24" s="285">
        <f t="shared" si="29"/>
        <v>59863719.396959998</v>
      </c>
      <c r="N24" s="285">
        <f t="shared" si="29"/>
        <v>66588255.169919997</v>
      </c>
      <c r="O24" s="285">
        <f t="shared" si="29"/>
        <v>68291741.818080008</v>
      </c>
      <c r="P24" s="285">
        <f t="shared" si="29"/>
        <v>62086616.834399998</v>
      </c>
      <c r="Q24" s="285">
        <f t="shared" si="29"/>
        <v>61465202.071199998</v>
      </c>
      <c r="R24" s="287">
        <f t="shared" si="15"/>
        <v>377262479.40048003</v>
      </c>
      <c r="S24" s="285">
        <f t="shared" ref="S24:Z24" si="30">+S14*1.43856%</f>
        <v>62724949.063199997</v>
      </c>
      <c r="T24" s="285">
        <f t="shared" si="30"/>
        <v>71172590.565600008</v>
      </c>
      <c r="U24" s="285">
        <f t="shared" si="30"/>
        <v>62011039.207680002</v>
      </c>
      <c r="V24" s="285">
        <f t="shared" si="30"/>
        <v>69726870.852479994</v>
      </c>
      <c r="W24" s="285">
        <f t="shared" si="30"/>
        <v>64271634.109920003</v>
      </c>
      <c r="X24" s="285">
        <f t="shared" si="30"/>
        <v>0</v>
      </c>
      <c r="Y24" s="285">
        <f t="shared" si="30"/>
        <v>0</v>
      </c>
      <c r="Z24" s="285">
        <f t="shared" si="30"/>
        <v>0</v>
      </c>
      <c r="AA24" s="287">
        <f t="shared" si="16"/>
        <v>329907083.79888004</v>
      </c>
      <c r="AB24" s="287">
        <f t="shared" si="4"/>
        <v>707169563.19936013</v>
      </c>
      <c r="AC24" s="37">
        <f t="shared" si="5"/>
        <v>0.93634582095238117</v>
      </c>
    </row>
    <row r="25" spans="1:29" s="5" customFormat="1" ht="42.75" x14ac:dyDescent="0.2">
      <c r="A25" s="156"/>
      <c r="B25" s="97" t="s">
        <v>406</v>
      </c>
      <c r="C25" s="98" t="s">
        <v>407</v>
      </c>
      <c r="D25" s="285">
        <f>+D14*0.7048944%</f>
        <v>370069560</v>
      </c>
      <c r="E25" s="285">
        <f>SUM('ADICIONES  2018'!C25:M25)</f>
        <v>0</v>
      </c>
      <c r="F25" s="285">
        <f>+F14*0.7048944%</f>
        <v>0</v>
      </c>
      <c r="G25" s="285">
        <f>+G14*0.7048944%</f>
        <v>0</v>
      </c>
      <c r="H25" s="285">
        <f>+H14*0.7048944%</f>
        <v>0</v>
      </c>
      <c r="I25" s="285">
        <f>+I14*0.7048944%</f>
        <v>0</v>
      </c>
      <c r="J25" s="285">
        <f>+J14*0.7048944%</f>
        <v>0</v>
      </c>
      <c r="K25" s="287">
        <f t="shared" si="14"/>
        <v>370069560</v>
      </c>
      <c r="L25" s="285">
        <f t="shared" ref="L25:Q25" si="31">+L14*0.7048944%</f>
        <v>28893802.613860801</v>
      </c>
      <c r="M25" s="285">
        <f t="shared" si="31"/>
        <v>29333222.504510403</v>
      </c>
      <c r="N25" s="285">
        <f t="shared" si="31"/>
        <v>32628245.033260804</v>
      </c>
      <c r="O25" s="285">
        <f t="shared" si="31"/>
        <v>33462953.490859203</v>
      </c>
      <c r="P25" s="285">
        <f t="shared" si="31"/>
        <v>30422442.248856001</v>
      </c>
      <c r="Q25" s="285">
        <f t="shared" si="31"/>
        <v>30117949.014888003</v>
      </c>
      <c r="R25" s="287">
        <f t="shared" si="15"/>
        <v>184858614.90623522</v>
      </c>
      <c r="S25" s="285">
        <f t="shared" ref="S25:Z25" si="32">+S14*0.7048944%</f>
        <v>30735225.040968001</v>
      </c>
      <c r="T25" s="285">
        <f t="shared" si="32"/>
        <v>34874569.377144001</v>
      </c>
      <c r="U25" s="285">
        <f t="shared" si="32"/>
        <v>30385409.211763203</v>
      </c>
      <c r="V25" s="285">
        <f t="shared" si="32"/>
        <v>34166166.717715204</v>
      </c>
      <c r="W25" s="285">
        <f t="shared" si="32"/>
        <v>31493100.713860802</v>
      </c>
      <c r="X25" s="285">
        <f t="shared" si="32"/>
        <v>0</v>
      </c>
      <c r="Y25" s="285">
        <f t="shared" si="32"/>
        <v>0</v>
      </c>
      <c r="Z25" s="285">
        <f t="shared" si="32"/>
        <v>0</v>
      </c>
      <c r="AA25" s="287">
        <f t="shared" si="16"/>
        <v>161654471.06145123</v>
      </c>
      <c r="AB25" s="287">
        <f t="shared" si="4"/>
        <v>346513085.96768641</v>
      </c>
      <c r="AC25" s="37">
        <f t="shared" si="5"/>
        <v>0.93634582095238095</v>
      </c>
    </row>
    <row r="26" spans="1:29" s="79" customFormat="1" ht="45" x14ac:dyDescent="0.2">
      <c r="A26" s="363"/>
      <c r="B26" s="110" t="s">
        <v>201</v>
      </c>
      <c r="C26" s="100" t="s">
        <v>408</v>
      </c>
      <c r="D26" s="105">
        <f>+D27+D43</f>
        <v>10300000000</v>
      </c>
      <c r="E26" s="105">
        <f>SUM('ADICIONES  2018'!C26:M26)</f>
        <v>0</v>
      </c>
      <c r="F26" s="105">
        <f>+F27+F43</f>
        <v>0</v>
      </c>
      <c r="G26" s="105">
        <f>+G27+G43</f>
        <v>0</v>
      </c>
      <c r="H26" s="105">
        <f>+H27+H43</f>
        <v>0</v>
      </c>
      <c r="I26" s="105">
        <f>+I27+I43</f>
        <v>0</v>
      </c>
      <c r="J26" s="105">
        <f>+J27+J43</f>
        <v>0</v>
      </c>
      <c r="K26" s="105">
        <f t="shared" si="14"/>
        <v>10300000000</v>
      </c>
      <c r="L26" s="105">
        <f t="shared" ref="L26:Q26" si="33">+L27+L43</f>
        <v>1432121837</v>
      </c>
      <c r="M26" s="105">
        <f t="shared" si="33"/>
        <v>255222733</v>
      </c>
      <c r="N26" s="105">
        <f t="shared" si="33"/>
        <v>249569804</v>
      </c>
      <c r="O26" s="105">
        <f t="shared" si="33"/>
        <v>227127694</v>
      </c>
      <c r="P26" s="105">
        <f t="shared" si="33"/>
        <v>630879199</v>
      </c>
      <c r="Q26" s="105">
        <f t="shared" si="33"/>
        <v>694907139</v>
      </c>
      <c r="R26" s="105">
        <f t="shared" si="15"/>
        <v>3489828406</v>
      </c>
      <c r="S26" s="105">
        <f t="shared" ref="S26:Z26" si="34">+S27+S43</f>
        <v>507387620</v>
      </c>
      <c r="T26" s="105">
        <f t="shared" si="34"/>
        <v>512350502</v>
      </c>
      <c r="U26" s="105">
        <f t="shared" si="34"/>
        <v>704954502</v>
      </c>
      <c r="V26" s="105">
        <f t="shared" si="34"/>
        <v>1284560640</v>
      </c>
      <c r="W26" s="105">
        <f t="shared" si="34"/>
        <v>2456763752</v>
      </c>
      <c r="X26" s="105">
        <f t="shared" si="34"/>
        <v>0</v>
      </c>
      <c r="Y26" s="105">
        <f t="shared" si="34"/>
        <v>0</v>
      </c>
      <c r="Z26" s="105">
        <f t="shared" si="34"/>
        <v>0</v>
      </c>
      <c r="AA26" s="105">
        <f t="shared" si="16"/>
        <v>5466017016</v>
      </c>
      <c r="AB26" s="105">
        <f t="shared" si="4"/>
        <v>8955845422</v>
      </c>
      <c r="AC26" s="104">
        <f t="shared" si="5"/>
        <v>0.86949955553398062</v>
      </c>
    </row>
    <row r="27" spans="1:29" s="79" customFormat="1" ht="30" x14ac:dyDescent="0.2">
      <c r="A27" s="363"/>
      <c r="B27" s="110" t="s">
        <v>203</v>
      </c>
      <c r="C27" s="100" t="s">
        <v>93</v>
      </c>
      <c r="D27" s="105">
        <f>+D28</f>
        <v>6000000000</v>
      </c>
      <c r="E27" s="105">
        <f>SUM('ADICIONES  2018'!C27:M27)</f>
        <v>0</v>
      </c>
      <c r="F27" s="105">
        <f t="shared" ref="F27:Z27" si="35">+F28</f>
        <v>0</v>
      </c>
      <c r="G27" s="105">
        <f t="shared" si="35"/>
        <v>0</v>
      </c>
      <c r="H27" s="105">
        <f t="shared" si="35"/>
        <v>0</v>
      </c>
      <c r="I27" s="105">
        <f t="shared" si="35"/>
        <v>0</v>
      </c>
      <c r="J27" s="105">
        <f t="shared" si="35"/>
        <v>0</v>
      </c>
      <c r="K27" s="105">
        <f t="shared" si="14"/>
        <v>6000000000</v>
      </c>
      <c r="L27" s="105">
        <f t="shared" si="35"/>
        <v>915322610</v>
      </c>
      <c r="M27" s="105">
        <f t="shared" si="35"/>
        <v>138554031</v>
      </c>
      <c r="N27" s="105">
        <f t="shared" si="35"/>
        <v>152057332</v>
      </c>
      <c r="O27" s="105">
        <f t="shared" si="35"/>
        <v>125517988</v>
      </c>
      <c r="P27" s="105">
        <f t="shared" si="35"/>
        <v>398502432</v>
      </c>
      <c r="Q27" s="105">
        <f t="shared" si="35"/>
        <v>520537149</v>
      </c>
      <c r="R27" s="105">
        <f t="shared" si="15"/>
        <v>2250491542</v>
      </c>
      <c r="S27" s="105">
        <f t="shared" si="35"/>
        <v>345134903</v>
      </c>
      <c r="T27" s="105">
        <f t="shared" si="35"/>
        <v>126876330</v>
      </c>
      <c r="U27" s="105">
        <f t="shared" si="35"/>
        <v>354970264</v>
      </c>
      <c r="V27" s="105">
        <f t="shared" si="35"/>
        <v>816777206</v>
      </c>
      <c r="W27" s="105">
        <f t="shared" si="35"/>
        <v>1620139173</v>
      </c>
      <c r="X27" s="105">
        <f t="shared" si="35"/>
        <v>0</v>
      </c>
      <c r="Y27" s="105">
        <f t="shared" si="35"/>
        <v>0</v>
      </c>
      <c r="Z27" s="105">
        <f t="shared" si="35"/>
        <v>0</v>
      </c>
      <c r="AA27" s="105">
        <f t="shared" si="16"/>
        <v>3263897876</v>
      </c>
      <c r="AB27" s="105">
        <f t="shared" si="4"/>
        <v>5514389418</v>
      </c>
      <c r="AC27" s="104">
        <f t="shared" si="5"/>
        <v>0.91906490299999999</v>
      </c>
    </row>
    <row r="28" spans="1:29" s="79" customFormat="1" ht="31.5" x14ac:dyDescent="0.2">
      <c r="A28" s="363"/>
      <c r="B28" s="110" t="s">
        <v>409</v>
      </c>
      <c r="C28" s="106" t="s">
        <v>410</v>
      </c>
      <c r="D28" s="105">
        <f>+D29+D36</f>
        <v>6000000000</v>
      </c>
      <c r="E28" s="105">
        <f>SUM('ADICIONES  2018'!C28:M28)</f>
        <v>0</v>
      </c>
      <c r="F28" s="105">
        <f>+F29+F36</f>
        <v>0</v>
      </c>
      <c r="G28" s="105">
        <f>+G29+G36</f>
        <v>0</v>
      </c>
      <c r="H28" s="105">
        <f>+H29+H36</f>
        <v>0</v>
      </c>
      <c r="I28" s="105">
        <f>+I29+I36</f>
        <v>0</v>
      </c>
      <c r="J28" s="105">
        <f>+J29+J36</f>
        <v>0</v>
      </c>
      <c r="K28" s="105">
        <f t="shared" si="14"/>
        <v>6000000000</v>
      </c>
      <c r="L28" s="105">
        <f t="shared" ref="L28:Q28" si="36">+L29+L36</f>
        <v>915322610</v>
      </c>
      <c r="M28" s="105">
        <f t="shared" si="36"/>
        <v>138554031</v>
      </c>
      <c r="N28" s="105">
        <f t="shared" si="36"/>
        <v>152057332</v>
      </c>
      <c r="O28" s="105">
        <f t="shared" si="36"/>
        <v>125517988</v>
      </c>
      <c r="P28" s="105">
        <f t="shared" si="36"/>
        <v>398502432</v>
      </c>
      <c r="Q28" s="105">
        <f t="shared" si="36"/>
        <v>520537149</v>
      </c>
      <c r="R28" s="105">
        <f t="shared" si="15"/>
        <v>2250491542</v>
      </c>
      <c r="S28" s="105">
        <f t="shared" ref="S28:Z28" si="37">+S29+S36</f>
        <v>345134903</v>
      </c>
      <c r="T28" s="105">
        <f t="shared" si="37"/>
        <v>126876330</v>
      </c>
      <c r="U28" s="105">
        <f t="shared" si="37"/>
        <v>354970264</v>
      </c>
      <c r="V28" s="105">
        <f t="shared" si="37"/>
        <v>816777206</v>
      </c>
      <c r="W28" s="105">
        <f t="shared" si="37"/>
        <v>1620139173</v>
      </c>
      <c r="X28" s="105">
        <f t="shared" si="37"/>
        <v>0</v>
      </c>
      <c r="Y28" s="105">
        <f t="shared" si="37"/>
        <v>0</v>
      </c>
      <c r="Z28" s="105">
        <f t="shared" si="37"/>
        <v>0</v>
      </c>
      <c r="AA28" s="105">
        <f t="shared" si="16"/>
        <v>3263897876</v>
      </c>
      <c r="AB28" s="105">
        <f t="shared" si="4"/>
        <v>5514389418</v>
      </c>
      <c r="AC28" s="104">
        <f t="shared" si="5"/>
        <v>0.91906490299999999</v>
      </c>
    </row>
    <row r="29" spans="1:29" s="79" customFormat="1" ht="47.25" x14ac:dyDescent="0.2">
      <c r="A29" s="363">
        <v>1</v>
      </c>
      <c r="B29" s="110" t="s">
        <v>411</v>
      </c>
      <c r="C29" s="106" t="s">
        <v>412</v>
      </c>
      <c r="D29" s="105">
        <v>500000000</v>
      </c>
      <c r="E29" s="105">
        <f>SUM('ADICIONES  2018'!C29:M29)</f>
        <v>0</v>
      </c>
      <c r="F29" s="105"/>
      <c r="G29" s="105"/>
      <c r="H29" s="105"/>
      <c r="I29" s="105"/>
      <c r="J29" s="105"/>
      <c r="K29" s="105">
        <f t="shared" si="14"/>
        <v>500000000</v>
      </c>
      <c r="L29" s="105">
        <v>0</v>
      </c>
      <c r="M29" s="105">
        <v>0</v>
      </c>
      <c r="N29" s="105">
        <v>0</v>
      </c>
      <c r="O29" s="105">
        <v>0</v>
      </c>
      <c r="P29" s="105">
        <v>0</v>
      </c>
      <c r="Q29" s="105">
        <v>0</v>
      </c>
      <c r="R29" s="105">
        <f t="shared" si="15"/>
        <v>0</v>
      </c>
      <c r="S29" s="105">
        <v>0</v>
      </c>
      <c r="T29" s="105">
        <v>0</v>
      </c>
      <c r="U29" s="105">
        <v>0</v>
      </c>
      <c r="V29" s="105">
        <v>0</v>
      </c>
      <c r="W29" s="105">
        <v>0</v>
      </c>
      <c r="X29" s="105"/>
      <c r="Y29" s="105"/>
      <c r="Z29" s="105"/>
      <c r="AA29" s="105">
        <f t="shared" si="16"/>
        <v>0</v>
      </c>
      <c r="AB29" s="105">
        <f t="shared" si="4"/>
        <v>0</v>
      </c>
      <c r="AC29" s="104">
        <f t="shared" si="5"/>
        <v>0</v>
      </c>
    </row>
    <row r="30" spans="1:29" ht="42.75" x14ac:dyDescent="0.2">
      <c r="B30" s="97" t="s">
        <v>413</v>
      </c>
      <c r="C30" s="98" t="s">
        <v>414</v>
      </c>
      <c r="D30" s="285">
        <f>+D29*87.230682%</f>
        <v>436153410</v>
      </c>
      <c r="E30" s="285">
        <f>SUM('ADICIONES  2018'!C30:M30)</f>
        <v>0</v>
      </c>
      <c r="F30" s="285">
        <f>+F29*87.230682%</f>
        <v>0</v>
      </c>
      <c r="G30" s="285">
        <f>+G29*87.230682%</f>
        <v>0</v>
      </c>
      <c r="H30" s="285">
        <f>+H29*87.230682%</f>
        <v>0</v>
      </c>
      <c r="I30" s="285">
        <f>+I29*87.230682%</f>
        <v>0</v>
      </c>
      <c r="J30" s="285">
        <f>+J29*87.230682%</f>
        <v>0</v>
      </c>
      <c r="K30" s="287">
        <f t="shared" si="14"/>
        <v>436153410</v>
      </c>
      <c r="L30" s="285">
        <f t="shared" ref="L30:Q30" si="38">+L29*87.230682%</f>
        <v>0</v>
      </c>
      <c r="M30" s="285">
        <f t="shared" si="38"/>
        <v>0</v>
      </c>
      <c r="N30" s="285">
        <f t="shared" si="38"/>
        <v>0</v>
      </c>
      <c r="O30" s="285">
        <f t="shared" si="38"/>
        <v>0</v>
      </c>
      <c r="P30" s="285">
        <f t="shared" si="38"/>
        <v>0</v>
      </c>
      <c r="Q30" s="285">
        <f t="shared" si="38"/>
        <v>0</v>
      </c>
      <c r="R30" s="287">
        <f t="shared" si="15"/>
        <v>0</v>
      </c>
      <c r="S30" s="285">
        <f t="shared" ref="S30:Z30" si="39">+S29*87.230682%</f>
        <v>0</v>
      </c>
      <c r="T30" s="285">
        <f t="shared" si="39"/>
        <v>0</v>
      </c>
      <c r="U30" s="285">
        <f t="shared" si="39"/>
        <v>0</v>
      </c>
      <c r="V30" s="285">
        <f t="shared" si="39"/>
        <v>0</v>
      </c>
      <c r="W30" s="285">
        <f t="shared" si="39"/>
        <v>0</v>
      </c>
      <c r="X30" s="285">
        <f t="shared" si="39"/>
        <v>0</v>
      </c>
      <c r="Y30" s="285">
        <f t="shared" si="39"/>
        <v>0</v>
      </c>
      <c r="Z30" s="285">
        <f t="shared" si="39"/>
        <v>0</v>
      </c>
      <c r="AA30" s="287">
        <f t="shared" si="16"/>
        <v>0</v>
      </c>
      <c r="AB30" s="287">
        <f t="shared" si="4"/>
        <v>0</v>
      </c>
      <c r="AC30" s="37">
        <f t="shared" si="5"/>
        <v>0</v>
      </c>
    </row>
    <row r="31" spans="1:29" s="5" customFormat="1" ht="28.5" x14ac:dyDescent="0.2">
      <c r="A31" s="364"/>
      <c r="B31" s="97" t="s">
        <v>415</v>
      </c>
      <c r="C31" s="98" t="s">
        <v>416</v>
      </c>
      <c r="D31" s="285">
        <f>+D29*0.1%</f>
        <v>500000</v>
      </c>
      <c r="E31" s="285">
        <f>SUM('ADICIONES  2018'!C31:M31)</f>
        <v>0</v>
      </c>
      <c r="F31" s="285">
        <f>+F29*0.1%</f>
        <v>0</v>
      </c>
      <c r="G31" s="285">
        <f>+G29*0.1%</f>
        <v>0</v>
      </c>
      <c r="H31" s="285">
        <f>+H29*0.1%</f>
        <v>0</v>
      </c>
      <c r="I31" s="285">
        <f>+I29*0.1%</f>
        <v>0</v>
      </c>
      <c r="J31" s="285">
        <f>+J29*0.1%</f>
        <v>0</v>
      </c>
      <c r="K31" s="287">
        <f t="shared" si="14"/>
        <v>500000</v>
      </c>
      <c r="L31" s="285">
        <f t="shared" ref="L31:Q31" si="40">+L29*0.1%</f>
        <v>0</v>
      </c>
      <c r="M31" s="285">
        <f t="shared" si="40"/>
        <v>0</v>
      </c>
      <c r="N31" s="285">
        <f t="shared" si="40"/>
        <v>0</v>
      </c>
      <c r="O31" s="285">
        <f t="shared" si="40"/>
        <v>0</v>
      </c>
      <c r="P31" s="285">
        <f t="shared" si="40"/>
        <v>0</v>
      </c>
      <c r="Q31" s="285">
        <f t="shared" si="40"/>
        <v>0</v>
      </c>
      <c r="R31" s="287">
        <f t="shared" si="15"/>
        <v>0</v>
      </c>
      <c r="S31" s="285">
        <f t="shared" ref="S31:Z31" si="41">+S29*0.1%</f>
        <v>0</v>
      </c>
      <c r="T31" s="285">
        <f t="shared" si="41"/>
        <v>0</v>
      </c>
      <c r="U31" s="285">
        <f t="shared" si="41"/>
        <v>0</v>
      </c>
      <c r="V31" s="285">
        <f t="shared" si="41"/>
        <v>0</v>
      </c>
      <c r="W31" s="285">
        <f t="shared" si="41"/>
        <v>0</v>
      </c>
      <c r="X31" s="285">
        <f t="shared" si="41"/>
        <v>0</v>
      </c>
      <c r="Y31" s="285">
        <f t="shared" si="41"/>
        <v>0</v>
      </c>
      <c r="Z31" s="285">
        <f t="shared" si="41"/>
        <v>0</v>
      </c>
      <c r="AA31" s="287">
        <f t="shared" si="16"/>
        <v>0</v>
      </c>
      <c r="AB31" s="287">
        <f t="shared" si="4"/>
        <v>0</v>
      </c>
      <c r="AC31" s="37">
        <f t="shared" si="5"/>
        <v>0</v>
      </c>
    </row>
    <row r="32" spans="1:29" s="5" customFormat="1" ht="28.5" x14ac:dyDescent="0.2">
      <c r="A32" s="156"/>
      <c r="B32" s="97" t="s">
        <v>417</v>
      </c>
      <c r="C32" s="98" t="s">
        <v>418</v>
      </c>
      <c r="D32" s="285">
        <f>+D29*9.99%</f>
        <v>49950000</v>
      </c>
      <c r="E32" s="285">
        <f>SUM('ADICIONES  2018'!C32:M32)</f>
        <v>0</v>
      </c>
      <c r="F32" s="285">
        <f>+F29*9.99%</f>
        <v>0</v>
      </c>
      <c r="G32" s="285">
        <f>+G29*9.99%</f>
        <v>0</v>
      </c>
      <c r="H32" s="285">
        <f>+H29*9.99%</f>
        <v>0</v>
      </c>
      <c r="I32" s="285">
        <f>+I29*9.99%</f>
        <v>0</v>
      </c>
      <c r="J32" s="285">
        <f>+J29*9.99%</f>
        <v>0</v>
      </c>
      <c r="K32" s="287">
        <f t="shared" si="14"/>
        <v>49950000</v>
      </c>
      <c r="L32" s="285">
        <f t="shared" ref="L32:Q32" si="42">+L29*9.99%</f>
        <v>0</v>
      </c>
      <c r="M32" s="285">
        <f t="shared" si="42"/>
        <v>0</v>
      </c>
      <c r="N32" s="285">
        <f t="shared" si="42"/>
        <v>0</v>
      </c>
      <c r="O32" s="285">
        <f t="shared" si="42"/>
        <v>0</v>
      </c>
      <c r="P32" s="285">
        <f t="shared" si="42"/>
        <v>0</v>
      </c>
      <c r="Q32" s="285">
        <f t="shared" si="42"/>
        <v>0</v>
      </c>
      <c r="R32" s="287">
        <f t="shared" si="15"/>
        <v>0</v>
      </c>
      <c r="S32" s="285">
        <f t="shared" ref="S32:Z32" si="43">+S29*9.99%</f>
        <v>0</v>
      </c>
      <c r="T32" s="285">
        <f t="shared" si="43"/>
        <v>0</v>
      </c>
      <c r="U32" s="285">
        <f t="shared" si="43"/>
        <v>0</v>
      </c>
      <c r="V32" s="285">
        <f t="shared" si="43"/>
        <v>0</v>
      </c>
      <c r="W32" s="285">
        <f t="shared" si="43"/>
        <v>0</v>
      </c>
      <c r="X32" s="285">
        <f t="shared" si="43"/>
        <v>0</v>
      </c>
      <c r="Y32" s="285">
        <f t="shared" si="43"/>
        <v>0</v>
      </c>
      <c r="Z32" s="285">
        <f t="shared" si="43"/>
        <v>0</v>
      </c>
      <c r="AA32" s="287">
        <f t="shared" si="16"/>
        <v>0</v>
      </c>
      <c r="AB32" s="287">
        <f t="shared" si="4"/>
        <v>0</v>
      </c>
      <c r="AC32" s="37">
        <f t="shared" si="5"/>
        <v>0</v>
      </c>
    </row>
    <row r="33" spans="1:29" ht="57" hidden="1" x14ac:dyDescent="0.2">
      <c r="B33" s="97" t="s">
        <v>419</v>
      </c>
      <c r="C33" s="159" t="s">
        <v>1354</v>
      </c>
      <c r="D33" s="285">
        <f>+D29*0%</f>
        <v>0</v>
      </c>
      <c r="E33" s="285">
        <f>SUM('ADICIONES  2018'!C33:M33)</f>
        <v>0</v>
      </c>
      <c r="F33" s="285">
        <f>+F29*0%</f>
        <v>0</v>
      </c>
      <c r="G33" s="285">
        <f>+G29*0%</f>
        <v>0</v>
      </c>
      <c r="H33" s="285">
        <f>+H29*0%</f>
        <v>0</v>
      </c>
      <c r="I33" s="285">
        <f>+I29*0%</f>
        <v>0</v>
      </c>
      <c r="J33" s="285">
        <f>+J29*0%</f>
        <v>0</v>
      </c>
      <c r="K33" s="287">
        <f t="shared" si="14"/>
        <v>0</v>
      </c>
      <c r="L33" s="285">
        <f t="shared" ref="L33:Q33" si="44">+L29*0%</f>
        <v>0</v>
      </c>
      <c r="M33" s="285">
        <f t="shared" si="44"/>
        <v>0</v>
      </c>
      <c r="N33" s="285">
        <f t="shared" si="44"/>
        <v>0</v>
      </c>
      <c r="O33" s="285">
        <f t="shared" si="44"/>
        <v>0</v>
      </c>
      <c r="P33" s="285">
        <f t="shared" si="44"/>
        <v>0</v>
      </c>
      <c r="Q33" s="285">
        <f t="shared" si="44"/>
        <v>0</v>
      </c>
      <c r="R33" s="287">
        <f t="shared" si="15"/>
        <v>0</v>
      </c>
      <c r="S33" s="285">
        <f t="shared" ref="S33:Z33" si="45">+S29*0%</f>
        <v>0</v>
      </c>
      <c r="T33" s="285">
        <f t="shared" si="45"/>
        <v>0</v>
      </c>
      <c r="U33" s="285">
        <f t="shared" si="45"/>
        <v>0</v>
      </c>
      <c r="V33" s="285">
        <f t="shared" si="45"/>
        <v>0</v>
      </c>
      <c r="W33" s="285">
        <f t="shared" si="45"/>
        <v>0</v>
      </c>
      <c r="X33" s="285">
        <f t="shared" si="45"/>
        <v>0</v>
      </c>
      <c r="Y33" s="285">
        <f t="shared" si="45"/>
        <v>0</v>
      </c>
      <c r="Z33" s="285">
        <f t="shared" si="45"/>
        <v>0</v>
      </c>
      <c r="AA33" s="287">
        <f t="shared" si="16"/>
        <v>0</v>
      </c>
      <c r="AB33" s="287">
        <f t="shared" si="4"/>
        <v>0</v>
      </c>
      <c r="AC33" s="37" t="e">
        <f t="shared" si="5"/>
        <v>#DIV/0!</v>
      </c>
    </row>
    <row r="34" spans="1:29" ht="28.5" x14ac:dyDescent="0.2">
      <c r="B34" s="97" t="s">
        <v>420</v>
      </c>
      <c r="C34" s="98" t="s">
        <v>421</v>
      </c>
      <c r="D34" s="285">
        <f>+D29*1.7982%</f>
        <v>8991000</v>
      </c>
      <c r="E34" s="285">
        <f>SUM('ADICIONES  2018'!C34:M34)</f>
        <v>0</v>
      </c>
      <c r="F34" s="285">
        <f>+F29*1.7982%</f>
        <v>0</v>
      </c>
      <c r="G34" s="285">
        <f>+G29*1.7982%</f>
        <v>0</v>
      </c>
      <c r="H34" s="285">
        <f>+H29*1.7982%</f>
        <v>0</v>
      </c>
      <c r="I34" s="285">
        <f>+I29*1.7982%</f>
        <v>0</v>
      </c>
      <c r="J34" s="285">
        <f>+J29*1.7982%</f>
        <v>0</v>
      </c>
      <c r="K34" s="287">
        <f t="shared" si="14"/>
        <v>8991000</v>
      </c>
      <c r="L34" s="285">
        <f t="shared" ref="L34:Q34" si="46">+L29*1.7982%</f>
        <v>0</v>
      </c>
      <c r="M34" s="285">
        <f t="shared" si="46"/>
        <v>0</v>
      </c>
      <c r="N34" s="285">
        <f t="shared" si="46"/>
        <v>0</v>
      </c>
      <c r="O34" s="285">
        <f t="shared" si="46"/>
        <v>0</v>
      </c>
      <c r="P34" s="285">
        <f t="shared" si="46"/>
        <v>0</v>
      </c>
      <c r="Q34" s="285">
        <f t="shared" si="46"/>
        <v>0</v>
      </c>
      <c r="R34" s="287">
        <f t="shared" si="15"/>
        <v>0</v>
      </c>
      <c r="S34" s="285">
        <f t="shared" ref="S34:Z34" si="47">+S29*1.7982%</f>
        <v>0</v>
      </c>
      <c r="T34" s="285">
        <f t="shared" si="47"/>
        <v>0</v>
      </c>
      <c r="U34" s="285">
        <f t="shared" si="47"/>
        <v>0</v>
      </c>
      <c r="V34" s="285">
        <f t="shared" si="47"/>
        <v>0</v>
      </c>
      <c r="W34" s="285">
        <f t="shared" si="47"/>
        <v>0</v>
      </c>
      <c r="X34" s="285">
        <f t="shared" si="47"/>
        <v>0</v>
      </c>
      <c r="Y34" s="285">
        <f t="shared" si="47"/>
        <v>0</v>
      </c>
      <c r="Z34" s="285">
        <f t="shared" si="47"/>
        <v>0</v>
      </c>
      <c r="AA34" s="287">
        <f t="shared" si="16"/>
        <v>0</v>
      </c>
      <c r="AB34" s="287">
        <f t="shared" si="4"/>
        <v>0</v>
      </c>
      <c r="AC34" s="37">
        <f t="shared" si="5"/>
        <v>0</v>
      </c>
    </row>
    <row r="35" spans="1:29" s="5" customFormat="1" ht="42.75" x14ac:dyDescent="0.2">
      <c r="A35" s="156"/>
      <c r="B35" s="97" t="s">
        <v>422</v>
      </c>
      <c r="C35" s="98" t="s">
        <v>423</v>
      </c>
      <c r="D35" s="285">
        <f>+D29*0.881118%</f>
        <v>4405590</v>
      </c>
      <c r="E35" s="285">
        <f>SUM('ADICIONES  2018'!C35:M35)</f>
        <v>0</v>
      </c>
      <c r="F35" s="285">
        <f>+F29*0.881118%</f>
        <v>0</v>
      </c>
      <c r="G35" s="285">
        <f>+G29*0.881118%</f>
        <v>0</v>
      </c>
      <c r="H35" s="285">
        <f>+H29*0.881118%</f>
        <v>0</v>
      </c>
      <c r="I35" s="285">
        <f>+I29*0.881118%</f>
        <v>0</v>
      </c>
      <c r="J35" s="285">
        <f>+J29*0.881118%</f>
        <v>0</v>
      </c>
      <c r="K35" s="287">
        <f t="shared" si="14"/>
        <v>4405590</v>
      </c>
      <c r="L35" s="285">
        <f t="shared" ref="L35:Q35" si="48">+L29*0.881118%</f>
        <v>0</v>
      </c>
      <c r="M35" s="285">
        <f t="shared" si="48"/>
        <v>0</v>
      </c>
      <c r="N35" s="285">
        <f t="shared" si="48"/>
        <v>0</v>
      </c>
      <c r="O35" s="285">
        <f t="shared" si="48"/>
        <v>0</v>
      </c>
      <c r="P35" s="285">
        <f t="shared" si="48"/>
        <v>0</v>
      </c>
      <c r="Q35" s="285">
        <f t="shared" si="48"/>
        <v>0</v>
      </c>
      <c r="R35" s="287">
        <f t="shared" si="15"/>
        <v>0</v>
      </c>
      <c r="S35" s="285">
        <f t="shared" ref="S35:Z35" si="49">+S29*0.881118%</f>
        <v>0</v>
      </c>
      <c r="T35" s="285">
        <f t="shared" si="49"/>
        <v>0</v>
      </c>
      <c r="U35" s="285">
        <f t="shared" si="49"/>
        <v>0</v>
      </c>
      <c r="V35" s="285">
        <f t="shared" si="49"/>
        <v>0</v>
      </c>
      <c r="W35" s="285">
        <f t="shared" si="49"/>
        <v>0</v>
      </c>
      <c r="X35" s="285">
        <f t="shared" si="49"/>
        <v>0</v>
      </c>
      <c r="Y35" s="285">
        <f t="shared" si="49"/>
        <v>0</v>
      </c>
      <c r="Z35" s="285">
        <f t="shared" si="49"/>
        <v>0</v>
      </c>
      <c r="AA35" s="287">
        <f t="shared" si="16"/>
        <v>0</v>
      </c>
      <c r="AB35" s="287">
        <f t="shared" si="4"/>
        <v>0</v>
      </c>
      <c r="AC35" s="37">
        <f t="shared" si="5"/>
        <v>0</v>
      </c>
    </row>
    <row r="36" spans="1:29" s="79" customFormat="1" ht="47.25" x14ac:dyDescent="0.2">
      <c r="A36" s="363">
        <v>1</v>
      </c>
      <c r="B36" s="110" t="s">
        <v>424</v>
      </c>
      <c r="C36" s="106" t="s">
        <v>425</v>
      </c>
      <c r="D36" s="105">
        <v>5500000000</v>
      </c>
      <c r="E36" s="105">
        <f>SUM('ADICIONES  2018'!C36:M36)</f>
        <v>0</v>
      </c>
      <c r="F36" s="105"/>
      <c r="G36" s="105"/>
      <c r="H36" s="105"/>
      <c r="I36" s="105"/>
      <c r="J36" s="105"/>
      <c r="K36" s="105">
        <f t="shared" si="14"/>
        <v>5500000000</v>
      </c>
      <c r="L36" s="105">
        <v>915322610</v>
      </c>
      <c r="M36" s="105">
        <v>138554031</v>
      </c>
      <c r="N36" s="105">
        <v>152057332</v>
      </c>
      <c r="O36" s="105">
        <v>125517988</v>
      </c>
      <c r="P36" s="105">
        <v>398502432</v>
      </c>
      <c r="Q36" s="105">
        <v>520537149</v>
      </c>
      <c r="R36" s="105">
        <f t="shared" si="15"/>
        <v>2250491542</v>
      </c>
      <c r="S36" s="105">
        <v>345134903</v>
      </c>
      <c r="T36" s="105">
        <v>126876330</v>
      </c>
      <c r="U36" s="105">
        <v>354970264</v>
      </c>
      <c r="V36" s="105">
        <v>816777206</v>
      </c>
      <c r="W36" s="105">
        <v>1620139173</v>
      </c>
      <c r="X36" s="105"/>
      <c r="Y36" s="105"/>
      <c r="Z36" s="105"/>
      <c r="AA36" s="105">
        <f t="shared" si="16"/>
        <v>3263897876</v>
      </c>
      <c r="AB36" s="105">
        <f t="shared" si="4"/>
        <v>5514389418</v>
      </c>
      <c r="AC36" s="104">
        <f t="shared" si="5"/>
        <v>1.0026162578181819</v>
      </c>
    </row>
    <row r="37" spans="1:29" s="5" customFormat="1" ht="42.75" x14ac:dyDescent="0.2">
      <c r="A37" s="156"/>
      <c r="B37" s="97" t="s">
        <v>426</v>
      </c>
      <c r="C37" s="98" t="s">
        <v>427</v>
      </c>
      <c r="D37" s="285">
        <f>+D36*87.230682%</f>
        <v>4797687510</v>
      </c>
      <c r="E37" s="285">
        <f>SUM('ADICIONES  2018'!C37:M37)</f>
        <v>0</v>
      </c>
      <c r="F37" s="285">
        <f>+F36*87.230682%</f>
        <v>0</v>
      </c>
      <c r="G37" s="285">
        <f>+G36*87.230682%</f>
        <v>0</v>
      </c>
      <c r="H37" s="285">
        <f>+H36*87.230682%</f>
        <v>0</v>
      </c>
      <c r="I37" s="285">
        <f>+I36*87.230682%</f>
        <v>0</v>
      </c>
      <c r="J37" s="285">
        <f>+J36*87.230682%</f>
        <v>0</v>
      </c>
      <c r="K37" s="287">
        <f t="shared" si="14"/>
        <v>4797687510</v>
      </c>
      <c r="L37" s="285">
        <f t="shared" ref="L37:Q37" si="50">+L36*87.230682%</f>
        <v>798442155.20320022</v>
      </c>
      <c r="M37" s="285">
        <f t="shared" si="50"/>
        <v>120861626.17979142</v>
      </c>
      <c r="N37" s="285">
        <f t="shared" si="50"/>
        <v>132640647.73460424</v>
      </c>
      <c r="O37" s="285">
        <f t="shared" si="50"/>
        <v>109490196.96507816</v>
      </c>
      <c r="P37" s="285">
        <f t="shared" si="50"/>
        <v>347616389.22018623</v>
      </c>
      <c r="Q37" s="285">
        <f t="shared" si="50"/>
        <v>454068105.13605618</v>
      </c>
      <c r="R37" s="287">
        <f t="shared" si="15"/>
        <v>1963119120.4389164</v>
      </c>
      <c r="S37" s="285">
        <f t="shared" ref="S37:Z37" si="51">+S36*87.230682%</f>
        <v>301063529.70693845</v>
      </c>
      <c r="T37" s="285">
        <f t="shared" si="51"/>
        <v>110675087.95557061</v>
      </c>
      <c r="U37" s="285">
        <f t="shared" si="51"/>
        <v>309642982.1844005</v>
      </c>
      <c r="V37" s="285">
        <f t="shared" si="51"/>
        <v>712480327.21434498</v>
      </c>
      <c r="W37" s="285">
        <f t="shared" si="51"/>
        <v>1413258449.9570599</v>
      </c>
      <c r="X37" s="285">
        <f t="shared" si="51"/>
        <v>0</v>
      </c>
      <c r="Y37" s="285">
        <f t="shared" si="51"/>
        <v>0</v>
      </c>
      <c r="Z37" s="285">
        <f t="shared" si="51"/>
        <v>0</v>
      </c>
      <c r="AA37" s="287">
        <f t="shared" si="16"/>
        <v>2847120377.0183144</v>
      </c>
      <c r="AB37" s="287">
        <f t="shared" si="4"/>
        <v>4810239497.4572306</v>
      </c>
      <c r="AC37" s="37">
        <f t="shared" si="5"/>
        <v>1.0026162578181819</v>
      </c>
    </row>
    <row r="38" spans="1:29" s="5" customFormat="1" ht="28.5" x14ac:dyDescent="0.2">
      <c r="A38" s="156"/>
      <c r="B38" s="97" t="s">
        <v>428</v>
      </c>
      <c r="C38" s="98" t="s">
        <v>429</v>
      </c>
      <c r="D38" s="285">
        <f>+D36*0.1%</f>
        <v>5500000</v>
      </c>
      <c r="E38" s="285">
        <f>SUM('ADICIONES  2018'!C38:M38)</f>
        <v>0</v>
      </c>
      <c r="F38" s="285">
        <f>+F36*0.1%</f>
        <v>0</v>
      </c>
      <c r="G38" s="285">
        <f>+G36*0.1%</f>
        <v>0</v>
      </c>
      <c r="H38" s="285">
        <f>+H36*0.1%</f>
        <v>0</v>
      </c>
      <c r="I38" s="285">
        <f>+I36*0.1%</f>
        <v>0</v>
      </c>
      <c r="J38" s="285">
        <f>+J36*0.1%</f>
        <v>0</v>
      </c>
      <c r="K38" s="287">
        <f t="shared" si="14"/>
        <v>5500000</v>
      </c>
      <c r="L38" s="285">
        <f t="shared" ref="L38:Q38" si="52">+L36*0.1%</f>
        <v>915322.61</v>
      </c>
      <c r="M38" s="285">
        <f t="shared" si="52"/>
        <v>138554.03100000002</v>
      </c>
      <c r="N38" s="285">
        <f t="shared" si="52"/>
        <v>152057.33199999999</v>
      </c>
      <c r="O38" s="285">
        <f t="shared" si="52"/>
        <v>125517.988</v>
      </c>
      <c r="P38" s="285">
        <f t="shared" si="52"/>
        <v>398502.43200000003</v>
      </c>
      <c r="Q38" s="285">
        <f t="shared" si="52"/>
        <v>520537.14900000003</v>
      </c>
      <c r="R38" s="287">
        <f t="shared" si="15"/>
        <v>2250491.5419999999</v>
      </c>
      <c r="S38" s="285">
        <f t="shared" ref="S38:Z38" si="53">+S36*0.1%</f>
        <v>345134.90299999999</v>
      </c>
      <c r="T38" s="285">
        <f t="shared" si="53"/>
        <v>126876.33</v>
      </c>
      <c r="U38" s="285">
        <f t="shared" si="53"/>
        <v>354970.26400000002</v>
      </c>
      <c r="V38" s="285">
        <f t="shared" si="53"/>
        <v>816777.20600000001</v>
      </c>
      <c r="W38" s="285">
        <f t="shared" si="53"/>
        <v>1620139.173</v>
      </c>
      <c r="X38" s="285">
        <f t="shared" si="53"/>
        <v>0</v>
      </c>
      <c r="Y38" s="285">
        <f t="shared" si="53"/>
        <v>0</v>
      </c>
      <c r="Z38" s="285">
        <f t="shared" si="53"/>
        <v>0</v>
      </c>
      <c r="AA38" s="287">
        <f t="shared" si="16"/>
        <v>3263897.8760000002</v>
      </c>
      <c r="AB38" s="287">
        <f t="shared" si="4"/>
        <v>5514389.4179999996</v>
      </c>
      <c r="AC38" s="37">
        <f t="shared" si="5"/>
        <v>1.0026162578181816</v>
      </c>
    </row>
    <row r="39" spans="1:29" ht="28.5" x14ac:dyDescent="0.2">
      <c r="B39" s="97" t="s">
        <v>430</v>
      </c>
      <c r="C39" s="98" t="s">
        <v>431</v>
      </c>
      <c r="D39" s="285">
        <f>+D36*9.99%</f>
        <v>549450000</v>
      </c>
      <c r="E39" s="285">
        <f>SUM('ADICIONES  2018'!C39:M39)</f>
        <v>0</v>
      </c>
      <c r="F39" s="285">
        <f>+F36*9.99%</f>
        <v>0</v>
      </c>
      <c r="G39" s="285">
        <f>+G36*9.99%</f>
        <v>0</v>
      </c>
      <c r="H39" s="285">
        <f>+H36*9.99%</f>
        <v>0</v>
      </c>
      <c r="I39" s="285">
        <f>+I36*9.99%</f>
        <v>0</v>
      </c>
      <c r="J39" s="285">
        <f>+J36*9.99%</f>
        <v>0</v>
      </c>
      <c r="K39" s="287">
        <f t="shared" si="14"/>
        <v>549450000</v>
      </c>
      <c r="L39" s="285">
        <f t="shared" ref="L39:Q39" si="54">+L36*9.99%</f>
        <v>91440728.739000008</v>
      </c>
      <c r="M39" s="285">
        <f t="shared" si="54"/>
        <v>13841547.696900001</v>
      </c>
      <c r="N39" s="285">
        <f t="shared" si="54"/>
        <v>15190527.466800001</v>
      </c>
      <c r="O39" s="285">
        <f t="shared" si="54"/>
        <v>12539247.0012</v>
      </c>
      <c r="P39" s="285">
        <f t="shared" si="54"/>
        <v>39810392.956799999</v>
      </c>
      <c r="Q39" s="285">
        <f t="shared" si="54"/>
        <v>52001661.185100004</v>
      </c>
      <c r="R39" s="287">
        <f t="shared" si="15"/>
        <v>224824105.04580003</v>
      </c>
      <c r="S39" s="285">
        <f t="shared" ref="S39:Z39" si="55">+S36*9.99%</f>
        <v>34478976.809699997</v>
      </c>
      <c r="T39" s="285">
        <f t="shared" si="55"/>
        <v>12674945.367000001</v>
      </c>
      <c r="U39" s="285">
        <f t="shared" si="55"/>
        <v>35461529.373599999</v>
      </c>
      <c r="V39" s="285">
        <f t="shared" si="55"/>
        <v>81596042.8794</v>
      </c>
      <c r="W39" s="285">
        <f t="shared" si="55"/>
        <v>161851903.3827</v>
      </c>
      <c r="X39" s="285">
        <f t="shared" si="55"/>
        <v>0</v>
      </c>
      <c r="Y39" s="285">
        <f t="shared" si="55"/>
        <v>0</v>
      </c>
      <c r="Z39" s="285">
        <f t="shared" si="55"/>
        <v>0</v>
      </c>
      <c r="AA39" s="287">
        <f t="shared" si="16"/>
        <v>326063397.81239998</v>
      </c>
      <c r="AB39" s="287">
        <f t="shared" si="4"/>
        <v>550887502.85820007</v>
      </c>
      <c r="AC39" s="37">
        <f t="shared" si="5"/>
        <v>1.0026162578181819</v>
      </c>
    </row>
    <row r="40" spans="1:29" ht="57" hidden="1" x14ac:dyDescent="0.2">
      <c r="B40" s="97" t="s">
        <v>432</v>
      </c>
      <c r="C40" s="159" t="s">
        <v>1355</v>
      </c>
      <c r="D40" s="285">
        <f>+D36*0%</f>
        <v>0</v>
      </c>
      <c r="E40" s="285">
        <f>SUM('ADICIONES  2018'!C40:M40)</f>
        <v>0</v>
      </c>
      <c r="F40" s="285">
        <f>+F36*0%</f>
        <v>0</v>
      </c>
      <c r="G40" s="285">
        <f>+G36*0%</f>
        <v>0</v>
      </c>
      <c r="H40" s="285">
        <f>+H36*0%</f>
        <v>0</v>
      </c>
      <c r="I40" s="285">
        <f>+I36*0%</f>
        <v>0</v>
      </c>
      <c r="J40" s="285">
        <f>+J36*0%</f>
        <v>0</v>
      </c>
      <c r="K40" s="287">
        <f t="shared" si="14"/>
        <v>0</v>
      </c>
      <c r="L40" s="285">
        <f t="shared" ref="L40:Q40" si="56">+L36*0%</f>
        <v>0</v>
      </c>
      <c r="M40" s="285">
        <f t="shared" si="56"/>
        <v>0</v>
      </c>
      <c r="N40" s="285">
        <f t="shared" si="56"/>
        <v>0</v>
      </c>
      <c r="O40" s="285">
        <f t="shared" si="56"/>
        <v>0</v>
      </c>
      <c r="P40" s="285">
        <f t="shared" si="56"/>
        <v>0</v>
      </c>
      <c r="Q40" s="285">
        <f t="shared" si="56"/>
        <v>0</v>
      </c>
      <c r="R40" s="287">
        <f t="shared" si="15"/>
        <v>0</v>
      </c>
      <c r="S40" s="285">
        <f t="shared" ref="S40:Z40" si="57">+S36*0%</f>
        <v>0</v>
      </c>
      <c r="T40" s="285">
        <f t="shared" si="57"/>
        <v>0</v>
      </c>
      <c r="U40" s="285">
        <f t="shared" si="57"/>
        <v>0</v>
      </c>
      <c r="V40" s="285">
        <f t="shared" si="57"/>
        <v>0</v>
      </c>
      <c r="W40" s="285">
        <f t="shared" si="57"/>
        <v>0</v>
      </c>
      <c r="X40" s="285">
        <f t="shared" si="57"/>
        <v>0</v>
      </c>
      <c r="Y40" s="285">
        <f t="shared" si="57"/>
        <v>0</v>
      </c>
      <c r="Z40" s="285">
        <f t="shared" si="57"/>
        <v>0</v>
      </c>
      <c r="AA40" s="287">
        <f t="shared" si="16"/>
        <v>0</v>
      </c>
      <c r="AB40" s="287">
        <f t="shared" si="4"/>
        <v>0</v>
      </c>
      <c r="AC40" s="37" t="e">
        <f t="shared" si="5"/>
        <v>#DIV/0!</v>
      </c>
    </row>
    <row r="41" spans="1:29" ht="28.5" x14ac:dyDescent="0.2">
      <c r="B41" s="97" t="s">
        <v>433</v>
      </c>
      <c r="C41" s="98" t="s">
        <v>434</v>
      </c>
      <c r="D41" s="285">
        <f>+D36*1.7982%</f>
        <v>98901000.000000015</v>
      </c>
      <c r="E41" s="285">
        <f>SUM('ADICIONES  2018'!C41:M41)</f>
        <v>0</v>
      </c>
      <c r="F41" s="285">
        <f>+F36*1.7982%</f>
        <v>0</v>
      </c>
      <c r="G41" s="285">
        <f>+G36*1.7982%</f>
        <v>0</v>
      </c>
      <c r="H41" s="285">
        <f>+H36*1.7982%</f>
        <v>0</v>
      </c>
      <c r="I41" s="285">
        <f>+I36*1.7982%</f>
        <v>0</v>
      </c>
      <c r="J41" s="285">
        <f>+J36*1.7982%</f>
        <v>0</v>
      </c>
      <c r="K41" s="287">
        <f t="shared" si="14"/>
        <v>98901000.000000015</v>
      </c>
      <c r="L41" s="285">
        <f t="shared" ref="L41:Q41" si="58">+L36*1.7982%</f>
        <v>16459331.173020002</v>
      </c>
      <c r="M41" s="285">
        <f t="shared" si="58"/>
        <v>2491478.5854420001</v>
      </c>
      <c r="N41" s="285">
        <f t="shared" si="58"/>
        <v>2734294.9440240003</v>
      </c>
      <c r="O41" s="285">
        <f t="shared" si="58"/>
        <v>2257064.4602160002</v>
      </c>
      <c r="P41" s="285">
        <f t="shared" si="58"/>
        <v>7165870.7322240006</v>
      </c>
      <c r="Q41" s="285">
        <f t="shared" si="58"/>
        <v>9360299.0133180004</v>
      </c>
      <c r="R41" s="287">
        <f t="shared" si="15"/>
        <v>40468338.908244006</v>
      </c>
      <c r="S41" s="285">
        <f t="shared" ref="S41:Z41" si="59">+S36*1.7982%</f>
        <v>6206215.8257460007</v>
      </c>
      <c r="T41" s="285">
        <f t="shared" si="59"/>
        <v>2281490.1660600002</v>
      </c>
      <c r="U41" s="285">
        <f t="shared" si="59"/>
        <v>6383075.2872480005</v>
      </c>
      <c r="V41" s="285">
        <f t="shared" si="59"/>
        <v>14687287.718292002</v>
      </c>
      <c r="W41" s="285">
        <f t="shared" si="59"/>
        <v>29133342.608886003</v>
      </c>
      <c r="X41" s="285">
        <f t="shared" si="59"/>
        <v>0</v>
      </c>
      <c r="Y41" s="285">
        <f t="shared" si="59"/>
        <v>0</v>
      </c>
      <c r="Z41" s="285">
        <f t="shared" si="59"/>
        <v>0</v>
      </c>
      <c r="AA41" s="287">
        <f t="shared" si="16"/>
        <v>58691411.606232002</v>
      </c>
      <c r="AB41" s="287">
        <f t="shared" si="4"/>
        <v>99159750.514476001</v>
      </c>
      <c r="AC41" s="37">
        <f t="shared" si="5"/>
        <v>1.0026162578181816</v>
      </c>
    </row>
    <row r="42" spans="1:29" ht="57" x14ac:dyDescent="0.2">
      <c r="B42" s="97" t="s">
        <v>435</v>
      </c>
      <c r="C42" s="98" t="s">
        <v>436</v>
      </c>
      <c r="D42" s="285">
        <f>+D36*0.881118%</f>
        <v>48461490</v>
      </c>
      <c r="E42" s="285">
        <f>SUM('ADICIONES  2018'!C42:M42)</f>
        <v>0</v>
      </c>
      <c r="F42" s="285">
        <f>+F36*0.881118%</f>
        <v>0</v>
      </c>
      <c r="G42" s="285">
        <f>+G36*0.881118%</f>
        <v>0</v>
      </c>
      <c r="H42" s="285">
        <f>+H36*0.881118%</f>
        <v>0</v>
      </c>
      <c r="I42" s="285">
        <f>+I36*0.881118%</f>
        <v>0</v>
      </c>
      <c r="J42" s="285">
        <f>+J36*0.881118%</f>
        <v>0</v>
      </c>
      <c r="K42" s="287">
        <f t="shared" si="14"/>
        <v>48461490</v>
      </c>
      <c r="L42" s="285">
        <f t="shared" ref="L42:Q42" si="60">+L36*0.881118%</f>
        <v>8065072.2747798003</v>
      </c>
      <c r="M42" s="285">
        <f t="shared" si="60"/>
        <v>1220824.5068665801</v>
      </c>
      <c r="N42" s="285">
        <f t="shared" si="60"/>
        <v>1339804.52257176</v>
      </c>
      <c r="O42" s="285">
        <f t="shared" si="60"/>
        <v>1105961.5855058399</v>
      </c>
      <c r="P42" s="285">
        <f t="shared" si="60"/>
        <v>3511276.65878976</v>
      </c>
      <c r="Q42" s="285">
        <f t="shared" si="60"/>
        <v>4586546.5165258199</v>
      </c>
      <c r="R42" s="287">
        <f t="shared" si="15"/>
        <v>19829486.06503956</v>
      </c>
      <c r="S42" s="285">
        <f t="shared" ref="S42:Z42" si="61">+S36*0.881118%</f>
        <v>3041045.7546155402</v>
      </c>
      <c r="T42" s="285">
        <f t="shared" si="61"/>
        <v>1117930.1813694001</v>
      </c>
      <c r="U42" s="285">
        <f t="shared" si="61"/>
        <v>3127706.8907515202</v>
      </c>
      <c r="V42" s="285">
        <f t="shared" si="61"/>
        <v>7196770.9819630804</v>
      </c>
      <c r="W42" s="285">
        <f t="shared" si="61"/>
        <v>14275337.87835414</v>
      </c>
      <c r="X42" s="285">
        <f t="shared" si="61"/>
        <v>0</v>
      </c>
      <c r="Y42" s="285">
        <f t="shared" si="61"/>
        <v>0</v>
      </c>
      <c r="Z42" s="285">
        <f t="shared" si="61"/>
        <v>0</v>
      </c>
      <c r="AA42" s="287">
        <f t="shared" si="16"/>
        <v>28758791.68705368</v>
      </c>
      <c r="AB42" s="287">
        <f t="shared" si="4"/>
        <v>48588277.752093241</v>
      </c>
      <c r="AC42" s="37">
        <f t="shared" si="5"/>
        <v>1.0026162578181819</v>
      </c>
    </row>
    <row r="43" spans="1:29" s="79" customFormat="1" ht="30" x14ac:dyDescent="0.2">
      <c r="A43" s="363"/>
      <c r="B43" s="110" t="s">
        <v>437</v>
      </c>
      <c r="C43" s="100" t="s">
        <v>438</v>
      </c>
      <c r="D43" s="105">
        <f>+D44</f>
        <v>4300000000</v>
      </c>
      <c r="E43" s="105">
        <f>SUM('ADICIONES  2018'!C43:M43)</f>
        <v>0</v>
      </c>
      <c r="F43" s="105">
        <f t="shared" ref="F43:Z43" si="62">+F44</f>
        <v>0</v>
      </c>
      <c r="G43" s="105">
        <f t="shared" si="62"/>
        <v>0</v>
      </c>
      <c r="H43" s="105">
        <f t="shared" si="62"/>
        <v>0</v>
      </c>
      <c r="I43" s="105">
        <f t="shared" si="62"/>
        <v>0</v>
      </c>
      <c r="J43" s="105">
        <f t="shared" si="62"/>
        <v>0</v>
      </c>
      <c r="K43" s="105">
        <f t="shared" si="14"/>
        <v>4300000000</v>
      </c>
      <c r="L43" s="105">
        <f t="shared" si="62"/>
        <v>516799227</v>
      </c>
      <c r="M43" s="105">
        <f t="shared" si="62"/>
        <v>116668702</v>
      </c>
      <c r="N43" s="105">
        <f t="shared" si="62"/>
        <v>97512472</v>
      </c>
      <c r="O43" s="105">
        <f t="shared" si="62"/>
        <v>101609706</v>
      </c>
      <c r="P43" s="105">
        <f t="shared" si="62"/>
        <v>232376767</v>
      </c>
      <c r="Q43" s="105">
        <f t="shared" si="62"/>
        <v>174369990</v>
      </c>
      <c r="R43" s="105">
        <f t="shared" si="15"/>
        <v>1239336864</v>
      </c>
      <c r="S43" s="105">
        <f t="shared" si="62"/>
        <v>162252717</v>
      </c>
      <c r="T43" s="105">
        <f t="shared" si="62"/>
        <v>385474172</v>
      </c>
      <c r="U43" s="105">
        <f t="shared" si="62"/>
        <v>349984238</v>
      </c>
      <c r="V43" s="105">
        <f t="shared" si="62"/>
        <v>467783434</v>
      </c>
      <c r="W43" s="105">
        <f t="shared" si="62"/>
        <v>836624579</v>
      </c>
      <c r="X43" s="105">
        <f t="shared" si="62"/>
        <v>0</v>
      </c>
      <c r="Y43" s="105">
        <f t="shared" si="62"/>
        <v>0</v>
      </c>
      <c r="Z43" s="105">
        <f t="shared" si="62"/>
        <v>0</v>
      </c>
      <c r="AA43" s="105">
        <f t="shared" si="16"/>
        <v>2202119140</v>
      </c>
      <c r="AB43" s="105">
        <f t="shared" si="4"/>
        <v>3441456004</v>
      </c>
      <c r="AC43" s="104">
        <f t="shared" si="5"/>
        <v>0.80033860558139536</v>
      </c>
    </row>
    <row r="44" spans="1:29" s="79" customFormat="1" ht="47.25" x14ac:dyDescent="0.2">
      <c r="A44" s="363"/>
      <c r="B44" s="110" t="s">
        <v>439</v>
      </c>
      <c r="C44" s="106" t="s">
        <v>440</v>
      </c>
      <c r="D44" s="105">
        <f>+D45+D52</f>
        <v>4300000000</v>
      </c>
      <c r="E44" s="105">
        <f>SUM('ADICIONES  2018'!C44:M44)</f>
        <v>0</v>
      </c>
      <c r="F44" s="105">
        <f>+F45+F52</f>
        <v>0</v>
      </c>
      <c r="G44" s="105">
        <f>+G45+G52</f>
        <v>0</v>
      </c>
      <c r="H44" s="105">
        <f>+H45+H52</f>
        <v>0</v>
      </c>
      <c r="I44" s="105">
        <f>+I45+I52</f>
        <v>0</v>
      </c>
      <c r="J44" s="105">
        <f>+J45+J52</f>
        <v>0</v>
      </c>
      <c r="K44" s="105">
        <f t="shared" si="14"/>
        <v>4300000000</v>
      </c>
      <c r="L44" s="105">
        <f t="shared" ref="L44:Q44" si="63">+L45+L52</f>
        <v>516799227</v>
      </c>
      <c r="M44" s="105">
        <f t="shared" si="63"/>
        <v>116668702</v>
      </c>
      <c r="N44" s="105">
        <f t="shared" si="63"/>
        <v>97512472</v>
      </c>
      <c r="O44" s="105">
        <f t="shared" si="63"/>
        <v>101609706</v>
      </c>
      <c r="P44" s="105">
        <f t="shared" si="63"/>
        <v>232376767</v>
      </c>
      <c r="Q44" s="105">
        <f t="shared" si="63"/>
        <v>174369990</v>
      </c>
      <c r="R44" s="105">
        <f t="shared" si="15"/>
        <v>1239336864</v>
      </c>
      <c r="S44" s="105">
        <f t="shared" ref="S44:Z44" si="64">+S45+S52</f>
        <v>162252717</v>
      </c>
      <c r="T44" s="105">
        <f t="shared" si="64"/>
        <v>385474172</v>
      </c>
      <c r="U44" s="105">
        <f t="shared" si="64"/>
        <v>349984238</v>
      </c>
      <c r="V44" s="105">
        <f t="shared" si="64"/>
        <v>467783434</v>
      </c>
      <c r="W44" s="105">
        <f t="shared" si="64"/>
        <v>836624579</v>
      </c>
      <c r="X44" s="105">
        <f t="shared" si="64"/>
        <v>0</v>
      </c>
      <c r="Y44" s="105">
        <f t="shared" si="64"/>
        <v>0</v>
      </c>
      <c r="Z44" s="105">
        <f t="shared" si="64"/>
        <v>0</v>
      </c>
      <c r="AA44" s="105">
        <f t="shared" si="16"/>
        <v>2202119140</v>
      </c>
      <c r="AB44" s="105">
        <f t="shared" si="4"/>
        <v>3441456004</v>
      </c>
      <c r="AC44" s="104">
        <f t="shared" si="5"/>
        <v>0.80033860558139536</v>
      </c>
    </row>
    <row r="45" spans="1:29" s="79" customFormat="1" ht="63" x14ac:dyDescent="0.2">
      <c r="A45" s="363">
        <v>1</v>
      </c>
      <c r="B45" s="110" t="s">
        <v>441</v>
      </c>
      <c r="C45" s="106" t="s">
        <v>442</v>
      </c>
      <c r="D45" s="105">
        <v>1300000000</v>
      </c>
      <c r="E45" s="105">
        <f>SUM('ADICIONES  2018'!C45:M45)</f>
        <v>0</v>
      </c>
      <c r="F45" s="105"/>
      <c r="G45" s="105"/>
      <c r="H45" s="105"/>
      <c r="I45" s="105"/>
      <c r="J45" s="105"/>
      <c r="K45" s="105">
        <f t="shared" si="14"/>
        <v>1300000000</v>
      </c>
      <c r="L45" s="105">
        <v>133725600</v>
      </c>
      <c r="M45" s="105">
        <v>30410556</v>
      </c>
      <c r="N45" s="105">
        <v>17033083</v>
      </c>
      <c r="O45" s="105">
        <v>35252194</v>
      </c>
      <c r="P45" s="105">
        <v>23613199</v>
      </c>
      <c r="Q45" s="105">
        <v>14717387</v>
      </c>
      <c r="R45" s="105">
        <f t="shared" si="15"/>
        <v>254752019</v>
      </c>
      <c r="S45" s="105">
        <v>42828409</v>
      </c>
      <c r="T45" s="105">
        <v>107436559</v>
      </c>
      <c r="U45" s="105">
        <v>108189502</v>
      </c>
      <c r="V45" s="105">
        <v>175094640</v>
      </c>
      <c r="W45" s="105">
        <v>482603752</v>
      </c>
      <c r="X45" s="105"/>
      <c r="Y45" s="105"/>
      <c r="Z45" s="105"/>
      <c r="AA45" s="105">
        <f t="shared" si="16"/>
        <v>916152862</v>
      </c>
      <c r="AB45" s="105">
        <f t="shared" si="4"/>
        <v>1170904881</v>
      </c>
      <c r="AC45" s="104">
        <f t="shared" si="5"/>
        <v>0.90069606230769228</v>
      </c>
    </row>
    <row r="46" spans="1:29" ht="42.75" x14ac:dyDescent="0.2">
      <c r="B46" s="97" t="s">
        <v>443</v>
      </c>
      <c r="C46" s="98" t="s">
        <v>444</v>
      </c>
      <c r="D46" s="285">
        <f>+D45*87.230682%</f>
        <v>1133998866</v>
      </c>
      <c r="E46" s="285">
        <f>SUM('ADICIONES  2018'!C46:M46)</f>
        <v>0</v>
      </c>
      <c r="F46" s="285">
        <f>+F45*87.230682%</f>
        <v>0</v>
      </c>
      <c r="G46" s="285">
        <f>+G45*87.230682%</f>
        <v>0</v>
      </c>
      <c r="H46" s="285">
        <f>+H45*87.230682%</f>
        <v>0</v>
      </c>
      <c r="I46" s="285">
        <f>+I45*87.230682%</f>
        <v>0</v>
      </c>
      <c r="J46" s="285">
        <f>+J45*87.230682%</f>
        <v>0</v>
      </c>
      <c r="K46" s="287">
        <f t="shared" si="14"/>
        <v>1133998866</v>
      </c>
      <c r="L46" s="285">
        <f t="shared" ref="L46:Q46" si="65">+L45*87.230682%</f>
        <v>116649752.888592</v>
      </c>
      <c r="M46" s="285">
        <f t="shared" si="65"/>
        <v>26527335.39879192</v>
      </c>
      <c r="N46" s="285">
        <f t="shared" si="65"/>
        <v>14858074.466526061</v>
      </c>
      <c r="O46" s="285">
        <f t="shared" si="65"/>
        <v>30750729.246163081</v>
      </c>
      <c r="P46" s="285">
        <f t="shared" si="65"/>
        <v>20597954.529717181</v>
      </c>
      <c r="Q46" s="285">
        <f t="shared" si="65"/>
        <v>12838077.052679341</v>
      </c>
      <c r="R46" s="287">
        <f t="shared" si="15"/>
        <v>222221923.58246955</v>
      </c>
      <c r="S46" s="285">
        <f t="shared" ref="S46:Z46" si="66">+S45*87.230682%</f>
        <v>37359513.26044938</v>
      </c>
      <c r="T46" s="285">
        <f t="shared" si="66"/>
        <v>93717643.133032382</v>
      </c>
      <c r="U46" s="285">
        <f t="shared" si="66"/>
        <v>94374440.447003648</v>
      </c>
      <c r="V46" s="285">
        <f t="shared" si="66"/>
        <v>152736248.61744481</v>
      </c>
      <c r="W46" s="285">
        <f t="shared" si="66"/>
        <v>420978544.22718865</v>
      </c>
      <c r="X46" s="285">
        <f t="shared" si="66"/>
        <v>0</v>
      </c>
      <c r="Y46" s="285">
        <f t="shared" si="66"/>
        <v>0</v>
      </c>
      <c r="Z46" s="285">
        <f t="shared" si="66"/>
        <v>0</v>
      </c>
      <c r="AA46" s="287">
        <f t="shared" si="16"/>
        <v>799166389.68511891</v>
      </c>
      <c r="AB46" s="287">
        <f t="shared" si="4"/>
        <v>1021388313.2675885</v>
      </c>
      <c r="AC46" s="37">
        <f t="shared" si="5"/>
        <v>0.90069606230769239</v>
      </c>
    </row>
    <row r="47" spans="1:29" ht="28.5" x14ac:dyDescent="0.2">
      <c r="B47" s="97" t="s">
        <v>445</v>
      </c>
      <c r="C47" s="98" t="s">
        <v>446</v>
      </c>
      <c r="D47" s="285">
        <f>+D45*0.1%</f>
        <v>1300000</v>
      </c>
      <c r="E47" s="285">
        <f>SUM('ADICIONES  2018'!C47:M47)</f>
        <v>0</v>
      </c>
      <c r="F47" s="285">
        <f>+F45*0.1%</f>
        <v>0</v>
      </c>
      <c r="G47" s="285">
        <f>+G45*0.1%</f>
        <v>0</v>
      </c>
      <c r="H47" s="285">
        <f>+H45*0.1%</f>
        <v>0</v>
      </c>
      <c r="I47" s="285">
        <f>+I45*0.1%</f>
        <v>0</v>
      </c>
      <c r="J47" s="285">
        <f>+J45*0.1%</f>
        <v>0</v>
      </c>
      <c r="K47" s="287">
        <f t="shared" si="14"/>
        <v>1300000</v>
      </c>
      <c r="L47" s="285">
        <f t="shared" ref="L47:Q47" si="67">+L45*0.1%</f>
        <v>133725.6</v>
      </c>
      <c r="M47" s="285">
        <f t="shared" si="67"/>
        <v>30410.556</v>
      </c>
      <c r="N47" s="285">
        <f t="shared" si="67"/>
        <v>17033.082999999999</v>
      </c>
      <c r="O47" s="285">
        <f t="shared" si="67"/>
        <v>35252.194000000003</v>
      </c>
      <c r="P47" s="285">
        <f t="shared" si="67"/>
        <v>23613.199000000001</v>
      </c>
      <c r="Q47" s="285">
        <f t="shared" si="67"/>
        <v>14717.387000000001</v>
      </c>
      <c r="R47" s="287">
        <f t="shared" si="15"/>
        <v>254752.019</v>
      </c>
      <c r="S47" s="285">
        <f t="shared" ref="S47:Z47" si="68">+S45*0.1%</f>
        <v>42828.409</v>
      </c>
      <c r="T47" s="285">
        <f t="shared" si="68"/>
        <v>107436.55900000001</v>
      </c>
      <c r="U47" s="285">
        <f t="shared" si="68"/>
        <v>108189.50200000001</v>
      </c>
      <c r="V47" s="285">
        <f t="shared" si="68"/>
        <v>175094.64</v>
      </c>
      <c r="W47" s="285">
        <f t="shared" si="68"/>
        <v>482603.75200000004</v>
      </c>
      <c r="X47" s="285">
        <f t="shared" si="68"/>
        <v>0</v>
      </c>
      <c r="Y47" s="285">
        <f t="shared" si="68"/>
        <v>0</v>
      </c>
      <c r="Z47" s="285">
        <f t="shared" si="68"/>
        <v>0</v>
      </c>
      <c r="AA47" s="287">
        <f t="shared" si="16"/>
        <v>916152.86199999996</v>
      </c>
      <c r="AB47" s="287">
        <f t="shared" si="4"/>
        <v>1170904.8810000001</v>
      </c>
      <c r="AC47" s="37">
        <f t="shared" si="5"/>
        <v>0.90069606230769239</v>
      </c>
    </row>
    <row r="48" spans="1:29" s="5" customFormat="1" ht="28.5" x14ac:dyDescent="0.2">
      <c r="A48" s="156"/>
      <c r="B48" s="97" t="s">
        <v>447</v>
      </c>
      <c r="C48" s="98" t="s">
        <v>448</v>
      </c>
      <c r="D48" s="285">
        <f>+D45*9.99%</f>
        <v>129870000</v>
      </c>
      <c r="E48" s="285">
        <f>SUM('ADICIONES  2018'!C48:M48)</f>
        <v>0</v>
      </c>
      <c r="F48" s="285">
        <f>+F45*9.99%</f>
        <v>0</v>
      </c>
      <c r="G48" s="285">
        <f>+G45*9.99%</f>
        <v>0</v>
      </c>
      <c r="H48" s="285">
        <f>+H45*9.99%</f>
        <v>0</v>
      </c>
      <c r="I48" s="285">
        <f>+I45*9.99%</f>
        <v>0</v>
      </c>
      <c r="J48" s="285">
        <f>+J45*9.99%</f>
        <v>0</v>
      </c>
      <c r="K48" s="287">
        <f t="shared" si="14"/>
        <v>129870000</v>
      </c>
      <c r="L48" s="285">
        <f t="shared" ref="L48:Q48" si="69">+L45*9.99%</f>
        <v>13359187.439999999</v>
      </c>
      <c r="M48" s="285">
        <f t="shared" si="69"/>
        <v>3038014.5444</v>
      </c>
      <c r="N48" s="285">
        <f t="shared" si="69"/>
        <v>1701604.9917000001</v>
      </c>
      <c r="O48" s="285">
        <f t="shared" si="69"/>
        <v>3521694.1806000001</v>
      </c>
      <c r="P48" s="285">
        <f t="shared" si="69"/>
        <v>2358958.5800999999</v>
      </c>
      <c r="Q48" s="285">
        <f t="shared" si="69"/>
        <v>1470266.9613000001</v>
      </c>
      <c r="R48" s="287">
        <f t="shared" si="15"/>
        <v>25449726.698100001</v>
      </c>
      <c r="S48" s="285">
        <f t="shared" ref="S48:Z48" si="70">+S45*9.99%</f>
        <v>4278558.0591000002</v>
      </c>
      <c r="T48" s="285">
        <f t="shared" si="70"/>
        <v>10732912.244100001</v>
      </c>
      <c r="U48" s="285">
        <f t="shared" si="70"/>
        <v>10808131.2498</v>
      </c>
      <c r="V48" s="285">
        <f t="shared" si="70"/>
        <v>17491954.536000002</v>
      </c>
      <c r="W48" s="285">
        <f t="shared" si="70"/>
        <v>48212114.8248</v>
      </c>
      <c r="X48" s="285">
        <f t="shared" si="70"/>
        <v>0</v>
      </c>
      <c r="Y48" s="285">
        <f t="shared" si="70"/>
        <v>0</v>
      </c>
      <c r="Z48" s="285">
        <f t="shared" si="70"/>
        <v>0</v>
      </c>
      <c r="AA48" s="287">
        <f t="shared" si="16"/>
        <v>91523670.913800001</v>
      </c>
      <c r="AB48" s="287">
        <f t="shared" si="4"/>
        <v>116973397.6119</v>
      </c>
      <c r="AC48" s="37">
        <f t="shared" si="5"/>
        <v>0.90069606230769228</v>
      </c>
    </row>
    <row r="49" spans="1:29" s="5" customFormat="1" ht="57" hidden="1" x14ac:dyDescent="0.2">
      <c r="A49" s="156"/>
      <c r="B49" s="97" t="s">
        <v>449</v>
      </c>
      <c r="C49" s="159" t="s">
        <v>1356</v>
      </c>
      <c r="D49" s="285">
        <f>+D45*0%</f>
        <v>0</v>
      </c>
      <c r="E49" s="285">
        <f>SUM('ADICIONES  2018'!C49:M49)</f>
        <v>0</v>
      </c>
      <c r="F49" s="285">
        <f>+F45*0%</f>
        <v>0</v>
      </c>
      <c r="G49" s="285">
        <f>+G45*0%</f>
        <v>0</v>
      </c>
      <c r="H49" s="285">
        <f>+H45*0%</f>
        <v>0</v>
      </c>
      <c r="I49" s="285">
        <f>+I45*0%</f>
        <v>0</v>
      </c>
      <c r="J49" s="285">
        <f>+J45*0%</f>
        <v>0</v>
      </c>
      <c r="K49" s="287">
        <f t="shared" si="14"/>
        <v>0</v>
      </c>
      <c r="L49" s="285">
        <f t="shared" ref="L49:Q49" si="71">+L45*0%</f>
        <v>0</v>
      </c>
      <c r="M49" s="285">
        <f t="shared" si="71"/>
        <v>0</v>
      </c>
      <c r="N49" s="285">
        <f t="shared" si="71"/>
        <v>0</v>
      </c>
      <c r="O49" s="285">
        <f t="shared" si="71"/>
        <v>0</v>
      </c>
      <c r="P49" s="285">
        <f t="shared" si="71"/>
        <v>0</v>
      </c>
      <c r="Q49" s="285">
        <f t="shared" si="71"/>
        <v>0</v>
      </c>
      <c r="R49" s="287">
        <f t="shared" si="15"/>
        <v>0</v>
      </c>
      <c r="S49" s="285">
        <f t="shared" ref="S49:Z49" si="72">+S45*0%</f>
        <v>0</v>
      </c>
      <c r="T49" s="285">
        <f t="shared" si="72"/>
        <v>0</v>
      </c>
      <c r="U49" s="285">
        <f t="shared" si="72"/>
        <v>0</v>
      </c>
      <c r="V49" s="285">
        <f t="shared" si="72"/>
        <v>0</v>
      </c>
      <c r="W49" s="285">
        <f t="shared" si="72"/>
        <v>0</v>
      </c>
      <c r="X49" s="285">
        <f t="shared" si="72"/>
        <v>0</v>
      </c>
      <c r="Y49" s="285">
        <f t="shared" si="72"/>
        <v>0</v>
      </c>
      <c r="Z49" s="285">
        <f t="shared" si="72"/>
        <v>0</v>
      </c>
      <c r="AA49" s="287">
        <f t="shared" si="16"/>
        <v>0</v>
      </c>
      <c r="AB49" s="287">
        <f t="shared" si="4"/>
        <v>0</v>
      </c>
      <c r="AC49" s="37" t="e">
        <f t="shared" si="5"/>
        <v>#DIV/0!</v>
      </c>
    </row>
    <row r="50" spans="1:29" s="5" customFormat="1" ht="42.75" x14ac:dyDescent="0.2">
      <c r="A50" s="156"/>
      <c r="B50" s="97" t="s">
        <v>450</v>
      </c>
      <c r="C50" s="98" t="s">
        <v>451</v>
      </c>
      <c r="D50" s="285">
        <f>+D45*1.7982%</f>
        <v>23376600.000000004</v>
      </c>
      <c r="E50" s="285">
        <f>SUM('ADICIONES  2018'!C50:M50)</f>
        <v>0</v>
      </c>
      <c r="F50" s="285">
        <f>+F45*1.7982%</f>
        <v>0</v>
      </c>
      <c r="G50" s="285">
        <f>+G45*1.7982%</f>
        <v>0</v>
      </c>
      <c r="H50" s="285">
        <f>+H45*1.7982%</f>
        <v>0</v>
      </c>
      <c r="I50" s="285">
        <f>+I45*1.7982%</f>
        <v>0</v>
      </c>
      <c r="J50" s="285">
        <f>+J45*1.7982%</f>
        <v>0</v>
      </c>
      <c r="K50" s="287">
        <f t="shared" si="14"/>
        <v>23376600.000000004</v>
      </c>
      <c r="L50" s="285">
        <f t="shared" ref="L50:Q50" si="73">+L45*1.7982%</f>
        <v>2404653.7392000002</v>
      </c>
      <c r="M50" s="285">
        <f t="shared" si="73"/>
        <v>546842.61799200007</v>
      </c>
      <c r="N50" s="285">
        <f t="shared" si="73"/>
        <v>306288.898506</v>
      </c>
      <c r="O50" s="285">
        <f t="shared" si="73"/>
        <v>633904.95250800007</v>
      </c>
      <c r="P50" s="285">
        <f t="shared" si="73"/>
        <v>424612.54441800003</v>
      </c>
      <c r="Q50" s="285">
        <f t="shared" si="73"/>
        <v>264648.05303400004</v>
      </c>
      <c r="R50" s="287">
        <f t="shared" si="15"/>
        <v>4580950.8056580005</v>
      </c>
      <c r="S50" s="285">
        <f t="shared" ref="S50:Z50" si="74">+S45*1.7982%</f>
        <v>770140.45063800004</v>
      </c>
      <c r="T50" s="285">
        <f t="shared" si="74"/>
        <v>1931924.2039380001</v>
      </c>
      <c r="U50" s="285">
        <f t="shared" si="74"/>
        <v>1945463.6249640002</v>
      </c>
      <c r="V50" s="285">
        <f t="shared" si="74"/>
        <v>3148551.81648</v>
      </c>
      <c r="W50" s="285">
        <f t="shared" si="74"/>
        <v>8678180.6684640013</v>
      </c>
      <c r="X50" s="285">
        <f t="shared" si="74"/>
        <v>0</v>
      </c>
      <c r="Y50" s="285">
        <f t="shared" si="74"/>
        <v>0</v>
      </c>
      <c r="Z50" s="285">
        <f t="shared" si="74"/>
        <v>0</v>
      </c>
      <c r="AA50" s="287">
        <f t="shared" si="16"/>
        <v>16474260.764484001</v>
      </c>
      <c r="AB50" s="287">
        <f t="shared" si="4"/>
        <v>21055211.570142001</v>
      </c>
      <c r="AC50" s="37">
        <f t="shared" si="5"/>
        <v>0.90069606230769217</v>
      </c>
    </row>
    <row r="51" spans="1:29" s="5" customFormat="1" ht="57" x14ac:dyDescent="0.2">
      <c r="A51" s="364"/>
      <c r="B51" s="97" t="s">
        <v>452</v>
      </c>
      <c r="C51" s="98" t="s">
        <v>453</v>
      </c>
      <c r="D51" s="285">
        <f>+D45*0.881118%</f>
        <v>11454534</v>
      </c>
      <c r="E51" s="285">
        <f>SUM('ADICIONES  2018'!C51:M51)</f>
        <v>0</v>
      </c>
      <c r="F51" s="285">
        <f>+F45*0.881118%</f>
        <v>0</v>
      </c>
      <c r="G51" s="285">
        <f>+G45*0.881118%</f>
        <v>0</v>
      </c>
      <c r="H51" s="285">
        <f>+H45*0.881118%</f>
        <v>0</v>
      </c>
      <c r="I51" s="285">
        <f>+I45*0.881118%</f>
        <v>0</v>
      </c>
      <c r="J51" s="285">
        <f>+J45*0.881118%</f>
        <v>0</v>
      </c>
      <c r="K51" s="287">
        <f t="shared" si="14"/>
        <v>11454534</v>
      </c>
      <c r="L51" s="285">
        <f t="shared" ref="L51:Q51" si="75">+L45*0.881118%</f>
        <v>1178280.3322080001</v>
      </c>
      <c r="M51" s="285">
        <f t="shared" si="75"/>
        <v>267952.88281608</v>
      </c>
      <c r="N51" s="285">
        <f t="shared" si="75"/>
        <v>150081.56026793999</v>
      </c>
      <c r="O51" s="285">
        <f t="shared" si="75"/>
        <v>310613.42672892002</v>
      </c>
      <c r="P51" s="285">
        <f t="shared" si="75"/>
        <v>208060.14676482001</v>
      </c>
      <c r="Q51" s="285">
        <f t="shared" si="75"/>
        <v>129677.54598666</v>
      </c>
      <c r="R51" s="287">
        <f t="shared" si="15"/>
        <v>2244665.8947724202</v>
      </c>
      <c r="S51" s="285">
        <f t="shared" ref="S51:Z51" si="76">+S45*0.881118%</f>
        <v>377368.82081261999</v>
      </c>
      <c r="T51" s="285">
        <f t="shared" si="76"/>
        <v>946642.85992962006</v>
      </c>
      <c r="U51" s="285">
        <f t="shared" si="76"/>
        <v>953277.17623235995</v>
      </c>
      <c r="V51" s="285">
        <f t="shared" si="76"/>
        <v>1542790.3900752</v>
      </c>
      <c r="W51" s="285">
        <f t="shared" si="76"/>
        <v>4252308.5275473604</v>
      </c>
      <c r="X51" s="285">
        <f t="shared" si="76"/>
        <v>0</v>
      </c>
      <c r="Y51" s="285">
        <f t="shared" si="76"/>
        <v>0</v>
      </c>
      <c r="Z51" s="285">
        <f t="shared" si="76"/>
        <v>0</v>
      </c>
      <c r="AA51" s="287">
        <f t="shared" si="16"/>
        <v>8072387.7745971605</v>
      </c>
      <c r="AB51" s="287">
        <f t="shared" si="4"/>
        <v>10317053.66936958</v>
      </c>
      <c r="AC51" s="37">
        <f t="shared" si="5"/>
        <v>0.90069606230769228</v>
      </c>
    </row>
    <row r="52" spans="1:29" s="79" customFormat="1" ht="63" x14ac:dyDescent="0.2">
      <c r="A52" s="363">
        <v>1</v>
      </c>
      <c r="B52" s="110" t="s">
        <v>454</v>
      </c>
      <c r="C52" s="106" t="s">
        <v>455</v>
      </c>
      <c r="D52" s="105">
        <v>3000000000</v>
      </c>
      <c r="E52" s="105">
        <f>SUM('ADICIONES  2018'!C52:M52)</f>
        <v>0</v>
      </c>
      <c r="F52" s="105"/>
      <c r="G52" s="105"/>
      <c r="H52" s="105"/>
      <c r="I52" s="105"/>
      <c r="J52" s="105"/>
      <c r="K52" s="105">
        <f t="shared" si="14"/>
        <v>3000000000</v>
      </c>
      <c r="L52" s="105">
        <v>383073627</v>
      </c>
      <c r="M52" s="105">
        <v>86258146</v>
      </c>
      <c r="N52" s="105">
        <v>80479389</v>
      </c>
      <c r="O52" s="105">
        <v>66357512</v>
      </c>
      <c r="P52" s="105">
        <v>208763568</v>
      </c>
      <c r="Q52" s="105">
        <v>159652603</v>
      </c>
      <c r="R52" s="105">
        <f t="shared" si="15"/>
        <v>984584845</v>
      </c>
      <c r="S52" s="105">
        <v>119424308</v>
      </c>
      <c r="T52" s="105">
        <v>278037613</v>
      </c>
      <c r="U52" s="105">
        <v>241794736</v>
      </c>
      <c r="V52" s="105">
        <v>292688794</v>
      </c>
      <c r="W52" s="105">
        <v>354020827</v>
      </c>
      <c r="X52" s="105"/>
      <c r="Y52" s="105"/>
      <c r="Z52" s="105"/>
      <c r="AA52" s="105">
        <f t="shared" si="16"/>
        <v>1285966278</v>
      </c>
      <c r="AB52" s="105">
        <f t="shared" si="4"/>
        <v>2270551123</v>
      </c>
      <c r="AC52" s="104">
        <f t="shared" si="5"/>
        <v>0.75685037433333335</v>
      </c>
    </row>
    <row r="53" spans="1:29" ht="42.75" x14ac:dyDescent="0.2">
      <c r="B53" s="97" t="s">
        <v>456</v>
      </c>
      <c r="C53" s="98" t="s">
        <v>457</v>
      </c>
      <c r="D53" s="285">
        <f>+D52*87.230682%</f>
        <v>2616920460</v>
      </c>
      <c r="E53" s="285">
        <f>SUM('ADICIONES  2018'!C53:M53)</f>
        <v>0</v>
      </c>
      <c r="F53" s="285">
        <f>+F52*87.230682%</f>
        <v>0</v>
      </c>
      <c r="G53" s="285">
        <f>+G52*87.230682%</f>
        <v>0</v>
      </c>
      <c r="H53" s="285">
        <f>+H52*87.230682%</f>
        <v>0</v>
      </c>
      <c r="I53" s="285">
        <f>+I52*87.230682%</f>
        <v>0</v>
      </c>
      <c r="J53" s="285">
        <f>+J52*87.230682%</f>
        <v>0</v>
      </c>
      <c r="K53" s="287">
        <f t="shared" si="14"/>
        <v>2616920460</v>
      </c>
      <c r="L53" s="285">
        <f t="shared" ref="L53:Q53" si="77">+L52*87.230682%</f>
        <v>334157737.39423615</v>
      </c>
      <c r="M53" s="285">
        <f t="shared" si="77"/>
        <v>75243569.036355719</v>
      </c>
      <c r="N53" s="285">
        <f t="shared" si="77"/>
        <v>70202719.894132987</v>
      </c>
      <c r="O53" s="285">
        <f t="shared" si="77"/>
        <v>57884110.275831841</v>
      </c>
      <c r="P53" s="285">
        <f t="shared" si="77"/>
        <v>182105884.13393378</v>
      </c>
      <c r="Q53" s="285">
        <f t="shared" si="77"/>
        <v>139266054.42765248</v>
      </c>
      <c r="R53" s="287">
        <f t="shared" si="15"/>
        <v>858860075.16214299</v>
      </c>
      <c r="S53" s="285">
        <f t="shared" ref="S53:Z53" si="78">+S52*87.230682%</f>
        <v>104174638.34218056</v>
      </c>
      <c r="T53" s="285">
        <f t="shared" si="78"/>
        <v>242534106.03642067</v>
      </c>
      <c r="U53" s="285">
        <f t="shared" si="78"/>
        <v>210919197.25289953</v>
      </c>
      <c r="V53" s="285">
        <f t="shared" si="78"/>
        <v>255314431.14377511</v>
      </c>
      <c r="W53" s="285">
        <f t="shared" si="78"/>
        <v>308814781.81414014</v>
      </c>
      <c r="X53" s="285">
        <f t="shared" si="78"/>
        <v>0</v>
      </c>
      <c r="Y53" s="285">
        <f t="shared" si="78"/>
        <v>0</v>
      </c>
      <c r="Z53" s="285">
        <f t="shared" si="78"/>
        <v>0</v>
      </c>
      <c r="AA53" s="287">
        <f t="shared" si="16"/>
        <v>1121757154.589416</v>
      </c>
      <c r="AB53" s="287">
        <f t="shared" si="4"/>
        <v>1980617229.751559</v>
      </c>
      <c r="AC53" s="37">
        <f t="shared" si="5"/>
        <v>0.75685037433333335</v>
      </c>
    </row>
    <row r="54" spans="1:29" ht="28.5" x14ac:dyDescent="0.2">
      <c r="B54" s="97" t="s">
        <v>458</v>
      </c>
      <c r="C54" s="98" t="s">
        <v>459</v>
      </c>
      <c r="D54" s="285">
        <f>+D52*0.1%</f>
        <v>3000000</v>
      </c>
      <c r="E54" s="285">
        <f>SUM('ADICIONES  2018'!C54:M54)</f>
        <v>0</v>
      </c>
      <c r="F54" s="285">
        <f>+F52*0.1%</f>
        <v>0</v>
      </c>
      <c r="G54" s="285">
        <f>+G52*0.1%</f>
        <v>0</v>
      </c>
      <c r="H54" s="285">
        <f>+H52*0.1%</f>
        <v>0</v>
      </c>
      <c r="I54" s="285">
        <f>+I52*0.1%</f>
        <v>0</v>
      </c>
      <c r="J54" s="285">
        <f>+J52*0.1%</f>
        <v>0</v>
      </c>
      <c r="K54" s="287">
        <f t="shared" si="14"/>
        <v>3000000</v>
      </c>
      <c r="L54" s="285">
        <f t="shared" ref="L54:Q54" si="79">+L52*0.1%</f>
        <v>383073.62700000004</v>
      </c>
      <c r="M54" s="285">
        <f t="shared" si="79"/>
        <v>86258.146000000008</v>
      </c>
      <c r="N54" s="285">
        <f t="shared" si="79"/>
        <v>80479.388999999996</v>
      </c>
      <c r="O54" s="285">
        <f t="shared" si="79"/>
        <v>66357.512000000002</v>
      </c>
      <c r="P54" s="285">
        <f t="shared" si="79"/>
        <v>208763.568</v>
      </c>
      <c r="Q54" s="285">
        <f t="shared" si="79"/>
        <v>159652.603</v>
      </c>
      <c r="R54" s="287">
        <f t="shared" si="15"/>
        <v>984584.84499999997</v>
      </c>
      <c r="S54" s="285">
        <f t="shared" ref="S54:Z54" si="80">+S52*0.1%</f>
        <v>119424.308</v>
      </c>
      <c r="T54" s="285">
        <f t="shared" si="80"/>
        <v>278037.61300000001</v>
      </c>
      <c r="U54" s="285">
        <f t="shared" si="80"/>
        <v>241794.736</v>
      </c>
      <c r="V54" s="285">
        <f t="shared" si="80"/>
        <v>292688.79399999999</v>
      </c>
      <c r="W54" s="285">
        <f t="shared" si="80"/>
        <v>354020.82699999999</v>
      </c>
      <c r="X54" s="285">
        <f t="shared" si="80"/>
        <v>0</v>
      </c>
      <c r="Y54" s="285">
        <f t="shared" si="80"/>
        <v>0</v>
      </c>
      <c r="Z54" s="285">
        <f t="shared" si="80"/>
        <v>0</v>
      </c>
      <c r="AA54" s="287">
        <f t="shared" si="16"/>
        <v>1285966.2779999999</v>
      </c>
      <c r="AB54" s="287">
        <f t="shared" si="4"/>
        <v>2270551.1229999997</v>
      </c>
      <c r="AC54" s="37">
        <f t="shared" si="5"/>
        <v>0.75685037433333324</v>
      </c>
    </row>
    <row r="55" spans="1:29" s="5" customFormat="1" ht="28.5" x14ac:dyDescent="0.2">
      <c r="A55" s="156"/>
      <c r="B55" s="97" t="s">
        <v>460</v>
      </c>
      <c r="C55" s="98" t="s">
        <v>461</v>
      </c>
      <c r="D55" s="285">
        <f>+D52*9.99%</f>
        <v>299700000</v>
      </c>
      <c r="E55" s="285">
        <f>SUM('ADICIONES  2018'!C55:M55)</f>
        <v>0</v>
      </c>
      <c r="F55" s="285">
        <f>+F52*9.99%</f>
        <v>0</v>
      </c>
      <c r="G55" s="285">
        <f>+G52*9.99%</f>
        <v>0</v>
      </c>
      <c r="H55" s="285">
        <f>+H52*9.99%</f>
        <v>0</v>
      </c>
      <c r="I55" s="285">
        <f>+I52*9.99%</f>
        <v>0</v>
      </c>
      <c r="J55" s="285">
        <f>+J52*9.99%</f>
        <v>0</v>
      </c>
      <c r="K55" s="287">
        <f t="shared" si="14"/>
        <v>299700000</v>
      </c>
      <c r="L55" s="285">
        <f t="shared" ref="L55:Q55" si="81">+L52*9.99%</f>
        <v>38269055.337300003</v>
      </c>
      <c r="M55" s="285">
        <f t="shared" si="81"/>
        <v>8617188.7853999995</v>
      </c>
      <c r="N55" s="285">
        <f t="shared" si="81"/>
        <v>8039890.9611</v>
      </c>
      <c r="O55" s="285">
        <f t="shared" si="81"/>
        <v>6629115.4488000004</v>
      </c>
      <c r="P55" s="285">
        <f t="shared" si="81"/>
        <v>20855480.4432</v>
      </c>
      <c r="Q55" s="285">
        <f t="shared" si="81"/>
        <v>15949295.0397</v>
      </c>
      <c r="R55" s="287">
        <f t="shared" si="15"/>
        <v>98360026.015500009</v>
      </c>
      <c r="S55" s="285">
        <f t="shared" ref="S55:Z55" si="82">+S52*9.99%</f>
        <v>11930488.369200001</v>
      </c>
      <c r="T55" s="285">
        <f t="shared" si="82"/>
        <v>27775957.538699999</v>
      </c>
      <c r="U55" s="285">
        <f t="shared" si="82"/>
        <v>24155294.126400001</v>
      </c>
      <c r="V55" s="285">
        <f t="shared" si="82"/>
        <v>29239610.520600002</v>
      </c>
      <c r="W55" s="285">
        <f t="shared" si="82"/>
        <v>35366680.617300004</v>
      </c>
      <c r="X55" s="285">
        <f t="shared" si="82"/>
        <v>0</v>
      </c>
      <c r="Y55" s="285">
        <f t="shared" si="82"/>
        <v>0</v>
      </c>
      <c r="Z55" s="285">
        <f t="shared" si="82"/>
        <v>0</v>
      </c>
      <c r="AA55" s="287">
        <f t="shared" si="16"/>
        <v>128468031.17220001</v>
      </c>
      <c r="AB55" s="287">
        <f t="shared" si="4"/>
        <v>226828057.18770003</v>
      </c>
      <c r="AC55" s="37">
        <f t="shared" si="5"/>
        <v>0.75685037433333346</v>
      </c>
    </row>
    <row r="56" spans="1:29" s="5" customFormat="1" ht="57" hidden="1" x14ac:dyDescent="0.2">
      <c r="A56" s="364"/>
      <c r="B56" s="97" t="s">
        <v>462</v>
      </c>
      <c r="C56" s="159" t="s">
        <v>1357</v>
      </c>
      <c r="D56" s="285">
        <f>+D52*0%</f>
        <v>0</v>
      </c>
      <c r="E56" s="285">
        <f>SUM('ADICIONES  2018'!C56:M56)</f>
        <v>0</v>
      </c>
      <c r="F56" s="285">
        <f>+F52*0%</f>
        <v>0</v>
      </c>
      <c r="G56" s="285">
        <f>+G52*0%</f>
        <v>0</v>
      </c>
      <c r="H56" s="285">
        <f>+H52*0%</f>
        <v>0</v>
      </c>
      <c r="I56" s="285">
        <f>+I52*0%</f>
        <v>0</v>
      </c>
      <c r="J56" s="285">
        <f>+J52*0%</f>
        <v>0</v>
      </c>
      <c r="K56" s="287">
        <f t="shared" si="14"/>
        <v>0</v>
      </c>
      <c r="L56" s="285">
        <f t="shared" ref="L56:Q56" si="83">+L52*0%</f>
        <v>0</v>
      </c>
      <c r="M56" s="285">
        <f t="shared" si="83"/>
        <v>0</v>
      </c>
      <c r="N56" s="285">
        <f t="shared" si="83"/>
        <v>0</v>
      </c>
      <c r="O56" s="285">
        <f t="shared" si="83"/>
        <v>0</v>
      </c>
      <c r="P56" s="285">
        <f t="shared" si="83"/>
        <v>0</v>
      </c>
      <c r="Q56" s="285">
        <f t="shared" si="83"/>
        <v>0</v>
      </c>
      <c r="R56" s="287">
        <f t="shared" si="15"/>
        <v>0</v>
      </c>
      <c r="S56" s="285">
        <f t="shared" ref="S56:Z56" si="84">+S52*0%</f>
        <v>0</v>
      </c>
      <c r="T56" s="285">
        <f t="shared" si="84"/>
        <v>0</v>
      </c>
      <c r="U56" s="285">
        <f t="shared" si="84"/>
        <v>0</v>
      </c>
      <c r="V56" s="285">
        <f t="shared" si="84"/>
        <v>0</v>
      </c>
      <c r="W56" s="285">
        <f t="shared" si="84"/>
        <v>0</v>
      </c>
      <c r="X56" s="285">
        <f t="shared" si="84"/>
        <v>0</v>
      </c>
      <c r="Y56" s="285">
        <f t="shared" si="84"/>
        <v>0</v>
      </c>
      <c r="Z56" s="285">
        <f t="shared" si="84"/>
        <v>0</v>
      </c>
      <c r="AA56" s="287">
        <f t="shared" si="16"/>
        <v>0</v>
      </c>
      <c r="AB56" s="287">
        <f t="shared" si="4"/>
        <v>0</v>
      </c>
      <c r="AC56" s="37" t="e">
        <f t="shared" si="5"/>
        <v>#DIV/0!</v>
      </c>
    </row>
    <row r="57" spans="1:29" s="5" customFormat="1" ht="42.75" x14ac:dyDescent="0.2">
      <c r="A57" s="364"/>
      <c r="B57" s="97" t="s">
        <v>463</v>
      </c>
      <c r="C57" s="98" t="s">
        <v>464</v>
      </c>
      <c r="D57" s="285">
        <f>+D52*1.7982%</f>
        <v>53946000.000000007</v>
      </c>
      <c r="E57" s="285">
        <f>SUM('ADICIONES  2018'!C57:M57)</f>
        <v>0</v>
      </c>
      <c r="F57" s="285">
        <f>+F52*1.7982%</f>
        <v>0</v>
      </c>
      <c r="G57" s="285">
        <f>+G52*1.7982%</f>
        <v>0</v>
      </c>
      <c r="H57" s="285">
        <f>+H52*1.7982%</f>
        <v>0</v>
      </c>
      <c r="I57" s="285">
        <f>+I52*1.7982%</f>
        <v>0</v>
      </c>
      <c r="J57" s="285">
        <f>+J52*1.7982%</f>
        <v>0</v>
      </c>
      <c r="K57" s="287">
        <f t="shared" si="14"/>
        <v>53946000.000000007</v>
      </c>
      <c r="L57" s="285">
        <f t="shared" ref="L57:Q57" si="85">+L52*1.7982%</f>
        <v>6888429.9607140003</v>
      </c>
      <c r="M57" s="285">
        <f t="shared" si="85"/>
        <v>1551093.9813720002</v>
      </c>
      <c r="N57" s="285">
        <f t="shared" si="85"/>
        <v>1447180.3729980001</v>
      </c>
      <c r="O57" s="285">
        <f t="shared" si="85"/>
        <v>1193240.7807840002</v>
      </c>
      <c r="P57" s="285">
        <f t="shared" si="85"/>
        <v>3753986.4797760001</v>
      </c>
      <c r="Q57" s="285">
        <f t="shared" si="85"/>
        <v>2870873.107146</v>
      </c>
      <c r="R57" s="287">
        <f t="shared" si="15"/>
        <v>17704804.68279</v>
      </c>
      <c r="S57" s="285">
        <f t="shared" ref="S57:Z57" si="86">+S52*1.7982%</f>
        <v>2147487.9064560002</v>
      </c>
      <c r="T57" s="285">
        <f t="shared" si="86"/>
        <v>4999672.3569660001</v>
      </c>
      <c r="U57" s="285">
        <f t="shared" si="86"/>
        <v>4347952.9427519999</v>
      </c>
      <c r="V57" s="285">
        <f t="shared" si="86"/>
        <v>5263129.8937080009</v>
      </c>
      <c r="W57" s="285">
        <f t="shared" si="86"/>
        <v>6366002.5111140003</v>
      </c>
      <c r="X57" s="285">
        <f t="shared" si="86"/>
        <v>0</v>
      </c>
      <c r="Y57" s="285">
        <f t="shared" si="86"/>
        <v>0</v>
      </c>
      <c r="Z57" s="285">
        <f t="shared" si="86"/>
        <v>0</v>
      </c>
      <c r="AA57" s="287">
        <f t="shared" si="16"/>
        <v>23124245.610996004</v>
      </c>
      <c r="AB57" s="287">
        <f t="shared" si="4"/>
        <v>40829050.293786004</v>
      </c>
      <c r="AC57" s="37">
        <f t="shared" si="5"/>
        <v>0.75685037433333335</v>
      </c>
    </row>
    <row r="58" spans="1:29" ht="57" x14ac:dyDescent="0.2">
      <c r="B58" s="97" t="s">
        <v>465</v>
      </c>
      <c r="C58" s="98" t="s">
        <v>466</v>
      </c>
      <c r="D58" s="285">
        <f>+D52*0.881118%</f>
        <v>26433540</v>
      </c>
      <c r="E58" s="285">
        <f>SUM('ADICIONES  2018'!C58:M58)</f>
        <v>0</v>
      </c>
      <c r="F58" s="285">
        <f>+F52*0.881118%</f>
        <v>0</v>
      </c>
      <c r="G58" s="285">
        <f>+G52*0.881118%</f>
        <v>0</v>
      </c>
      <c r="H58" s="285">
        <f>+H52*0.881118%</f>
        <v>0</v>
      </c>
      <c r="I58" s="285">
        <f>+I52*0.881118%</f>
        <v>0</v>
      </c>
      <c r="J58" s="285">
        <f>+J52*0.881118%</f>
        <v>0</v>
      </c>
      <c r="K58" s="287">
        <f t="shared" si="14"/>
        <v>26433540</v>
      </c>
      <c r="L58" s="285">
        <f t="shared" ref="L58:Q58" si="87">+L52*0.881118%</f>
        <v>3375330.6807498601</v>
      </c>
      <c r="M58" s="285">
        <f t="shared" si="87"/>
        <v>760036.05087228003</v>
      </c>
      <c r="N58" s="285">
        <f t="shared" si="87"/>
        <v>709118.38276902004</v>
      </c>
      <c r="O58" s="285">
        <f t="shared" si="87"/>
        <v>584687.98258416005</v>
      </c>
      <c r="P58" s="285">
        <f t="shared" si="87"/>
        <v>1839453.37509024</v>
      </c>
      <c r="Q58" s="285">
        <f t="shared" si="87"/>
        <v>1406727.82250154</v>
      </c>
      <c r="R58" s="287">
        <f t="shared" si="15"/>
        <v>8675354.2945671007</v>
      </c>
      <c r="S58" s="285">
        <f t="shared" ref="S58:Z58" si="88">+S52*0.881118%</f>
        <v>1052269.0741634399</v>
      </c>
      <c r="T58" s="285">
        <f t="shared" si="88"/>
        <v>2449839.45491334</v>
      </c>
      <c r="U58" s="285">
        <f t="shared" si="88"/>
        <v>2130496.94194848</v>
      </c>
      <c r="V58" s="285">
        <f t="shared" si="88"/>
        <v>2578933.64791692</v>
      </c>
      <c r="W58" s="285">
        <f t="shared" si="88"/>
        <v>3119341.23044586</v>
      </c>
      <c r="X58" s="285">
        <f t="shared" si="88"/>
        <v>0</v>
      </c>
      <c r="Y58" s="285">
        <f t="shared" si="88"/>
        <v>0</v>
      </c>
      <c r="Z58" s="285">
        <f t="shared" si="88"/>
        <v>0</v>
      </c>
      <c r="AA58" s="287">
        <f t="shared" si="16"/>
        <v>11330880.349388041</v>
      </c>
      <c r="AB58" s="287">
        <f t="shared" si="4"/>
        <v>20006234.643955141</v>
      </c>
      <c r="AC58" s="37">
        <f t="shared" si="5"/>
        <v>0.75685037433333335</v>
      </c>
    </row>
    <row r="59" spans="1:29" s="79" customFormat="1" ht="31.5" x14ac:dyDescent="0.2">
      <c r="A59" s="363">
        <v>1</v>
      </c>
      <c r="B59" s="110" t="s">
        <v>215</v>
      </c>
      <c r="C59" s="106" t="s">
        <v>467</v>
      </c>
      <c r="D59" s="105">
        <f>+D60+D67</f>
        <v>129100000000</v>
      </c>
      <c r="E59" s="105">
        <f>SUM('ADICIONES  2018'!C59:M59)</f>
        <v>0</v>
      </c>
      <c r="F59" s="105">
        <f>+F60+F67</f>
        <v>0</v>
      </c>
      <c r="G59" s="105">
        <f>+G60+G67</f>
        <v>0</v>
      </c>
      <c r="H59" s="105">
        <f>+H60+H67</f>
        <v>0</v>
      </c>
      <c r="I59" s="105">
        <f>+I60+I67</f>
        <v>0</v>
      </c>
      <c r="J59" s="105">
        <f>+J60+J67</f>
        <v>0</v>
      </c>
      <c r="K59" s="105">
        <f t="shared" si="14"/>
        <v>129100000000</v>
      </c>
      <c r="L59" s="105">
        <f t="shared" ref="L59:Q59" si="89">+L60+L67</f>
        <v>14359760000</v>
      </c>
      <c r="M59" s="105">
        <f t="shared" si="89"/>
        <v>11938915000</v>
      </c>
      <c r="N59" s="105">
        <f t="shared" si="89"/>
        <v>8349404000</v>
      </c>
      <c r="O59" s="105">
        <f t="shared" si="89"/>
        <v>8834466000</v>
      </c>
      <c r="P59" s="105">
        <f t="shared" si="89"/>
        <v>8720320000</v>
      </c>
      <c r="Q59" s="105">
        <f t="shared" si="89"/>
        <v>11663201000</v>
      </c>
      <c r="R59" s="105">
        <f t="shared" si="15"/>
        <v>63866066000</v>
      </c>
      <c r="S59" s="105">
        <f t="shared" ref="S59:Z59" si="90">+S60+S67</f>
        <v>11835397000</v>
      </c>
      <c r="T59" s="105">
        <f t="shared" si="90"/>
        <v>10939434000</v>
      </c>
      <c r="U59" s="105">
        <f t="shared" si="90"/>
        <v>12211699000</v>
      </c>
      <c r="V59" s="105">
        <f t="shared" si="90"/>
        <v>12519048000</v>
      </c>
      <c r="W59" s="105">
        <f t="shared" si="90"/>
        <v>12522490000</v>
      </c>
      <c r="X59" s="105">
        <f t="shared" si="90"/>
        <v>0</v>
      </c>
      <c r="Y59" s="105">
        <f t="shared" si="90"/>
        <v>0</v>
      </c>
      <c r="Z59" s="105">
        <f t="shared" si="90"/>
        <v>0</v>
      </c>
      <c r="AA59" s="105">
        <f>SUM(S59:Z59)</f>
        <v>60028068000</v>
      </c>
      <c r="AB59" s="105">
        <f t="shared" si="4"/>
        <v>123894134000</v>
      </c>
      <c r="AC59" s="104">
        <f t="shared" si="5"/>
        <v>0.95967570875290475</v>
      </c>
    </row>
    <row r="60" spans="1:29" s="79" customFormat="1" ht="54" customHeight="1" x14ac:dyDescent="0.2">
      <c r="A60" s="363">
        <v>1</v>
      </c>
      <c r="B60" s="110" t="s">
        <v>216</v>
      </c>
      <c r="C60" s="106" t="s">
        <v>468</v>
      </c>
      <c r="D60" s="105">
        <f>SUM(D61:D66)</f>
        <v>127000000000</v>
      </c>
      <c r="E60" s="105">
        <f>SUM('ADICIONES  2018'!C60:M60)</f>
        <v>0</v>
      </c>
      <c r="F60" s="105"/>
      <c r="G60" s="105"/>
      <c r="H60" s="105"/>
      <c r="I60" s="105"/>
      <c r="J60" s="105"/>
      <c r="K60" s="105">
        <f t="shared" si="14"/>
        <v>127000000000</v>
      </c>
      <c r="L60" s="105">
        <v>13888581000</v>
      </c>
      <c r="M60" s="105">
        <v>11683107000</v>
      </c>
      <c r="N60" s="105">
        <v>8024632000</v>
      </c>
      <c r="O60" s="105">
        <v>8634743000</v>
      </c>
      <c r="P60" s="105">
        <v>8180342000</v>
      </c>
      <c r="Q60" s="105">
        <v>11326116000</v>
      </c>
      <c r="R60" s="105">
        <f t="shared" si="15"/>
        <v>61737521000</v>
      </c>
      <c r="S60" s="105">
        <v>11406107000</v>
      </c>
      <c r="T60" s="105">
        <v>10615628000</v>
      </c>
      <c r="U60" s="105">
        <v>11921227000</v>
      </c>
      <c r="V60" s="105">
        <v>12146184000</v>
      </c>
      <c r="W60" s="105">
        <v>12087736000</v>
      </c>
      <c r="X60" s="105"/>
      <c r="Y60" s="105"/>
      <c r="Z60" s="105"/>
      <c r="AA60" s="105">
        <f>SUM(S60:Z60)</f>
        <v>58176882000</v>
      </c>
      <c r="AB60" s="105">
        <f t="shared" si="4"/>
        <v>119914403000</v>
      </c>
      <c r="AC60" s="104">
        <f t="shared" si="5"/>
        <v>0.94420789763779522</v>
      </c>
    </row>
    <row r="61" spans="1:29" s="5" customFormat="1" ht="42.75" x14ac:dyDescent="0.2">
      <c r="A61" s="156"/>
      <c r="B61" s="97" t="s">
        <v>217</v>
      </c>
      <c r="C61" s="98" t="s">
        <v>469</v>
      </c>
      <c r="D61" s="285">
        <f>106421432040+5000000000</f>
        <v>111421432040</v>
      </c>
      <c r="E61" s="285">
        <f>SUM('ADICIONES  2018'!C61:M61)</f>
        <v>0</v>
      </c>
      <c r="F61" s="285">
        <f>+F60*87.230682%</f>
        <v>0</v>
      </c>
      <c r="G61" s="285">
        <f>+G60*87.230682%</f>
        <v>0</v>
      </c>
      <c r="H61" s="285">
        <f>+H60*87.230682%</f>
        <v>0</v>
      </c>
      <c r="I61" s="285">
        <f>+I60*87.230682%</f>
        <v>0</v>
      </c>
      <c r="J61" s="285">
        <f>+J60*87.230682%</f>
        <v>0</v>
      </c>
      <c r="K61" s="287">
        <f t="shared" si="14"/>
        <v>111421432040</v>
      </c>
      <c r="L61" s="285">
        <f t="shared" ref="L61:Q61" si="91">+L60*87.230682%</f>
        <v>12115103926.422421</v>
      </c>
      <c r="M61" s="285">
        <f t="shared" si="91"/>
        <v>10191253914.88974</v>
      </c>
      <c r="N61" s="285">
        <f t="shared" si="91"/>
        <v>6999941221.5902405</v>
      </c>
      <c r="O61" s="285">
        <f t="shared" si="91"/>
        <v>7532145207.8472605</v>
      </c>
      <c r="P61" s="285">
        <f t="shared" si="91"/>
        <v>7135768116.5324402</v>
      </c>
      <c r="Q61" s="285">
        <f t="shared" si="91"/>
        <v>9879848230.9111214</v>
      </c>
      <c r="R61" s="287">
        <f t="shared" si="15"/>
        <v>53854060618.193222</v>
      </c>
      <c r="S61" s="285">
        <f t="shared" ref="S61:Z61" si="92">+S60*87.230682%</f>
        <v>9949624925.7497406</v>
      </c>
      <c r="T61" s="285">
        <f t="shared" si="92"/>
        <v>9260084702.9829597</v>
      </c>
      <c r="U61" s="285">
        <f t="shared" si="92"/>
        <v>10398967614.868141</v>
      </c>
      <c r="V61" s="285">
        <f t="shared" si="92"/>
        <v>10595199140.174881</v>
      </c>
      <c r="W61" s="285">
        <f t="shared" si="92"/>
        <v>10544214551.159521</v>
      </c>
      <c r="X61" s="285">
        <f t="shared" si="92"/>
        <v>0</v>
      </c>
      <c r="Y61" s="285">
        <f t="shared" si="92"/>
        <v>0</v>
      </c>
      <c r="Z61" s="285">
        <f t="shared" si="92"/>
        <v>0</v>
      </c>
      <c r="AA61" s="287">
        <f t="shared" si="16"/>
        <v>50748090934.935249</v>
      </c>
      <c r="AB61" s="287">
        <f t="shared" si="4"/>
        <v>104602151553.12848</v>
      </c>
      <c r="AC61" s="37">
        <f t="shared" si="5"/>
        <v>0.9387974076259995</v>
      </c>
    </row>
    <row r="62" spans="1:29" s="5" customFormat="1" ht="28.5" x14ac:dyDescent="0.2">
      <c r="A62" s="364"/>
      <c r="B62" s="97" t="s">
        <v>218</v>
      </c>
      <c r="C62" s="98" t="s">
        <v>470</v>
      </c>
      <c r="D62" s="285">
        <v>122000000</v>
      </c>
      <c r="E62" s="285">
        <f>SUM('ADICIONES  2018'!C62:M62)</f>
        <v>0</v>
      </c>
      <c r="F62" s="285">
        <f>+F60*0.1%</f>
        <v>0</v>
      </c>
      <c r="G62" s="285">
        <f>+G60*0.1%</f>
        <v>0</v>
      </c>
      <c r="H62" s="285">
        <f>+H60*0.1%</f>
        <v>0</v>
      </c>
      <c r="I62" s="285">
        <f>+I60*0.1%</f>
        <v>0</v>
      </c>
      <c r="J62" s="285">
        <f>+J60*0.1%</f>
        <v>0</v>
      </c>
      <c r="K62" s="287">
        <f t="shared" si="14"/>
        <v>122000000</v>
      </c>
      <c r="L62" s="285">
        <f t="shared" ref="L62:Q62" si="93">+L60*0.1%</f>
        <v>13888581</v>
      </c>
      <c r="M62" s="285">
        <f t="shared" si="93"/>
        <v>11683107</v>
      </c>
      <c r="N62" s="285">
        <f t="shared" si="93"/>
        <v>8024632</v>
      </c>
      <c r="O62" s="285">
        <f t="shared" si="93"/>
        <v>8634743</v>
      </c>
      <c r="P62" s="285">
        <f t="shared" si="93"/>
        <v>8180342</v>
      </c>
      <c r="Q62" s="285">
        <f t="shared" si="93"/>
        <v>11326116</v>
      </c>
      <c r="R62" s="287">
        <f t="shared" si="15"/>
        <v>61737521</v>
      </c>
      <c r="S62" s="285">
        <f t="shared" ref="S62:Z62" si="94">+S60*0.1%</f>
        <v>11406107</v>
      </c>
      <c r="T62" s="285">
        <f t="shared" si="94"/>
        <v>10615628</v>
      </c>
      <c r="U62" s="285">
        <f t="shared" si="94"/>
        <v>11921227</v>
      </c>
      <c r="V62" s="285">
        <f t="shared" si="94"/>
        <v>12146184</v>
      </c>
      <c r="W62" s="285">
        <f t="shared" si="94"/>
        <v>12087736</v>
      </c>
      <c r="X62" s="285">
        <f t="shared" si="94"/>
        <v>0</v>
      </c>
      <c r="Y62" s="285">
        <f t="shared" si="94"/>
        <v>0</v>
      </c>
      <c r="Z62" s="285">
        <f t="shared" si="94"/>
        <v>0</v>
      </c>
      <c r="AA62" s="287">
        <f t="shared" si="16"/>
        <v>58176882</v>
      </c>
      <c r="AB62" s="287">
        <f t="shared" si="4"/>
        <v>119914403</v>
      </c>
      <c r="AC62" s="37">
        <f t="shared" si="5"/>
        <v>0.98290494262295081</v>
      </c>
    </row>
    <row r="63" spans="1:29" ht="28.5" x14ac:dyDescent="0.2">
      <c r="B63" s="97" t="s">
        <v>471</v>
      </c>
      <c r="C63" s="98" t="s">
        <v>472</v>
      </c>
      <c r="D63" s="285">
        <v>12187800000</v>
      </c>
      <c r="E63" s="285">
        <f>SUM('ADICIONES  2018'!C63:M63)</f>
        <v>0</v>
      </c>
      <c r="F63" s="285">
        <f>+F60*9.99%</f>
        <v>0</v>
      </c>
      <c r="G63" s="285">
        <f>+G60*9.99%</f>
        <v>0</v>
      </c>
      <c r="H63" s="285">
        <f>+H60*9.99%</f>
        <v>0</v>
      </c>
      <c r="I63" s="285">
        <f>+I60*9.99%</f>
        <v>0</v>
      </c>
      <c r="J63" s="285">
        <f>+J60*9.99%</f>
        <v>0</v>
      </c>
      <c r="K63" s="287">
        <f t="shared" si="14"/>
        <v>12187800000</v>
      </c>
      <c r="L63" s="285">
        <f t="shared" ref="L63:Q63" si="95">+L60*9.99%</f>
        <v>1387469241.9000001</v>
      </c>
      <c r="M63" s="285">
        <f t="shared" si="95"/>
        <v>1167142389.3</v>
      </c>
      <c r="N63" s="285">
        <f t="shared" si="95"/>
        <v>801660736.80000007</v>
      </c>
      <c r="O63" s="285">
        <f t="shared" si="95"/>
        <v>862610825.70000005</v>
      </c>
      <c r="P63" s="285">
        <f t="shared" si="95"/>
        <v>817216165.80000007</v>
      </c>
      <c r="Q63" s="285">
        <f t="shared" si="95"/>
        <v>1131478988.4000001</v>
      </c>
      <c r="R63" s="287">
        <f t="shared" si="15"/>
        <v>6167578347.8999996</v>
      </c>
      <c r="S63" s="285">
        <f t="shared" ref="S63:Z63" si="96">+S60*9.99%</f>
        <v>1139470089.3</v>
      </c>
      <c r="T63" s="285">
        <f t="shared" si="96"/>
        <v>1060501237.2</v>
      </c>
      <c r="U63" s="285">
        <f t="shared" si="96"/>
        <v>1190930577.3</v>
      </c>
      <c r="V63" s="285">
        <f t="shared" si="96"/>
        <v>1213403781.6000001</v>
      </c>
      <c r="W63" s="285">
        <f t="shared" si="96"/>
        <v>1207564826.4000001</v>
      </c>
      <c r="X63" s="285">
        <f t="shared" si="96"/>
        <v>0</v>
      </c>
      <c r="Y63" s="285">
        <f t="shared" si="96"/>
        <v>0</v>
      </c>
      <c r="Z63" s="285">
        <f t="shared" si="96"/>
        <v>0</v>
      </c>
      <c r="AA63" s="287">
        <f t="shared" si="16"/>
        <v>5811870511.8000011</v>
      </c>
      <c r="AB63" s="287">
        <f t="shared" si="4"/>
        <v>11979448859.700001</v>
      </c>
      <c r="AC63" s="37">
        <f t="shared" si="5"/>
        <v>0.98290494262295092</v>
      </c>
    </row>
    <row r="64" spans="1:29" ht="57" hidden="1" x14ac:dyDescent="0.2">
      <c r="B64" s="97" t="s">
        <v>336</v>
      </c>
      <c r="C64" s="159" t="s">
        <v>1358</v>
      </c>
      <c r="D64" s="285">
        <v>0</v>
      </c>
      <c r="E64" s="285">
        <f>SUM('ADICIONES  2018'!C64:M64)</f>
        <v>0</v>
      </c>
      <c r="F64" s="285">
        <f>+F60*0%</f>
        <v>0</v>
      </c>
      <c r="G64" s="285">
        <f>+G60*0%</f>
        <v>0</v>
      </c>
      <c r="H64" s="285">
        <f>+H60*0%</f>
        <v>0</v>
      </c>
      <c r="I64" s="285">
        <f>+I60*0%</f>
        <v>0</v>
      </c>
      <c r="J64" s="285">
        <f>+J60*0%</f>
        <v>0</v>
      </c>
      <c r="K64" s="287">
        <f t="shared" si="14"/>
        <v>0</v>
      </c>
      <c r="L64" s="285">
        <f t="shared" ref="L64:Q64" si="97">+L60*0%</f>
        <v>0</v>
      </c>
      <c r="M64" s="285">
        <f t="shared" si="97"/>
        <v>0</v>
      </c>
      <c r="N64" s="285">
        <f t="shared" si="97"/>
        <v>0</v>
      </c>
      <c r="O64" s="285">
        <f t="shared" si="97"/>
        <v>0</v>
      </c>
      <c r="P64" s="285">
        <f t="shared" si="97"/>
        <v>0</v>
      </c>
      <c r="Q64" s="285">
        <f t="shared" si="97"/>
        <v>0</v>
      </c>
      <c r="R64" s="287">
        <f t="shared" si="15"/>
        <v>0</v>
      </c>
      <c r="S64" s="285">
        <f t="shared" ref="S64:Z64" si="98">+S60*0%</f>
        <v>0</v>
      </c>
      <c r="T64" s="285">
        <f t="shared" si="98"/>
        <v>0</v>
      </c>
      <c r="U64" s="285">
        <f t="shared" si="98"/>
        <v>0</v>
      </c>
      <c r="V64" s="285">
        <f t="shared" si="98"/>
        <v>0</v>
      </c>
      <c r="W64" s="285">
        <f t="shared" si="98"/>
        <v>0</v>
      </c>
      <c r="X64" s="285">
        <f t="shared" si="98"/>
        <v>0</v>
      </c>
      <c r="Y64" s="285">
        <f t="shared" si="98"/>
        <v>0</v>
      </c>
      <c r="Z64" s="285">
        <f t="shared" si="98"/>
        <v>0</v>
      </c>
      <c r="AA64" s="287">
        <f t="shared" si="16"/>
        <v>0</v>
      </c>
      <c r="AB64" s="287">
        <f t="shared" si="4"/>
        <v>0</v>
      </c>
      <c r="AC64" s="37" t="e">
        <f t="shared" si="5"/>
        <v>#DIV/0!</v>
      </c>
    </row>
    <row r="65" spans="1:29" ht="28.5" x14ac:dyDescent="0.2">
      <c r="B65" s="97" t="s">
        <v>473</v>
      </c>
      <c r="C65" s="98" t="s">
        <v>474</v>
      </c>
      <c r="D65" s="285">
        <v>2193804000</v>
      </c>
      <c r="E65" s="285">
        <f>SUM('ADICIONES  2018'!C65:M65)</f>
        <v>0</v>
      </c>
      <c r="F65" s="285">
        <f>+F60*1.7982%</f>
        <v>0</v>
      </c>
      <c r="G65" s="285">
        <f>+G60*1.7982%</f>
        <v>0</v>
      </c>
      <c r="H65" s="285">
        <f>+H60*1.7982%</f>
        <v>0</v>
      </c>
      <c r="I65" s="285">
        <f>+I60*1.7982%</f>
        <v>0</v>
      </c>
      <c r="J65" s="285">
        <f>+J60*1.7982%</f>
        <v>0</v>
      </c>
      <c r="K65" s="287">
        <f t="shared" si="14"/>
        <v>2193804000</v>
      </c>
      <c r="L65" s="285">
        <f t="shared" ref="L65:Q65" si="99">+L60*1.7982%</f>
        <v>249744463.54200003</v>
      </c>
      <c r="M65" s="285">
        <f t="shared" si="99"/>
        <v>210085630.07400003</v>
      </c>
      <c r="N65" s="285">
        <f t="shared" si="99"/>
        <v>144298932.62400001</v>
      </c>
      <c r="O65" s="285">
        <f t="shared" si="99"/>
        <v>155269948.62600002</v>
      </c>
      <c r="P65" s="285">
        <f t="shared" si="99"/>
        <v>147098909.84400001</v>
      </c>
      <c r="Q65" s="285">
        <f t="shared" si="99"/>
        <v>203666217.91200003</v>
      </c>
      <c r="R65" s="287">
        <f t="shared" si="15"/>
        <v>1110164102.622</v>
      </c>
      <c r="S65" s="285">
        <f t="shared" ref="S65:Z65" si="100">+S60*1.7982%</f>
        <v>205104616.07400003</v>
      </c>
      <c r="T65" s="285">
        <f t="shared" si="100"/>
        <v>190890222.69600001</v>
      </c>
      <c r="U65" s="285">
        <f t="shared" si="100"/>
        <v>214367503.914</v>
      </c>
      <c r="V65" s="285">
        <f t="shared" si="100"/>
        <v>218412680.68800002</v>
      </c>
      <c r="W65" s="285">
        <f t="shared" si="100"/>
        <v>217361668.752</v>
      </c>
      <c r="X65" s="285">
        <f t="shared" si="100"/>
        <v>0</v>
      </c>
      <c r="Y65" s="285">
        <f t="shared" si="100"/>
        <v>0</v>
      </c>
      <c r="Z65" s="285">
        <f t="shared" si="100"/>
        <v>0</v>
      </c>
      <c r="AA65" s="287">
        <f t="shared" si="16"/>
        <v>1046136692.124</v>
      </c>
      <c r="AB65" s="287">
        <f t="shared" si="4"/>
        <v>2156300794.7459998</v>
      </c>
      <c r="AC65" s="37">
        <f t="shared" si="5"/>
        <v>0.98290494262295069</v>
      </c>
    </row>
    <row r="66" spans="1:29" s="5" customFormat="1" ht="42.75" x14ac:dyDescent="0.2">
      <c r="A66" s="156"/>
      <c r="B66" s="97" t="s">
        <v>475</v>
      </c>
      <c r="C66" s="98" t="s">
        <v>476</v>
      </c>
      <c r="D66" s="285">
        <v>1074963960</v>
      </c>
      <c r="E66" s="285">
        <f>SUM('ADICIONES  2018'!C66:M66)</f>
        <v>0</v>
      </c>
      <c r="F66" s="285">
        <f>+F60*0.881118%</f>
        <v>0</v>
      </c>
      <c r="G66" s="285">
        <f>+G60*0.881118%</f>
        <v>0</v>
      </c>
      <c r="H66" s="285">
        <f>+H60*0.881118%</f>
        <v>0</v>
      </c>
      <c r="I66" s="285">
        <f>+I60*0.881118%</f>
        <v>0</v>
      </c>
      <c r="J66" s="285">
        <f>+J60*0.881118%</f>
        <v>0</v>
      </c>
      <c r="K66" s="287">
        <f t="shared" si="14"/>
        <v>1074963960</v>
      </c>
      <c r="L66" s="285">
        <f t="shared" ref="L66:Q66" si="101">+L60*0.881118%</f>
        <v>122374787.13558</v>
      </c>
      <c r="M66" s="285">
        <f t="shared" si="101"/>
        <v>102941958.73626</v>
      </c>
      <c r="N66" s="285">
        <f t="shared" si="101"/>
        <v>70706476.985760003</v>
      </c>
      <c r="O66" s="285">
        <f t="shared" si="101"/>
        <v>76082274.826739997</v>
      </c>
      <c r="P66" s="285">
        <f t="shared" si="101"/>
        <v>72078465.823559999</v>
      </c>
      <c r="Q66" s="285">
        <f t="shared" si="101"/>
        <v>99796446.776879996</v>
      </c>
      <c r="R66" s="287">
        <f t="shared" si="15"/>
        <v>543980410.28478003</v>
      </c>
      <c r="S66" s="285">
        <f t="shared" ref="S66:Z66" si="102">+S60*0.881118%</f>
        <v>100501261.87626</v>
      </c>
      <c r="T66" s="285">
        <f t="shared" si="102"/>
        <v>93536209.121040002</v>
      </c>
      <c r="U66" s="285">
        <f t="shared" si="102"/>
        <v>105040076.91786</v>
      </c>
      <c r="V66" s="285">
        <f t="shared" si="102"/>
        <v>107022213.53712</v>
      </c>
      <c r="W66" s="285">
        <f t="shared" si="102"/>
        <v>106507217.68848</v>
      </c>
      <c r="X66" s="285">
        <f t="shared" si="102"/>
        <v>0</v>
      </c>
      <c r="Y66" s="285">
        <f t="shared" si="102"/>
        <v>0</v>
      </c>
      <c r="Z66" s="285">
        <f t="shared" si="102"/>
        <v>0</v>
      </c>
      <c r="AA66" s="287">
        <f t="shared" si="16"/>
        <v>512606979.14076</v>
      </c>
      <c r="AB66" s="287">
        <f t="shared" si="4"/>
        <v>1056587389.42554</v>
      </c>
      <c r="AC66" s="37">
        <f t="shared" si="5"/>
        <v>0.98290494262295081</v>
      </c>
    </row>
    <row r="67" spans="1:29" s="79" customFormat="1" ht="46.5" customHeight="1" x14ac:dyDescent="0.2">
      <c r="A67" s="363">
        <v>1</v>
      </c>
      <c r="B67" s="110" t="s">
        <v>477</v>
      </c>
      <c r="C67" s="106" t="s">
        <v>478</v>
      </c>
      <c r="D67" s="105">
        <v>2100000000</v>
      </c>
      <c r="E67" s="105">
        <f>SUM('ADICIONES  2018'!C67:M67)</f>
        <v>0</v>
      </c>
      <c r="F67" s="105"/>
      <c r="G67" s="105"/>
      <c r="H67" s="105"/>
      <c r="I67" s="105"/>
      <c r="J67" s="105"/>
      <c r="K67" s="105">
        <f t="shared" si="14"/>
        <v>2100000000</v>
      </c>
      <c r="L67" s="105">
        <v>471179000</v>
      </c>
      <c r="M67" s="105">
        <v>255808000</v>
      </c>
      <c r="N67" s="105">
        <v>324772000</v>
      </c>
      <c r="O67" s="105">
        <v>199723000</v>
      </c>
      <c r="P67" s="105">
        <v>539978000</v>
      </c>
      <c r="Q67" s="105">
        <v>337085000</v>
      </c>
      <c r="R67" s="105">
        <f t="shared" si="15"/>
        <v>2128545000</v>
      </c>
      <c r="S67" s="105">
        <v>429290000</v>
      </c>
      <c r="T67" s="105">
        <v>323806000</v>
      </c>
      <c r="U67" s="105">
        <v>290472000</v>
      </c>
      <c r="V67" s="105">
        <v>372864000</v>
      </c>
      <c r="W67" s="105">
        <v>434754000</v>
      </c>
      <c r="X67" s="105"/>
      <c r="Y67" s="105"/>
      <c r="Z67" s="105"/>
      <c r="AA67" s="105">
        <f t="shared" si="16"/>
        <v>1851186000</v>
      </c>
      <c r="AB67" s="105">
        <f t="shared" si="4"/>
        <v>3979731000</v>
      </c>
      <c r="AC67" s="104">
        <f t="shared" si="5"/>
        <v>1.8951100000000001</v>
      </c>
    </row>
    <row r="68" spans="1:29" s="5" customFormat="1" ht="42.75" x14ac:dyDescent="0.2">
      <c r="A68" s="364"/>
      <c r="B68" s="97" t="s">
        <v>479</v>
      </c>
      <c r="C68" s="98" t="s">
        <v>480</v>
      </c>
      <c r="D68" s="285">
        <f>+D67*87.230682%</f>
        <v>1831844322</v>
      </c>
      <c r="E68" s="285">
        <f>SUM('ADICIONES  2018'!C68:M68)</f>
        <v>0</v>
      </c>
      <c r="F68" s="285">
        <f>+F67*87.230682%</f>
        <v>0</v>
      </c>
      <c r="G68" s="285">
        <f>+G67*87.230682%</f>
        <v>0</v>
      </c>
      <c r="H68" s="285">
        <f>+H67*87.230682%</f>
        <v>0</v>
      </c>
      <c r="I68" s="285">
        <f>+I67*87.230682%</f>
        <v>0</v>
      </c>
      <c r="J68" s="285">
        <f>+J67*87.230682%</f>
        <v>0</v>
      </c>
      <c r="K68" s="287">
        <f t="shared" si="14"/>
        <v>1831844322</v>
      </c>
      <c r="L68" s="285">
        <f t="shared" ref="L68:Q68" si="103">+L67*87.230682%</f>
        <v>411012655.14078003</v>
      </c>
      <c r="M68" s="285">
        <f t="shared" si="103"/>
        <v>223143063.01056001</v>
      </c>
      <c r="N68" s="285">
        <f t="shared" si="103"/>
        <v>283300830.54504001</v>
      </c>
      <c r="O68" s="285">
        <f t="shared" si="103"/>
        <v>174219735.01086</v>
      </c>
      <c r="P68" s="285">
        <f t="shared" si="103"/>
        <v>471026492.04996002</v>
      </c>
      <c r="Q68" s="285">
        <f t="shared" si="103"/>
        <v>294041544.41970003</v>
      </c>
      <c r="R68" s="287">
        <f t="shared" si="15"/>
        <v>1856744320.1769004</v>
      </c>
      <c r="S68" s="285">
        <f t="shared" ref="S68:Z68" si="104">+S67*87.230682%</f>
        <v>374472594.75780004</v>
      </c>
      <c r="T68" s="285">
        <f t="shared" si="104"/>
        <v>282458182.15692002</v>
      </c>
      <c r="U68" s="285">
        <f t="shared" si="104"/>
        <v>253380706.61904001</v>
      </c>
      <c r="V68" s="285">
        <f t="shared" si="104"/>
        <v>325251810.13248003</v>
      </c>
      <c r="W68" s="285">
        <f t="shared" si="104"/>
        <v>379238879.22228003</v>
      </c>
      <c r="X68" s="285">
        <f t="shared" si="104"/>
        <v>0</v>
      </c>
      <c r="Y68" s="285">
        <f t="shared" si="104"/>
        <v>0</v>
      </c>
      <c r="Z68" s="285">
        <f t="shared" si="104"/>
        <v>0</v>
      </c>
      <c r="AA68" s="287">
        <f t="shared" si="16"/>
        <v>1614802172.8885202</v>
      </c>
      <c r="AB68" s="287">
        <f t="shared" si="4"/>
        <v>3471546493.0654206</v>
      </c>
      <c r="AC68" s="37">
        <f t="shared" si="5"/>
        <v>1.8951100000000003</v>
      </c>
    </row>
    <row r="69" spans="1:29" ht="28.5" x14ac:dyDescent="0.2">
      <c r="B69" s="97" t="s">
        <v>481</v>
      </c>
      <c r="C69" s="98" t="s">
        <v>482</v>
      </c>
      <c r="D69" s="285">
        <f>+D67*0.1%</f>
        <v>2100000</v>
      </c>
      <c r="E69" s="285">
        <f>SUM('ADICIONES  2018'!C69:M69)</f>
        <v>0</v>
      </c>
      <c r="F69" s="285">
        <f>+F67*0.1%</f>
        <v>0</v>
      </c>
      <c r="G69" s="285">
        <f>+G67*0.1%</f>
        <v>0</v>
      </c>
      <c r="H69" s="285">
        <f>+H67*0.1%</f>
        <v>0</v>
      </c>
      <c r="I69" s="285">
        <f>+I67*0.1%</f>
        <v>0</v>
      </c>
      <c r="J69" s="285">
        <f>+J67*0.1%</f>
        <v>0</v>
      </c>
      <c r="K69" s="287">
        <f t="shared" si="14"/>
        <v>2100000</v>
      </c>
      <c r="L69" s="285">
        <f t="shared" ref="L69:Q69" si="105">+L67*0.1%</f>
        <v>471179</v>
      </c>
      <c r="M69" s="285">
        <f t="shared" si="105"/>
        <v>255808</v>
      </c>
      <c r="N69" s="285">
        <f t="shared" si="105"/>
        <v>324772</v>
      </c>
      <c r="O69" s="285">
        <f t="shared" si="105"/>
        <v>199723</v>
      </c>
      <c r="P69" s="285">
        <f t="shared" si="105"/>
        <v>539978</v>
      </c>
      <c r="Q69" s="285">
        <f t="shared" si="105"/>
        <v>337085</v>
      </c>
      <c r="R69" s="287">
        <f t="shared" si="15"/>
        <v>2128545</v>
      </c>
      <c r="S69" s="285">
        <f t="shared" ref="S69:Z69" si="106">+S67*0.1%</f>
        <v>429290</v>
      </c>
      <c r="T69" s="285">
        <f t="shared" si="106"/>
        <v>323806</v>
      </c>
      <c r="U69" s="285">
        <f t="shared" si="106"/>
        <v>290472</v>
      </c>
      <c r="V69" s="285">
        <f t="shared" si="106"/>
        <v>372864</v>
      </c>
      <c r="W69" s="285">
        <f t="shared" si="106"/>
        <v>434754</v>
      </c>
      <c r="X69" s="285">
        <f t="shared" si="106"/>
        <v>0</v>
      </c>
      <c r="Y69" s="285">
        <f t="shared" si="106"/>
        <v>0</v>
      </c>
      <c r="Z69" s="285">
        <f t="shared" si="106"/>
        <v>0</v>
      </c>
      <c r="AA69" s="287">
        <f t="shared" si="16"/>
        <v>1851186</v>
      </c>
      <c r="AB69" s="287">
        <f t="shared" si="4"/>
        <v>3979731</v>
      </c>
      <c r="AC69" s="37">
        <f t="shared" si="5"/>
        <v>1.8951100000000001</v>
      </c>
    </row>
    <row r="70" spans="1:29" ht="28.5" x14ac:dyDescent="0.2">
      <c r="B70" s="97" t="s">
        <v>483</v>
      </c>
      <c r="C70" s="98" t="s">
        <v>484</v>
      </c>
      <c r="D70" s="285">
        <f>+D67*9.99%</f>
        <v>209790000</v>
      </c>
      <c r="E70" s="285">
        <f>SUM('ADICIONES  2018'!C70:M70)</f>
        <v>0</v>
      </c>
      <c r="F70" s="285">
        <f>+F67*9.99%</f>
        <v>0</v>
      </c>
      <c r="G70" s="285">
        <f>+G67*9.99%</f>
        <v>0</v>
      </c>
      <c r="H70" s="285">
        <f>+H67*9.99%</f>
        <v>0</v>
      </c>
      <c r="I70" s="285">
        <f>+I67*9.99%</f>
        <v>0</v>
      </c>
      <c r="J70" s="285">
        <f>+J67*9.99%</f>
        <v>0</v>
      </c>
      <c r="K70" s="287">
        <f t="shared" si="14"/>
        <v>209790000</v>
      </c>
      <c r="L70" s="285">
        <f t="shared" ref="L70:Q70" si="107">+L67*9.99%</f>
        <v>47070782.100000001</v>
      </c>
      <c r="M70" s="285">
        <f t="shared" si="107"/>
        <v>25555219.199999999</v>
      </c>
      <c r="N70" s="285">
        <f t="shared" si="107"/>
        <v>32444722.800000001</v>
      </c>
      <c r="O70" s="285">
        <f t="shared" si="107"/>
        <v>19952327.699999999</v>
      </c>
      <c r="P70" s="285">
        <f t="shared" si="107"/>
        <v>53943802.200000003</v>
      </c>
      <c r="Q70" s="285">
        <f t="shared" si="107"/>
        <v>33674791.5</v>
      </c>
      <c r="R70" s="287">
        <f t="shared" si="15"/>
        <v>212641645.5</v>
      </c>
      <c r="S70" s="285">
        <f t="shared" ref="S70:Z70" si="108">+S67*9.99%</f>
        <v>42886071</v>
      </c>
      <c r="T70" s="285">
        <f t="shared" si="108"/>
        <v>32348219.400000002</v>
      </c>
      <c r="U70" s="285">
        <f t="shared" si="108"/>
        <v>29018152.800000001</v>
      </c>
      <c r="V70" s="285">
        <f t="shared" si="108"/>
        <v>37249113.600000001</v>
      </c>
      <c r="W70" s="285">
        <f t="shared" si="108"/>
        <v>43431924.600000001</v>
      </c>
      <c r="X70" s="285">
        <f t="shared" si="108"/>
        <v>0</v>
      </c>
      <c r="Y70" s="285">
        <f t="shared" si="108"/>
        <v>0</v>
      </c>
      <c r="Z70" s="285">
        <f t="shared" si="108"/>
        <v>0</v>
      </c>
      <c r="AA70" s="287">
        <f t="shared" si="16"/>
        <v>184933481.40000001</v>
      </c>
      <c r="AB70" s="287">
        <f t="shared" si="4"/>
        <v>397575126.89999998</v>
      </c>
      <c r="AC70" s="37">
        <f t="shared" si="5"/>
        <v>1.8951099999999999</v>
      </c>
    </row>
    <row r="71" spans="1:29" s="9" customFormat="1" ht="57" hidden="1" x14ac:dyDescent="0.2">
      <c r="A71" s="156"/>
      <c r="B71" s="97" t="s">
        <v>485</v>
      </c>
      <c r="C71" s="159" t="s">
        <v>1359</v>
      </c>
      <c r="D71" s="285">
        <f>+D67*0%</f>
        <v>0</v>
      </c>
      <c r="E71" s="285">
        <f>SUM('ADICIONES  2018'!C71:M71)</f>
        <v>0</v>
      </c>
      <c r="F71" s="285">
        <f>+F67*0%</f>
        <v>0</v>
      </c>
      <c r="G71" s="285">
        <f>+G67*0%</f>
        <v>0</v>
      </c>
      <c r="H71" s="285">
        <f>+H67*0%</f>
        <v>0</v>
      </c>
      <c r="I71" s="285">
        <f>+I67*0%</f>
        <v>0</v>
      </c>
      <c r="J71" s="285">
        <f>+J67*0%</f>
        <v>0</v>
      </c>
      <c r="K71" s="287">
        <f t="shared" si="14"/>
        <v>0</v>
      </c>
      <c r="L71" s="285">
        <f t="shared" ref="L71:Q71" si="109">+L67*0%</f>
        <v>0</v>
      </c>
      <c r="M71" s="285">
        <f t="shared" si="109"/>
        <v>0</v>
      </c>
      <c r="N71" s="285">
        <f t="shared" si="109"/>
        <v>0</v>
      </c>
      <c r="O71" s="285">
        <f t="shared" si="109"/>
        <v>0</v>
      </c>
      <c r="P71" s="285">
        <f t="shared" si="109"/>
        <v>0</v>
      </c>
      <c r="Q71" s="285">
        <f t="shared" si="109"/>
        <v>0</v>
      </c>
      <c r="R71" s="287">
        <f t="shared" si="15"/>
        <v>0</v>
      </c>
      <c r="S71" s="285">
        <f t="shared" ref="S71:Z71" si="110">+S67*0%</f>
        <v>0</v>
      </c>
      <c r="T71" s="285">
        <f t="shared" si="110"/>
        <v>0</v>
      </c>
      <c r="U71" s="285">
        <f t="shared" si="110"/>
        <v>0</v>
      </c>
      <c r="V71" s="285">
        <f t="shared" si="110"/>
        <v>0</v>
      </c>
      <c r="W71" s="285">
        <f t="shared" si="110"/>
        <v>0</v>
      </c>
      <c r="X71" s="285">
        <f t="shared" si="110"/>
        <v>0</v>
      </c>
      <c r="Y71" s="285">
        <f t="shared" si="110"/>
        <v>0</v>
      </c>
      <c r="Z71" s="285">
        <f t="shared" si="110"/>
        <v>0</v>
      </c>
      <c r="AA71" s="287">
        <f t="shared" si="16"/>
        <v>0</v>
      </c>
      <c r="AB71" s="287">
        <f t="shared" si="4"/>
        <v>0</v>
      </c>
      <c r="AC71" s="37" t="e">
        <f t="shared" si="5"/>
        <v>#DIV/0!</v>
      </c>
    </row>
    <row r="72" spans="1:29" s="5" customFormat="1" ht="28.5" x14ac:dyDescent="0.2">
      <c r="A72" s="156"/>
      <c r="B72" s="97" t="s">
        <v>486</v>
      </c>
      <c r="C72" s="98" t="s">
        <v>487</v>
      </c>
      <c r="D72" s="285">
        <f>+D67*1.7982%</f>
        <v>37762200</v>
      </c>
      <c r="E72" s="285">
        <f>SUM('ADICIONES  2018'!C72:M72)</f>
        <v>0</v>
      </c>
      <c r="F72" s="285">
        <f>+F67*1.7982%</f>
        <v>0</v>
      </c>
      <c r="G72" s="285">
        <f>+G67*1.7982%</f>
        <v>0</v>
      </c>
      <c r="H72" s="285">
        <f>+H67*1.7982%</f>
        <v>0</v>
      </c>
      <c r="I72" s="285">
        <f>+I67*1.7982%</f>
        <v>0</v>
      </c>
      <c r="J72" s="285">
        <f>+J67*1.7982%</f>
        <v>0</v>
      </c>
      <c r="K72" s="287">
        <f t="shared" si="14"/>
        <v>37762200</v>
      </c>
      <c r="L72" s="285">
        <f t="shared" ref="L72:Q72" si="111">+L67*1.7982%</f>
        <v>8472740.7780000009</v>
      </c>
      <c r="M72" s="285">
        <f t="shared" si="111"/>
        <v>4599939.4560000002</v>
      </c>
      <c r="N72" s="285">
        <f t="shared" si="111"/>
        <v>5840050.1040000003</v>
      </c>
      <c r="O72" s="285">
        <f t="shared" si="111"/>
        <v>3591418.9860000005</v>
      </c>
      <c r="P72" s="285">
        <f t="shared" si="111"/>
        <v>9709884.3960000016</v>
      </c>
      <c r="Q72" s="285">
        <f t="shared" si="111"/>
        <v>6061462.4700000007</v>
      </c>
      <c r="R72" s="287">
        <f t="shared" si="15"/>
        <v>38275496.190000005</v>
      </c>
      <c r="S72" s="285">
        <f t="shared" ref="S72:Z72" si="112">+S67*1.7982%</f>
        <v>7719492.7800000003</v>
      </c>
      <c r="T72" s="285">
        <f t="shared" si="112"/>
        <v>5822679.4920000006</v>
      </c>
      <c r="U72" s="285">
        <f t="shared" si="112"/>
        <v>5223267.5040000007</v>
      </c>
      <c r="V72" s="285">
        <f t="shared" si="112"/>
        <v>6704840.4480000008</v>
      </c>
      <c r="W72" s="285">
        <f t="shared" si="112"/>
        <v>7817746.4280000003</v>
      </c>
      <c r="X72" s="285">
        <f t="shared" si="112"/>
        <v>0</v>
      </c>
      <c r="Y72" s="285">
        <f t="shared" si="112"/>
        <v>0</v>
      </c>
      <c r="Z72" s="285">
        <f t="shared" si="112"/>
        <v>0</v>
      </c>
      <c r="AA72" s="287">
        <f t="shared" si="16"/>
        <v>33288026.651999999</v>
      </c>
      <c r="AB72" s="287">
        <f t="shared" si="4"/>
        <v>71563522.842000008</v>
      </c>
      <c r="AC72" s="37">
        <f t="shared" si="5"/>
        <v>1.8951100000000003</v>
      </c>
    </row>
    <row r="73" spans="1:29" s="5" customFormat="1" ht="42.75" x14ac:dyDescent="0.2">
      <c r="A73" s="156"/>
      <c r="B73" s="97" t="s">
        <v>488</v>
      </c>
      <c r="C73" s="98" t="s">
        <v>489</v>
      </c>
      <c r="D73" s="285">
        <f>+D67*0.881118%</f>
        <v>18503478</v>
      </c>
      <c r="E73" s="285">
        <f>SUM('ADICIONES  2018'!C73:M73)</f>
        <v>0</v>
      </c>
      <c r="F73" s="285">
        <f>+F67*0.881118%</f>
        <v>0</v>
      </c>
      <c r="G73" s="285">
        <f>+G67*0.881118%</f>
        <v>0</v>
      </c>
      <c r="H73" s="285">
        <f>+H67*0.881118%</f>
        <v>0</v>
      </c>
      <c r="I73" s="285">
        <f>+I67*0.881118%</f>
        <v>0</v>
      </c>
      <c r="J73" s="285">
        <f>+J67*0.881118%</f>
        <v>0</v>
      </c>
      <c r="K73" s="287">
        <f t="shared" si="14"/>
        <v>18503478</v>
      </c>
      <c r="L73" s="285">
        <f t="shared" ref="L73:Q73" si="113">+L67*0.881118%</f>
        <v>4151642.98122</v>
      </c>
      <c r="M73" s="285">
        <f t="shared" si="113"/>
        <v>2253970.3334400002</v>
      </c>
      <c r="N73" s="285">
        <f t="shared" si="113"/>
        <v>2861624.5509600001</v>
      </c>
      <c r="O73" s="285">
        <f t="shared" si="113"/>
        <v>1759795.30314</v>
      </c>
      <c r="P73" s="285">
        <f t="shared" si="113"/>
        <v>4757843.3540399997</v>
      </c>
      <c r="Q73" s="285">
        <f t="shared" si="113"/>
        <v>2970116.6102999998</v>
      </c>
      <c r="R73" s="287">
        <f t="shared" si="15"/>
        <v>18754993.133099999</v>
      </c>
      <c r="S73" s="285">
        <f t="shared" ref="S73:Z73" si="114">+S67*0.881118%</f>
        <v>3782551.4622</v>
      </c>
      <c r="T73" s="285">
        <f t="shared" si="114"/>
        <v>2853112.95108</v>
      </c>
      <c r="U73" s="285">
        <f t="shared" si="114"/>
        <v>2559401.0769600002</v>
      </c>
      <c r="V73" s="285">
        <f t="shared" si="114"/>
        <v>3285371.8195199999</v>
      </c>
      <c r="W73" s="285">
        <f t="shared" si="114"/>
        <v>3830695.7497200002</v>
      </c>
      <c r="X73" s="285">
        <f t="shared" si="114"/>
        <v>0</v>
      </c>
      <c r="Y73" s="285">
        <f t="shared" si="114"/>
        <v>0</v>
      </c>
      <c r="Z73" s="285">
        <f t="shared" si="114"/>
        <v>0</v>
      </c>
      <c r="AA73" s="287">
        <f t="shared" si="16"/>
        <v>16311133.05948</v>
      </c>
      <c r="AB73" s="287">
        <f t="shared" si="4"/>
        <v>35066126.19258</v>
      </c>
      <c r="AC73" s="37">
        <f t="shared" si="5"/>
        <v>1.8951100000000001</v>
      </c>
    </row>
    <row r="74" spans="1:29" s="79" customFormat="1" ht="31.5" x14ac:dyDescent="0.2">
      <c r="A74" s="363"/>
      <c r="B74" s="110" t="s">
        <v>230</v>
      </c>
      <c r="C74" s="106" t="s">
        <v>94</v>
      </c>
      <c r="D74" s="105">
        <f>+D75</f>
        <v>16600000000</v>
      </c>
      <c r="E74" s="105">
        <f>SUM('ADICIONES  2018'!C74:M74)</f>
        <v>16697799370</v>
      </c>
      <c r="F74" s="105">
        <f>+F75</f>
        <v>0</v>
      </c>
      <c r="G74" s="105">
        <f>+G75</f>
        <v>0</v>
      </c>
      <c r="H74" s="105">
        <f>+H75</f>
        <v>0</v>
      </c>
      <c r="I74" s="105">
        <f>+I75</f>
        <v>0</v>
      </c>
      <c r="J74" s="105">
        <f>+J75</f>
        <v>0</v>
      </c>
      <c r="K74" s="105">
        <f t="shared" si="14"/>
        <v>33297799370</v>
      </c>
      <c r="L74" s="105">
        <f t="shared" ref="L74:Q74" si="115">+L75</f>
        <v>2141160036</v>
      </c>
      <c r="M74" s="105">
        <f t="shared" si="115"/>
        <v>501436909</v>
      </c>
      <c r="N74" s="105">
        <f t="shared" si="115"/>
        <v>1240173867</v>
      </c>
      <c r="O74" s="105">
        <f t="shared" si="115"/>
        <v>1191837073</v>
      </c>
      <c r="P74" s="105">
        <f t="shared" si="115"/>
        <v>1418701823</v>
      </c>
      <c r="Q74" s="105">
        <f t="shared" si="115"/>
        <v>7987970930</v>
      </c>
      <c r="R74" s="105">
        <f t="shared" si="15"/>
        <v>14481280638</v>
      </c>
      <c r="S74" s="105">
        <f t="shared" ref="S74:Z74" si="116">+S75</f>
        <v>1081474880</v>
      </c>
      <c r="T74" s="105">
        <f t="shared" si="116"/>
        <v>927941814</v>
      </c>
      <c r="U74" s="105">
        <f t="shared" si="116"/>
        <v>3684490774</v>
      </c>
      <c r="V74" s="105">
        <f t="shared" si="116"/>
        <v>1105671605</v>
      </c>
      <c r="W74" s="105">
        <f t="shared" si="116"/>
        <v>7177645200</v>
      </c>
      <c r="X74" s="105">
        <f t="shared" si="116"/>
        <v>0</v>
      </c>
      <c r="Y74" s="105">
        <f t="shared" si="116"/>
        <v>0</v>
      </c>
      <c r="Z74" s="105">
        <f t="shared" si="116"/>
        <v>0</v>
      </c>
      <c r="AA74" s="105">
        <f t="shared" si="16"/>
        <v>13977224273</v>
      </c>
      <c r="AB74" s="105">
        <f t="shared" si="4"/>
        <v>28458504911</v>
      </c>
      <c r="AC74" s="104">
        <f t="shared" si="5"/>
        <v>0.85466623769257222</v>
      </c>
    </row>
    <row r="75" spans="1:29" s="79" customFormat="1" ht="47.25" x14ac:dyDescent="0.2">
      <c r="A75" s="363"/>
      <c r="B75" s="110" t="s">
        <v>490</v>
      </c>
      <c r="C75" s="106" t="s">
        <v>491</v>
      </c>
      <c r="D75" s="105">
        <f>+D76+D85</f>
        <v>16600000000</v>
      </c>
      <c r="E75" s="105">
        <f>SUM('ADICIONES  2018'!C75:M75)</f>
        <v>16697799370</v>
      </c>
      <c r="F75" s="105">
        <f>+F76+F85</f>
        <v>0</v>
      </c>
      <c r="G75" s="105">
        <f>+G76+G85</f>
        <v>0</v>
      </c>
      <c r="H75" s="105">
        <f>+H76+H85</f>
        <v>0</v>
      </c>
      <c r="I75" s="105">
        <f>+I76+I85</f>
        <v>0</v>
      </c>
      <c r="J75" s="105">
        <f>+J76+J85</f>
        <v>0</v>
      </c>
      <c r="K75" s="105">
        <f t="shared" si="14"/>
        <v>33297799370</v>
      </c>
      <c r="L75" s="105">
        <f t="shared" ref="L75:Q75" si="117">+L76+L85</f>
        <v>2141160036</v>
      </c>
      <c r="M75" s="105">
        <f t="shared" si="117"/>
        <v>501436909</v>
      </c>
      <c r="N75" s="105">
        <f t="shared" si="117"/>
        <v>1240173867</v>
      </c>
      <c r="O75" s="105">
        <f t="shared" si="117"/>
        <v>1191837073</v>
      </c>
      <c r="P75" s="105">
        <f t="shared" si="117"/>
        <v>1418701823</v>
      </c>
      <c r="Q75" s="105">
        <f t="shared" si="117"/>
        <v>7987970930</v>
      </c>
      <c r="R75" s="105">
        <f t="shared" si="15"/>
        <v>14481280638</v>
      </c>
      <c r="S75" s="105">
        <f t="shared" ref="S75:Z75" si="118">+S76+S85</f>
        <v>1081474880</v>
      </c>
      <c r="T75" s="105">
        <f>+T76+T85</f>
        <v>927941814</v>
      </c>
      <c r="U75" s="105">
        <f t="shared" si="118"/>
        <v>3684490774</v>
      </c>
      <c r="V75" s="105">
        <f t="shared" si="118"/>
        <v>1105671605</v>
      </c>
      <c r="W75" s="105">
        <f t="shared" si="118"/>
        <v>7177645200</v>
      </c>
      <c r="X75" s="105">
        <f t="shared" si="118"/>
        <v>0</v>
      </c>
      <c r="Y75" s="105">
        <f t="shared" si="118"/>
        <v>0</v>
      </c>
      <c r="Z75" s="105">
        <f t="shared" si="118"/>
        <v>0</v>
      </c>
      <c r="AA75" s="105">
        <f t="shared" si="16"/>
        <v>13977224273</v>
      </c>
      <c r="AB75" s="105">
        <f t="shared" ref="AB75:AB140" si="119">+R75+AA75</f>
        <v>28458504911</v>
      </c>
      <c r="AC75" s="104">
        <f t="shared" ref="AC75:AC140" si="120">+AB75/K75</f>
        <v>0.85466623769257222</v>
      </c>
    </row>
    <row r="76" spans="1:29" s="79" customFormat="1" ht="63" x14ac:dyDescent="0.2">
      <c r="A76" s="363">
        <v>1</v>
      </c>
      <c r="B76" s="110" t="s">
        <v>492</v>
      </c>
      <c r="C76" s="106" t="s">
        <v>493</v>
      </c>
      <c r="D76" s="105">
        <v>1600000000</v>
      </c>
      <c r="E76" s="105">
        <f>SUM('ADICIONES  2018'!C76:M76)</f>
        <v>1548627532</v>
      </c>
      <c r="F76" s="105"/>
      <c r="G76" s="105"/>
      <c r="H76" s="105"/>
      <c r="I76" s="105"/>
      <c r="J76" s="105"/>
      <c r="K76" s="105">
        <f t="shared" si="14"/>
        <v>3148627532</v>
      </c>
      <c r="L76" s="105">
        <v>63993849</v>
      </c>
      <c r="M76" s="105">
        <v>40606217</v>
      </c>
      <c r="N76" s="105">
        <v>90015455</v>
      </c>
      <c r="O76" s="105">
        <v>95589040</v>
      </c>
      <c r="P76" s="105">
        <v>88648117</v>
      </c>
      <c r="Q76" s="105">
        <f>SUM(Q77:Q84)</f>
        <v>802559489</v>
      </c>
      <c r="R76" s="105">
        <f t="shared" si="15"/>
        <v>1181412167</v>
      </c>
      <c r="S76" s="105">
        <v>121049880</v>
      </c>
      <c r="T76" s="105">
        <v>59888755</v>
      </c>
      <c r="U76" s="105">
        <f>SUM(U77:U84)</f>
        <v>105474128</v>
      </c>
      <c r="V76" s="105">
        <v>69856241</v>
      </c>
      <c r="W76" s="105">
        <f>SUM(W77:W84)</f>
        <v>482429446</v>
      </c>
      <c r="X76" s="105"/>
      <c r="Y76" s="105"/>
      <c r="Z76" s="105"/>
      <c r="AA76" s="105">
        <f t="shared" si="16"/>
        <v>838698450</v>
      </c>
      <c r="AB76" s="105">
        <f t="shared" si="119"/>
        <v>2020110617</v>
      </c>
      <c r="AC76" s="104">
        <f t="shared" si="120"/>
        <v>0.64158449879171042</v>
      </c>
    </row>
    <row r="77" spans="1:29" ht="42.75" x14ac:dyDescent="0.2">
      <c r="B77" s="97" t="s">
        <v>494</v>
      </c>
      <c r="C77" s="98" t="s">
        <v>495</v>
      </c>
      <c r="D77" s="285">
        <f>+D76*82.8691479%</f>
        <v>1325906366.4000001</v>
      </c>
      <c r="E77" s="285">
        <f>SUM('ADICIONES  2018'!C77:M77)</f>
        <v>0</v>
      </c>
      <c r="F77" s="285">
        <f>+F76*82.8691479%</f>
        <v>0</v>
      </c>
      <c r="G77" s="285">
        <f>+G76*82.8691479%</f>
        <v>0</v>
      </c>
      <c r="H77" s="285">
        <f>+H76*82.8691479%</f>
        <v>0</v>
      </c>
      <c r="I77" s="285">
        <f>+I76*82.8691479%</f>
        <v>0</v>
      </c>
      <c r="J77" s="285">
        <f>+J76*82.8691479%</f>
        <v>0</v>
      </c>
      <c r="K77" s="287">
        <f t="shared" si="14"/>
        <v>1325906366.4000001</v>
      </c>
      <c r="L77" s="285">
        <f t="shared" ref="L77:P77" si="121">+L76*82.8691479%</f>
        <v>53031157.374712676</v>
      </c>
      <c r="M77" s="285">
        <f t="shared" si="121"/>
        <v>33650026.022324942</v>
      </c>
      <c r="N77" s="285">
        <f t="shared" si="121"/>
        <v>74595040.536807954</v>
      </c>
      <c r="O77" s="285">
        <f t="shared" si="121"/>
        <v>79213822.933790162</v>
      </c>
      <c r="P77" s="285">
        <f t="shared" si="121"/>
        <v>73461939.187295049</v>
      </c>
      <c r="Q77" s="285">
        <v>127562101.11169441</v>
      </c>
      <c r="R77" s="287">
        <f t="shared" si="15"/>
        <v>441514087.1666252</v>
      </c>
      <c r="S77" s="285">
        <f t="shared" ref="S77:Z77" si="122">+S76*82.8691479%</f>
        <v>100313004.08997253</v>
      </c>
      <c r="T77" s="285">
        <f t="shared" si="122"/>
        <v>49629300.956418648</v>
      </c>
      <c r="U77" s="285">
        <v>45458902.801436357</v>
      </c>
      <c r="V77" s="285">
        <f t="shared" si="122"/>
        <v>57889271.671670444</v>
      </c>
      <c r="W77" s="285">
        <v>71257946.439999998</v>
      </c>
      <c r="X77" s="285">
        <f t="shared" si="122"/>
        <v>0</v>
      </c>
      <c r="Y77" s="285">
        <f t="shared" si="122"/>
        <v>0</v>
      </c>
      <c r="Z77" s="285">
        <f t="shared" si="122"/>
        <v>0</v>
      </c>
      <c r="AA77" s="287">
        <f t="shared" si="16"/>
        <v>324548425.95949799</v>
      </c>
      <c r="AB77" s="287">
        <f t="shared" si="119"/>
        <v>766062513.12612319</v>
      </c>
      <c r="AC77" s="37">
        <f t="shared" si="120"/>
        <v>0.57776516693714786</v>
      </c>
    </row>
    <row r="78" spans="1:29" ht="28.5" x14ac:dyDescent="0.2">
      <c r="B78" s="97" t="s">
        <v>496</v>
      </c>
      <c r="C78" s="98" t="s">
        <v>497</v>
      </c>
      <c r="D78" s="285">
        <f>+D76*0.095%</f>
        <v>1520000</v>
      </c>
      <c r="E78" s="285">
        <f>SUM('ADICIONES  2018'!C78:M78)</f>
        <v>0</v>
      </c>
      <c r="F78" s="285">
        <f>+F76*0.095%</f>
        <v>0</v>
      </c>
      <c r="G78" s="285">
        <f>+G76*0.095%</f>
        <v>0</v>
      </c>
      <c r="H78" s="285">
        <f>+H76*0.095%</f>
        <v>0</v>
      </c>
      <c r="I78" s="285">
        <f>+I76*0.095%</f>
        <v>0</v>
      </c>
      <c r="J78" s="285">
        <f>+J76*0.095%</f>
        <v>0</v>
      </c>
      <c r="K78" s="287">
        <f t="shared" si="14"/>
        <v>1520000</v>
      </c>
      <c r="L78" s="285">
        <f t="shared" ref="L78:P78" si="123">+L76*0.095%</f>
        <v>60794.15655</v>
      </c>
      <c r="M78" s="285">
        <f t="shared" si="123"/>
        <v>38575.906150000003</v>
      </c>
      <c r="N78" s="285">
        <f t="shared" si="123"/>
        <v>85514.682249999998</v>
      </c>
      <c r="O78" s="285">
        <f t="shared" si="123"/>
        <v>90809.588000000003</v>
      </c>
      <c r="P78" s="285">
        <f t="shared" si="123"/>
        <v>84215.711150000003</v>
      </c>
      <c r="Q78" s="285">
        <v>146235.35915</v>
      </c>
      <c r="R78" s="287">
        <f t="shared" si="15"/>
        <v>506145.40324999997</v>
      </c>
      <c r="S78" s="285">
        <f t="shared" ref="S78:Z78" si="124">+S76*0.095%</f>
        <v>114997.386</v>
      </c>
      <c r="T78" s="285">
        <f t="shared" si="124"/>
        <v>56894.31725</v>
      </c>
      <c r="U78" s="285">
        <v>52113.43275</v>
      </c>
      <c r="V78" s="285">
        <f t="shared" si="124"/>
        <v>66363.428950000001</v>
      </c>
      <c r="W78" s="285">
        <v>81689.09</v>
      </c>
      <c r="X78" s="285">
        <f t="shared" si="124"/>
        <v>0</v>
      </c>
      <c r="Y78" s="285">
        <f t="shared" si="124"/>
        <v>0</v>
      </c>
      <c r="Z78" s="285">
        <f t="shared" si="124"/>
        <v>0</v>
      </c>
      <c r="AA78" s="287">
        <f t="shared" si="16"/>
        <v>372057.65495</v>
      </c>
      <c r="AB78" s="287">
        <f t="shared" si="119"/>
        <v>878203.05819999997</v>
      </c>
      <c r="AC78" s="37">
        <f t="shared" si="120"/>
        <v>0.57776516986842108</v>
      </c>
    </row>
    <row r="79" spans="1:29" s="5" customFormat="1" ht="42.75" x14ac:dyDescent="0.2">
      <c r="A79" s="156"/>
      <c r="B79" s="97" t="s">
        <v>498</v>
      </c>
      <c r="C79" s="98" t="s">
        <v>499</v>
      </c>
      <c r="D79" s="285">
        <f>+D76*5%</f>
        <v>80000000</v>
      </c>
      <c r="E79" s="285">
        <f>SUM('ADICIONES  2018'!C79:M79)</f>
        <v>0</v>
      </c>
      <c r="F79" s="285">
        <f>+F76*5%</f>
        <v>0</v>
      </c>
      <c r="G79" s="285">
        <f>+G76*5%</f>
        <v>0</v>
      </c>
      <c r="H79" s="285">
        <f>+H76*5%</f>
        <v>0</v>
      </c>
      <c r="I79" s="285">
        <f>+I76*5%</f>
        <v>0</v>
      </c>
      <c r="J79" s="285">
        <f>+J76*5%</f>
        <v>0</v>
      </c>
      <c r="K79" s="287">
        <f t="shared" si="14"/>
        <v>80000000</v>
      </c>
      <c r="L79" s="285">
        <f t="shared" ref="L79:P79" si="125">+L76*5%</f>
        <v>3199692.45</v>
      </c>
      <c r="M79" s="285">
        <f t="shared" si="125"/>
        <v>2030310.85</v>
      </c>
      <c r="N79" s="285">
        <f t="shared" si="125"/>
        <v>4500772.75</v>
      </c>
      <c r="O79" s="285">
        <f t="shared" si="125"/>
        <v>4779452</v>
      </c>
      <c r="P79" s="285">
        <f t="shared" si="125"/>
        <v>4432405.8500000006</v>
      </c>
      <c r="Q79" s="285">
        <v>7696597.8500000006</v>
      </c>
      <c r="R79" s="287">
        <f t="shared" si="15"/>
        <v>26639231.750000004</v>
      </c>
      <c r="S79" s="285">
        <f t="shared" ref="S79:Z79" si="126">+S76*5%</f>
        <v>6052494</v>
      </c>
      <c r="T79" s="285">
        <f t="shared" si="126"/>
        <v>2994437.75</v>
      </c>
      <c r="U79" s="285">
        <v>2742812.25</v>
      </c>
      <c r="V79" s="285">
        <f t="shared" si="126"/>
        <v>3492812.0500000003</v>
      </c>
      <c r="W79" s="285">
        <v>4299425.55</v>
      </c>
      <c r="X79" s="285">
        <f t="shared" si="126"/>
        <v>0</v>
      </c>
      <c r="Y79" s="285">
        <f t="shared" si="126"/>
        <v>0</v>
      </c>
      <c r="Z79" s="285">
        <f t="shared" si="126"/>
        <v>0</v>
      </c>
      <c r="AA79" s="287">
        <f t="shared" si="16"/>
        <v>19581981.600000001</v>
      </c>
      <c r="AB79" s="287">
        <f t="shared" si="119"/>
        <v>46221213.350000009</v>
      </c>
      <c r="AC79" s="37">
        <f t="shared" si="120"/>
        <v>0.57776516687500012</v>
      </c>
    </row>
    <row r="80" spans="1:29" s="5" customFormat="1" ht="28.5" x14ac:dyDescent="0.2">
      <c r="A80" s="364"/>
      <c r="B80" s="97" t="s">
        <v>500</v>
      </c>
      <c r="C80" s="98" t="s">
        <v>501</v>
      </c>
      <c r="D80" s="285">
        <f>+D76*9.4905%</f>
        <v>151848000</v>
      </c>
      <c r="E80" s="285">
        <f>SUM('ADICIONES  2018'!C80:M80)</f>
        <v>0</v>
      </c>
      <c r="F80" s="285">
        <f>+F76*9.4905%</f>
        <v>0</v>
      </c>
      <c r="G80" s="285">
        <f>+G76*9.4905%</f>
        <v>0</v>
      </c>
      <c r="H80" s="285">
        <f>+H76*9.4905%</f>
        <v>0</v>
      </c>
      <c r="I80" s="285">
        <f>+I76*9.4905%</f>
        <v>0</v>
      </c>
      <c r="J80" s="285">
        <f>+J76*9.4905%</f>
        <v>0</v>
      </c>
      <c r="K80" s="287">
        <f t="shared" si="14"/>
        <v>151848000</v>
      </c>
      <c r="L80" s="285">
        <f t="shared" ref="L80:P80" si="127">+L76*9.4905%</f>
        <v>6073336.2393450001</v>
      </c>
      <c r="M80" s="285">
        <f t="shared" si="127"/>
        <v>3853733.0243850001</v>
      </c>
      <c r="N80" s="285">
        <f t="shared" si="127"/>
        <v>8542916.7567750011</v>
      </c>
      <c r="O80" s="285">
        <f t="shared" si="127"/>
        <v>9071877.8411999997</v>
      </c>
      <c r="P80" s="285">
        <f t="shared" si="127"/>
        <v>8413149.5438850001</v>
      </c>
      <c r="Q80" s="285">
        <v>14608912.379085001</v>
      </c>
      <c r="R80" s="287">
        <f t="shared" si="15"/>
        <v>50563925.784675002</v>
      </c>
      <c r="S80" s="285">
        <f t="shared" ref="S80:Z80" si="128">+S76*9.4905%</f>
        <v>11488238.861400001</v>
      </c>
      <c r="T80" s="285">
        <f t="shared" si="128"/>
        <v>5683742.2932750005</v>
      </c>
      <c r="U80" s="285">
        <v>5206131.931725</v>
      </c>
      <c r="V80" s="285">
        <f t="shared" si="128"/>
        <v>6629706.5521050002</v>
      </c>
      <c r="W80" s="285">
        <v>8160739.6399999997</v>
      </c>
      <c r="X80" s="285">
        <f t="shared" si="128"/>
        <v>0</v>
      </c>
      <c r="Y80" s="285">
        <f t="shared" si="128"/>
        <v>0</v>
      </c>
      <c r="Z80" s="285">
        <f t="shared" si="128"/>
        <v>0</v>
      </c>
      <c r="AA80" s="287">
        <f t="shared" si="16"/>
        <v>37168559.278504997</v>
      </c>
      <c r="AB80" s="287">
        <f t="shared" si="119"/>
        <v>87732485.06318</v>
      </c>
      <c r="AC80" s="37">
        <f t="shared" si="120"/>
        <v>0.57776516689834567</v>
      </c>
    </row>
    <row r="81" spans="1:29" ht="57" hidden="1" x14ac:dyDescent="0.2">
      <c r="B81" s="97" t="s">
        <v>502</v>
      </c>
      <c r="C81" s="159" t="s">
        <v>1360</v>
      </c>
      <c r="D81" s="285">
        <f>+D76*0%</f>
        <v>0</v>
      </c>
      <c r="E81" s="285">
        <f>SUM('ADICIONES  2018'!C81:M81)</f>
        <v>0</v>
      </c>
      <c r="F81" s="285">
        <f>+F76*0%</f>
        <v>0</v>
      </c>
      <c r="G81" s="285">
        <f>+G76*0%</f>
        <v>0</v>
      </c>
      <c r="H81" s="285">
        <f>+H76*0%</f>
        <v>0</v>
      </c>
      <c r="I81" s="285">
        <f>+I76*0%</f>
        <v>0</v>
      </c>
      <c r="J81" s="285">
        <f>+J76*0%</f>
        <v>0</v>
      </c>
      <c r="K81" s="287">
        <f t="shared" ref="K81:K144" si="129">+D81+E81-F81+G81-H81</f>
        <v>0</v>
      </c>
      <c r="L81" s="285">
        <f t="shared" ref="L81:P81" si="130">+L76*0%</f>
        <v>0</v>
      </c>
      <c r="M81" s="285">
        <f t="shared" si="130"/>
        <v>0</v>
      </c>
      <c r="N81" s="285">
        <f t="shared" si="130"/>
        <v>0</v>
      </c>
      <c r="O81" s="285">
        <f t="shared" si="130"/>
        <v>0</v>
      </c>
      <c r="P81" s="285">
        <f t="shared" si="130"/>
        <v>0</v>
      </c>
      <c r="Q81" s="285">
        <v>0</v>
      </c>
      <c r="R81" s="287">
        <f t="shared" ref="R81:R146" si="131">SUM(L81:Q81)</f>
        <v>0</v>
      </c>
      <c r="S81" s="285">
        <f t="shared" ref="S81:Z81" si="132">+S76*0%</f>
        <v>0</v>
      </c>
      <c r="T81" s="285">
        <f t="shared" si="132"/>
        <v>0</v>
      </c>
      <c r="U81" s="285">
        <v>0</v>
      </c>
      <c r="V81" s="285">
        <f t="shared" si="132"/>
        <v>0</v>
      </c>
      <c r="W81" s="285">
        <v>0</v>
      </c>
      <c r="X81" s="285">
        <f t="shared" si="132"/>
        <v>0</v>
      </c>
      <c r="Y81" s="285">
        <f t="shared" si="132"/>
        <v>0</v>
      </c>
      <c r="Z81" s="285">
        <f t="shared" si="132"/>
        <v>0</v>
      </c>
      <c r="AA81" s="287">
        <f t="shared" ref="AA81:AA146" si="133">SUM(S81:Z81)</f>
        <v>0</v>
      </c>
      <c r="AB81" s="287">
        <f t="shared" si="119"/>
        <v>0</v>
      </c>
      <c r="AC81" s="37" t="e">
        <f t="shared" si="120"/>
        <v>#DIV/0!</v>
      </c>
    </row>
    <row r="82" spans="1:29" ht="42.75" x14ac:dyDescent="0.2">
      <c r="B82" s="97" t="s">
        <v>503</v>
      </c>
      <c r="C82" s="98" t="s">
        <v>504</v>
      </c>
      <c r="D82" s="285">
        <f>+D76*1.70829%</f>
        <v>27332640.000000004</v>
      </c>
      <c r="E82" s="285">
        <f>SUM('ADICIONES  2018'!C82:M82)</f>
        <v>0</v>
      </c>
      <c r="F82" s="285">
        <f>+F76*1.70829%</f>
        <v>0</v>
      </c>
      <c r="G82" s="285">
        <f>+G76*1.70829%</f>
        <v>0</v>
      </c>
      <c r="H82" s="285">
        <f>+H76*1.70829%</f>
        <v>0</v>
      </c>
      <c r="I82" s="285">
        <f>+I76*1.70829%</f>
        <v>0</v>
      </c>
      <c r="J82" s="285">
        <f>+J76*1.70829%</f>
        <v>0</v>
      </c>
      <c r="K82" s="287">
        <f t="shared" si="129"/>
        <v>27332640.000000004</v>
      </c>
      <c r="L82" s="285">
        <f t="shared" ref="L82:P82" si="134">+L76*1.70829%</f>
        <v>1093200.5230821001</v>
      </c>
      <c r="M82" s="285">
        <f t="shared" si="134"/>
        <v>693671.94438930007</v>
      </c>
      <c r="N82" s="285">
        <f t="shared" si="134"/>
        <v>1537725.0162195002</v>
      </c>
      <c r="O82" s="285">
        <f t="shared" si="134"/>
        <v>1632938.0114160001</v>
      </c>
      <c r="P82" s="285">
        <f t="shared" si="134"/>
        <v>1514366.9178993001</v>
      </c>
      <c r="Q82" s="285">
        <v>2629604.2282353002</v>
      </c>
      <c r="R82" s="287">
        <f t="shared" si="131"/>
        <v>9101506.641241502</v>
      </c>
      <c r="S82" s="285">
        <f t="shared" ref="S82:Z82" si="135">+S76*1.70829%</f>
        <v>2067882.9950520003</v>
      </c>
      <c r="T82" s="285">
        <f t="shared" si="135"/>
        <v>1023073.6127895</v>
      </c>
      <c r="U82" s="285">
        <v>937103.74771050003</v>
      </c>
      <c r="V82" s="285">
        <f t="shared" si="135"/>
        <v>1193347.1793789002</v>
      </c>
      <c r="W82" s="285">
        <v>1468933.13</v>
      </c>
      <c r="X82" s="285">
        <f t="shared" si="135"/>
        <v>0</v>
      </c>
      <c r="Y82" s="285">
        <f t="shared" si="135"/>
        <v>0</v>
      </c>
      <c r="Z82" s="285">
        <f t="shared" si="135"/>
        <v>0</v>
      </c>
      <c r="AA82" s="287">
        <f t="shared" si="133"/>
        <v>6690340.6649308996</v>
      </c>
      <c r="AB82" s="287">
        <f t="shared" si="119"/>
        <v>15791847.306172401</v>
      </c>
      <c r="AC82" s="37">
        <f t="shared" si="120"/>
        <v>0.57776516670809697</v>
      </c>
    </row>
    <row r="83" spans="1:29" ht="57" x14ac:dyDescent="0.2">
      <c r="B83" s="97" t="s">
        <v>505</v>
      </c>
      <c r="C83" s="98" t="s">
        <v>506</v>
      </c>
      <c r="D83" s="285">
        <f>+D76*0.8370621%</f>
        <v>13392993.6</v>
      </c>
      <c r="E83" s="285">
        <f>SUM('ADICIONES  2018'!C83:M83)</f>
        <v>0</v>
      </c>
      <c r="F83" s="285">
        <f>+F76*0.8370621%</f>
        <v>0</v>
      </c>
      <c r="G83" s="285">
        <f>+G76*0.8370621%</f>
        <v>0</v>
      </c>
      <c r="H83" s="285">
        <f>+H76*0.8370621%</f>
        <v>0</v>
      </c>
      <c r="I83" s="285">
        <f>+I76*0.8370621%</f>
        <v>0</v>
      </c>
      <c r="J83" s="285">
        <f>+J76*0.8370621%</f>
        <v>0</v>
      </c>
      <c r="K83" s="287">
        <f t="shared" si="129"/>
        <v>13392993.6</v>
      </c>
      <c r="L83" s="285">
        <f t="shared" ref="L83:P83" si="136">+L76*0.8370621%</f>
        <v>535668.25631022896</v>
      </c>
      <c r="M83" s="285">
        <f t="shared" si="136"/>
        <v>339899.25275075698</v>
      </c>
      <c r="N83" s="285">
        <f t="shared" si="136"/>
        <v>753485.25794755504</v>
      </c>
      <c r="O83" s="285">
        <f t="shared" si="136"/>
        <v>800139.62559384003</v>
      </c>
      <c r="P83" s="285">
        <f t="shared" si="136"/>
        <v>742039.78977065696</v>
      </c>
      <c r="Q83" s="285">
        <v>1288506.0718352969</v>
      </c>
      <c r="R83" s="287">
        <f t="shared" si="131"/>
        <v>4459738.2542083347</v>
      </c>
      <c r="S83" s="285">
        <f t="shared" ref="S83:Z83" si="137">+S76*0.8370621%</f>
        <v>1013262.66757548</v>
      </c>
      <c r="T83" s="285">
        <f t="shared" si="137"/>
        <v>501306.07026685501</v>
      </c>
      <c r="U83" s="285">
        <v>459180.83637814497</v>
      </c>
      <c r="V83" s="285">
        <f t="shared" si="137"/>
        <v>584740.11789566104</v>
      </c>
      <c r="W83" s="285">
        <v>719777.15</v>
      </c>
      <c r="X83" s="285">
        <f t="shared" si="137"/>
        <v>0</v>
      </c>
      <c r="Y83" s="285">
        <f t="shared" si="137"/>
        <v>0</v>
      </c>
      <c r="Z83" s="285">
        <f t="shared" si="137"/>
        <v>0</v>
      </c>
      <c r="AA83" s="287">
        <f t="shared" si="133"/>
        <v>3278266.8421161408</v>
      </c>
      <c r="AB83" s="287">
        <f t="shared" si="119"/>
        <v>7738005.0963244755</v>
      </c>
      <c r="AC83" s="37">
        <f t="shared" si="120"/>
        <v>0.57776516045856063</v>
      </c>
    </row>
    <row r="84" spans="1:29" ht="42.75" x14ac:dyDescent="0.2">
      <c r="A84" s="364">
        <v>1</v>
      </c>
      <c r="B84" s="97" t="s">
        <v>2327</v>
      </c>
      <c r="C84" s="98" t="s">
        <v>2328</v>
      </c>
      <c r="D84" s="285"/>
      <c r="E84" s="285">
        <f>SUM('ADICIONES  2018'!C84:M84)</f>
        <v>1548627532</v>
      </c>
      <c r="F84" s="285"/>
      <c r="G84" s="285"/>
      <c r="H84" s="285"/>
      <c r="I84" s="285"/>
      <c r="J84" s="285"/>
      <c r="K84" s="287">
        <f t="shared" si="129"/>
        <v>1548627532</v>
      </c>
      <c r="L84" s="285"/>
      <c r="M84" s="285"/>
      <c r="N84" s="285"/>
      <c r="O84" s="285"/>
      <c r="P84" s="285"/>
      <c r="Q84" s="285">
        <v>648627532</v>
      </c>
      <c r="R84" s="287">
        <f t="shared" si="131"/>
        <v>648627532</v>
      </c>
      <c r="S84" s="285"/>
      <c r="T84" s="285"/>
      <c r="U84" s="285">
        <v>50617883</v>
      </c>
      <c r="V84" s="285"/>
      <c r="W84" s="285">
        <v>396440935</v>
      </c>
      <c r="X84" s="285"/>
      <c r="Y84" s="285"/>
      <c r="Z84" s="285"/>
      <c r="AA84" s="287">
        <f t="shared" ref="AA84" si="138">SUM(S84:Z84)</f>
        <v>447058818</v>
      </c>
      <c r="AB84" s="287">
        <f>+R84+AA84</f>
        <v>1095686350</v>
      </c>
      <c r="AC84" s="37">
        <f t="shared" si="120"/>
        <v>0.70752090309601956</v>
      </c>
    </row>
    <row r="85" spans="1:29" s="79" customFormat="1" ht="63" x14ac:dyDescent="0.2">
      <c r="A85" s="363">
        <v>1</v>
      </c>
      <c r="B85" s="110" t="s">
        <v>507</v>
      </c>
      <c r="C85" s="106" t="s">
        <v>508</v>
      </c>
      <c r="D85" s="105">
        <v>15000000000</v>
      </c>
      <c r="E85" s="105">
        <f>SUM('ADICIONES  2018'!C85:M85)</f>
        <v>15149171838</v>
      </c>
      <c r="F85" s="105"/>
      <c r="G85" s="105"/>
      <c r="H85" s="105"/>
      <c r="I85" s="105"/>
      <c r="J85" s="105"/>
      <c r="K85" s="105">
        <f t="shared" si="129"/>
        <v>30149171838</v>
      </c>
      <c r="L85" s="105">
        <v>2077166187</v>
      </c>
      <c r="M85" s="105">
        <v>460830692</v>
      </c>
      <c r="N85" s="105">
        <v>1150158412</v>
      </c>
      <c r="O85" s="105">
        <v>1096248033</v>
      </c>
      <c r="P85" s="105">
        <v>1330053706</v>
      </c>
      <c r="Q85" s="105">
        <f>SUM(Q86:Q93)</f>
        <v>7185411441</v>
      </c>
      <c r="R85" s="105">
        <f t="shared" si="131"/>
        <v>13299868471</v>
      </c>
      <c r="S85" s="105">
        <v>960425000</v>
      </c>
      <c r="T85" s="105">
        <v>868053059</v>
      </c>
      <c r="U85" s="105">
        <f>SUM(U86:U93)</f>
        <v>3579016646</v>
      </c>
      <c r="V85" s="105">
        <v>1035815364</v>
      </c>
      <c r="W85" s="105">
        <f>SUM(W86:W93)</f>
        <v>6695215754</v>
      </c>
      <c r="X85" s="105"/>
      <c r="Y85" s="105"/>
      <c r="Z85" s="105"/>
      <c r="AA85" s="105">
        <f t="shared" si="133"/>
        <v>13138525823</v>
      </c>
      <c r="AB85" s="105">
        <f t="shared" si="119"/>
        <v>26438394294</v>
      </c>
      <c r="AC85" s="104">
        <f t="shared" si="120"/>
        <v>0.87691942040932158</v>
      </c>
    </row>
    <row r="86" spans="1:29" s="5" customFormat="1" ht="42.75" x14ac:dyDescent="0.2">
      <c r="A86" s="156"/>
      <c r="B86" s="97" t="s">
        <v>509</v>
      </c>
      <c r="C86" s="98" t="s">
        <v>510</v>
      </c>
      <c r="D86" s="285">
        <f>+D85*82.8691479%</f>
        <v>12430372185.000002</v>
      </c>
      <c r="E86" s="285">
        <f>SUM('ADICIONES  2018'!C86:M86)</f>
        <v>0</v>
      </c>
      <c r="F86" s="285">
        <f>+F85*82.8691479%</f>
        <v>0</v>
      </c>
      <c r="G86" s="285">
        <f>+G85*82.8691479%</f>
        <v>0</v>
      </c>
      <c r="H86" s="285">
        <f>+H85*82.8691479%</f>
        <v>0</v>
      </c>
      <c r="I86" s="285">
        <f>+I85*82.8691479%</f>
        <v>0</v>
      </c>
      <c r="J86" s="285">
        <f>+J85*82.8691479%</f>
        <v>0</v>
      </c>
      <c r="K86" s="287">
        <f t="shared" si="129"/>
        <v>12430372185.000002</v>
      </c>
      <c r="L86" s="285">
        <f t="shared" ref="L86:P86" si="139">+L85*82.8691479%</f>
        <v>1721329919.6338208</v>
      </c>
      <c r="M86" s="285">
        <f t="shared" si="139"/>
        <v>381886467.7220735</v>
      </c>
      <c r="N86" s="285">
        <f t="shared" si="139"/>
        <v>953126475.52457142</v>
      </c>
      <c r="O86" s="285">
        <f t="shared" si="139"/>
        <v>908451403.81761086</v>
      </c>
      <c r="P86" s="285">
        <f t="shared" si="139"/>
        <v>1102204172.7745712</v>
      </c>
      <c r="Q86" s="285">
        <v>925846939.00744295</v>
      </c>
      <c r="R86" s="287">
        <f t="shared" si="131"/>
        <v>5992845378.4800911</v>
      </c>
      <c r="S86" s="285">
        <f t="shared" ref="S86:Z86" si="140">+S85*82.8691479%</f>
        <v>795896013.71857512</v>
      </c>
      <c r="T86" s="285">
        <f t="shared" si="140"/>
        <v>719348173.31318426</v>
      </c>
      <c r="U86" s="285">
        <v>709324075.89052248</v>
      </c>
      <c r="V86" s="285">
        <f t="shared" si="140"/>
        <v>858371365.96408343</v>
      </c>
      <c r="W86" s="285">
        <v>1094806949.0999999</v>
      </c>
      <c r="X86" s="285">
        <f t="shared" si="140"/>
        <v>0</v>
      </c>
      <c r="Y86" s="285">
        <f t="shared" si="140"/>
        <v>0</v>
      </c>
      <c r="Z86" s="285">
        <f t="shared" si="140"/>
        <v>0</v>
      </c>
      <c r="AA86" s="287">
        <f t="shared" si="133"/>
        <v>4177746577.9863648</v>
      </c>
      <c r="AB86" s="287">
        <f t="shared" si="119"/>
        <v>10170591956.466455</v>
      </c>
      <c r="AC86" s="37">
        <f t="shared" si="120"/>
        <v>0.81820494230571217</v>
      </c>
    </row>
    <row r="87" spans="1:29" s="5" customFormat="1" ht="28.5" x14ac:dyDescent="0.2">
      <c r="A87" s="364"/>
      <c r="B87" s="97" t="s">
        <v>511</v>
      </c>
      <c r="C87" s="98" t="s">
        <v>512</v>
      </c>
      <c r="D87" s="285">
        <f>+D85*0.095%</f>
        <v>14250000</v>
      </c>
      <c r="E87" s="285">
        <f>SUM('ADICIONES  2018'!C87:M87)</f>
        <v>0</v>
      </c>
      <c r="F87" s="285">
        <f>+F85*0.095%</f>
        <v>0</v>
      </c>
      <c r="G87" s="285">
        <f>+G85*0.095%</f>
        <v>0</v>
      </c>
      <c r="H87" s="285">
        <f>+H85*0.095%</f>
        <v>0</v>
      </c>
      <c r="I87" s="285">
        <f>+I85*0.095%</f>
        <v>0</v>
      </c>
      <c r="J87" s="285">
        <f>+J85*0.095%</f>
        <v>0</v>
      </c>
      <c r="K87" s="287">
        <f t="shared" si="129"/>
        <v>14250000</v>
      </c>
      <c r="L87" s="285">
        <f t="shared" ref="L87:P87" si="141">+L85*0.095%</f>
        <v>1973307.8776499999</v>
      </c>
      <c r="M87" s="285">
        <f t="shared" si="141"/>
        <v>437789.15740000003</v>
      </c>
      <c r="N87" s="285">
        <f t="shared" si="141"/>
        <v>1092650.4913999999</v>
      </c>
      <c r="O87" s="285">
        <f t="shared" si="141"/>
        <v>1041435.63135</v>
      </c>
      <c r="P87" s="285">
        <f t="shared" si="141"/>
        <v>1263551.0207</v>
      </c>
      <c r="Q87" s="285">
        <v>1061377.6228499999</v>
      </c>
      <c r="R87" s="287">
        <f t="shared" si="131"/>
        <v>6870111.8013500003</v>
      </c>
      <c r="S87" s="285">
        <f t="shared" ref="S87:Z87" si="142">+S85*0.095%</f>
        <v>912403.75</v>
      </c>
      <c r="T87" s="285">
        <f t="shared" si="142"/>
        <v>824650.40604999999</v>
      </c>
      <c r="U87" s="285">
        <v>813158.92484999984</v>
      </c>
      <c r="V87" s="285">
        <f t="shared" si="142"/>
        <v>984024.59580000001</v>
      </c>
      <c r="W87" s="285">
        <v>1255070.95</v>
      </c>
      <c r="X87" s="285">
        <f t="shared" si="142"/>
        <v>0</v>
      </c>
      <c r="Y87" s="285">
        <f t="shared" si="142"/>
        <v>0</v>
      </c>
      <c r="Z87" s="285">
        <f t="shared" si="142"/>
        <v>0</v>
      </c>
      <c r="AA87" s="287">
        <f t="shared" si="133"/>
        <v>4789308.6266999999</v>
      </c>
      <c r="AB87" s="287">
        <f t="shared" si="119"/>
        <v>11659420.42805</v>
      </c>
      <c r="AC87" s="37">
        <f t="shared" si="120"/>
        <v>0.8182049423192983</v>
      </c>
    </row>
    <row r="88" spans="1:29" ht="42.75" x14ac:dyDescent="0.2">
      <c r="B88" s="97" t="s">
        <v>513</v>
      </c>
      <c r="C88" s="98" t="s">
        <v>514</v>
      </c>
      <c r="D88" s="285">
        <f>+D85*5%</f>
        <v>750000000</v>
      </c>
      <c r="E88" s="285">
        <f>SUM('ADICIONES  2018'!C88:M88)</f>
        <v>0</v>
      </c>
      <c r="F88" s="285">
        <f>+F85*5%</f>
        <v>0</v>
      </c>
      <c r="G88" s="285">
        <f>+G85*5%</f>
        <v>0</v>
      </c>
      <c r="H88" s="285">
        <f>+H85*5%</f>
        <v>0</v>
      </c>
      <c r="I88" s="285">
        <f>+I85*5%</f>
        <v>0</v>
      </c>
      <c r="J88" s="285">
        <f>+J85*5%</f>
        <v>0</v>
      </c>
      <c r="K88" s="287">
        <f t="shared" si="129"/>
        <v>750000000</v>
      </c>
      <c r="L88" s="285">
        <f t="shared" ref="L88:P88" si="143">+L85*5%</f>
        <v>103858309.35000001</v>
      </c>
      <c r="M88" s="285">
        <f t="shared" si="143"/>
        <v>23041534.600000001</v>
      </c>
      <c r="N88" s="285">
        <f t="shared" si="143"/>
        <v>57507920.600000001</v>
      </c>
      <c r="O88" s="285">
        <f t="shared" si="143"/>
        <v>54812401.650000006</v>
      </c>
      <c r="P88" s="285">
        <f t="shared" si="143"/>
        <v>66502685.300000004</v>
      </c>
      <c r="Q88" s="285">
        <v>55861980.150000006</v>
      </c>
      <c r="R88" s="287">
        <f t="shared" si="131"/>
        <v>361584831.64999998</v>
      </c>
      <c r="S88" s="285">
        <f t="shared" ref="S88:Z88" si="144">+S85*5%</f>
        <v>48021250</v>
      </c>
      <c r="T88" s="285">
        <f t="shared" si="144"/>
        <v>43402652.950000003</v>
      </c>
      <c r="U88" s="285">
        <v>42797838.149999999</v>
      </c>
      <c r="V88" s="285">
        <f t="shared" si="144"/>
        <v>51790768.200000003</v>
      </c>
      <c r="W88" s="285">
        <v>66056365.700000003</v>
      </c>
      <c r="X88" s="285">
        <f t="shared" si="144"/>
        <v>0</v>
      </c>
      <c r="Y88" s="285">
        <f t="shared" si="144"/>
        <v>0</v>
      </c>
      <c r="Z88" s="285">
        <f t="shared" si="144"/>
        <v>0</v>
      </c>
      <c r="AA88" s="287">
        <f t="shared" si="133"/>
        <v>252068875</v>
      </c>
      <c r="AB88" s="287">
        <f t="shared" si="119"/>
        <v>613653706.64999998</v>
      </c>
      <c r="AC88" s="37">
        <f t="shared" si="120"/>
        <v>0.81820494219999995</v>
      </c>
    </row>
    <row r="89" spans="1:29" ht="28.5" x14ac:dyDescent="0.2">
      <c r="B89" s="97" t="s">
        <v>515</v>
      </c>
      <c r="C89" s="98" t="s">
        <v>516</v>
      </c>
      <c r="D89" s="285">
        <f>+D85*9.4905%</f>
        <v>1423575000</v>
      </c>
      <c r="E89" s="285">
        <f>SUM('ADICIONES  2018'!C89:M89)</f>
        <v>0</v>
      </c>
      <c r="F89" s="285">
        <f>+F85*9.4905%</f>
        <v>0</v>
      </c>
      <c r="G89" s="285">
        <f>+G85*9.4905%</f>
        <v>0</v>
      </c>
      <c r="H89" s="285">
        <f>+H85*9.4905%</f>
        <v>0</v>
      </c>
      <c r="I89" s="285">
        <f>+I85*9.4905%</f>
        <v>0</v>
      </c>
      <c r="J89" s="285">
        <f>+J85*9.4905%</f>
        <v>0</v>
      </c>
      <c r="K89" s="287">
        <f t="shared" si="129"/>
        <v>1423575000</v>
      </c>
      <c r="L89" s="285">
        <f t="shared" ref="L89:P89" si="145">+L85*9.4905%</f>
        <v>197133456.97723502</v>
      </c>
      <c r="M89" s="285">
        <f t="shared" si="145"/>
        <v>43735136.824260004</v>
      </c>
      <c r="N89" s="285">
        <f t="shared" si="145"/>
        <v>109155784.09086001</v>
      </c>
      <c r="O89" s="285">
        <f t="shared" si="145"/>
        <v>104039419.57186501</v>
      </c>
      <c r="P89" s="285">
        <f t="shared" si="145"/>
        <v>126228746.96793</v>
      </c>
      <c r="Q89" s="285">
        <v>106031624.522715</v>
      </c>
      <c r="R89" s="287">
        <f t="shared" si="131"/>
        <v>686324168.95486498</v>
      </c>
      <c r="S89" s="285">
        <f t="shared" ref="S89:Z89" si="146">+S85*9.4905%</f>
        <v>91149134.625</v>
      </c>
      <c r="T89" s="285">
        <f t="shared" si="146"/>
        <v>82382575.564394996</v>
      </c>
      <c r="U89" s="285">
        <v>81234576.592514992</v>
      </c>
      <c r="V89" s="285">
        <f t="shared" si="146"/>
        <v>98304057.120420009</v>
      </c>
      <c r="W89" s="285">
        <v>125381587.73999999</v>
      </c>
      <c r="X89" s="285">
        <f t="shared" si="146"/>
        <v>0</v>
      </c>
      <c r="Y89" s="285">
        <f t="shared" si="146"/>
        <v>0</v>
      </c>
      <c r="Z89" s="285">
        <f t="shared" si="146"/>
        <v>0</v>
      </c>
      <c r="AA89" s="287">
        <f t="shared" si="133"/>
        <v>478451931.64233005</v>
      </c>
      <c r="AB89" s="287">
        <f t="shared" si="119"/>
        <v>1164776100.5971951</v>
      </c>
      <c r="AC89" s="37">
        <f t="shared" si="120"/>
        <v>0.81820494220339302</v>
      </c>
    </row>
    <row r="90" spans="1:29" ht="58.5" hidden="1" customHeight="1" x14ac:dyDescent="0.2">
      <c r="B90" s="97" t="s">
        <v>517</v>
      </c>
      <c r="C90" s="159" t="s">
        <v>1361</v>
      </c>
      <c r="D90" s="285">
        <f>+D85*0%</f>
        <v>0</v>
      </c>
      <c r="E90" s="285">
        <f>SUM('ADICIONES  2018'!C90:M90)</f>
        <v>0</v>
      </c>
      <c r="F90" s="285">
        <f>+F85*0%</f>
        <v>0</v>
      </c>
      <c r="G90" s="285">
        <f>+G85*0%</f>
        <v>0</v>
      </c>
      <c r="H90" s="285">
        <f>+H85*0%</f>
        <v>0</v>
      </c>
      <c r="I90" s="285">
        <f>+I85*0%</f>
        <v>0</v>
      </c>
      <c r="J90" s="285">
        <f>+J85*0%</f>
        <v>0</v>
      </c>
      <c r="K90" s="287">
        <f t="shared" si="129"/>
        <v>0</v>
      </c>
      <c r="L90" s="285">
        <f t="shared" ref="L90:P90" si="147">+L85*0%</f>
        <v>0</v>
      </c>
      <c r="M90" s="285">
        <f t="shared" si="147"/>
        <v>0</v>
      </c>
      <c r="N90" s="285">
        <f t="shared" si="147"/>
        <v>0</v>
      </c>
      <c r="O90" s="285">
        <f t="shared" si="147"/>
        <v>0</v>
      </c>
      <c r="P90" s="285">
        <f t="shared" si="147"/>
        <v>0</v>
      </c>
      <c r="Q90" s="285">
        <v>0</v>
      </c>
      <c r="R90" s="287">
        <f t="shared" si="131"/>
        <v>0</v>
      </c>
      <c r="S90" s="285">
        <f t="shared" ref="S90:Z90" si="148">+S85*0%</f>
        <v>0</v>
      </c>
      <c r="T90" s="285">
        <f t="shared" si="148"/>
        <v>0</v>
      </c>
      <c r="U90" s="285">
        <v>0</v>
      </c>
      <c r="V90" s="285">
        <f t="shared" si="148"/>
        <v>0</v>
      </c>
      <c r="W90" s="285">
        <v>0</v>
      </c>
      <c r="X90" s="285">
        <f t="shared" si="148"/>
        <v>0</v>
      </c>
      <c r="Y90" s="285">
        <f t="shared" si="148"/>
        <v>0</v>
      </c>
      <c r="Z90" s="285">
        <f t="shared" si="148"/>
        <v>0</v>
      </c>
      <c r="AA90" s="287">
        <f t="shared" si="133"/>
        <v>0</v>
      </c>
      <c r="AB90" s="287">
        <f t="shared" si="119"/>
        <v>0</v>
      </c>
      <c r="AC90" s="37" t="e">
        <f t="shared" si="120"/>
        <v>#DIV/0!</v>
      </c>
    </row>
    <row r="91" spans="1:29" s="5" customFormat="1" ht="42.75" x14ac:dyDescent="0.2">
      <c r="A91" s="156"/>
      <c r="B91" s="97" t="s">
        <v>518</v>
      </c>
      <c r="C91" s="98" t="s">
        <v>519</v>
      </c>
      <c r="D91" s="285">
        <f>+D85*1.70829%</f>
        <v>256243500.00000003</v>
      </c>
      <c r="E91" s="285">
        <f>SUM('ADICIONES  2018'!C91:M91)</f>
        <v>0</v>
      </c>
      <c r="F91" s="285">
        <f>+F85*1.70829%</f>
        <v>0</v>
      </c>
      <c r="G91" s="285">
        <f>+G85*1.70829%</f>
        <v>0</v>
      </c>
      <c r="H91" s="285">
        <f>+H85*1.70829%</f>
        <v>0</v>
      </c>
      <c r="I91" s="285">
        <f>+I85*1.70829%</f>
        <v>0</v>
      </c>
      <c r="J91" s="285">
        <f>+J85*1.70829%</f>
        <v>0</v>
      </c>
      <c r="K91" s="287">
        <f t="shared" si="129"/>
        <v>256243500.00000003</v>
      </c>
      <c r="L91" s="285">
        <f t="shared" ref="L91:P91" si="149">+L85*1.70829%</f>
        <v>35484022.255902305</v>
      </c>
      <c r="M91" s="285">
        <f t="shared" si="149"/>
        <v>7872324.628366801</v>
      </c>
      <c r="N91" s="285">
        <f t="shared" si="149"/>
        <v>19648041.1363548</v>
      </c>
      <c r="O91" s="285">
        <f t="shared" si="149"/>
        <v>18727095.522935703</v>
      </c>
      <c r="P91" s="285">
        <f t="shared" si="149"/>
        <v>22721174.454227403</v>
      </c>
      <c r="Q91" s="285">
        <v>19085692.4140887</v>
      </c>
      <c r="R91" s="287">
        <f t="shared" si="131"/>
        <v>123538350.41187571</v>
      </c>
      <c r="S91" s="285">
        <f t="shared" ref="S91:Z91" si="150">+S85*1.70829%</f>
        <v>16406844.232500002</v>
      </c>
      <c r="T91" s="285">
        <f t="shared" si="150"/>
        <v>14828863.601591101</v>
      </c>
      <c r="U91" s="285">
        <v>14622223.786652699</v>
      </c>
      <c r="V91" s="285">
        <f t="shared" si="150"/>
        <v>17694730.281675603</v>
      </c>
      <c r="W91" s="285">
        <v>22568685.789999999</v>
      </c>
      <c r="X91" s="285">
        <f t="shared" si="150"/>
        <v>0</v>
      </c>
      <c r="Y91" s="285">
        <f t="shared" si="150"/>
        <v>0</v>
      </c>
      <c r="Z91" s="285">
        <f t="shared" si="150"/>
        <v>0</v>
      </c>
      <c r="AA91" s="287">
        <f t="shared" si="133"/>
        <v>86121347.69241941</v>
      </c>
      <c r="AB91" s="287">
        <f t="shared" si="119"/>
        <v>209659698.10429513</v>
      </c>
      <c r="AC91" s="37">
        <f t="shared" si="120"/>
        <v>0.81820494219090478</v>
      </c>
    </row>
    <row r="92" spans="1:29" s="5" customFormat="1" ht="57" x14ac:dyDescent="0.2">
      <c r="A92" s="364"/>
      <c r="B92" s="97" t="s">
        <v>520</v>
      </c>
      <c r="C92" s="98" t="s">
        <v>521</v>
      </c>
      <c r="D92" s="285">
        <f>+D85*0.8370621%</f>
        <v>125559315</v>
      </c>
      <c r="E92" s="285">
        <f>SUM('ADICIONES  2018'!C92:M92)</f>
        <v>0</v>
      </c>
      <c r="F92" s="285">
        <f>+F85*0.8370621%</f>
        <v>0</v>
      </c>
      <c r="G92" s="285">
        <f>+G85*0.8370621%</f>
        <v>0</v>
      </c>
      <c r="H92" s="285">
        <f>+H85*0.8370621%</f>
        <v>0</v>
      </c>
      <c r="I92" s="285">
        <f>+I85*0.8370621%</f>
        <v>0</v>
      </c>
      <c r="J92" s="285">
        <f>+J85*0.8370621%</f>
        <v>0</v>
      </c>
      <c r="K92" s="287">
        <f t="shared" si="129"/>
        <v>125559315</v>
      </c>
      <c r="L92" s="285">
        <f t="shared" ref="L92:P92" si="151">+L85*0.8370621%</f>
        <v>17387170.905392125</v>
      </c>
      <c r="M92" s="285">
        <f t="shared" si="151"/>
        <v>3857439.0678997319</v>
      </c>
      <c r="N92" s="285">
        <f t="shared" si="151"/>
        <v>9627540.1568138525</v>
      </c>
      <c r="O92" s="285">
        <f t="shared" si="151"/>
        <v>9176276.806238493</v>
      </c>
      <c r="P92" s="285">
        <f t="shared" si="151"/>
        <v>11133375.482571427</v>
      </c>
      <c r="Q92" s="285">
        <v>9351989.2829034626</v>
      </c>
      <c r="R92" s="287">
        <f t="shared" si="131"/>
        <v>60533791.701819092</v>
      </c>
      <c r="S92" s="285">
        <f t="shared" ref="S92:Z92" si="152">+S85*0.8370621%</f>
        <v>8039353.6739250002</v>
      </c>
      <c r="T92" s="285">
        <f t="shared" si="152"/>
        <v>7266143.1647796389</v>
      </c>
      <c r="U92" s="285">
        <v>7164889.6554598222</v>
      </c>
      <c r="V92" s="285">
        <f t="shared" si="152"/>
        <v>8670417.8380210437</v>
      </c>
      <c r="W92" s="285">
        <v>11058654.720000001</v>
      </c>
      <c r="X92" s="285">
        <f t="shared" si="152"/>
        <v>0</v>
      </c>
      <c r="Y92" s="285">
        <f t="shared" si="152"/>
        <v>0</v>
      </c>
      <c r="Z92" s="285">
        <f t="shared" si="152"/>
        <v>0</v>
      </c>
      <c r="AA92" s="287">
        <f t="shared" si="133"/>
        <v>42199459.052185506</v>
      </c>
      <c r="AB92" s="287">
        <f t="shared" si="119"/>
        <v>102733250.7540046</v>
      </c>
      <c r="AC92" s="37">
        <f t="shared" si="120"/>
        <v>0.8182049317010418</v>
      </c>
    </row>
    <row r="93" spans="1:29" s="5" customFormat="1" ht="42.75" x14ac:dyDescent="0.2">
      <c r="A93" s="364">
        <v>1</v>
      </c>
      <c r="B93" s="97" t="s">
        <v>2329</v>
      </c>
      <c r="C93" s="98" t="s">
        <v>2330</v>
      </c>
      <c r="D93" s="285"/>
      <c r="E93" s="285">
        <f>SUM('ADICIONES  2018'!C93:M93)</f>
        <v>15149171838</v>
      </c>
      <c r="F93" s="285"/>
      <c r="G93" s="285"/>
      <c r="H93" s="285"/>
      <c r="I93" s="285"/>
      <c r="J93" s="285"/>
      <c r="K93" s="287">
        <f t="shared" si="129"/>
        <v>15149171838</v>
      </c>
      <c r="L93" s="285"/>
      <c r="M93" s="285"/>
      <c r="N93" s="285"/>
      <c r="O93" s="285"/>
      <c r="P93" s="285"/>
      <c r="Q93" s="285">
        <v>6068171838</v>
      </c>
      <c r="R93" s="287">
        <f t="shared" si="131"/>
        <v>6068171838</v>
      </c>
      <c r="S93" s="285"/>
      <c r="T93" s="285"/>
      <c r="U93" s="285">
        <v>2723059883</v>
      </c>
      <c r="V93" s="285"/>
      <c r="W93" s="285">
        <v>5374088440</v>
      </c>
      <c r="X93" s="285"/>
      <c r="Y93" s="285"/>
      <c r="Z93" s="285"/>
      <c r="AA93" s="287">
        <f t="shared" ref="AA93" si="153">SUM(S93:Z93)</f>
        <v>8097148323</v>
      </c>
      <c r="AB93" s="287">
        <f t="shared" si="119"/>
        <v>14165320161</v>
      </c>
      <c r="AC93" s="37">
        <f t="shared" si="120"/>
        <v>0.93505574512448808</v>
      </c>
    </row>
    <row r="94" spans="1:29" s="79" customFormat="1" ht="31.5" x14ac:dyDescent="0.2">
      <c r="A94" s="363"/>
      <c r="B94" s="110" t="s">
        <v>522</v>
      </c>
      <c r="C94" s="106" t="s">
        <v>523</v>
      </c>
      <c r="D94" s="105">
        <f>+D95+D102</f>
        <v>48000000000</v>
      </c>
      <c r="E94" s="105">
        <f>SUM('ADICIONES  2018'!C94:M94)</f>
        <v>0</v>
      </c>
      <c r="F94" s="105">
        <f>+F95+F102</f>
        <v>0</v>
      </c>
      <c r="G94" s="105">
        <f>+G95+G102</f>
        <v>0</v>
      </c>
      <c r="H94" s="105">
        <f>+H95+H102</f>
        <v>0</v>
      </c>
      <c r="I94" s="105">
        <f>+I95+I102</f>
        <v>0</v>
      </c>
      <c r="J94" s="105">
        <f>+J95+J102</f>
        <v>0</v>
      </c>
      <c r="K94" s="105">
        <f t="shared" si="129"/>
        <v>48000000000</v>
      </c>
      <c r="L94" s="105">
        <f t="shared" ref="L94:Q94" si="154">+L95+L102</f>
        <v>5528138420</v>
      </c>
      <c r="M94" s="105">
        <f t="shared" si="154"/>
        <v>6674989213.6000004</v>
      </c>
      <c r="N94" s="105">
        <f t="shared" si="154"/>
        <v>12431925331</v>
      </c>
      <c r="O94" s="105">
        <f t="shared" si="154"/>
        <v>9389168952.9200001</v>
      </c>
      <c r="P94" s="105">
        <f t="shared" si="154"/>
        <v>4673738842.6900005</v>
      </c>
      <c r="Q94" s="105">
        <f t="shared" si="154"/>
        <v>5028572948.1900005</v>
      </c>
      <c r="R94" s="105">
        <f t="shared" si="131"/>
        <v>43726533708.400002</v>
      </c>
      <c r="S94" s="105">
        <f t="shared" ref="S94:Z94" si="155">+S95+S102</f>
        <v>4189319312.7999997</v>
      </c>
      <c r="T94" s="105">
        <f t="shared" si="155"/>
        <v>1685805720.4000001</v>
      </c>
      <c r="U94" s="105">
        <f t="shared" si="155"/>
        <v>1409562800.5</v>
      </c>
      <c r="V94" s="105">
        <f t="shared" si="155"/>
        <v>1184236343.8299999</v>
      </c>
      <c r="W94" s="105">
        <f t="shared" si="155"/>
        <v>1147633683.1700001</v>
      </c>
      <c r="X94" s="105">
        <f t="shared" si="155"/>
        <v>0</v>
      </c>
      <c r="Y94" s="105">
        <f t="shared" si="155"/>
        <v>0</v>
      </c>
      <c r="Z94" s="105">
        <f t="shared" si="155"/>
        <v>0</v>
      </c>
      <c r="AA94" s="105">
        <f t="shared" si="133"/>
        <v>9616557860.7000008</v>
      </c>
      <c r="AB94" s="105">
        <f t="shared" si="119"/>
        <v>53343091569.100006</v>
      </c>
      <c r="AC94" s="104">
        <f t="shared" si="120"/>
        <v>1.1113144076895836</v>
      </c>
    </row>
    <row r="95" spans="1:29" s="79" customFormat="1" ht="31.5" x14ac:dyDescent="0.2">
      <c r="A95" s="363">
        <v>1</v>
      </c>
      <c r="B95" s="110" t="s">
        <v>524</v>
      </c>
      <c r="C95" s="106" t="s">
        <v>525</v>
      </c>
      <c r="D95" s="105">
        <v>43000000000</v>
      </c>
      <c r="E95" s="105">
        <f>SUM('ADICIONES  2018'!C95:M95)</f>
        <v>0</v>
      </c>
      <c r="F95" s="105"/>
      <c r="G95" s="105"/>
      <c r="H95" s="105"/>
      <c r="I95" s="105"/>
      <c r="J95" s="105"/>
      <c r="K95" s="105">
        <f t="shared" si="129"/>
        <v>43000000000</v>
      </c>
      <c r="L95" s="105">
        <v>4778720040</v>
      </c>
      <c r="M95" s="105">
        <v>6008977496</v>
      </c>
      <c r="N95" s="105">
        <v>11643151264</v>
      </c>
      <c r="O95" s="105">
        <v>8581262776</v>
      </c>
      <c r="P95" s="105">
        <v>4099374728</v>
      </c>
      <c r="Q95" s="105">
        <v>4533688652.8000002</v>
      </c>
      <c r="R95" s="105">
        <f t="shared" si="131"/>
        <v>39645174956.800003</v>
      </c>
      <c r="S95" s="105">
        <v>3568011315.1999998</v>
      </c>
      <c r="T95" s="105">
        <v>1152461984</v>
      </c>
      <c r="U95" s="105">
        <v>926700752</v>
      </c>
      <c r="V95" s="105">
        <v>685525690.21000004</v>
      </c>
      <c r="W95" s="105">
        <v>611255342.61000001</v>
      </c>
      <c r="X95" s="105"/>
      <c r="Y95" s="105"/>
      <c r="Z95" s="105"/>
      <c r="AA95" s="105">
        <f t="shared" si="133"/>
        <v>6943955084.0199995</v>
      </c>
      <c r="AB95" s="105">
        <f t="shared" si="119"/>
        <v>46589130040.82</v>
      </c>
      <c r="AC95" s="104">
        <f t="shared" si="120"/>
        <v>1.0834681404841859</v>
      </c>
    </row>
    <row r="96" spans="1:29" ht="28.5" x14ac:dyDescent="0.2">
      <c r="B96" s="97" t="s">
        <v>526</v>
      </c>
      <c r="C96" s="98" t="s">
        <v>527</v>
      </c>
      <c r="D96" s="285">
        <f>+D95*87.230682%</f>
        <v>37509193260</v>
      </c>
      <c r="E96" s="285">
        <f>SUM('ADICIONES  2018'!C96:M96)</f>
        <v>0</v>
      </c>
      <c r="F96" s="285">
        <f>+F95*87.230682%</f>
        <v>0</v>
      </c>
      <c r="G96" s="285">
        <f>+G95*87.230682%</f>
        <v>0</v>
      </c>
      <c r="H96" s="285">
        <f>+H95*87.230682%</f>
        <v>0</v>
      </c>
      <c r="I96" s="285">
        <f>+I95*87.230682%</f>
        <v>0</v>
      </c>
      <c r="J96" s="285">
        <f>+J95*87.230682%</f>
        <v>0</v>
      </c>
      <c r="K96" s="287">
        <f t="shared" si="129"/>
        <v>37509193260</v>
      </c>
      <c r="L96" s="285">
        <f t="shared" ref="L96:Q96" si="156">+L95*87.230682%</f>
        <v>4168510081.7626729</v>
      </c>
      <c r="M96" s="285">
        <f t="shared" si="156"/>
        <v>5241672050.9873228</v>
      </c>
      <c r="N96" s="285">
        <f t="shared" si="156"/>
        <v>10156400253.87882</v>
      </c>
      <c r="O96" s="285">
        <f t="shared" si="156"/>
        <v>7485494043.7169323</v>
      </c>
      <c r="P96" s="285">
        <f t="shared" si="156"/>
        <v>3575912532.9700451</v>
      </c>
      <c r="Q96" s="285">
        <f t="shared" si="156"/>
        <v>3954767531.5940523</v>
      </c>
      <c r="R96" s="287">
        <f>SUM(L96:Q96)</f>
        <v>34582756494.909851</v>
      </c>
      <c r="S96" s="285">
        <f t="shared" ref="S96:Z96" si="157">+S95*87.230682%</f>
        <v>3112400604.0861297</v>
      </c>
      <c r="T96" s="285">
        <f t="shared" si="157"/>
        <v>1005300448.4339309</v>
      </c>
      <c r="U96" s="285">
        <f t="shared" si="157"/>
        <v>808367386.06872869</v>
      </c>
      <c r="V96" s="285">
        <f t="shared" si="157"/>
        <v>597988734.85539031</v>
      </c>
      <c r="W96" s="285">
        <f t="shared" si="157"/>
        <v>533202204.12013966</v>
      </c>
      <c r="X96" s="285">
        <f t="shared" si="157"/>
        <v>0</v>
      </c>
      <c r="Y96" s="285">
        <f t="shared" si="157"/>
        <v>0</v>
      </c>
      <c r="Z96" s="285">
        <f t="shared" si="157"/>
        <v>0</v>
      </c>
      <c r="AA96" s="287">
        <f t="shared" si="133"/>
        <v>6057259377.5643196</v>
      </c>
      <c r="AB96" s="287">
        <f t="shared" si="119"/>
        <v>40640015872.474167</v>
      </c>
      <c r="AC96" s="37">
        <f t="shared" si="120"/>
        <v>1.0834681404841862</v>
      </c>
    </row>
    <row r="97" spans="1:29" ht="28.5" x14ac:dyDescent="0.2">
      <c r="B97" s="97" t="s">
        <v>528</v>
      </c>
      <c r="C97" s="98" t="s">
        <v>529</v>
      </c>
      <c r="D97" s="285">
        <f>+D95*0.1%</f>
        <v>43000000</v>
      </c>
      <c r="E97" s="285">
        <f>SUM('ADICIONES  2018'!C97:M97)</f>
        <v>0</v>
      </c>
      <c r="F97" s="285">
        <f>+F95*0.1%</f>
        <v>0</v>
      </c>
      <c r="G97" s="285">
        <f>+G95*0.1%</f>
        <v>0</v>
      </c>
      <c r="H97" s="285">
        <f>+H95*0.1%</f>
        <v>0</v>
      </c>
      <c r="I97" s="285">
        <f>+I95*0.1%</f>
        <v>0</v>
      </c>
      <c r="J97" s="285">
        <f>+J95*0.1%</f>
        <v>0</v>
      </c>
      <c r="K97" s="287">
        <f t="shared" si="129"/>
        <v>43000000</v>
      </c>
      <c r="L97" s="285">
        <f t="shared" ref="L97:Q97" si="158">+L95*0.1%</f>
        <v>4778720.04</v>
      </c>
      <c r="M97" s="285">
        <f t="shared" si="158"/>
        <v>6008977.4960000003</v>
      </c>
      <c r="N97" s="285">
        <f t="shared" si="158"/>
        <v>11643151.264</v>
      </c>
      <c r="O97" s="285">
        <f t="shared" si="158"/>
        <v>8581262.7760000005</v>
      </c>
      <c r="P97" s="285">
        <f t="shared" si="158"/>
        <v>4099374.7280000001</v>
      </c>
      <c r="Q97" s="285">
        <f t="shared" si="158"/>
        <v>4533688.6528000003</v>
      </c>
      <c r="R97" s="287">
        <f t="shared" si="131"/>
        <v>39645174.956800006</v>
      </c>
      <c r="S97" s="285">
        <f t="shared" ref="S97:Z97" si="159">+S95*0.1%</f>
        <v>3568011.3152000001</v>
      </c>
      <c r="T97" s="285">
        <f t="shared" si="159"/>
        <v>1152461.9839999999</v>
      </c>
      <c r="U97" s="285">
        <f t="shared" si="159"/>
        <v>926700.75199999998</v>
      </c>
      <c r="V97" s="285">
        <f t="shared" si="159"/>
        <v>685525.69021000003</v>
      </c>
      <c r="W97" s="285">
        <f t="shared" si="159"/>
        <v>611255.34261000005</v>
      </c>
      <c r="X97" s="285">
        <f t="shared" si="159"/>
        <v>0</v>
      </c>
      <c r="Y97" s="285">
        <f t="shared" si="159"/>
        <v>0</v>
      </c>
      <c r="Z97" s="285">
        <f t="shared" si="159"/>
        <v>0</v>
      </c>
      <c r="AA97" s="287">
        <f t="shared" si="133"/>
        <v>6943955.08402</v>
      </c>
      <c r="AB97" s="287">
        <f t="shared" si="119"/>
        <v>46589130.040820003</v>
      </c>
      <c r="AC97" s="37">
        <f t="shared" si="120"/>
        <v>1.0834681404841862</v>
      </c>
    </row>
    <row r="98" spans="1:29" ht="28.5" x14ac:dyDescent="0.2">
      <c r="B98" s="97" t="s">
        <v>530</v>
      </c>
      <c r="C98" s="98" t="s">
        <v>531</v>
      </c>
      <c r="D98" s="285">
        <f>+D95*9.99%</f>
        <v>4295700000</v>
      </c>
      <c r="E98" s="285">
        <f>SUM('ADICIONES  2018'!C98:M98)</f>
        <v>0</v>
      </c>
      <c r="F98" s="285">
        <f>+F95*9.99%</f>
        <v>0</v>
      </c>
      <c r="G98" s="285">
        <f>+G95*9.99%</f>
        <v>0</v>
      </c>
      <c r="H98" s="285">
        <f>+H95*9.99%</f>
        <v>0</v>
      </c>
      <c r="I98" s="285">
        <f>+I95*9.99%</f>
        <v>0</v>
      </c>
      <c r="J98" s="285">
        <f>+J95*9.99%</f>
        <v>0</v>
      </c>
      <c r="K98" s="287">
        <f t="shared" si="129"/>
        <v>4295700000</v>
      </c>
      <c r="L98" s="285">
        <f t="shared" ref="L98:Q98" si="160">+L95*9.99%</f>
        <v>477394131.99599999</v>
      </c>
      <c r="M98" s="285">
        <f t="shared" si="160"/>
        <v>600296851.85039997</v>
      </c>
      <c r="N98" s="285">
        <f t="shared" si="160"/>
        <v>1163150811.2736001</v>
      </c>
      <c r="O98" s="285">
        <f t="shared" si="160"/>
        <v>857268151.32239997</v>
      </c>
      <c r="P98" s="285">
        <f t="shared" si="160"/>
        <v>409527535.3272</v>
      </c>
      <c r="Q98" s="285">
        <f t="shared" si="160"/>
        <v>452915496.41472006</v>
      </c>
      <c r="R98" s="287">
        <f t="shared" si="131"/>
        <v>3960552978.18432</v>
      </c>
      <c r="S98" s="285">
        <f t="shared" ref="S98:Z98" si="161">+S95*9.99%</f>
        <v>356444330.38848001</v>
      </c>
      <c r="T98" s="285">
        <f t="shared" si="161"/>
        <v>115130952.2016</v>
      </c>
      <c r="U98" s="285">
        <f t="shared" si="161"/>
        <v>92577405.124799997</v>
      </c>
      <c r="V98" s="285">
        <f t="shared" si="161"/>
        <v>68484016.451979011</v>
      </c>
      <c r="W98" s="285">
        <f t="shared" si="161"/>
        <v>61064408.726739004</v>
      </c>
      <c r="X98" s="285">
        <f t="shared" si="161"/>
        <v>0</v>
      </c>
      <c r="Y98" s="285">
        <f t="shared" si="161"/>
        <v>0</v>
      </c>
      <c r="Z98" s="285">
        <f t="shared" si="161"/>
        <v>0</v>
      </c>
      <c r="AA98" s="287">
        <f t="shared" si="133"/>
        <v>693701112.89359808</v>
      </c>
      <c r="AB98" s="287">
        <f t="shared" si="119"/>
        <v>4654254091.0779181</v>
      </c>
      <c r="AC98" s="37">
        <f t="shared" si="120"/>
        <v>1.0834681404841862</v>
      </c>
    </row>
    <row r="99" spans="1:29" s="5" customFormat="1" ht="42.75" hidden="1" x14ac:dyDescent="0.2">
      <c r="A99" s="156"/>
      <c r="B99" s="97" t="s">
        <v>532</v>
      </c>
      <c r="C99" s="159" t="s">
        <v>1362</v>
      </c>
      <c r="D99" s="285">
        <f>+D95*0%</f>
        <v>0</v>
      </c>
      <c r="E99" s="285">
        <f>SUM('ADICIONES  2018'!C99:M99)</f>
        <v>0</v>
      </c>
      <c r="F99" s="285">
        <f>+F95*0%</f>
        <v>0</v>
      </c>
      <c r="G99" s="285">
        <f>+G95*0%</f>
        <v>0</v>
      </c>
      <c r="H99" s="285">
        <f>+H95*0%</f>
        <v>0</v>
      </c>
      <c r="I99" s="285">
        <f>+I95*0%</f>
        <v>0</v>
      </c>
      <c r="J99" s="285">
        <f>+J95*0%</f>
        <v>0</v>
      </c>
      <c r="K99" s="287">
        <f t="shared" si="129"/>
        <v>0</v>
      </c>
      <c r="L99" s="285">
        <f t="shared" ref="L99:Q99" si="162">+L95*0%</f>
        <v>0</v>
      </c>
      <c r="M99" s="285">
        <f t="shared" si="162"/>
        <v>0</v>
      </c>
      <c r="N99" s="285">
        <f t="shared" si="162"/>
        <v>0</v>
      </c>
      <c r="O99" s="285">
        <f t="shared" si="162"/>
        <v>0</v>
      </c>
      <c r="P99" s="285">
        <f t="shared" si="162"/>
        <v>0</v>
      </c>
      <c r="Q99" s="285">
        <f t="shared" si="162"/>
        <v>0</v>
      </c>
      <c r="R99" s="287">
        <f t="shared" si="131"/>
        <v>0</v>
      </c>
      <c r="S99" s="285">
        <f t="shared" ref="S99:Z99" si="163">+S95*0%</f>
        <v>0</v>
      </c>
      <c r="T99" s="285">
        <f t="shared" si="163"/>
        <v>0</v>
      </c>
      <c r="U99" s="285">
        <f t="shared" si="163"/>
        <v>0</v>
      </c>
      <c r="V99" s="285">
        <f t="shared" si="163"/>
        <v>0</v>
      </c>
      <c r="W99" s="285">
        <f t="shared" si="163"/>
        <v>0</v>
      </c>
      <c r="X99" s="285">
        <f t="shared" si="163"/>
        <v>0</v>
      </c>
      <c r="Y99" s="285">
        <f t="shared" si="163"/>
        <v>0</v>
      </c>
      <c r="Z99" s="285">
        <f t="shared" si="163"/>
        <v>0</v>
      </c>
      <c r="AA99" s="287">
        <f t="shared" si="133"/>
        <v>0</v>
      </c>
      <c r="AB99" s="287">
        <f t="shared" si="119"/>
        <v>0</v>
      </c>
      <c r="AC99" s="37" t="e">
        <f t="shared" si="120"/>
        <v>#DIV/0!</v>
      </c>
    </row>
    <row r="100" spans="1:29" s="5" customFormat="1" ht="28.5" x14ac:dyDescent="0.2">
      <c r="A100" s="364"/>
      <c r="B100" s="97" t="s">
        <v>533</v>
      </c>
      <c r="C100" s="98" t="s">
        <v>534</v>
      </c>
      <c r="D100" s="285">
        <f>+D95*1.7982%</f>
        <v>773226000.00000012</v>
      </c>
      <c r="E100" s="285">
        <f>SUM('ADICIONES  2018'!C100:M100)</f>
        <v>0</v>
      </c>
      <c r="F100" s="285">
        <f>+F95*1.7982%</f>
        <v>0</v>
      </c>
      <c r="G100" s="285">
        <f>+G95*1.7982%</f>
        <v>0</v>
      </c>
      <c r="H100" s="285">
        <f>+H95*1.7982%</f>
        <v>0</v>
      </c>
      <c r="I100" s="285">
        <f>+I95*1.7982%</f>
        <v>0</v>
      </c>
      <c r="J100" s="285">
        <f>+J95*1.7982%</f>
        <v>0</v>
      </c>
      <c r="K100" s="287">
        <f t="shared" si="129"/>
        <v>773226000.00000012</v>
      </c>
      <c r="L100" s="285">
        <f t="shared" ref="L100:Q100" si="164">+L95*1.7982%</f>
        <v>85930943.759280011</v>
      </c>
      <c r="M100" s="285">
        <f t="shared" si="164"/>
        <v>108053433.33307201</v>
      </c>
      <c r="N100" s="285">
        <f t="shared" si="164"/>
        <v>209367146.02924803</v>
      </c>
      <c r="O100" s="285">
        <f t="shared" si="164"/>
        <v>154308267.23803201</v>
      </c>
      <c r="P100" s="285">
        <f t="shared" si="164"/>
        <v>73714956.358896002</v>
      </c>
      <c r="Q100" s="285">
        <f t="shared" si="164"/>
        <v>81524789.354649603</v>
      </c>
      <c r="R100" s="287">
        <f t="shared" si="131"/>
        <v>712899536.07317758</v>
      </c>
      <c r="S100" s="285">
        <f t="shared" ref="S100:Z100" si="165">+S95*1.7982%</f>
        <v>64159979.469926402</v>
      </c>
      <c r="T100" s="285">
        <f t="shared" si="165"/>
        <v>20723571.396288</v>
      </c>
      <c r="U100" s="285">
        <f t="shared" si="165"/>
        <v>16663932.922464002</v>
      </c>
      <c r="V100" s="285">
        <f t="shared" si="165"/>
        <v>12327122.961356221</v>
      </c>
      <c r="W100" s="285">
        <f t="shared" si="165"/>
        <v>10991593.570813021</v>
      </c>
      <c r="X100" s="285">
        <f t="shared" si="165"/>
        <v>0</v>
      </c>
      <c r="Y100" s="285">
        <f t="shared" si="165"/>
        <v>0</v>
      </c>
      <c r="Z100" s="285">
        <f t="shared" si="165"/>
        <v>0</v>
      </c>
      <c r="AA100" s="287">
        <f t="shared" si="133"/>
        <v>124866200.32084763</v>
      </c>
      <c r="AB100" s="287">
        <f t="shared" si="119"/>
        <v>837765736.39402521</v>
      </c>
      <c r="AC100" s="37">
        <f t="shared" si="120"/>
        <v>1.0834681404841859</v>
      </c>
    </row>
    <row r="101" spans="1:29" s="5" customFormat="1" ht="42.75" x14ac:dyDescent="0.2">
      <c r="A101" s="364"/>
      <c r="B101" s="97" t="s">
        <v>535</v>
      </c>
      <c r="C101" s="98" t="s">
        <v>536</v>
      </c>
      <c r="D101" s="285">
        <f>+D95*0.881118%</f>
        <v>378880740</v>
      </c>
      <c r="E101" s="285">
        <f>SUM('ADICIONES  2018'!C101:M101)</f>
        <v>0</v>
      </c>
      <c r="F101" s="285">
        <f>+F95*0.881118%</f>
        <v>0</v>
      </c>
      <c r="G101" s="285">
        <f>+G95*0.881118%</f>
        <v>0</v>
      </c>
      <c r="H101" s="285">
        <f>+H95*0.881118%</f>
        <v>0</v>
      </c>
      <c r="I101" s="285">
        <f>+I95*0.881118%</f>
        <v>0</v>
      </c>
      <c r="J101" s="285">
        <f>+J95*0.881118%</f>
        <v>0</v>
      </c>
      <c r="K101" s="287">
        <f t="shared" si="129"/>
        <v>378880740</v>
      </c>
      <c r="L101" s="285">
        <f t="shared" ref="L101:Q101" si="166">+L95*0.881118%</f>
        <v>42106162.442047201</v>
      </c>
      <c r="M101" s="285">
        <f t="shared" si="166"/>
        <v>52946182.333205283</v>
      </c>
      <c r="N101" s="285">
        <f t="shared" si="166"/>
        <v>102589901.55433153</v>
      </c>
      <c r="O101" s="285">
        <f t="shared" si="166"/>
        <v>75611050.946635678</v>
      </c>
      <c r="P101" s="285">
        <f t="shared" si="166"/>
        <v>36120328.615859039</v>
      </c>
      <c r="Q101" s="285">
        <f t="shared" si="166"/>
        <v>39947146.783778302</v>
      </c>
      <c r="R101" s="287">
        <f t="shared" si="131"/>
        <v>349320772.67585701</v>
      </c>
      <c r="S101" s="285">
        <f t="shared" ref="S101:Z101" si="167">+S95*0.881118%</f>
        <v>31438389.940263934</v>
      </c>
      <c r="T101" s="285">
        <f t="shared" si="167"/>
        <v>10154549.984181121</v>
      </c>
      <c r="U101" s="285">
        <f t="shared" si="167"/>
        <v>8165327.1320073605</v>
      </c>
      <c r="V101" s="285">
        <f t="shared" si="167"/>
        <v>6040290.2510645483</v>
      </c>
      <c r="W101" s="285">
        <f t="shared" si="167"/>
        <v>5385880.8496983796</v>
      </c>
      <c r="X101" s="285">
        <f t="shared" si="167"/>
        <v>0</v>
      </c>
      <c r="Y101" s="285">
        <f t="shared" si="167"/>
        <v>0</v>
      </c>
      <c r="Z101" s="285">
        <f t="shared" si="167"/>
        <v>0</v>
      </c>
      <c r="AA101" s="287">
        <f t="shared" si="133"/>
        <v>61184438.157215342</v>
      </c>
      <c r="AB101" s="287">
        <f t="shared" si="119"/>
        <v>410505210.83307236</v>
      </c>
      <c r="AC101" s="37">
        <f t="shared" si="120"/>
        <v>1.0834681404841859</v>
      </c>
    </row>
    <row r="102" spans="1:29" s="79" customFormat="1" ht="31.5" x14ac:dyDescent="0.2">
      <c r="A102" s="363">
        <v>1</v>
      </c>
      <c r="B102" s="110" t="s">
        <v>537</v>
      </c>
      <c r="C102" s="106" t="s">
        <v>538</v>
      </c>
      <c r="D102" s="105">
        <v>5000000000</v>
      </c>
      <c r="E102" s="105">
        <f>SUM('ADICIONES  2018'!C102:M102)</f>
        <v>0</v>
      </c>
      <c r="F102" s="105"/>
      <c r="G102" s="105"/>
      <c r="H102" s="105"/>
      <c r="I102" s="105"/>
      <c r="J102" s="105"/>
      <c r="K102" s="105">
        <f t="shared" si="129"/>
        <v>5000000000</v>
      </c>
      <c r="L102" s="105">
        <v>749418380</v>
      </c>
      <c r="M102" s="105">
        <v>666011717.60000002</v>
      </c>
      <c r="N102" s="105">
        <v>788774067</v>
      </c>
      <c r="O102" s="105">
        <v>807906176.91999996</v>
      </c>
      <c r="P102" s="105">
        <v>574364114.69000006</v>
      </c>
      <c r="Q102" s="105">
        <v>494884295.38999999</v>
      </c>
      <c r="R102" s="105">
        <f t="shared" si="131"/>
        <v>4081358751.5999999</v>
      </c>
      <c r="S102" s="105">
        <v>621307997.60000002</v>
      </c>
      <c r="T102" s="105">
        <v>533343736.39999998</v>
      </c>
      <c r="U102" s="105">
        <v>482862048.5</v>
      </c>
      <c r="V102" s="105">
        <v>498710653.62</v>
      </c>
      <c r="W102" s="105">
        <v>536378340.56</v>
      </c>
      <c r="X102" s="105"/>
      <c r="Y102" s="105"/>
      <c r="Z102" s="105"/>
      <c r="AA102" s="105">
        <f t="shared" si="133"/>
        <v>2672602776.6799998</v>
      </c>
      <c r="AB102" s="105">
        <f t="shared" si="119"/>
        <v>6753961528.2799997</v>
      </c>
      <c r="AC102" s="104">
        <f t="shared" si="120"/>
        <v>1.3507923056559998</v>
      </c>
    </row>
    <row r="103" spans="1:29" ht="42.75" x14ac:dyDescent="0.2">
      <c r="B103" s="97" t="s">
        <v>539</v>
      </c>
      <c r="C103" s="98" t="s">
        <v>540</v>
      </c>
      <c r="D103" s="285">
        <f>+D102*87.230682%</f>
        <v>4361534100</v>
      </c>
      <c r="E103" s="285">
        <f>SUM('ADICIONES  2018'!C103:M103)</f>
        <v>0</v>
      </c>
      <c r="F103" s="285">
        <f>+F102*87.230682%</f>
        <v>0</v>
      </c>
      <c r="G103" s="285">
        <f>+G102*87.230682%</f>
        <v>0</v>
      </c>
      <c r="H103" s="285">
        <f>+H102*87.230682%</f>
        <v>0</v>
      </c>
      <c r="I103" s="285">
        <f>+I102*87.230682%</f>
        <v>0</v>
      </c>
      <c r="J103" s="285">
        <f>+J102*87.230682%</f>
        <v>0</v>
      </c>
      <c r="K103" s="287">
        <f t="shared" si="129"/>
        <v>4361534100</v>
      </c>
      <c r="L103" s="285">
        <f t="shared" ref="L103:Q103" si="168">+L102*87.230682%</f>
        <v>653722763.90735161</v>
      </c>
      <c r="M103" s="285">
        <f t="shared" si="168"/>
        <v>580966563.46239412</v>
      </c>
      <c r="N103" s="285">
        <f t="shared" si="168"/>
        <v>688052998.08323693</v>
      </c>
      <c r="O103" s="285">
        <f t="shared" si="168"/>
        <v>704742068.04744256</v>
      </c>
      <c r="P103" s="285">
        <f t="shared" si="168"/>
        <v>501021734.40734923</v>
      </c>
      <c r="Q103" s="285">
        <f t="shared" si="168"/>
        <v>431690945.97959155</v>
      </c>
      <c r="R103" s="287">
        <f t="shared" si="131"/>
        <v>3560197073.8873658</v>
      </c>
      <c r="S103" s="285">
        <f t="shared" ref="S103:Z103" si="169">+S102*87.230682%</f>
        <v>541971203.6270237</v>
      </c>
      <c r="T103" s="285">
        <f t="shared" si="169"/>
        <v>465239378.66600227</v>
      </c>
      <c r="U103" s="285">
        <f t="shared" si="169"/>
        <v>421203858.02572078</v>
      </c>
      <c r="V103" s="285">
        <f t="shared" si="169"/>
        <v>435028704.3593837</v>
      </c>
      <c r="W103" s="285">
        <f t="shared" si="169"/>
        <v>467886484.57077062</v>
      </c>
      <c r="X103" s="285">
        <f t="shared" si="169"/>
        <v>0</v>
      </c>
      <c r="Y103" s="285">
        <f t="shared" si="169"/>
        <v>0</v>
      </c>
      <c r="Z103" s="285">
        <f t="shared" si="169"/>
        <v>0</v>
      </c>
      <c r="AA103" s="287">
        <f t="shared" si="133"/>
        <v>2331329629.2489014</v>
      </c>
      <c r="AB103" s="287">
        <f t="shared" si="119"/>
        <v>5891526703.1362667</v>
      </c>
      <c r="AC103" s="37">
        <f t="shared" si="120"/>
        <v>1.3507923056560001</v>
      </c>
    </row>
    <row r="104" spans="1:29" s="5" customFormat="1" ht="28.5" x14ac:dyDescent="0.2">
      <c r="A104" s="156"/>
      <c r="B104" s="97" t="s">
        <v>541</v>
      </c>
      <c r="C104" s="98" t="s">
        <v>542</v>
      </c>
      <c r="D104" s="285">
        <f>+D102*0.1%</f>
        <v>5000000</v>
      </c>
      <c r="E104" s="285">
        <f>SUM('ADICIONES  2018'!C104:M104)</f>
        <v>0</v>
      </c>
      <c r="F104" s="285">
        <f>+F102*0.1%</f>
        <v>0</v>
      </c>
      <c r="G104" s="285">
        <f>+G102*0.1%</f>
        <v>0</v>
      </c>
      <c r="H104" s="285">
        <f>+H102*0.1%</f>
        <v>0</v>
      </c>
      <c r="I104" s="285">
        <f>+I102*0.1%</f>
        <v>0</v>
      </c>
      <c r="J104" s="285">
        <f>+J102*0.1%</f>
        <v>0</v>
      </c>
      <c r="K104" s="287">
        <f t="shared" si="129"/>
        <v>5000000</v>
      </c>
      <c r="L104" s="285">
        <f t="shared" ref="L104:Q104" si="170">+L102*0.1%</f>
        <v>749418.38</v>
      </c>
      <c r="M104" s="285">
        <f t="shared" si="170"/>
        <v>666011.71760000009</v>
      </c>
      <c r="N104" s="285">
        <f t="shared" si="170"/>
        <v>788774.06700000004</v>
      </c>
      <c r="O104" s="285">
        <f t="shared" si="170"/>
        <v>807906.17692</v>
      </c>
      <c r="P104" s="285">
        <f t="shared" si="170"/>
        <v>574364.11469000007</v>
      </c>
      <c r="Q104" s="285">
        <f t="shared" si="170"/>
        <v>494884.29538999998</v>
      </c>
      <c r="R104" s="287">
        <f t="shared" si="131"/>
        <v>4081358.7516000001</v>
      </c>
      <c r="S104" s="285">
        <f t="shared" ref="S104:Z104" si="171">+S102*0.1%</f>
        <v>621307.9976</v>
      </c>
      <c r="T104" s="285">
        <f t="shared" si="171"/>
        <v>533343.73639999994</v>
      </c>
      <c r="U104" s="285">
        <f t="shared" si="171"/>
        <v>482862.04850000003</v>
      </c>
      <c r="V104" s="285">
        <f t="shared" si="171"/>
        <v>498710.65362</v>
      </c>
      <c r="W104" s="285">
        <f t="shared" si="171"/>
        <v>536378.34056000004</v>
      </c>
      <c r="X104" s="285">
        <f t="shared" si="171"/>
        <v>0</v>
      </c>
      <c r="Y104" s="285">
        <f t="shared" si="171"/>
        <v>0</v>
      </c>
      <c r="Z104" s="285">
        <f t="shared" si="171"/>
        <v>0</v>
      </c>
      <c r="AA104" s="287">
        <f t="shared" si="133"/>
        <v>2672602.7766799997</v>
      </c>
      <c r="AB104" s="287">
        <f t="shared" si="119"/>
        <v>6753961.5282799993</v>
      </c>
      <c r="AC104" s="37">
        <f t="shared" si="120"/>
        <v>1.3507923056559998</v>
      </c>
    </row>
    <row r="105" spans="1:29" s="5" customFormat="1" ht="28.5" x14ac:dyDescent="0.2">
      <c r="A105" s="156"/>
      <c r="B105" s="97" t="s">
        <v>543</v>
      </c>
      <c r="C105" s="98" t="s">
        <v>544</v>
      </c>
      <c r="D105" s="285">
        <f>+D102*9.99%</f>
        <v>499500000</v>
      </c>
      <c r="E105" s="285">
        <f>SUM('ADICIONES  2018'!C105:M105)</f>
        <v>0</v>
      </c>
      <c r="F105" s="285">
        <f>+F102*9.99%</f>
        <v>0</v>
      </c>
      <c r="G105" s="285">
        <f>+G102*9.99%</f>
        <v>0</v>
      </c>
      <c r="H105" s="285">
        <f>+H102*9.99%</f>
        <v>0</v>
      </c>
      <c r="I105" s="285">
        <f>+I102*9.99%</f>
        <v>0</v>
      </c>
      <c r="J105" s="285">
        <f>+J102*9.99%</f>
        <v>0</v>
      </c>
      <c r="K105" s="287">
        <f t="shared" si="129"/>
        <v>499500000</v>
      </c>
      <c r="L105" s="285">
        <f t="shared" ref="L105:Q105" si="172">+L102*9.99%</f>
        <v>74866896.162</v>
      </c>
      <c r="M105" s="285">
        <f t="shared" si="172"/>
        <v>66534570.588240005</v>
      </c>
      <c r="N105" s="285">
        <f t="shared" si="172"/>
        <v>78798529.293300003</v>
      </c>
      <c r="O105" s="285">
        <f t="shared" si="172"/>
        <v>80709827.074307993</v>
      </c>
      <c r="P105" s="285">
        <f t="shared" si="172"/>
        <v>57378975.057531007</v>
      </c>
      <c r="Q105" s="285">
        <f t="shared" si="172"/>
        <v>49438941.109461002</v>
      </c>
      <c r="R105" s="287">
        <f t="shared" si="131"/>
        <v>407727739.28483999</v>
      </c>
      <c r="S105" s="285">
        <f t="shared" ref="S105:Z105" si="173">+S102*9.99%</f>
        <v>62068668.960240006</v>
      </c>
      <c r="T105" s="285">
        <f t="shared" si="173"/>
        <v>53281039.26636</v>
      </c>
      <c r="U105" s="285">
        <f t="shared" si="173"/>
        <v>48237918.645149998</v>
      </c>
      <c r="V105" s="285">
        <f t="shared" si="173"/>
        <v>49821194.296638004</v>
      </c>
      <c r="W105" s="285">
        <f t="shared" si="173"/>
        <v>53584196.221944004</v>
      </c>
      <c r="X105" s="285">
        <f t="shared" si="173"/>
        <v>0</v>
      </c>
      <c r="Y105" s="285">
        <f t="shared" si="173"/>
        <v>0</v>
      </c>
      <c r="Z105" s="285">
        <f t="shared" si="173"/>
        <v>0</v>
      </c>
      <c r="AA105" s="287">
        <f t="shared" si="133"/>
        <v>266993017.39033201</v>
      </c>
      <c r="AB105" s="287">
        <f t="shared" si="119"/>
        <v>674720756.67517197</v>
      </c>
      <c r="AC105" s="37">
        <f t="shared" si="120"/>
        <v>1.3507923056559998</v>
      </c>
    </row>
    <row r="106" spans="1:29" ht="42.75" hidden="1" x14ac:dyDescent="0.2">
      <c r="B106" s="97" t="s">
        <v>545</v>
      </c>
      <c r="C106" s="159" t="s">
        <v>1363</v>
      </c>
      <c r="D106" s="285">
        <f>+D102*0%</f>
        <v>0</v>
      </c>
      <c r="E106" s="285">
        <f>SUM('ADICIONES  2018'!C106:M106)</f>
        <v>0</v>
      </c>
      <c r="F106" s="285">
        <f>+F102*0%</f>
        <v>0</v>
      </c>
      <c r="G106" s="285">
        <f>+G102*0%</f>
        <v>0</v>
      </c>
      <c r="H106" s="285">
        <f>+H102*0%</f>
        <v>0</v>
      </c>
      <c r="I106" s="285">
        <f>+I102*0%</f>
        <v>0</v>
      </c>
      <c r="J106" s="285">
        <f>+J102*0%</f>
        <v>0</v>
      </c>
      <c r="K106" s="287">
        <f t="shared" si="129"/>
        <v>0</v>
      </c>
      <c r="L106" s="285">
        <f t="shared" ref="L106:Q106" si="174">+L102*0%</f>
        <v>0</v>
      </c>
      <c r="M106" s="285">
        <f t="shared" si="174"/>
        <v>0</v>
      </c>
      <c r="N106" s="285">
        <f t="shared" si="174"/>
        <v>0</v>
      </c>
      <c r="O106" s="285">
        <f t="shared" si="174"/>
        <v>0</v>
      </c>
      <c r="P106" s="285">
        <f t="shared" si="174"/>
        <v>0</v>
      </c>
      <c r="Q106" s="285">
        <f t="shared" si="174"/>
        <v>0</v>
      </c>
      <c r="R106" s="287">
        <f t="shared" si="131"/>
        <v>0</v>
      </c>
      <c r="S106" s="285">
        <f t="shared" ref="S106:Z106" si="175">+S102*0%</f>
        <v>0</v>
      </c>
      <c r="T106" s="285">
        <f t="shared" si="175"/>
        <v>0</v>
      </c>
      <c r="U106" s="285">
        <f t="shared" si="175"/>
        <v>0</v>
      </c>
      <c r="V106" s="285">
        <f t="shared" si="175"/>
        <v>0</v>
      </c>
      <c r="W106" s="285">
        <f t="shared" si="175"/>
        <v>0</v>
      </c>
      <c r="X106" s="285">
        <f t="shared" si="175"/>
        <v>0</v>
      </c>
      <c r="Y106" s="285">
        <f t="shared" si="175"/>
        <v>0</v>
      </c>
      <c r="Z106" s="285">
        <f t="shared" si="175"/>
        <v>0</v>
      </c>
      <c r="AA106" s="287">
        <f t="shared" si="133"/>
        <v>0</v>
      </c>
      <c r="AB106" s="287">
        <f t="shared" si="119"/>
        <v>0</v>
      </c>
      <c r="AC106" s="37" t="e">
        <f t="shared" si="120"/>
        <v>#DIV/0!</v>
      </c>
    </row>
    <row r="107" spans="1:29" s="5" customFormat="1" ht="28.5" x14ac:dyDescent="0.2">
      <c r="A107" s="156"/>
      <c r="B107" s="97" t="s">
        <v>546</v>
      </c>
      <c r="C107" s="98" t="s">
        <v>547</v>
      </c>
      <c r="D107" s="285">
        <f>+D102*1.7982%</f>
        <v>89910000</v>
      </c>
      <c r="E107" s="285">
        <f>SUM('ADICIONES  2018'!C107:M107)</f>
        <v>0</v>
      </c>
      <c r="F107" s="285">
        <f>+F102*1.7982%</f>
        <v>0</v>
      </c>
      <c r="G107" s="285">
        <f>+G102*1.7982%</f>
        <v>0</v>
      </c>
      <c r="H107" s="285">
        <f>+H102*1.7982%</f>
        <v>0</v>
      </c>
      <c r="I107" s="285">
        <f>+I102*1.7982%</f>
        <v>0</v>
      </c>
      <c r="J107" s="285">
        <f>+J102*1.7982%</f>
        <v>0</v>
      </c>
      <c r="K107" s="287">
        <f t="shared" si="129"/>
        <v>89910000</v>
      </c>
      <c r="L107" s="285">
        <f t="shared" ref="L107:Q107" si="176">+L102*1.7982%</f>
        <v>13476041.309160002</v>
      </c>
      <c r="M107" s="285">
        <f t="shared" si="176"/>
        <v>11976222.705883201</v>
      </c>
      <c r="N107" s="285">
        <f t="shared" si="176"/>
        <v>14183735.272794001</v>
      </c>
      <c r="O107" s="285">
        <f t="shared" si="176"/>
        <v>14527768.87337544</v>
      </c>
      <c r="P107" s="285">
        <f t="shared" si="176"/>
        <v>10328215.510355582</v>
      </c>
      <c r="Q107" s="285">
        <f t="shared" si="176"/>
        <v>8899009.3997029811</v>
      </c>
      <c r="R107" s="287">
        <f t="shared" si="131"/>
        <v>73390993.071271211</v>
      </c>
      <c r="S107" s="285">
        <f t="shared" ref="S107:Z107" si="177">+S102*1.7982%</f>
        <v>11172360.412843201</v>
      </c>
      <c r="T107" s="285">
        <f t="shared" si="177"/>
        <v>9590587.0679448005</v>
      </c>
      <c r="U107" s="285">
        <f t="shared" si="177"/>
        <v>8682825.3561270013</v>
      </c>
      <c r="V107" s="285">
        <f t="shared" si="177"/>
        <v>8967814.973394841</v>
      </c>
      <c r="W107" s="285">
        <f t="shared" si="177"/>
        <v>9645155.3199499212</v>
      </c>
      <c r="X107" s="285">
        <f t="shared" si="177"/>
        <v>0</v>
      </c>
      <c r="Y107" s="285">
        <f t="shared" si="177"/>
        <v>0</v>
      </c>
      <c r="Z107" s="285">
        <f t="shared" si="177"/>
        <v>0</v>
      </c>
      <c r="AA107" s="287">
        <f t="shared" si="133"/>
        <v>48058743.130259767</v>
      </c>
      <c r="AB107" s="287">
        <f t="shared" si="119"/>
        <v>121449736.20153098</v>
      </c>
      <c r="AC107" s="37">
        <f t="shared" si="120"/>
        <v>1.3507923056560003</v>
      </c>
    </row>
    <row r="108" spans="1:29" ht="42.75" x14ac:dyDescent="0.2">
      <c r="B108" s="97" t="s">
        <v>548</v>
      </c>
      <c r="C108" s="98" t="s">
        <v>549</v>
      </c>
      <c r="D108" s="285">
        <f>+D102*0.881118%</f>
        <v>44055900</v>
      </c>
      <c r="E108" s="285">
        <f>SUM('ADICIONES  2018'!C108:M108)</f>
        <v>0</v>
      </c>
      <c r="F108" s="285">
        <f>+F102*0.881118%</f>
        <v>0</v>
      </c>
      <c r="G108" s="285">
        <f>+G102*0.881118%</f>
        <v>0</v>
      </c>
      <c r="H108" s="285">
        <f>+H102*0.881118%</f>
        <v>0</v>
      </c>
      <c r="I108" s="285">
        <f>+I102*0.881118%</f>
        <v>0</v>
      </c>
      <c r="J108" s="285">
        <f>+J102*0.881118%</f>
        <v>0</v>
      </c>
      <c r="K108" s="287">
        <f t="shared" si="129"/>
        <v>44055900</v>
      </c>
      <c r="L108" s="285">
        <f t="shared" ref="L108:Q108" si="178">+L102*0.881118%</f>
        <v>6603260.2414883999</v>
      </c>
      <c r="M108" s="285">
        <f t="shared" si="178"/>
        <v>5868349.1258827681</v>
      </c>
      <c r="N108" s="285">
        <f t="shared" si="178"/>
        <v>6950030.2836690601</v>
      </c>
      <c r="O108" s="285">
        <f t="shared" si="178"/>
        <v>7118606.7479539653</v>
      </c>
      <c r="P108" s="285">
        <f t="shared" si="178"/>
        <v>5060825.6000742344</v>
      </c>
      <c r="Q108" s="285">
        <f t="shared" si="178"/>
        <v>4360514.60585446</v>
      </c>
      <c r="R108" s="287">
        <f t="shared" si="131"/>
        <v>35961586.604922891</v>
      </c>
      <c r="S108" s="285">
        <f t="shared" ref="S108:Z108" si="179">+S102*0.881118%</f>
        <v>5474456.6022931682</v>
      </c>
      <c r="T108" s="285">
        <f t="shared" si="179"/>
        <v>4699387.6632929519</v>
      </c>
      <c r="U108" s="285">
        <f t="shared" si="179"/>
        <v>4254584.4245022302</v>
      </c>
      <c r="V108" s="285">
        <f t="shared" si="179"/>
        <v>4394229.336963472</v>
      </c>
      <c r="W108" s="285">
        <f t="shared" si="179"/>
        <v>4726126.1067754608</v>
      </c>
      <c r="X108" s="285">
        <f t="shared" si="179"/>
        <v>0</v>
      </c>
      <c r="Y108" s="285">
        <f t="shared" si="179"/>
        <v>0</v>
      </c>
      <c r="Z108" s="285">
        <f t="shared" si="179"/>
        <v>0</v>
      </c>
      <c r="AA108" s="287">
        <f t="shared" si="133"/>
        <v>23548784.133827284</v>
      </c>
      <c r="AB108" s="287">
        <f t="shared" si="119"/>
        <v>59510370.738750175</v>
      </c>
      <c r="AC108" s="37">
        <f t="shared" si="120"/>
        <v>1.3507923056560001</v>
      </c>
    </row>
    <row r="109" spans="1:29" s="79" customFormat="1" ht="31.5" x14ac:dyDescent="0.2">
      <c r="A109" s="363">
        <v>1</v>
      </c>
      <c r="B109" s="110" t="s">
        <v>550</v>
      </c>
      <c r="C109" s="106" t="s">
        <v>908</v>
      </c>
      <c r="D109" s="105">
        <v>2500000000</v>
      </c>
      <c r="E109" s="105">
        <f>SUM('ADICIONES  2018'!C109:M109)</f>
        <v>0</v>
      </c>
      <c r="F109" s="105"/>
      <c r="G109" s="105"/>
      <c r="H109" s="105"/>
      <c r="I109" s="105"/>
      <c r="J109" s="105"/>
      <c r="K109" s="105">
        <f t="shared" si="129"/>
        <v>2500000000</v>
      </c>
      <c r="L109" s="105">
        <v>284101325</v>
      </c>
      <c r="M109" s="105">
        <v>251186866</v>
      </c>
      <c r="N109" s="105">
        <v>251304135</v>
      </c>
      <c r="O109" s="105">
        <v>252631667</v>
      </c>
      <c r="P109" s="105">
        <v>230847854</v>
      </c>
      <c r="Q109" s="105">
        <v>247189280</v>
      </c>
      <c r="R109" s="105">
        <f t="shared" si="131"/>
        <v>1517261127</v>
      </c>
      <c r="S109" s="105">
        <v>245821950</v>
      </c>
      <c r="T109" s="105">
        <v>242819884</v>
      </c>
      <c r="U109" s="105">
        <v>251043494</v>
      </c>
      <c r="V109" s="105">
        <v>262111094</v>
      </c>
      <c r="W109" s="105">
        <v>251368786</v>
      </c>
      <c r="X109" s="105"/>
      <c r="Y109" s="105"/>
      <c r="Z109" s="105"/>
      <c r="AA109" s="105">
        <f t="shared" si="133"/>
        <v>1253165208</v>
      </c>
      <c r="AB109" s="105">
        <f t="shared" si="119"/>
        <v>2770426335</v>
      </c>
      <c r="AC109" s="104">
        <f t="shared" si="120"/>
        <v>1.1081705340000001</v>
      </c>
    </row>
    <row r="110" spans="1:29" s="5" customFormat="1" ht="28.5" x14ac:dyDescent="0.2">
      <c r="A110" s="156"/>
      <c r="B110" s="97" t="s">
        <v>551</v>
      </c>
      <c r="C110" s="98" t="s">
        <v>552</v>
      </c>
      <c r="D110" s="285">
        <f>+D109*87.230682%</f>
        <v>2180767050</v>
      </c>
      <c r="E110" s="285">
        <f>SUM('ADICIONES  2018'!C110:M110)</f>
        <v>0</v>
      </c>
      <c r="F110" s="285">
        <f>+F109*87.230682%</f>
        <v>0</v>
      </c>
      <c r="G110" s="285">
        <f>+G109*87.230682%</f>
        <v>0</v>
      </c>
      <c r="H110" s="285">
        <f>+H109*87.230682%</f>
        <v>0</v>
      </c>
      <c r="I110" s="285">
        <f>+I109*87.230682%</f>
        <v>0</v>
      </c>
      <c r="J110" s="285">
        <f>+J109*87.230682%</f>
        <v>0</v>
      </c>
      <c r="K110" s="287">
        <f t="shared" si="129"/>
        <v>2180767050</v>
      </c>
      <c r="L110" s="285">
        <f t="shared" ref="L110:Q110" si="180">+L109*87.230682%</f>
        <v>247823523.3685365</v>
      </c>
      <c r="M110" s="285">
        <f t="shared" si="180"/>
        <v>219112016.30622613</v>
      </c>
      <c r="N110" s="285">
        <f t="shared" si="180"/>
        <v>219214310.85470071</v>
      </c>
      <c r="O110" s="285">
        <f t="shared" si="180"/>
        <v>220372326.07206896</v>
      </c>
      <c r="P110" s="285">
        <f t="shared" si="180"/>
        <v>201370157.42656428</v>
      </c>
      <c r="Q110" s="285">
        <f t="shared" si="180"/>
        <v>215624894.77488962</v>
      </c>
      <c r="R110" s="287">
        <f t="shared" si="131"/>
        <v>1323517228.8029861</v>
      </c>
      <c r="S110" s="285">
        <f t="shared" ref="S110:Z110" si="181">+S109*87.230682%</f>
        <v>214432163.49069902</v>
      </c>
      <c r="T110" s="285">
        <f t="shared" si="181"/>
        <v>211813440.84480888</v>
      </c>
      <c r="U110" s="285">
        <f t="shared" si="181"/>
        <v>218986951.93282908</v>
      </c>
      <c r="V110" s="285">
        <f t="shared" si="181"/>
        <v>228641294.89386109</v>
      </c>
      <c r="W110" s="285">
        <f t="shared" si="181"/>
        <v>219270706.36292052</v>
      </c>
      <c r="X110" s="285">
        <f t="shared" si="181"/>
        <v>0</v>
      </c>
      <c r="Y110" s="285">
        <f t="shared" si="181"/>
        <v>0</v>
      </c>
      <c r="Z110" s="285">
        <f t="shared" si="181"/>
        <v>0</v>
      </c>
      <c r="AA110" s="287">
        <f t="shared" si="133"/>
        <v>1093144557.5251186</v>
      </c>
      <c r="AB110" s="287">
        <f t="shared" si="119"/>
        <v>2416661786.328105</v>
      </c>
      <c r="AC110" s="37">
        <f t="shared" si="120"/>
        <v>1.1081705340000001</v>
      </c>
    </row>
    <row r="111" spans="1:29" ht="28.5" x14ac:dyDescent="0.2">
      <c r="B111" s="97" t="s">
        <v>553</v>
      </c>
      <c r="C111" s="98" t="s">
        <v>554</v>
      </c>
      <c r="D111" s="285">
        <f>+D109*0.1%</f>
        <v>2500000</v>
      </c>
      <c r="E111" s="285">
        <f>SUM('ADICIONES  2018'!C111:M111)</f>
        <v>0</v>
      </c>
      <c r="F111" s="285">
        <f>+F109*0.1%</f>
        <v>0</v>
      </c>
      <c r="G111" s="285">
        <f>+G109*0.1%</f>
        <v>0</v>
      </c>
      <c r="H111" s="285">
        <f>+H109*0.1%</f>
        <v>0</v>
      </c>
      <c r="I111" s="285">
        <f>+I109*0.1%</f>
        <v>0</v>
      </c>
      <c r="J111" s="285">
        <f>+J109*0.1%</f>
        <v>0</v>
      </c>
      <c r="K111" s="287">
        <f t="shared" si="129"/>
        <v>2500000</v>
      </c>
      <c r="L111" s="285">
        <f t="shared" ref="L111:Q111" si="182">+L109*0.1%</f>
        <v>284101.32500000001</v>
      </c>
      <c r="M111" s="285">
        <f t="shared" si="182"/>
        <v>251186.86600000001</v>
      </c>
      <c r="N111" s="285">
        <f t="shared" si="182"/>
        <v>251304.13500000001</v>
      </c>
      <c r="O111" s="285">
        <f t="shared" si="182"/>
        <v>252631.66700000002</v>
      </c>
      <c r="P111" s="285">
        <f t="shared" si="182"/>
        <v>230847.85399999999</v>
      </c>
      <c r="Q111" s="285">
        <f t="shared" si="182"/>
        <v>247189.28</v>
      </c>
      <c r="R111" s="287">
        <f t="shared" si="131"/>
        <v>1517261.1270000001</v>
      </c>
      <c r="S111" s="285">
        <f t="shared" ref="S111:Z111" si="183">+S109*0.1%</f>
        <v>245821.95</v>
      </c>
      <c r="T111" s="285">
        <f t="shared" si="183"/>
        <v>242819.88399999999</v>
      </c>
      <c r="U111" s="285">
        <f t="shared" si="183"/>
        <v>251043.49400000001</v>
      </c>
      <c r="V111" s="285">
        <f t="shared" si="183"/>
        <v>262111.09400000001</v>
      </c>
      <c r="W111" s="285">
        <f t="shared" si="183"/>
        <v>251368.78599999999</v>
      </c>
      <c r="X111" s="285">
        <f t="shared" si="183"/>
        <v>0</v>
      </c>
      <c r="Y111" s="285">
        <f t="shared" si="183"/>
        <v>0</v>
      </c>
      <c r="Z111" s="285">
        <f t="shared" si="183"/>
        <v>0</v>
      </c>
      <c r="AA111" s="287">
        <f t="shared" si="133"/>
        <v>1253165.2080000001</v>
      </c>
      <c r="AB111" s="287">
        <f t="shared" si="119"/>
        <v>2770426.335</v>
      </c>
      <c r="AC111" s="37">
        <f t="shared" si="120"/>
        <v>1.1081705340000001</v>
      </c>
    </row>
    <row r="112" spans="1:29" x14ac:dyDescent="0.2">
      <c r="B112" s="97" t="s">
        <v>555</v>
      </c>
      <c r="C112" s="98" t="s">
        <v>556</v>
      </c>
      <c r="D112" s="285">
        <f>+D109*9.99%</f>
        <v>249750000</v>
      </c>
      <c r="E112" s="285">
        <f>SUM('ADICIONES  2018'!C112:M112)</f>
        <v>0</v>
      </c>
      <c r="F112" s="285">
        <f>+F109*9.99%</f>
        <v>0</v>
      </c>
      <c r="G112" s="285">
        <f>+G109*9.99%</f>
        <v>0</v>
      </c>
      <c r="H112" s="285">
        <f>+H109*9.99%</f>
        <v>0</v>
      </c>
      <c r="I112" s="285">
        <f>+I109*9.99%</f>
        <v>0</v>
      </c>
      <c r="J112" s="285">
        <f>+J109*9.99%</f>
        <v>0</v>
      </c>
      <c r="K112" s="287">
        <f t="shared" si="129"/>
        <v>249750000</v>
      </c>
      <c r="L112" s="285">
        <f t="shared" ref="L112:Q112" si="184">+L109*9.99%</f>
        <v>28381722.3675</v>
      </c>
      <c r="M112" s="285">
        <f t="shared" si="184"/>
        <v>25093567.913400002</v>
      </c>
      <c r="N112" s="285">
        <f t="shared" si="184"/>
        <v>25105283.0865</v>
      </c>
      <c r="O112" s="285">
        <f t="shared" si="184"/>
        <v>25237903.533300001</v>
      </c>
      <c r="P112" s="285">
        <f t="shared" si="184"/>
        <v>23061700.614599999</v>
      </c>
      <c r="Q112" s="285">
        <f t="shared" si="184"/>
        <v>24694209.072000001</v>
      </c>
      <c r="R112" s="287">
        <f t="shared" si="131"/>
        <v>151574386.5873</v>
      </c>
      <c r="S112" s="285">
        <f t="shared" ref="S112:Z112" si="185">+S109*9.99%</f>
        <v>24557612.805</v>
      </c>
      <c r="T112" s="285">
        <f t="shared" si="185"/>
        <v>24257706.411600001</v>
      </c>
      <c r="U112" s="285">
        <f t="shared" si="185"/>
        <v>25079245.0506</v>
      </c>
      <c r="V112" s="285">
        <f t="shared" si="185"/>
        <v>26184898.290600002</v>
      </c>
      <c r="W112" s="285">
        <f t="shared" si="185"/>
        <v>25111741.7214</v>
      </c>
      <c r="X112" s="285">
        <f t="shared" si="185"/>
        <v>0</v>
      </c>
      <c r="Y112" s="285">
        <f t="shared" si="185"/>
        <v>0</v>
      </c>
      <c r="Z112" s="285">
        <f t="shared" si="185"/>
        <v>0</v>
      </c>
      <c r="AA112" s="287">
        <f t="shared" si="133"/>
        <v>125191204.27919999</v>
      </c>
      <c r="AB112" s="287">
        <f t="shared" si="119"/>
        <v>276765590.86650002</v>
      </c>
      <c r="AC112" s="37">
        <f t="shared" si="120"/>
        <v>1.1081705340000001</v>
      </c>
    </row>
    <row r="113" spans="1:29" ht="42.75" hidden="1" x14ac:dyDescent="0.2">
      <c r="B113" s="97" t="s">
        <v>557</v>
      </c>
      <c r="C113" s="159" t="s">
        <v>1364</v>
      </c>
      <c r="D113" s="285">
        <f>+D109*0%</f>
        <v>0</v>
      </c>
      <c r="E113" s="285">
        <f>SUM('ADICIONES  2018'!C113:M113)</f>
        <v>0</v>
      </c>
      <c r="F113" s="285">
        <f>+F109*0%</f>
        <v>0</v>
      </c>
      <c r="G113" s="285">
        <f>+G109*0%</f>
        <v>0</v>
      </c>
      <c r="H113" s="285">
        <f>+H109*0%</f>
        <v>0</v>
      </c>
      <c r="I113" s="285">
        <f>+I109*0%</f>
        <v>0</v>
      </c>
      <c r="J113" s="285">
        <f>+J109*0%</f>
        <v>0</v>
      </c>
      <c r="K113" s="287">
        <f t="shared" si="129"/>
        <v>0</v>
      </c>
      <c r="L113" s="285">
        <f t="shared" ref="L113:Q113" si="186">+L109*0%</f>
        <v>0</v>
      </c>
      <c r="M113" s="285">
        <f t="shared" si="186"/>
        <v>0</v>
      </c>
      <c r="N113" s="285">
        <f t="shared" si="186"/>
        <v>0</v>
      </c>
      <c r="O113" s="285">
        <f t="shared" si="186"/>
        <v>0</v>
      </c>
      <c r="P113" s="285">
        <f t="shared" si="186"/>
        <v>0</v>
      </c>
      <c r="Q113" s="285">
        <f t="shared" si="186"/>
        <v>0</v>
      </c>
      <c r="R113" s="287">
        <f t="shared" si="131"/>
        <v>0</v>
      </c>
      <c r="S113" s="285">
        <f t="shared" ref="S113:Z113" si="187">+S109*0%</f>
        <v>0</v>
      </c>
      <c r="T113" s="285">
        <f t="shared" si="187"/>
        <v>0</v>
      </c>
      <c r="U113" s="285">
        <f t="shared" si="187"/>
        <v>0</v>
      </c>
      <c r="V113" s="285">
        <f t="shared" si="187"/>
        <v>0</v>
      </c>
      <c r="W113" s="285">
        <f t="shared" si="187"/>
        <v>0</v>
      </c>
      <c r="X113" s="285">
        <f t="shared" si="187"/>
        <v>0</v>
      </c>
      <c r="Y113" s="285">
        <f t="shared" si="187"/>
        <v>0</v>
      </c>
      <c r="Z113" s="285">
        <f t="shared" si="187"/>
        <v>0</v>
      </c>
      <c r="AA113" s="287">
        <f t="shared" si="133"/>
        <v>0</v>
      </c>
      <c r="AB113" s="287">
        <f t="shared" si="119"/>
        <v>0</v>
      </c>
      <c r="AC113" s="37" t="e">
        <f t="shared" si="120"/>
        <v>#DIV/0!</v>
      </c>
    </row>
    <row r="114" spans="1:29" ht="28.5" x14ac:dyDescent="0.2">
      <c r="B114" s="97" t="s">
        <v>558</v>
      </c>
      <c r="C114" s="98" t="s">
        <v>559</v>
      </c>
      <c r="D114" s="285">
        <f>+D109*1.7982%</f>
        <v>44955000</v>
      </c>
      <c r="E114" s="285">
        <f>SUM('ADICIONES  2018'!C114:M114)</f>
        <v>0</v>
      </c>
      <c r="F114" s="285">
        <f>+F109*1.7982%</f>
        <v>0</v>
      </c>
      <c r="G114" s="285">
        <f>+G109*1.7982%</f>
        <v>0</v>
      </c>
      <c r="H114" s="285">
        <f>+H109*1.7982%</f>
        <v>0</v>
      </c>
      <c r="I114" s="285">
        <f>+I109*1.7982%</f>
        <v>0</v>
      </c>
      <c r="J114" s="285">
        <f>+J109*1.7982%</f>
        <v>0</v>
      </c>
      <c r="K114" s="287">
        <f t="shared" si="129"/>
        <v>44955000</v>
      </c>
      <c r="L114" s="285">
        <f t="shared" ref="L114:Q114" si="188">+L109*1.7982%</f>
        <v>5108710.0261500003</v>
      </c>
      <c r="M114" s="285">
        <f t="shared" si="188"/>
        <v>4516842.2244120007</v>
      </c>
      <c r="N114" s="285">
        <f t="shared" si="188"/>
        <v>4518950.9555700002</v>
      </c>
      <c r="O114" s="285">
        <f t="shared" si="188"/>
        <v>4542822.6359940004</v>
      </c>
      <c r="P114" s="285">
        <f t="shared" si="188"/>
        <v>4151106.1106280005</v>
      </c>
      <c r="Q114" s="285">
        <f t="shared" si="188"/>
        <v>4444957.6329600001</v>
      </c>
      <c r="R114" s="287">
        <f t="shared" si="131"/>
        <v>27283389.585714005</v>
      </c>
      <c r="S114" s="285">
        <f t="shared" ref="S114:Z114" si="189">+S109*1.7982%</f>
        <v>4420370.3049000008</v>
      </c>
      <c r="T114" s="285">
        <f t="shared" si="189"/>
        <v>4366387.1540880008</v>
      </c>
      <c r="U114" s="285">
        <f t="shared" si="189"/>
        <v>4514264.1091080001</v>
      </c>
      <c r="V114" s="285">
        <f t="shared" si="189"/>
        <v>4713281.6923080003</v>
      </c>
      <c r="W114" s="285">
        <f t="shared" si="189"/>
        <v>4520113.5098520005</v>
      </c>
      <c r="X114" s="285">
        <f t="shared" si="189"/>
        <v>0</v>
      </c>
      <c r="Y114" s="285">
        <f t="shared" si="189"/>
        <v>0</v>
      </c>
      <c r="Z114" s="285">
        <f t="shared" si="189"/>
        <v>0</v>
      </c>
      <c r="AA114" s="287">
        <f t="shared" si="133"/>
        <v>22534416.770256002</v>
      </c>
      <c r="AB114" s="287">
        <f t="shared" si="119"/>
        <v>49817806.35597001</v>
      </c>
      <c r="AC114" s="37">
        <f t="shared" si="120"/>
        <v>1.1081705340000003</v>
      </c>
    </row>
    <row r="115" spans="1:29" s="5" customFormat="1" ht="42.75" x14ac:dyDescent="0.2">
      <c r="A115" s="156"/>
      <c r="B115" s="97" t="s">
        <v>560</v>
      </c>
      <c r="C115" s="98" t="s">
        <v>561</v>
      </c>
      <c r="D115" s="285">
        <f>+D109*0.881118%</f>
        <v>22027950</v>
      </c>
      <c r="E115" s="285">
        <f>SUM('ADICIONES  2018'!C115:M115)</f>
        <v>0</v>
      </c>
      <c r="F115" s="285">
        <f>+F109*0.881118%</f>
        <v>0</v>
      </c>
      <c r="G115" s="285">
        <f>+G109*0.881118%</f>
        <v>0</v>
      </c>
      <c r="H115" s="285">
        <f>+H109*0.881118%</f>
        <v>0</v>
      </c>
      <c r="I115" s="285">
        <f>+I109*0.881118%</f>
        <v>0</v>
      </c>
      <c r="J115" s="285">
        <f>+J109*0.881118%</f>
        <v>0</v>
      </c>
      <c r="K115" s="287">
        <f t="shared" si="129"/>
        <v>22027950</v>
      </c>
      <c r="L115" s="285">
        <f t="shared" ref="L115:Q115" si="190">+L109*0.881118%</f>
        <v>2503267.9128135</v>
      </c>
      <c r="M115" s="285">
        <f t="shared" si="190"/>
        <v>2213252.68996188</v>
      </c>
      <c r="N115" s="285">
        <f t="shared" si="190"/>
        <v>2214285.9682292999</v>
      </c>
      <c r="O115" s="285">
        <f t="shared" si="190"/>
        <v>2225983.09163706</v>
      </c>
      <c r="P115" s="285">
        <f t="shared" si="190"/>
        <v>2034041.99420772</v>
      </c>
      <c r="Q115" s="285">
        <f t="shared" si="190"/>
        <v>2178029.2401504</v>
      </c>
      <c r="R115" s="287">
        <f t="shared" si="131"/>
        <v>13368860.896999858</v>
      </c>
      <c r="S115" s="285">
        <f t="shared" ref="S115:Z115" si="191">+S109*0.881118%</f>
        <v>2165981.449401</v>
      </c>
      <c r="T115" s="285">
        <f t="shared" si="191"/>
        <v>2139529.7055031201</v>
      </c>
      <c r="U115" s="285">
        <f t="shared" si="191"/>
        <v>2211989.4134629201</v>
      </c>
      <c r="V115" s="285">
        <f t="shared" si="191"/>
        <v>2309508.0292309201</v>
      </c>
      <c r="W115" s="285">
        <f t="shared" si="191"/>
        <v>2214855.6198274801</v>
      </c>
      <c r="X115" s="285">
        <f t="shared" si="191"/>
        <v>0</v>
      </c>
      <c r="Y115" s="285">
        <f t="shared" si="191"/>
        <v>0</v>
      </c>
      <c r="Z115" s="285">
        <f t="shared" si="191"/>
        <v>0</v>
      </c>
      <c r="AA115" s="287">
        <f t="shared" si="133"/>
        <v>11041864.21742544</v>
      </c>
      <c r="AB115" s="287">
        <f t="shared" si="119"/>
        <v>24410725.114425298</v>
      </c>
      <c r="AC115" s="37">
        <f t="shared" si="120"/>
        <v>1.1081705339999999</v>
      </c>
    </row>
    <row r="116" spans="1:29" s="79" customFormat="1" ht="15.75" x14ac:dyDescent="0.2">
      <c r="A116" s="363">
        <v>1</v>
      </c>
      <c r="B116" s="110" t="s">
        <v>562</v>
      </c>
      <c r="C116" s="106" t="s">
        <v>563</v>
      </c>
      <c r="D116" s="105">
        <v>27000000000</v>
      </c>
      <c r="E116" s="105">
        <f>SUM('ADICIONES  2018'!C116:M116)</f>
        <v>0</v>
      </c>
      <c r="F116" s="105"/>
      <c r="G116" s="105"/>
      <c r="H116" s="105"/>
      <c r="I116" s="105"/>
      <c r="J116" s="105"/>
      <c r="K116" s="105">
        <f t="shared" si="129"/>
        <v>27000000000</v>
      </c>
      <c r="L116" s="105">
        <v>2548772100</v>
      </c>
      <c r="M116" s="105">
        <v>2340302200</v>
      </c>
      <c r="N116" s="105">
        <v>2054578300</v>
      </c>
      <c r="O116" s="105">
        <v>2312890900</v>
      </c>
      <c r="P116" s="105">
        <v>2135741550</v>
      </c>
      <c r="Q116" s="105">
        <v>2192341600</v>
      </c>
      <c r="R116" s="105">
        <f t="shared" si="131"/>
        <v>13584626650</v>
      </c>
      <c r="S116" s="105">
        <v>2182130050</v>
      </c>
      <c r="T116" s="105">
        <v>2192959100</v>
      </c>
      <c r="U116" s="105">
        <v>2301811050</v>
      </c>
      <c r="V116" s="105">
        <v>2131689800</v>
      </c>
      <c r="W116" s="105">
        <v>2306751050</v>
      </c>
      <c r="X116" s="105"/>
      <c r="Y116" s="105"/>
      <c r="Z116" s="105"/>
      <c r="AA116" s="105">
        <f t="shared" si="133"/>
        <v>11115341050</v>
      </c>
      <c r="AB116" s="105">
        <f t="shared" si="119"/>
        <v>24699967700</v>
      </c>
      <c r="AC116" s="104">
        <f t="shared" si="120"/>
        <v>0.9148136185185185</v>
      </c>
    </row>
    <row r="117" spans="1:29" ht="28.5" x14ac:dyDescent="0.2">
      <c r="B117" s="97" t="s">
        <v>564</v>
      </c>
      <c r="C117" s="98" t="s">
        <v>565</v>
      </c>
      <c r="D117" s="285">
        <f>+D116*87.230682%</f>
        <v>23552284140</v>
      </c>
      <c r="E117" s="285">
        <f>SUM('ADICIONES  2018'!C117:M117)</f>
        <v>0</v>
      </c>
      <c r="F117" s="285">
        <f>+F116*87.230682%</f>
        <v>0</v>
      </c>
      <c r="G117" s="285">
        <f>+G116*87.230682%</f>
        <v>0</v>
      </c>
      <c r="H117" s="285">
        <f>+H116*87.230682%</f>
        <v>0</v>
      </c>
      <c r="I117" s="285">
        <f>+I116*87.230682%</f>
        <v>0</v>
      </c>
      <c r="J117" s="285">
        <f>+J116*87.230682%</f>
        <v>0</v>
      </c>
      <c r="K117" s="287">
        <f t="shared" si="129"/>
        <v>23552284140</v>
      </c>
      <c r="L117" s="285">
        <f t="shared" ref="L117:Q117" si="192">+L116*87.230682%</f>
        <v>2223311285.4557223</v>
      </c>
      <c r="M117" s="285">
        <f t="shared" si="192"/>
        <v>2041461569.9210041</v>
      </c>
      <c r="N117" s="285">
        <f t="shared" si="192"/>
        <v>1792222663.3140061</v>
      </c>
      <c r="O117" s="285">
        <f t="shared" si="192"/>
        <v>2017550505.9859381</v>
      </c>
      <c r="P117" s="285">
        <f t="shared" si="192"/>
        <v>1863021919.822371</v>
      </c>
      <c r="Q117" s="285">
        <f t="shared" si="192"/>
        <v>1912394529.449712</v>
      </c>
      <c r="R117" s="287">
        <f t="shared" si="131"/>
        <v>11849962473.948753</v>
      </c>
      <c r="S117" s="285">
        <f t="shared" ref="S117:Z117" si="193">+S116*87.230682%</f>
        <v>1903486924.741941</v>
      </c>
      <c r="T117" s="285">
        <f t="shared" si="193"/>
        <v>1912933178.911062</v>
      </c>
      <c r="U117" s="285">
        <f t="shared" si="193"/>
        <v>2007885477.266361</v>
      </c>
      <c r="V117" s="285">
        <f t="shared" si="193"/>
        <v>1859487550.6644361</v>
      </c>
      <c r="W117" s="285">
        <f t="shared" si="193"/>
        <v>2012194672.9571612</v>
      </c>
      <c r="X117" s="285">
        <f t="shared" si="193"/>
        <v>0</v>
      </c>
      <c r="Y117" s="285">
        <f t="shared" si="193"/>
        <v>0</v>
      </c>
      <c r="Z117" s="285">
        <f t="shared" si="193"/>
        <v>0</v>
      </c>
      <c r="AA117" s="287">
        <f t="shared" si="133"/>
        <v>9695987804.5409622</v>
      </c>
      <c r="AB117" s="287">
        <f t="shared" si="119"/>
        <v>21545950278.489716</v>
      </c>
      <c r="AC117" s="37">
        <f t="shared" si="120"/>
        <v>0.91481361851851861</v>
      </c>
    </row>
    <row r="118" spans="1:29" x14ac:dyDescent="0.2">
      <c r="B118" s="97" t="s">
        <v>566</v>
      </c>
      <c r="C118" s="98" t="s">
        <v>567</v>
      </c>
      <c r="D118" s="285">
        <f>+D116*0.1%</f>
        <v>27000000</v>
      </c>
      <c r="E118" s="285">
        <f>SUM('ADICIONES  2018'!C118:M118)</f>
        <v>0</v>
      </c>
      <c r="F118" s="285">
        <f>+F116*0.1%</f>
        <v>0</v>
      </c>
      <c r="G118" s="285">
        <f>+G116*0.1%</f>
        <v>0</v>
      </c>
      <c r="H118" s="285">
        <f>+H116*0.1%</f>
        <v>0</v>
      </c>
      <c r="I118" s="285">
        <f>+I116*0.1%</f>
        <v>0</v>
      </c>
      <c r="J118" s="285">
        <f>+J116*0.1%</f>
        <v>0</v>
      </c>
      <c r="K118" s="287">
        <f t="shared" si="129"/>
        <v>27000000</v>
      </c>
      <c r="L118" s="285">
        <f t="shared" ref="L118:Q118" si="194">+L116*0.1%</f>
        <v>2548772.1</v>
      </c>
      <c r="M118" s="285">
        <f t="shared" si="194"/>
        <v>2340302.2000000002</v>
      </c>
      <c r="N118" s="285">
        <f t="shared" si="194"/>
        <v>2054578.3</v>
      </c>
      <c r="O118" s="285">
        <f t="shared" si="194"/>
        <v>2312890.9</v>
      </c>
      <c r="P118" s="285">
        <f t="shared" si="194"/>
        <v>2135741.5499999998</v>
      </c>
      <c r="Q118" s="285">
        <f t="shared" si="194"/>
        <v>2192341.6</v>
      </c>
      <c r="R118" s="287">
        <f t="shared" si="131"/>
        <v>13584626.65</v>
      </c>
      <c r="S118" s="285">
        <f t="shared" ref="S118:Z118" si="195">+S116*0.1%</f>
        <v>2182130.0499999998</v>
      </c>
      <c r="T118" s="285">
        <f t="shared" si="195"/>
        <v>2192959.1</v>
      </c>
      <c r="U118" s="285">
        <f t="shared" si="195"/>
        <v>2301811.0500000003</v>
      </c>
      <c r="V118" s="285">
        <f t="shared" si="195"/>
        <v>2131689.7999999998</v>
      </c>
      <c r="W118" s="285">
        <f t="shared" si="195"/>
        <v>2306751.0500000003</v>
      </c>
      <c r="X118" s="285">
        <f t="shared" si="195"/>
        <v>0</v>
      </c>
      <c r="Y118" s="285">
        <f t="shared" si="195"/>
        <v>0</v>
      </c>
      <c r="Z118" s="285">
        <f t="shared" si="195"/>
        <v>0</v>
      </c>
      <c r="AA118" s="287">
        <f t="shared" si="133"/>
        <v>11115341.050000001</v>
      </c>
      <c r="AB118" s="287">
        <f t="shared" si="119"/>
        <v>24699967.700000003</v>
      </c>
      <c r="AC118" s="37">
        <f t="shared" si="120"/>
        <v>0.91481361851851861</v>
      </c>
    </row>
    <row r="119" spans="1:29" s="5" customFormat="1" x14ac:dyDescent="0.2">
      <c r="A119" s="364"/>
      <c r="B119" s="97" t="s">
        <v>568</v>
      </c>
      <c r="C119" s="98" t="s">
        <v>569</v>
      </c>
      <c r="D119" s="285">
        <f>+D116*9.99%</f>
        <v>2697300000</v>
      </c>
      <c r="E119" s="285">
        <f>SUM('ADICIONES  2018'!C119:M119)</f>
        <v>0</v>
      </c>
      <c r="F119" s="285">
        <f>+F116*9.99%</f>
        <v>0</v>
      </c>
      <c r="G119" s="285">
        <f>+G116*9.99%</f>
        <v>0</v>
      </c>
      <c r="H119" s="285">
        <f>+H116*9.99%</f>
        <v>0</v>
      </c>
      <c r="I119" s="285">
        <f>+I116*9.99%</f>
        <v>0</v>
      </c>
      <c r="J119" s="285">
        <f>+J116*9.99%</f>
        <v>0</v>
      </c>
      <c r="K119" s="287">
        <f t="shared" si="129"/>
        <v>2697300000</v>
      </c>
      <c r="L119" s="285">
        <f t="shared" ref="L119:Q119" si="196">+L116*9.99%</f>
        <v>254622332.79000002</v>
      </c>
      <c r="M119" s="285">
        <f t="shared" si="196"/>
        <v>233796189.78</v>
      </c>
      <c r="N119" s="285">
        <f t="shared" si="196"/>
        <v>205252372.17000002</v>
      </c>
      <c r="O119" s="285">
        <f t="shared" si="196"/>
        <v>231057800.91</v>
      </c>
      <c r="P119" s="285">
        <f t="shared" si="196"/>
        <v>213360580.845</v>
      </c>
      <c r="Q119" s="285">
        <f t="shared" si="196"/>
        <v>219014925.84</v>
      </c>
      <c r="R119" s="287">
        <f t="shared" si="131"/>
        <v>1357104202.3349998</v>
      </c>
      <c r="S119" s="285">
        <f t="shared" ref="S119:Z119" si="197">+S116*9.99%</f>
        <v>217994791.995</v>
      </c>
      <c r="T119" s="285">
        <f t="shared" si="197"/>
        <v>219076614.09</v>
      </c>
      <c r="U119" s="285">
        <f t="shared" si="197"/>
        <v>229950923.89500001</v>
      </c>
      <c r="V119" s="285">
        <f t="shared" si="197"/>
        <v>212955811.02000001</v>
      </c>
      <c r="W119" s="285">
        <f t="shared" si="197"/>
        <v>230444429.89500001</v>
      </c>
      <c r="X119" s="285">
        <f t="shared" si="197"/>
        <v>0</v>
      </c>
      <c r="Y119" s="285">
        <f t="shared" si="197"/>
        <v>0</v>
      </c>
      <c r="Z119" s="285">
        <f t="shared" si="197"/>
        <v>0</v>
      </c>
      <c r="AA119" s="287">
        <f t="shared" si="133"/>
        <v>1110422570.895</v>
      </c>
      <c r="AB119" s="287">
        <f t="shared" si="119"/>
        <v>2467526773.2299995</v>
      </c>
      <c r="AC119" s="37">
        <f t="shared" si="120"/>
        <v>0.91481361851851839</v>
      </c>
    </row>
    <row r="120" spans="1:29" s="5" customFormat="1" ht="42.75" hidden="1" x14ac:dyDescent="0.2">
      <c r="A120" s="156"/>
      <c r="B120" s="97" t="s">
        <v>570</v>
      </c>
      <c r="C120" s="159" t="s">
        <v>1365</v>
      </c>
      <c r="D120" s="285">
        <f>+D116*0%</f>
        <v>0</v>
      </c>
      <c r="E120" s="285">
        <f>SUM('ADICIONES  2018'!C120:M120)</f>
        <v>0</v>
      </c>
      <c r="F120" s="285">
        <f>+F116*0%</f>
        <v>0</v>
      </c>
      <c r="G120" s="285">
        <f>+G116*0%</f>
        <v>0</v>
      </c>
      <c r="H120" s="285">
        <f>+H116*0%</f>
        <v>0</v>
      </c>
      <c r="I120" s="285">
        <f>+I116*0%</f>
        <v>0</v>
      </c>
      <c r="J120" s="285">
        <f>+J116*0%</f>
        <v>0</v>
      </c>
      <c r="K120" s="287">
        <f t="shared" si="129"/>
        <v>0</v>
      </c>
      <c r="L120" s="285">
        <f t="shared" ref="L120:Q120" si="198">+L116*0%</f>
        <v>0</v>
      </c>
      <c r="M120" s="285">
        <f t="shared" si="198"/>
        <v>0</v>
      </c>
      <c r="N120" s="285">
        <f t="shared" si="198"/>
        <v>0</v>
      </c>
      <c r="O120" s="285">
        <f t="shared" si="198"/>
        <v>0</v>
      </c>
      <c r="P120" s="285">
        <f t="shared" si="198"/>
        <v>0</v>
      </c>
      <c r="Q120" s="285">
        <f t="shared" si="198"/>
        <v>0</v>
      </c>
      <c r="R120" s="287">
        <f t="shared" si="131"/>
        <v>0</v>
      </c>
      <c r="S120" s="285">
        <f t="shared" ref="S120:Z120" si="199">+S116*0%</f>
        <v>0</v>
      </c>
      <c r="T120" s="285">
        <f t="shared" si="199"/>
        <v>0</v>
      </c>
      <c r="U120" s="285">
        <f t="shared" si="199"/>
        <v>0</v>
      </c>
      <c r="V120" s="285">
        <f t="shared" si="199"/>
        <v>0</v>
      </c>
      <c r="W120" s="285">
        <f t="shared" si="199"/>
        <v>0</v>
      </c>
      <c r="X120" s="285">
        <f t="shared" si="199"/>
        <v>0</v>
      </c>
      <c r="Y120" s="285">
        <f t="shared" si="199"/>
        <v>0</v>
      </c>
      <c r="Z120" s="285">
        <f t="shared" si="199"/>
        <v>0</v>
      </c>
      <c r="AA120" s="287">
        <f t="shared" si="133"/>
        <v>0</v>
      </c>
      <c r="AB120" s="287">
        <f t="shared" si="119"/>
        <v>0</v>
      </c>
      <c r="AC120" s="37" t="e">
        <f t="shared" si="120"/>
        <v>#DIV/0!</v>
      </c>
    </row>
    <row r="121" spans="1:29" ht="28.5" x14ac:dyDescent="0.2">
      <c r="B121" s="97" t="s">
        <v>571</v>
      </c>
      <c r="C121" s="98" t="s">
        <v>572</v>
      </c>
      <c r="D121" s="285">
        <f>+D116*1.7982%</f>
        <v>485514000.00000006</v>
      </c>
      <c r="E121" s="285">
        <f>SUM('ADICIONES  2018'!C121:M121)</f>
        <v>0</v>
      </c>
      <c r="F121" s="285">
        <f>+F116*1.7982%</f>
        <v>0</v>
      </c>
      <c r="G121" s="285">
        <f>+G116*1.7982%</f>
        <v>0</v>
      </c>
      <c r="H121" s="285">
        <f>+H116*1.7982%</f>
        <v>0</v>
      </c>
      <c r="I121" s="285">
        <f>+I116*1.7982%</f>
        <v>0</v>
      </c>
      <c r="J121" s="285">
        <f>+J116*1.7982%</f>
        <v>0</v>
      </c>
      <c r="K121" s="287">
        <f t="shared" si="129"/>
        <v>485514000.00000006</v>
      </c>
      <c r="L121" s="285">
        <f t="shared" ref="L121:Q121" si="200">+L116*1.7982%</f>
        <v>45832019.902200006</v>
      </c>
      <c r="M121" s="285">
        <f t="shared" si="200"/>
        <v>42083314.160400003</v>
      </c>
      <c r="N121" s="285">
        <f t="shared" si="200"/>
        <v>36945426.990600005</v>
      </c>
      <c r="O121" s="285">
        <f t="shared" si="200"/>
        <v>41590404.163800001</v>
      </c>
      <c r="P121" s="285">
        <f t="shared" si="200"/>
        <v>38404904.552100003</v>
      </c>
      <c r="Q121" s="285">
        <f t="shared" si="200"/>
        <v>39422686.651200004</v>
      </c>
      <c r="R121" s="287">
        <f t="shared" si="131"/>
        <v>244278756.42030001</v>
      </c>
      <c r="S121" s="285">
        <f t="shared" ref="S121:Z121" si="201">+S116*1.7982%</f>
        <v>39239062.559100002</v>
      </c>
      <c r="T121" s="285">
        <f t="shared" si="201"/>
        <v>39433790.536200002</v>
      </c>
      <c r="U121" s="285">
        <f t="shared" si="201"/>
        <v>41391166.301100001</v>
      </c>
      <c r="V121" s="285">
        <f t="shared" si="201"/>
        <v>38332045.983600006</v>
      </c>
      <c r="W121" s="285">
        <f t="shared" si="201"/>
        <v>41479997.381100006</v>
      </c>
      <c r="X121" s="285">
        <f t="shared" si="201"/>
        <v>0</v>
      </c>
      <c r="Y121" s="285">
        <f t="shared" si="201"/>
        <v>0</v>
      </c>
      <c r="Z121" s="285">
        <f t="shared" si="201"/>
        <v>0</v>
      </c>
      <c r="AA121" s="287">
        <f t="shared" si="133"/>
        <v>199876062.76109999</v>
      </c>
      <c r="AB121" s="287">
        <f t="shared" si="119"/>
        <v>444154819.1814</v>
      </c>
      <c r="AC121" s="37">
        <f t="shared" si="120"/>
        <v>0.91481361851851839</v>
      </c>
    </row>
    <row r="122" spans="1:29" ht="42.75" x14ac:dyDescent="0.2">
      <c r="B122" s="97" t="s">
        <v>573</v>
      </c>
      <c r="C122" s="98" t="s">
        <v>574</v>
      </c>
      <c r="D122" s="285">
        <f>+D116*0.881118%</f>
        <v>237901860</v>
      </c>
      <c r="E122" s="285">
        <f>SUM('ADICIONES  2018'!C122:M122)</f>
        <v>0</v>
      </c>
      <c r="F122" s="285">
        <f>+F116*0.881118%</f>
        <v>0</v>
      </c>
      <c r="G122" s="285">
        <f>+G116*0.881118%</f>
        <v>0</v>
      </c>
      <c r="H122" s="285">
        <f>+H116*0.881118%</f>
        <v>0</v>
      </c>
      <c r="I122" s="285">
        <f>+I116*0.881118%</f>
        <v>0</v>
      </c>
      <c r="J122" s="285">
        <f>+J116*0.881118%</f>
        <v>0</v>
      </c>
      <c r="K122" s="287">
        <f t="shared" si="129"/>
        <v>237901860</v>
      </c>
      <c r="L122" s="285">
        <f t="shared" ref="L122:Q122" si="202">+L116*0.881118%</f>
        <v>22457689.752078</v>
      </c>
      <c r="M122" s="285">
        <f t="shared" si="202"/>
        <v>20620823.938595999</v>
      </c>
      <c r="N122" s="285">
        <f t="shared" si="202"/>
        <v>18103259.225393999</v>
      </c>
      <c r="O122" s="285">
        <f t="shared" si="202"/>
        <v>20379298.040261999</v>
      </c>
      <c r="P122" s="285">
        <f t="shared" si="202"/>
        <v>18818403.230528999</v>
      </c>
      <c r="Q122" s="285">
        <f t="shared" si="202"/>
        <v>19317116.459088001</v>
      </c>
      <c r="R122" s="287">
        <f t="shared" si="131"/>
        <v>119696590.64594699</v>
      </c>
      <c r="S122" s="285">
        <f t="shared" ref="S122:Z122" si="203">+S116*0.881118%</f>
        <v>19227140.653958999</v>
      </c>
      <c r="T122" s="285">
        <f t="shared" si="203"/>
        <v>19322557.362737998</v>
      </c>
      <c r="U122" s="285">
        <f t="shared" si="203"/>
        <v>20281671.487539001</v>
      </c>
      <c r="V122" s="285">
        <f t="shared" si="203"/>
        <v>18782702.531964</v>
      </c>
      <c r="W122" s="285">
        <f t="shared" si="203"/>
        <v>20325198.716738999</v>
      </c>
      <c r="X122" s="285">
        <f t="shared" si="203"/>
        <v>0</v>
      </c>
      <c r="Y122" s="285">
        <f t="shared" si="203"/>
        <v>0</v>
      </c>
      <c r="Z122" s="285">
        <f t="shared" si="203"/>
        <v>0</v>
      </c>
      <c r="AA122" s="287">
        <f t="shared" si="133"/>
        <v>97939270.752939001</v>
      </c>
      <c r="AB122" s="287">
        <f t="shared" si="119"/>
        <v>217635861.398886</v>
      </c>
      <c r="AC122" s="37">
        <f t="shared" si="120"/>
        <v>0.9148136185185185</v>
      </c>
    </row>
    <row r="123" spans="1:29" s="79" customFormat="1" ht="31.5" x14ac:dyDescent="0.2">
      <c r="A123" s="363">
        <v>1</v>
      </c>
      <c r="B123" s="110" t="s">
        <v>575</v>
      </c>
      <c r="C123" s="106" t="s">
        <v>576</v>
      </c>
      <c r="D123" s="105">
        <f>+D124+D129+D126+D134+D152+D145+D139+D155</f>
        <v>177024000000</v>
      </c>
      <c r="E123" s="105">
        <f>SUM('ADICIONES  2018'!C123:M123)</f>
        <v>0</v>
      </c>
      <c r="F123" s="105">
        <f>+F124+F129+F126+F134+F152+F145+F139+F155</f>
        <v>0</v>
      </c>
      <c r="G123" s="105">
        <f>+G124+G129+G126+G134+G152+G145+G139+G155</f>
        <v>0</v>
      </c>
      <c r="H123" s="105">
        <f>+H124+H129+H126+H134+H152+H145+H139+H155</f>
        <v>0</v>
      </c>
      <c r="I123" s="105">
        <f>+I124+I129+I126+I134+I152+I145+I139+I155</f>
        <v>0</v>
      </c>
      <c r="J123" s="105">
        <f>+J124+J129+J126+J134+J152+J145+J139+J155</f>
        <v>0</v>
      </c>
      <c r="K123" s="105">
        <f t="shared" si="129"/>
        <v>177024000000</v>
      </c>
      <c r="L123" s="105">
        <f t="shared" ref="L123:Q123" si="204">+L124+L129+L126+L134+L152+L145+L139+L155</f>
        <v>20037530096</v>
      </c>
      <c r="M123" s="105">
        <f t="shared" si="204"/>
        <v>7756256150</v>
      </c>
      <c r="N123" s="105">
        <f t="shared" si="204"/>
        <v>12352925881</v>
      </c>
      <c r="O123" s="105">
        <f t="shared" si="204"/>
        <v>13156527288</v>
      </c>
      <c r="P123" s="105">
        <f t="shared" si="204"/>
        <v>13180645884</v>
      </c>
      <c r="Q123" s="105">
        <f t="shared" si="204"/>
        <v>11321927167</v>
      </c>
      <c r="R123" s="105">
        <f t="shared" si="131"/>
        <v>77805812466</v>
      </c>
      <c r="S123" s="105">
        <f t="shared" ref="S123:Z123" si="205">+S124+S129+S126+S134+S152+S145+S139+S155</f>
        <v>11999758239.790001</v>
      </c>
      <c r="T123" s="105">
        <f t="shared" si="205"/>
        <v>11751259917</v>
      </c>
      <c r="U123" s="105">
        <f t="shared" si="205"/>
        <v>14440376834</v>
      </c>
      <c r="V123" s="105">
        <f t="shared" si="205"/>
        <v>12771232958</v>
      </c>
      <c r="W123" s="105">
        <f t="shared" si="205"/>
        <v>12874808163</v>
      </c>
      <c r="X123" s="105">
        <f t="shared" si="205"/>
        <v>0</v>
      </c>
      <c r="Y123" s="105">
        <f t="shared" si="205"/>
        <v>0</v>
      </c>
      <c r="Z123" s="105">
        <f t="shared" si="205"/>
        <v>0</v>
      </c>
      <c r="AA123" s="105">
        <f t="shared" si="133"/>
        <v>63837436111.790001</v>
      </c>
      <c r="AB123" s="105">
        <f t="shared" si="119"/>
        <v>141643248577.79001</v>
      </c>
      <c r="AC123" s="104">
        <f t="shared" si="120"/>
        <v>0.80013584925089254</v>
      </c>
    </row>
    <row r="124" spans="1:29" s="79" customFormat="1" ht="15.75" x14ac:dyDescent="0.2">
      <c r="A124" s="363">
        <v>1</v>
      </c>
      <c r="B124" s="110" t="s">
        <v>577</v>
      </c>
      <c r="C124" s="106" t="s">
        <v>578</v>
      </c>
      <c r="D124" s="105">
        <v>18400000000</v>
      </c>
      <c r="E124" s="105">
        <f>SUM('ADICIONES  2018'!C124:M124)</f>
        <v>0</v>
      </c>
      <c r="F124" s="105"/>
      <c r="G124" s="105"/>
      <c r="H124" s="105"/>
      <c r="I124" s="105"/>
      <c r="J124" s="105"/>
      <c r="K124" s="105">
        <f t="shared" si="129"/>
        <v>18400000000</v>
      </c>
      <c r="L124" s="105">
        <v>2046357335</v>
      </c>
      <c r="M124" s="105">
        <v>782782881</v>
      </c>
      <c r="N124" s="105">
        <v>1458170276</v>
      </c>
      <c r="O124" s="105">
        <v>1293641633</v>
      </c>
      <c r="P124" s="105">
        <v>1589110777</v>
      </c>
      <c r="Q124" s="105">
        <v>982441871</v>
      </c>
      <c r="R124" s="105">
        <f t="shared" si="131"/>
        <v>8152504773</v>
      </c>
      <c r="S124" s="105">
        <v>1287322199.79</v>
      </c>
      <c r="T124" s="105">
        <v>1305628286</v>
      </c>
      <c r="U124" s="105">
        <v>1629378254</v>
      </c>
      <c r="V124" s="105">
        <v>1134095777</v>
      </c>
      <c r="W124" s="105">
        <v>1363244537</v>
      </c>
      <c r="X124" s="105"/>
      <c r="Y124" s="105"/>
      <c r="Z124" s="105"/>
      <c r="AA124" s="105">
        <f t="shared" si="133"/>
        <v>6719669053.79</v>
      </c>
      <c r="AB124" s="105">
        <f t="shared" si="119"/>
        <v>14872173826.790001</v>
      </c>
      <c r="AC124" s="104">
        <f t="shared" si="120"/>
        <v>0.80827031667336957</v>
      </c>
    </row>
    <row r="125" spans="1:29" ht="28.5" x14ac:dyDescent="0.2">
      <c r="B125" s="97" t="s">
        <v>579</v>
      </c>
      <c r="C125" s="98" t="s">
        <v>580</v>
      </c>
      <c r="D125" s="285">
        <f>+D124</f>
        <v>18400000000</v>
      </c>
      <c r="E125" s="285">
        <f>SUM('ADICIONES  2018'!C125:M125)</f>
        <v>0</v>
      </c>
      <c r="F125" s="285">
        <f>+F124</f>
        <v>0</v>
      </c>
      <c r="G125" s="285">
        <f>+G124</f>
        <v>0</v>
      </c>
      <c r="H125" s="285">
        <f>+H124</f>
        <v>0</v>
      </c>
      <c r="I125" s="285">
        <f>+I124</f>
        <v>0</v>
      </c>
      <c r="J125" s="285">
        <f>+J124</f>
        <v>0</v>
      </c>
      <c r="K125" s="287">
        <f t="shared" si="129"/>
        <v>18400000000</v>
      </c>
      <c r="L125" s="285">
        <f t="shared" ref="L125:Q125" si="206">+L124</f>
        <v>2046357335</v>
      </c>
      <c r="M125" s="285">
        <f t="shared" si="206"/>
        <v>782782881</v>
      </c>
      <c r="N125" s="285">
        <f t="shared" si="206"/>
        <v>1458170276</v>
      </c>
      <c r="O125" s="285">
        <f t="shared" si="206"/>
        <v>1293641633</v>
      </c>
      <c r="P125" s="285">
        <f t="shared" si="206"/>
        <v>1589110777</v>
      </c>
      <c r="Q125" s="285">
        <f t="shared" si="206"/>
        <v>982441871</v>
      </c>
      <c r="R125" s="287">
        <f t="shared" si="131"/>
        <v>8152504773</v>
      </c>
      <c r="S125" s="285">
        <f t="shared" ref="S125:Z125" si="207">+S124</f>
        <v>1287322199.79</v>
      </c>
      <c r="T125" s="285">
        <f t="shared" si="207"/>
        <v>1305628286</v>
      </c>
      <c r="U125" s="285">
        <f t="shared" si="207"/>
        <v>1629378254</v>
      </c>
      <c r="V125" s="285">
        <f t="shared" si="207"/>
        <v>1134095777</v>
      </c>
      <c r="W125" s="285">
        <f t="shared" si="207"/>
        <v>1363244537</v>
      </c>
      <c r="X125" s="285">
        <f t="shared" si="207"/>
        <v>0</v>
      </c>
      <c r="Y125" s="285">
        <f t="shared" si="207"/>
        <v>0</v>
      </c>
      <c r="Z125" s="285">
        <f t="shared" si="207"/>
        <v>0</v>
      </c>
      <c r="AA125" s="287">
        <f t="shared" si="133"/>
        <v>6719669053.79</v>
      </c>
      <c r="AB125" s="287">
        <f t="shared" si="119"/>
        <v>14872173826.790001</v>
      </c>
      <c r="AC125" s="37">
        <f t="shared" si="120"/>
        <v>0.80827031667336957</v>
      </c>
    </row>
    <row r="126" spans="1:29" s="79" customFormat="1" ht="15.75" x14ac:dyDescent="0.2">
      <c r="A126" s="363">
        <v>1</v>
      </c>
      <c r="B126" s="110" t="s">
        <v>581</v>
      </c>
      <c r="C126" s="106" t="s">
        <v>582</v>
      </c>
      <c r="D126" s="105">
        <v>13500000000</v>
      </c>
      <c r="E126" s="105">
        <f>SUM('ADICIONES  2018'!C126:M126)</f>
        <v>0</v>
      </c>
      <c r="F126" s="105"/>
      <c r="G126" s="105"/>
      <c r="H126" s="105"/>
      <c r="I126" s="105"/>
      <c r="J126" s="105"/>
      <c r="K126" s="105">
        <f t="shared" si="129"/>
        <v>13500000000</v>
      </c>
      <c r="L126" s="105">
        <v>1092090830</v>
      </c>
      <c r="M126" s="105">
        <v>466787320</v>
      </c>
      <c r="N126" s="105">
        <v>836211115</v>
      </c>
      <c r="O126" s="105">
        <v>942720976</v>
      </c>
      <c r="P126" s="105">
        <v>1177195568</v>
      </c>
      <c r="Q126" s="105">
        <v>716561401</v>
      </c>
      <c r="R126" s="105">
        <f t="shared" si="131"/>
        <v>5231567210</v>
      </c>
      <c r="S126" s="105">
        <v>963259400</v>
      </c>
      <c r="T126" s="105">
        <v>943296693</v>
      </c>
      <c r="U126" s="105">
        <v>1226525214</v>
      </c>
      <c r="V126" s="105">
        <v>783546896</v>
      </c>
      <c r="W126" s="105">
        <v>875525924</v>
      </c>
      <c r="X126" s="105"/>
      <c r="Y126" s="105"/>
      <c r="Z126" s="105"/>
      <c r="AA126" s="105">
        <f t="shared" si="133"/>
        <v>4792154127</v>
      </c>
      <c r="AB126" s="105">
        <f t="shared" si="119"/>
        <v>10023721337</v>
      </c>
      <c r="AC126" s="104">
        <f t="shared" si="120"/>
        <v>0.74249787681481483</v>
      </c>
    </row>
    <row r="127" spans="1:29" x14ac:dyDescent="0.2">
      <c r="B127" s="97" t="s">
        <v>583</v>
      </c>
      <c r="C127" s="98" t="s">
        <v>584</v>
      </c>
      <c r="D127" s="285">
        <f>+D126*80%</f>
        <v>10800000000</v>
      </c>
      <c r="E127" s="285">
        <f>SUM('ADICIONES  2018'!C127:M127)</f>
        <v>0</v>
      </c>
      <c r="F127" s="285">
        <f>+F126*80%</f>
        <v>0</v>
      </c>
      <c r="G127" s="285">
        <f>+G126*80%</f>
        <v>0</v>
      </c>
      <c r="H127" s="285">
        <f>+H126*80%</f>
        <v>0</v>
      </c>
      <c r="I127" s="285">
        <f>+I126*80%</f>
        <v>0</v>
      </c>
      <c r="J127" s="285">
        <f>+J126*80%</f>
        <v>0</v>
      </c>
      <c r="K127" s="287">
        <f t="shared" si="129"/>
        <v>10800000000</v>
      </c>
      <c r="L127" s="285">
        <f t="shared" ref="L127:Q127" si="208">+L126*80%</f>
        <v>873672664</v>
      </c>
      <c r="M127" s="285">
        <f t="shared" si="208"/>
        <v>373429856</v>
      </c>
      <c r="N127" s="285">
        <f t="shared" si="208"/>
        <v>668968892</v>
      </c>
      <c r="O127" s="285">
        <f t="shared" si="208"/>
        <v>754176780.80000007</v>
      </c>
      <c r="P127" s="285">
        <f t="shared" si="208"/>
        <v>941756454.4000001</v>
      </c>
      <c r="Q127" s="285">
        <f t="shared" si="208"/>
        <v>573249120.80000007</v>
      </c>
      <c r="R127" s="287">
        <f t="shared" si="131"/>
        <v>4185253768.0000005</v>
      </c>
      <c r="S127" s="285">
        <f t="shared" ref="S127:Z127" si="209">+S126*80%</f>
        <v>770607520</v>
      </c>
      <c r="T127" s="285">
        <f t="shared" si="209"/>
        <v>754637354.4000001</v>
      </c>
      <c r="U127" s="285">
        <f t="shared" si="209"/>
        <v>981220171.20000005</v>
      </c>
      <c r="V127" s="285">
        <f t="shared" si="209"/>
        <v>626837516.80000007</v>
      </c>
      <c r="W127" s="285">
        <f t="shared" si="209"/>
        <v>700420739.20000005</v>
      </c>
      <c r="X127" s="285">
        <f t="shared" si="209"/>
        <v>0</v>
      </c>
      <c r="Y127" s="285">
        <f t="shared" si="209"/>
        <v>0</v>
      </c>
      <c r="Z127" s="285">
        <f t="shared" si="209"/>
        <v>0</v>
      </c>
      <c r="AA127" s="287">
        <f t="shared" si="133"/>
        <v>3833723301.6000004</v>
      </c>
      <c r="AB127" s="287">
        <f t="shared" si="119"/>
        <v>8018977069.6000004</v>
      </c>
      <c r="AC127" s="37">
        <f t="shared" si="120"/>
        <v>0.74249787681481483</v>
      </c>
    </row>
    <row r="128" spans="1:29" x14ac:dyDescent="0.2">
      <c r="B128" s="97" t="s">
        <v>585</v>
      </c>
      <c r="C128" s="98" t="s">
        <v>586</v>
      </c>
      <c r="D128" s="285">
        <f>+D126*20%</f>
        <v>2700000000</v>
      </c>
      <c r="E128" s="285">
        <f>SUM('ADICIONES  2018'!C128:M128)</f>
        <v>0</v>
      </c>
      <c r="F128" s="285">
        <f>+F126*20%</f>
        <v>0</v>
      </c>
      <c r="G128" s="285">
        <f>+G126*20%</f>
        <v>0</v>
      </c>
      <c r="H128" s="285">
        <f>+H126*20%</f>
        <v>0</v>
      </c>
      <c r="I128" s="285">
        <f>+I126*20%</f>
        <v>0</v>
      </c>
      <c r="J128" s="285">
        <f>+J126*20%</f>
        <v>0</v>
      </c>
      <c r="K128" s="287">
        <f t="shared" si="129"/>
        <v>2700000000</v>
      </c>
      <c r="L128" s="285">
        <f t="shared" ref="L128:Q128" si="210">+L126*20%</f>
        <v>218418166</v>
      </c>
      <c r="M128" s="285">
        <f t="shared" si="210"/>
        <v>93357464</v>
      </c>
      <c r="N128" s="285">
        <f t="shared" si="210"/>
        <v>167242223</v>
      </c>
      <c r="O128" s="285">
        <f t="shared" si="210"/>
        <v>188544195.20000002</v>
      </c>
      <c r="P128" s="285">
        <f t="shared" si="210"/>
        <v>235439113.60000002</v>
      </c>
      <c r="Q128" s="285">
        <f t="shared" si="210"/>
        <v>143312280.20000002</v>
      </c>
      <c r="R128" s="287">
        <f t="shared" si="131"/>
        <v>1046313442.0000001</v>
      </c>
      <c r="S128" s="285">
        <f t="shared" ref="S128:Z128" si="211">+S126*20%</f>
        <v>192651880</v>
      </c>
      <c r="T128" s="285">
        <f t="shared" si="211"/>
        <v>188659338.60000002</v>
      </c>
      <c r="U128" s="285">
        <f t="shared" si="211"/>
        <v>245305042.80000001</v>
      </c>
      <c r="V128" s="285">
        <f t="shared" si="211"/>
        <v>156709379.20000002</v>
      </c>
      <c r="W128" s="285">
        <f t="shared" si="211"/>
        <v>175105184.80000001</v>
      </c>
      <c r="X128" s="285">
        <f t="shared" si="211"/>
        <v>0</v>
      </c>
      <c r="Y128" s="285">
        <f t="shared" si="211"/>
        <v>0</v>
      </c>
      <c r="Z128" s="285">
        <f t="shared" si="211"/>
        <v>0</v>
      </c>
      <c r="AA128" s="287">
        <f t="shared" si="133"/>
        <v>958430825.4000001</v>
      </c>
      <c r="AB128" s="287">
        <f t="shared" si="119"/>
        <v>2004744267.4000001</v>
      </c>
      <c r="AC128" s="37">
        <f t="shared" si="120"/>
        <v>0.74249787681481483</v>
      </c>
    </row>
    <row r="129" spans="1:29" s="79" customFormat="1" ht="15.75" x14ac:dyDescent="0.2">
      <c r="A129" s="363">
        <v>1</v>
      </c>
      <c r="B129" s="110" t="s">
        <v>587</v>
      </c>
      <c r="C129" s="106" t="s">
        <v>588</v>
      </c>
      <c r="D129" s="105">
        <v>12500000000</v>
      </c>
      <c r="E129" s="105">
        <f>SUM('ADICIONES  2018'!C129:M129)</f>
        <v>0</v>
      </c>
      <c r="F129" s="105"/>
      <c r="G129" s="105"/>
      <c r="H129" s="105"/>
      <c r="I129" s="105"/>
      <c r="J129" s="105"/>
      <c r="K129" s="105">
        <f t="shared" si="129"/>
        <v>12500000000</v>
      </c>
      <c r="L129" s="105">
        <v>888955705</v>
      </c>
      <c r="M129" s="105">
        <v>564117432</v>
      </c>
      <c r="N129" s="105">
        <v>823676008</v>
      </c>
      <c r="O129" s="105">
        <v>688997686</v>
      </c>
      <c r="P129" s="105">
        <v>776895194</v>
      </c>
      <c r="Q129" s="105">
        <v>491148400</v>
      </c>
      <c r="R129" s="105">
        <f t="shared" si="131"/>
        <v>4233790425</v>
      </c>
      <c r="S129" s="105">
        <v>655472800</v>
      </c>
      <c r="T129" s="105">
        <v>724545820</v>
      </c>
      <c r="U129" s="105">
        <v>901310938</v>
      </c>
      <c r="V129" s="105">
        <v>589708191</v>
      </c>
      <c r="W129" s="105">
        <v>600661982</v>
      </c>
      <c r="X129" s="105"/>
      <c r="Y129" s="105"/>
      <c r="Z129" s="105"/>
      <c r="AA129" s="105">
        <f t="shared" si="133"/>
        <v>3471699731</v>
      </c>
      <c r="AB129" s="105">
        <f t="shared" si="119"/>
        <v>7705490156</v>
      </c>
      <c r="AC129" s="104">
        <f t="shared" si="120"/>
        <v>0.61643921248</v>
      </c>
    </row>
    <row r="130" spans="1:29" x14ac:dyDescent="0.2">
      <c r="B130" s="97" t="s">
        <v>589</v>
      </c>
      <c r="C130" s="98" t="s">
        <v>590</v>
      </c>
      <c r="D130" s="285">
        <f>+D129*60%</f>
        <v>7500000000</v>
      </c>
      <c r="E130" s="285">
        <f>SUM('ADICIONES  2018'!C130:M130)</f>
        <v>0</v>
      </c>
      <c r="F130" s="285">
        <f>+F129*60%</f>
        <v>0</v>
      </c>
      <c r="G130" s="285">
        <f>+G129*60%</f>
        <v>0</v>
      </c>
      <c r="H130" s="285">
        <f>+H129*60%</f>
        <v>0</v>
      </c>
      <c r="I130" s="285">
        <f>+I129*60%</f>
        <v>0</v>
      </c>
      <c r="J130" s="285">
        <f>+J129*60%</f>
        <v>0</v>
      </c>
      <c r="K130" s="287">
        <f t="shared" si="129"/>
        <v>7500000000</v>
      </c>
      <c r="L130" s="285">
        <f t="shared" ref="L130:Q130" si="212">+L129*60%</f>
        <v>533373423</v>
      </c>
      <c r="M130" s="285">
        <f t="shared" si="212"/>
        <v>338470459.19999999</v>
      </c>
      <c r="N130" s="285">
        <f t="shared" si="212"/>
        <v>494205604.79999995</v>
      </c>
      <c r="O130" s="285">
        <f t="shared" si="212"/>
        <v>413398611.59999996</v>
      </c>
      <c r="P130" s="285">
        <f t="shared" si="212"/>
        <v>466137116.39999998</v>
      </c>
      <c r="Q130" s="285">
        <f t="shared" si="212"/>
        <v>294689040</v>
      </c>
      <c r="R130" s="287">
        <f t="shared" si="131"/>
        <v>2540274255</v>
      </c>
      <c r="S130" s="285">
        <f t="shared" ref="S130:Z130" si="213">+S129*60%</f>
        <v>393283680</v>
      </c>
      <c r="T130" s="285">
        <f t="shared" si="213"/>
        <v>434727492</v>
      </c>
      <c r="U130" s="285">
        <f t="shared" si="213"/>
        <v>540786562.79999995</v>
      </c>
      <c r="V130" s="285">
        <f t="shared" si="213"/>
        <v>353824914.59999996</v>
      </c>
      <c r="W130" s="285">
        <f t="shared" si="213"/>
        <v>360397189.19999999</v>
      </c>
      <c r="X130" s="285">
        <f t="shared" si="213"/>
        <v>0</v>
      </c>
      <c r="Y130" s="285">
        <f t="shared" si="213"/>
        <v>0</v>
      </c>
      <c r="Z130" s="285">
        <f t="shared" si="213"/>
        <v>0</v>
      </c>
      <c r="AA130" s="287">
        <f t="shared" si="133"/>
        <v>2083019838.5999999</v>
      </c>
      <c r="AB130" s="287">
        <f t="shared" si="119"/>
        <v>4623294093.6000004</v>
      </c>
      <c r="AC130" s="37">
        <f t="shared" si="120"/>
        <v>0.61643921248</v>
      </c>
    </row>
    <row r="131" spans="1:29" s="5" customFormat="1" x14ac:dyDescent="0.2">
      <c r="A131" s="364"/>
      <c r="B131" s="97" t="s">
        <v>591</v>
      </c>
      <c r="C131" s="98" t="s">
        <v>592</v>
      </c>
      <c r="D131" s="285">
        <f>+D129*20%</f>
        <v>2500000000</v>
      </c>
      <c r="E131" s="285">
        <f>SUM('ADICIONES  2018'!C131:M131)</f>
        <v>0</v>
      </c>
      <c r="F131" s="285">
        <f>+F129*20%</f>
        <v>0</v>
      </c>
      <c r="G131" s="285">
        <f>+G129*20%</f>
        <v>0</v>
      </c>
      <c r="H131" s="285">
        <f>+H129*20%</f>
        <v>0</v>
      </c>
      <c r="I131" s="285">
        <f>+I129*20%</f>
        <v>0</v>
      </c>
      <c r="J131" s="285">
        <f>+J129*20%</f>
        <v>0</v>
      </c>
      <c r="K131" s="287">
        <f t="shared" si="129"/>
        <v>2500000000</v>
      </c>
      <c r="L131" s="285">
        <f t="shared" ref="L131:Q131" si="214">+L129*20%</f>
        <v>177791141</v>
      </c>
      <c r="M131" s="285">
        <f t="shared" si="214"/>
        <v>112823486.40000001</v>
      </c>
      <c r="N131" s="285">
        <f t="shared" si="214"/>
        <v>164735201.60000002</v>
      </c>
      <c r="O131" s="285">
        <f t="shared" si="214"/>
        <v>137799537.20000002</v>
      </c>
      <c r="P131" s="285">
        <f t="shared" si="214"/>
        <v>155379038.80000001</v>
      </c>
      <c r="Q131" s="285">
        <f t="shared" si="214"/>
        <v>98229680</v>
      </c>
      <c r="R131" s="287">
        <f t="shared" si="131"/>
        <v>846758085</v>
      </c>
      <c r="S131" s="285">
        <f t="shared" ref="S131:Z131" si="215">+S129*20%</f>
        <v>131094560</v>
      </c>
      <c r="T131" s="285">
        <f t="shared" si="215"/>
        <v>144909164</v>
      </c>
      <c r="U131" s="285">
        <f t="shared" si="215"/>
        <v>180262187.60000002</v>
      </c>
      <c r="V131" s="285">
        <f t="shared" si="215"/>
        <v>117941638.2</v>
      </c>
      <c r="W131" s="285">
        <f t="shared" si="215"/>
        <v>120132396.40000001</v>
      </c>
      <c r="X131" s="285">
        <f t="shared" si="215"/>
        <v>0</v>
      </c>
      <c r="Y131" s="285">
        <f t="shared" si="215"/>
        <v>0</v>
      </c>
      <c r="Z131" s="285">
        <f t="shared" si="215"/>
        <v>0</v>
      </c>
      <c r="AA131" s="287">
        <f t="shared" si="133"/>
        <v>694339946.20000005</v>
      </c>
      <c r="AB131" s="287">
        <f t="shared" si="119"/>
        <v>1541098031.2</v>
      </c>
      <c r="AC131" s="37">
        <f t="shared" si="120"/>
        <v>0.61643921248</v>
      </c>
    </row>
    <row r="132" spans="1:29" s="5" customFormat="1" ht="28.5" x14ac:dyDescent="0.2">
      <c r="A132" s="156"/>
      <c r="B132" s="97" t="s">
        <v>593</v>
      </c>
      <c r="C132" s="98" t="s">
        <v>594</v>
      </c>
      <c r="D132" s="285">
        <f>+D129*10%</f>
        <v>1250000000</v>
      </c>
      <c r="E132" s="285">
        <f>SUM('ADICIONES  2018'!C132:M132)</f>
        <v>0</v>
      </c>
      <c r="F132" s="285">
        <f>+F129*10%</f>
        <v>0</v>
      </c>
      <c r="G132" s="285">
        <f>+G129*10%</f>
        <v>0</v>
      </c>
      <c r="H132" s="285">
        <f>+H129*10%</f>
        <v>0</v>
      </c>
      <c r="I132" s="285">
        <f>+I129*10%</f>
        <v>0</v>
      </c>
      <c r="J132" s="285">
        <f>+J129*10%</f>
        <v>0</v>
      </c>
      <c r="K132" s="287">
        <f t="shared" si="129"/>
        <v>1250000000</v>
      </c>
      <c r="L132" s="285">
        <f t="shared" ref="L132:Q132" si="216">+L129*10%</f>
        <v>88895570.5</v>
      </c>
      <c r="M132" s="285">
        <f t="shared" si="216"/>
        <v>56411743.200000003</v>
      </c>
      <c r="N132" s="285">
        <f t="shared" si="216"/>
        <v>82367600.800000012</v>
      </c>
      <c r="O132" s="285">
        <f t="shared" si="216"/>
        <v>68899768.600000009</v>
      </c>
      <c r="P132" s="285">
        <f t="shared" si="216"/>
        <v>77689519.400000006</v>
      </c>
      <c r="Q132" s="285">
        <f t="shared" si="216"/>
        <v>49114840</v>
      </c>
      <c r="R132" s="287">
        <f t="shared" si="131"/>
        <v>423379042.5</v>
      </c>
      <c r="S132" s="285">
        <f t="shared" ref="S132:Z132" si="217">+S129*10%</f>
        <v>65547280</v>
      </c>
      <c r="T132" s="285">
        <f t="shared" si="217"/>
        <v>72454582</v>
      </c>
      <c r="U132" s="285">
        <f t="shared" si="217"/>
        <v>90131093.800000012</v>
      </c>
      <c r="V132" s="285">
        <f t="shared" si="217"/>
        <v>58970819.100000001</v>
      </c>
      <c r="W132" s="285">
        <f t="shared" si="217"/>
        <v>60066198.200000003</v>
      </c>
      <c r="X132" s="285">
        <f t="shared" si="217"/>
        <v>0</v>
      </c>
      <c r="Y132" s="285">
        <f t="shared" si="217"/>
        <v>0</v>
      </c>
      <c r="Z132" s="285">
        <f t="shared" si="217"/>
        <v>0</v>
      </c>
      <c r="AA132" s="287">
        <f t="shared" si="133"/>
        <v>347169973.10000002</v>
      </c>
      <c r="AB132" s="287">
        <f t="shared" si="119"/>
        <v>770549015.60000002</v>
      </c>
      <c r="AC132" s="37">
        <f t="shared" si="120"/>
        <v>0.61643921248</v>
      </c>
    </row>
    <row r="133" spans="1:29" s="5" customFormat="1" ht="28.5" x14ac:dyDescent="0.2">
      <c r="A133" s="156"/>
      <c r="B133" s="97" t="s">
        <v>595</v>
      </c>
      <c r="C133" s="98" t="s">
        <v>596</v>
      </c>
      <c r="D133" s="285">
        <f>+D129*10%</f>
        <v>1250000000</v>
      </c>
      <c r="E133" s="285">
        <f>SUM('ADICIONES  2018'!C133:M133)</f>
        <v>0</v>
      </c>
      <c r="F133" s="285">
        <f>+F129*10%</f>
        <v>0</v>
      </c>
      <c r="G133" s="285">
        <f>+G129*10%</f>
        <v>0</v>
      </c>
      <c r="H133" s="285">
        <f>+H129*10%</f>
        <v>0</v>
      </c>
      <c r="I133" s="285">
        <f>+I129*10%</f>
        <v>0</v>
      </c>
      <c r="J133" s="285">
        <f>+J129*10%</f>
        <v>0</v>
      </c>
      <c r="K133" s="287">
        <f t="shared" si="129"/>
        <v>1250000000</v>
      </c>
      <c r="L133" s="285">
        <f t="shared" ref="L133:Q133" si="218">+L129*10%</f>
        <v>88895570.5</v>
      </c>
      <c r="M133" s="285">
        <f t="shared" si="218"/>
        <v>56411743.200000003</v>
      </c>
      <c r="N133" s="285">
        <f t="shared" si="218"/>
        <v>82367600.800000012</v>
      </c>
      <c r="O133" s="285">
        <f t="shared" si="218"/>
        <v>68899768.600000009</v>
      </c>
      <c r="P133" s="285">
        <f t="shared" si="218"/>
        <v>77689519.400000006</v>
      </c>
      <c r="Q133" s="285">
        <f t="shared" si="218"/>
        <v>49114840</v>
      </c>
      <c r="R133" s="287">
        <f t="shared" si="131"/>
        <v>423379042.5</v>
      </c>
      <c r="S133" s="285">
        <f t="shared" ref="S133:Z133" si="219">+S129*10%</f>
        <v>65547280</v>
      </c>
      <c r="T133" s="285">
        <f t="shared" si="219"/>
        <v>72454582</v>
      </c>
      <c r="U133" s="285">
        <f t="shared" si="219"/>
        <v>90131093.800000012</v>
      </c>
      <c r="V133" s="285">
        <f t="shared" si="219"/>
        <v>58970819.100000001</v>
      </c>
      <c r="W133" s="285">
        <f t="shared" si="219"/>
        <v>60066198.200000003</v>
      </c>
      <c r="X133" s="285">
        <f t="shared" si="219"/>
        <v>0</v>
      </c>
      <c r="Y133" s="285">
        <f t="shared" si="219"/>
        <v>0</v>
      </c>
      <c r="Z133" s="285">
        <f t="shared" si="219"/>
        <v>0</v>
      </c>
      <c r="AA133" s="287">
        <f t="shared" si="133"/>
        <v>347169973.10000002</v>
      </c>
      <c r="AB133" s="287">
        <f t="shared" si="119"/>
        <v>770549015.60000002</v>
      </c>
      <c r="AC133" s="37">
        <f t="shared" si="120"/>
        <v>0.61643921248</v>
      </c>
    </row>
    <row r="134" spans="1:29" s="79" customFormat="1" ht="15.75" x14ac:dyDescent="0.2">
      <c r="A134" s="363">
        <v>1</v>
      </c>
      <c r="B134" s="110" t="s">
        <v>597</v>
      </c>
      <c r="C134" s="106" t="s">
        <v>598</v>
      </c>
      <c r="D134" s="105">
        <v>43000000000</v>
      </c>
      <c r="E134" s="105">
        <f>SUM('ADICIONES  2018'!C134:M134)</f>
        <v>0</v>
      </c>
      <c r="F134" s="105"/>
      <c r="G134" s="105"/>
      <c r="H134" s="105"/>
      <c r="I134" s="105"/>
      <c r="J134" s="105"/>
      <c r="K134" s="105">
        <f t="shared" si="129"/>
        <v>43000000000</v>
      </c>
      <c r="L134" s="105">
        <v>5154436417</v>
      </c>
      <c r="M134" s="105">
        <v>2192081263</v>
      </c>
      <c r="N134" s="105">
        <v>3152635870</v>
      </c>
      <c r="O134" s="105">
        <v>3446217563</v>
      </c>
      <c r="P134" s="105">
        <v>2964815371</v>
      </c>
      <c r="Q134" s="105">
        <v>2296678571</v>
      </c>
      <c r="R134" s="105">
        <f t="shared" si="131"/>
        <v>19206865055</v>
      </c>
      <c r="S134" s="105">
        <v>2233640680</v>
      </c>
      <c r="T134" s="105">
        <v>2248248069</v>
      </c>
      <c r="U134" s="105">
        <v>2944707248</v>
      </c>
      <c r="V134" s="105">
        <v>2872295707</v>
      </c>
      <c r="W134" s="105">
        <v>2679718333</v>
      </c>
      <c r="X134" s="105"/>
      <c r="Y134" s="105"/>
      <c r="Z134" s="105"/>
      <c r="AA134" s="105">
        <f t="shared" si="133"/>
        <v>12978610037</v>
      </c>
      <c r="AB134" s="105">
        <f t="shared" si="119"/>
        <v>32185475092</v>
      </c>
      <c r="AC134" s="104">
        <f>+AB134/K134</f>
        <v>0.74849942074418607</v>
      </c>
    </row>
    <row r="135" spans="1:29" s="5" customFormat="1" ht="28.5" x14ac:dyDescent="0.2">
      <c r="A135" s="364"/>
      <c r="B135" s="97" t="s">
        <v>599</v>
      </c>
      <c r="C135" s="98" t="s">
        <v>600</v>
      </c>
      <c r="D135" s="285">
        <f>+D134*20%</f>
        <v>8600000000</v>
      </c>
      <c r="E135" s="285">
        <f>SUM('ADICIONES  2018'!C135:M135)</f>
        <v>0</v>
      </c>
      <c r="F135" s="285">
        <f>+F134*20%</f>
        <v>0</v>
      </c>
      <c r="G135" s="285">
        <f>+G134*20%</f>
        <v>0</v>
      </c>
      <c r="H135" s="285">
        <f>+H134*20%</f>
        <v>0</v>
      </c>
      <c r="I135" s="285">
        <f>+I134*20%</f>
        <v>0</v>
      </c>
      <c r="J135" s="285">
        <f>+J134*20%</f>
        <v>0</v>
      </c>
      <c r="K135" s="287">
        <f t="shared" si="129"/>
        <v>8600000000</v>
      </c>
      <c r="L135" s="285">
        <f t="shared" ref="L135:Q135" si="220">+L134*20%</f>
        <v>1030887283.4000001</v>
      </c>
      <c r="M135" s="285">
        <f t="shared" si="220"/>
        <v>438416252.60000002</v>
      </c>
      <c r="N135" s="285">
        <f t="shared" si="220"/>
        <v>630527174</v>
      </c>
      <c r="O135" s="285">
        <f t="shared" si="220"/>
        <v>689243512.60000002</v>
      </c>
      <c r="P135" s="285">
        <f t="shared" si="220"/>
        <v>592963074.20000005</v>
      </c>
      <c r="Q135" s="285">
        <f t="shared" si="220"/>
        <v>459335714.20000005</v>
      </c>
      <c r="R135" s="287">
        <f t="shared" si="131"/>
        <v>3841373011</v>
      </c>
      <c r="S135" s="285">
        <f t="shared" ref="S135:Z135" si="221">+S134*20%</f>
        <v>446728136</v>
      </c>
      <c r="T135" s="285">
        <f t="shared" si="221"/>
        <v>449649613.80000001</v>
      </c>
      <c r="U135" s="285">
        <f t="shared" si="221"/>
        <v>588941449.60000002</v>
      </c>
      <c r="V135" s="285">
        <f t="shared" si="221"/>
        <v>574459141.39999998</v>
      </c>
      <c r="W135" s="285">
        <f t="shared" si="221"/>
        <v>535943666.60000002</v>
      </c>
      <c r="X135" s="285">
        <f t="shared" si="221"/>
        <v>0</v>
      </c>
      <c r="Y135" s="285">
        <f t="shared" si="221"/>
        <v>0</v>
      </c>
      <c r="Z135" s="285">
        <f t="shared" si="221"/>
        <v>0</v>
      </c>
      <c r="AA135" s="287">
        <f t="shared" si="133"/>
        <v>2595722007.4000001</v>
      </c>
      <c r="AB135" s="287">
        <f t="shared" si="119"/>
        <v>6437095018.3999996</v>
      </c>
      <c r="AC135" s="37">
        <f t="shared" si="120"/>
        <v>0.74849942074418596</v>
      </c>
    </row>
    <row r="136" spans="1:29" s="5" customFormat="1" ht="28.5" x14ac:dyDescent="0.2">
      <c r="A136" s="156"/>
      <c r="B136" s="97" t="s">
        <v>601</v>
      </c>
      <c r="C136" s="98" t="s">
        <v>602</v>
      </c>
      <c r="D136" s="285">
        <f>+D134*40%</f>
        <v>17200000000</v>
      </c>
      <c r="E136" s="285">
        <f>SUM('ADICIONES  2018'!C136:M136)</f>
        <v>0</v>
      </c>
      <c r="F136" s="285">
        <f>+F134*40%</f>
        <v>0</v>
      </c>
      <c r="G136" s="285">
        <f>+G134*40%</f>
        <v>0</v>
      </c>
      <c r="H136" s="285">
        <f>+H134*40%</f>
        <v>0</v>
      </c>
      <c r="I136" s="285">
        <f>+I134*40%</f>
        <v>0</v>
      </c>
      <c r="J136" s="285">
        <f>+J134*40%</f>
        <v>0</v>
      </c>
      <c r="K136" s="287">
        <f t="shared" si="129"/>
        <v>17200000000</v>
      </c>
      <c r="L136" s="285">
        <f t="shared" ref="L136:Q136" si="222">+L134*40%</f>
        <v>2061774566.8000002</v>
      </c>
      <c r="M136" s="285">
        <f t="shared" si="222"/>
        <v>876832505.20000005</v>
      </c>
      <c r="N136" s="285">
        <f t="shared" si="222"/>
        <v>1261054348</v>
      </c>
      <c r="O136" s="285">
        <f t="shared" si="222"/>
        <v>1378487025.2</v>
      </c>
      <c r="P136" s="285">
        <f t="shared" si="222"/>
        <v>1185926148.4000001</v>
      </c>
      <c r="Q136" s="285">
        <f t="shared" si="222"/>
        <v>918671428.4000001</v>
      </c>
      <c r="R136" s="287">
        <f t="shared" si="131"/>
        <v>7682746022</v>
      </c>
      <c r="S136" s="285">
        <f t="shared" ref="S136:Z136" si="223">+S134*40%</f>
        <v>893456272</v>
      </c>
      <c r="T136" s="285">
        <f t="shared" si="223"/>
        <v>899299227.60000002</v>
      </c>
      <c r="U136" s="285">
        <f t="shared" si="223"/>
        <v>1177882899.2</v>
      </c>
      <c r="V136" s="285">
        <f t="shared" si="223"/>
        <v>1148918282.8</v>
      </c>
      <c r="W136" s="285">
        <f t="shared" si="223"/>
        <v>1071887333.2</v>
      </c>
      <c r="X136" s="285">
        <f t="shared" si="223"/>
        <v>0</v>
      </c>
      <c r="Y136" s="285">
        <f t="shared" si="223"/>
        <v>0</v>
      </c>
      <c r="Z136" s="285">
        <f t="shared" si="223"/>
        <v>0</v>
      </c>
      <c r="AA136" s="287">
        <f t="shared" si="133"/>
        <v>5191444014.8000002</v>
      </c>
      <c r="AB136" s="287">
        <f t="shared" si="119"/>
        <v>12874190036.799999</v>
      </c>
      <c r="AC136" s="37">
        <f t="shared" si="120"/>
        <v>0.74849942074418596</v>
      </c>
    </row>
    <row r="137" spans="1:29" s="5" customFormat="1" ht="28.5" x14ac:dyDescent="0.2">
      <c r="A137" s="364"/>
      <c r="B137" s="97" t="s">
        <v>603</v>
      </c>
      <c r="C137" s="98" t="s">
        <v>604</v>
      </c>
      <c r="D137" s="285">
        <f>+D134*20%</f>
        <v>8600000000</v>
      </c>
      <c r="E137" s="285">
        <f>SUM('ADICIONES  2018'!C137:M137)</f>
        <v>0</v>
      </c>
      <c r="F137" s="285">
        <f>+F134*20%</f>
        <v>0</v>
      </c>
      <c r="G137" s="285">
        <f>+G134*20%</f>
        <v>0</v>
      </c>
      <c r="H137" s="285">
        <f>+H134*20%</f>
        <v>0</v>
      </c>
      <c r="I137" s="285">
        <f>+I134*20%</f>
        <v>0</v>
      </c>
      <c r="J137" s="285">
        <f>+J134*20%</f>
        <v>0</v>
      </c>
      <c r="K137" s="287">
        <f t="shared" si="129"/>
        <v>8600000000</v>
      </c>
      <c r="L137" s="285">
        <f t="shared" ref="L137:Q137" si="224">+L134*20%</f>
        <v>1030887283.4000001</v>
      </c>
      <c r="M137" s="285">
        <f t="shared" si="224"/>
        <v>438416252.60000002</v>
      </c>
      <c r="N137" s="285">
        <f t="shared" si="224"/>
        <v>630527174</v>
      </c>
      <c r="O137" s="285">
        <f t="shared" si="224"/>
        <v>689243512.60000002</v>
      </c>
      <c r="P137" s="285">
        <f t="shared" si="224"/>
        <v>592963074.20000005</v>
      </c>
      <c r="Q137" s="285">
        <f t="shared" si="224"/>
        <v>459335714.20000005</v>
      </c>
      <c r="R137" s="287">
        <f t="shared" si="131"/>
        <v>3841373011</v>
      </c>
      <c r="S137" s="285">
        <f t="shared" ref="S137:Z137" si="225">+S134*20%</f>
        <v>446728136</v>
      </c>
      <c r="T137" s="285">
        <f t="shared" si="225"/>
        <v>449649613.80000001</v>
      </c>
      <c r="U137" s="285">
        <f t="shared" si="225"/>
        <v>588941449.60000002</v>
      </c>
      <c r="V137" s="285">
        <f t="shared" si="225"/>
        <v>574459141.39999998</v>
      </c>
      <c r="W137" s="285">
        <f t="shared" si="225"/>
        <v>535943666.60000002</v>
      </c>
      <c r="X137" s="285">
        <f t="shared" si="225"/>
        <v>0</v>
      </c>
      <c r="Y137" s="285">
        <f t="shared" si="225"/>
        <v>0</v>
      </c>
      <c r="Z137" s="285">
        <f t="shared" si="225"/>
        <v>0</v>
      </c>
      <c r="AA137" s="287">
        <f t="shared" si="133"/>
        <v>2595722007.4000001</v>
      </c>
      <c r="AB137" s="287">
        <f t="shared" si="119"/>
        <v>6437095018.3999996</v>
      </c>
      <c r="AC137" s="37">
        <f t="shared" si="120"/>
        <v>0.74849942074418596</v>
      </c>
    </row>
    <row r="138" spans="1:29" x14ac:dyDescent="0.2">
      <c r="B138" s="97" t="s">
        <v>605</v>
      </c>
      <c r="C138" s="98" t="s">
        <v>606</v>
      </c>
      <c r="D138" s="285">
        <f>+D134*20%</f>
        <v>8600000000</v>
      </c>
      <c r="E138" s="285">
        <f>SUM('ADICIONES  2018'!C138:M138)</f>
        <v>0</v>
      </c>
      <c r="F138" s="285">
        <f>+F134*20%</f>
        <v>0</v>
      </c>
      <c r="G138" s="285">
        <f>+G134*20%</f>
        <v>0</v>
      </c>
      <c r="H138" s="285">
        <f>+H134*20%</f>
        <v>0</v>
      </c>
      <c r="I138" s="285">
        <f>+I134*20%</f>
        <v>0</v>
      </c>
      <c r="J138" s="285">
        <f>+J134*20%</f>
        <v>0</v>
      </c>
      <c r="K138" s="287">
        <f t="shared" si="129"/>
        <v>8600000000</v>
      </c>
      <c r="L138" s="285">
        <f t="shared" ref="L138:Q138" si="226">+L134*20%</f>
        <v>1030887283.4000001</v>
      </c>
      <c r="M138" s="285">
        <f t="shared" si="226"/>
        <v>438416252.60000002</v>
      </c>
      <c r="N138" s="285">
        <f t="shared" si="226"/>
        <v>630527174</v>
      </c>
      <c r="O138" s="285">
        <f t="shared" si="226"/>
        <v>689243512.60000002</v>
      </c>
      <c r="P138" s="285">
        <f t="shared" si="226"/>
        <v>592963074.20000005</v>
      </c>
      <c r="Q138" s="285">
        <f t="shared" si="226"/>
        <v>459335714.20000005</v>
      </c>
      <c r="R138" s="287">
        <f t="shared" si="131"/>
        <v>3841373011</v>
      </c>
      <c r="S138" s="285">
        <f t="shared" ref="S138:Z138" si="227">+S134*20%</f>
        <v>446728136</v>
      </c>
      <c r="T138" s="285">
        <f t="shared" si="227"/>
        <v>449649613.80000001</v>
      </c>
      <c r="U138" s="285">
        <f t="shared" si="227"/>
        <v>588941449.60000002</v>
      </c>
      <c r="V138" s="285">
        <f t="shared" si="227"/>
        <v>574459141.39999998</v>
      </c>
      <c r="W138" s="285">
        <f t="shared" si="227"/>
        <v>535943666.60000002</v>
      </c>
      <c r="X138" s="285">
        <f t="shared" si="227"/>
        <v>0</v>
      </c>
      <c r="Y138" s="285">
        <f t="shared" si="227"/>
        <v>0</v>
      </c>
      <c r="Z138" s="285">
        <f t="shared" si="227"/>
        <v>0</v>
      </c>
      <c r="AA138" s="287">
        <f t="shared" si="133"/>
        <v>2595722007.4000001</v>
      </c>
      <c r="AB138" s="287">
        <f t="shared" si="119"/>
        <v>6437095018.3999996</v>
      </c>
      <c r="AC138" s="37">
        <f t="shared" si="120"/>
        <v>0.74849942074418596</v>
      </c>
    </row>
    <row r="139" spans="1:29" s="79" customFormat="1" ht="15.75" x14ac:dyDescent="0.2">
      <c r="A139" s="363">
        <v>1</v>
      </c>
      <c r="B139" s="110" t="s">
        <v>607</v>
      </c>
      <c r="C139" s="106" t="s">
        <v>608</v>
      </c>
      <c r="D139" s="105">
        <v>37000000000</v>
      </c>
      <c r="E139" s="105">
        <f>SUM('ADICIONES  2018'!C139:M139)</f>
        <v>0</v>
      </c>
      <c r="F139" s="105"/>
      <c r="G139" s="105"/>
      <c r="H139" s="105"/>
      <c r="I139" s="105"/>
      <c r="J139" s="105"/>
      <c r="K139" s="105">
        <f t="shared" si="129"/>
        <v>37000000000</v>
      </c>
      <c r="L139" s="105">
        <v>4618107517</v>
      </c>
      <c r="M139" s="105">
        <v>1454551104</v>
      </c>
      <c r="N139" s="105">
        <v>2439029408</v>
      </c>
      <c r="O139" s="105">
        <v>2796786986</v>
      </c>
      <c r="P139" s="105">
        <v>2733047637</v>
      </c>
      <c r="Q139" s="105">
        <v>2936568400</v>
      </c>
      <c r="R139" s="105">
        <f t="shared" si="131"/>
        <v>16978091052</v>
      </c>
      <c r="S139" s="105">
        <v>2934349780</v>
      </c>
      <c r="T139" s="105">
        <v>2685501900</v>
      </c>
      <c r="U139" s="105">
        <v>3290578818</v>
      </c>
      <c r="V139" s="105">
        <v>3162530792</v>
      </c>
      <c r="W139" s="105">
        <v>3215342097</v>
      </c>
      <c r="X139" s="105"/>
      <c r="Y139" s="105"/>
      <c r="Z139" s="105"/>
      <c r="AA139" s="105">
        <f t="shared" si="133"/>
        <v>15288303387</v>
      </c>
      <c r="AB139" s="105">
        <f t="shared" si="119"/>
        <v>32266394439</v>
      </c>
      <c r="AC139" s="104">
        <f t="shared" si="120"/>
        <v>0.87206471456756762</v>
      </c>
    </row>
    <row r="140" spans="1:29" s="5" customFormat="1" x14ac:dyDescent="0.2">
      <c r="A140" s="156"/>
      <c r="B140" s="97" t="s">
        <v>609</v>
      </c>
      <c r="C140" s="98" t="s">
        <v>610</v>
      </c>
      <c r="D140" s="285">
        <f>+D139*56%</f>
        <v>20720000000.000004</v>
      </c>
      <c r="E140" s="285">
        <f>SUM('ADICIONES  2018'!C140:M140)</f>
        <v>0</v>
      </c>
      <c r="F140" s="285">
        <f t="shared" ref="F140:J140" si="228">+F139*60%</f>
        <v>0</v>
      </c>
      <c r="G140" s="285">
        <f t="shared" si="228"/>
        <v>0</v>
      </c>
      <c r="H140" s="285">
        <f t="shared" si="228"/>
        <v>0</v>
      </c>
      <c r="I140" s="285">
        <f t="shared" si="228"/>
        <v>0</v>
      </c>
      <c r="J140" s="285">
        <f t="shared" si="228"/>
        <v>0</v>
      </c>
      <c r="K140" s="287">
        <f t="shared" si="129"/>
        <v>20720000000.000004</v>
      </c>
      <c r="L140" s="285">
        <f>+L139*60%</f>
        <v>2770864510.1999998</v>
      </c>
      <c r="M140" s="285">
        <f t="shared" ref="M140:Q140" si="229">+M139*60%</f>
        <v>872730662.39999998</v>
      </c>
      <c r="N140" s="285">
        <f t="shared" si="229"/>
        <v>1463417644.8</v>
      </c>
      <c r="O140" s="285">
        <f t="shared" si="229"/>
        <v>1678072191.5999999</v>
      </c>
      <c r="P140" s="285">
        <f t="shared" si="229"/>
        <v>1639828582.2</v>
      </c>
      <c r="Q140" s="285">
        <f t="shared" si="229"/>
        <v>1761941040</v>
      </c>
      <c r="R140" s="287">
        <f t="shared" si="131"/>
        <v>10186854631.200001</v>
      </c>
      <c r="S140" s="285">
        <f t="shared" ref="S140:Z140" si="230">+S139*60%</f>
        <v>1760609868</v>
      </c>
      <c r="T140" s="285">
        <f t="shared" si="230"/>
        <v>1611301140</v>
      </c>
      <c r="U140" s="285">
        <f t="shared" si="230"/>
        <v>1974347290.8</v>
      </c>
      <c r="V140" s="285">
        <f t="shared" si="230"/>
        <v>1897518475.2</v>
      </c>
      <c r="W140" s="285">
        <f t="shared" si="230"/>
        <v>1929205258.2</v>
      </c>
      <c r="X140" s="285">
        <f t="shared" si="230"/>
        <v>0</v>
      </c>
      <c r="Y140" s="285">
        <f t="shared" si="230"/>
        <v>0</v>
      </c>
      <c r="Z140" s="285">
        <f t="shared" si="230"/>
        <v>0</v>
      </c>
      <c r="AA140" s="287">
        <f t="shared" si="133"/>
        <v>9172982032.2000008</v>
      </c>
      <c r="AB140" s="287">
        <f t="shared" si="119"/>
        <v>19359836663.400002</v>
      </c>
      <c r="AC140" s="37">
        <f t="shared" si="120"/>
        <v>0.93435505132239371</v>
      </c>
    </row>
    <row r="141" spans="1:29" s="5" customFormat="1" ht="28.5" x14ac:dyDescent="0.2">
      <c r="A141" s="156"/>
      <c r="B141" s="97" t="s">
        <v>611</v>
      </c>
      <c r="C141" s="98" t="s">
        <v>612</v>
      </c>
      <c r="D141" s="285">
        <f>+D139*16.9027027027027%</f>
        <v>6254000000</v>
      </c>
      <c r="E141" s="285">
        <f>SUM('ADICIONES  2018'!C141:M141)</f>
        <v>0</v>
      </c>
      <c r="F141" s="285">
        <f t="shared" ref="F141:J141" si="231">+F139*16.9027%</f>
        <v>0</v>
      </c>
      <c r="G141" s="285">
        <f t="shared" si="231"/>
        <v>0</v>
      </c>
      <c r="H141" s="285">
        <f t="shared" si="231"/>
        <v>0</v>
      </c>
      <c r="I141" s="285">
        <f t="shared" si="231"/>
        <v>0</v>
      </c>
      <c r="J141" s="285">
        <f t="shared" si="231"/>
        <v>0</v>
      </c>
      <c r="K141" s="287">
        <f t="shared" si="129"/>
        <v>6254000000</v>
      </c>
      <c r="L141" s="285">
        <f>+L139*16.9027%</f>
        <v>780584859.2759589</v>
      </c>
      <c r="M141" s="285">
        <f t="shared" ref="M141:Q141" si="232">+M139*16.9027%</f>
        <v>245858409.45580798</v>
      </c>
      <c r="N141" s="285">
        <f t="shared" si="232"/>
        <v>412261823.74601597</v>
      </c>
      <c r="O141" s="285">
        <f t="shared" si="232"/>
        <v>472732513.88262194</v>
      </c>
      <c r="P141" s="285">
        <f t="shared" si="232"/>
        <v>461958842.93919897</v>
      </c>
      <c r="Q141" s="285">
        <f t="shared" si="232"/>
        <v>496359346.94679993</v>
      </c>
      <c r="R141" s="287">
        <f t="shared" si="131"/>
        <v>2869755796.2464037</v>
      </c>
      <c r="S141" s="285">
        <f t="shared" ref="S141:Z141" si="233">+S139*16.9027%</f>
        <v>495984340.26405996</v>
      </c>
      <c r="T141" s="285">
        <f t="shared" si="233"/>
        <v>453922329.65129995</v>
      </c>
      <c r="U141" s="285">
        <f t="shared" si="233"/>
        <v>556196665.87008595</v>
      </c>
      <c r="V141" s="285">
        <f t="shared" si="233"/>
        <v>534553092.17938393</v>
      </c>
      <c r="W141" s="285">
        <f t="shared" si="233"/>
        <v>543479628.629619</v>
      </c>
      <c r="X141" s="285">
        <f t="shared" si="233"/>
        <v>0</v>
      </c>
      <c r="Y141" s="285">
        <f t="shared" si="233"/>
        <v>0</v>
      </c>
      <c r="Z141" s="285">
        <f t="shared" si="233"/>
        <v>0</v>
      </c>
      <c r="AA141" s="287">
        <f t="shared" si="133"/>
        <v>2584136056.594449</v>
      </c>
      <c r="AB141" s="287">
        <f t="shared" ref="AB141:AB205" si="234">+R141+AA141</f>
        <v>5453891852.8408527</v>
      </c>
      <c r="AC141" s="37">
        <f t="shared" ref="AC141:AC205" si="235">+AB141/K141</f>
        <v>0.87206457512645552</v>
      </c>
    </row>
    <row r="142" spans="1:29" s="5" customFormat="1" ht="28.5" x14ac:dyDescent="0.2">
      <c r="A142" s="156"/>
      <c r="B142" s="97" t="s">
        <v>613</v>
      </c>
      <c r="C142" s="98" t="s">
        <v>614</v>
      </c>
      <c r="D142" s="285">
        <f>+D139*5.8972972972973%</f>
        <v>2182000000.000001</v>
      </c>
      <c r="E142" s="285">
        <f>SUM('ADICIONES  2018'!C142:M142)</f>
        <v>0</v>
      </c>
      <c r="F142" s="285">
        <f t="shared" ref="F142:J142" si="236">+F139*2.0973%</f>
        <v>0</v>
      </c>
      <c r="G142" s="285">
        <f t="shared" si="236"/>
        <v>0</v>
      </c>
      <c r="H142" s="285">
        <f t="shared" si="236"/>
        <v>0</v>
      </c>
      <c r="I142" s="285">
        <f t="shared" si="236"/>
        <v>0</v>
      </c>
      <c r="J142" s="285">
        <f t="shared" si="236"/>
        <v>0</v>
      </c>
      <c r="K142" s="287">
        <f t="shared" si="129"/>
        <v>2182000000.000001</v>
      </c>
      <c r="L142" s="285">
        <f>+L139*2.0973%</f>
        <v>96855568.954041004</v>
      </c>
      <c r="M142" s="285">
        <f t="shared" ref="M142:Q142" si="237">+M139*2.0973%</f>
        <v>30506300.304192003</v>
      </c>
      <c r="N142" s="285">
        <f t="shared" si="237"/>
        <v>51153763.773984008</v>
      </c>
      <c r="O142" s="285">
        <f t="shared" si="237"/>
        <v>58657013.457378007</v>
      </c>
      <c r="P142" s="285">
        <f t="shared" si="237"/>
        <v>57320208.090801008</v>
      </c>
      <c r="Q142" s="285">
        <f t="shared" si="237"/>
        <v>61588649.053200006</v>
      </c>
      <c r="R142" s="287">
        <f t="shared" si="131"/>
        <v>356081503.63359606</v>
      </c>
      <c r="S142" s="285">
        <f t="shared" ref="S142:Z142" si="238">+S139*2.0973%</f>
        <v>61542117.935940005</v>
      </c>
      <c r="T142" s="285">
        <f t="shared" si="238"/>
        <v>56323031.348700002</v>
      </c>
      <c r="U142" s="285">
        <f t="shared" si="238"/>
        <v>69013309.549914002</v>
      </c>
      <c r="V142" s="285">
        <f t="shared" si="238"/>
        <v>66327758.300616004</v>
      </c>
      <c r="W142" s="285">
        <f t="shared" si="238"/>
        <v>67435369.800381005</v>
      </c>
      <c r="X142" s="285">
        <f t="shared" si="238"/>
        <v>0</v>
      </c>
      <c r="Y142" s="285">
        <f t="shared" si="238"/>
        <v>0</v>
      </c>
      <c r="Z142" s="285">
        <f t="shared" si="238"/>
        <v>0</v>
      </c>
      <c r="AA142" s="287">
        <f t="shared" si="133"/>
        <v>320641586.93555105</v>
      </c>
      <c r="AB142" s="287">
        <f t="shared" si="234"/>
        <v>676723090.56914711</v>
      </c>
      <c r="AC142" s="37">
        <f t="shared" si="235"/>
        <v>0.31013890493544766</v>
      </c>
    </row>
    <row r="143" spans="1:29" x14ac:dyDescent="0.2">
      <c r="B143" s="97" t="s">
        <v>615</v>
      </c>
      <c r="C143" s="98" t="s">
        <v>616</v>
      </c>
      <c r="D143" s="285">
        <f>+D139*1.2%</f>
        <v>444000000</v>
      </c>
      <c r="E143" s="285">
        <f>SUM('ADICIONES  2018'!C143:M143)</f>
        <v>0</v>
      </c>
      <c r="F143" s="285">
        <f t="shared" ref="F143:J143" si="239">+F139*1%</f>
        <v>0</v>
      </c>
      <c r="G143" s="285">
        <f t="shared" si="239"/>
        <v>0</v>
      </c>
      <c r="H143" s="285">
        <f t="shared" si="239"/>
        <v>0</v>
      </c>
      <c r="I143" s="285">
        <f t="shared" si="239"/>
        <v>0</v>
      </c>
      <c r="J143" s="285">
        <f t="shared" si="239"/>
        <v>0</v>
      </c>
      <c r="K143" s="287">
        <f t="shared" si="129"/>
        <v>444000000</v>
      </c>
      <c r="L143" s="285">
        <f>+L139*1%</f>
        <v>46181075.170000002</v>
      </c>
      <c r="M143" s="285">
        <f t="shared" ref="M143:Q143" si="240">+M139*1%</f>
        <v>14545511.040000001</v>
      </c>
      <c r="N143" s="285">
        <f t="shared" si="240"/>
        <v>24390294.080000002</v>
      </c>
      <c r="O143" s="285">
        <f t="shared" si="240"/>
        <v>27967869.859999999</v>
      </c>
      <c r="P143" s="285">
        <f t="shared" si="240"/>
        <v>27330476.370000001</v>
      </c>
      <c r="Q143" s="285">
        <f t="shared" si="240"/>
        <v>29365684</v>
      </c>
      <c r="R143" s="287">
        <f t="shared" si="131"/>
        <v>169780910.52000001</v>
      </c>
      <c r="S143" s="285">
        <f t="shared" ref="S143:Z143" si="241">+S139*1%</f>
        <v>29343497.800000001</v>
      </c>
      <c r="T143" s="285">
        <f t="shared" si="241"/>
        <v>26855019</v>
      </c>
      <c r="U143" s="285">
        <f t="shared" si="241"/>
        <v>32905788.18</v>
      </c>
      <c r="V143" s="285">
        <f t="shared" si="241"/>
        <v>31625307.920000002</v>
      </c>
      <c r="W143" s="285">
        <f t="shared" si="241"/>
        <v>32153420.969999999</v>
      </c>
      <c r="X143" s="285">
        <f t="shared" si="241"/>
        <v>0</v>
      </c>
      <c r="Y143" s="285">
        <f t="shared" si="241"/>
        <v>0</v>
      </c>
      <c r="Z143" s="285">
        <f t="shared" si="241"/>
        <v>0</v>
      </c>
      <c r="AA143" s="287">
        <f t="shared" si="133"/>
        <v>152883033.87</v>
      </c>
      <c r="AB143" s="287">
        <f t="shared" si="234"/>
        <v>322663944.38999999</v>
      </c>
      <c r="AC143" s="37">
        <f t="shared" si="235"/>
        <v>0.72672059547297296</v>
      </c>
    </row>
    <row r="144" spans="1:29" x14ac:dyDescent="0.2">
      <c r="B144" s="97" t="s">
        <v>617</v>
      </c>
      <c r="C144" s="98" t="s">
        <v>618</v>
      </c>
      <c r="D144" s="285">
        <f>+D139*20%</f>
        <v>7400000000</v>
      </c>
      <c r="E144" s="285">
        <f>SUM('ADICIONES  2018'!C144:M144)</f>
        <v>0</v>
      </c>
      <c r="F144" s="285">
        <f t="shared" ref="F144:J144" si="242">+F139*20%</f>
        <v>0</v>
      </c>
      <c r="G144" s="285">
        <f t="shared" si="242"/>
        <v>0</v>
      </c>
      <c r="H144" s="285">
        <f t="shared" si="242"/>
        <v>0</v>
      </c>
      <c r="I144" s="285">
        <f t="shared" si="242"/>
        <v>0</v>
      </c>
      <c r="J144" s="285">
        <f t="shared" si="242"/>
        <v>0</v>
      </c>
      <c r="K144" s="287">
        <f t="shared" si="129"/>
        <v>7400000000</v>
      </c>
      <c r="L144" s="285">
        <f t="shared" ref="L144:Q144" si="243">+L139*20%</f>
        <v>923621503.4000001</v>
      </c>
      <c r="M144" s="285">
        <f t="shared" si="243"/>
        <v>290910220.80000001</v>
      </c>
      <c r="N144" s="285">
        <f t="shared" si="243"/>
        <v>487805881.60000002</v>
      </c>
      <c r="O144" s="285">
        <f t="shared" si="243"/>
        <v>559357397.20000005</v>
      </c>
      <c r="P144" s="285">
        <f t="shared" si="243"/>
        <v>546609527.39999998</v>
      </c>
      <c r="Q144" s="285">
        <f t="shared" si="243"/>
        <v>587313680</v>
      </c>
      <c r="R144" s="287">
        <f t="shared" si="131"/>
        <v>3395618210.4000001</v>
      </c>
      <c r="S144" s="285">
        <f t="shared" ref="S144:Z144" si="244">+S139*20%</f>
        <v>586869956</v>
      </c>
      <c r="T144" s="285">
        <f t="shared" si="244"/>
        <v>537100380</v>
      </c>
      <c r="U144" s="285">
        <f t="shared" si="244"/>
        <v>658115763.60000002</v>
      </c>
      <c r="V144" s="285">
        <f t="shared" si="244"/>
        <v>632506158.39999998</v>
      </c>
      <c r="W144" s="285">
        <f t="shared" si="244"/>
        <v>643068419.39999998</v>
      </c>
      <c r="X144" s="285">
        <f t="shared" si="244"/>
        <v>0</v>
      </c>
      <c r="Y144" s="285">
        <f t="shared" si="244"/>
        <v>0</v>
      </c>
      <c r="Z144" s="285">
        <f t="shared" si="244"/>
        <v>0</v>
      </c>
      <c r="AA144" s="287">
        <f t="shared" si="133"/>
        <v>3057660677.4000001</v>
      </c>
      <c r="AB144" s="287">
        <f t="shared" si="234"/>
        <v>6453278887.8000002</v>
      </c>
      <c r="AC144" s="37">
        <f t="shared" si="235"/>
        <v>0.87206471456756762</v>
      </c>
    </row>
    <row r="145" spans="1:29" s="79" customFormat="1" ht="15.75" x14ac:dyDescent="0.2">
      <c r="A145" s="363">
        <v>1</v>
      </c>
      <c r="B145" s="110" t="s">
        <v>619</v>
      </c>
      <c r="C145" s="106" t="s">
        <v>620</v>
      </c>
      <c r="D145" s="105">
        <v>46500000000</v>
      </c>
      <c r="E145" s="105">
        <f>SUM('ADICIONES  2018'!C145:M145)</f>
        <v>0</v>
      </c>
      <c r="F145" s="105"/>
      <c r="G145" s="105"/>
      <c r="H145" s="105"/>
      <c r="I145" s="105"/>
      <c r="J145" s="105"/>
      <c r="K145" s="105">
        <f t="shared" ref="K145:K208" si="245">+D145+E145-F145+G145-H145</f>
        <v>46500000000</v>
      </c>
      <c r="L145" s="105">
        <v>5773574375</v>
      </c>
      <c r="M145" s="105">
        <v>2033540150</v>
      </c>
      <c r="N145" s="105">
        <v>3241304704</v>
      </c>
      <c r="O145" s="105">
        <v>3657372558</v>
      </c>
      <c r="P145" s="105">
        <v>3566008037</v>
      </c>
      <c r="Q145" s="105">
        <v>3663126924</v>
      </c>
      <c r="R145" s="105">
        <f t="shared" si="131"/>
        <v>21934926748</v>
      </c>
      <c r="S145" s="105">
        <v>3609718780</v>
      </c>
      <c r="T145" s="105">
        <v>3498878282</v>
      </c>
      <c r="U145" s="105">
        <v>4018583562</v>
      </c>
      <c r="V145" s="105">
        <v>3951308740</v>
      </c>
      <c r="W145" s="105">
        <v>3866607075</v>
      </c>
      <c r="X145" s="105"/>
      <c r="Y145" s="105"/>
      <c r="Z145" s="105"/>
      <c r="AA145" s="105">
        <f t="shared" si="133"/>
        <v>18945096439</v>
      </c>
      <c r="AB145" s="105">
        <f t="shared" si="234"/>
        <v>40880023187</v>
      </c>
      <c r="AC145" s="104">
        <f t="shared" si="235"/>
        <v>0.87914028359139784</v>
      </c>
    </row>
    <row r="146" spans="1:29" s="5" customFormat="1" x14ac:dyDescent="0.2">
      <c r="A146" s="364"/>
      <c r="B146" s="97" t="s">
        <v>621</v>
      </c>
      <c r="C146" s="98" t="s">
        <v>622</v>
      </c>
      <c r="D146" s="285">
        <f>+D145*75%</f>
        <v>34875000000</v>
      </c>
      <c r="E146" s="285">
        <f>SUM('ADICIONES  2018'!C146:M146)</f>
        <v>0</v>
      </c>
      <c r="F146" s="285">
        <f>+F145*75%</f>
        <v>0</v>
      </c>
      <c r="G146" s="285">
        <f>+G145*75%</f>
        <v>0</v>
      </c>
      <c r="H146" s="285">
        <f>+H145*75%</f>
        <v>0</v>
      </c>
      <c r="I146" s="285">
        <f>+I145*75%</f>
        <v>0</v>
      </c>
      <c r="J146" s="285">
        <f>+J145*75%</f>
        <v>0</v>
      </c>
      <c r="K146" s="287">
        <f t="shared" si="245"/>
        <v>34875000000</v>
      </c>
      <c r="L146" s="285">
        <f t="shared" ref="L146:Q146" si="246">+L145*75%</f>
        <v>4330180781.25</v>
      </c>
      <c r="M146" s="285">
        <f t="shared" si="246"/>
        <v>1525155112.5</v>
      </c>
      <c r="N146" s="285">
        <f t="shared" si="246"/>
        <v>2430978528</v>
      </c>
      <c r="O146" s="285">
        <f t="shared" si="246"/>
        <v>2743029418.5</v>
      </c>
      <c r="P146" s="285">
        <f t="shared" si="246"/>
        <v>2674506027.75</v>
      </c>
      <c r="Q146" s="285">
        <f t="shared" si="246"/>
        <v>2747345193</v>
      </c>
      <c r="R146" s="287">
        <f t="shared" si="131"/>
        <v>16451195061</v>
      </c>
      <c r="S146" s="285">
        <f t="shared" ref="S146:Z146" si="247">+S145*75%</f>
        <v>2707289085</v>
      </c>
      <c r="T146" s="285">
        <f t="shared" si="247"/>
        <v>2624158711.5</v>
      </c>
      <c r="U146" s="285">
        <f t="shared" si="247"/>
        <v>3013937671.5</v>
      </c>
      <c r="V146" s="285">
        <f t="shared" si="247"/>
        <v>2963481555</v>
      </c>
      <c r="W146" s="285">
        <f t="shared" si="247"/>
        <v>2899955306.25</v>
      </c>
      <c r="X146" s="285">
        <f t="shared" si="247"/>
        <v>0</v>
      </c>
      <c r="Y146" s="285">
        <f t="shared" si="247"/>
        <v>0</v>
      </c>
      <c r="Z146" s="285">
        <f t="shared" si="247"/>
        <v>0</v>
      </c>
      <c r="AA146" s="287">
        <f t="shared" si="133"/>
        <v>14208822329.25</v>
      </c>
      <c r="AB146" s="287">
        <f t="shared" si="234"/>
        <v>30660017390.25</v>
      </c>
      <c r="AC146" s="37">
        <f t="shared" si="235"/>
        <v>0.87914028359139784</v>
      </c>
    </row>
    <row r="147" spans="1:29" s="5" customFormat="1" x14ac:dyDescent="0.2">
      <c r="A147" s="156"/>
      <c r="B147" s="97" t="s">
        <v>623</v>
      </c>
      <c r="C147" s="98" t="s">
        <v>624</v>
      </c>
      <c r="D147" s="285">
        <f>+D145*12%</f>
        <v>5580000000</v>
      </c>
      <c r="E147" s="285">
        <f>SUM('ADICIONES  2018'!C147:M147)</f>
        <v>0</v>
      </c>
      <c r="F147" s="285">
        <f>+F145*12%</f>
        <v>0</v>
      </c>
      <c r="G147" s="285">
        <f>+G145*12%</f>
        <v>0</v>
      </c>
      <c r="H147" s="285">
        <f>+H145*12%</f>
        <v>0</v>
      </c>
      <c r="I147" s="285">
        <f>+I145*12%</f>
        <v>0</v>
      </c>
      <c r="J147" s="285">
        <f>+J145*12%</f>
        <v>0</v>
      </c>
      <c r="K147" s="287">
        <f t="shared" si="245"/>
        <v>5580000000</v>
      </c>
      <c r="L147" s="285">
        <f t="shared" ref="L147:Q147" si="248">+L145*12%</f>
        <v>692828925</v>
      </c>
      <c r="M147" s="285">
        <f t="shared" si="248"/>
        <v>244024818</v>
      </c>
      <c r="N147" s="285">
        <f t="shared" si="248"/>
        <v>388956564.47999996</v>
      </c>
      <c r="O147" s="285">
        <f t="shared" si="248"/>
        <v>438884706.95999998</v>
      </c>
      <c r="P147" s="285">
        <f t="shared" si="248"/>
        <v>427920964.44</v>
      </c>
      <c r="Q147" s="285">
        <f t="shared" si="248"/>
        <v>439575230.88</v>
      </c>
      <c r="R147" s="287">
        <f t="shared" ref="R147:R213" si="249">SUM(L147:Q147)</f>
        <v>2632191209.7600002</v>
      </c>
      <c r="S147" s="285">
        <f t="shared" ref="S147:Z147" si="250">+S145*12%</f>
        <v>433166253.59999996</v>
      </c>
      <c r="T147" s="285">
        <f t="shared" si="250"/>
        <v>419865393.83999997</v>
      </c>
      <c r="U147" s="285">
        <f t="shared" si="250"/>
        <v>482230027.44</v>
      </c>
      <c r="V147" s="285">
        <f t="shared" si="250"/>
        <v>474157048.80000001</v>
      </c>
      <c r="W147" s="285">
        <f t="shared" si="250"/>
        <v>463992849</v>
      </c>
      <c r="X147" s="285">
        <f t="shared" si="250"/>
        <v>0</v>
      </c>
      <c r="Y147" s="285">
        <f t="shared" si="250"/>
        <v>0</v>
      </c>
      <c r="Z147" s="285">
        <f t="shared" si="250"/>
        <v>0</v>
      </c>
      <c r="AA147" s="287">
        <f t="shared" ref="AA147:AA213" si="251">SUM(S147:Z147)</f>
        <v>2273411572.6799998</v>
      </c>
      <c r="AB147" s="287">
        <f t="shared" si="234"/>
        <v>4905602782.4400005</v>
      </c>
      <c r="AC147" s="37">
        <f t="shared" si="235"/>
        <v>0.87914028359139795</v>
      </c>
    </row>
    <row r="148" spans="1:29" x14ac:dyDescent="0.2">
      <c r="B148" s="97" t="s">
        <v>625</v>
      </c>
      <c r="C148" s="98" t="s">
        <v>626</v>
      </c>
      <c r="D148" s="285">
        <f>+D145*8%</f>
        <v>3720000000</v>
      </c>
      <c r="E148" s="285">
        <f>SUM('ADICIONES  2018'!C148:M148)</f>
        <v>0</v>
      </c>
      <c r="F148" s="285">
        <f>+F145*8%</f>
        <v>0</v>
      </c>
      <c r="G148" s="285">
        <f>+G145*8%</f>
        <v>0</v>
      </c>
      <c r="H148" s="285">
        <f>+H145*8%</f>
        <v>0</v>
      </c>
      <c r="I148" s="285">
        <f>+I145*8%</f>
        <v>0</v>
      </c>
      <c r="J148" s="285">
        <f>+J145*8%</f>
        <v>0</v>
      </c>
      <c r="K148" s="287">
        <f t="shared" si="245"/>
        <v>3720000000</v>
      </c>
      <c r="L148" s="285">
        <f t="shared" ref="L148:Q148" si="252">+L145*8%</f>
        <v>461885950</v>
      </c>
      <c r="M148" s="285">
        <f t="shared" si="252"/>
        <v>162683212</v>
      </c>
      <c r="N148" s="285">
        <f t="shared" si="252"/>
        <v>259304376.31999999</v>
      </c>
      <c r="O148" s="285">
        <f t="shared" si="252"/>
        <v>292589804.63999999</v>
      </c>
      <c r="P148" s="285">
        <f t="shared" si="252"/>
        <v>285280642.95999998</v>
      </c>
      <c r="Q148" s="285">
        <f t="shared" si="252"/>
        <v>293050153.92000002</v>
      </c>
      <c r="R148" s="287">
        <f t="shared" si="249"/>
        <v>1754794139.8400002</v>
      </c>
      <c r="S148" s="285">
        <f t="shared" ref="S148:Z148" si="253">+S145*8%</f>
        <v>288777502.40000004</v>
      </c>
      <c r="T148" s="285">
        <f t="shared" si="253"/>
        <v>279910262.56</v>
      </c>
      <c r="U148" s="285">
        <f t="shared" si="253"/>
        <v>321486684.95999998</v>
      </c>
      <c r="V148" s="285">
        <f t="shared" si="253"/>
        <v>316104699.19999999</v>
      </c>
      <c r="W148" s="285">
        <f t="shared" si="253"/>
        <v>309328566</v>
      </c>
      <c r="X148" s="285">
        <f t="shared" si="253"/>
        <v>0</v>
      </c>
      <c r="Y148" s="285">
        <f t="shared" si="253"/>
        <v>0</v>
      </c>
      <c r="Z148" s="285">
        <f t="shared" si="253"/>
        <v>0</v>
      </c>
      <c r="AA148" s="287">
        <f t="shared" si="251"/>
        <v>1515607715.1200001</v>
      </c>
      <c r="AB148" s="287">
        <f t="shared" si="234"/>
        <v>3270401854.96</v>
      </c>
      <c r="AC148" s="37">
        <f t="shared" si="235"/>
        <v>0.87914028359139784</v>
      </c>
    </row>
    <row r="149" spans="1:29" x14ac:dyDescent="0.2">
      <c r="B149" s="97" t="s">
        <v>627</v>
      </c>
      <c r="C149" s="98" t="s">
        <v>628</v>
      </c>
      <c r="D149" s="285">
        <f>+D145*3%</f>
        <v>1395000000</v>
      </c>
      <c r="E149" s="285">
        <f>SUM('ADICIONES  2018'!C149:M149)</f>
        <v>0</v>
      </c>
      <c r="F149" s="285">
        <f>+F145*3%</f>
        <v>0</v>
      </c>
      <c r="G149" s="285">
        <f>+G145*3%</f>
        <v>0</v>
      </c>
      <c r="H149" s="285">
        <f>+H145*3%</f>
        <v>0</v>
      </c>
      <c r="I149" s="285">
        <f>+I145*3%</f>
        <v>0</v>
      </c>
      <c r="J149" s="285">
        <f>+J145*3%</f>
        <v>0</v>
      </c>
      <c r="K149" s="287">
        <f t="shared" si="245"/>
        <v>1395000000</v>
      </c>
      <c r="L149" s="285">
        <f t="shared" ref="L149:Q149" si="254">+L145*3%</f>
        <v>173207231.25</v>
      </c>
      <c r="M149" s="285">
        <f t="shared" si="254"/>
        <v>61006204.5</v>
      </c>
      <c r="N149" s="285">
        <f t="shared" si="254"/>
        <v>97239141.11999999</v>
      </c>
      <c r="O149" s="285">
        <f t="shared" si="254"/>
        <v>109721176.73999999</v>
      </c>
      <c r="P149" s="285">
        <f t="shared" si="254"/>
        <v>106980241.11</v>
      </c>
      <c r="Q149" s="285">
        <f t="shared" si="254"/>
        <v>109893807.72</v>
      </c>
      <c r="R149" s="287">
        <f t="shared" si="249"/>
        <v>658047802.44000006</v>
      </c>
      <c r="S149" s="285">
        <f t="shared" ref="S149:Z149" si="255">+S145*3%</f>
        <v>108291563.39999999</v>
      </c>
      <c r="T149" s="285">
        <f t="shared" si="255"/>
        <v>104966348.45999999</v>
      </c>
      <c r="U149" s="285">
        <f t="shared" si="255"/>
        <v>120557506.86</v>
      </c>
      <c r="V149" s="285">
        <f t="shared" si="255"/>
        <v>118539262.2</v>
      </c>
      <c r="W149" s="285">
        <f t="shared" si="255"/>
        <v>115998212.25</v>
      </c>
      <c r="X149" s="285">
        <f t="shared" si="255"/>
        <v>0</v>
      </c>
      <c r="Y149" s="285">
        <f t="shared" si="255"/>
        <v>0</v>
      </c>
      <c r="Z149" s="285">
        <f t="shared" si="255"/>
        <v>0</v>
      </c>
      <c r="AA149" s="287">
        <f t="shared" si="251"/>
        <v>568352893.16999996</v>
      </c>
      <c r="AB149" s="287">
        <f t="shared" si="234"/>
        <v>1226400695.6100001</v>
      </c>
      <c r="AC149" s="37">
        <f t="shared" si="235"/>
        <v>0.87914028359139795</v>
      </c>
    </row>
    <row r="150" spans="1:29" ht="28.5" x14ac:dyDescent="0.2">
      <c r="B150" s="97" t="s">
        <v>629</v>
      </c>
      <c r="C150" s="98" t="s">
        <v>630</v>
      </c>
      <c r="D150" s="285">
        <f>+D145*2%</f>
        <v>930000000</v>
      </c>
      <c r="E150" s="285">
        <f>SUM('ADICIONES  2018'!C150:M150)</f>
        <v>0</v>
      </c>
      <c r="F150" s="285">
        <f>+F145*2%</f>
        <v>0</v>
      </c>
      <c r="G150" s="285">
        <f>+G145*2%</f>
        <v>0</v>
      </c>
      <c r="H150" s="285">
        <f>+H145*2%</f>
        <v>0</v>
      </c>
      <c r="I150" s="285">
        <f>+I145*2%</f>
        <v>0</v>
      </c>
      <c r="J150" s="285">
        <f>+J145*2%</f>
        <v>0</v>
      </c>
      <c r="K150" s="287">
        <f t="shared" si="245"/>
        <v>930000000</v>
      </c>
      <c r="L150" s="285">
        <f t="shared" ref="L150:Q150" si="256">+L145*2%</f>
        <v>115471487.5</v>
      </c>
      <c r="M150" s="285">
        <f t="shared" si="256"/>
        <v>40670803</v>
      </c>
      <c r="N150" s="285">
        <f t="shared" si="256"/>
        <v>64826094.079999998</v>
      </c>
      <c r="O150" s="285">
        <f t="shared" si="256"/>
        <v>73147451.159999996</v>
      </c>
      <c r="P150" s="285">
        <f t="shared" si="256"/>
        <v>71320160.739999995</v>
      </c>
      <c r="Q150" s="285">
        <f t="shared" si="256"/>
        <v>73262538.480000004</v>
      </c>
      <c r="R150" s="287">
        <f t="shared" si="249"/>
        <v>438698534.96000004</v>
      </c>
      <c r="S150" s="285">
        <f t="shared" ref="S150:Z150" si="257">+S145*2%</f>
        <v>72194375.600000009</v>
      </c>
      <c r="T150" s="285">
        <f t="shared" si="257"/>
        <v>69977565.640000001</v>
      </c>
      <c r="U150" s="285">
        <f t="shared" si="257"/>
        <v>80371671.239999995</v>
      </c>
      <c r="V150" s="285">
        <f t="shared" si="257"/>
        <v>79026174.799999997</v>
      </c>
      <c r="W150" s="285">
        <f t="shared" si="257"/>
        <v>77332141.5</v>
      </c>
      <c r="X150" s="285">
        <f t="shared" si="257"/>
        <v>0</v>
      </c>
      <c r="Y150" s="285">
        <f t="shared" si="257"/>
        <v>0</v>
      </c>
      <c r="Z150" s="285">
        <f t="shared" si="257"/>
        <v>0</v>
      </c>
      <c r="AA150" s="287">
        <f t="shared" si="251"/>
        <v>378901928.78000003</v>
      </c>
      <c r="AB150" s="287">
        <f t="shared" si="234"/>
        <v>817600463.74000001</v>
      </c>
      <c r="AC150" s="37">
        <f t="shared" si="235"/>
        <v>0.87914028359139784</v>
      </c>
    </row>
    <row r="151" spans="1:29" s="79" customFormat="1" ht="15.75" x14ac:dyDescent="0.2">
      <c r="A151" s="363"/>
      <c r="B151" s="110" t="s">
        <v>631</v>
      </c>
      <c r="C151" s="106" t="s">
        <v>632</v>
      </c>
      <c r="D151" s="105">
        <f>+D152+D155</f>
        <v>6124000000</v>
      </c>
      <c r="E151" s="105">
        <f>SUM('ADICIONES  2018'!C151:M151)</f>
        <v>0</v>
      </c>
      <c r="F151" s="105">
        <f>+F152+F155</f>
        <v>0</v>
      </c>
      <c r="G151" s="105">
        <f>+G152+G155</f>
        <v>0</v>
      </c>
      <c r="H151" s="105">
        <f>+H152+H155</f>
        <v>0</v>
      </c>
      <c r="I151" s="105">
        <f>+I152+I155</f>
        <v>0</v>
      </c>
      <c r="J151" s="105">
        <f>+J152+J155</f>
        <v>0</v>
      </c>
      <c r="K151" s="105">
        <f t="shared" si="245"/>
        <v>6124000000</v>
      </c>
      <c r="L151" s="105">
        <f t="shared" ref="L151:Q151" si="258">+L152+L155</f>
        <v>464007917</v>
      </c>
      <c r="M151" s="105">
        <f t="shared" si="258"/>
        <v>262396000</v>
      </c>
      <c r="N151" s="105">
        <f t="shared" si="258"/>
        <v>401898500</v>
      </c>
      <c r="O151" s="105">
        <f t="shared" si="258"/>
        <v>330789886</v>
      </c>
      <c r="P151" s="105">
        <f t="shared" si="258"/>
        <v>373573300</v>
      </c>
      <c r="Q151" s="105">
        <f t="shared" si="258"/>
        <v>235401600</v>
      </c>
      <c r="R151" s="105">
        <f t="shared" si="249"/>
        <v>2068067203</v>
      </c>
      <c r="S151" s="105">
        <f t="shared" ref="S151:Z151" si="259">+S152+S155</f>
        <v>315994600</v>
      </c>
      <c r="T151" s="105">
        <f t="shared" si="259"/>
        <v>345160867</v>
      </c>
      <c r="U151" s="105">
        <f t="shared" si="259"/>
        <v>429292800</v>
      </c>
      <c r="V151" s="105">
        <f t="shared" si="259"/>
        <v>277746855</v>
      </c>
      <c r="W151" s="105">
        <f t="shared" si="259"/>
        <v>273708215</v>
      </c>
      <c r="X151" s="105">
        <f t="shared" si="259"/>
        <v>0</v>
      </c>
      <c r="Y151" s="105">
        <f t="shared" si="259"/>
        <v>0</v>
      </c>
      <c r="Z151" s="105">
        <f t="shared" si="259"/>
        <v>0</v>
      </c>
      <c r="AA151" s="105">
        <f t="shared" si="251"/>
        <v>1641903337</v>
      </c>
      <c r="AB151" s="105">
        <f t="shared" si="234"/>
        <v>3709970540</v>
      </c>
      <c r="AC151" s="104">
        <f t="shared" si="235"/>
        <v>0.60580838340953624</v>
      </c>
    </row>
    <row r="152" spans="1:29" s="79" customFormat="1" ht="15.75" x14ac:dyDescent="0.2">
      <c r="A152" s="363">
        <v>1</v>
      </c>
      <c r="B152" s="110" t="s">
        <v>633</v>
      </c>
      <c r="C152" s="106" t="s">
        <v>634</v>
      </c>
      <c r="D152" s="105">
        <v>6100000000</v>
      </c>
      <c r="E152" s="105">
        <f>SUM('ADICIONES  2018'!C152:M152)</f>
        <v>0</v>
      </c>
      <c r="F152" s="105"/>
      <c r="G152" s="105"/>
      <c r="H152" s="105"/>
      <c r="I152" s="105"/>
      <c r="J152" s="105"/>
      <c r="K152" s="105">
        <f t="shared" si="245"/>
        <v>6100000000</v>
      </c>
      <c r="L152" s="105">
        <v>463842532</v>
      </c>
      <c r="M152" s="105">
        <v>262161400</v>
      </c>
      <c r="N152" s="105">
        <v>401680100</v>
      </c>
      <c r="O152" s="105">
        <v>330660686</v>
      </c>
      <c r="P152" s="105">
        <v>373464100</v>
      </c>
      <c r="Q152" s="105">
        <v>235245600</v>
      </c>
      <c r="R152" s="105">
        <f t="shared" si="249"/>
        <v>2067054418</v>
      </c>
      <c r="S152" s="105">
        <v>315823000</v>
      </c>
      <c r="T152" s="105">
        <v>344353000</v>
      </c>
      <c r="U152" s="105">
        <v>429292800</v>
      </c>
      <c r="V152" s="105">
        <v>277746855</v>
      </c>
      <c r="W152" s="105">
        <v>274147282</v>
      </c>
      <c r="X152" s="105"/>
      <c r="Y152" s="105"/>
      <c r="Z152" s="105"/>
      <c r="AA152" s="105">
        <f t="shared" si="251"/>
        <v>1641362937</v>
      </c>
      <c r="AB152" s="105">
        <f t="shared" si="234"/>
        <v>3708417355</v>
      </c>
      <c r="AC152" s="104">
        <f t="shared" si="235"/>
        <v>0.60793727131147546</v>
      </c>
    </row>
    <row r="153" spans="1:29" s="5" customFormat="1" x14ac:dyDescent="0.2">
      <c r="A153" s="156"/>
      <c r="B153" s="97" t="s">
        <v>635</v>
      </c>
      <c r="C153" s="98" t="s">
        <v>636</v>
      </c>
      <c r="D153" s="285">
        <f>+D152*80%</f>
        <v>4880000000</v>
      </c>
      <c r="E153" s="285">
        <f>SUM('ADICIONES  2018'!C153:M153)</f>
        <v>0</v>
      </c>
      <c r="F153" s="285">
        <f>+F152*80%</f>
        <v>0</v>
      </c>
      <c r="G153" s="285">
        <f>+G152*80%</f>
        <v>0</v>
      </c>
      <c r="H153" s="285">
        <f>+H152*80%</f>
        <v>0</v>
      </c>
      <c r="I153" s="285">
        <f>+I152*80%</f>
        <v>0</v>
      </c>
      <c r="J153" s="285">
        <f>+J152*80%</f>
        <v>0</v>
      </c>
      <c r="K153" s="287">
        <f t="shared" si="245"/>
        <v>4880000000</v>
      </c>
      <c r="L153" s="285">
        <f t="shared" ref="L153:Q153" si="260">+L152*80%</f>
        <v>371074025.60000002</v>
      </c>
      <c r="M153" s="285">
        <f t="shared" si="260"/>
        <v>209729120</v>
      </c>
      <c r="N153" s="285">
        <f t="shared" si="260"/>
        <v>321344080</v>
      </c>
      <c r="O153" s="285">
        <f t="shared" si="260"/>
        <v>264528548.80000001</v>
      </c>
      <c r="P153" s="285">
        <f t="shared" si="260"/>
        <v>298771280</v>
      </c>
      <c r="Q153" s="285">
        <f t="shared" si="260"/>
        <v>188196480</v>
      </c>
      <c r="R153" s="287">
        <f t="shared" si="249"/>
        <v>1653643534.4000001</v>
      </c>
      <c r="S153" s="285">
        <f t="shared" ref="S153:Z153" si="261">+S152*80%</f>
        <v>252658400</v>
      </c>
      <c r="T153" s="285">
        <f t="shared" si="261"/>
        <v>275482400</v>
      </c>
      <c r="U153" s="285">
        <f t="shared" si="261"/>
        <v>343434240</v>
      </c>
      <c r="V153" s="285">
        <f t="shared" si="261"/>
        <v>222197484</v>
      </c>
      <c r="W153" s="285">
        <f t="shared" si="261"/>
        <v>219317825.60000002</v>
      </c>
      <c r="X153" s="285">
        <f t="shared" si="261"/>
        <v>0</v>
      </c>
      <c r="Y153" s="285">
        <f t="shared" si="261"/>
        <v>0</v>
      </c>
      <c r="Z153" s="285">
        <f t="shared" si="261"/>
        <v>0</v>
      </c>
      <c r="AA153" s="287">
        <f t="shared" si="251"/>
        <v>1313090349.5999999</v>
      </c>
      <c r="AB153" s="287">
        <f t="shared" si="234"/>
        <v>2966733884</v>
      </c>
      <c r="AC153" s="37">
        <f t="shared" si="235"/>
        <v>0.60793727131147546</v>
      </c>
    </row>
    <row r="154" spans="1:29" x14ac:dyDescent="0.2">
      <c r="B154" s="97" t="s">
        <v>637</v>
      </c>
      <c r="C154" s="98" t="s">
        <v>638</v>
      </c>
      <c r="D154" s="285">
        <f>+D152*20%</f>
        <v>1220000000</v>
      </c>
      <c r="E154" s="285">
        <f>SUM('ADICIONES  2018'!C154:M154)</f>
        <v>0</v>
      </c>
      <c r="F154" s="285">
        <f>+F152*20%</f>
        <v>0</v>
      </c>
      <c r="G154" s="285">
        <f>+G152*20%</f>
        <v>0</v>
      </c>
      <c r="H154" s="285">
        <f>+H152*20%</f>
        <v>0</v>
      </c>
      <c r="I154" s="285">
        <f>+I152*20%</f>
        <v>0</v>
      </c>
      <c r="J154" s="285">
        <f>+J152*20%</f>
        <v>0</v>
      </c>
      <c r="K154" s="287">
        <f t="shared" si="245"/>
        <v>1220000000</v>
      </c>
      <c r="L154" s="285">
        <f t="shared" ref="L154:Q154" si="262">+L152*20%</f>
        <v>92768506.400000006</v>
      </c>
      <c r="M154" s="285">
        <f t="shared" si="262"/>
        <v>52432280</v>
      </c>
      <c r="N154" s="285">
        <f t="shared" si="262"/>
        <v>80336020</v>
      </c>
      <c r="O154" s="285">
        <f t="shared" si="262"/>
        <v>66132137.200000003</v>
      </c>
      <c r="P154" s="285">
        <f t="shared" si="262"/>
        <v>74692820</v>
      </c>
      <c r="Q154" s="285">
        <f t="shared" si="262"/>
        <v>47049120</v>
      </c>
      <c r="R154" s="287">
        <f t="shared" si="249"/>
        <v>413410883.60000002</v>
      </c>
      <c r="S154" s="285">
        <f t="shared" ref="S154:Z154" si="263">+S152*20%</f>
        <v>63164600</v>
      </c>
      <c r="T154" s="285">
        <f t="shared" si="263"/>
        <v>68870600</v>
      </c>
      <c r="U154" s="285">
        <f t="shared" si="263"/>
        <v>85858560</v>
      </c>
      <c r="V154" s="285">
        <f t="shared" si="263"/>
        <v>55549371</v>
      </c>
      <c r="W154" s="285">
        <f t="shared" si="263"/>
        <v>54829456.400000006</v>
      </c>
      <c r="X154" s="285">
        <f t="shared" si="263"/>
        <v>0</v>
      </c>
      <c r="Y154" s="285">
        <f t="shared" si="263"/>
        <v>0</v>
      </c>
      <c r="Z154" s="285">
        <f t="shared" si="263"/>
        <v>0</v>
      </c>
      <c r="AA154" s="287">
        <f t="shared" si="251"/>
        <v>328272587.39999998</v>
      </c>
      <c r="AB154" s="287">
        <f t="shared" si="234"/>
        <v>741683471</v>
      </c>
      <c r="AC154" s="37">
        <f t="shared" si="235"/>
        <v>0.60793727131147546</v>
      </c>
    </row>
    <row r="155" spans="1:29" s="79" customFormat="1" ht="15.75" x14ac:dyDescent="0.2">
      <c r="A155" s="363">
        <v>1</v>
      </c>
      <c r="B155" s="110" t="s">
        <v>639</v>
      </c>
      <c r="C155" s="106" t="s">
        <v>95</v>
      </c>
      <c r="D155" s="105">
        <v>24000000</v>
      </c>
      <c r="E155" s="105">
        <f>SUM('ADICIONES  2018'!C155:M155)</f>
        <v>0</v>
      </c>
      <c r="F155" s="105"/>
      <c r="G155" s="105"/>
      <c r="H155" s="105"/>
      <c r="I155" s="105"/>
      <c r="J155" s="105"/>
      <c r="K155" s="105">
        <f t="shared" si="245"/>
        <v>24000000</v>
      </c>
      <c r="L155" s="105">
        <v>165385</v>
      </c>
      <c r="M155" s="105">
        <v>234600</v>
      </c>
      <c r="N155" s="105">
        <v>218400</v>
      </c>
      <c r="O155" s="105">
        <v>129200</v>
      </c>
      <c r="P155" s="105">
        <v>109200</v>
      </c>
      <c r="Q155" s="105">
        <v>156000</v>
      </c>
      <c r="R155" s="105">
        <f t="shared" si="249"/>
        <v>1012785</v>
      </c>
      <c r="S155" s="105">
        <v>171600</v>
      </c>
      <c r="T155" s="105">
        <v>807867</v>
      </c>
      <c r="U155" s="105">
        <v>0</v>
      </c>
      <c r="V155" s="105">
        <v>0</v>
      </c>
      <c r="W155" s="105">
        <v>-439067</v>
      </c>
      <c r="X155" s="105"/>
      <c r="Y155" s="105"/>
      <c r="Z155" s="105"/>
      <c r="AA155" s="105">
        <f t="shared" si="251"/>
        <v>540400</v>
      </c>
      <c r="AB155" s="105">
        <f t="shared" si="234"/>
        <v>1553185</v>
      </c>
      <c r="AC155" s="104">
        <f t="shared" si="235"/>
        <v>6.4716041666666668E-2</v>
      </c>
    </row>
    <row r="156" spans="1:29" s="5" customFormat="1" x14ac:dyDescent="0.2">
      <c r="A156" s="364"/>
      <c r="B156" s="97" t="s">
        <v>640</v>
      </c>
      <c r="C156" s="98" t="s">
        <v>641</v>
      </c>
      <c r="D156" s="285">
        <f>+D155*80%</f>
        <v>19200000</v>
      </c>
      <c r="E156" s="285">
        <f>SUM('ADICIONES  2018'!C156:M156)</f>
        <v>0</v>
      </c>
      <c r="F156" s="285">
        <f>+F155*80%</f>
        <v>0</v>
      </c>
      <c r="G156" s="285">
        <f>+G155*80%</f>
        <v>0</v>
      </c>
      <c r="H156" s="285">
        <f>+H155*80%</f>
        <v>0</v>
      </c>
      <c r="I156" s="285">
        <f>+I155*80%</f>
        <v>0</v>
      </c>
      <c r="J156" s="285">
        <f>+J155*80%</f>
        <v>0</v>
      </c>
      <c r="K156" s="287">
        <f t="shared" si="245"/>
        <v>19200000</v>
      </c>
      <c r="L156" s="285">
        <f t="shared" ref="L156:Q156" si="264">+L155*80%</f>
        <v>132308</v>
      </c>
      <c r="M156" s="285">
        <f t="shared" si="264"/>
        <v>187680</v>
      </c>
      <c r="N156" s="285">
        <f t="shared" si="264"/>
        <v>174720</v>
      </c>
      <c r="O156" s="285">
        <f t="shared" si="264"/>
        <v>103360</v>
      </c>
      <c r="P156" s="285">
        <f t="shared" si="264"/>
        <v>87360</v>
      </c>
      <c r="Q156" s="285">
        <f t="shared" si="264"/>
        <v>124800</v>
      </c>
      <c r="R156" s="287">
        <f t="shared" si="249"/>
        <v>810228</v>
      </c>
      <c r="S156" s="285">
        <f t="shared" ref="S156:Z156" si="265">+S155*80%</f>
        <v>137280</v>
      </c>
      <c r="T156" s="285">
        <f t="shared" si="265"/>
        <v>646293.60000000009</v>
      </c>
      <c r="U156" s="285">
        <f t="shared" si="265"/>
        <v>0</v>
      </c>
      <c r="V156" s="285">
        <f t="shared" si="265"/>
        <v>0</v>
      </c>
      <c r="W156" s="285">
        <f t="shared" si="265"/>
        <v>-351253.60000000003</v>
      </c>
      <c r="X156" s="285">
        <f t="shared" si="265"/>
        <v>0</v>
      </c>
      <c r="Y156" s="285">
        <f t="shared" si="265"/>
        <v>0</v>
      </c>
      <c r="Z156" s="285">
        <f t="shared" si="265"/>
        <v>0</v>
      </c>
      <c r="AA156" s="287">
        <f t="shared" si="251"/>
        <v>432320.00000000006</v>
      </c>
      <c r="AB156" s="287">
        <f t="shared" si="234"/>
        <v>1242548</v>
      </c>
      <c r="AC156" s="37">
        <f t="shared" si="235"/>
        <v>6.4716041666666668E-2</v>
      </c>
    </row>
    <row r="157" spans="1:29" s="5" customFormat="1" x14ac:dyDescent="0.2">
      <c r="A157" s="364"/>
      <c r="B157" s="97" t="s">
        <v>642</v>
      </c>
      <c r="C157" s="98" t="s">
        <v>643</v>
      </c>
      <c r="D157" s="285">
        <f>+D155*20%</f>
        <v>4800000</v>
      </c>
      <c r="E157" s="285">
        <f>SUM('ADICIONES  2018'!C157:M157)</f>
        <v>0</v>
      </c>
      <c r="F157" s="285">
        <f>+F155*20%</f>
        <v>0</v>
      </c>
      <c r="G157" s="285">
        <f>+G155*20%</f>
        <v>0</v>
      </c>
      <c r="H157" s="285">
        <f>+H155*20%</f>
        <v>0</v>
      </c>
      <c r="I157" s="285">
        <f>+I155*20%</f>
        <v>0</v>
      </c>
      <c r="J157" s="285">
        <f>+J155*20%</f>
        <v>0</v>
      </c>
      <c r="K157" s="287">
        <f t="shared" si="245"/>
        <v>4800000</v>
      </c>
      <c r="L157" s="285">
        <f t="shared" ref="L157:Q157" si="266">+L155*20%</f>
        <v>33077</v>
      </c>
      <c r="M157" s="285">
        <f t="shared" si="266"/>
        <v>46920</v>
      </c>
      <c r="N157" s="285">
        <f t="shared" si="266"/>
        <v>43680</v>
      </c>
      <c r="O157" s="285">
        <f t="shared" si="266"/>
        <v>25840</v>
      </c>
      <c r="P157" s="285">
        <f t="shared" si="266"/>
        <v>21840</v>
      </c>
      <c r="Q157" s="285">
        <f t="shared" si="266"/>
        <v>31200</v>
      </c>
      <c r="R157" s="287">
        <f t="shared" si="249"/>
        <v>202557</v>
      </c>
      <c r="S157" s="285">
        <f t="shared" ref="S157:Z157" si="267">+S155*20%</f>
        <v>34320</v>
      </c>
      <c r="T157" s="285">
        <f t="shared" si="267"/>
        <v>161573.40000000002</v>
      </c>
      <c r="U157" s="285">
        <f t="shared" si="267"/>
        <v>0</v>
      </c>
      <c r="V157" s="285">
        <f t="shared" si="267"/>
        <v>0</v>
      </c>
      <c r="W157" s="285">
        <f t="shared" si="267"/>
        <v>-87813.400000000009</v>
      </c>
      <c r="X157" s="285">
        <f t="shared" si="267"/>
        <v>0</v>
      </c>
      <c r="Y157" s="285">
        <f t="shared" si="267"/>
        <v>0</v>
      </c>
      <c r="Z157" s="285">
        <f t="shared" si="267"/>
        <v>0</v>
      </c>
      <c r="AA157" s="287">
        <f t="shared" si="251"/>
        <v>108080.00000000001</v>
      </c>
      <c r="AB157" s="287">
        <f t="shared" si="234"/>
        <v>310637</v>
      </c>
      <c r="AC157" s="37">
        <f t="shared" si="235"/>
        <v>6.4716041666666668E-2</v>
      </c>
    </row>
    <row r="158" spans="1:29" s="79" customFormat="1" ht="31.5" x14ac:dyDescent="0.2">
      <c r="A158" s="363">
        <v>1</v>
      </c>
      <c r="B158" s="110" t="s">
        <v>644</v>
      </c>
      <c r="C158" s="106" t="s">
        <v>645</v>
      </c>
      <c r="D158" s="105">
        <v>10300000000</v>
      </c>
      <c r="E158" s="105">
        <f>SUM('ADICIONES  2018'!C158:M158)</f>
        <v>0</v>
      </c>
      <c r="F158" s="105"/>
      <c r="G158" s="105"/>
      <c r="H158" s="105"/>
      <c r="I158" s="105"/>
      <c r="J158" s="105"/>
      <c r="K158" s="105">
        <f t="shared" si="245"/>
        <v>10300000000</v>
      </c>
      <c r="L158" s="105">
        <v>557968157</v>
      </c>
      <c r="M158" s="105">
        <v>455477671.74000001</v>
      </c>
      <c r="N158" s="105">
        <v>259192671</v>
      </c>
      <c r="O158" s="105">
        <v>603690541.45000005</v>
      </c>
      <c r="P158" s="105">
        <v>489796047</v>
      </c>
      <c r="Q158" s="105">
        <v>337248730</v>
      </c>
      <c r="R158" s="105">
        <f t="shared" si="249"/>
        <v>2703373818.1900001</v>
      </c>
      <c r="S158" s="105">
        <v>743174933</v>
      </c>
      <c r="T158" s="105">
        <v>510061541</v>
      </c>
      <c r="U158" s="105">
        <v>1029422932.9999995</v>
      </c>
      <c r="V158" s="105">
        <v>528711457</v>
      </c>
      <c r="W158" s="105">
        <v>933508919</v>
      </c>
      <c r="X158" s="105"/>
      <c r="Y158" s="105"/>
      <c r="Z158" s="105"/>
      <c r="AA158" s="105">
        <f t="shared" si="251"/>
        <v>3744879782.9999995</v>
      </c>
      <c r="AB158" s="105">
        <f t="shared" si="234"/>
        <v>6448253601.1899996</v>
      </c>
      <c r="AC158" s="104">
        <f t="shared" si="235"/>
        <v>0.62604403895048544</v>
      </c>
    </row>
    <row r="159" spans="1:29" ht="28.5" x14ac:dyDescent="0.2">
      <c r="B159" s="97" t="s">
        <v>646</v>
      </c>
      <c r="C159" s="98" t="s">
        <v>647</v>
      </c>
      <c r="D159" s="285">
        <f>+D158*30%</f>
        <v>3090000000</v>
      </c>
      <c r="E159" s="285">
        <f>SUM('ADICIONES  2018'!C159:M159)</f>
        <v>0</v>
      </c>
      <c r="F159" s="285">
        <f>+F158*30%</f>
        <v>0</v>
      </c>
      <c r="G159" s="285">
        <f>+G158*30%</f>
        <v>0</v>
      </c>
      <c r="H159" s="285">
        <f>+H158*30%</f>
        <v>0</v>
      </c>
      <c r="I159" s="285">
        <f>+I158*30%</f>
        <v>0</v>
      </c>
      <c r="J159" s="285">
        <f>+J158*30%</f>
        <v>0</v>
      </c>
      <c r="K159" s="287">
        <f t="shared" si="245"/>
        <v>3090000000</v>
      </c>
      <c r="L159" s="285">
        <f t="shared" ref="L159:Q159" si="268">+L158*30%</f>
        <v>167390447.09999999</v>
      </c>
      <c r="M159" s="285">
        <f t="shared" si="268"/>
        <v>136643301.52199998</v>
      </c>
      <c r="N159" s="285">
        <f t="shared" si="268"/>
        <v>77757801.299999997</v>
      </c>
      <c r="O159" s="285">
        <f t="shared" si="268"/>
        <v>181107162.435</v>
      </c>
      <c r="P159" s="285">
        <f t="shared" si="268"/>
        <v>146938814.09999999</v>
      </c>
      <c r="Q159" s="285">
        <f t="shared" si="268"/>
        <v>101174619</v>
      </c>
      <c r="R159" s="287">
        <f t="shared" si="249"/>
        <v>811012145.45700002</v>
      </c>
      <c r="S159" s="285">
        <f t="shared" ref="S159:Z159" si="269">+S158*30%</f>
        <v>222952479.90000001</v>
      </c>
      <c r="T159" s="285">
        <f t="shared" si="269"/>
        <v>153018462.29999998</v>
      </c>
      <c r="U159" s="285">
        <f t="shared" si="269"/>
        <v>308826879.89999986</v>
      </c>
      <c r="V159" s="285">
        <f t="shared" si="269"/>
        <v>158613437.09999999</v>
      </c>
      <c r="W159" s="285">
        <f t="shared" si="269"/>
        <v>280052675.69999999</v>
      </c>
      <c r="X159" s="285">
        <f t="shared" si="269"/>
        <v>0</v>
      </c>
      <c r="Y159" s="285">
        <f t="shared" si="269"/>
        <v>0</v>
      </c>
      <c r="Z159" s="285">
        <f t="shared" si="269"/>
        <v>0</v>
      </c>
      <c r="AA159" s="287">
        <f t="shared" si="251"/>
        <v>1123463934.8999999</v>
      </c>
      <c r="AB159" s="287">
        <f t="shared" si="234"/>
        <v>1934476080.3569999</v>
      </c>
      <c r="AC159" s="37">
        <f t="shared" si="235"/>
        <v>0.62604403895048544</v>
      </c>
    </row>
    <row r="160" spans="1:29" ht="28.5" x14ac:dyDescent="0.2">
      <c r="B160" s="97" t="s">
        <v>648</v>
      </c>
      <c r="C160" s="98" t="s">
        <v>649</v>
      </c>
      <c r="D160" s="285">
        <f>+D158*40%</f>
        <v>4120000000</v>
      </c>
      <c r="E160" s="285">
        <f>SUM('ADICIONES  2018'!C160:M160)</f>
        <v>0</v>
      </c>
      <c r="F160" s="285">
        <f>+F158*40%</f>
        <v>0</v>
      </c>
      <c r="G160" s="285">
        <f>+G158*40%</f>
        <v>0</v>
      </c>
      <c r="H160" s="285">
        <f>+H158*40%</f>
        <v>0</v>
      </c>
      <c r="I160" s="285">
        <f>+I158*40%</f>
        <v>0</v>
      </c>
      <c r="J160" s="285">
        <f>+J158*40%</f>
        <v>0</v>
      </c>
      <c r="K160" s="287">
        <f t="shared" si="245"/>
        <v>4120000000</v>
      </c>
      <c r="L160" s="285">
        <f t="shared" ref="L160:Q160" si="270">+L158*40%</f>
        <v>223187262.80000001</v>
      </c>
      <c r="M160" s="285">
        <f t="shared" si="270"/>
        <v>182191068.69600001</v>
      </c>
      <c r="N160" s="285">
        <f t="shared" si="270"/>
        <v>103677068.40000001</v>
      </c>
      <c r="O160" s="285">
        <f t="shared" si="270"/>
        <v>241476216.58000004</v>
      </c>
      <c r="P160" s="285">
        <f t="shared" si="270"/>
        <v>195918418.80000001</v>
      </c>
      <c r="Q160" s="285">
        <f t="shared" si="270"/>
        <v>134899492</v>
      </c>
      <c r="R160" s="287">
        <f t="shared" si="249"/>
        <v>1081349527.276</v>
      </c>
      <c r="S160" s="285">
        <f t="shared" ref="S160:Z160" si="271">+S158*40%</f>
        <v>297269973.19999999</v>
      </c>
      <c r="T160" s="285">
        <f t="shared" si="271"/>
        <v>204024616.40000001</v>
      </c>
      <c r="U160" s="285">
        <f t="shared" si="271"/>
        <v>411769173.19999981</v>
      </c>
      <c r="V160" s="285">
        <f t="shared" si="271"/>
        <v>211484582.80000001</v>
      </c>
      <c r="W160" s="285">
        <f t="shared" si="271"/>
        <v>373403567.60000002</v>
      </c>
      <c r="X160" s="285">
        <f t="shared" si="271"/>
        <v>0</v>
      </c>
      <c r="Y160" s="285">
        <f t="shared" si="271"/>
        <v>0</v>
      </c>
      <c r="Z160" s="285">
        <f t="shared" si="271"/>
        <v>0</v>
      </c>
      <c r="AA160" s="287">
        <f t="shared" si="251"/>
        <v>1497951913.1999998</v>
      </c>
      <c r="AB160" s="287">
        <f t="shared" si="234"/>
        <v>2579301440.4759998</v>
      </c>
      <c r="AC160" s="37">
        <f t="shared" si="235"/>
        <v>0.62604403895048544</v>
      </c>
    </row>
    <row r="161" spans="1:29" ht="42.75" x14ac:dyDescent="0.2">
      <c r="B161" s="97" t="s">
        <v>650</v>
      </c>
      <c r="C161" s="98" t="s">
        <v>651</v>
      </c>
      <c r="D161" s="285">
        <f>+D158*7%</f>
        <v>721000000.00000012</v>
      </c>
      <c r="E161" s="285">
        <f>SUM('ADICIONES  2018'!C161:M161)</f>
        <v>0</v>
      </c>
      <c r="F161" s="285">
        <f>+F158*7%</f>
        <v>0</v>
      </c>
      <c r="G161" s="285">
        <f>+G158*7%</f>
        <v>0</v>
      </c>
      <c r="H161" s="285">
        <f>+H158*7%</f>
        <v>0</v>
      </c>
      <c r="I161" s="285">
        <f>+I158*7%</f>
        <v>0</v>
      </c>
      <c r="J161" s="285">
        <f>+J158*7%</f>
        <v>0</v>
      </c>
      <c r="K161" s="287">
        <f t="shared" si="245"/>
        <v>721000000.00000012</v>
      </c>
      <c r="L161" s="285">
        <f t="shared" ref="L161:Q161" si="272">+L158*7%</f>
        <v>39057770.990000002</v>
      </c>
      <c r="M161" s="285">
        <f t="shared" si="272"/>
        <v>31883437.021800004</v>
      </c>
      <c r="N161" s="285">
        <f t="shared" si="272"/>
        <v>18143486.970000003</v>
      </c>
      <c r="O161" s="285">
        <f t="shared" si="272"/>
        <v>42258337.901500009</v>
      </c>
      <c r="P161" s="285">
        <f t="shared" si="272"/>
        <v>34285723.290000007</v>
      </c>
      <c r="Q161" s="285">
        <f t="shared" si="272"/>
        <v>23607411.100000001</v>
      </c>
      <c r="R161" s="287">
        <f t="shared" si="249"/>
        <v>189236167.27330002</v>
      </c>
      <c r="S161" s="285">
        <f t="shared" ref="S161:Z161" si="273">+S158*7%</f>
        <v>52022245.310000002</v>
      </c>
      <c r="T161" s="285">
        <f t="shared" si="273"/>
        <v>35704307.870000005</v>
      </c>
      <c r="U161" s="285">
        <f t="shared" si="273"/>
        <v>72059605.309999973</v>
      </c>
      <c r="V161" s="285">
        <f t="shared" si="273"/>
        <v>37009801.990000002</v>
      </c>
      <c r="W161" s="285">
        <f t="shared" si="273"/>
        <v>65345624.330000006</v>
      </c>
      <c r="X161" s="285">
        <f t="shared" si="273"/>
        <v>0</v>
      </c>
      <c r="Y161" s="285">
        <f t="shared" si="273"/>
        <v>0</v>
      </c>
      <c r="Z161" s="285">
        <f t="shared" si="273"/>
        <v>0</v>
      </c>
      <c r="AA161" s="287">
        <f t="shared" si="251"/>
        <v>262141584.81</v>
      </c>
      <c r="AB161" s="287">
        <f t="shared" si="234"/>
        <v>451377752.08329999</v>
      </c>
      <c r="AC161" s="37">
        <f t="shared" si="235"/>
        <v>0.62604403895048533</v>
      </c>
    </row>
    <row r="162" spans="1:29" s="5" customFormat="1" ht="28.5" x14ac:dyDescent="0.2">
      <c r="A162" s="364"/>
      <c r="B162" s="97" t="s">
        <v>652</v>
      </c>
      <c r="C162" s="98" t="s">
        <v>653</v>
      </c>
      <c r="D162" s="285">
        <f>+D158*15%</f>
        <v>1545000000</v>
      </c>
      <c r="E162" s="285">
        <f>SUM('ADICIONES  2018'!C162:M162)</f>
        <v>0</v>
      </c>
      <c r="F162" s="285">
        <f>+F158*15%</f>
        <v>0</v>
      </c>
      <c r="G162" s="285">
        <f>+G158*15%</f>
        <v>0</v>
      </c>
      <c r="H162" s="285">
        <f>+H158*15%</f>
        <v>0</v>
      </c>
      <c r="I162" s="285">
        <f>+I158*15%</f>
        <v>0</v>
      </c>
      <c r="J162" s="285">
        <f>+J158*15%</f>
        <v>0</v>
      </c>
      <c r="K162" s="287">
        <f t="shared" si="245"/>
        <v>1545000000</v>
      </c>
      <c r="L162" s="285">
        <f t="shared" ref="L162:Q162" si="274">+L158*15%</f>
        <v>83695223.549999997</v>
      </c>
      <c r="M162" s="285">
        <f t="shared" si="274"/>
        <v>68321650.760999992</v>
      </c>
      <c r="N162" s="285">
        <f t="shared" si="274"/>
        <v>38878900.649999999</v>
      </c>
      <c r="O162" s="285">
        <f t="shared" si="274"/>
        <v>90553581.217500001</v>
      </c>
      <c r="P162" s="285">
        <f t="shared" si="274"/>
        <v>73469407.049999997</v>
      </c>
      <c r="Q162" s="285">
        <f t="shared" si="274"/>
        <v>50587309.5</v>
      </c>
      <c r="R162" s="287">
        <f t="shared" si="249"/>
        <v>405506072.72850001</v>
      </c>
      <c r="S162" s="285">
        <f t="shared" ref="S162:Z162" si="275">+S158*15%</f>
        <v>111476239.95</v>
      </c>
      <c r="T162" s="285">
        <f t="shared" si="275"/>
        <v>76509231.149999991</v>
      </c>
      <c r="U162" s="285">
        <f t="shared" si="275"/>
        <v>154413439.94999993</v>
      </c>
      <c r="V162" s="285">
        <f t="shared" si="275"/>
        <v>79306718.549999997</v>
      </c>
      <c r="W162" s="285">
        <f t="shared" si="275"/>
        <v>140026337.84999999</v>
      </c>
      <c r="X162" s="285">
        <f t="shared" si="275"/>
        <v>0</v>
      </c>
      <c r="Y162" s="285">
        <f t="shared" si="275"/>
        <v>0</v>
      </c>
      <c r="Z162" s="285">
        <f t="shared" si="275"/>
        <v>0</v>
      </c>
      <c r="AA162" s="287">
        <f t="shared" si="251"/>
        <v>561731967.44999993</v>
      </c>
      <c r="AB162" s="287">
        <f t="shared" si="234"/>
        <v>967238040.17849994</v>
      </c>
      <c r="AC162" s="37">
        <f t="shared" si="235"/>
        <v>0.62604403895048544</v>
      </c>
    </row>
    <row r="163" spans="1:29" s="5" customFormat="1" ht="42.75" x14ac:dyDescent="0.2">
      <c r="A163" s="156"/>
      <c r="B163" s="97" t="s">
        <v>654</v>
      </c>
      <c r="C163" s="98" t="s">
        <v>655</v>
      </c>
      <c r="D163" s="285">
        <f>+D158*4%</f>
        <v>412000000</v>
      </c>
      <c r="E163" s="285">
        <f>SUM('ADICIONES  2018'!C163:M163)</f>
        <v>0</v>
      </c>
      <c r="F163" s="285">
        <f>+F158*4%</f>
        <v>0</v>
      </c>
      <c r="G163" s="285">
        <f>+G158*4%</f>
        <v>0</v>
      </c>
      <c r="H163" s="285">
        <f>+H158*4%</f>
        <v>0</v>
      </c>
      <c r="I163" s="285">
        <f>+I158*4%</f>
        <v>0</v>
      </c>
      <c r="J163" s="285">
        <f>+J158*4%</f>
        <v>0</v>
      </c>
      <c r="K163" s="287">
        <f t="shared" si="245"/>
        <v>412000000</v>
      </c>
      <c r="L163" s="285">
        <f t="shared" ref="L163:Q163" si="276">+L158*4%</f>
        <v>22318726.280000001</v>
      </c>
      <c r="M163" s="285">
        <f t="shared" si="276"/>
        <v>18219106.869600002</v>
      </c>
      <c r="N163" s="285">
        <f t="shared" si="276"/>
        <v>10367706.84</v>
      </c>
      <c r="O163" s="285">
        <f t="shared" si="276"/>
        <v>24147621.658000004</v>
      </c>
      <c r="P163" s="285">
        <f t="shared" si="276"/>
        <v>19591841.879999999</v>
      </c>
      <c r="Q163" s="285">
        <f t="shared" si="276"/>
        <v>13489949.200000001</v>
      </c>
      <c r="R163" s="287">
        <f t="shared" si="249"/>
        <v>108134952.72760001</v>
      </c>
      <c r="S163" s="285">
        <f t="shared" ref="S163:Z163" si="277">+S158*4%</f>
        <v>29726997.32</v>
      </c>
      <c r="T163" s="285">
        <f t="shared" si="277"/>
        <v>20402461.640000001</v>
      </c>
      <c r="U163" s="285">
        <f t="shared" si="277"/>
        <v>41176917.319999985</v>
      </c>
      <c r="V163" s="285">
        <f t="shared" si="277"/>
        <v>21148458.280000001</v>
      </c>
      <c r="W163" s="285">
        <f t="shared" si="277"/>
        <v>37340356.759999998</v>
      </c>
      <c r="X163" s="285">
        <f t="shared" si="277"/>
        <v>0</v>
      </c>
      <c r="Y163" s="285">
        <f t="shared" si="277"/>
        <v>0</v>
      </c>
      <c r="Z163" s="285">
        <f t="shared" si="277"/>
        <v>0</v>
      </c>
      <c r="AA163" s="287">
        <f t="shared" si="251"/>
        <v>149795191.31999999</v>
      </c>
      <c r="AB163" s="287">
        <f t="shared" si="234"/>
        <v>257930144.0476</v>
      </c>
      <c r="AC163" s="37">
        <f t="shared" si="235"/>
        <v>0.62604403895048544</v>
      </c>
    </row>
    <row r="164" spans="1:29" s="5" customFormat="1" ht="28.5" x14ac:dyDescent="0.2">
      <c r="A164" s="156"/>
      <c r="B164" s="97" t="s">
        <v>656</v>
      </c>
      <c r="C164" s="98" t="s">
        <v>657</v>
      </c>
      <c r="D164" s="285">
        <f>+D158*4%</f>
        <v>412000000</v>
      </c>
      <c r="E164" s="285">
        <f>SUM('ADICIONES  2018'!C164:M164)</f>
        <v>0</v>
      </c>
      <c r="F164" s="285">
        <f>+F158*4%</f>
        <v>0</v>
      </c>
      <c r="G164" s="285">
        <f>+G158*4%</f>
        <v>0</v>
      </c>
      <c r="H164" s="285">
        <f>+H158*4%</f>
        <v>0</v>
      </c>
      <c r="I164" s="285">
        <f>+I158*4%</f>
        <v>0</v>
      </c>
      <c r="J164" s="285">
        <f>+J158*4%</f>
        <v>0</v>
      </c>
      <c r="K164" s="287">
        <f t="shared" si="245"/>
        <v>412000000</v>
      </c>
      <c r="L164" s="285">
        <f t="shared" ref="L164:Q164" si="278">+L158*4%</f>
        <v>22318726.280000001</v>
      </c>
      <c r="M164" s="285">
        <f t="shared" si="278"/>
        <v>18219106.869600002</v>
      </c>
      <c r="N164" s="285">
        <f t="shared" si="278"/>
        <v>10367706.84</v>
      </c>
      <c r="O164" s="285">
        <f t="shared" si="278"/>
        <v>24147621.658000004</v>
      </c>
      <c r="P164" s="285">
        <f t="shared" si="278"/>
        <v>19591841.879999999</v>
      </c>
      <c r="Q164" s="285">
        <f t="shared" si="278"/>
        <v>13489949.200000001</v>
      </c>
      <c r="R164" s="287">
        <f t="shared" si="249"/>
        <v>108134952.72760001</v>
      </c>
      <c r="S164" s="285">
        <f t="shared" ref="S164:Z164" si="279">+S158*4%</f>
        <v>29726997.32</v>
      </c>
      <c r="T164" s="285">
        <f t="shared" si="279"/>
        <v>20402461.640000001</v>
      </c>
      <c r="U164" s="285">
        <f t="shared" si="279"/>
        <v>41176917.319999985</v>
      </c>
      <c r="V164" s="285">
        <f t="shared" si="279"/>
        <v>21148458.280000001</v>
      </c>
      <c r="W164" s="285">
        <f t="shared" si="279"/>
        <v>37340356.759999998</v>
      </c>
      <c r="X164" s="285">
        <f t="shared" si="279"/>
        <v>0</v>
      </c>
      <c r="Y164" s="285">
        <f t="shared" si="279"/>
        <v>0</v>
      </c>
      <c r="Z164" s="285">
        <f t="shared" si="279"/>
        <v>0</v>
      </c>
      <c r="AA164" s="287">
        <f t="shared" si="251"/>
        <v>149795191.31999999</v>
      </c>
      <c r="AB164" s="287">
        <f t="shared" si="234"/>
        <v>257930144.0476</v>
      </c>
      <c r="AC164" s="37">
        <f t="shared" si="235"/>
        <v>0.62604403895048544</v>
      </c>
    </row>
    <row r="165" spans="1:29" s="79" customFormat="1" ht="15.75" x14ac:dyDescent="0.2">
      <c r="A165" s="363">
        <v>1</v>
      </c>
      <c r="B165" s="110" t="s">
        <v>237</v>
      </c>
      <c r="C165" s="106" t="s">
        <v>658</v>
      </c>
      <c r="D165" s="105">
        <f>+D166+D197+D201+D211+D238</f>
        <v>59741562700</v>
      </c>
      <c r="E165" s="105">
        <f>SUM('ADICIONES  2018'!C165:M165)</f>
        <v>4442327485.1999998</v>
      </c>
      <c r="F165" s="105">
        <f>+F166+F197+F201+F211+F238</f>
        <v>1328514123</v>
      </c>
      <c r="G165" s="105">
        <f>+G166+G197+G201+G211+G238</f>
        <v>0</v>
      </c>
      <c r="H165" s="105">
        <f>+H166+H197+H201+H211+H238</f>
        <v>0</v>
      </c>
      <c r="I165" s="105">
        <f>+I166+I197+I201+I211+I238</f>
        <v>0</v>
      </c>
      <c r="J165" s="105">
        <f>+J166+J197+J201+J211+J238</f>
        <v>0</v>
      </c>
      <c r="K165" s="105">
        <f t="shared" si="245"/>
        <v>62855376062.199997</v>
      </c>
      <c r="L165" s="105">
        <f t="shared" ref="L165:Q165" si="280">+L166+L197+L201+L211+L238</f>
        <v>8133986920.1999998</v>
      </c>
      <c r="M165" s="105">
        <f t="shared" si="280"/>
        <v>4611148522.3999996</v>
      </c>
      <c r="N165" s="105">
        <f t="shared" si="280"/>
        <v>5981520915.9899998</v>
      </c>
      <c r="O165" s="105">
        <f t="shared" si="280"/>
        <v>6580664937.1900005</v>
      </c>
      <c r="P165" s="105">
        <f t="shared" si="280"/>
        <v>4101997345.8800001</v>
      </c>
      <c r="Q165" s="105">
        <f t="shared" si="280"/>
        <v>7583757343.0100002</v>
      </c>
      <c r="R165" s="105">
        <f t="shared" si="249"/>
        <v>36993075984.669998</v>
      </c>
      <c r="S165" s="105">
        <f t="shared" ref="S165:Z165" si="281">+S166+S197+S201+S211+S238</f>
        <v>6213455576.75</v>
      </c>
      <c r="T165" s="105">
        <f t="shared" si="281"/>
        <v>6184269270.6599998</v>
      </c>
      <c r="U165" s="105">
        <f t="shared" si="281"/>
        <v>4732453757.0800009</v>
      </c>
      <c r="V165" s="105">
        <f t="shared" si="281"/>
        <v>7999069963.3699999</v>
      </c>
      <c r="W165" s="105">
        <f t="shared" si="281"/>
        <v>10065811838.129999</v>
      </c>
      <c r="X165" s="105">
        <f t="shared" si="281"/>
        <v>0</v>
      </c>
      <c r="Y165" s="105">
        <f t="shared" si="281"/>
        <v>0</v>
      </c>
      <c r="Z165" s="105">
        <f t="shared" si="281"/>
        <v>0</v>
      </c>
      <c r="AA165" s="105">
        <f t="shared" si="251"/>
        <v>35195060405.989998</v>
      </c>
      <c r="AB165" s="105">
        <f t="shared" si="234"/>
        <v>72188136390.660004</v>
      </c>
      <c r="AC165" s="104">
        <f t="shared" si="235"/>
        <v>1.1484799059864754</v>
      </c>
    </row>
    <row r="166" spans="1:29" s="79" customFormat="1" ht="15.75" x14ac:dyDescent="0.2">
      <c r="A166" s="363"/>
      <c r="B166" s="110" t="s">
        <v>333</v>
      </c>
      <c r="C166" s="106" t="s">
        <v>334</v>
      </c>
      <c r="D166" s="105">
        <f>+D167+D182</f>
        <v>4810000000</v>
      </c>
      <c r="E166" s="105">
        <f>SUM('ADICIONES  2018'!C166:M166)</f>
        <v>0</v>
      </c>
      <c r="F166" s="105">
        <f>+F167+F182</f>
        <v>0</v>
      </c>
      <c r="G166" s="105">
        <f>+G167+G182</f>
        <v>0</v>
      </c>
      <c r="H166" s="105">
        <f>+H167+H182</f>
        <v>0</v>
      </c>
      <c r="I166" s="105">
        <f>+I167+I182</f>
        <v>0</v>
      </c>
      <c r="J166" s="105">
        <f>+J167+J182</f>
        <v>0</v>
      </c>
      <c r="K166" s="105">
        <f t="shared" si="245"/>
        <v>4810000000</v>
      </c>
      <c r="L166" s="105">
        <f t="shared" ref="L166:Q166" si="282">+L167+L182</f>
        <v>1149848297.2</v>
      </c>
      <c r="M166" s="105">
        <f t="shared" si="282"/>
        <v>1271605009.4000001</v>
      </c>
      <c r="N166" s="105">
        <f t="shared" si="282"/>
        <v>1583390447</v>
      </c>
      <c r="O166" s="105">
        <f t="shared" si="282"/>
        <v>1760548252.02</v>
      </c>
      <c r="P166" s="105">
        <f t="shared" si="282"/>
        <v>1332891976.8800001</v>
      </c>
      <c r="Q166" s="105">
        <f t="shared" si="282"/>
        <v>1299476904.1399999</v>
      </c>
      <c r="R166" s="105">
        <f t="shared" si="249"/>
        <v>8397760886.6400013</v>
      </c>
      <c r="S166" s="105">
        <f t="shared" ref="S166:Z166" si="283">+S167+S182</f>
        <v>2105047375.2</v>
      </c>
      <c r="T166" s="105">
        <f t="shared" si="283"/>
        <v>1894745560.7</v>
      </c>
      <c r="U166" s="105">
        <f t="shared" si="283"/>
        <v>1747872714.4000001</v>
      </c>
      <c r="V166" s="105">
        <f t="shared" si="283"/>
        <v>1803422341.3700001</v>
      </c>
      <c r="W166" s="105">
        <f t="shared" si="283"/>
        <v>1959870076.6100001</v>
      </c>
      <c r="X166" s="105">
        <f t="shared" si="283"/>
        <v>0</v>
      </c>
      <c r="Y166" s="105">
        <f t="shared" si="283"/>
        <v>0</v>
      </c>
      <c r="Z166" s="105">
        <f t="shared" si="283"/>
        <v>0</v>
      </c>
      <c r="AA166" s="105">
        <f t="shared" si="251"/>
        <v>9510958068.2800007</v>
      </c>
      <c r="AB166" s="105">
        <f t="shared" si="234"/>
        <v>17908718954.920002</v>
      </c>
      <c r="AC166" s="104">
        <f t="shared" si="235"/>
        <v>3.7232263939542625</v>
      </c>
    </row>
    <row r="167" spans="1:29" s="79" customFormat="1" ht="15.75" x14ac:dyDescent="0.2">
      <c r="A167" s="363"/>
      <c r="B167" s="110" t="s">
        <v>659</v>
      </c>
      <c r="C167" s="106" t="s">
        <v>660</v>
      </c>
      <c r="D167" s="105">
        <f>+D168+D175</f>
        <v>2800000000</v>
      </c>
      <c r="E167" s="105">
        <f>SUM('ADICIONES  2018'!C167:M167)</f>
        <v>0</v>
      </c>
      <c r="F167" s="105">
        <f>+F168+F175</f>
        <v>0</v>
      </c>
      <c r="G167" s="105">
        <f>+G168+G175</f>
        <v>0</v>
      </c>
      <c r="H167" s="105">
        <f>+H168+H175</f>
        <v>0</v>
      </c>
      <c r="I167" s="105">
        <f>+I168+I175</f>
        <v>0</v>
      </c>
      <c r="J167" s="105">
        <f>+J168+J175</f>
        <v>0</v>
      </c>
      <c r="K167" s="105">
        <f t="shared" si="245"/>
        <v>2800000000</v>
      </c>
      <c r="L167" s="105">
        <f t="shared" ref="L167:Q167" si="284">+L168+L175</f>
        <v>309827662</v>
      </c>
      <c r="M167" s="105">
        <f t="shared" si="284"/>
        <v>363928614.80000001</v>
      </c>
      <c r="N167" s="105">
        <f t="shared" si="284"/>
        <v>457018546.81</v>
      </c>
      <c r="O167" s="105">
        <f t="shared" si="284"/>
        <v>590251710.41000009</v>
      </c>
      <c r="P167" s="105">
        <f t="shared" si="284"/>
        <v>412928059.02999997</v>
      </c>
      <c r="Q167" s="105">
        <f t="shared" si="284"/>
        <v>341970163.76999998</v>
      </c>
      <c r="R167" s="105">
        <f t="shared" si="249"/>
        <v>2475924756.8199997</v>
      </c>
      <c r="S167" s="105">
        <f t="shared" ref="S167:Z167" si="285">+S168+S175</f>
        <v>501699875.19999999</v>
      </c>
      <c r="T167" s="105">
        <f t="shared" si="285"/>
        <v>509379928</v>
      </c>
      <c r="U167" s="105">
        <f t="shared" si="285"/>
        <v>479440743.22000003</v>
      </c>
      <c r="V167" s="105">
        <f t="shared" si="285"/>
        <v>514791857.17000002</v>
      </c>
      <c r="W167" s="105">
        <f t="shared" si="285"/>
        <v>609415675.58000004</v>
      </c>
      <c r="X167" s="105">
        <f t="shared" si="285"/>
        <v>0</v>
      </c>
      <c r="Y167" s="105">
        <f t="shared" si="285"/>
        <v>0</v>
      </c>
      <c r="Z167" s="105">
        <f t="shared" si="285"/>
        <v>0</v>
      </c>
      <c r="AA167" s="105">
        <f t="shared" si="251"/>
        <v>2614728079.1700001</v>
      </c>
      <c r="AB167" s="105">
        <f t="shared" si="234"/>
        <v>5090652835.9899998</v>
      </c>
      <c r="AC167" s="104">
        <f t="shared" si="235"/>
        <v>1.8180902985678571</v>
      </c>
    </row>
    <row r="168" spans="1:29" s="79" customFormat="1" ht="31.5" x14ac:dyDescent="0.2">
      <c r="A168" s="363">
        <v>1</v>
      </c>
      <c r="B168" s="110" t="s">
        <v>661</v>
      </c>
      <c r="C168" s="106" t="s">
        <v>662</v>
      </c>
      <c r="D168" s="105">
        <v>800000000</v>
      </c>
      <c r="E168" s="105">
        <f>SUM('ADICIONES  2018'!C168:M168)</f>
        <v>0</v>
      </c>
      <c r="F168" s="105"/>
      <c r="G168" s="105"/>
      <c r="H168" s="105"/>
      <c r="I168" s="105"/>
      <c r="J168" s="105"/>
      <c r="K168" s="105">
        <f t="shared" si="245"/>
        <v>800000000</v>
      </c>
      <c r="L168" s="105">
        <v>39750400</v>
      </c>
      <c r="M168" s="105">
        <v>48866000</v>
      </c>
      <c r="N168" s="105">
        <v>94993426</v>
      </c>
      <c r="O168" s="105">
        <v>140613400</v>
      </c>
      <c r="P168" s="105">
        <v>51741000</v>
      </c>
      <c r="Q168" s="105">
        <v>63240010</v>
      </c>
      <c r="R168" s="105">
        <f t="shared" si="249"/>
        <v>439204236</v>
      </c>
      <c r="S168" s="105">
        <v>50317000</v>
      </c>
      <c r="T168" s="105">
        <v>81610000</v>
      </c>
      <c r="U168" s="105">
        <v>59226000</v>
      </c>
      <c r="V168" s="105">
        <v>51688000</v>
      </c>
      <c r="W168" s="105">
        <v>66621000</v>
      </c>
      <c r="X168" s="105"/>
      <c r="Y168" s="105"/>
      <c r="Z168" s="105"/>
      <c r="AA168" s="105">
        <f t="shared" si="251"/>
        <v>309462000</v>
      </c>
      <c r="AB168" s="105">
        <f t="shared" si="234"/>
        <v>748666236</v>
      </c>
      <c r="AC168" s="104">
        <f t="shared" si="235"/>
        <v>0.93583279500000005</v>
      </c>
    </row>
    <row r="169" spans="1:29" ht="42.75" x14ac:dyDescent="0.2">
      <c r="B169" s="97" t="s">
        <v>663</v>
      </c>
      <c r="C169" s="98" t="s">
        <v>664</v>
      </c>
      <c r="D169" s="285">
        <f>+D168*87.230682%</f>
        <v>697845456</v>
      </c>
      <c r="E169" s="285">
        <f>SUM('ADICIONES  2018'!C169:M169)</f>
        <v>0</v>
      </c>
      <c r="F169" s="285">
        <f>+F168*87.230682%</f>
        <v>0</v>
      </c>
      <c r="G169" s="285">
        <f>+G168*87.230682%</f>
        <v>0</v>
      </c>
      <c r="H169" s="285">
        <f>+H168*87.230682%</f>
        <v>0</v>
      </c>
      <c r="I169" s="285">
        <f>+I168*87.230682%</f>
        <v>0</v>
      </c>
      <c r="J169" s="285">
        <f>+J168*87.230682%</f>
        <v>0</v>
      </c>
      <c r="K169" s="287">
        <f t="shared" si="245"/>
        <v>697845456</v>
      </c>
      <c r="L169" s="285">
        <f t="shared" ref="L169:Q169" si="286">+L168*87.230682%</f>
        <v>34674545.017728001</v>
      </c>
      <c r="M169" s="285">
        <f t="shared" si="286"/>
        <v>42626145.066119999</v>
      </c>
      <c r="N169" s="285">
        <f t="shared" si="286"/>
        <v>82863413.354965329</v>
      </c>
      <c r="O169" s="285">
        <f t="shared" si="286"/>
        <v>122658027.803388</v>
      </c>
      <c r="P169" s="285">
        <f t="shared" si="286"/>
        <v>45134027.17362</v>
      </c>
      <c r="Q169" s="285">
        <f t="shared" si="286"/>
        <v>55164692.019868203</v>
      </c>
      <c r="R169" s="287">
        <f t="shared" si="249"/>
        <v>383120850.43568951</v>
      </c>
      <c r="S169" s="285">
        <f t="shared" ref="S169:Z169" si="287">+S168*87.230682%</f>
        <v>43891862.261940002</v>
      </c>
      <c r="T169" s="285">
        <f t="shared" si="287"/>
        <v>71188959.580200002</v>
      </c>
      <c r="U169" s="285">
        <f t="shared" si="287"/>
        <v>51663243.721320003</v>
      </c>
      <c r="V169" s="285">
        <f t="shared" si="287"/>
        <v>45087794.912160002</v>
      </c>
      <c r="W169" s="285">
        <f t="shared" si="287"/>
        <v>58113952.655220002</v>
      </c>
      <c r="X169" s="285">
        <f t="shared" si="287"/>
        <v>0</v>
      </c>
      <c r="Y169" s="285">
        <f t="shared" si="287"/>
        <v>0</v>
      </c>
      <c r="Z169" s="285">
        <f t="shared" si="287"/>
        <v>0</v>
      </c>
      <c r="AA169" s="287">
        <f t="shared" si="251"/>
        <v>269945813.13084</v>
      </c>
      <c r="AB169" s="287">
        <f t="shared" si="234"/>
        <v>653066663.56652951</v>
      </c>
      <c r="AC169" s="37">
        <f t="shared" si="235"/>
        <v>0.93583279499999994</v>
      </c>
    </row>
    <row r="170" spans="1:29" ht="28.5" x14ac:dyDescent="0.2">
      <c r="B170" s="97" t="s">
        <v>665</v>
      </c>
      <c r="C170" s="98" t="s">
        <v>666</v>
      </c>
      <c r="D170" s="285">
        <f>+D168*0.1%</f>
        <v>800000</v>
      </c>
      <c r="E170" s="285">
        <f>SUM('ADICIONES  2018'!C170:M170)</f>
        <v>0</v>
      </c>
      <c r="F170" s="285">
        <f>+F168*0.1%</f>
        <v>0</v>
      </c>
      <c r="G170" s="285">
        <f>+G168*0.1%</f>
        <v>0</v>
      </c>
      <c r="H170" s="285">
        <f>+H168*0.1%</f>
        <v>0</v>
      </c>
      <c r="I170" s="285">
        <f>+I168*0.1%</f>
        <v>0</v>
      </c>
      <c r="J170" s="285">
        <f>+J168*0.1%</f>
        <v>0</v>
      </c>
      <c r="K170" s="287">
        <f t="shared" si="245"/>
        <v>800000</v>
      </c>
      <c r="L170" s="285">
        <f t="shared" ref="L170:Q170" si="288">+L168*0.1%</f>
        <v>39750.400000000001</v>
      </c>
      <c r="M170" s="285">
        <f t="shared" si="288"/>
        <v>48866</v>
      </c>
      <c r="N170" s="285">
        <f t="shared" si="288"/>
        <v>94993.426000000007</v>
      </c>
      <c r="O170" s="285">
        <f t="shared" si="288"/>
        <v>140613.4</v>
      </c>
      <c r="P170" s="285">
        <f t="shared" si="288"/>
        <v>51741</v>
      </c>
      <c r="Q170" s="285">
        <f t="shared" si="288"/>
        <v>63240.01</v>
      </c>
      <c r="R170" s="287">
        <f t="shared" si="249"/>
        <v>439204.23600000003</v>
      </c>
      <c r="S170" s="285">
        <f t="shared" ref="S170:Z170" si="289">+S168*0.1%</f>
        <v>50317</v>
      </c>
      <c r="T170" s="285">
        <f t="shared" si="289"/>
        <v>81610</v>
      </c>
      <c r="U170" s="285">
        <f t="shared" si="289"/>
        <v>59226</v>
      </c>
      <c r="V170" s="285">
        <f t="shared" si="289"/>
        <v>51688</v>
      </c>
      <c r="W170" s="285">
        <f t="shared" si="289"/>
        <v>66621</v>
      </c>
      <c r="X170" s="285">
        <f t="shared" si="289"/>
        <v>0</v>
      </c>
      <c r="Y170" s="285">
        <f t="shared" si="289"/>
        <v>0</v>
      </c>
      <c r="Z170" s="285">
        <f t="shared" si="289"/>
        <v>0</v>
      </c>
      <c r="AA170" s="287">
        <f t="shared" si="251"/>
        <v>309462</v>
      </c>
      <c r="AB170" s="287">
        <f t="shared" si="234"/>
        <v>748666.23600000003</v>
      </c>
      <c r="AC170" s="37">
        <f t="shared" si="235"/>
        <v>0.93583279500000005</v>
      </c>
    </row>
    <row r="171" spans="1:29" s="5" customFormat="1" ht="28.5" x14ac:dyDescent="0.2">
      <c r="A171" s="156"/>
      <c r="B171" s="97" t="s">
        <v>667</v>
      </c>
      <c r="C171" s="98" t="s">
        <v>668</v>
      </c>
      <c r="D171" s="285">
        <f>+D168*9.99%</f>
        <v>79920000</v>
      </c>
      <c r="E171" s="285">
        <f>SUM('ADICIONES  2018'!C171:M171)</f>
        <v>0</v>
      </c>
      <c r="F171" s="285">
        <f>+F168*9.99%</f>
        <v>0</v>
      </c>
      <c r="G171" s="285">
        <f>+G168*9.99%</f>
        <v>0</v>
      </c>
      <c r="H171" s="285">
        <f>+H168*9.99%</f>
        <v>0</v>
      </c>
      <c r="I171" s="285">
        <f>+I168*9.99%</f>
        <v>0</v>
      </c>
      <c r="J171" s="285">
        <f>+J168*9.99%</f>
        <v>0</v>
      </c>
      <c r="K171" s="287">
        <f t="shared" si="245"/>
        <v>79920000</v>
      </c>
      <c r="L171" s="285">
        <f t="shared" ref="L171:Q171" si="290">+L168*9.99%</f>
        <v>3971064.96</v>
      </c>
      <c r="M171" s="285">
        <f t="shared" si="290"/>
        <v>4881713.4000000004</v>
      </c>
      <c r="N171" s="285">
        <f t="shared" si="290"/>
        <v>9489843.2574000005</v>
      </c>
      <c r="O171" s="285">
        <f t="shared" si="290"/>
        <v>14047278.66</v>
      </c>
      <c r="P171" s="285">
        <f t="shared" si="290"/>
        <v>5168925.9000000004</v>
      </c>
      <c r="Q171" s="285">
        <f t="shared" si="290"/>
        <v>6317676.9989999998</v>
      </c>
      <c r="R171" s="287">
        <f t="shared" si="249"/>
        <v>43876503.176399998</v>
      </c>
      <c r="S171" s="285">
        <f t="shared" ref="S171:Z171" si="291">+S168*9.99%</f>
        <v>5026668.3</v>
      </c>
      <c r="T171" s="285">
        <f t="shared" si="291"/>
        <v>8152839</v>
      </c>
      <c r="U171" s="285">
        <f t="shared" si="291"/>
        <v>5916677.4000000004</v>
      </c>
      <c r="V171" s="285">
        <f t="shared" si="291"/>
        <v>5163631.2</v>
      </c>
      <c r="W171" s="285">
        <f t="shared" si="291"/>
        <v>6655437.9000000004</v>
      </c>
      <c r="X171" s="285">
        <f t="shared" si="291"/>
        <v>0</v>
      </c>
      <c r="Y171" s="285">
        <f t="shared" si="291"/>
        <v>0</v>
      </c>
      <c r="Z171" s="285">
        <f t="shared" si="291"/>
        <v>0</v>
      </c>
      <c r="AA171" s="287">
        <f t="shared" si="251"/>
        <v>30915253.800000004</v>
      </c>
      <c r="AB171" s="287">
        <f t="shared" si="234"/>
        <v>74791756.976400003</v>
      </c>
      <c r="AC171" s="37">
        <f t="shared" si="235"/>
        <v>0.93583279500000005</v>
      </c>
    </row>
    <row r="172" spans="1:29" s="5" customFormat="1" ht="60.75" hidden="1" customHeight="1" x14ac:dyDescent="0.2">
      <c r="A172" s="156"/>
      <c r="B172" s="97" t="s">
        <v>669</v>
      </c>
      <c r="C172" s="159" t="s">
        <v>1366</v>
      </c>
      <c r="D172" s="285">
        <f>+D168*0%</f>
        <v>0</v>
      </c>
      <c r="E172" s="285">
        <f>SUM('ADICIONES  2018'!C172:M172)</f>
        <v>0</v>
      </c>
      <c r="F172" s="285">
        <f>+F168*0%</f>
        <v>0</v>
      </c>
      <c r="G172" s="285">
        <f>+G168*0%</f>
        <v>0</v>
      </c>
      <c r="H172" s="285">
        <f>+H168*0%</f>
        <v>0</v>
      </c>
      <c r="I172" s="285">
        <f>+I168*0%</f>
        <v>0</v>
      </c>
      <c r="J172" s="285">
        <f>+J168*0%</f>
        <v>0</v>
      </c>
      <c r="K172" s="287">
        <f t="shared" si="245"/>
        <v>0</v>
      </c>
      <c r="L172" s="285">
        <f t="shared" ref="L172:Q172" si="292">+L168*0%</f>
        <v>0</v>
      </c>
      <c r="M172" s="285">
        <f t="shared" si="292"/>
        <v>0</v>
      </c>
      <c r="N172" s="285">
        <f t="shared" si="292"/>
        <v>0</v>
      </c>
      <c r="O172" s="285">
        <f t="shared" si="292"/>
        <v>0</v>
      </c>
      <c r="P172" s="285">
        <f t="shared" si="292"/>
        <v>0</v>
      </c>
      <c r="Q172" s="285">
        <f t="shared" si="292"/>
        <v>0</v>
      </c>
      <c r="R172" s="287">
        <f t="shared" si="249"/>
        <v>0</v>
      </c>
      <c r="S172" s="285">
        <f t="shared" ref="S172:Z172" si="293">+S168*0%</f>
        <v>0</v>
      </c>
      <c r="T172" s="285">
        <f t="shared" si="293"/>
        <v>0</v>
      </c>
      <c r="U172" s="285">
        <f t="shared" si="293"/>
        <v>0</v>
      </c>
      <c r="V172" s="285">
        <f t="shared" si="293"/>
        <v>0</v>
      </c>
      <c r="W172" s="285">
        <f t="shared" si="293"/>
        <v>0</v>
      </c>
      <c r="X172" s="285">
        <f t="shared" si="293"/>
        <v>0</v>
      </c>
      <c r="Y172" s="285">
        <f t="shared" si="293"/>
        <v>0</v>
      </c>
      <c r="Z172" s="285">
        <f t="shared" si="293"/>
        <v>0</v>
      </c>
      <c r="AA172" s="287">
        <f t="shared" si="251"/>
        <v>0</v>
      </c>
      <c r="AB172" s="287">
        <f t="shared" si="234"/>
        <v>0</v>
      </c>
      <c r="AC172" s="37" t="e">
        <f t="shared" si="235"/>
        <v>#DIV/0!</v>
      </c>
    </row>
    <row r="173" spans="1:29" s="5" customFormat="1" ht="42.75" x14ac:dyDescent="0.2">
      <c r="A173" s="156"/>
      <c r="B173" s="97" t="s">
        <v>670</v>
      </c>
      <c r="C173" s="98" t="s">
        <v>671</v>
      </c>
      <c r="D173" s="285">
        <f>+D168*1.7982%</f>
        <v>14385600.000000002</v>
      </c>
      <c r="E173" s="285">
        <f>SUM('ADICIONES  2018'!C173:M173)</f>
        <v>0</v>
      </c>
      <c r="F173" s="285">
        <f>+F168*1.7982%</f>
        <v>0</v>
      </c>
      <c r="G173" s="285">
        <f>+G168*1.7982%</f>
        <v>0</v>
      </c>
      <c r="H173" s="285">
        <f>+H168*1.7982%</f>
        <v>0</v>
      </c>
      <c r="I173" s="285">
        <f>+I168*1.7982%</f>
        <v>0</v>
      </c>
      <c r="J173" s="285">
        <f>+J168*1.7982%</f>
        <v>0</v>
      </c>
      <c r="K173" s="287">
        <f t="shared" si="245"/>
        <v>14385600.000000002</v>
      </c>
      <c r="L173" s="285">
        <f t="shared" ref="L173:Q173" si="294">+L168*1.7982%</f>
        <v>714791.69280000008</v>
      </c>
      <c r="M173" s="285">
        <f t="shared" si="294"/>
        <v>878708.41200000013</v>
      </c>
      <c r="N173" s="285">
        <f t="shared" si="294"/>
        <v>1708171.786332</v>
      </c>
      <c r="O173" s="285">
        <f t="shared" si="294"/>
        <v>2528510.1588000003</v>
      </c>
      <c r="P173" s="285">
        <f t="shared" si="294"/>
        <v>930406.66200000013</v>
      </c>
      <c r="Q173" s="285">
        <f t="shared" si="294"/>
        <v>1137181.8598200001</v>
      </c>
      <c r="R173" s="287">
        <f t="shared" si="249"/>
        <v>7897770.5717520015</v>
      </c>
      <c r="S173" s="285">
        <f t="shared" ref="S173:Z173" si="295">+S168*1.7982%</f>
        <v>904800.29400000011</v>
      </c>
      <c r="T173" s="285">
        <f t="shared" si="295"/>
        <v>1467511.02</v>
      </c>
      <c r="U173" s="285">
        <f t="shared" si="295"/>
        <v>1065001.932</v>
      </c>
      <c r="V173" s="285">
        <f t="shared" si="295"/>
        <v>929453.61600000004</v>
      </c>
      <c r="W173" s="285">
        <f t="shared" si="295"/>
        <v>1197978.8220000002</v>
      </c>
      <c r="X173" s="285">
        <f t="shared" si="295"/>
        <v>0</v>
      </c>
      <c r="Y173" s="285">
        <f t="shared" si="295"/>
        <v>0</v>
      </c>
      <c r="Z173" s="285">
        <f t="shared" si="295"/>
        <v>0</v>
      </c>
      <c r="AA173" s="287">
        <f t="shared" si="251"/>
        <v>5564745.6840000004</v>
      </c>
      <c r="AB173" s="287">
        <f t="shared" si="234"/>
        <v>13462516.255752001</v>
      </c>
      <c r="AC173" s="37">
        <f t="shared" si="235"/>
        <v>0.93583279499999994</v>
      </c>
    </row>
    <row r="174" spans="1:29" s="5" customFormat="1" ht="57" x14ac:dyDescent="0.2">
      <c r="A174" s="156"/>
      <c r="B174" s="97" t="s">
        <v>672</v>
      </c>
      <c r="C174" s="98" t="s">
        <v>673</v>
      </c>
      <c r="D174" s="285">
        <f>+D168*0.881118%</f>
        <v>7048944</v>
      </c>
      <c r="E174" s="285">
        <f>SUM('ADICIONES  2018'!C174:M174)</f>
        <v>0</v>
      </c>
      <c r="F174" s="285">
        <f>+F168*0.881118%</f>
        <v>0</v>
      </c>
      <c r="G174" s="285">
        <f>+G168*0.881118%</f>
        <v>0</v>
      </c>
      <c r="H174" s="285">
        <f>+H168*0.881118%</f>
        <v>0</v>
      </c>
      <c r="I174" s="285">
        <f>+I168*0.881118%</f>
        <v>0</v>
      </c>
      <c r="J174" s="285">
        <f>+J168*0.881118%</f>
        <v>0</v>
      </c>
      <c r="K174" s="287">
        <f t="shared" si="245"/>
        <v>7048944</v>
      </c>
      <c r="L174" s="285">
        <f t="shared" ref="L174:Q174" si="296">+L168*0.881118%</f>
        <v>350247.92947199999</v>
      </c>
      <c r="M174" s="285">
        <f t="shared" si="296"/>
        <v>430567.12187999999</v>
      </c>
      <c r="N174" s="285">
        <f t="shared" si="296"/>
        <v>837004.17530268</v>
      </c>
      <c r="O174" s="285">
        <f t="shared" si="296"/>
        <v>1238969.9778120001</v>
      </c>
      <c r="P174" s="285">
        <f t="shared" si="296"/>
        <v>455899.26438000001</v>
      </c>
      <c r="Q174" s="285">
        <f t="shared" si="296"/>
        <v>557219.11131179996</v>
      </c>
      <c r="R174" s="287">
        <f t="shared" si="249"/>
        <v>3869907.58015848</v>
      </c>
      <c r="S174" s="285">
        <f t="shared" ref="S174:Z174" si="297">+S168*0.881118%</f>
        <v>443352.14406000002</v>
      </c>
      <c r="T174" s="285">
        <f t="shared" si="297"/>
        <v>719080.39980000001</v>
      </c>
      <c r="U174" s="285">
        <f t="shared" si="297"/>
        <v>521850.94667999999</v>
      </c>
      <c r="V174" s="285">
        <f t="shared" si="297"/>
        <v>455432.27184</v>
      </c>
      <c r="W174" s="285">
        <f t="shared" si="297"/>
        <v>587009.62277999998</v>
      </c>
      <c r="X174" s="285">
        <f t="shared" si="297"/>
        <v>0</v>
      </c>
      <c r="Y174" s="285">
        <f t="shared" si="297"/>
        <v>0</v>
      </c>
      <c r="Z174" s="285">
        <f t="shared" si="297"/>
        <v>0</v>
      </c>
      <c r="AA174" s="287">
        <f t="shared" si="251"/>
        <v>2726725.3851600001</v>
      </c>
      <c r="AB174" s="287">
        <f t="shared" si="234"/>
        <v>6596632.9653184805</v>
      </c>
      <c r="AC174" s="37">
        <f t="shared" si="235"/>
        <v>0.93583279500000005</v>
      </c>
    </row>
    <row r="175" spans="1:29" s="79" customFormat="1" ht="31.5" x14ac:dyDescent="0.2">
      <c r="A175" s="363">
        <v>1</v>
      </c>
      <c r="B175" s="110" t="s">
        <v>674</v>
      </c>
      <c r="C175" s="106" t="s">
        <v>675</v>
      </c>
      <c r="D175" s="105">
        <v>2000000000</v>
      </c>
      <c r="E175" s="105">
        <f>SUM('ADICIONES  2018'!C175:M175)</f>
        <v>0</v>
      </c>
      <c r="F175" s="105"/>
      <c r="G175" s="105"/>
      <c r="H175" s="105"/>
      <c r="I175" s="105"/>
      <c r="J175" s="105"/>
      <c r="K175" s="105">
        <f t="shared" si="245"/>
        <v>2000000000</v>
      </c>
      <c r="L175" s="105">
        <v>270077262</v>
      </c>
      <c r="M175" s="105">
        <v>315062614.80000001</v>
      </c>
      <c r="N175" s="105">
        <v>362025120.81</v>
      </c>
      <c r="O175" s="105">
        <v>449638310.41000003</v>
      </c>
      <c r="P175" s="105">
        <v>361187059.02999997</v>
      </c>
      <c r="Q175" s="105">
        <v>278730153.76999998</v>
      </c>
      <c r="R175" s="105">
        <f t="shared" si="249"/>
        <v>2036720520.8199999</v>
      </c>
      <c r="S175" s="105">
        <v>451382875.19999999</v>
      </c>
      <c r="T175" s="105">
        <v>427769928</v>
      </c>
      <c r="U175" s="105">
        <v>420214743.22000003</v>
      </c>
      <c r="V175" s="105">
        <v>463103857.17000002</v>
      </c>
      <c r="W175" s="105">
        <v>542794675.58000004</v>
      </c>
      <c r="X175" s="105"/>
      <c r="Y175" s="105"/>
      <c r="Z175" s="105"/>
      <c r="AA175" s="105">
        <f t="shared" si="251"/>
        <v>2305266079.1700001</v>
      </c>
      <c r="AB175" s="105">
        <f t="shared" si="234"/>
        <v>4341986599.9899998</v>
      </c>
      <c r="AC175" s="104">
        <f t="shared" si="235"/>
        <v>2.1709932999949997</v>
      </c>
    </row>
    <row r="176" spans="1:29" ht="42.75" x14ac:dyDescent="0.2">
      <c r="B176" s="97" t="s">
        <v>676</v>
      </c>
      <c r="C176" s="98" t="s">
        <v>677</v>
      </c>
      <c r="D176" s="285">
        <f>+D175*87.230682%</f>
        <v>1744613640</v>
      </c>
      <c r="E176" s="285">
        <f>SUM('ADICIONES  2018'!C176:M176)</f>
        <v>0</v>
      </c>
      <c r="F176" s="285">
        <f>+F175*87.230682%</f>
        <v>0</v>
      </c>
      <c r="G176" s="285">
        <f>+G175*87.230682%</f>
        <v>0</v>
      </c>
      <c r="H176" s="285">
        <f>+H175*87.230682%</f>
        <v>0</v>
      </c>
      <c r="I176" s="285">
        <f>+I175*87.230682%</f>
        <v>0</v>
      </c>
      <c r="J176" s="285">
        <f>+J175*87.230682%</f>
        <v>0</v>
      </c>
      <c r="K176" s="287">
        <f t="shared" si="245"/>
        <v>1744613640</v>
      </c>
      <c r="L176" s="285">
        <f t="shared" ref="L176:Q176" si="298">+L175*87.230682%</f>
        <v>235590237.56952685</v>
      </c>
      <c r="M176" s="285">
        <f t="shared" si="298"/>
        <v>274831267.61707294</v>
      </c>
      <c r="N176" s="285">
        <f t="shared" si="298"/>
        <v>315796981.89388692</v>
      </c>
      <c r="O176" s="285">
        <f t="shared" si="298"/>
        <v>392222564.70392001</v>
      </c>
      <c r="P176" s="285">
        <f t="shared" si="298"/>
        <v>315065934.88761157</v>
      </c>
      <c r="Q176" s="285">
        <f t="shared" si="298"/>
        <v>243138214.07321972</v>
      </c>
      <c r="R176" s="287">
        <f t="shared" si="249"/>
        <v>1776645200.7452381</v>
      </c>
      <c r="S176" s="285">
        <f t="shared" ref="S176:Z176" si="299">+S175*87.230682%</f>
        <v>393744360.46816885</v>
      </c>
      <c r="T176" s="285">
        <f t="shared" si="299"/>
        <v>373146625.58530897</v>
      </c>
      <c r="U176" s="285">
        <f t="shared" si="299"/>
        <v>366556186.37535483</v>
      </c>
      <c r="V176" s="285">
        <f t="shared" si="299"/>
        <v>403968652.97769696</v>
      </c>
      <c r="W176" s="285">
        <f t="shared" si="299"/>
        <v>473483497.3681215</v>
      </c>
      <c r="X176" s="285">
        <f t="shared" si="299"/>
        <v>0</v>
      </c>
      <c r="Y176" s="285">
        <f t="shared" si="299"/>
        <v>0</v>
      </c>
      <c r="Z176" s="285">
        <f t="shared" si="299"/>
        <v>0</v>
      </c>
      <c r="AA176" s="287">
        <f t="shared" si="251"/>
        <v>2010899322.7746511</v>
      </c>
      <c r="AB176" s="287">
        <f t="shared" si="234"/>
        <v>3787544523.5198889</v>
      </c>
      <c r="AC176" s="37">
        <f t="shared" si="235"/>
        <v>2.1709932999950001</v>
      </c>
    </row>
    <row r="177" spans="1:29" s="5" customFormat="1" ht="28.5" x14ac:dyDescent="0.2">
      <c r="A177" s="156"/>
      <c r="B177" s="97" t="s">
        <v>678</v>
      </c>
      <c r="C177" s="98" t="s">
        <v>679</v>
      </c>
      <c r="D177" s="285">
        <f>+D175*0.1%</f>
        <v>2000000</v>
      </c>
      <c r="E177" s="285">
        <f>SUM('ADICIONES  2018'!C177:M177)</f>
        <v>0</v>
      </c>
      <c r="F177" s="285">
        <f>+F175*0.1%</f>
        <v>0</v>
      </c>
      <c r="G177" s="285">
        <f>+G175*0.1%</f>
        <v>0</v>
      </c>
      <c r="H177" s="285">
        <f>+H175*0.1%</f>
        <v>0</v>
      </c>
      <c r="I177" s="285">
        <f>+I175*0.1%</f>
        <v>0</v>
      </c>
      <c r="J177" s="285">
        <f>+J175*0.1%</f>
        <v>0</v>
      </c>
      <c r="K177" s="287">
        <f t="shared" si="245"/>
        <v>2000000</v>
      </c>
      <c r="L177" s="285">
        <f t="shared" ref="L177:Q177" si="300">+L175*0.1%</f>
        <v>270077.26199999999</v>
      </c>
      <c r="M177" s="285">
        <f t="shared" si="300"/>
        <v>315062.61480000004</v>
      </c>
      <c r="N177" s="285">
        <f t="shared" si="300"/>
        <v>362025.12080999999</v>
      </c>
      <c r="O177" s="285">
        <f t="shared" si="300"/>
        <v>449638.31041000003</v>
      </c>
      <c r="P177" s="285">
        <f t="shared" si="300"/>
        <v>361187.05903</v>
      </c>
      <c r="Q177" s="285">
        <f t="shared" si="300"/>
        <v>278730.15376999998</v>
      </c>
      <c r="R177" s="287">
        <f t="shared" si="249"/>
        <v>2036720.52082</v>
      </c>
      <c r="S177" s="285">
        <f t="shared" ref="S177:Z177" si="301">+S175*0.1%</f>
        <v>451382.87520000001</v>
      </c>
      <c r="T177" s="285">
        <f t="shared" si="301"/>
        <v>427769.92800000001</v>
      </c>
      <c r="U177" s="285">
        <f t="shared" si="301"/>
        <v>420214.74322000006</v>
      </c>
      <c r="V177" s="285">
        <f t="shared" si="301"/>
        <v>463103.85717000003</v>
      </c>
      <c r="W177" s="285">
        <f t="shared" si="301"/>
        <v>542794.67558000004</v>
      </c>
      <c r="X177" s="285">
        <f t="shared" si="301"/>
        <v>0</v>
      </c>
      <c r="Y177" s="285">
        <f t="shared" si="301"/>
        <v>0</v>
      </c>
      <c r="Z177" s="285">
        <f t="shared" si="301"/>
        <v>0</v>
      </c>
      <c r="AA177" s="287">
        <f t="shared" si="251"/>
        <v>2305266.0791699998</v>
      </c>
      <c r="AB177" s="287">
        <f t="shared" si="234"/>
        <v>4341986.59999</v>
      </c>
      <c r="AC177" s="37">
        <f t="shared" si="235"/>
        <v>2.1709932999950001</v>
      </c>
    </row>
    <row r="178" spans="1:29" s="5" customFormat="1" ht="28.5" x14ac:dyDescent="0.2">
      <c r="A178" s="156"/>
      <c r="B178" s="97" t="s">
        <v>680</v>
      </c>
      <c r="C178" s="98" t="s">
        <v>681</v>
      </c>
      <c r="D178" s="285">
        <f>+D175*9.99%</f>
        <v>199800000</v>
      </c>
      <c r="E178" s="285">
        <f>SUM('ADICIONES  2018'!C178:M178)</f>
        <v>0</v>
      </c>
      <c r="F178" s="285">
        <f>+F175*9.99%</f>
        <v>0</v>
      </c>
      <c r="G178" s="285">
        <f>+G175*9.99%</f>
        <v>0</v>
      </c>
      <c r="H178" s="285">
        <f>+H175*9.99%</f>
        <v>0</v>
      </c>
      <c r="I178" s="285">
        <f>+I175*9.99%</f>
        <v>0</v>
      </c>
      <c r="J178" s="285">
        <f>+J175*9.99%</f>
        <v>0</v>
      </c>
      <c r="K178" s="287">
        <f t="shared" si="245"/>
        <v>199800000</v>
      </c>
      <c r="L178" s="285">
        <f t="shared" ref="L178:Q178" si="302">+L175*9.99%</f>
        <v>26980718.4738</v>
      </c>
      <c r="M178" s="285">
        <f t="shared" si="302"/>
        <v>31474755.218520001</v>
      </c>
      <c r="N178" s="285">
        <f t="shared" si="302"/>
        <v>36166309.568919003</v>
      </c>
      <c r="O178" s="285">
        <f t="shared" si="302"/>
        <v>44918867.209959</v>
      </c>
      <c r="P178" s="285">
        <f t="shared" si="302"/>
        <v>36082587.197096996</v>
      </c>
      <c r="Q178" s="285">
        <f t="shared" si="302"/>
        <v>27845142.361623</v>
      </c>
      <c r="R178" s="287">
        <f t="shared" si="249"/>
        <v>203468380.02991802</v>
      </c>
      <c r="S178" s="285">
        <f t="shared" ref="S178:Z178" si="303">+S175*9.99%</f>
        <v>45093149.232479997</v>
      </c>
      <c r="T178" s="285">
        <f t="shared" si="303"/>
        <v>42734215.8072</v>
      </c>
      <c r="U178" s="285">
        <f t="shared" si="303"/>
        <v>41979452.847678006</v>
      </c>
      <c r="V178" s="285">
        <f t="shared" si="303"/>
        <v>46264075.331283003</v>
      </c>
      <c r="W178" s="285">
        <f t="shared" si="303"/>
        <v>54225188.090442009</v>
      </c>
      <c r="X178" s="285">
        <f t="shared" si="303"/>
        <v>0</v>
      </c>
      <c r="Y178" s="285">
        <f t="shared" si="303"/>
        <v>0</v>
      </c>
      <c r="Z178" s="285">
        <f t="shared" si="303"/>
        <v>0</v>
      </c>
      <c r="AA178" s="287">
        <f t="shared" si="251"/>
        <v>230296081.30908301</v>
      </c>
      <c r="AB178" s="287">
        <f t="shared" si="234"/>
        <v>433764461.33900106</v>
      </c>
      <c r="AC178" s="37">
        <f t="shared" si="235"/>
        <v>2.1709932999950001</v>
      </c>
    </row>
    <row r="179" spans="1:29" s="5" customFormat="1" ht="57" hidden="1" x14ac:dyDescent="0.2">
      <c r="A179" s="156"/>
      <c r="B179" s="97" t="s">
        <v>682</v>
      </c>
      <c r="C179" s="159" t="s">
        <v>1367</v>
      </c>
      <c r="D179" s="285">
        <f>+D175*0%</f>
        <v>0</v>
      </c>
      <c r="E179" s="285">
        <f>SUM('ADICIONES  2018'!C179:M179)</f>
        <v>0</v>
      </c>
      <c r="F179" s="285">
        <f>+F175*0%</f>
        <v>0</v>
      </c>
      <c r="G179" s="285">
        <f>+G175*0%</f>
        <v>0</v>
      </c>
      <c r="H179" s="285">
        <f>+H175*0%</f>
        <v>0</v>
      </c>
      <c r="I179" s="285">
        <f>+I175*0%</f>
        <v>0</v>
      </c>
      <c r="J179" s="285">
        <f>+J175*0%</f>
        <v>0</v>
      </c>
      <c r="K179" s="287">
        <f t="shared" si="245"/>
        <v>0</v>
      </c>
      <c r="L179" s="285">
        <f t="shared" ref="L179:Q179" si="304">+L175*0%</f>
        <v>0</v>
      </c>
      <c r="M179" s="285">
        <f t="shared" si="304"/>
        <v>0</v>
      </c>
      <c r="N179" s="285">
        <f t="shared" si="304"/>
        <v>0</v>
      </c>
      <c r="O179" s="285">
        <f t="shared" si="304"/>
        <v>0</v>
      </c>
      <c r="P179" s="285">
        <f t="shared" si="304"/>
        <v>0</v>
      </c>
      <c r="Q179" s="285">
        <f t="shared" si="304"/>
        <v>0</v>
      </c>
      <c r="R179" s="287">
        <f t="shared" si="249"/>
        <v>0</v>
      </c>
      <c r="S179" s="285">
        <f t="shared" ref="S179:Z179" si="305">+S175*0%</f>
        <v>0</v>
      </c>
      <c r="T179" s="285">
        <f t="shared" si="305"/>
        <v>0</v>
      </c>
      <c r="U179" s="285">
        <f t="shared" si="305"/>
        <v>0</v>
      </c>
      <c r="V179" s="285">
        <f t="shared" si="305"/>
        <v>0</v>
      </c>
      <c r="W179" s="285">
        <f t="shared" si="305"/>
        <v>0</v>
      </c>
      <c r="X179" s="285">
        <f t="shared" si="305"/>
        <v>0</v>
      </c>
      <c r="Y179" s="285">
        <f t="shared" si="305"/>
        <v>0</v>
      </c>
      <c r="Z179" s="285">
        <f t="shared" si="305"/>
        <v>0</v>
      </c>
      <c r="AA179" s="287">
        <f t="shared" si="251"/>
        <v>0</v>
      </c>
      <c r="AB179" s="287">
        <f t="shared" si="234"/>
        <v>0</v>
      </c>
      <c r="AC179" s="37" t="e">
        <f t="shared" si="235"/>
        <v>#DIV/0!</v>
      </c>
    </row>
    <row r="180" spans="1:29" s="5" customFormat="1" ht="28.5" x14ac:dyDescent="0.2">
      <c r="A180" s="156"/>
      <c r="B180" s="97" t="s">
        <v>683</v>
      </c>
      <c r="C180" s="98" t="s">
        <v>684</v>
      </c>
      <c r="D180" s="285">
        <f>+D175*1.7982%</f>
        <v>35964000</v>
      </c>
      <c r="E180" s="285">
        <f>SUM('ADICIONES  2018'!C180:M180)</f>
        <v>0</v>
      </c>
      <c r="F180" s="285">
        <f>+F175*1.7982%</f>
        <v>0</v>
      </c>
      <c r="G180" s="285">
        <f>+G175*1.7982%</f>
        <v>0</v>
      </c>
      <c r="H180" s="285">
        <f>+H175*1.7982%</f>
        <v>0</v>
      </c>
      <c r="I180" s="285">
        <f>+I175*1.7982%</f>
        <v>0</v>
      </c>
      <c r="J180" s="285">
        <f>+J175*1.7982%</f>
        <v>0</v>
      </c>
      <c r="K180" s="287">
        <f t="shared" si="245"/>
        <v>35964000</v>
      </c>
      <c r="L180" s="285">
        <f t="shared" ref="L180:Q180" si="306">+L175*1.7982%</f>
        <v>4856529.3252840005</v>
      </c>
      <c r="M180" s="285">
        <f t="shared" si="306"/>
        <v>5665455.9393336009</v>
      </c>
      <c r="N180" s="285">
        <f t="shared" si="306"/>
        <v>6509935.7224054206</v>
      </c>
      <c r="O180" s="285">
        <f t="shared" si="306"/>
        <v>8085396.0977926208</v>
      </c>
      <c r="P180" s="285">
        <f t="shared" si="306"/>
        <v>6494865.6954774596</v>
      </c>
      <c r="Q180" s="285">
        <f t="shared" si="306"/>
        <v>5012125.6250921404</v>
      </c>
      <c r="R180" s="287">
        <f t="shared" si="249"/>
        <v>36624308.405385241</v>
      </c>
      <c r="S180" s="285">
        <f t="shared" ref="S180:Z180" si="307">+S175*1.7982%</f>
        <v>8116766.8618464004</v>
      </c>
      <c r="T180" s="285">
        <f t="shared" si="307"/>
        <v>7692158.8452960011</v>
      </c>
      <c r="U180" s="285">
        <f t="shared" si="307"/>
        <v>7556301.5125820413</v>
      </c>
      <c r="V180" s="285">
        <f t="shared" si="307"/>
        <v>8327533.5596309407</v>
      </c>
      <c r="W180" s="285">
        <f t="shared" si="307"/>
        <v>9760533.8562795613</v>
      </c>
      <c r="X180" s="285">
        <f t="shared" si="307"/>
        <v>0</v>
      </c>
      <c r="Y180" s="285">
        <f t="shared" si="307"/>
        <v>0</v>
      </c>
      <c r="Z180" s="285">
        <f t="shared" si="307"/>
        <v>0</v>
      </c>
      <c r="AA180" s="287">
        <f t="shared" si="251"/>
        <v>41453294.635634944</v>
      </c>
      <c r="AB180" s="287">
        <f t="shared" si="234"/>
        <v>78077603.041020185</v>
      </c>
      <c r="AC180" s="37">
        <f t="shared" si="235"/>
        <v>2.1709932999950001</v>
      </c>
    </row>
    <row r="181" spans="1:29" s="5" customFormat="1" ht="57" x14ac:dyDescent="0.2">
      <c r="A181" s="156"/>
      <c r="B181" s="97" t="s">
        <v>685</v>
      </c>
      <c r="C181" s="98" t="s">
        <v>686</v>
      </c>
      <c r="D181" s="285">
        <f>+D175*0.881118%</f>
        <v>17622360</v>
      </c>
      <c r="E181" s="285">
        <f>SUM('ADICIONES  2018'!C181:M181)</f>
        <v>0</v>
      </c>
      <c r="F181" s="285">
        <f>+F175*0.881118%</f>
        <v>0</v>
      </c>
      <c r="G181" s="285">
        <f>+G175*0.881118%</f>
        <v>0</v>
      </c>
      <c r="H181" s="285">
        <f>+H175*0.881118%</f>
        <v>0</v>
      </c>
      <c r="I181" s="285">
        <f>+I175*0.881118%</f>
        <v>0</v>
      </c>
      <c r="J181" s="285">
        <f>+J175*0.881118%</f>
        <v>0</v>
      </c>
      <c r="K181" s="287">
        <f t="shared" si="245"/>
        <v>17622360</v>
      </c>
      <c r="L181" s="285">
        <f t="shared" ref="L181:Q181" si="308">+L175*0.881118%</f>
        <v>2379699.3693891601</v>
      </c>
      <c r="M181" s="285">
        <f t="shared" si="308"/>
        <v>2776073.4102734639</v>
      </c>
      <c r="N181" s="285">
        <f t="shared" si="308"/>
        <v>3189868.5039786557</v>
      </c>
      <c r="O181" s="285">
        <f t="shared" si="308"/>
        <v>3961844.087918384</v>
      </c>
      <c r="P181" s="285">
        <f t="shared" si="308"/>
        <v>3182484.1907839552</v>
      </c>
      <c r="Q181" s="285">
        <f t="shared" si="308"/>
        <v>2455941.5562951486</v>
      </c>
      <c r="R181" s="287">
        <f t="shared" si="249"/>
        <v>17945911.118638769</v>
      </c>
      <c r="S181" s="285">
        <f t="shared" ref="S181:Z181" si="309">+S175*0.881118%</f>
        <v>3977215.7623047358</v>
      </c>
      <c r="T181" s="285">
        <f t="shared" si="309"/>
        <v>3769157.8341950402</v>
      </c>
      <c r="U181" s="285">
        <f t="shared" si="309"/>
        <v>3702587.7411651998</v>
      </c>
      <c r="V181" s="285">
        <f t="shared" si="309"/>
        <v>4080491.4442191608</v>
      </c>
      <c r="W181" s="285">
        <f t="shared" si="309"/>
        <v>4782661.5895769848</v>
      </c>
      <c r="X181" s="285">
        <f t="shared" si="309"/>
        <v>0</v>
      </c>
      <c r="Y181" s="285">
        <f t="shared" si="309"/>
        <v>0</v>
      </c>
      <c r="Z181" s="285">
        <f t="shared" si="309"/>
        <v>0</v>
      </c>
      <c r="AA181" s="287">
        <f t="shared" si="251"/>
        <v>20312114.371461123</v>
      </c>
      <c r="AB181" s="287">
        <f t="shared" si="234"/>
        <v>38258025.490099892</v>
      </c>
      <c r="AC181" s="37">
        <f t="shared" si="235"/>
        <v>2.1709932999950001</v>
      </c>
    </row>
    <row r="182" spans="1:29" s="79" customFormat="1" ht="15.75" x14ac:dyDescent="0.2">
      <c r="A182" s="363"/>
      <c r="B182" s="110" t="s">
        <v>687</v>
      </c>
      <c r="C182" s="106" t="s">
        <v>688</v>
      </c>
      <c r="D182" s="105">
        <f>+D183+D190</f>
        <v>2010000000</v>
      </c>
      <c r="E182" s="105">
        <f>SUM('ADICIONES  2018'!C182:M182)</f>
        <v>0</v>
      </c>
      <c r="F182" s="105">
        <f>+F183+F190</f>
        <v>0</v>
      </c>
      <c r="G182" s="105">
        <f>+G183+G190</f>
        <v>0</v>
      </c>
      <c r="H182" s="105">
        <f>+H183+H190</f>
        <v>0</v>
      </c>
      <c r="I182" s="105">
        <f>+I183+I190</f>
        <v>0</v>
      </c>
      <c r="J182" s="105">
        <f>+J183+J190</f>
        <v>0</v>
      </c>
      <c r="K182" s="105">
        <f t="shared" si="245"/>
        <v>2010000000</v>
      </c>
      <c r="L182" s="105">
        <f t="shared" ref="L182:Q182" si="310">+L183+L190</f>
        <v>840020635.20000005</v>
      </c>
      <c r="M182" s="105">
        <f t="shared" si="310"/>
        <v>907676394.60000002</v>
      </c>
      <c r="N182" s="105">
        <f t="shared" si="310"/>
        <v>1126371900.1900001</v>
      </c>
      <c r="O182" s="105">
        <f t="shared" si="310"/>
        <v>1170296541.6099999</v>
      </c>
      <c r="P182" s="105">
        <f t="shared" si="310"/>
        <v>919963917.85000002</v>
      </c>
      <c r="Q182" s="105">
        <f t="shared" si="310"/>
        <v>957506740.37</v>
      </c>
      <c r="R182" s="105">
        <f t="shared" si="249"/>
        <v>5921836129.8200006</v>
      </c>
      <c r="S182" s="105">
        <f t="shared" ref="S182:Z182" si="311">+S183+S190</f>
        <v>1603347500</v>
      </c>
      <c r="T182" s="105">
        <f t="shared" si="311"/>
        <v>1385365632.7</v>
      </c>
      <c r="U182" s="105">
        <f t="shared" si="311"/>
        <v>1268431971.1800001</v>
      </c>
      <c r="V182" s="105">
        <f t="shared" si="311"/>
        <v>1288630484.2</v>
      </c>
      <c r="W182" s="105">
        <f t="shared" si="311"/>
        <v>1350454401.03</v>
      </c>
      <c r="X182" s="105">
        <f t="shared" si="311"/>
        <v>0</v>
      </c>
      <c r="Y182" s="105">
        <f t="shared" si="311"/>
        <v>0</v>
      </c>
      <c r="Z182" s="105">
        <f t="shared" si="311"/>
        <v>0</v>
      </c>
      <c r="AA182" s="105">
        <f t="shared" si="251"/>
        <v>6896229989.1099997</v>
      </c>
      <c r="AB182" s="105">
        <f t="shared" si="234"/>
        <v>12818066118.93</v>
      </c>
      <c r="AC182" s="104">
        <f t="shared" si="235"/>
        <v>6.377147322850746</v>
      </c>
    </row>
    <row r="183" spans="1:29" s="79" customFormat="1" ht="31.5" x14ac:dyDescent="0.2">
      <c r="A183" s="363">
        <v>1</v>
      </c>
      <c r="B183" s="110" t="s">
        <v>689</v>
      </c>
      <c r="C183" s="106" t="s">
        <v>690</v>
      </c>
      <c r="D183" s="105">
        <v>2000000000</v>
      </c>
      <c r="E183" s="105">
        <f>SUM('ADICIONES  2018'!C183:M183)</f>
        <v>0</v>
      </c>
      <c r="F183" s="105"/>
      <c r="G183" s="105"/>
      <c r="H183" s="105"/>
      <c r="I183" s="105"/>
      <c r="J183" s="105"/>
      <c r="K183" s="105">
        <f t="shared" si="245"/>
        <v>2000000000</v>
      </c>
      <c r="L183" s="105">
        <v>840020635.20000005</v>
      </c>
      <c r="M183" s="105">
        <v>903756394.60000002</v>
      </c>
      <c r="N183" s="105">
        <v>1126371900.1900001</v>
      </c>
      <c r="O183" s="105">
        <v>1170296541.6099999</v>
      </c>
      <c r="P183" s="105">
        <v>919963917.85000002</v>
      </c>
      <c r="Q183" s="105">
        <v>957506740.37</v>
      </c>
      <c r="R183" s="105">
        <f t="shared" si="249"/>
        <v>5917916129.8200006</v>
      </c>
      <c r="S183" s="105">
        <v>1603347500</v>
      </c>
      <c r="T183" s="105">
        <v>1385365632.7</v>
      </c>
      <c r="U183" s="105">
        <v>1268431971.1800001</v>
      </c>
      <c r="V183" s="105">
        <v>1288630484.2</v>
      </c>
      <c r="W183" s="105">
        <v>1350454401.03</v>
      </c>
      <c r="X183" s="105"/>
      <c r="Y183" s="105"/>
      <c r="Z183" s="105"/>
      <c r="AA183" s="105">
        <f t="shared" si="251"/>
        <v>6896229989.1099997</v>
      </c>
      <c r="AB183" s="105">
        <f t="shared" si="234"/>
        <v>12814146118.93</v>
      </c>
      <c r="AC183" s="104">
        <f t="shared" si="235"/>
        <v>6.4070730594650005</v>
      </c>
    </row>
    <row r="184" spans="1:29" s="5" customFormat="1" ht="42.75" x14ac:dyDescent="0.2">
      <c r="A184" s="156"/>
      <c r="B184" s="97" t="s">
        <v>691</v>
      </c>
      <c r="C184" s="98" t="s">
        <v>692</v>
      </c>
      <c r="D184" s="285">
        <f>+D183*87.230682%</f>
        <v>1744613640</v>
      </c>
      <c r="E184" s="285">
        <f>SUM('ADICIONES  2018'!C184:M184)</f>
        <v>0</v>
      </c>
      <c r="F184" s="285">
        <f>+F183*87.230682%</f>
        <v>0</v>
      </c>
      <c r="G184" s="285">
        <f>+G183*87.230682%</f>
        <v>0</v>
      </c>
      <c r="H184" s="285">
        <f>+H183*87.230682%</f>
        <v>0</v>
      </c>
      <c r="I184" s="285">
        <f>+I183*87.230682%</f>
        <v>0</v>
      </c>
      <c r="J184" s="285">
        <f>+J183*87.230682%</f>
        <v>0</v>
      </c>
      <c r="K184" s="287">
        <f t="shared" si="245"/>
        <v>1744613640</v>
      </c>
      <c r="L184" s="285">
        <f t="shared" ref="L184:Q184" si="312">+L183*87.230682%</f>
        <v>732755729.02569211</v>
      </c>
      <c r="M184" s="285">
        <f t="shared" si="312"/>
        <v>788352866.62819123</v>
      </c>
      <c r="N184" s="285">
        <f t="shared" si="312"/>
        <v>982541890.3920964</v>
      </c>
      <c r="O184" s="285">
        <f t="shared" si="312"/>
        <v>1020857654.6688167</v>
      </c>
      <c r="P184" s="285">
        <f t="shared" si="312"/>
        <v>802490799.69447482</v>
      </c>
      <c r="Q184" s="285">
        <f t="shared" si="312"/>
        <v>835239659.82072031</v>
      </c>
      <c r="R184" s="287">
        <f t="shared" si="249"/>
        <v>5162238600.2299919</v>
      </c>
      <c r="S184" s="285">
        <f t="shared" ref="S184:Z184" si="313">+S183*87.230682%</f>
        <v>1398610959.0799501</v>
      </c>
      <c r="T184" s="285">
        <f t="shared" si="313"/>
        <v>1208463889.5978251</v>
      </c>
      <c r="U184" s="285">
        <f t="shared" si="313"/>
        <v>1106461859.1663575</v>
      </c>
      <c r="V184" s="285">
        <f t="shared" si="313"/>
        <v>1124081159.8275623</v>
      </c>
      <c r="W184" s="285">
        <f t="shared" si="313"/>
        <v>1178010584.1174841</v>
      </c>
      <c r="X184" s="285">
        <f t="shared" si="313"/>
        <v>0</v>
      </c>
      <c r="Y184" s="285">
        <f t="shared" si="313"/>
        <v>0</v>
      </c>
      <c r="Z184" s="285">
        <f t="shared" si="313"/>
        <v>0</v>
      </c>
      <c r="AA184" s="287">
        <f t="shared" si="251"/>
        <v>6015628451.7891798</v>
      </c>
      <c r="AB184" s="287">
        <f t="shared" si="234"/>
        <v>11177867052.019173</v>
      </c>
      <c r="AC184" s="37">
        <f t="shared" si="235"/>
        <v>6.4070730594650014</v>
      </c>
    </row>
    <row r="185" spans="1:29" ht="28.5" x14ac:dyDescent="0.2">
      <c r="B185" s="97" t="s">
        <v>693</v>
      </c>
      <c r="C185" s="98" t="s">
        <v>694</v>
      </c>
      <c r="D185" s="285">
        <f>+D183*0.1%</f>
        <v>2000000</v>
      </c>
      <c r="E185" s="285">
        <f>SUM('ADICIONES  2018'!C185:M185)</f>
        <v>0</v>
      </c>
      <c r="F185" s="285">
        <f>+F183*0.1%</f>
        <v>0</v>
      </c>
      <c r="G185" s="285">
        <f>+G183*0.1%</f>
        <v>0</v>
      </c>
      <c r="H185" s="285">
        <f>+H183*0.1%</f>
        <v>0</v>
      </c>
      <c r="I185" s="285">
        <f>+I183*0.1%</f>
        <v>0</v>
      </c>
      <c r="J185" s="285">
        <f>+J183*0.1%</f>
        <v>0</v>
      </c>
      <c r="K185" s="287">
        <f t="shared" si="245"/>
        <v>2000000</v>
      </c>
      <c r="L185" s="285">
        <f t="shared" ref="L185:Q185" si="314">+L183*0.1%</f>
        <v>840020.63520000002</v>
      </c>
      <c r="M185" s="285">
        <f t="shared" si="314"/>
        <v>903756.3946</v>
      </c>
      <c r="N185" s="285">
        <f t="shared" si="314"/>
        <v>1126371.9001900002</v>
      </c>
      <c r="O185" s="285">
        <f t="shared" si="314"/>
        <v>1170296.54161</v>
      </c>
      <c r="P185" s="285">
        <f t="shared" si="314"/>
        <v>919963.91785000009</v>
      </c>
      <c r="Q185" s="285">
        <f t="shared" si="314"/>
        <v>957506.74037000001</v>
      </c>
      <c r="R185" s="287">
        <f t="shared" si="249"/>
        <v>5917916.1298199994</v>
      </c>
      <c r="S185" s="285">
        <f t="shared" ref="S185:Z185" si="315">+S183*0.1%</f>
        <v>1603347.5</v>
      </c>
      <c r="T185" s="285">
        <f t="shared" si="315"/>
        <v>1385365.6327000002</v>
      </c>
      <c r="U185" s="285">
        <f t="shared" si="315"/>
        <v>1268431.9711800001</v>
      </c>
      <c r="V185" s="285">
        <f t="shared" si="315"/>
        <v>1288630.4842000001</v>
      </c>
      <c r="W185" s="285">
        <f t="shared" si="315"/>
        <v>1350454.4010300001</v>
      </c>
      <c r="X185" s="285">
        <f t="shared" si="315"/>
        <v>0</v>
      </c>
      <c r="Y185" s="285">
        <f t="shared" si="315"/>
        <v>0</v>
      </c>
      <c r="Z185" s="285">
        <f t="shared" si="315"/>
        <v>0</v>
      </c>
      <c r="AA185" s="287">
        <f t="shared" si="251"/>
        <v>6896229.9891100004</v>
      </c>
      <c r="AB185" s="287">
        <f t="shared" si="234"/>
        <v>12814146.118930001</v>
      </c>
      <c r="AC185" s="37">
        <f t="shared" si="235"/>
        <v>6.4070730594650005</v>
      </c>
    </row>
    <row r="186" spans="1:29" s="5" customFormat="1" ht="28.5" x14ac:dyDescent="0.2">
      <c r="A186" s="156"/>
      <c r="B186" s="97" t="s">
        <v>695</v>
      </c>
      <c r="C186" s="98" t="s">
        <v>696</v>
      </c>
      <c r="D186" s="285">
        <f>+D183*9.99%</f>
        <v>199800000</v>
      </c>
      <c r="E186" s="285">
        <f>SUM('ADICIONES  2018'!C186:M186)</f>
        <v>0</v>
      </c>
      <c r="F186" s="285">
        <f>+F183*9.99%</f>
        <v>0</v>
      </c>
      <c r="G186" s="285">
        <f>+G183*9.99%</f>
        <v>0</v>
      </c>
      <c r="H186" s="285">
        <f>+H183*9.99%</f>
        <v>0</v>
      </c>
      <c r="I186" s="285">
        <f>+I183*9.99%</f>
        <v>0</v>
      </c>
      <c r="J186" s="285">
        <f>+J183*9.99%</f>
        <v>0</v>
      </c>
      <c r="K186" s="287">
        <f t="shared" si="245"/>
        <v>199800000</v>
      </c>
      <c r="L186" s="285">
        <f t="shared" ref="L186:Q186" si="316">+L183*9.99%</f>
        <v>83918061.456480011</v>
      </c>
      <c r="M186" s="285">
        <f t="shared" si="316"/>
        <v>90285263.820540011</v>
      </c>
      <c r="N186" s="285">
        <f t="shared" si="316"/>
        <v>112524552.82898101</v>
      </c>
      <c r="O186" s="285">
        <f t="shared" si="316"/>
        <v>116912624.50683899</v>
      </c>
      <c r="P186" s="285">
        <f t="shared" si="316"/>
        <v>91904395.393215001</v>
      </c>
      <c r="Q186" s="285">
        <f t="shared" si="316"/>
        <v>95654923.362963006</v>
      </c>
      <c r="R186" s="287">
        <f t="shared" si="249"/>
        <v>591199821.36901796</v>
      </c>
      <c r="S186" s="285">
        <f t="shared" ref="S186:Z186" si="317">+S183*9.99%</f>
        <v>160174415.25</v>
      </c>
      <c r="T186" s="285">
        <f t="shared" si="317"/>
        <v>138398026.70673001</v>
      </c>
      <c r="U186" s="285">
        <f t="shared" si="317"/>
        <v>126716353.92088202</v>
      </c>
      <c r="V186" s="285">
        <f t="shared" si="317"/>
        <v>128734185.37158</v>
      </c>
      <c r="W186" s="285">
        <f t="shared" si="317"/>
        <v>134910394.66289699</v>
      </c>
      <c r="X186" s="285">
        <f t="shared" si="317"/>
        <v>0</v>
      </c>
      <c r="Y186" s="285">
        <f t="shared" si="317"/>
        <v>0</v>
      </c>
      <c r="Z186" s="285">
        <f t="shared" si="317"/>
        <v>0</v>
      </c>
      <c r="AA186" s="287">
        <f t="shared" si="251"/>
        <v>688933375.91208899</v>
      </c>
      <c r="AB186" s="287">
        <f t="shared" si="234"/>
        <v>1280133197.2811069</v>
      </c>
      <c r="AC186" s="37">
        <f t="shared" si="235"/>
        <v>6.4070730594649996</v>
      </c>
    </row>
    <row r="187" spans="1:29" ht="57" hidden="1" x14ac:dyDescent="0.2">
      <c r="B187" s="97" t="s">
        <v>697</v>
      </c>
      <c r="C187" s="159" t="s">
        <v>1368</v>
      </c>
      <c r="D187" s="285">
        <f>+D183*0%</f>
        <v>0</v>
      </c>
      <c r="E187" s="285">
        <f>SUM('ADICIONES  2018'!C187:M187)</f>
        <v>0</v>
      </c>
      <c r="F187" s="285">
        <f>+F183*0%</f>
        <v>0</v>
      </c>
      <c r="G187" s="285">
        <f>+G183*0%</f>
        <v>0</v>
      </c>
      <c r="H187" s="285">
        <f>+H183*0%</f>
        <v>0</v>
      </c>
      <c r="I187" s="285">
        <f>+I183*0%</f>
        <v>0</v>
      </c>
      <c r="J187" s="285">
        <f>+J183*0%</f>
        <v>0</v>
      </c>
      <c r="K187" s="287">
        <f t="shared" si="245"/>
        <v>0</v>
      </c>
      <c r="L187" s="285">
        <f t="shared" ref="L187:Q187" si="318">+L183*0%</f>
        <v>0</v>
      </c>
      <c r="M187" s="285">
        <f t="shared" si="318"/>
        <v>0</v>
      </c>
      <c r="N187" s="285">
        <f t="shared" si="318"/>
        <v>0</v>
      </c>
      <c r="O187" s="285">
        <f t="shared" si="318"/>
        <v>0</v>
      </c>
      <c r="P187" s="285">
        <f t="shared" si="318"/>
        <v>0</v>
      </c>
      <c r="Q187" s="285">
        <f t="shared" si="318"/>
        <v>0</v>
      </c>
      <c r="R187" s="287">
        <f t="shared" si="249"/>
        <v>0</v>
      </c>
      <c r="S187" s="285">
        <f t="shared" ref="S187:Z187" si="319">+S183*0%</f>
        <v>0</v>
      </c>
      <c r="T187" s="285">
        <f t="shared" si="319"/>
        <v>0</v>
      </c>
      <c r="U187" s="285">
        <f t="shared" si="319"/>
        <v>0</v>
      </c>
      <c r="V187" s="285">
        <f t="shared" si="319"/>
        <v>0</v>
      </c>
      <c r="W187" s="285">
        <f t="shared" si="319"/>
        <v>0</v>
      </c>
      <c r="X187" s="285">
        <f t="shared" si="319"/>
        <v>0</v>
      </c>
      <c r="Y187" s="285">
        <f t="shared" si="319"/>
        <v>0</v>
      </c>
      <c r="Z187" s="285">
        <f t="shared" si="319"/>
        <v>0</v>
      </c>
      <c r="AA187" s="287">
        <f t="shared" si="251"/>
        <v>0</v>
      </c>
      <c r="AB187" s="287">
        <f t="shared" si="234"/>
        <v>0</v>
      </c>
      <c r="AC187" s="37" t="e">
        <f t="shared" si="235"/>
        <v>#DIV/0!</v>
      </c>
    </row>
    <row r="188" spans="1:29" s="5" customFormat="1" ht="42.75" x14ac:dyDescent="0.2">
      <c r="A188" s="156"/>
      <c r="B188" s="97" t="s">
        <v>698</v>
      </c>
      <c r="C188" s="98" t="s">
        <v>699</v>
      </c>
      <c r="D188" s="285">
        <f>+D183*1.7982%</f>
        <v>35964000</v>
      </c>
      <c r="E188" s="285">
        <f>SUM('ADICIONES  2018'!C188:M188)</f>
        <v>0</v>
      </c>
      <c r="F188" s="285">
        <f>+F183*1.7982%</f>
        <v>0</v>
      </c>
      <c r="G188" s="285">
        <f>+G183*1.7982%</f>
        <v>0</v>
      </c>
      <c r="H188" s="285">
        <f>+H183*1.7982%</f>
        <v>0</v>
      </c>
      <c r="I188" s="285">
        <f>+I183*1.7982%</f>
        <v>0</v>
      </c>
      <c r="J188" s="285">
        <f>+J183*1.7982%</f>
        <v>0</v>
      </c>
      <c r="K188" s="287">
        <f t="shared" si="245"/>
        <v>35964000</v>
      </c>
      <c r="L188" s="285">
        <f t="shared" ref="L188:Q188" si="320">+L183*1.7982%</f>
        <v>15105251.062166402</v>
      </c>
      <c r="M188" s="285">
        <f t="shared" si="320"/>
        <v>16251347.487697201</v>
      </c>
      <c r="N188" s="285">
        <f t="shared" si="320"/>
        <v>20254419.509216584</v>
      </c>
      <c r="O188" s="285">
        <f t="shared" si="320"/>
        <v>21044272.411231019</v>
      </c>
      <c r="P188" s="285">
        <f t="shared" si="320"/>
        <v>16542791.170778701</v>
      </c>
      <c r="Q188" s="285">
        <f t="shared" si="320"/>
        <v>17217886.205333341</v>
      </c>
      <c r="R188" s="287">
        <f t="shared" si="249"/>
        <v>106415967.84642324</v>
      </c>
      <c r="S188" s="285">
        <f t="shared" ref="S188:Z188" si="321">+S183*1.7982%</f>
        <v>28831394.745000001</v>
      </c>
      <c r="T188" s="285">
        <f t="shared" si="321"/>
        <v>24911644.807211403</v>
      </c>
      <c r="U188" s="285">
        <f t="shared" si="321"/>
        <v>22808943.705758762</v>
      </c>
      <c r="V188" s="285">
        <f t="shared" si="321"/>
        <v>23172153.366884403</v>
      </c>
      <c r="W188" s="285">
        <f t="shared" si="321"/>
        <v>24283871.03932146</v>
      </c>
      <c r="X188" s="285">
        <f t="shared" si="321"/>
        <v>0</v>
      </c>
      <c r="Y188" s="285">
        <f t="shared" si="321"/>
        <v>0</v>
      </c>
      <c r="Z188" s="285">
        <f t="shared" si="321"/>
        <v>0</v>
      </c>
      <c r="AA188" s="287">
        <f t="shared" si="251"/>
        <v>124008007.66417602</v>
      </c>
      <c r="AB188" s="287">
        <f t="shared" si="234"/>
        <v>230423975.51059926</v>
      </c>
      <c r="AC188" s="37">
        <f t="shared" si="235"/>
        <v>6.4070730594649996</v>
      </c>
    </row>
    <row r="189" spans="1:29" ht="57" x14ac:dyDescent="0.2">
      <c r="B189" s="97" t="s">
        <v>700</v>
      </c>
      <c r="C189" s="98" t="s">
        <v>701</v>
      </c>
      <c r="D189" s="285">
        <f>+D183*0.881118%</f>
        <v>17622360</v>
      </c>
      <c r="E189" s="285">
        <f>SUM('ADICIONES  2018'!C189:M189)</f>
        <v>0</v>
      </c>
      <c r="F189" s="285">
        <f>+F183*0.881118%</f>
        <v>0</v>
      </c>
      <c r="G189" s="285">
        <f>+G183*0.881118%</f>
        <v>0</v>
      </c>
      <c r="H189" s="285">
        <f>+H183*0.881118%</f>
        <v>0</v>
      </c>
      <c r="I189" s="285">
        <f>+I183*0.881118%</f>
        <v>0</v>
      </c>
      <c r="J189" s="285">
        <f>+J183*0.881118%</f>
        <v>0</v>
      </c>
      <c r="K189" s="287">
        <f t="shared" si="245"/>
        <v>17622360</v>
      </c>
      <c r="L189" s="285">
        <f t="shared" ref="L189:Q189" si="322">+L183*0.881118%</f>
        <v>7401573.020461536</v>
      </c>
      <c r="M189" s="285">
        <f t="shared" si="322"/>
        <v>7963160.2689716285</v>
      </c>
      <c r="N189" s="285">
        <f t="shared" si="322"/>
        <v>9924665.5595161244</v>
      </c>
      <c r="O189" s="285">
        <f t="shared" si="322"/>
        <v>10311693.4815032</v>
      </c>
      <c r="P189" s="285">
        <f t="shared" si="322"/>
        <v>8105967.6736815637</v>
      </c>
      <c r="Q189" s="285">
        <f t="shared" si="322"/>
        <v>8436764.2406133376</v>
      </c>
      <c r="R189" s="287">
        <f t="shared" si="249"/>
        <v>52143824.244747385</v>
      </c>
      <c r="S189" s="285">
        <f t="shared" ref="S189:Z189" si="323">+S183*0.881118%</f>
        <v>14127383.42505</v>
      </c>
      <c r="T189" s="285">
        <f t="shared" si="323"/>
        <v>12206705.955533586</v>
      </c>
      <c r="U189" s="285">
        <f t="shared" si="323"/>
        <v>11176382.415821793</v>
      </c>
      <c r="V189" s="285">
        <f t="shared" si="323"/>
        <v>11354355.149773356</v>
      </c>
      <c r="W189" s="285">
        <f t="shared" si="323"/>
        <v>11899096.809267515</v>
      </c>
      <c r="X189" s="285">
        <f t="shared" si="323"/>
        <v>0</v>
      </c>
      <c r="Y189" s="285">
        <f t="shared" si="323"/>
        <v>0</v>
      </c>
      <c r="Z189" s="285">
        <f t="shared" si="323"/>
        <v>0</v>
      </c>
      <c r="AA189" s="287">
        <f t="shared" si="251"/>
        <v>60763923.755446248</v>
      </c>
      <c r="AB189" s="287">
        <f t="shared" si="234"/>
        <v>112907748.00019363</v>
      </c>
      <c r="AC189" s="37">
        <f t="shared" si="235"/>
        <v>6.4070730594649996</v>
      </c>
    </row>
    <row r="190" spans="1:29" s="79" customFormat="1" ht="15.75" x14ac:dyDescent="0.2">
      <c r="A190" s="363">
        <v>1</v>
      </c>
      <c r="B190" s="110" t="s">
        <v>702</v>
      </c>
      <c r="C190" s="106" t="s">
        <v>703</v>
      </c>
      <c r="D190" s="105">
        <v>10000000</v>
      </c>
      <c r="E190" s="105">
        <f>SUM('ADICIONES  2018'!C190:M190)</f>
        <v>0</v>
      </c>
      <c r="F190" s="105"/>
      <c r="G190" s="105"/>
      <c r="H190" s="105"/>
      <c r="I190" s="105"/>
      <c r="J190" s="105"/>
      <c r="K190" s="105">
        <f t="shared" si="245"/>
        <v>10000000</v>
      </c>
      <c r="L190" s="105">
        <v>0</v>
      </c>
      <c r="M190" s="105">
        <v>3920000</v>
      </c>
      <c r="N190" s="105">
        <v>0</v>
      </c>
      <c r="O190" s="105">
        <v>0</v>
      </c>
      <c r="P190" s="105"/>
      <c r="Q190" s="105">
        <v>0</v>
      </c>
      <c r="R190" s="105">
        <f t="shared" si="249"/>
        <v>3920000</v>
      </c>
      <c r="S190" s="105"/>
      <c r="T190" s="105">
        <v>0</v>
      </c>
      <c r="U190" s="105">
        <v>0</v>
      </c>
      <c r="V190" s="105">
        <v>0</v>
      </c>
      <c r="W190" s="105">
        <v>0</v>
      </c>
      <c r="X190" s="105"/>
      <c r="Y190" s="105"/>
      <c r="Z190" s="105"/>
      <c r="AA190" s="105">
        <f t="shared" si="251"/>
        <v>0</v>
      </c>
      <c r="AB190" s="105">
        <f t="shared" si="234"/>
        <v>3920000</v>
      </c>
      <c r="AC190" s="104">
        <f t="shared" si="235"/>
        <v>0.39200000000000002</v>
      </c>
    </row>
    <row r="191" spans="1:29" s="5" customFormat="1" ht="42.75" x14ac:dyDescent="0.2">
      <c r="A191" s="156"/>
      <c r="B191" s="97" t="s">
        <v>704</v>
      </c>
      <c r="C191" s="98" t="s">
        <v>705</v>
      </c>
      <c r="D191" s="285">
        <f>+D190*87.230682%</f>
        <v>8723068.2000000011</v>
      </c>
      <c r="E191" s="285">
        <f>SUM('ADICIONES  2018'!C191:M191)</f>
        <v>0</v>
      </c>
      <c r="F191" s="285">
        <f>+F190*87.230682%</f>
        <v>0</v>
      </c>
      <c r="G191" s="285">
        <f>+G190*87.230682%</f>
        <v>0</v>
      </c>
      <c r="H191" s="285">
        <f>+H190*87.230682%</f>
        <v>0</v>
      </c>
      <c r="I191" s="285">
        <f>+I190*87.230682%</f>
        <v>0</v>
      </c>
      <c r="J191" s="285">
        <f>+J190*87.230682%</f>
        <v>0</v>
      </c>
      <c r="K191" s="287">
        <f t="shared" si="245"/>
        <v>8723068.2000000011</v>
      </c>
      <c r="L191" s="285">
        <f t="shared" ref="L191:Q191" si="324">+L190*87.230682%</f>
        <v>0</v>
      </c>
      <c r="M191" s="285">
        <f t="shared" si="324"/>
        <v>3419442.7344</v>
      </c>
      <c r="N191" s="285">
        <f t="shared" si="324"/>
        <v>0</v>
      </c>
      <c r="O191" s="285">
        <f t="shared" si="324"/>
        <v>0</v>
      </c>
      <c r="P191" s="285">
        <f t="shared" si="324"/>
        <v>0</v>
      </c>
      <c r="Q191" s="285">
        <f t="shared" si="324"/>
        <v>0</v>
      </c>
      <c r="R191" s="287">
        <f t="shared" si="249"/>
        <v>3419442.7344</v>
      </c>
      <c r="S191" s="285">
        <f t="shared" ref="S191:Z191" si="325">+S190*87.230682%</f>
        <v>0</v>
      </c>
      <c r="T191" s="285">
        <f t="shared" si="325"/>
        <v>0</v>
      </c>
      <c r="U191" s="285">
        <f t="shared" si="325"/>
        <v>0</v>
      </c>
      <c r="V191" s="285">
        <f t="shared" si="325"/>
        <v>0</v>
      </c>
      <c r="W191" s="285">
        <f t="shared" si="325"/>
        <v>0</v>
      </c>
      <c r="X191" s="285">
        <f t="shared" si="325"/>
        <v>0</v>
      </c>
      <c r="Y191" s="285">
        <f t="shared" si="325"/>
        <v>0</v>
      </c>
      <c r="Z191" s="285">
        <f t="shared" si="325"/>
        <v>0</v>
      </c>
      <c r="AA191" s="287">
        <f t="shared" si="251"/>
        <v>0</v>
      </c>
      <c r="AB191" s="287">
        <f t="shared" si="234"/>
        <v>3419442.7344</v>
      </c>
      <c r="AC191" s="37">
        <f t="shared" si="235"/>
        <v>0.39199999999999996</v>
      </c>
    </row>
    <row r="192" spans="1:29" s="5" customFormat="1" ht="42.75" x14ac:dyDescent="0.2">
      <c r="A192" s="156"/>
      <c r="B192" s="97" t="s">
        <v>706</v>
      </c>
      <c r="C192" s="98" t="s">
        <v>707</v>
      </c>
      <c r="D192" s="285">
        <f>+D190*0.1%</f>
        <v>10000</v>
      </c>
      <c r="E192" s="285">
        <f>SUM('ADICIONES  2018'!C192:M192)</f>
        <v>0</v>
      </c>
      <c r="F192" s="285">
        <f>+F190*0.1%</f>
        <v>0</v>
      </c>
      <c r="G192" s="285">
        <f>+G190*0.1%</f>
        <v>0</v>
      </c>
      <c r="H192" s="285">
        <f>+H190*0.1%</f>
        <v>0</v>
      </c>
      <c r="I192" s="285">
        <f>+I190*0.1%</f>
        <v>0</v>
      </c>
      <c r="J192" s="285">
        <f>+J190*0.1%</f>
        <v>0</v>
      </c>
      <c r="K192" s="287">
        <f t="shared" si="245"/>
        <v>10000</v>
      </c>
      <c r="L192" s="285">
        <f t="shared" ref="L192:Q192" si="326">+L190*0.1%</f>
        <v>0</v>
      </c>
      <c r="M192" s="285">
        <f t="shared" si="326"/>
        <v>3920</v>
      </c>
      <c r="N192" s="285">
        <f t="shared" si="326"/>
        <v>0</v>
      </c>
      <c r="O192" s="285">
        <f t="shared" si="326"/>
        <v>0</v>
      </c>
      <c r="P192" s="285">
        <f t="shared" si="326"/>
        <v>0</v>
      </c>
      <c r="Q192" s="285">
        <f t="shared" si="326"/>
        <v>0</v>
      </c>
      <c r="R192" s="287">
        <f t="shared" si="249"/>
        <v>3920</v>
      </c>
      <c r="S192" s="285">
        <f t="shared" ref="S192:Z192" si="327">+S190*0.1%</f>
        <v>0</v>
      </c>
      <c r="T192" s="285">
        <f t="shared" si="327"/>
        <v>0</v>
      </c>
      <c r="U192" s="285">
        <f t="shared" si="327"/>
        <v>0</v>
      </c>
      <c r="V192" s="285">
        <f t="shared" si="327"/>
        <v>0</v>
      </c>
      <c r="W192" s="285">
        <f t="shared" si="327"/>
        <v>0</v>
      </c>
      <c r="X192" s="285">
        <f t="shared" si="327"/>
        <v>0</v>
      </c>
      <c r="Y192" s="285">
        <f t="shared" si="327"/>
        <v>0</v>
      </c>
      <c r="Z192" s="285">
        <f t="shared" si="327"/>
        <v>0</v>
      </c>
      <c r="AA192" s="287">
        <f t="shared" si="251"/>
        <v>0</v>
      </c>
      <c r="AB192" s="287">
        <f t="shared" si="234"/>
        <v>3920</v>
      </c>
      <c r="AC192" s="37">
        <f t="shared" si="235"/>
        <v>0.39200000000000002</v>
      </c>
    </row>
    <row r="193" spans="1:29" ht="28.5" x14ac:dyDescent="0.2">
      <c r="B193" s="97" t="s">
        <v>708</v>
      </c>
      <c r="C193" s="98" t="s">
        <v>709</v>
      </c>
      <c r="D193" s="285">
        <f>+D190*9.99%</f>
        <v>999000</v>
      </c>
      <c r="E193" s="285">
        <f>SUM('ADICIONES  2018'!C193:M193)</f>
        <v>0</v>
      </c>
      <c r="F193" s="285">
        <f>+F190*9.99%</f>
        <v>0</v>
      </c>
      <c r="G193" s="285">
        <f>+G190*9.99%</f>
        <v>0</v>
      </c>
      <c r="H193" s="285">
        <f>+H190*9.99%</f>
        <v>0</v>
      </c>
      <c r="I193" s="285">
        <f>+I190*9.99%</f>
        <v>0</v>
      </c>
      <c r="J193" s="285">
        <f>+J190*9.99%</f>
        <v>0</v>
      </c>
      <c r="K193" s="287">
        <f t="shared" si="245"/>
        <v>999000</v>
      </c>
      <c r="L193" s="285">
        <f t="shared" ref="L193:Q193" si="328">+L190*9.99%</f>
        <v>0</v>
      </c>
      <c r="M193" s="285">
        <f t="shared" si="328"/>
        <v>391608</v>
      </c>
      <c r="N193" s="285">
        <f t="shared" si="328"/>
        <v>0</v>
      </c>
      <c r="O193" s="285">
        <f t="shared" si="328"/>
        <v>0</v>
      </c>
      <c r="P193" s="285">
        <f t="shared" si="328"/>
        <v>0</v>
      </c>
      <c r="Q193" s="285">
        <f t="shared" si="328"/>
        <v>0</v>
      </c>
      <c r="R193" s="287">
        <f t="shared" si="249"/>
        <v>391608</v>
      </c>
      <c r="S193" s="285">
        <f t="shared" ref="S193:Z193" si="329">+S190*9.99%</f>
        <v>0</v>
      </c>
      <c r="T193" s="285">
        <f t="shared" si="329"/>
        <v>0</v>
      </c>
      <c r="U193" s="285">
        <f t="shared" si="329"/>
        <v>0</v>
      </c>
      <c r="V193" s="285">
        <f t="shared" si="329"/>
        <v>0</v>
      </c>
      <c r="W193" s="285">
        <f t="shared" si="329"/>
        <v>0</v>
      </c>
      <c r="X193" s="285">
        <f t="shared" si="329"/>
        <v>0</v>
      </c>
      <c r="Y193" s="285">
        <f t="shared" si="329"/>
        <v>0</v>
      </c>
      <c r="Z193" s="285">
        <f t="shared" si="329"/>
        <v>0</v>
      </c>
      <c r="AA193" s="287">
        <f t="shared" si="251"/>
        <v>0</v>
      </c>
      <c r="AB193" s="287">
        <f t="shared" si="234"/>
        <v>391608</v>
      </c>
      <c r="AC193" s="37">
        <f t="shared" si="235"/>
        <v>0.39200000000000002</v>
      </c>
    </row>
    <row r="194" spans="1:29" ht="57" hidden="1" x14ac:dyDescent="0.2">
      <c r="B194" s="97" t="s">
        <v>710</v>
      </c>
      <c r="C194" s="159" t="s">
        <v>1369</v>
      </c>
      <c r="D194" s="285">
        <f>+D190*0%</f>
        <v>0</v>
      </c>
      <c r="E194" s="285">
        <f>SUM('ADICIONES  2018'!C194:M194)</f>
        <v>0</v>
      </c>
      <c r="F194" s="285">
        <f>+F190*0%</f>
        <v>0</v>
      </c>
      <c r="G194" s="285">
        <f>+G190*0%</f>
        <v>0</v>
      </c>
      <c r="H194" s="285">
        <f>+H190*0%</f>
        <v>0</v>
      </c>
      <c r="I194" s="285">
        <f>+I190*0%</f>
        <v>0</v>
      </c>
      <c r="J194" s="285">
        <f>+J190*0%</f>
        <v>0</v>
      </c>
      <c r="K194" s="287">
        <f t="shared" si="245"/>
        <v>0</v>
      </c>
      <c r="L194" s="285">
        <f t="shared" ref="L194:Q194" si="330">+L190*0%</f>
        <v>0</v>
      </c>
      <c r="M194" s="285">
        <f t="shared" si="330"/>
        <v>0</v>
      </c>
      <c r="N194" s="285">
        <f t="shared" si="330"/>
        <v>0</v>
      </c>
      <c r="O194" s="285">
        <f t="shared" si="330"/>
        <v>0</v>
      </c>
      <c r="P194" s="285">
        <f t="shared" si="330"/>
        <v>0</v>
      </c>
      <c r="Q194" s="285">
        <f t="shared" si="330"/>
        <v>0</v>
      </c>
      <c r="R194" s="287">
        <f t="shared" si="249"/>
        <v>0</v>
      </c>
      <c r="S194" s="285">
        <f t="shared" ref="S194:Z194" si="331">+S190*0%</f>
        <v>0</v>
      </c>
      <c r="T194" s="285">
        <f t="shared" si="331"/>
        <v>0</v>
      </c>
      <c r="U194" s="285">
        <f t="shared" si="331"/>
        <v>0</v>
      </c>
      <c r="V194" s="285">
        <f t="shared" si="331"/>
        <v>0</v>
      </c>
      <c r="W194" s="285">
        <f t="shared" si="331"/>
        <v>0</v>
      </c>
      <c r="X194" s="285">
        <f t="shared" si="331"/>
        <v>0</v>
      </c>
      <c r="Y194" s="285">
        <f t="shared" si="331"/>
        <v>0</v>
      </c>
      <c r="Z194" s="285">
        <f t="shared" si="331"/>
        <v>0</v>
      </c>
      <c r="AA194" s="287">
        <f t="shared" si="251"/>
        <v>0</v>
      </c>
      <c r="AB194" s="287">
        <f t="shared" si="234"/>
        <v>0</v>
      </c>
      <c r="AC194" s="37" t="e">
        <f t="shared" si="235"/>
        <v>#DIV/0!</v>
      </c>
    </row>
    <row r="195" spans="1:29" s="5" customFormat="1" ht="42.75" x14ac:dyDescent="0.2">
      <c r="A195" s="156"/>
      <c r="B195" s="97" t="s">
        <v>711</v>
      </c>
      <c r="C195" s="98" t="s">
        <v>712</v>
      </c>
      <c r="D195" s="285">
        <f>+D190*1.7982%</f>
        <v>179820</v>
      </c>
      <c r="E195" s="285">
        <f>SUM('ADICIONES  2018'!C195:M195)</f>
        <v>0</v>
      </c>
      <c r="F195" s="285">
        <f>+F190*1.7982%</f>
        <v>0</v>
      </c>
      <c r="G195" s="285">
        <f>+G190*1.7982%</f>
        <v>0</v>
      </c>
      <c r="H195" s="285">
        <f>+H190*1.7982%</f>
        <v>0</v>
      </c>
      <c r="I195" s="285">
        <f>+I190*1.7982%</f>
        <v>0</v>
      </c>
      <c r="J195" s="285">
        <f>+J190*1.7982%</f>
        <v>0</v>
      </c>
      <c r="K195" s="287">
        <f t="shared" si="245"/>
        <v>179820</v>
      </c>
      <c r="L195" s="285">
        <f t="shared" ref="L195:Q195" si="332">+L190*1.7982%</f>
        <v>0</v>
      </c>
      <c r="M195" s="285">
        <f t="shared" si="332"/>
        <v>70489.440000000002</v>
      </c>
      <c r="N195" s="285">
        <f t="shared" si="332"/>
        <v>0</v>
      </c>
      <c r="O195" s="285">
        <f t="shared" si="332"/>
        <v>0</v>
      </c>
      <c r="P195" s="285">
        <f t="shared" si="332"/>
        <v>0</v>
      </c>
      <c r="Q195" s="285">
        <f t="shared" si="332"/>
        <v>0</v>
      </c>
      <c r="R195" s="287">
        <f t="shared" si="249"/>
        <v>70489.440000000002</v>
      </c>
      <c r="S195" s="285">
        <f t="shared" ref="S195:Z195" si="333">+S190*1.7982%</f>
        <v>0</v>
      </c>
      <c r="T195" s="285">
        <f t="shared" si="333"/>
        <v>0</v>
      </c>
      <c r="U195" s="285">
        <f t="shared" si="333"/>
        <v>0</v>
      </c>
      <c r="V195" s="285">
        <f t="shared" si="333"/>
        <v>0</v>
      </c>
      <c r="W195" s="285">
        <f t="shared" si="333"/>
        <v>0</v>
      </c>
      <c r="X195" s="285">
        <f t="shared" si="333"/>
        <v>0</v>
      </c>
      <c r="Y195" s="285">
        <f t="shared" si="333"/>
        <v>0</v>
      </c>
      <c r="Z195" s="285">
        <f t="shared" si="333"/>
        <v>0</v>
      </c>
      <c r="AA195" s="287">
        <f t="shared" si="251"/>
        <v>0</v>
      </c>
      <c r="AB195" s="287">
        <f t="shared" si="234"/>
        <v>70489.440000000002</v>
      </c>
      <c r="AC195" s="37">
        <f t="shared" si="235"/>
        <v>0.39200000000000002</v>
      </c>
    </row>
    <row r="196" spans="1:29" ht="57" x14ac:dyDescent="0.2">
      <c r="B196" s="97" t="s">
        <v>713</v>
      </c>
      <c r="C196" s="98" t="s">
        <v>714</v>
      </c>
      <c r="D196" s="285">
        <f>+D190*0.881118%</f>
        <v>88111.8</v>
      </c>
      <c r="E196" s="285">
        <f>SUM('ADICIONES  2018'!C196:M196)</f>
        <v>0</v>
      </c>
      <c r="F196" s="285">
        <f>+F190*0.881118%</f>
        <v>0</v>
      </c>
      <c r="G196" s="285">
        <f>+G190*0.881118%</f>
        <v>0</v>
      </c>
      <c r="H196" s="285">
        <f>+H190*0.881118%</f>
        <v>0</v>
      </c>
      <c r="I196" s="285">
        <f>+I190*0.881118%</f>
        <v>0</v>
      </c>
      <c r="J196" s="285">
        <f>+J190*0.881118%</f>
        <v>0</v>
      </c>
      <c r="K196" s="287">
        <f t="shared" si="245"/>
        <v>88111.8</v>
      </c>
      <c r="L196" s="285">
        <f t="shared" ref="L196:Q196" si="334">+L190*0.881118%</f>
        <v>0</v>
      </c>
      <c r="M196" s="285">
        <f t="shared" si="334"/>
        <v>34539.825600000004</v>
      </c>
      <c r="N196" s="285">
        <f t="shared" si="334"/>
        <v>0</v>
      </c>
      <c r="O196" s="285">
        <f t="shared" si="334"/>
        <v>0</v>
      </c>
      <c r="P196" s="285">
        <f t="shared" si="334"/>
        <v>0</v>
      </c>
      <c r="Q196" s="285">
        <f t="shared" si="334"/>
        <v>0</v>
      </c>
      <c r="R196" s="287">
        <f t="shared" si="249"/>
        <v>34539.825600000004</v>
      </c>
      <c r="S196" s="285">
        <f t="shared" ref="S196:Z196" si="335">+S190*0.881118%</f>
        <v>0</v>
      </c>
      <c r="T196" s="285">
        <f t="shared" si="335"/>
        <v>0</v>
      </c>
      <c r="U196" s="285">
        <f t="shared" si="335"/>
        <v>0</v>
      </c>
      <c r="V196" s="285">
        <f t="shared" si="335"/>
        <v>0</v>
      </c>
      <c r="W196" s="285">
        <f t="shared" si="335"/>
        <v>0</v>
      </c>
      <c r="X196" s="285">
        <f t="shared" si="335"/>
        <v>0</v>
      </c>
      <c r="Y196" s="285">
        <f t="shared" si="335"/>
        <v>0</v>
      </c>
      <c r="Z196" s="285">
        <f t="shared" si="335"/>
        <v>0</v>
      </c>
      <c r="AA196" s="287">
        <f t="shared" si="251"/>
        <v>0</v>
      </c>
      <c r="AB196" s="287">
        <f t="shared" si="234"/>
        <v>34539.825600000004</v>
      </c>
      <c r="AC196" s="37">
        <f t="shared" si="235"/>
        <v>0.39200000000000002</v>
      </c>
    </row>
    <row r="197" spans="1:29" s="79" customFormat="1" ht="15.75" x14ac:dyDescent="0.2">
      <c r="A197" s="363"/>
      <c r="B197" s="110" t="s">
        <v>715</v>
      </c>
      <c r="C197" s="106" t="s">
        <v>716</v>
      </c>
      <c r="D197" s="105">
        <f>+D198</f>
        <v>52000000</v>
      </c>
      <c r="E197" s="105">
        <f>SUM('ADICIONES  2018'!C197:M197)</f>
        <v>0</v>
      </c>
      <c r="F197" s="105">
        <f>+F198</f>
        <v>0</v>
      </c>
      <c r="G197" s="105">
        <f>+G198</f>
        <v>0</v>
      </c>
      <c r="H197" s="105">
        <f>+H198</f>
        <v>0</v>
      </c>
      <c r="I197" s="105">
        <f>+I198</f>
        <v>0</v>
      </c>
      <c r="J197" s="105">
        <f>+J198</f>
        <v>0</v>
      </c>
      <c r="K197" s="105">
        <f t="shared" si="245"/>
        <v>52000000</v>
      </c>
      <c r="L197" s="105">
        <f t="shared" ref="L197:Q197" si="336">+L198</f>
        <v>332820</v>
      </c>
      <c r="M197" s="105">
        <f t="shared" si="336"/>
        <v>805500</v>
      </c>
      <c r="N197" s="105">
        <f t="shared" si="336"/>
        <v>5441922</v>
      </c>
      <c r="O197" s="105">
        <f t="shared" si="336"/>
        <v>9095108</v>
      </c>
      <c r="P197" s="105">
        <f t="shared" si="336"/>
        <v>692730</v>
      </c>
      <c r="Q197" s="105">
        <f t="shared" si="336"/>
        <v>8250263</v>
      </c>
      <c r="R197" s="105">
        <f t="shared" si="249"/>
        <v>24618343</v>
      </c>
      <c r="S197" s="105">
        <f t="shared" ref="S197:Z197" si="337">+S198</f>
        <v>5387976.7000000002</v>
      </c>
      <c r="T197" s="105">
        <f t="shared" si="337"/>
        <v>1267900</v>
      </c>
      <c r="U197" s="105">
        <f t="shared" si="337"/>
        <v>537000</v>
      </c>
      <c r="V197" s="105">
        <f t="shared" si="337"/>
        <v>569220</v>
      </c>
      <c r="W197" s="105">
        <f t="shared" si="337"/>
        <v>606150</v>
      </c>
      <c r="X197" s="105">
        <f t="shared" si="337"/>
        <v>0</v>
      </c>
      <c r="Y197" s="105">
        <f t="shared" si="337"/>
        <v>0</v>
      </c>
      <c r="Z197" s="105">
        <f t="shared" si="337"/>
        <v>0</v>
      </c>
      <c r="AA197" s="105">
        <f t="shared" si="251"/>
        <v>8368246.7000000002</v>
      </c>
      <c r="AB197" s="105">
        <f t="shared" si="234"/>
        <v>32986589.699999999</v>
      </c>
      <c r="AC197" s="104">
        <f t="shared" si="235"/>
        <v>0.63435749423076926</v>
      </c>
    </row>
    <row r="198" spans="1:29" s="79" customFormat="1" ht="15.75" x14ac:dyDescent="0.2">
      <c r="A198" s="363">
        <v>1</v>
      </c>
      <c r="B198" s="110" t="s">
        <v>717</v>
      </c>
      <c r="C198" s="106" t="s">
        <v>718</v>
      </c>
      <c r="D198" s="105">
        <f>+D199+D200</f>
        <v>52000000</v>
      </c>
      <c r="E198" s="105">
        <f>SUM('ADICIONES  2018'!C198:M198)</f>
        <v>0</v>
      </c>
      <c r="F198" s="105">
        <f>+F199+F200</f>
        <v>0</v>
      </c>
      <c r="G198" s="105">
        <f>+G199+G200</f>
        <v>0</v>
      </c>
      <c r="H198" s="105">
        <f>+H199+H200</f>
        <v>0</v>
      </c>
      <c r="I198" s="105">
        <f>+I199+I200</f>
        <v>0</v>
      </c>
      <c r="J198" s="105">
        <f>+J199+J200</f>
        <v>0</v>
      </c>
      <c r="K198" s="105">
        <f t="shared" si="245"/>
        <v>52000000</v>
      </c>
      <c r="L198" s="105">
        <f t="shared" ref="L198:Q198" si="338">+L199+L200</f>
        <v>332820</v>
      </c>
      <c r="M198" s="105">
        <f t="shared" si="338"/>
        <v>805500</v>
      </c>
      <c r="N198" s="105">
        <f t="shared" si="338"/>
        <v>5441922</v>
      </c>
      <c r="O198" s="105">
        <f t="shared" si="338"/>
        <v>9095108</v>
      </c>
      <c r="P198" s="105">
        <f t="shared" si="338"/>
        <v>692730</v>
      </c>
      <c r="Q198" s="105">
        <f t="shared" si="338"/>
        <v>8250263</v>
      </c>
      <c r="R198" s="105">
        <f t="shared" si="249"/>
        <v>24618343</v>
      </c>
      <c r="S198" s="105">
        <f t="shared" ref="S198:Y198" si="339">+S199+S200</f>
        <v>5387976.7000000002</v>
      </c>
      <c r="T198" s="105">
        <f t="shared" si="339"/>
        <v>1267900</v>
      </c>
      <c r="U198" s="105">
        <f t="shared" si="339"/>
        <v>537000</v>
      </c>
      <c r="V198" s="105">
        <f t="shared" si="339"/>
        <v>569220</v>
      </c>
      <c r="W198" s="105">
        <f t="shared" si="339"/>
        <v>606150</v>
      </c>
      <c r="X198" s="105">
        <f t="shared" si="339"/>
        <v>0</v>
      </c>
      <c r="Y198" s="105">
        <f t="shared" si="339"/>
        <v>0</v>
      </c>
      <c r="Z198" s="105">
        <f>+Z199+Z200</f>
        <v>0</v>
      </c>
      <c r="AA198" s="105">
        <f t="shared" si="251"/>
        <v>8368246.7000000002</v>
      </c>
      <c r="AB198" s="105">
        <f t="shared" si="234"/>
        <v>32986589.699999999</v>
      </c>
      <c r="AC198" s="104">
        <f t="shared" si="235"/>
        <v>0.63435749423076926</v>
      </c>
    </row>
    <row r="199" spans="1:29" ht="28.5" x14ac:dyDescent="0.2">
      <c r="B199" s="97" t="s">
        <v>719</v>
      </c>
      <c r="C199" s="98" t="s">
        <v>720</v>
      </c>
      <c r="D199" s="287">
        <v>52000000</v>
      </c>
      <c r="E199" s="285">
        <f>SUM('ADICIONES  2018'!C199:M199)</f>
        <v>0</v>
      </c>
      <c r="F199" s="287"/>
      <c r="G199" s="287"/>
      <c r="H199" s="287"/>
      <c r="I199" s="287"/>
      <c r="J199" s="287"/>
      <c r="K199" s="287">
        <f t="shared" si="245"/>
        <v>52000000</v>
      </c>
      <c r="L199" s="287">
        <v>102030</v>
      </c>
      <c r="M199" s="287">
        <v>805500</v>
      </c>
      <c r="N199" s="287">
        <v>5441922</v>
      </c>
      <c r="O199" s="287">
        <v>8701787</v>
      </c>
      <c r="P199" s="287">
        <v>692730</v>
      </c>
      <c r="Q199" s="287">
        <v>360790</v>
      </c>
      <c r="R199" s="287">
        <f t="shared" si="249"/>
        <v>16104759</v>
      </c>
      <c r="S199" s="287">
        <v>5387976.7000000002</v>
      </c>
      <c r="T199" s="287">
        <v>1267900</v>
      </c>
      <c r="U199" s="287">
        <v>537000</v>
      </c>
      <c r="V199" s="287">
        <v>569220</v>
      </c>
      <c r="W199" s="287">
        <v>606150</v>
      </c>
      <c r="X199" s="287"/>
      <c r="Y199" s="287">
        <v>-3110092</v>
      </c>
      <c r="Z199" s="287"/>
      <c r="AA199" s="287">
        <f t="shared" si="251"/>
        <v>5258154.7</v>
      </c>
      <c r="AB199" s="287">
        <f t="shared" si="234"/>
        <v>21362913.699999999</v>
      </c>
      <c r="AC199" s="37">
        <f t="shared" si="235"/>
        <v>0.41082526346153847</v>
      </c>
    </row>
    <row r="200" spans="1:29" ht="28.5" x14ac:dyDescent="0.2">
      <c r="B200" s="97" t="s">
        <v>1347</v>
      </c>
      <c r="C200" s="98" t="s">
        <v>1348</v>
      </c>
      <c r="D200" s="287">
        <v>0</v>
      </c>
      <c r="E200" s="285">
        <f>SUM('ADICIONES  2018'!C200:M200)</f>
        <v>0</v>
      </c>
      <c r="F200" s="287"/>
      <c r="G200" s="287"/>
      <c r="H200" s="287"/>
      <c r="I200" s="287"/>
      <c r="J200" s="287"/>
      <c r="K200" s="287">
        <f t="shared" si="245"/>
        <v>0</v>
      </c>
      <c r="L200" s="287">
        <v>230790</v>
      </c>
      <c r="M200" s="287">
        <v>0</v>
      </c>
      <c r="N200" s="287"/>
      <c r="O200" s="287">
        <v>393321</v>
      </c>
      <c r="P200" s="287">
        <v>0</v>
      </c>
      <c r="Q200" s="287">
        <v>7889473</v>
      </c>
      <c r="R200" s="287">
        <f t="shared" si="249"/>
        <v>8513584</v>
      </c>
      <c r="S200" s="287">
        <v>0</v>
      </c>
      <c r="T200" s="287">
        <v>0</v>
      </c>
      <c r="U200" s="287">
        <v>0</v>
      </c>
      <c r="V200" s="287">
        <v>0</v>
      </c>
      <c r="W200" s="287">
        <v>0</v>
      </c>
      <c r="X200" s="287"/>
      <c r="Y200" s="287">
        <v>3110092</v>
      </c>
      <c r="Z200" s="287"/>
      <c r="AA200" s="287">
        <f>SUM(S200:Z200)</f>
        <v>3110092</v>
      </c>
      <c r="AB200" s="287">
        <f t="shared" si="234"/>
        <v>11623676</v>
      </c>
      <c r="AC200" s="37">
        <v>0</v>
      </c>
    </row>
    <row r="201" spans="1:29" s="79" customFormat="1" ht="15.75" x14ac:dyDescent="0.2">
      <c r="A201" s="363"/>
      <c r="B201" s="110" t="s">
        <v>721</v>
      </c>
      <c r="C201" s="106" t="s">
        <v>722</v>
      </c>
      <c r="D201" s="105">
        <f>+D202+D209</f>
        <v>200000000</v>
      </c>
      <c r="E201" s="105">
        <f>SUM('ADICIONES  2018'!C201:M201)</f>
        <v>0</v>
      </c>
      <c r="F201" s="105">
        <f t="shared" ref="F201:J201" si="340">+F202+F209</f>
        <v>0</v>
      </c>
      <c r="G201" s="105">
        <f t="shared" si="340"/>
        <v>0</v>
      </c>
      <c r="H201" s="105">
        <f t="shared" si="340"/>
        <v>0</v>
      </c>
      <c r="I201" s="105">
        <f t="shared" si="340"/>
        <v>0</v>
      </c>
      <c r="J201" s="105">
        <f t="shared" si="340"/>
        <v>0</v>
      </c>
      <c r="K201" s="105">
        <f t="shared" si="245"/>
        <v>200000000</v>
      </c>
      <c r="L201" s="105">
        <f t="shared" ref="L201:Q201" si="341">+L202+L209</f>
        <v>6760295</v>
      </c>
      <c r="M201" s="105">
        <f t="shared" si="341"/>
        <v>16797350</v>
      </c>
      <c r="N201" s="105">
        <f t="shared" si="341"/>
        <v>17509014</v>
      </c>
      <c r="O201" s="105">
        <f t="shared" si="341"/>
        <v>21203043</v>
      </c>
      <c r="P201" s="105">
        <f t="shared" si="341"/>
        <v>8396120</v>
      </c>
      <c r="Q201" s="105">
        <f t="shared" si="341"/>
        <v>17631333</v>
      </c>
      <c r="R201" s="105">
        <f t="shared" si="249"/>
        <v>88297155</v>
      </c>
      <c r="S201" s="105">
        <f t="shared" ref="S201:Z201" si="342">+S202+S209</f>
        <v>8396120</v>
      </c>
      <c r="T201" s="105">
        <f t="shared" si="342"/>
        <v>64216750</v>
      </c>
      <c r="U201" s="105">
        <f t="shared" si="342"/>
        <v>18058521</v>
      </c>
      <c r="V201" s="105">
        <f t="shared" si="342"/>
        <v>21957309</v>
      </c>
      <c r="W201" s="105">
        <f t="shared" si="342"/>
        <v>31335855</v>
      </c>
      <c r="X201" s="105">
        <f t="shared" si="342"/>
        <v>0</v>
      </c>
      <c r="Y201" s="105">
        <f t="shared" si="342"/>
        <v>0</v>
      </c>
      <c r="Z201" s="105">
        <f t="shared" si="342"/>
        <v>0</v>
      </c>
      <c r="AA201" s="105">
        <f t="shared" si="251"/>
        <v>143964555</v>
      </c>
      <c r="AB201" s="105">
        <f t="shared" si="234"/>
        <v>232261710</v>
      </c>
      <c r="AC201" s="104">
        <f t="shared" si="235"/>
        <v>1.16130855</v>
      </c>
    </row>
    <row r="202" spans="1:29" s="79" customFormat="1" ht="15.75" x14ac:dyDescent="0.2">
      <c r="A202" s="363">
        <v>1</v>
      </c>
      <c r="B202" s="110" t="s">
        <v>723</v>
      </c>
      <c r="C202" s="106" t="s">
        <v>724</v>
      </c>
      <c r="D202" s="105">
        <v>200000000</v>
      </c>
      <c r="E202" s="105">
        <f>SUM('ADICIONES  2018'!C202:M202)</f>
        <v>0</v>
      </c>
      <c r="F202" s="105"/>
      <c r="G202" s="105"/>
      <c r="H202" s="105"/>
      <c r="I202" s="105"/>
      <c r="J202" s="105"/>
      <c r="K202" s="105">
        <f t="shared" si="245"/>
        <v>200000000</v>
      </c>
      <c r="L202" s="105">
        <v>6760295</v>
      </c>
      <c r="M202" s="105">
        <v>16797350</v>
      </c>
      <c r="N202" s="105">
        <v>17509014</v>
      </c>
      <c r="O202" s="105">
        <v>21203043</v>
      </c>
      <c r="P202" s="105">
        <v>8396120</v>
      </c>
      <c r="Q202" s="105">
        <v>17631333</v>
      </c>
      <c r="R202" s="105">
        <f t="shared" si="249"/>
        <v>88297155</v>
      </c>
      <c r="S202" s="105">
        <v>8396120</v>
      </c>
      <c r="T202" s="105">
        <v>64216750</v>
      </c>
      <c r="U202" s="105">
        <v>18058521</v>
      </c>
      <c r="V202" s="105">
        <v>21957309</v>
      </c>
      <c r="W202" s="105">
        <v>31335855</v>
      </c>
      <c r="X202" s="105"/>
      <c r="Y202" s="105"/>
      <c r="Z202" s="105"/>
      <c r="AA202" s="105">
        <f t="shared" si="251"/>
        <v>143964555</v>
      </c>
      <c r="AB202" s="105">
        <f t="shared" si="234"/>
        <v>232261710</v>
      </c>
      <c r="AC202" s="104">
        <f t="shared" si="235"/>
        <v>1.16130855</v>
      </c>
    </row>
    <row r="203" spans="1:29" s="5" customFormat="1" ht="28.5" x14ac:dyDescent="0.2">
      <c r="A203" s="364"/>
      <c r="B203" s="97" t="s">
        <v>725</v>
      </c>
      <c r="C203" s="98" t="s">
        <v>726</v>
      </c>
      <c r="D203" s="285">
        <f>+D202*87.230682%</f>
        <v>174461364</v>
      </c>
      <c r="E203" s="285">
        <f>SUM('ADICIONES  2018'!C203:M203)</f>
        <v>0</v>
      </c>
      <c r="F203" s="285">
        <f>+F202*87.230682%</f>
        <v>0</v>
      </c>
      <c r="G203" s="285">
        <f>+G202*87.230682%</f>
        <v>0</v>
      </c>
      <c r="H203" s="285">
        <f>+H202*87.230682%</f>
        <v>0</v>
      </c>
      <c r="I203" s="285">
        <f>+I202*87.230682%</f>
        <v>0</v>
      </c>
      <c r="J203" s="285">
        <f>+J202*87.230682%</f>
        <v>0</v>
      </c>
      <c r="K203" s="287">
        <f t="shared" si="245"/>
        <v>174461364</v>
      </c>
      <c r="L203" s="285">
        <f t="shared" ref="L203:Q203" si="343">+L202*87.230682%</f>
        <v>5897051.4337119004</v>
      </c>
      <c r="M203" s="285">
        <f t="shared" si="343"/>
        <v>14652442.962927001</v>
      </c>
      <c r="N203" s="285">
        <f t="shared" si="343"/>
        <v>15273232.32367548</v>
      </c>
      <c r="O203" s="285">
        <f t="shared" si="343"/>
        <v>18495559.01365326</v>
      </c>
      <c r="P203" s="285">
        <f t="shared" si="343"/>
        <v>7323992.7375384001</v>
      </c>
      <c r="Q203" s="285">
        <f t="shared" si="343"/>
        <v>15379932.02159106</v>
      </c>
      <c r="R203" s="287">
        <f t="shared" si="249"/>
        <v>77022210.493097097</v>
      </c>
      <c r="S203" s="285">
        <f t="shared" ref="S203:Z203" si="344">+S202*87.230682%</f>
        <v>7323992.7375384001</v>
      </c>
      <c r="T203" s="285">
        <f t="shared" si="344"/>
        <v>56016708.983235002</v>
      </c>
      <c r="U203" s="285">
        <f t="shared" si="344"/>
        <v>15752571.027413221</v>
      </c>
      <c r="V203" s="285">
        <f t="shared" si="344"/>
        <v>19153510.389547382</v>
      </c>
      <c r="W203" s="285">
        <f t="shared" si="344"/>
        <v>27334480.027031101</v>
      </c>
      <c r="X203" s="285">
        <f t="shared" si="344"/>
        <v>0</v>
      </c>
      <c r="Y203" s="285">
        <f t="shared" si="344"/>
        <v>0</v>
      </c>
      <c r="Z203" s="285">
        <f t="shared" si="344"/>
        <v>0</v>
      </c>
      <c r="AA203" s="287">
        <f t="shared" si="251"/>
        <v>125581263.16476509</v>
      </c>
      <c r="AB203" s="287">
        <f t="shared" si="234"/>
        <v>202603473.65786219</v>
      </c>
      <c r="AC203" s="37">
        <f t="shared" si="235"/>
        <v>1.16130855</v>
      </c>
    </row>
    <row r="204" spans="1:29" x14ac:dyDescent="0.2">
      <c r="B204" s="97" t="s">
        <v>727</v>
      </c>
      <c r="C204" s="98" t="s">
        <v>728</v>
      </c>
      <c r="D204" s="285">
        <f>+D202*0.1%</f>
        <v>200000</v>
      </c>
      <c r="E204" s="285">
        <f>SUM('ADICIONES  2018'!C204:M204)</f>
        <v>0</v>
      </c>
      <c r="F204" s="285">
        <f>+F202*0.1%</f>
        <v>0</v>
      </c>
      <c r="G204" s="285">
        <f>+G202*0.1%</f>
        <v>0</v>
      </c>
      <c r="H204" s="285">
        <f>+H202*0.1%</f>
        <v>0</v>
      </c>
      <c r="I204" s="285">
        <f>+I202*0.1%</f>
        <v>0</v>
      </c>
      <c r="J204" s="285">
        <f>+J202*0.1%</f>
        <v>0</v>
      </c>
      <c r="K204" s="287">
        <f t="shared" si="245"/>
        <v>200000</v>
      </c>
      <c r="L204" s="285">
        <f t="shared" ref="L204:Q204" si="345">+L202*0.1%</f>
        <v>6760.2950000000001</v>
      </c>
      <c r="M204" s="285">
        <f t="shared" si="345"/>
        <v>16797.349999999999</v>
      </c>
      <c r="N204" s="285">
        <f t="shared" si="345"/>
        <v>17509.013999999999</v>
      </c>
      <c r="O204" s="285">
        <f t="shared" si="345"/>
        <v>21203.043000000001</v>
      </c>
      <c r="P204" s="285">
        <f t="shared" si="345"/>
        <v>8396.1200000000008</v>
      </c>
      <c r="Q204" s="285">
        <f t="shared" si="345"/>
        <v>17631.332999999999</v>
      </c>
      <c r="R204" s="287">
        <f t="shared" si="249"/>
        <v>88297.154999999999</v>
      </c>
      <c r="S204" s="285">
        <f t="shared" ref="S204:Z204" si="346">+S202*0.1%</f>
        <v>8396.1200000000008</v>
      </c>
      <c r="T204" s="285">
        <f t="shared" si="346"/>
        <v>64216.75</v>
      </c>
      <c r="U204" s="285">
        <f t="shared" si="346"/>
        <v>18058.521000000001</v>
      </c>
      <c r="V204" s="285">
        <f t="shared" si="346"/>
        <v>21957.309000000001</v>
      </c>
      <c r="W204" s="285">
        <f t="shared" si="346"/>
        <v>31335.855</v>
      </c>
      <c r="X204" s="285">
        <f t="shared" si="346"/>
        <v>0</v>
      </c>
      <c r="Y204" s="285">
        <f t="shared" si="346"/>
        <v>0</v>
      </c>
      <c r="Z204" s="285">
        <f t="shared" si="346"/>
        <v>0</v>
      </c>
      <c r="AA204" s="287">
        <f t="shared" si="251"/>
        <v>143964.55500000002</v>
      </c>
      <c r="AB204" s="287">
        <f t="shared" si="234"/>
        <v>232261.71000000002</v>
      </c>
      <c r="AC204" s="37">
        <f t="shared" si="235"/>
        <v>1.16130855</v>
      </c>
    </row>
    <row r="205" spans="1:29" x14ac:dyDescent="0.2">
      <c r="B205" s="97" t="s">
        <v>729</v>
      </c>
      <c r="C205" s="98" t="s">
        <v>730</v>
      </c>
      <c r="D205" s="285">
        <f>+D202*9.99%</f>
        <v>19980000</v>
      </c>
      <c r="E205" s="285">
        <f>SUM('ADICIONES  2018'!C205:M205)</f>
        <v>0</v>
      </c>
      <c r="F205" s="285">
        <f>+F202*9.99%</f>
        <v>0</v>
      </c>
      <c r="G205" s="285">
        <f>+G202*9.99%</f>
        <v>0</v>
      </c>
      <c r="H205" s="285">
        <f>+H202*9.99%</f>
        <v>0</v>
      </c>
      <c r="I205" s="285">
        <f>+I202*9.99%</f>
        <v>0</v>
      </c>
      <c r="J205" s="285">
        <f>+J202*9.99%</f>
        <v>0</v>
      </c>
      <c r="K205" s="287">
        <f t="shared" si="245"/>
        <v>19980000</v>
      </c>
      <c r="L205" s="285">
        <f t="shared" ref="L205:Q205" si="347">+L202*9.99%</f>
        <v>675353.47050000005</v>
      </c>
      <c r="M205" s="285">
        <f t="shared" si="347"/>
        <v>1678055.2650000001</v>
      </c>
      <c r="N205" s="285">
        <f t="shared" si="347"/>
        <v>1749150.4986</v>
      </c>
      <c r="O205" s="285">
        <f t="shared" si="347"/>
        <v>2118183.9956999999</v>
      </c>
      <c r="P205" s="285">
        <f t="shared" si="347"/>
        <v>838772.38800000004</v>
      </c>
      <c r="Q205" s="285">
        <f t="shared" si="347"/>
        <v>1761370.1666999999</v>
      </c>
      <c r="R205" s="287">
        <f t="shared" si="249"/>
        <v>8820885.784500001</v>
      </c>
      <c r="S205" s="285">
        <f t="shared" ref="S205:Z205" si="348">+S202*9.99%</f>
        <v>838772.38800000004</v>
      </c>
      <c r="T205" s="285">
        <f t="shared" si="348"/>
        <v>6415253.3250000002</v>
      </c>
      <c r="U205" s="285">
        <f t="shared" si="348"/>
        <v>1804046.2479000001</v>
      </c>
      <c r="V205" s="285">
        <f t="shared" si="348"/>
        <v>2193535.1691000001</v>
      </c>
      <c r="W205" s="285">
        <f t="shared" si="348"/>
        <v>3130451.9145</v>
      </c>
      <c r="X205" s="285">
        <f t="shared" si="348"/>
        <v>0</v>
      </c>
      <c r="Y205" s="285">
        <f t="shared" si="348"/>
        <v>0</v>
      </c>
      <c r="Z205" s="285">
        <f t="shared" si="348"/>
        <v>0</v>
      </c>
      <c r="AA205" s="287">
        <f t="shared" si="251"/>
        <v>14382059.044500001</v>
      </c>
      <c r="AB205" s="287">
        <f t="shared" si="234"/>
        <v>23202944.829000004</v>
      </c>
      <c r="AC205" s="37">
        <f t="shared" si="235"/>
        <v>1.1613085500000002</v>
      </c>
    </row>
    <row r="206" spans="1:29" ht="42.75" x14ac:dyDescent="0.2">
      <c r="B206" s="97" t="s">
        <v>731</v>
      </c>
      <c r="C206" s="159" t="s">
        <v>1370</v>
      </c>
      <c r="D206" s="285">
        <f>+D202*0%</f>
        <v>0</v>
      </c>
      <c r="E206" s="285">
        <f>SUM('ADICIONES  2018'!C206:M206)</f>
        <v>0</v>
      </c>
      <c r="F206" s="285">
        <f>+F202*0%</f>
        <v>0</v>
      </c>
      <c r="G206" s="285">
        <f>+G202*0%</f>
        <v>0</v>
      </c>
      <c r="H206" s="285">
        <f>+H202*0%</f>
        <v>0</v>
      </c>
      <c r="I206" s="285">
        <f>+I202*0%</f>
        <v>0</v>
      </c>
      <c r="J206" s="285">
        <f>+J202*0%</f>
        <v>0</v>
      </c>
      <c r="K206" s="287">
        <f t="shared" si="245"/>
        <v>0</v>
      </c>
      <c r="L206" s="285">
        <f t="shared" ref="L206:Q206" si="349">+L202*0%</f>
        <v>0</v>
      </c>
      <c r="M206" s="285">
        <f t="shared" si="349"/>
        <v>0</v>
      </c>
      <c r="N206" s="285">
        <f t="shared" si="349"/>
        <v>0</v>
      </c>
      <c r="O206" s="285">
        <f t="shared" si="349"/>
        <v>0</v>
      </c>
      <c r="P206" s="285">
        <f t="shared" si="349"/>
        <v>0</v>
      </c>
      <c r="Q206" s="285">
        <f t="shared" si="349"/>
        <v>0</v>
      </c>
      <c r="R206" s="287">
        <f t="shared" si="249"/>
        <v>0</v>
      </c>
      <c r="S206" s="285">
        <f t="shared" ref="S206:Z206" si="350">+S202*0%</f>
        <v>0</v>
      </c>
      <c r="T206" s="285">
        <f t="shared" si="350"/>
        <v>0</v>
      </c>
      <c r="U206" s="285">
        <f t="shared" si="350"/>
        <v>0</v>
      </c>
      <c r="V206" s="285">
        <f t="shared" si="350"/>
        <v>0</v>
      </c>
      <c r="W206" s="285">
        <f t="shared" si="350"/>
        <v>0</v>
      </c>
      <c r="X206" s="285">
        <f t="shared" si="350"/>
        <v>0</v>
      </c>
      <c r="Y206" s="285">
        <f t="shared" si="350"/>
        <v>0</v>
      </c>
      <c r="Z206" s="285">
        <f t="shared" si="350"/>
        <v>0</v>
      </c>
      <c r="AA206" s="287">
        <f t="shared" si="251"/>
        <v>0</v>
      </c>
      <c r="AB206" s="287">
        <f t="shared" ref="AB206:AB660" si="351">+R206+AA206</f>
        <v>0</v>
      </c>
      <c r="AC206" s="37" t="e">
        <f t="shared" ref="AC206:AC651" si="352">+AB206/K206</f>
        <v>#DIV/0!</v>
      </c>
    </row>
    <row r="207" spans="1:29" s="5" customFormat="1" x14ac:dyDescent="0.2">
      <c r="A207" s="156"/>
      <c r="B207" s="97" t="s">
        <v>732</v>
      </c>
      <c r="C207" s="98" t="s">
        <v>733</v>
      </c>
      <c r="D207" s="285">
        <f>+D202*1.7982%</f>
        <v>3596400.0000000005</v>
      </c>
      <c r="E207" s="285">
        <f>SUM('ADICIONES  2018'!C207:M207)</f>
        <v>0</v>
      </c>
      <c r="F207" s="285">
        <f>+F202*1.7982%</f>
        <v>0</v>
      </c>
      <c r="G207" s="285">
        <f>+G202*1.7982%</f>
        <v>0</v>
      </c>
      <c r="H207" s="285">
        <f>+H202*1.7982%</f>
        <v>0</v>
      </c>
      <c r="I207" s="285">
        <f>+I202*1.7982%</f>
        <v>0</v>
      </c>
      <c r="J207" s="285">
        <f>+J202*1.7982%</f>
        <v>0</v>
      </c>
      <c r="K207" s="287">
        <f t="shared" si="245"/>
        <v>3596400.0000000005</v>
      </c>
      <c r="L207" s="285">
        <f t="shared" ref="L207:Q207" si="353">+L202*1.7982%</f>
        <v>121563.62469000001</v>
      </c>
      <c r="M207" s="285">
        <f t="shared" si="353"/>
        <v>302049.94770000002</v>
      </c>
      <c r="N207" s="285">
        <f t="shared" si="353"/>
        <v>314847.08974800003</v>
      </c>
      <c r="O207" s="285">
        <f t="shared" si="353"/>
        <v>381273.11922600004</v>
      </c>
      <c r="P207" s="285">
        <f t="shared" si="353"/>
        <v>150979.02984</v>
      </c>
      <c r="Q207" s="285">
        <f t="shared" si="353"/>
        <v>317046.63000600005</v>
      </c>
      <c r="R207" s="287">
        <f t="shared" si="249"/>
        <v>1587759.4412100003</v>
      </c>
      <c r="S207" s="285">
        <f t="shared" ref="S207:Z207" si="354">+S202*1.7982%</f>
        <v>150979.02984</v>
      </c>
      <c r="T207" s="285">
        <f t="shared" si="354"/>
        <v>1154745.5985000001</v>
      </c>
      <c r="U207" s="285">
        <f t="shared" si="354"/>
        <v>324728.32462200004</v>
      </c>
      <c r="V207" s="285">
        <f t="shared" si="354"/>
        <v>394836.33043800003</v>
      </c>
      <c r="W207" s="285">
        <f t="shared" si="354"/>
        <v>563481.34461000003</v>
      </c>
      <c r="X207" s="285">
        <f t="shared" si="354"/>
        <v>0</v>
      </c>
      <c r="Y207" s="285">
        <f t="shared" si="354"/>
        <v>0</v>
      </c>
      <c r="Z207" s="285">
        <f t="shared" si="354"/>
        <v>0</v>
      </c>
      <c r="AA207" s="287">
        <f t="shared" si="251"/>
        <v>2588770.6280100001</v>
      </c>
      <c r="AB207" s="287">
        <f t="shared" si="351"/>
        <v>4176530.0692200004</v>
      </c>
      <c r="AC207" s="37">
        <f t="shared" si="352"/>
        <v>1.16130855</v>
      </c>
    </row>
    <row r="208" spans="1:29" ht="42.75" x14ac:dyDescent="0.2">
      <c r="B208" s="97" t="s">
        <v>734</v>
      </c>
      <c r="C208" s="98" t="s">
        <v>735</v>
      </c>
      <c r="D208" s="285">
        <f>+D202*0.881118%</f>
        <v>1762236</v>
      </c>
      <c r="E208" s="285">
        <f>SUM('ADICIONES  2018'!C208:M208)</f>
        <v>0</v>
      </c>
      <c r="F208" s="285">
        <f>+F202*0.881118%</f>
        <v>0</v>
      </c>
      <c r="G208" s="285">
        <f>+G202*0.881118%</f>
        <v>0</v>
      </c>
      <c r="H208" s="285">
        <f>+H202*0.881118%</f>
        <v>0</v>
      </c>
      <c r="I208" s="285">
        <f>+I202*0.881118%</f>
        <v>0</v>
      </c>
      <c r="J208" s="285">
        <f>+J202*0.881118%</f>
        <v>0</v>
      </c>
      <c r="K208" s="287">
        <f t="shared" si="245"/>
        <v>1762236</v>
      </c>
      <c r="L208" s="285">
        <f t="shared" ref="L208:Q208" si="355">+L202*0.881118%</f>
        <v>59566.176098099997</v>
      </c>
      <c r="M208" s="285">
        <f t="shared" si="355"/>
        <v>148004.474373</v>
      </c>
      <c r="N208" s="285">
        <f t="shared" si="355"/>
        <v>154275.07397652001</v>
      </c>
      <c r="O208" s="285">
        <f t="shared" si="355"/>
        <v>186823.82842074</v>
      </c>
      <c r="P208" s="285">
        <f t="shared" si="355"/>
        <v>73979.724621600006</v>
      </c>
      <c r="Q208" s="285">
        <f t="shared" si="355"/>
        <v>155352.84870294001</v>
      </c>
      <c r="R208" s="287">
        <f t="shared" si="249"/>
        <v>778002.1261929</v>
      </c>
      <c r="S208" s="285">
        <f t="shared" ref="S208:Z208" si="356">+S202*0.881118%</f>
        <v>73979.724621600006</v>
      </c>
      <c r="T208" s="285">
        <f t="shared" si="356"/>
        <v>565825.34326500003</v>
      </c>
      <c r="U208" s="285">
        <f t="shared" si="356"/>
        <v>159116.87906477999</v>
      </c>
      <c r="V208" s="285">
        <f t="shared" si="356"/>
        <v>193469.80191462001</v>
      </c>
      <c r="W208" s="285">
        <f t="shared" si="356"/>
        <v>276105.85885890003</v>
      </c>
      <c r="X208" s="285">
        <f t="shared" si="356"/>
        <v>0</v>
      </c>
      <c r="Y208" s="285">
        <f t="shared" si="356"/>
        <v>0</v>
      </c>
      <c r="Z208" s="285">
        <f t="shared" si="356"/>
        <v>0</v>
      </c>
      <c r="AA208" s="287">
        <f t="shared" si="251"/>
        <v>1268497.6077248999</v>
      </c>
      <c r="AB208" s="287">
        <f t="shared" si="351"/>
        <v>2046499.7339177998</v>
      </c>
      <c r="AC208" s="37">
        <f t="shared" si="352"/>
        <v>1.1613085499999998</v>
      </c>
    </row>
    <row r="209" spans="1:29" s="79" customFormat="1" ht="15" hidden="1" customHeight="1" x14ac:dyDescent="0.2">
      <c r="A209" s="363">
        <v>1</v>
      </c>
      <c r="B209" s="110" t="s">
        <v>1629</v>
      </c>
      <c r="C209" s="106" t="s">
        <v>1630</v>
      </c>
      <c r="D209" s="105">
        <f>+D210</f>
        <v>0</v>
      </c>
      <c r="E209" s="105">
        <f>SUM('ADICIONES  2018'!C209:M209)</f>
        <v>0</v>
      </c>
      <c r="F209" s="105">
        <f t="shared" ref="F209:J209" si="357">+F210</f>
        <v>0</v>
      </c>
      <c r="G209" s="105">
        <f t="shared" si="357"/>
        <v>0</v>
      </c>
      <c r="H209" s="105">
        <f t="shared" si="357"/>
        <v>0</v>
      </c>
      <c r="I209" s="105">
        <f t="shared" si="357"/>
        <v>0</v>
      </c>
      <c r="J209" s="105">
        <f t="shared" si="357"/>
        <v>0</v>
      </c>
      <c r="K209" s="105">
        <f t="shared" ref="K209:K272" si="358">+D209+E209-F209+G209-H209</f>
        <v>0</v>
      </c>
      <c r="L209" s="105">
        <f t="shared" ref="L209:Q209" si="359">+L210</f>
        <v>0</v>
      </c>
      <c r="M209" s="105">
        <f t="shared" si="359"/>
        <v>0</v>
      </c>
      <c r="N209" s="105">
        <f t="shared" si="359"/>
        <v>0</v>
      </c>
      <c r="O209" s="105">
        <f t="shared" si="359"/>
        <v>0</v>
      </c>
      <c r="P209" s="105">
        <f t="shared" si="359"/>
        <v>0</v>
      </c>
      <c r="Q209" s="105">
        <f t="shared" si="359"/>
        <v>0</v>
      </c>
      <c r="R209" s="105">
        <f t="shared" si="249"/>
        <v>0</v>
      </c>
      <c r="S209" s="105">
        <f t="shared" ref="S209:Z209" si="360">+S210</f>
        <v>0</v>
      </c>
      <c r="T209" s="105">
        <f t="shared" si="360"/>
        <v>0</v>
      </c>
      <c r="U209" s="105">
        <f t="shared" si="360"/>
        <v>0</v>
      </c>
      <c r="V209" s="105">
        <f t="shared" si="360"/>
        <v>0</v>
      </c>
      <c r="W209" s="105">
        <f t="shared" si="360"/>
        <v>0</v>
      </c>
      <c r="X209" s="105">
        <f t="shared" si="360"/>
        <v>0</v>
      </c>
      <c r="Y209" s="105">
        <f t="shared" si="360"/>
        <v>0</v>
      </c>
      <c r="Z209" s="105">
        <f t="shared" si="360"/>
        <v>0</v>
      </c>
      <c r="AA209" s="105">
        <f t="shared" ref="AA209:AA210" si="361">SUM(S209:Z209)</f>
        <v>0</v>
      </c>
      <c r="AB209" s="105">
        <f t="shared" si="351"/>
        <v>0</v>
      </c>
      <c r="AC209" s="104" t="e">
        <f t="shared" si="352"/>
        <v>#DIV/0!</v>
      </c>
    </row>
    <row r="210" spans="1:29" hidden="1" x14ac:dyDescent="0.2">
      <c r="B210" s="97" t="s">
        <v>1631</v>
      </c>
      <c r="C210" s="98" t="s">
        <v>1630</v>
      </c>
      <c r="D210" s="285">
        <v>0</v>
      </c>
      <c r="E210" s="285">
        <f>SUM('ADICIONES  2018'!C210:M210)</f>
        <v>0</v>
      </c>
      <c r="F210" s="285"/>
      <c r="G210" s="285"/>
      <c r="H210" s="285"/>
      <c r="I210" s="285"/>
      <c r="J210" s="285"/>
      <c r="K210" s="287">
        <f t="shared" si="358"/>
        <v>0</v>
      </c>
      <c r="L210" s="285">
        <v>0</v>
      </c>
      <c r="M210" s="285">
        <v>0</v>
      </c>
      <c r="N210" s="285">
        <v>0</v>
      </c>
      <c r="O210" s="285">
        <v>0</v>
      </c>
      <c r="P210" s="285">
        <v>0</v>
      </c>
      <c r="Q210" s="285">
        <v>0</v>
      </c>
      <c r="R210" s="287">
        <f t="shared" si="249"/>
        <v>0</v>
      </c>
      <c r="S210" s="285">
        <v>0</v>
      </c>
      <c r="T210" s="285">
        <v>0</v>
      </c>
      <c r="U210" s="285">
        <v>0</v>
      </c>
      <c r="V210" s="285">
        <v>0</v>
      </c>
      <c r="W210" s="285">
        <v>0</v>
      </c>
      <c r="X210" s="285"/>
      <c r="Y210" s="285"/>
      <c r="Z210" s="285"/>
      <c r="AA210" s="287">
        <f t="shared" si="361"/>
        <v>0</v>
      </c>
      <c r="AB210" s="287">
        <f t="shared" si="351"/>
        <v>0</v>
      </c>
      <c r="AC210" s="37" t="e">
        <f t="shared" si="352"/>
        <v>#DIV/0!</v>
      </c>
    </row>
    <row r="211" spans="1:29" s="79" customFormat="1" ht="15.75" x14ac:dyDescent="0.2">
      <c r="A211" s="363">
        <v>1</v>
      </c>
      <c r="B211" s="110" t="s">
        <v>268</v>
      </c>
      <c r="C211" s="106" t="s">
        <v>269</v>
      </c>
      <c r="D211" s="105">
        <f>+D212+D218</f>
        <v>44542562700</v>
      </c>
      <c r="E211" s="105">
        <f>SUM('ADICIONES  2018'!C211:M211)</f>
        <v>4218135921.8600001</v>
      </c>
      <c r="F211" s="105">
        <f t="shared" ref="F211:J211" si="362">+F212+F218</f>
        <v>1328514123</v>
      </c>
      <c r="G211" s="105">
        <f t="shared" si="362"/>
        <v>0</v>
      </c>
      <c r="H211" s="105">
        <f t="shared" si="362"/>
        <v>0</v>
      </c>
      <c r="I211" s="105">
        <f t="shared" si="362"/>
        <v>0</v>
      </c>
      <c r="J211" s="105">
        <f t="shared" si="362"/>
        <v>0</v>
      </c>
      <c r="K211" s="105">
        <f t="shared" si="358"/>
        <v>47432184498.860001</v>
      </c>
      <c r="L211" s="105">
        <f t="shared" ref="L211:Q211" si="363">+L212+L218</f>
        <v>2547725282</v>
      </c>
      <c r="M211" s="105">
        <f t="shared" si="363"/>
        <v>3199858632</v>
      </c>
      <c r="N211" s="105">
        <f t="shared" si="363"/>
        <v>4328366345.9899998</v>
      </c>
      <c r="O211" s="105">
        <f t="shared" si="363"/>
        <v>4764209636.1700001</v>
      </c>
      <c r="P211" s="105">
        <f t="shared" si="363"/>
        <v>2558408678</v>
      </c>
      <c r="Q211" s="105">
        <f t="shared" si="363"/>
        <v>5949433703.8699999</v>
      </c>
      <c r="R211" s="105">
        <f t="shared" si="249"/>
        <v>23348002278.029999</v>
      </c>
      <c r="S211" s="105">
        <f t="shared" ref="S211:Z211" si="364">+S212+S218</f>
        <v>4021106433.8499999</v>
      </c>
      <c r="T211" s="105">
        <f t="shared" si="364"/>
        <v>3727102982.96</v>
      </c>
      <c r="U211" s="105">
        <f t="shared" si="364"/>
        <v>2534809548.1199999</v>
      </c>
      <c r="V211" s="105">
        <f t="shared" si="364"/>
        <v>4890730323</v>
      </c>
      <c r="W211" s="105">
        <f t="shared" si="364"/>
        <v>5597240044.6999998</v>
      </c>
      <c r="X211" s="105">
        <f t="shared" si="364"/>
        <v>0</v>
      </c>
      <c r="Y211" s="105">
        <f t="shared" si="364"/>
        <v>0</v>
      </c>
      <c r="Z211" s="105">
        <f t="shared" si="364"/>
        <v>0</v>
      </c>
      <c r="AA211" s="105">
        <f t="shared" si="251"/>
        <v>20770989332.630001</v>
      </c>
      <c r="AB211" s="105">
        <f t="shared" si="351"/>
        <v>44118991610.660004</v>
      </c>
      <c r="AC211" s="104">
        <f t="shared" si="352"/>
        <v>0.93014884464619951</v>
      </c>
    </row>
    <row r="212" spans="1:29" s="79" customFormat="1" ht="15.75" x14ac:dyDescent="0.2">
      <c r="A212" s="363"/>
      <c r="B212" s="110" t="s">
        <v>736</v>
      </c>
      <c r="C212" s="106" t="s">
        <v>737</v>
      </c>
      <c r="D212" s="105">
        <f>+D213+D216</f>
        <v>780000000</v>
      </c>
      <c r="E212" s="105">
        <f>SUM('ADICIONES  2018'!C212:M212)</f>
        <v>888547888.13999999</v>
      </c>
      <c r="F212" s="105">
        <f t="shared" ref="F212:J212" si="365">+F213+F216</f>
        <v>0</v>
      </c>
      <c r="G212" s="105">
        <f t="shared" si="365"/>
        <v>0</v>
      </c>
      <c r="H212" s="105">
        <f t="shared" si="365"/>
        <v>0</v>
      </c>
      <c r="I212" s="105">
        <f t="shared" si="365"/>
        <v>0</v>
      </c>
      <c r="J212" s="105">
        <f t="shared" si="365"/>
        <v>0</v>
      </c>
      <c r="K212" s="105">
        <f t="shared" si="358"/>
        <v>1668547888.1399999</v>
      </c>
      <c r="L212" s="105">
        <f t="shared" ref="L212:Q212" si="366">+L213+L216</f>
        <v>0</v>
      </c>
      <c r="M212" s="105">
        <f t="shared" si="366"/>
        <v>0</v>
      </c>
      <c r="N212" s="105">
        <f t="shared" si="366"/>
        <v>95764948.989999995</v>
      </c>
      <c r="O212" s="105">
        <f t="shared" si="366"/>
        <v>107188502.17</v>
      </c>
      <c r="P212" s="105">
        <f t="shared" si="366"/>
        <v>0</v>
      </c>
      <c r="Q212" s="105">
        <f t="shared" si="366"/>
        <v>63624731.869999997</v>
      </c>
      <c r="R212" s="105">
        <f t="shared" si="249"/>
        <v>266578183.03</v>
      </c>
      <c r="S212" s="105">
        <f t="shared" ref="S212:Z212" si="367">+S213+S216</f>
        <v>589790456.85000002</v>
      </c>
      <c r="T212" s="105">
        <f t="shared" si="367"/>
        <v>35622913.960000001</v>
      </c>
      <c r="U212" s="105">
        <f t="shared" si="367"/>
        <v>623232363.12</v>
      </c>
      <c r="V212" s="105">
        <f t="shared" si="367"/>
        <v>0</v>
      </c>
      <c r="W212" s="105">
        <f t="shared" si="367"/>
        <v>799607264.70000005</v>
      </c>
      <c r="X212" s="105">
        <f t="shared" si="367"/>
        <v>0</v>
      </c>
      <c r="Y212" s="105">
        <f t="shared" si="367"/>
        <v>0</v>
      </c>
      <c r="Z212" s="105">
        <f t="shared" si="367"/>
        <v>0</v>
      </c>
      <c r="AA212" s="105">
        <f t="shared" si="251"/>
        <v>2048252998.6300001</v>
      </c>
      <c r="AB212" s="105">
        <f t="shared" si="351"/>
        <v>2314831181.6600003</v>
      </c>
      <c r="AC212" s="104">
        <f t="shared" si="352"/>
        <v>1.3873327808651865</v>
      </c>
    </row>
    <row r="213" spans="1:29" s="79" customFormat="1" ht="15.75" x14ac:dyDescent="0.2">
      <c r="A213" s="363"/>
      <c r="B213" s="110" t="s">
        <v>738</v>
      </c>
      <c r="C213" s="106" t="s">
        <v>739</v>
      </c>
      <c r="D213" s="105">
        <f>+D214</f>
        <v>780000000</v>
      </c>
      <c r="E213" s="105">
        <f>SUM('ADICIONES  2018'!C213:M213)</f>
        <v>0</v>
      </c>
      <c r="F213" s="105">
        <f t="shared" ref="F213:J214" si="368">+F214</f>
        <v>0</v>
      </c>
      <c r="G213" s="105">
        <f t="shared" si="368"/>
        <v>0</v>
      </c>
      <c r="H213" s="105">
        <f t="shared" si="368"/>
        <v>0</v>
      </c>
      <c r="I213" s="105">
        <f t="shared" si="368"/>
        <v>0</v>
      </c>
      <c r="J213" s="105">
        <f t="shared" si="368"/>
        <v>0</v>
      </c>
      <c r="K213" s="105">
        <f t="shared" si="358"/>
        <v>780000000</v>
      </c>
      <c r="L213" s="105">
        <f t="shared" ref="L213:Q214" si="369">+L214</f>
        <v>0</v>
      </c>
      <c r="M213" s="105">
        <f t="shared" si="369"/>
        <v>0</v>
      </c>
      <c r="N213" s="105">
        <f t="shared" si="369"/>
        <v>0</v>
      </c>
      <c r="O213" s="105">
        <f t="shared" si="369"/>
        <v>0</v>
      </c>
      <c r="P213" s="105">
        <f t="shared" si="369"/>
        <v>0</v>
      </c>
      <c r="Q213" s="105">
        <f t="shared" si="369"/>
        <v>0</v>
      </c>
      <c r="R213" s="105">
        <f t="shared" si="249"/>
        <v>0</v>
      </c>
      <c r="S213" s="105">
        <f t="shared" ref="S213:Z214" si="370">+S214</f>
        <v>0</v>
      </c>
      <c r="T213" s="105">
        <f t="shared" si="370"/>
        <v>0</v>
      </c>
      <c r="U213" s="105">
        <f t="shared" si="370"/>
        <v>581727000</v>
      </c>
      <c r="V213" s="105">
        <f t="shared" si="370"/>
        <v>0</v>
      </c>
      <c r="W213" s="105">
        <f t="shared" si="370"/>
        <v>0</v>
      </c>
      <c r="X213" s="105">
        <f t="shared" si="370"/>
        <v>0</v>
      </c>
      <c r="Y213" s="105">
        <f t="shared" si="370"/>
        <v>0</v>
      </c>
      <c r="Z213" s="105">
        <f t="shared" si="370"/>
        <v>0</v>
      </c>
      <c r="AA213" s="105">
        <f t="shared" si="251"/>
        <v>581727000</v>
      </c>
      <c r="AB213" s="105">
        <f t="shared" si="351"/>
        <v>581727000</v>
      </c>
      <c r="AC213" s="104">
        <f t="shared" si="352"/>
        <v>0.74580384615384621</v>
      </c>
    </row>
    <row r="214" spans="1:29" s="79" customFormat="1" ht="31.5" x14ac:dyDescent="0.2">
      <c r="A214" s="363"/>
      <c r="B214" s="110" t="s">
        <v>740</v>
      </c>
      <c r="C214" s="106" t="s">
        <v>741</v>
      </c>
      <c r="D214" s="105">
        <f>+D215</f>
        <v>780000000</v>
      </c>
      <c r="E214" s="105">
        <f>SUM('ADICIONES  2018'!C214:M214)</f>
        <v>0</v>
      </c>
      <c r="F214" s="105">
        <f t="shared" si="368"/>
        <v>0</v>
      </c>
      <c r="G214" s="105">
        <f t="shared" si="368"/>
        <v>0</v>
      </c>
      <c r="H214" s="105">
        <f t="shared" si="368"/>
        <v>0</v>
      </c>
      <c r="I214" s="105">
        <f t="shared" si="368"/>
        <v>0</v>
      </c>
      <c r="J214" s="105">
        <f t="shared" si="368"/>
        <v>0</v>
      </c>
      <c r="K214" s="105">
        <f t="shared" si="358"/>
        <v>780000000</v>
      </c>
      <c r="L214" s="105">
        <f t="shared" si="369"/>
        <v>0</v>
      </c>
      <c r="M214" s="105">
        <f t="shared" si="369"/>
        <v>0</v>
      </c>
      <c r="N214" s="105">
        <f t="shared" si="369"/>
        <v>0</v>
      </c>
      <c r="O214" s="105">
        <f t="shared" si="369"/>
        <v>0</v>
      </c>
      <c r="P214" s="105">
        <f t="shared" si="369"/>
        <v>0</v>
      </c>
      <c r="Q214" s="105">
        <f t="shared" si="369"/>
        <v>0</v>
      </c>
      <c r="R214" s="105">
        <f t="shared" ref="R214:R255" si="371">SUM(L214:Q214)</f>
        <v>0</v>
      </c>
      <c r="S214" s="105">
        <f t="shared" si="370"/>
        <v>0</v>
      </c>
      <c r="T214" s="105">
        <f t="shared" si="370"/>
        <v>0</v>
      </c>
      <c r="U214" s="105">
        <f t="shared" si="370"/>
        <v>581727000</v>
      </c>
      <c r="V214" s="105">
        <f t="shared" si="370"/>
        <v>0</v>
      </c>
      <c r="W214" s="105">
        <f t="shared" si="370"/>
        <v>0</v>
      </c>
      <c r="X214" s="105">
        <f t="shared" si="370"/>
        <v>0</v>
      </c>
      <c r="Y214" s="105">
        <f t="shared" si="370"/>
        <v>0</v>
      </c>
      <c r="Z214" s="105">
        <f t="shared" si="370"/>
        <v>0</v>
      </c>
      <c r="AA214" s="105">
        <f t="shared" ref="AA214:AA268" si="372">SUM(S214:Z214)</f>
        <v>581727000</v>
      </c>
      <c r="AB214" s="105">
        <f t="shared" si="351"/>
        <v>581727000</v>
      </c>
      <c r="AC214" s="104">
        <f t="shared" si="352"/>
        <v>0.74580384615384621</v>
      </c>
    </row>
    <row r="215" spans="1:29" ht="42.75" x14ac:dyDescent="0.2">
      <c r="A215" s="364">
        <v>1</v>
      </c>
      <c r="B215" s="97" t="s">
        <v>742</v>
      </c>
      <c r="C215" s="98" t="s">
        <v>743</v>
      </c>
      <c r="D215" s="287">
        <v>780000000</v>
      </c>
      <c r="E215" s="285">
        <f>SUM('ADICIONES  2018'!C215:M215)</f>
        <v>0</v>
      </c>
      <c r="F215" s="287"/>
      <c r="G215" s="287"/>
      <c r="H215" s="287"/>
      <c r="I215" s="287"/>
      <c r="J215" s="287"/>
      <c r="K215" s="287">
        <f t="shared" si="358"/>
        <v>780000000</v>
      </c>
      <c r="L215" s="287">
        <v>0</v>
      </c>
      <c r="M215" s="287"/>
      <c r="N215" s="287"/>
      <c r="O215" s="287"/>
      <c r="P215" s="287">
        <v>0</v>
      </c>
      <c r="Q215" s="287">
        <v>0</v>
      </c>
      <c r="R215" s="287">
        <f t="shared" si="371"/>
        <v>0</v>
      </c>
      <c r="S215" s="287">
        <v>0</v>
      </c>
      <c r="T215" s="287">
        <v>0</v>
      </c>
      <c r="U215" s="287">
        <v>581727000</v>
      </c>
      <c r="V215" s="287">
        <v>0</v>
      </c>
      <c r="W215" s="287">
        <v>0</v>
      </c>
      <c r="X215" s="287"/>
      <c r="Y215" s="287"/>
      <c r="Z215" s="287"/>
      <c r="AA215" s="287">
        <f t="shared" si="372"/>
        <v>581727000</v>
      </c>
      <c r="AB215" s="287">
        <f t="shared" si="351"/>
        <v>581727000</v>
      </c>
      <c r="AC215" s="37">
        <f t="shared" si="352"/>
        <v>0.74580384615384621</v>
      </c>
    </row>
    <row r="216" spans="1:29" s="79" customFormat="1" ht="13.5" customHeight="1" x14ac:dyDescent="0.2">
      <c r="A216" s="363"/>
      <c r="B216" s="110" t="s">
        <v>1179</v>
      </c>
      <c r="C216" s="106" t="s">
        <v>1180</v>
      </c>
      <c r="D216" s="105">
        <f>+D217</f>
        <v>0</v>
      </c>
      <c r="E216" s="105">
        <f>SUM('ADICIONES  2018'!C216:M216)</f>
        <v>888547888.13999999</v>
      </c>
      <c r="F216" s="105">
        <f>+F217</f>
        <v>0</v>
      </c>
      <c r="G216" s="105">
        <f>+G217</f>
        <v>0</v>
      </c>
      <c r="H216" s="105">
        <f>+H217</f>
        <v>0</v>
      </c>
      <c r="I216" s="105">
        <f>+I217</f>
        <v>0</v>
      </c>
      <c r="J216" s="105">
        <f>+J217</f>
        <v>0</v>
      </c>
      <c r="K216" s="105">
        <f t="shared" si="358"/>
        <v>888547888.13999999</v>
      </c>
      <c r="L216" s="105">
        <f t="shared" ref="L216:Q216" si="373">+L217</f>
        <v>0</v>
      </c>
      <c r="M216" s="105">
        <f t="shared" si="373"/>
        <v>0</v>
      </c>
      <c r="N216" s="105">
        <f t="shared" si="373"/>
        <v>95764948.989999995</v>
      </c>
      <c r="O216" s="105">
        <f t="shared" si="373"/>
        <v>107188502.17</v>
      </c>
      <c r="P216" s="105">
        <f t="shared" si="373"/>
        <v>0</v>
      </c>
      <c r="Q216" s="105">
        <f t="shared" si="373"/>
        <v>63624731.869999997</v>
      </c>
      <c r="R216" s="105">
        <f t="shared" si="371"/>
        <v>266578183.03</v>
      </c>
      <c r="S216" s="105">
        <f t="shared" ref="S216:Z216" si="374">+S217</f>
        <v>589790456.85000002</v>
      </c>
      <c r="T216" s="105">
        <f t="shared" si="374"/>
        <v>35622913.960000001</v>
      </c>
      <c r="U216" s="105">
        <f t="shared" si="374"/>
        <v>41505363.119999997</v>
      </c>
      <c r="V216" s="105">
        <f t="shared" si="374"/>
        <v>0</v>
      </c>
      <c r="W216" s="105">
        <f t="shared" si="374"/>
        <v>799607264.70000005</v>
      </c>
      <c r="X216" s="105">
        <f t="shared" si="374"/>
        <v>0</v>
      </c>
      <c r="Y216" s="105">
        <f t="shared" si="374"/>
        <v>0</v>
      </c>
      <c r="Z216" s="105">
        <f t="shared" si="374"/>
        <v>0</v>
      </c>
      <c r="AA216" s="105">
        <f t="shared" si="372"/>
        <v>1466525998.6300001</v>
      </c>
      <c r="AB216" s="105">
        <f t="shared" si="351"/>
        <v>1733104181.6600001</v>
      </c>
      <c r="AC216" s="104">
        <v>0</v>
      </c>
    </row>
    <row r="217" spans="1:29" ht="20.25" customHeight="1" x14ac:dyDescent="0.2">
      <c r="A217" s="364">
        <v>1</v>
      </c>
      <c r="B217" s="97" t="s">
        <v>1181</v>
      </c>
      <c r="C217" s="98" t="s">
        <v>1182</v>
      </c>
      <c r="D217" s="287">
        <v>0</v>
      </c>
      <c r="E217" s="285">
        <f>SUM('ADICIONES  2018'!C217:M217)</f>
        <v>888547888.13999999</v>
      </c>
      <c r="F217" s="287"/>
      <c r="G217" s="287"/>
      <c r="H217" s="287"/>
      <c r="I217" s="287"/>
      <c r="J217" s="287"/>
      <c r="K217" s="287">
        <f t="shared" si="358"/>
        <v>888547888.13999999</v>
      </c>
      <c r="L217" s="287">
        <v>0</v>
      </c>
      <c r="M217" s="287">
        <v>0</v>
      </c>
      <c r="N217" s="287">
        <v>95764948.989999995</v>
      </c>
      <c r="O217" s="287">
        <v>107188502.17</v>
      </c>
      <c r="P217" s="287">
        <v>0</v>
      </c>
      <c r="Q217" s="287">
        <v>63624731.869999997</v>
      </c>
      <c r="R217" s="287">
        <f t="shared" si="371"/>
        <v>266578183.03</v>
      </c>
      <c r="S217" s="287">
        <v>589790456.85000002</v>
      </c>
      <c r="T217" s="287">
        <v>35622913.960000001</v>
      </c>
      <c r="U217" s="287">
        <v>41505363.119999997</v>
      </c>
      <c r="V217" s="287"/>
      <c r="W217" s="287">
        <v>799607264.70000005</v>
      </c>
      <c r="X217" s="287"/>
      <c r="Y217" s="287"/>
      <c r="Z217" s="287"/>
      <c r="AA217" s="287">
        <f t="shared" si="372"/>
        <v>1466525998.6300001</v>
      </c>
      <c r="AB217" s="287">
        <f t="shared" si="351"/>
        <v>1733104181.6600001</v>
      </c>
      <c r="AC217" s="37">
        <v>0</v>
      </c>
    </row>
    <row r="218" spans="1:29" s="79" customFormat="1" ht="25.5" customHeight="1" x14ac:dyDescent="0.2">
      <c r="A218" s="363"/>
      <c r="B218" s="110" t="s">
        <v>270</v>
      </c>
      <c r="C218" s="100" t="s">
        <v>96</v>
      </c>
      <c r="D218" s="105">
        <f>+D219</f>
        <v>43762562700</v>
      </c>
      <c r="E218" s="105">
        <f>SUM('ADICIONES  2018'!C218:M218)</f>
        <v>3329588033.7200003</v>
      </c>
      <c r="F218" s="105">
        <f t="shared" ref="F218:J218" si="375">+F219</f>
        <v>1328514123</v>
      </c>
      <c r="G218" s="105">
        <f t="shared" si="375"/>
        <v>0</v>
      </c>
      <c r="H218" s="105">
        <f t="shared" si="375"/>
        <v>0</v>
      </c>
      <c r="I218" s="105">
        <f t="shared" si="375"/>
        <v>0</v>
      </c>
      <c r="J218" s="105">
        <f t="shared" si="375"/>
        <v>0</v>
      </c>
      <c r="K218" s="105">
        <f t="shared" si="358"/>
        <v>45763636610.720001</v>
      </c>
      <c r="L218" s="105">
        <f t="shared" ref="L218:Q218" si="376">+L219</f>
        <v>2547725282</v>
      </c>
      <c r="M218" s="105">
        <f t="shared" si="376"/>
        <v>3199858632</v>
      </c>
      <c r="N218" s="105">
        <f t="shared" si="376"/>
        <v>4232601397</v>
      </c>
      <c r="O218" s="105">
        <f t="shared" si="376"/>
        <v>4657021134</v>
      </c>
      <c r="P218" s="105">
        <f t="shared" si="376"/>
        <v>2558408678</v>
      </c>
      <c r="Q218" s="105">
        <f t="shared" si="376"/>
        <v>5885808972</v>
      </c>
      <c r="R218" s="105">
        <f t="shared" si="371"/>
        <v>23081424095</v>
      </c>
      <c r="S218" s="105">
        <f t="shared" ref="S218:Z218" si="377">+S219</f>
        <v>3431315977</v>
      </c>
      <c r="T218" s="105">
        <f t="shared" si="377"/>
        <v>3691480069</v>
      </c>
      <c r="U218" s="105">
        <f t="shared" si="377"/>
        <v>1911577185</v>
      </c>
      <c r="V218" s="105">
        <f t="shared" si="377"/>
        <v>4890730323</v>
      </c>
      <c r="W218" s="105">
        <f t="shared" si="377"/>
        <v>4797632780</v>
      </c>
      <c r="X218" s="105">
        <f t="shared" si="377"/>
        <v>0</v>
      </c>
      <c r="Y218" s="105">
        <f t="shared" si="377"/>
        <v>0</v>
      </c>
      <c r="Z218" s="105">
        <f t="shared" si="377"/>
        <v>0</v>
      </c>
      <c r="AA218" s="105">
        <f t="shared" si="372"/>
        <v>18722736334</v>
      </c>
      <c r="AB218" s="105">
        <f t="shared" si="351"/>
        <v>41804160429</v>
      </c>
      <c r="AC218" s="104">
        <f t="shared" si="352"/>
        <v>0.9134798614148486</v>
      </c>
    </row>
    <row r="219" spans="1:29" s="79" customFormat="1" ht="15.75" x14ac:dyDescent="0.2">
      <c r="A219" s="363"/>
      <c r="B219" s="110" t="s">
        <v>271</v>
      </c>
      <c r="C219" s="100" t="s">
        <v>97</v>
      </c>
      <c r="D219" s="105">
        <f>+D220+D228+D230+D232</f>
        <v>43762562700</v>
      </c>
      <c r="E219" s="105">
        <f>SUM('ADICIONES  2018'!C219:M219)</f>
        <v>3329588033.7200003</v>
      </c>
      <c r="F219" s="105">
        <f t="shared" ref="F219:J219" si="378">+F220+F228+F230+F232</f>
        <v>1328514123</v>
      </c>
      <c r="G219" s="105">
        <f t="shared" si="378"/>
        <v>0</v>
      </c>
      <c r="H219" s="105">
        <f t="shared" si="378"/>
        <v>0</v>
      </c>
      <c r="I219" s="105">
        <f t="shared" si="378"/>
        <v>0</v>
      </c>
      <c r="J219" s="105">
        <f t="shared" si="378"/>
        <v>0</v>
      </c>
      <c r="K219" s="105">
        <f t="shared" si="358"/>
        <v>45763636610.720001</v>
      </c>
      <c r="L219" s="105">
        <f t="shared" ref="L219:Q219" si="379">+L220+L228+L230+L232</f>
        <v>2547725282</v>
      </c>
      <c r="M219" s="105">
        <f t="shared" si="379"/>
        <v>3199858632</v>
      </c>
      <c r="N219" s="105">
        <f t="shared" si="379"/>
        <v>4232601397</v>
      </c>
      <c r="O219" s="105">
        <f t="shared" si="379"/>
        <v>4657021134</v>
      </c>
      <c r="P219" s="105">
        <f t="shared" si="379"/>
        <v>2558408678</v>
      </c>
      <c r="Q219" s="105">
        <f t="shared" si="379"/>
        <v>5885808972</v>
      </c>
      <c r="R219" s="105">
        <f t="shared" si="371"/>
        <v>23081424095</v>
      </c>
      <c r="S219" s="105">
        <f t="shared" ref="S219:Z219" si="380">+S220+S228+S230+S232</f>
        <v>3431315977</v>
      </c>
      <c r="T219" s="105">
        <f t="shared" si="380"/>
        <v>3691480069</v>
      </c>
      <c r="U219" s="105">
        <f t="shared" si="380"/>
        <v>1911577185</v>
      </c>
      <c r="V219" s="105">
        <f t="shared" si="380"/>
        <v>4890730323</v>
      </c>
      <c r="W219" s="105">
        <f t="shared" si="380"/>
        <v>4797632780</v>
      </c>
      <c r="X219" s="105">
        <f t="shared" si="380"/>
        <v>0</v>
      </c>
      <c r="Y219" s="105">
        <f t="shared" si="380"/>
        <v>0</v>
      </c>
      <c r="Z219" s="105">
        <f t="shared" si="380"/>
        <v>0</v>
      </c>
      <c r="AA219" s="105">
        <f t="shared" si="372"/>
        <v>18722736334</v>
      </c>
      <c r="AB219" s="105">
        <f t="shared" si="351"/>
        <v>41804160429</v>
      </c>
      <c r="AC219" s="104">
        <f t="shared" si="352"/>
        <v>0.9134798614148486</v>
      </c>
    </row>
    <row r="220" spans="1:29" s="79" customFormat="1" ht="30" x14ac:dyDescent="0.2">
      <c r="A220" s="363"/>
      <c r="B220" s="110" t="s">
        <v>272</v>
      </c>
      <c r="C220" s="100" t="s">
        <v>98</v>
      </c>
      <c r="D220" s="105">
        <f>+D221+D225</f>
        <v>29862562700</v>
      </c>
      <c r="E220" s="105">
        <f>SUM('ADICIONES  2018'!C220:M220)</f>
        <v>1338425955</v>
      </c>
      <c r="F220" s="105">
        <f t="shared" ref="F220:J220" si="381">+F221+F225</f>
        <v>953460146</v>
      </c>
      <c r="G220" s="105">
        <f t="shared" si="381"/>
        <v>0</v>
      </c>
      <c r="H220" s="105">
        <f t="shared" si="381"/>
        <v>0</v>
      </c>
      <c r="I220" s="105">
        <f t="shared" si="381"/>
        <v>0</v>
      </c>
      <c r="J220" s="105">
        <f t="shared" si="381"/>
        <v>0</v>
      </c>
      <c r="K220" s="105">
        <f t="shared" si="358"/>
        <v>30247528509</v>
      </c>
      <c r="L220" s="105">
        <f>+L221+L225</f>
        <v>1555200516</v>
      </c>
      <c r="M220" s="105">
        <f t="shared" ref="M220:Q220" si="382">+M221+M225</f>
        <v>2224698142</v>
      </c>
      <c r="N220" s="105">
        <f t="shared" si="382"/>
        <v>3278285644</v>
      </c>
      <c r="O220" s="105">
        <f t="shared" si="382"/>
        <v>2416743130</v>
      </c>
      <c r="P220" s="105">
        <f t="shared" si="382"/>
        <v>1555200516</v>
      </c>
      <c r="Q220" s="105">
        <f t="shared" si="382"/>
        <v>4869463444</v>
      </c>
      <c r="R220" s="105">
        <f t="shared" si="371"/>
        <v>15899591392</v>
      </c>
      <c r="S220" s="105">
        <f t="shared" ref="S220:Z220" si="383">+S221+S225</f>
        <v>2416743130</v>
      </c>
      <c r="T220" s="105">
        <f t="shared" si="383"/>
        <v>2687913001</v>
      </c>
      <c r="U220" s="105">
        <f t="shared" si="383"/>
        <v>861542614</v>
      </c>
      <c r="V220" s="105">
        <f t="shared" si="383"/>
        <v>3802069796</v>
      </c>
      <c r="W220" s="105">
        <f t="shared" si="383"/>
        <v>3774095904</v>
      </c>
      <c r="X220" s="105">
        <f t="shared" si="383"/>
        <v>0</v>
      </c>
      <c r="Y220" s="105">
        <f t="shared" si="383"/>
        <v>0</v>
      </c>
      <c r="Z220" s="105">
        <f t="shared" si="383"/>
        <v>0</v>
      </c>
      <c r="AA220" s="105">
        <f t="shared" si="372"/>
        <v>13542364445</v>
      </c>
      <c r="AB220" s="105">
        <f t="shared" si="351"/>
        <v>29441955837</v>
      </c>
      <c r="AC220" s="104">
        <f t="shared" si="352"/>
        <v>0.97336732249842151</v>
      </c>
    </row>
    <row r="221" spans="1:29" s="79" customFormat="1" ht="30" x14ac:dyDescent="0.2">
      <c r="A221" s="363"/>
      <c r="B221" s="110" t="s">
        <v>877</v>
      </c>
      <c r="C221" s="100" t="s">
        <v>1632</v>
      </c>
      <c r="D221" s="105">
        <f>+D222</f>
        <v>21094400000</v>
      </c>
      <c r="E221" s="105">
        <f>SUM('ADICIONES  2018'!C221:M221)</f>
        <v>0</v>
      </c>
      <c r="F221" s="105">
        <f t="shared" ref="F221:J221" si="384">+F222</f>
        <v>953460146</v>
      </c>
      <c r="G221" s="105">
        <f t="shared" si="384"/>
        <v>0</v>
      </c>
      <c r="H221" s="105">
        <f t="shared" si="384"/>
        <v>0</v>
      </c>
      <c r="I221" s="105">
        <f t="shared" si="384"/>
        <v>0</v>
      </c>
      <c r="J221" s="105">
        <f t="shared" si="384"/>
        <v>0</v>
      </c>
      <c r="K221" s="105">
        <f t="shared" si="358"/>
        <v>20140939854</v>
      </c>
      <c r="L221" s="105">
        <f t="shared" ref="L221:Q221" si="385">+L222</f>
        <v>1555200516</v>
      </c>
      <c r="M221" s="105">
        <f t="shared" si="385"/>
        <v>1595078238</v>
      </c>
      <c r="N221" s="105">
        <f t="shared" si="385"/>
        <v>1555200516</v>
      </c>
      <c r="O221" s="105">
        <f t="shared" si="385"/>
        <v>1555200516</v>
      </c>
      <c r="P221" s="105">
        <f t="shared" si="385"/>
        <v>1555200516</v>
      </c>
      <c r="Q221" s="105">
        <f t="shared" si="385"/>
        <v>3146378116</v>
      </c>
      <c r="R221" s="105">
        <f t="shared" si="371"/>
        <v>10962258418</v>
      </c>
      <c r="S221" s="105">
        <f t="shared" ref="S221:Z221" si="386">+S222</f>
        <v>1555200516</v>
      </c>
      <c r="T221" s="105">
        <f t="shared" si="386"/>
        <v>1826370387</v>
      </c>
      <c r="U221" s="105">
        <f t="shared" si="386"/>
        <v>0</v>
      </c>
      <c r="V221" s="105">
        <f t="shared" si="386"/>
        <v>2940527182</v>
      </c>
      <c r="W221" s="105">
        <f t="shared" si="386"/>
        <v>2912553290</v>
      </c>
      <c r="X221" s="105">
        <f t="shared" si="386"/>
        <v>0</v>
      </c>
      <c r="Y221" s="105">
        <f t="shared" si="386"/>
        <v>0</v>
      </c>
      <c r="Z221" s="105">
        <f t="shared" si="386"/>
        <v>0</v>
      </c>
      <c r="AA221" s="105">
        <f t="shared" si="372"/>
        <v>9234651375</v>
      </c>
      <c r="AB221" s="105">
        <f t="shared" si="351"/>
        <v>20196909793</v>
      </c>
      <c r="AC221" s="104">
        <f t="shared" si="352"/>
        <v>1.0027789139635848</v>
      </c>
    </row>
    <row r="222" spans="1:29" s="79" customFormat="1" ht="21.75" customHeight="1" x14ac:dyDescent="0.2">
      <c r="A222" s="363"/>
      <c r="B222" s="110" t="s">
        <v>1633</v>
      </c>
      <c r="C222" s="100" t="s">
        <v>744</v>
      </c>
      <c r="D222" s="105">
        <f>SUM(D223:D224)</f>
        <v>21094400000</v>
      </c>
      <c r="E222" s="105">
        <f>SUM('ADICIONES  2018'!C222:M222)</f>
        <v>0</v>
      </c>
      <c r="F222" s="105">
        <f t="shared" ref="F222:J222" si="387">SUM(F223:F224)</f>
        <v>953460146</v>
      </c>
      <c r="G222" s="105">
        <f t="shared" si="387"/>
        <v>0</v>
      </c>
      <c r="H222" s="105">
        <f t="shared" si="387"/>
        <v>0</v>
      </c>
      <c r="I222" s="105">
        <f t="shared" si="387"/>
        <v>0</v>
      </c>
      <c r="J222" s="105">
        <f t="shared" si="387"/>
        <v>0</v>
      </c>
      <c r="K222" s="105">
        <f t="shared" si="358"/>
        <v>20140939854</v>
      </c>
      <c r="L222" s="105">
        <f t="shared" ref="L222:Q222" si="388">SUM(L223:L224)</f>
        <v>1555200516</v>
      </c>
      <c r="M222" s="105">
        <f t="shared" si="388"/>
        <v>1595078238</v>
      </c>
      <c r="N222" s="105">
        <f t="shared" si="388"/>
        <v>1555200516</v>
      </c>
      <c r="O222" s="105">
        <f t="shared" si="388"/>
        <v>1555200516</v>
      </c>
      <c r="P222" s="105">
        <f t="shared" si="388"/>
        <v>1555200516</v>
      </c>
      <c r="Q222" s="105">
        <f t="shared" si="388"/>
        <v>3146378116</v>
      </c>
      <c r="R222" s="105">
        <f t="shared" si="371"/>
        <v>10962258418</v>
      </c>
      <c r="S222" s="105">
        <f t="shared" ref="S222:Z222" si="389">SUM(S223:S224)</f>
        <v>1555200516</v>
      </c>
      <c r="T222" s="105">
        <f t="shared" si="389"/>
        <v>1826370387</v>
      </c>
      <c r="U222" s="105">
        <f t="shared" si="389"/>
        <v>0</v>
      </c>
      <c r="V222" s="105">
        <f t="shared" si="389"/>
        <v>2940527182</v>
      </c>
      <c r="W222" s="105">
        <f t="shared" si="389"/>
        <v>2912553290</v>
      </c>
      <c r="X222" s="105">
        <f t="shared" si="389"/>
        <v>0</v>
      </c>
      <c r="Y222" s="105">
        <f t="shared" si="389"/>
        <v>0</v>
      </c>
      <c r="Z222" s="105">
        <f t="shared" si="389"/>
        <v>0</v>
      </c>
      <c r="AA222" s="105">
        <f t="shared" si="372"/>
        <v>9234651375</v>
      </c>
      <c r="AB222" s="105">
        <f t="shared" si="351"/>
        <v>20196909793</v>
      </c>
      <c r="AC222" s="104">
        <f t="shared" si="352"/>
        <v>1.0027789139635848</v>
      </c>
    </row>
    <row r="223" spans="1:29" x14ac:dyDescent="0.2">
      <c r="A223" s="364">
        <v>1</v>
      </c>
      <c r="B223" s="97" t="s">
        <v>1634</v>
      </c>
      <c r="C223" s="98" t="s">
        <v>745</v>
      </c>
      <c r="D223" s="287">
        <v>20794400000</v>
      </c>
      <c r="E223" s="285">
        <f>SUM('ADICIONES  2018'!C223:M223)</f>
        <v>0</v>
      </c>
      <c r="F223" s="287">
        <v>953460146</v>
      </c>
      <c r="G223" s="287"/>
      <c r="H223" s="287"/>
      <c r="I223" s="287"/>
      <c r="J223" s="287"/>
      <c r="K223" s="287">
        <f t="shared" si="358"/>
        <v>19840939854</v>
      </c>
      <c r="L223" s="287">
        <v>1555200516</v>
      </c>
      <c r="M223" s="287">
        <v>1555200516</v>
      </c>
      <c r="N223" s="287">
        <v>1555200516</v>
      </c>
      <c r="O223" s="287">
        <v>1555200516</v>
      </c>
      <c r="P223" s="287">
        <v>1555200516</v>
      </c>
      <c r="Q223" s="287">
        <v>3110401032</v>
      </c>
      <c r="R223" s="287">
        <f t="shared" si="371"/>
        <v>10886403612</v>
      </c>
      <c r="S223" s="287">
        <v>1555200516</v>
      </c>
      <c r="T223" s="287">
        <v>1555200512</v>
      </c>
      <c r="U223" s="287"/>
      <c r="V223" s="287">
        <v>2912553290</v>
      </c>
      <c r="W223" s="287">
        <v>2912553290</v>
      </c>
      <c r="X223" s="287"/>
      <c r="Y223" s="287"/>
      <c r="Z223" s="287"/>
      <c r="AA223" s="287">
        <f t="shared" si="372"/>
        <v>8935507608</v>
      </c>
      <c r="AB223" s="287">
        <f t="shared" si="351"/>
        <v>19821911220</v>
      </c>
      <c r="AC223" s="37">
        <f t="shared" si="352"/>
        <v>0.99904094089594431</v>
      </c>
    </row>
    <row r="224" spans="1:29" x14ac:dyDescent="0.2">
      <c r="A224" s="364">
        <v>1</v>
      </c>
      <c r="B224" s="97" t="s">
        <v>1635</v>
      </c>
      <c r="C224" s="98" t="s">
        <v>746</v>
      </c>
      <c r="D224" s="287">
        <v>300000000</v>
      </c>
      <c r="E224" s="285">
        <f>SUM('ADICIONES  2018'!C224:M224)</f>
        <v>0</v>
      </c>
      <c r="F224" s="287"/>
      <c r="G224" s="287"/>
      <c r="H224" s="287"/>
      <c r="I224" s="287"/>
      <c r="J224" s="287"/>
      <c r="K224" s="287">
        <f t="shared" si="358"/>
        <v>300000000</v>
      </c>
      <c r="L224" s="287">
        <v>0</v>
      </c>
      <c r="M224" s="287">
        <v>39877722</v>
      </c>
      <c r="N224" s="287">
        <v>0</v>
      </c>
      <c r="O224" s="287"/>
      <c r="P224" s="287">
        <v>0</v>
      </c>
      <c r="Q224" s="287">
        <v>35977084</v>
      </c>
      <c r="R224" s="287">
        <f t="shared" si="371"/>
        <v>75854806</v>
      </c>
      <c r="S224" s="287">
        <v>0</v>
      </c>
      <c r="T224" s="287">
        <v>271169875</v>
      </c>
      <c r="U224" s="287"/>
      <c r="V224" s="287">
        <v>27973892</v>
      </c>
      <c r="W224" s="287">
        <v>0</v>
      </c>
      <c r="X224" s="287"/>
      <c r="Y224" s="287"/>
      <c r="Z224" s="287"/>
      <c r="AA224" s="287">
        <f t="shared" si="372"/>
        <v>299143767</v>
      </c>
      <c r="AB224" s="287">
        <f t="shared" si="351"/>
        <v>374998573</v>
      </c>
      <c r="AC224" s="37">
        <f t="shared" si="352"/>
        <v>1.2499952433333332</v>
      </c>
    </row>
    <row r="225" spans="1:29" s="79" customFormat="1" ht="31.5" x14ac:dyDescent="0.2">
      <c r="A225" s="363"/>
      <c r="B225" s="110" t="s">
        <v>747</v>
      </c>
      <c r="C225" s="106" t="s">
        <v>748</v>
      </c>
      <c r="D225" s="105">
        <f>+D226</f>
        <v>8768162700</v>
      </c>
      <c r="E225" s="105">
        <f>SUM('ADICIONES  2018'!C225:M225)</f>
        <v>1338425955</v>
      </c>
      <c r="F225" s="105">
        <f t="shared" ref="F225:J226" si="390">+F226</f>
        <v>0</v>
      </c>
      <c r="G225" s="105">
        <f t="shared" si="390"/>
        <v>0</v>
      </c>
      <c r="H225" s="105">
        <f t="shared" si="390"/>
        <v>0</v>
      </c>
      <c r="I225" s="105">
        <f t="shared" si="390"/>
        <v>0</v>
      </c>
      <c r="J225" s="105">
        <f t="shared" si="390"/>
        <v>0</v>
      </c>
      <c r="K225" s="105">
        <f t="shared" si="358"/>
        <v>10106588655</v>
      </c>
      <c r="L225" s="105">
        <f t="shared" ref="L225:Q226" si="391">+L226</f>
        <v>0</v>
      </c>
      <c r="M225" s="105">
        <f t="shared" si="391"/>
        <v>629619904</v>
      </c>
      <c r="N225" s="105">
        <f t="shared" si="391"/>
        <v>1723085128</v>
      </c>
      <c r="O225" s="105">
        <f t="shared" si="391"/>
        <v>861542614</v>
      </c>
      <c r="P225" s="105">
        <f t="shared" si="391"/>
        <v>0</v>
      </c>
      <c r="Q225" s="105">
        <f t="shared" si="391"/>
        <v>1723085328</v>
      </c>
      <c r="R225" s="105">
        <f t="shared" si="371"/>
        <v>4937332974</v>
      </c>
      <c r="S225" s="105">
        <f t="shared" ref="S225:Z226" si="392">+S226</f>
        <v>861542614</v>
      </c>
      <c r="T225" s="105">
        <f t="shared" si="392"/>
        <v>861542614</v>
      </c>
      <c r="U225" s="105">
        <f t="shared" si="392"/>
        <v>861542614</v>
      </c>
      <c r="V225" s="105">
        <f t="shared" si="392"/>
        <v>861542614</v>
      </c>
      <c r="W225" s="105">
        <f t="shared" si="392"/>
        <v>861542614</v>
      </c>
      <c r="X225" s="105">
        <f t="shared" si="392"/>
        <v>0</v>
      </c>
      <c r="Y225" s="105">
        <f t="shared" si="392"/>
        <v>0</v>
      </c>
      <c r="Z225" s="105">
        <f t="shared" si="392"/>
        <v>0</v>
      </c>
      <c r="AA225" s="105">
        <f t="shared" si="372"/>
        <v>4307713070</v>
      </c>
      <c r="AB225" s="105">
        <f t="shared" si="351"/>
        <v>9245046044</v>
      </c>
      <c r="AC225" s="104">
        <f t="shared" si="352"/>
        <v>0.91475436070372051</v>
      </c>
    </row>
    <row r="226" spans="1:29" s="79" customFormat="1" ht="31.5" x14ac:dyDescent="0.2">
      <c r="A226" s="363"/>
      <c r="B226" s="110" t="s">
        <v>749</v>
      </c>
      <c r="C226" s="106" t="s">
        <v>748</v>
      </c>
      <c r="D226" s="105">
        <f>+D227</f>
        <v>8768162700</v>
      </c>
      <c r="E226" s="105">
        <f>SUM('ADICIONES  2018'!C226:M226)</f>
        <v>1338425955</v>
      </c>
      <c r="F226" s="105">
        <f t="shared" si="390"/>
        <v>0</v>
      </c>
      <c r="G226" s="105">
        <f t="shared" si="390"/>
        <v>0</v>
      </c>
      <c r="H226" s="105">
        <f t="shared" si="390"/>
        <v>0</v>
      </c>
      <c r="I226" s="105">
        <f t="shared" si="390"/>
        <v>0</v>
      </c>
      <c r="J226" s="105">
        <f t="shared" si="390"/>
        <v>0</v>
      </c>
      <c r="K226" s="105">
        <f t="shared" si="358"/>
        <v>10106588655</v>
      </c>
      <c r="L226" s="105">
        <f t="shared" si="391"/>
        <v>0</v>
      </c>
      <c r="M226" s="105">
        <f t="shared" si="391"/>
        <v>629619904</v>
      </c>
      <c r="N226" s="105">
        <f t="shared" si="391"/>
        <v>1723085128</v>
      </c>
      <c r="O226" s="105">
        <f t="shared" si="391"/>
        <v>861542614</v>
      </c>
      <c r="P226" s="105">
        <f t="shared" si="391"/>
        <v>0</v>
      </c>
      <c r="Q226" s="105">
        <f t="shared" si="391"/>
        <v>1723085328</v>
      </c>
      <c r="R226" s="105">
        <f t="shared" si="371"/>
        <v>4937332974</v>
      </c>
      <c r="S226" s="105">
        <f t="shared" si="392"/>
        <v>861542614</v>
      </c>
      <c r="T226" s="105">
        <f t="shared" si="392"/>
        <v>861542614</v>
      </c>
      <c r="U226" s="105">
        <f t="shared" si="392"/>
        <v>861542614</v>
      </c>
      <c r="V226" s="105">
        <f t="shared" si="392"/>
        <v>861542614</v>
      </c>
      <c r="W226" s="105">
        <f t="shared" si="392"/>
        <v>861542614</v>
      </c>
      <c r="X226" s="105">
        <f t="shared" si="392"/>
        <v>0</v>
      </c>
      <c r="Y226" s="105">
        <f t="shared" si="392"/>
        <v>0</v>
      </c>
      <c r="Z226" s="105">
        <f t="shared" si="392"/>
        <v>0</v>
      </c>
      <c r="AA226" s="105">
        <f t="shared" si="372"/>
        <v>4307713070</v>
      </c>
      <c r="AB226" s="105">
        <f t="shared" si="351"/>
        <v>9245046044</v>
      </c>
      <c r="AC226" s="104">
        <f t="shared" si="352"/>
        <v>0.91475436070372051</v>
      </c>
    </row>
    <row r="227" spans="1:29" ht="28.5" x14ac:dyDescent="0.2">
      <c r="A227" s="364">
        <v>1</v>
      </c>
      <c r="B227" s="97" t="s">
        <v>750</v>
      </c>
      <c r="C227" s="98" t="s">
        <v>751</v>
      </c>
      <c r="D227" s="287">
        <v>8768162700</v>
      </c>
      <c r="E227" s="285">
        <f>SUM('ADICIONES  2018'!C227:M227)</f>
        <v>1338425955</v>
      </c>
      <c r="F227" s="287"/>
      <c r="G227" s="287"/>
      <c r="H227" s="287"/>
      <c r="I227" s="287"/>
      <c r="J227" s="287"/>
      <c r="K227" s="287">
        <f t="shared" si="358"/>
        <v>10106588655</v>
      </c>
      <c r="L227" s="287">
        <v>0</v>
      </c>
      <c r="M227" s="287">
        <v>629619904</v>
      </c>
      <c r="N227" s="287">
        <v>1723085128</v>
      </c>
      <c r="O227" s="287">
        <v>861542614</v>
      </c>
      <c r="P227" s="287">
        <v>0</v>
      </c>
      <c r="Q227" s="287">
        <v>1723085328</v>
      </c>
      <c r="R227" s="287">
        <f t="shared" si="371"/>
        <v>4937332974</v>
      </c>
      <c r="S227" s="287">
        <v>861542614</v>
      </c>
      <c r="T227" s="287">
        <v>861542614</v>
      </c>
      <c r="U227" s="287">
        <v>861542614</v>
      </c>
      <c r="V227" s="287">
        <v>861542614</v>
      </c>
      <c r="W227" s="287">
        <v>861542614</v>
      </c>
      <c r="X227" s="287"/>
      <c r="Y227" s="287"/>
      <c r="Z227" s="287"/>
      <c r="AA227" s="287">
        <f t="shared" si="372"/>
        <v>4307713070</v>
      </c>
      <c r="AB227" s="287">
        <f t="shared" si="351"/>
        <v>9245046044</v>
      </c>
      <c r="AC227" s="37">
        <f t="shared" si="352"/>
        <v>0.91475436070372051</v>
      </c>
    </row>
    <row r="228" spans="1:29" s="79" customFormat="1" ht="15.75" x14ac:dyDescent="0.2">
      <c r="A228" s="363">
        <v>1</v>
      </c>
      <c r="B228" s="110" t="s">
        <v>752</v>
      </c>
      <c r="C228" s="106" t="s">
        <v>753</v>
      </c>
      <c r="D228" s="105">
        <f>SUM(D229:D229)</f>
        <v>1700000000</v>
      </c>
      <c r="E228" s="105">
        <f>SUM('ADICIONES  2018'!C228:M228)</f>
        <v>0</v>
      </c>
      <c r="F228" s="105">
        <f>SUM(F229:F229)</f>
        <v>375053977</v>
      </c>
      <c r="G228" s="105">
        <f>SUM(G229:G229)</f>
        <v>0</v>
      </c>
      <c r="H228" s="105">
        <f>SUM(H229:H229)</f>
        <v>0</v>
      </c>
      <c r="I228" s="105">
        <f>SUM(I229:I229)</f>
        <v>0</v>
      </c>
      <c r="J228" s="105">
        <f>SUM(J229:J229)</f>
        <v>0</v>
      </c>
      <c r="K228" s="105">
        <f t="shared" si="358"/>
        <v>1324946023</v>
      </c>
      <c r="L228" s="105">
        <f t="shared" ref="L228:Q228" si="393">SUM(L229:L229)</f>
        <v>0</v>
      </c>
      <c r="M228" s="105">
        <f t="shared" si="393"/>
        <v>0</v>
      </c>
      <c r="N228" s="105">
        <f t="shared" si="393"/>
        <v>0</v>
      </c>
      <c r="O228" s="105">
        <f t="shared" si="393"/>
        <v>1324946023</v>
      </c>
      <c r="P228" s="105">
        <f t="shared" si="393"/>
        <v>0</v>
      </c>
      <c r="Q228" s="105">
        <f t="shared" si="393"/>
        <v>0</v>
      </c>
      <c r="R228" s="105">
        <f t="shared" si="371"/>
        <v>1324946023</v>
      </c>
      <c r="S228" s="105">
        <f t="shared" ref="S228:Z228" si="394">SUM(S229:S229)</f>
        <v>0</v>
      </c>
      <c r="T228" s="105">
        <f t="shared" si="394"/>
        <v>0</v>
      </c>
      <c r="U228" s="105">
        <f t="shared" si="394"/>
        <v>0</v>
      </c>
      <c r="V228" s="105">
        <f t="shared" si="394"/>
        <v>0</v>
      </c>
      <c r="W228" s="105">
        <f t="shared" si="394"/>
        <v>0</v>
      </c>
      <c r="X228" s="105">
        <f t="shared" si="394"/>
        <v>0</v>
      </c>
      <c r="Y228" s="105">
        <f t="shared" si="394"/>
        <v>0</v>
      </c>
      <c r="Z228" s="105">
        <f t="shared" si="394"/>
        <v>0</v>
      </c>
      <c r="AA228" s="105">
        <f t="shared" si="372"/>
        <v>0</v>
      </c>
      <c r="AB228" s="105">
        <f t="shared" si="351"/>
        <v>1324946023</v>
      </c>
      <c r="AC228" s="104">
        <f t="shared" si="352"/>
        <v>1</v>
      </c>
    </row>
    <row r="229" spans="1:29" x14ac:dyDescent="0.2">
      <c r="B229" s="97" t="s">
        <v>754</v>
      </c>
      <c r="C229" s="98" t="s">
        <v>755</v>
      </c>
      <c r="D229" s="287">
        <v>1700000000</v>
      </c>
      <c r="E229" s="285">
        <f>SUM('ADICIONES  2018'!C229:M229)</f>
        <v>0</v>
      </c>
      <c r="F229" s="287">
        <v>375053977</v>
      </c>
      <c r="G229" s="287"/>
      <c r="H229" s="287"/>
      <c r="I229" s="287"/>
      <c r="J229" s="287"/>
      <c r="K229" s="287">
        <f t="shared" si="358"/>
        <v>1324946023</v>
      </c>
      <c r="L229" s="287">
        <v>0</v>
      </c>
      <c r="M229" s="287">
        <v>0</v>
      </c>
      <c r="N229" s="287">
        <v>0</v>
      </c>
      <c r="O229" s="287">
        <v>1324946023</v>
      </c>
      <c r="P229" s="287">
        <v>0</v>
      </c>
      <c r="Q229" s="287">
        <v>0</v>
      </c>
      <c r="R229" s="287">
        <f t="shared" si="371"/>
        <v>1324946023</v>
      </c>
      <c r="S229" s="287">
        <v>0</v>
      </c>
      <c r="T229" s="287">
        <v>0</v>
      </c>
      <c r="U229" s="287">
        <v>0</v>
      </c>
      <c r="V229" s="287">
        <v>0</v>
      </c>
      <c r="W229" s="287">
        <v>0</v>
      </c>
      <c r="X229" s="287"/>
      <c r="Y229" s="287"/>
      <c r="Z229" s="287"/>
      <c r="AA229" s="287">
        <f t="shared" si="372"/>
        <v>0</v>
      </c>
      <c r="AB229" s="287">
        <f t="shared" si="351"/>
        <v>1324946023</v>
      </c>
      <c r="AC229" s="37">
        <f t="shared" si="352"/>
        <v>1</v>
      </c>
    </row>
    <row r="230" spans="1:29" s="79" customFormat="1" ht="27.75" customHeight="1" x14ac:dyDescent="0.2">
      <c r="A230" s="363"/>
      <c r="B230" s="110" t="s">
        <v>756</v>
      </c>
      <c r="C230" s="106" t="s">
        <v>757</v>
      </c>
      <c r="D230" s="105">
        <f>+D231</f>
        <v>12200000000</v>
      </c>
      <c r="E230" s="105">
        <f>SUM('ADICIONES  2018'!C230:M230)</f>
        <v>0</v>
      </c>
      <c r="F230" s="105">
        <f>+F231</f>
        <v>0</v>
      </c>
      <c r="G230" s="105">
        <f>+G231</f>
        <v>0</v>
      </c>
      <c r="H230" s="105">
        <f>+H231</f>
        <v>0</v>
      </c>
      <c r="I230" s="105">
        <f>+I231</f>
        <v>0</v>
      </c>
      <c r="J230" s="105">
        <f>+J231</f>
        <v>0</v>
      </c>
      <c r="K230" s="105">
        <f t="shared" si="358"/>
        <v>12200000000</v>
      </c>
      <c r="L230" s="105">
        <f t="shared" ref="L230:Q230" si="395">+L231</f>
        <v>992524766</v>
      </c>
      <c r="M230" s="105">
        <f t="shared" si="395"/>
        <v>975160490</v>
      </c>
      <c r="N230" s="105">
        <f t="shared" si="395"/>
        <v>954315753</v>
      </c>
      <c r="O230" s="105">
        <f t="shared" si="395"/>
        <v>915331981</v>
      </c>
      <c r="P230" s="105">
        <f t="shared" si="395"/>
        <v>1003208162</v>
      </c>
      <c r="Q230" s="105">
        <f t="shared" si="395"/>
        <v>1016345528</v>
      </c>
      <c r="R230" s="105">
        <f t="shared" si="371"/>
        <v>5856886680</v>
      </c>
      <c r="S230" s="105">
        <f t="shared" ref="S230:Z230" si="396">+S231</f>
        <v>1014572847</v>
      </c>
      <c r="T230" s="105">
        <f t="shared" si="396"/>
        <v>1003567068</v>
      </c>
      <c r="U230" s="105">
        <f t="shared" si="396"/>
        <v>1050034571</v>
      </c>
      <c r="V230" s="105">
        <f t="shared" si="396"/>
        <v>1088660527</v>
      </c>
      <c r="W230" s="105">
        <f t="shared" si="396"/>
        <v>1023536876</v>
      </c>
      <c r="X230" s="105">
        <f t="shared" si="396"/>
        <v>0</v>
      </c>
      <c r="Y230" s="105">
        <f t="shared" si="396"/>
        <v>0</v>
      </c>
      <c r="Z230" s="105">
        <f t="shared" si="396"/>
        <v>0</v>
      </c>
      <c r="AA230" s="105">
        <f t="shared" si="372"/>
        <v>5180371889</v>
      </c>
      <c r="AB230" s="105">
        <f t="shared" si="351"/>
        <v>11037258569</v>
      </c>
      <c r="AC230" s="104">
        <f t="shared" si="352"/>
        <v>0.90469332532786884</v>
      </c>
    </row>
    <row r="231" spans="1:29" x14ac:dyDescent="0.2">
      <c r="A231" s="364">
        <v>1</v>
      </c>
      <c r="B231" s="97" t="s">
        <v>758</v>
      </c>
      <c r="C231" s="98" t="s">
        <v>759</v>
      </c>
      <c r="D231" s="287">
        <v>12200000000</v>
      </c>
      <c r="E231" s="285">
        <f>SUM('ADICIONES  2018'!C231:M231)</f>
        <v>0</v>
      </c>
      <c r="F231" s="287"/>
      <c r="G231" s="287"/>
      <c r="H231" s="287"/>
      <c r="I231" s="287"/>
      <c r="J231" s="287"/>
      <c r="K231" s="287">
        <f t="shared" si="358"/>
        <v>12200000000</v>
      </c>
      <c r="L231" s="287">
        <v>992524766</v>
      </c>
      <c r="M231" s="287">
        <v>975160490</v>
      </c>
      <c r="N231" s="287">
        <v>954315753</v>
      </c>
      <c r="O231" s="287">
        <v>915331981</v>
      </c>
      <c r="P231" s="287">
        <v>1003208162</v>
      </c>
      <c r="Q231" s="287">
        <v>1016345528</v>
      </c>
      <c r="R231" s="287">
        <f t="shared" si="371"/>
        <v>5856886680</v>
      </c>
      <c r="S231" s="287">
        <v>1014572847</v>
      </c>
      <c r="T231" s="287">
        <v>1003567068</v>
      </c>
      <c r="U231" s="287">
        <v>1050034571</v>
      </c>
      <c r="V231" s="287">
        <v>1088660527</v>
      </c>
      <c r="W231" s="287">
        <v>1023536876</v>
      </c>
      <c r="X231" s="287"/>
      <c r="Y231" s="287"/>
      <c r="Z231" s="287"/>
      <c r="AA231" s="287">
        <f t="shared" si="372"/>
        <v>5180371889</v>
      </c>
      <c r="AB231" s="287">
        <f t="shared" si="351"/>
        <v>11037258569</v>
      </c>
      <c r="AC231" s="37">
        <f t="shared" si="352"/>
        <v>0.90469332532786884</v>
      </c>
    </row>
    <row r="232" spans="1:29" s="79" customFormat="1" ht="47.25" x14ac:dyDescent="0.2">
      <c r="A232" s="369"/>
      <c r="B232" s="110" t="s">
        <v>281</v>
      </c>
      <c r="C232" s="106" t="s">
        <v>2646</v>
      </c>
      <c r="D232" s="105">
        <f>+D233</f>
        <v>0</v>
      </c>
      <c r="E232" s="285">
        <f>SUM('ADICIONES  2018'!C232:M232)</f>
        <v>1991162078.72</v>
      </c>
      <c r="F232" s="105">
        <f t="shared" ref="F232:J233" si="397">+F233</f>
        <v>0</v>
      </c>
      <c r="G232" s="105">
        <f t="shared" si="397"/>
        <v>0</v>
      </c>
      <c r="H232" s="105">
        <f t="shared" si="397"/>
        <v>0</v>
      </c>
      <c r="I232" s="105">
        <f t="shared" si="397"/>
        <v>0</v>
      </c>
      <c r="J232" s="105">
        <f t="shared" si="397"/>
        <v>0</v>
      </c>
      <c r="K232" s="105">
        <f t="shared" si="358"/>
        <v>1991162078.72</v>
      </c>
      <c r="L232" s="105">
        <f t="shared" ref="L232:Q233" si="398">+L233</f>
        <v>0</v>
      </c>
      <c r="M232" s="105">
        <f t="shared" si="398"/>
        <v>0</v>
      </c>
      <c r="N232" s="105">
        <f t="shared" si="398"/>
        <v>0</v>
      </c>
      <c r="O232" s="105">
        <f t="shared" si="398"/>
        <v>0</v>
      </c>
      <c r="P232" s="105">
        <f t="shared" si="398"/>
        <v>0</v>
      </c>
      <c r="Q232" s="105">
        <f t="shared" si="398"/>
        <v>0</v>
      </c>
      <c r="R232" s="105">
        <f t="shared" si="371"/>
        <v>0</v>
      </c>
      <c r="S232" s="105">
        <f t="shared" ref="S232:Z233" si="399">+S233</f>
        <v>0</v>
      </c>
      <c r="T232" s="105">
        <f t="shared" si="399"/>
        <v>0</v>
      </c>
      <c r="U232" s="105">
        <f t="shared" si="399"/>
        <v>0</v>
      </c>
      <c r="V232" s="105">
        <f t="shared" si="399"/>
        <v>0</v>
      </c>
      <c r="W232" s="105">
        <f t="shared" si="399"/>
        <v>0</v>
      </c>
      <c r="X232" s="105">
        <f t="shared" si="399"/>
        <v>0</v>
      </c>
      <c r="Y232" s="105">
        <f t="shared" si="399"/>
        <v>0</v>
      </c>
      <c r="Z232" s="105">
        <f t="shared" si="399"/>
        <v>0</v>
      </c>
      <c r="AA232" s="105">
        <f t="shared" ref="AA232:AA237" si="400">SUM(S232:Z232)</f>
        <v>0</v>
      </c>
      <c r="AB232" s="105">
        <f t="shared" ref="AB232:AB237" si="401">+R232+AA232</f>
        <v>0</v>
      </c>
      <c r="AC232" s="104">
        <f t="shared" ref="AC232:AC237" si="402">+AB232/K232</f>
        <v>0</v>
      </c>
    </row>
    <row r="233" spans="1:29" s="79" customFormat="1" ht="15.75" x14ac:dyDescent="0.2">
      <c r="A233" s="369"/>
      <c r="B233" s="110" t="s">
        <v>890</v>
      </c>
      <c r="C233" s="106" t="s">
        <v>891</v>
      </c>
      <c r="D233" s="105">
        <f>+D234</f>
        <v>0</v>
      </c>
      <c r="E233" s="285">
        <f>SUM('ADICIONES  2018'!C233:M233)</f>
        <v>1991162078.72</v>
      </c>
      <c r="F233" s="105">
        <f t="shared" si="397"/>
        <v>0</v>
      </c>
      <c r="G233" s="105">
        <f t="shared" si="397"/>
        <v>0</v>
      </c>
      <c r="H233" s="105">
        <f t="shared" si="397"/>
        <v>0</v>
      </c>
      <c r="I233" s="105">
        <f t="shared" si="397"/>
        <v>0</v>
      </c>
      <c r="J233" s="105">
        <f t="shared" si="397"/>
        <v>0</v>
      </c>
      <c r="K233" s="105">
        <f t="shared" si="358"/>
        <v>1991162078.72</v>
      </c>
      <c r="L233" s="105">
        <f t="shared" si="398"/>
        <v>0</v>
      </c>
      <c r="M233" s="105">
        <f t="shared" si="398"/>
        <v>0</v>
      </c>
      <c r="N233" s="105">
        <f t="shared" si="398"/>
        <v>0</v>
      </c>
      <c r="O233" s="105">
        <f t="shared" si="398"/>
        <v>0</v>
      </c>
      <c r="P233" s="105">
        <f t="shared" si="398"/>
        <v>0</v>
      </c>
      <c r="Q233" s="105">
        <f t="shared" si="398"/>
        <v>0</v>
      </c>
      <c r="R233" s="105">
        <f t="shared" si="371"/>
        <v>0</v>
      </c>
      <c r="S233" s="105">
        <f t="shared" si="399"/>
        <v>0</v>
      </c>
      <c r="T233" s="105">
        <f t="shared" si="399"/>
        <v>0</v>
      </c>
      <c r="U233" s="105">
        <f t="shared" si="399"/>
        <v>0</v>
      </c>
      <c r="V233" s="105">
        <f t="shared" si="399"/>
        <v>0</v>
      </c>
      <c r="W233" s="105">
        <f t="shared" si="399"/>
        <v>0</v>
      </c>
      <c r="X233" s="105">
        <f t="shared" si="399"/>
        <v>0</v>
      </c>
      <c r="Y233" s="105">
        <f t="shared" si="399"/>
        <v>0</v>
      </c>
      <c r="Z233" s="105">
        <f t="shared" si="399"/>
        <v>0</v>
      </c>
      <c r="AA233" s="105">
        <f t="shared" si="400"/>
        <v>0</v>
      </c>
      <c r="AB233" s="105">
        <f t="shared" si="401"/>
        <v>0</v>
      </c>
      <c r="AC233" s="104">
        <f t="shared" si="402"/>
        <v>0</v>
      </c>
    </row>
    <row r="234" spans="1:29" s="79" customFormat="1" ht="31.5" x14ac:dyDescent="0.2">
      <c r="A234" s="369">
        <v>1</v>
      </c>
      <c r="B234" s="110" t="s">
        <v>2647</v>
      </c>
      <c r="C234" s="106" t="s">
        <v>2648</v>
      </c>
      <c r="D234" s="105">
        <f>SUM(D235:D237)</f>
        <v>0</v>
      </c>
      <c r="E234" s="285">
        <f>SUM('ADICIONES  2018'!C234:M234)</f>
        <v>1991162078.72</v>
      </c>
      <c r="F234" s="105">
        <f t="shared" ref="F234:J234" si="403">SUM(F235:F237)</f>
        <v>0</v>
      </c>
      <c r="G234" s="105">
        <f t="shared" si="403"/>
        <v>0</v>
      </c>
      <c r="H234" s="105">
        <f t="shared" si="403"/>
        <v>0</v>
      </c>
      <c r="I234" s="105">
        <f t="shared" si="403"/>
        <v>0</v>
      </c>
      <c r="J234" s="105">
        <f t="shared" si="403"/>
        <v>0</v>
      </c>
      <c r="K234" s="105">
        <f t="shared" si="358"/>
        <v>1991162078.72</v>
      </c>
      <c r="L234" s="105">
        <f t="shared" ref="L234:Q234" si="404">SUM(L235:L237)</f>
        <v>0</v>
      </c>
      <c r="M234" s="105">
        <f t="shared" si="404"/>
        <v>0</v>
      </c>
      <c r="N234" s="105">
        <f t="shared" si="404"/>
        <v>0</v>
      </c>
      <c r="O234" s="105">
        <f t="shared" si="404"/>
        <v>0</v>
      </c>
      <c r="P234" s="105">
        <f t="shared" si="404"/>
        <v>0</v>
      </c>
      <c r="Q234" s="105">
        <f t="shared" si="404"/>
        <v>0</v>
      </c>
      <c r="R234" s="105">
        <f t="shared" si="371"/>
        <v>0</v>
      </c>
      <c r="S234" s="105">
        <f t="shared" ref="S234:Z234" si="405">SUM(S235:S237)</f>
        <v>0</v>
      </c>
      <c r="T234" s="105">
        <f t="shared" si="405"/>
        <v>0</v>
      </c>
      <c r="U234" s="105">
        <f t="shared" si="405"/>
        <v>0</v>
      </c>
      <c r="V234" s="105">
        <f t="shared" si="405"/>
        <v>0</v>
      </c>
      <c r="W234" s="105">
        <f t="shared" si="405"/>
        <v>0</v>
      </c>
      <c r="X234" s="105">
        <f t="shared" si="405"/>
        <v>0</v>
      </c>
      <c r="Y234" s="105">
        <f t="shared" si="405"/>
        <v>0</v>
      </c>
      <c r="Z234" s="105">
        <f t="shared" si="405"/>
        <v>0</v>
      </c>
      <c r="AA234" s="105">
        <f t="shared" si="400"/>
        <v>0</v>
      </c>
      <c r="AB234" s="105">
        <f t="shared" si="401"/>
        <v>0</v>
      </c>
      <c r="AC234" s="104">
        <f t="shared" si="402"/>
        <v>0</v>
      </c>
    </row>
    <row r="235" spans="1:29" ht="28.5" x14ac:dyDescent="0.2">
      <c r="A235" s="370"/>
      <c r="B235" s="97" t="s">
        <v>2649</v>
      </c>
      <c r="C235" s="98" t="s">
        <v>2650</v>
      </c>
      <c r="D235" s="287"/>
      <c r="E235" s="285">
        <f>SUM('ADICIONES  2018'!C235:M235)</f>
        <v>474403612</v>
      </c>
      <c r="F235" s="287"/>
      <c r="G235" s="287"/>
      <c r="H235" s="287"/>
      <c r="I235" s="287"/>
      <c r="J235" s="287"/>
      <c r="K235" s="287">
        <f t="shared" si="358"/>
        <v>474403612</v>
      </c>
      <c r="L235" s="287"/>
      <c r="M235" s="287"/>
      <c r="N235" s="287"/>
      <c r="O235" s="287"/>
      <c r="P235" s="287"/>
      <c r="Q235" s="287"/>
      <c r="R235" s="287">
        <f t="shared" si="371"/>
        <v>0</v>
      </c>
      <c r="S235" s="287"/>
      <c r="T235" s="287"/>
      <c r="U235" s="287"/>
      <c r="V235" s="287"/>
      <c r="W235" s="287"/>
      <c r="X235" s="287"/>
      <c r="Y235" s="287"/>
      <c r="Z235" s="287"/>
      <c r="AA235" s="287">
        <f t="shared" si="400"/>
        <v>0</v>
      </c>
      <c r="AB235" s="287">
        <f t="shared" si="401"/>
        <v>0</v>
      </c>
      <c r="AC235" s="37">
        <f t="shared" si="402"/>
        <v>0</v>
      </c>
    </row>
    <row r="236" spans="1:29" ht="28.5" x14ac:dyDescent="0.2">
      <c r="A236" s="370"/>
      <c r="B236" s="97" t="s">
        <v>2651</v>
      </c>
      <c r="C236" s="98" t="s">
        <v>2652</v>
      </c>
      <c r="D236" s="287"/>
      <c r="E236" s="285">
        <f>SUM('ADICIONES  2018'!C236:M236)</f>
        <v>1508542515.72</v>
      </c>
      <c r="F236" s="287"/>
      <c r="G236" s="287"/>
      <c r="H236" s="287"/>
      <c r="I236" s="287"/>
      <c r="J236" s="287"/>
      <c r="K236" s="287">
        <f t="shared" si="358"/>
        <v>1508542515.72</v>
      </c>
      <c r="L236" s="287"/>
      <c r="M236" s="287"/>
      <c r="N236" s="287"/>
      <c r="O236" s="287"/>
      <c r="P236" s="287"/>
      <c r="Q236" s="287"/>
      <c r="R236" s="287">
        <f t="shared" si="371"/>
        <v>0</v>
      </c>
      <c r="S236" s="287"/>
      <c r="T236" s="287"/>
      <c r="U236" s="287"/>
      <c r="V236" s="287"/>
      <c r="W236" s="287"/>
      <c r="X236" s="287"/>
      <c r="Y236" s="287"/>
      <c r="Z236" s="287"/>
      <c r="AA236" s="287">
        <f t="shared" si="400"/>
        <v>0</v>
      </c>
      <c r="AB236" s="287">
        <f t="shared" si="401"/>
        <v>0</v>
      </c>
      <c r="AC236" s="37">
        <f t="shared" si="402"/>
        <v>0</v>
      </c>
    </row>
    <row r="237" spans="1:29" ht="28.5" x14ac:dyDescent="0.2">
      <c r="A237" s="370"/>
      <c r="B237" s="97" t="s">
        <v>2653</v>
      </c>
      <c r="C237" s="98" t="s">
        <v>2654</v>
      </c>
      <c r="D237" s="287"/>
      <c r="E237" s="285">
        <f>SUM('ADICIONES  2018'!C237:M237)</f>
        <v>8215951</v>
      </c>
      <c r="F237" s="287"/>
      <c r="G237" s="287"/>
      <c r="H237" s="287"/>
      <c r="I237" s="287"/>
      <c r="J237" s="287"/>
      <c r="K237" s="287">
        <f t="shared" si="358"/>
        <v>8215951</v>
      </c>
      <c r="L237" s="287"/>
      <c r="M237" s="287"/>
      <c r="N237" s="287"/>
      <c r="O237" s="287"/>
      <c r="P237" s="287"/>
      <c r="Q237" s="287"/>
      <c r="R237" s="287">
        <f t="shared" si="371"/>
        <v>0</v>
      </c>
      <c r="S237" s="287"/>
      <c r="T237" s="287"/>
      <c r="U237" s="287"/>
      <c r="V237" s="287"/>
      <c r="W237" s="287"/>
      <c r="X237" s="287"/>
      <c r="Y237" s="287"/>
      <c r="Z237" s="287"/>
      <c r="AA237" s="287">
        <f t="shared" si="400"/>
        <v>0</v>
      </c>
      <c r="AB237" s="287">
        <f t="shared" si="401"/>
        <v>0</v>
      </c>
      <c r="AC237" s="37">
        <f t="shared" si="402"/>
        <v>0</v>
      </c>
    </row>
    <row r="238" spans="1:29" s="79" customFormat="1" ht="24.75" customHeight="1" x14ac:dyDescent="0.2">
      <c r="A238" s="363">
        <v>1</v>
      </c>
      <c r="B238" s="110" t="s">
        <v>294</v>
      </c>
      <c r="C238" s="100" t="s">
        <v>99</v>
      </c>
      <c r="D238" s="105">
        <f>+D239+D249</f>
        <v>10137000000</v>
      </c>
      <c r="E238" s="105">
        <f>SUM('ADICIONES  2018'!C238:M238)</f>
        <v>224191563.34</v>
      </c>
      <c r="F238" s="105">
        <f>+F239+F249</f>
        <v>0</v>
      </c>
      <c r="G238" s="105">
        <f>+G239+G249</f>
        <v>0</v>
      </c>
      <c r="H238" s="105">
        <f>+H239+H249</f>
        <v>0</v>
      </c>
      <c r="I238" s="105">
        <f>+I239+I249</f>
        <v>0</v>
      </c>
      <c r="J238" s="105">
        <f>+J239+J249</f>
        <v>0</v>
      </c>
      <c r="K238" s="105">
        <f t="shared" si="358"/>
        <v>10361191563.34</v>
      </c>
      <c r="L238" s="105">
        <f t="shared" ref="L238:Q238" si="406">+L239+L249</f>
        <v>4429320226</v>
      </c>
      <c r="M238" s="105">
        <f t="shared" si="406"/>
        <v>122082031</v>
      </c>
      <c r="N238" s="105">
        <f t="shared" si="406"/>
        <v>46813187</v>
      </c>
      <c r="O238" s="105">
        <f t="shared" si="406"/>
        <v>25608898</v>
      </c>
      <c r="P238" s="105">
        <f t="shared" si="406"/>
        <v>201607841</v>
      </c>
      <c r="Q238" s="105">
        <f t="shared" si="406"/>
        <v>308965139</v>
      </c>
      <c r="R238" s="105">
        <f t="shared" si="371"/>
        <v>5134397322</v>
      </c>
      <c r="S238" s="105">
        <f t="shared" ref="S238:Z238" si="407">+S239+S249</f>
        <v>73517671</v>
      </c>
      <c r="T238" s="105">
        <f t="shared" si="407"/>
        <v>496936077</v>
      </c>
      <c r="U238" s="105">
        <f t="shared" si="407"/>
        <v>431175973.56</v>
      </c>
      <c r="V238" s="105">
        <f t="shared" si="407"/>
        <v>1282390770</v>
      </c>
      <c r="W238" s="105">
        <f t="shared" si="407"/>
        <v>2476759711.8200002</v>
      </c>
      <c r="X238" s="105">
        <f t="shared" si="407"/>
        <v>0</v>
      </c>
      <c r="Y238" s="105">
        <f t="shared" si="407"/>
        <v>0</v>
      </c>
      <c r="Z238" s="105">
        <f t="shared" si="407"/>
        <v>0</v>
      </c>
      <c r="AA238" s="105">
        <f t="shared" si="372"/>
        <v>4760780203.3800001</v>
      </c>
      <c r="AB238" s="105">
        <f t="shared" si="351"/>
        <v>9895177525.3800011</v>
      </c>
      <c r="AC238" s="104">
        <f t="shared" si="352"/>
        <v>0.95502312305383374</v>
      </c>
    </row>
    <row r="239" spans="1:29" s="79" customFormat="1" ht="15.75" x14ac:dyDescent="0.2">
      <c r="A239" s="363"/>
      <c r="B239" s="110" t="s">
        <v>356</v>
      </c>
      <c r="C239" s="100" t="s">
        <v>760</v>
      </c>
      <c r="D239" s="105">
        <f>+D240+D247</f>
        <v>137000000</v>
      </c>
      <c r="E239" s="105">
        <f>SUM('ADICIONES  2018'!C239:M239)</f>
        <v>0</v>
      </c>
      <c r="F239" s="105">
        <f>+F240+F247</f>
        <v>0</v>
      </c>
      <c r="G239" s="105">
        <f>+G240+G247</f>
        <v>0</v>
      </c>
      <c r="H239" s="105">
        <f>+H240+H247</f>
        <v>0</v>
      </c>
      <c r="I239" s="105">
        <f>+I240+I247</f>
        <v>0</v>
      </c>
      <c r="J239" s="105">
        <f>+J240+J247</f>
        <v>0</v>
      </c>
      <c r="K239" s="105">
        <f t="shared" si="358"/>
        <v>137000000</v>
      </c>
      <c r="L239" s="105">
        <f t="shared" ref="L239:Q239" si="408">+L240+L247</f>
        <v>204226</v>
      </c>
      <c r="M239" s="105">
        <f t="shared" si="408"/>
        <v>5571727</v>
      </c>
      <c r="N239" s="105">
        <f t="shared" si="408"/>
        <v>519172</v>
      </c>
      <c r="O239" s="105">
        <f t="shared" si="408"/>
        <v>3339692</v>
      </c>
      <c r="P239" s="105">
        <f t="shared" si="408"/>
        <v>1171440</v>
      </c>
      <c r="Q239" s="105">
        <f t="shared" si="408"/>
        <v>3313726</v>
      </c>
      <c r="R239" s="105">
        <f t="shared" si="371"/>
        <v>14119983</v>
      </c>
      <c r="S239" s="105">
        <f t="shared" ref="S239:Z239" si="409">+S240+S247</f>
        <v>25999280</v>
      </c>
      <c r="T239" s="105">
        <f t="shared" si="409"/>
        <v>8203036</v>
      </c>
      <c r="U239" s="105">
        <f t="shared" si="409"/>
        <v>6443075.5599999996</v>
      </c>
      <c r="V239" s="105">
        <f t="shared" si="409"/>
        <v>321810</v>
      </c>
      <c r="W239" s="105">
        <f t="shared" si="409"/>
        <v>81545100.480000004</v>
      </c>
      <c r="X239" s="105">
        <f t="shared" si="409"/>
        <v>0</v>
      </c>
      <c r="Y239" s="105">
        <f t="shared" si="409"/>
        <v>0</v>
      </c>
      <c r="Z239" s="105">
        <f t="shared" si="409"/>
        <v>0</v>
      </c>
      <c r="AA239" s="105">
        <f t="shared" si="372"/>
        <v>122512302.04000001</v>
      </c>
      <c r="AB239" s="105">
        <f t="shared" si="351"/>
        <v>136632285.04000002</v>
      </c>
      <c r="AC239" s="104">
        <f t="shared" si="352"/>
        <v>0.99731594919708044</v>
      </c>
    </row>
    <row r="240" spans="1:29" s="79" customFormat="1" ht="15.75" x14ac:dyDescent="0.2">
      <c r="A240" s="363">
        <v>1</v>
      </c>
      <c r="B240" s="110" t="s">
        <v>761</v>
      </c>
      <c r="C240" s="106" t="s">
        <v>762</v>
      </c>
      <c r="D240" s="105">
        <v>82000000</v>
      </c>
      <c r="E240" s="105">
        <f>SUM('ADICIONES  2018'!C240:M240)</f>
        <v>0</v>
      </c>
      <c r="F240" s="105"/>
      <c r="G240" s="105"/>
      <c r="H240" s="105"/>
      <c r="I240" s="105"/>
      <c r="J240" s="105"/>
      <c r="K240" s="105">
        <f t="shared" si="358"/>
        <v>82000000</v>
      </c>
      <c r="L240" s="105">
        <v>0</v>
      </c>
      <c r="M240" s="105">
        <v>4317782</v>
      </c>
      <c r="N240" s="105">
        <v>23000</v>
      </c>
      <c r="O240" s="105">
        <v>14000</v>
      </c>
      <c r="P240" s="105">
        <v>0</v>
      </c>
      <c r="Q240" s="105">
        <v>44300</v>
      </c>
      <c r="R240" s="105">
        <f t="shared" si="371"/>
        <v>4399082</v>
      </c>
      <c r="S240" s="105">
        <v>16400</v>
      </c>
      <c r="T240" s="105">
        <v>246312</v>
      </c>
      <c r="U240" s="105">
        <v>65910.559999999998</v>
      </c>
      <c r="V240" s="105">
        <v>73700</v>
      </c>
      <c r="W240" s="105">
        <v>388476</v>
      </c>
      <c r="X240" s="105"/>
      <c r="Y240" s="105"/>
      <c r="Z240" s="105"/>
      <c r="AA240" s="105">
        <f t="shared" si="372"/>
        <v>790798.56</v>
      </c>
      <c r="AB240" s="105">
        <f t="shared" si="351"/>
        <v>5189880.5600000005</v>
      </c>
      <c r="AC240" s="104">
        <f t="shared" si="352"/>
        <v>6.3291226341463419E-2</v>
      </c>
    </row>
    <row r="241" spans="1:29" s="5" customFormat="1" x14ac:dyDescent="0.2">
      <c r="A241" s="156"/>
      <c r="B241" s="97" t="s">
        <v>763</v>
      </c>
      <c r="C241" s="98" t="s">
        <v>764</v>
      </c>
      <c r="D241" s="285">
        <f>+D240*87.230682%</f>
        <v>71529159.24000001</v>
      </c>
      <c r="E241" s="285">
        <f>SUM('ADICIONES  2018'!C241:M241)</f>
        <v>0</v>
      </c>
      <c r="F241" s="285">
        <f>+F240*87.230682%</f>
        <v>0</v>
      </c>
      <c r="G241" s="285">
        <f>+G240*87.230682%</f>
        <v>0</v>
      </c>
      <c r="H241" s="285">
        <f>+H240*87.230682%</f>
        <v>0</v>
      </c>
      <c r="I241" s="285">
        <f>+I240*87.230682%</f>
        <v>0</v>
      </c>
      <c r="J241" s="285">
        <f>+J240*87.230682%</f>
        <v>0</v>
      </c>
      <c r="K241" s="287">
        <f t="shared" si="358"/>
        <v>71529159.24000001</v>
      </c>
      <c r="L241" s="285">
        <f t="shared" ref="L241:Q241" si="410">+L240*87.230682%</f>
        <v>0</v>
      </c>
      <c r="M241" s="285">
        <f t="shared" si="410"/>
        <v>3766430.6858732402</v>
      </c>
      <c r="N241" s="285">
        <f t="shared" si="410"/>
        <v>20063.056860000001</v>
      </c>
      <c r="O241" s="285">
        <f t="shared" si="410"/>
        <v>12212.295480000001</v>
      </c>
      <c r="P241" s="285">
        <f t="shared" si="410"/>
        <v>0</v>
      </c>
      <c r="Q241" s="285">
        <f t="shared" si="410"/>
        <v>38643.192126000002</v>
      </c>
      <c r="R241" s="287">
        <f t="shared" si="371"/>
        <v>3837349.2303392398</v>
      </c>
      <c r="S241" s="285">
        <f t="shared" ref="S241:Z241" si="411">+S240*87.230682%</f>
        <v>14305.831848</v>
      </c>
      <c r="T241" s="285">
        <f t="shared" si="411"/>
        <v>214859.63744784001</v>
      </c>
      <c r="U241" s="285">
        <f t="shared" si="411"/>
        <v>57494.2309980192</v>
      </c>
      <c r="V241" s="285">
        <f t="shared" si="411"/>
        <v>64289.012634000006</v>
      </c>
      <c r="W241" s="285">
        <f t="shared" si="411"/>
        <v>338870.26420631999</v>
      </c>
      <c r="X241" s="285">
        <f t="shared" si="411"/>
        <v>0</v>
      </c>
      <c r="Y241" s="285">
        <f t="shared" si="411"/>
        <v>0</v>
      </c>
      <c r="Z241" s="285">
        <f t="shared" si="411"/>
        <v>0</v>
      </c>
      <c r="AA241" s="287">
        <f t="shared" si="372"/>
        <v>689818.97713417921</v>
      </c>
      <c r="AB241" s="287">
        <f t="shared" si="351"/>
        <v>4527168.2074734187</v>
      </c>
      <c r="AC241" s="37">
        <f t="shared" si="352"/>
        <v>6.3291226341463405E-2</v>
      </c>
    </row>
    <row r="242" spans="1:29" s="5" customFormat="1" x14ac:dyDescent="0.2">
      <c r="A242" s="156"/>
      <c r="B242" s="97" t="s">
        <v>765</v>
      </c>
      <c r="C242" s="98" t="s">
        <v>766</v>
      </c>
      <c r="D242" s="285">
        <f>+D240*0.1%</f>
        <v>82000</v>
      </c>
      <c r="E242" s="285">
        <f>SUM('ADICIONES  2018'!C242:M242)</f>
        <v>0</v>
      </c>
      <c r="F242" s="285">
        <f>+F240*0.1%</f>
        <v>0</v>
      </c>
      <c r="G242" s="285">
        <f>+G240*0.1%</f>
        <v>0</v>
      </c>
      <c r="H242" s="285">
        <f>+H240*0.1%</f>
        <v>0</v>
      </c>
      <c r="I242" s="285">
        <f>+I240*0.1%</f>
        <v>0</v>
      </c>
      <c r="J242" s="285">
        <f>+J240*0.1%</f>
        <v>0</v>
      </c>
      <c r="K242" s="287">
        <f t="shared" si="358"/>
        <v>82000</v>
      </c>
      <c r="L242" s="285">
        <f t="shared" ref="L242:Q242" si="412">+L240*0.1%</f>
        <v>0</v>
      </c>
      <c r="M242" s="285">
        <f t="shared" si="412"/>
        <v>4317.7820000000002</v>
      </c>
      <c r="N242" s="285">
        <f t="shared" si="412"/>
        <v>23</v>
      </c>
      <c r="O242" s="285">
        <f t="shared" si="412"/>
        <v>14</v>
      </c>
      <c r="P242" s="285">
        <f t="shared" si="412"/>
        <v>0</v>
      </c>
      <c r="Q242" s="285">
        <f t="shared" si="412"/>
        <v>44.300000000000004</v>
      </c>
      <c r="R242" s="287">
        <f t="shared" si="371"/>
        <v>4399.0820000000003</v>
      </c>
      <c r="S242" s="285">
        <f t="shared" ref="S242:Z242" si="413">+S240*0.1%</f>
        <v>16.399999999999999</v>
      </c>
      <c r="T242" s="285">
        <f t="shared" si="413"/>
        <v>246.31200000000001</v>
      </c>
      <c r="U242" s="285">
        <f t="shared" si="413"/>
        <v>65.910560000000004</v>
      </c>
      <c r="V242" s="285">
        <f t="shared" si="413"/>
        <v>73.7</v>
      </c>
      <c r="W242" s="285">
        <f t="shared" si="413"/>
        <v>388.476</v>
      </c>
      <c r="X242" s="285">
        <f t="shared" si="413"/>
        <v>0</v>
      </c>
      <c r="Y242" s="285">
        <f t="shared" si="413"/>
        <v>0</v>
      </c>
      <c r="Z242" s="285">
        <f t="shared" si="413"/>
        <v>0</v>
      </c>
      <c r="AA242" s="287">
        <f t="shared" si="372"/>
        <v>790.79855999999995</v>
      </c>
      <c r="AB242" s="287">
        <f t="shared" si="351"/>
        <v>5189.8805600000005</v>
      </c>
      <c r="AC242" s="37">
        <f t="shared" si="352"/>
        <v>6.3291226341463419E-2</v>
      </c>
    </row>
    <row r="243" spans="1:29" s="5" customFormat="1" x14ac:dyDescent="0.2">
      <c r="A243" s="156"/>
      <c r="B243" s="97" t="s">
        <v>767</v>
      </c>
      <c r="C243" s="98" t="s">
        <v>768</v>
      </c>
      <c r="D243" s="285">
        <f>+D240*9.99%</f>
        <v>8191800</v>
      </c>
      <c r="E243" s="285">
        <f>SUM('ADICIONES  2018'!C243:M243)</f>
        <v>0</v>
      </c>
      <c r="F243" s="285">
        <f>+F240*9.99%</f>
        <v>0</v>
      </c>
      <c r="G243" s="285">
        <f>+G240*9.99%</f>
        <v>0</v>
      </c>
      <c r="H243" s="285">
        <f>+H240*9.99%</f>
        <v>0</v>
      </c>
      <c r="I243" s="285">
        <f>+I240*9.99%</f>
        <v>0</v>
      </c>
      <c r="J243" s="285">
        <f>+J240*9.99%</f>
        <v>0</v>
      </c>
      <c r="K243" s="287">
        <f t="shared" si="358"/>
        <v>8191800</v>
      </c>
      <c r="L243" s="285">
        <f t="shared" ref="L243:Q243" si="414">+L240*9.99%</f>
        <v>0</v>
      </c>
      <c r="M243" s="285">
        <f t="shared" si="414"/>
        <v>431346.42180000001</v>
      </c>
      <c r="N243" s="285">
        <f t="shared" si="414"/>
        <v>2297.7000000000003</v>
      </c>
      <c r="O243" s="285">
        <f t="shared" si="414"/>
        <v>1398.6000000000001</v>
      </c>
      <c r="P243" s="285">
        <f t="shared" si="414"/>
        <v>0</v>
      </c>
      <c r="Q243" s="285">
        <f t="shared" si="414"/>
        <v>4425.57</v>
      </c>
      <c r="R243" s="287">
        <f t="shared" si="371"/>
        <v>439468.29180000001</v>
      </c>
      <c r="S243" s="285">
        <f t="shared" ref="S243:Z243" si="415">+S240*9.99%</f>
        <v>1638.3600000000001</v>
      </c>
      <c r="T243" s="285">
        <f t="shared" si="415"/>
        <v>24606.568800000001</v>
      </c>
      <c r="U243" s="285">
        <f t="shared" si="415"/>
        <v>6584.4649440000003</v>
      </c>
      <c r="V243" s="285">
        <f t="shared" si="415"/>
        <v>7362.63</v>
      </c>
      <c r="W243" s="285">
        <f t="shared" si="415"/>
        <v>38808.752399999998</v>
      </c>
      <c r="X243" s="285">
        <f t="shared" si="415"/>
        <v>0</v>
      </c>
      <c r="Y243" s="285">
        <f t="shared" si="415"/>
        <v>0</v>
      </c>
      <c r="Z243" s="285">
        <f t="shared" si="415"/>
        <v>0</v>
      </c>
      <c r="AA243" s="287">
        <f t="shared" si="372"/>
        <v>79000.776144000003</v>
      </c>
      <c r="AB243" s="287">
        <f t="shared" si="351"/>
        <v>518469.06794400001</v>
      </c>
      <c r="AC243" s="37">
        <f t="shared" si="352"/>
        <v>6.3291226341463419E-2</v>
      </c>
    </row>
    <row r="244" spans="1:29" ht="42.75" hidden="1" x14ac:dyDescent="0.2">
      <c r="B244" s="97" t="s">
        <v>769</v>
      </c>
      <c r="C244" s="159" t="s">
        <v>1371</v>
      </c>
      <c r="D244" s="285">
        <f>+D240*0%</f>
        <v>0</v>
      </c>
      <c r="E244" s="285">
        <f>SUM('ADICIONES  2018'!C244:M244)</f>
        <v>0</v>
      </c>
      <c r="F244" s="285">
        <f>+F240*0%</f>
        <v>0</v>
      </c>
      <c r="G244" s="285">
        <f>+G240*0%</f>
        <v>0</v>
      </c>
      <c r="H244" s="285">
        <f>+H240*0%</f>
        <v>0</v>
      </c>
      <c r="I244" s="285">
        <f>+I240*0%</f>
        <v>0</v>
      </c>
      <c r="J244" s="285">
        <f>+J240*0%</f>
        <v>0</v>
      </c>
      <c r="K244" s="287">
        <f t="shared" si="358"/>
        <v>0</v>
      </c>
      <c r="L244" s="285">
        <f t="shared" ref="L244:Q244" si="416">+L240*0%</f>
        <v>0</v>
      </c>
      <c r="M244" s="285">
        <f t="shared" si="416"/>
        <v>0</v>
      </c>
      <c r="N244" s="285">
        <f t="shared" si="416"/>
        <v>0</v>
      </c>
      <c r="O244" s="285">
        <f t="shared" si="416"/>
        <v>0</v>
      </c>
      <c r="P244" s="285">
        <f t="shared" si="416"/>
        <v>0</v>
      </c>
      <c r="Q244" s="285">
        <f t="shared" si="416"/>
        <v>0</v>
      </c>
      <c r="R244" s="287">
        <f t="shared" si="371"/>
        <v>0</v>
      </c>
      <c r="S244" s="285">
        <f t="shared" ref="S244:Z244" si="417">+S240*0%</f>
        <v>0</v>
      </c>
      <c r="T244" s="285">
        <f t="shared" si="417"/>
        <v>0</v>
      </c>
      <c r="U244" s="285">
        <f t="shared" si="417"/>
        <v>0</v>
      </c>
      <c r="V244" s="285">
        <f t="shared" si="417"/>
        <v>0</v>
      </c>
      <c r="W244" s="285">
        <f t="shared" si="417"/>
        <v>0</v>
      </c>
      <c r="X244" s="285">
        <f t="shared" si="417"/>
        <v>0</v>
      </c>
      <c r="Y244" s="285">
        <f t="shared" si="417"/>
        <v>0</v>
      </c>
      <c r="Z244" s="285">
        <f t="shared" si="417"/>
        <v>0</v>
      </c>
      <c r="AA244" s="287">
        <f t="shared" si="372"/>
        <v>0</v>
      </c>
      <c r="AB244" s="287">
        <f t="shared" si="351"/>
        <v>0</v>
      </c>
      <c r="AC244" s="37" t="e">
        <f t="shared" si="352"/>
        <v>#DIV/0!</v>
      </c>
    </row>
    <row r="245" spans="1:29" x14ac:dyDescent="0.2">
      <c r="B245" s="97" t="s">
        <v>770</v>
      </c>
      <c r="C245" s="98" t="s">
        <v>771</v>
      </c>
      <c r="D245" s="285">
        <f>+D240*1.7982%</f>
        <v>1474524.0000000002</v>
      </c>
      <c r="E245" s="285">
        <f>SUM('ADICIONES  2018'!C245:M245)</f>
        <v>0</v>
      </c>
      <c r="F245" s="285">
        <f>+F240*1.7982%</f>
        <v>0</v>
      </c>
      <c r="G245" s="285">
        <f>+G240*1.7982%</f>
        <v>0</v>
      </c>
      <c r="H245" s="285">
        <f>+H240*1.7982%</f>
        <v>0</v>
      </c>
      <c r="I245" s="285">
        <f>+I240*1.7982%</f>
        <v>0</v>
      </c>
      <c r="J245" s="285">
        <f>+J240*1.7982%</f>
        <v>0</v>
      </c>
      <c r="K245" s="287">
        <f t="shared" si="358"/>
        <v>1474524.0000000002</v>
      </c>
      <c r="L245" s="285">
        <f t="shared" ref="L245:Q245" si="418">+L240*1.7982%</f>
        <v>0</v>
      </c>
      <c r="M245" s="285">
        <f t="shared" si="418"/>
        <v>77642.355924000003</v>
      </c>
      <c r="N245" s="285">
        <f t="shared" si="418"/>
        <v>413.58600000000001</v>
      </c>
      <c r="O245" s="285">
        <f t="shared" si="418"/>
        <v>251.74800000000002</v>
      </c>
      <c r="P245" s="285">
        <f t="shared" si="418"/>
        <v>0</v>
      </c>
      <c r="Q245" s="285">
        <f t="shared" si="418"/>
        <v>796.60260000000005</v>
      </c>
      <c r="R245" s="287">
        <f t="shared" si="371"/>
        <v>79104.292524000004</v>
      </c>
      <c r="S245" s="285">
        <f t="shared" ref="S245:Z245" si="419">+S240*1.7982%</f>
        <v>294.90480000000002</v>
      </c>
      <c r="T245" s="285">
        <f t="shared" si="419"/>
        <v>4429.1823840000006</v>
      </c>
      <c r="U245" s="285">
        <f t="shared" si="419"/>
        <v>1185.20368992</v>
      </c>
      <c r="V245" s="285">
        <f t="shared" si="419"/>
        <v>1325.2734</v>
      </c>
      <c r="W245" s="285">
        <f t="shared" si="419"/>
        <v>6985.5754320000005</v>
      </c>
      <c r="X245" s="285">
        <f t="shared" si="419"/>
        <v>0</v>
      </c>
      <c r="Y245" s="285">
        <f t="shared" si="419"/>
        <v>0</v>
      </c>
      <c r="Z245" s="285">
        <f t="shared" si="419"/>
        <v>0</v>
      </c>
      <c r="AA245" s="287">
        <f t="shared" si="372"/>
        <v>14220.139705920003</v>
      </c>
      <c r="AB245" s="287">
        <f t="shared" si="351"/>
        <v>93324.432229919999</v>
      </c>
      <c r="AC245" s="37">
        <f t="shared" si="352"/>
        <v>6.3291226341463405E-2</v>
      </c>
    </row>
    <row r="246" spans="1:29" ht="42.75" x14ac:dyDescent="0.2">
      <c r="B246" s="97" t="s">
        <v>772</v>
      </c>
      <c r="C246" s="98" t="s">
        <v>773</v>
      </c>
      <c r="D246" s="285">
        <f>+D240*0.881118%</f>
        <v>722516.76</v>
      </c>
      <c r="E246" s="285">
        <f>SUM('ADICIONES  2018'!C246:M246)</f>
        <v>0</v>
      </c>
      <c r="F246" s="285">
        <f>+F240*0.881118%</f>
        <v>0</v>
      </c>
      <c r="G246" s="285">
        <f>+G240*0.881118%</f>
        <v>0</v>
      </c>
      <c r="H246" s="285">
        <f>+H240*0.881118%</f>
        <v>0</v>
      </c>
      <c r="I246" s="285">
        <f>+I240*0.881118%</f>
        <v>0</v>
      </c>
      <c r="J246" s="285">
        <f>+J240*0.881118%</f>
        <v>0</v>
      </c>
      <c r="K246" s="287">
        <f t="shared" si="358"/>
        <v>722516.76</v>
      </c>
      <c r="L246" s="285">
        <f t="shared" ref="L246:Q246" si="420">+L240*0.881118%</f>
        <v>0</v>
      </c>
      <c r="M246" s="285">
        <f t="shared" si="420"/>
        <v>38044.754402760002</v>
      </c>
      <c r="N246" s="285">
        <f t="shared" si="420"/>
        <v>202.65714</v>
      </c>
      <c r="O246" s="285">
        <f t="shared" si="420"/>
        <v>123.35652</v>
      </c>
      <c r="P246" s="285">
        <f t="shared" si="420"/>
        <v>0</v>
      </c>
      <c r="Q246" s="285">
        <f t="shared" si="420"/>
        <v>390.33527400000003</v>
      </c>
      <c r="R246" s="287">
        <f t="shared" si="371"/>
        <v>38761.103336760003</v>
      </c>
      <c r="S246" s="285">
        <f t="shared" ref="S246:Z246" si="421">+S240*0.881118%</f>
        <v>144.50335200000001</v>
      </c>
      <c r="T246" s="285">
        <f t="shared" si="421"/>
        <v>2170.2993681600001</v>
      </c>
      <c r="U246" s="285">
        <f t="shared" si="421"/>
        <v>580.74980806079998</v>
      </c>
      <c r="V246" s="285">
        <f t="shared" si="421"/>
        <v>649.38396599999999</v>
      </c>
      <c r="W246" s="285">
        <f t="shared" si="421"/>
        <v>3422.9319616799999</v>
      </c>
      <c r="X246" s="285">
        <f t="shared" si="421"/>
        <v>0</v>
      </c>
      <c r="Y246" s="285">
        <f t="shared" si="421"/>
        <v>0</v>
      </c>
      <c r="Z246" s="285">
        <f t="shared" si="421"/>
        <v>0</v>
      </c>
      <c r="AA246" s="287">
        <f t="shared" si="372"/>
        <v>6967.8684559007997</v>
      </c>
      <c r="AB246" s="287">
        <f t="shared" si="351"/>
        <v>45728.971792660799</v>
      </c>
      <c r="AC246" s="37">
        <f t="shared" si="352"/>
        <v>6.3291226341463419E-2</v>
      </c>
    </row>
    <row r="247" spans="1:29" s="79" customFormat="1" ht="15.75" x14ac:dyDescent="0.2">
      <c r="A247" s="363">
        <v>1</v>
      </c>
      <c r="B247" s="110" t="s">
        <v>774</v>
      </c>
      <c r="C247" s="106" t="s">
        <v>775</v>
      </c>
      <c r="D247" s="105">
        <f>+D248</f>
        <v>55000000</v>
      </c>
      <c r="E247" s="105">
        <f>SUM('ADICIONES  2018'!C247:M247)</f>
        <v>0</v>
      </c>
      <c r="F247" s="105">
        <f>+F248</f>
        <v>0</v>
      </c>
      <c r="G247" s="105">
        <f>+G248</f>
        <v>0</v>
      </c>
      <c r="H247" s="105">
        <f>+H248</f>
        <v>0</v>
      </c>
      <c r="I247" s="105">
        <f>+I248</f>
        <v>0</v>
      </c>
      <c r="J247" s="105">
        <f>+J248</f>
        <v>0</v>
      </c>
      <c r="K247" s="105">
        <f t="shared" si="358"/>
        <v>55000000</v>
      </c>
      <c r="L247" s="105">
        <f t="shared" ref="L247:Q247" si="422">+L248</f>
        <v>204226</v>
      </c>
      <c r="M247" s="105">
        <f t="shared" si="422"/>
        <v>1253945</v>
      </c>
      <c r="N247" s="105">
        <f t="shared" si="422"/>
        <v>496172</v>
      </c>
      <c r="O247" s="105">
        <f t="shared" si="422"/>
        <v>3325692</v>
      </c>
      <c r="P247" s="105">
        <f t="shared" si="422"/>
        <v>1171440</v>
      </c>
      <c r="Q247" s="105">
        <f t="shared" si="422"/>
        <v>3269426</v>
      </c>
      <c r="R247" s="105">
        <f t="shared" si="371"/>
        <v>9720901</v>
      </c>
      <c r="S247" s="105">
        <f t="shared" ref="S247:Z247" si="423">+S248</f>
        <v>25982880</v>
      </c>
      <c r="T247" s="105">
        <f t="shared" si="423"/>
        <v>7956724</v>
      </c>
      <c r="U247" s="105">
        <f t="shared" si="423"/>
        <v>6377165</v>
      </c>
      <c r="V247" s="105">
        <f t="shared" si="423"/>
        <v>248110</v>
      </c>
      <c r="W247" s="105">
        <f t="shared" si="423"/>
        <v>81156624.480000004</v>
      </c>
      <c r="X247" s="105">
        <f t="shared" si="423"/>
        <v>0</v>
      </c>
      <c r="Y247" s="105">
        <f t="shared" si="423"/>
        <v>0</v>
      </c>
      <c r="Z247" s="105">
        <f t="shared" si="423"/>
        <v>0</v>
      </c>
      <c r="AA247" s="105">
        <f t="shared" si="372"/>
        <v>121721503.48</v>
      </c>
      <c r="AB247" s="105">
        <f t="shared" si="351"/>
        <v>131442404.48</v>
      </c>
      <c r="AC247" s="104">
        <f t="shared" si="352"/>
        <v>2.3898618996363639</v>
      </c>
    </row>
    <row r="248" spans="1:29" s="5" customFormat="1" x14ac:dyDescent="0.2">
      <c r="A248" s="364"/>
      <c r="B248" s="97" t="s">
        <v>776</v>
      </c>
      <c r="C248" s="98" t="s">
        <v>777</v>
      </c>
      <c r="D248" s="287">
        <v>55000000</v>
      </c>
      <c r="E248" s="285">
        <f>SUM('ADICIONES  2018'!C248:M248)</f>
        <v>0</v>
      </c>
      <c r="F248" s="287"/>
      <c r="G248" s="287"/>
      <c r="H248" s="287"/>
      <c r="I248" s="287"/>
      <c r="J248" s="287"/>
      <c r="K248" s="287">
        <f t="shared" si="358"/>
        <v>55000000</v>
      </c>
      <c r="L248" s="287">
        <v>204226</v>
      </c>
      <c r="M248" s="287">
        <v>1253945</v>
      </c>
      <c r="N248" s="287">
        <v>496172</v>
      </c>
      <c r="O248" s="287">
        <v>3325692</v>
      </c>
      <c r="P248" s="287">
        <v>1171440</v>
      </c>
      <c r="Q248" s="287">
        <v>3269426</v>
      </c>
      <c r="R248" s="287">
        <f t="shared" si="371"/>
        <v>9720901</v>
      </c>
      <c r="S248" s="287">
        <v>25982880</v>
      </c>
      <c r="T248" s="287">
        <v>7956724</v>
      </c>
      <c r="U248" s="287">
        <v>6377165</v>
      </c>
      <c r="V248" s="287">
        <v>248110</v>
      </c>
      <c r="W248" s="287">
        <v>81156624.480000004</v>
      </c>
      <c r="X248" s="287"/>
      <c r="Y248" s="287"/>
      <c r="Z248" s="287"/>
      <c r="AA248" s="287">
        <f t="shared" si="372"/>
        <v>121721503.48</v>
      </c>
      <c r="AB248" s="287">
        <f t="shared" si="351"/>
        <v>131442404.48</v>
      </c>
      <c r="AC248" s="37">
        <f t="shared" si="352"/>
        <v>2.3898618996363639</v>
      </c>
    </row>
    <row r="249" spans="1:29" s="79" customFormat="1" ht="47.25" x14ac:dyDescent="0.2">
      <c r="A249" s="363">
        <v>1</v>
      </c>
      <c r="B249" s="164" t="s">
        <v>1388</v>
      </c>
      <c r="C249" s="160" t="s">
        <v>1389</v>
      </c>
      <c r="D249" s="105">
        <v>10000000000</v>
      </c>
      <c r="E249" s="105">
        <f>SUM('ADICIONES  2018'!C249:M249)</f>
        <v>224191563.34</v>
      </c>
      <c r="F249" s="105"/>
      <c r="G249" s="105"/>
      <c r="H249" s="105"/>
      <c r="I249" s="105"/>
      <c r="J249" s="105"/>
      <c r="K249" s="105">
        <f t="shared" si="358"/>
        <v>10224191563.34</v>
      </c>
      <c r="L249" s="105">
        <v>4429116000</v>
      </c>
      <c r="M249" s="105">
        <v>116510304</v>
      </c>
      <c r="N249" s="105">
        <v>46294015</v>
      </c>
      <c r="O249" s="105">
        <v>22269206</v>
      </c>
      <c r="P249" s="105">
        <v>200436401</v>
      </c>
      <c r="Q249" s="105">
        <v>305651413</v>
      </c>
      <c r="R249" s="105">
        <f t="shared" si="371"/>
        <v>5120277339</v>
      </c>
      <c r="S249" s="105">
        <v>47518391</v>
      </c>
      <c r="T249" s="105">
        <v>488733041</v>
      </c>
      <c r="U249" s="105">
        <v>424732898</v>
      </c>
      <c r="V249" s="105">
        <v>1282068960</v>
      </c>
      <c r="W249" s="105">
        <f>+W252+W254+W255+W257+W258+W259+W260+W261+W262+W263</f>
        <v>2395214611.3400002</v>
      </c>
      <c r="X249" s="105"/>
      <c r="Y249" s="105"/>
      <c r="Z249" s="105"/>
      <c r="AA249" s="105">
        <f t="shared" si="372"/>
        <v>4638267901.3400002</v>
      </c>
      <c r="AB249" s="105">
        <f t="shared" si="351"/>
        <v>9758545240.3400002</v>
      </c>
      <c r="AC249" s="104">
        <f t="shared" si="352"/>
        <v>0.95445641642028423</v>
      </c>
    </row>
    <row r="250" spans="1:29" s="79" customFormat="1" ht="15.75" x14ac:dyDescent="0.2">
      <c r="A250" s="363"/>
      <c r="B250" s="164" t="s">
        <v>1390</v>
      </c>
      <c r="C250" s="160" t="s">
        <v>1391</v>
      </c>
      <c r="D250" s="105">
        <f>+D251</f>
        <v>1166500000</v>
      </c>
      <c r="E250" s="105">
        <f>SUM('ADICIONES  2018'!C250:M250)</f>
        <v>0</v>
      </c>
      <c r="F250" s="105">
        <f t="shared" ref="F250:J251" si="424">+F251</f>
        <v>0</v>
      </c>
      <c r="G250" s="105">
        <f t="shared" si="424"/>
        <v>0</v>
      </c>
      <c r="H250" s="105">
        <f t="shared" si="424"/>
        <v>0</v>
      </c>
      <c r="I250" s="105">
        <f t="shared" si="424"/>
        <v>0</v>
      </c>
      <c r="J250" s="105">
        <f t="shared" si="424"/>
        <v>0</v>
      </c>
      <c r="K250" s="105">
        <f t="shared" si="358"/>
        <v>1166500000</v>
      </c>
      <c r="L250" s="105">
        <f t="shared" ref="L250:Q251" si="425">+L251</f>
        <v>516656381.39999998</v>
      </c>
      <c r="M250" s="105">
        <f t="shared" si="425"/>
        <v>13590926.961599998</v>
      </c>
      <c r="N250" s="105">
        <f t="shared" si="425"/>
        <v>5400196.8497499991</v>
      </c>
      <c r="O250" s="105">
        <f t="shared" si="425"/>
        <v>2597702.8798999996</v>
      </c>
      <c r="P250" s="105">
        <f t="shared" si="425"/>
        <v>23380906.176649999</v>
      </c>
      <c r="Q250" s="105">
        <f t="shared" si="425"/>
        <v>35654237.326449998</v>
      </c>
      <c r="R250" s="105">
        <f t="shared" si="371"/>
        <v>597280351.59434998</v>
      </c>
      <c r="S250" s="105">
        <f t="shared" ref="S250:Z251" si="426">+S251</f>
        <v>5543020.3101499993</v>
      </c>
      <c r="T250" s="105">
        <f t="shared" si="426"/>
        <v>57010709.232649997</v>
      </c>
      <c r="U250" s="105">
        <f t="shared" si="426"/>
        <v>49545092.551699996</v>
      </c>
      <c r="V250" s="105">
        <f t="shared" si="426"/>
        <v>149553344.18399999</v>
      </c>
      <c r="W250" s="105">
        <v>252344984.49919999</v>
      </c>
      <c r="X250" s="105">
        <f t="shared" si="426"/>
        <v>0</v>
      </c>
      <c r="Y250" s="105">
        <f t="shared" si="426"/>
        <v>0</v>
      </c>
      <c r="Z250" s="105">
        <f t="shared" si="426"/>
        <v>0</v>
      </c>
      <c r="AA250" s="105">
        <f t="shared" si="372"/>
        <v>513997150.77769995</v>
      </c>
      <c r="AB250" s="105">
        <f t="shared" si="351"/>
        <v>1111277502.3720498</v>
      </c>
      <c r="AC250" s="104">
        <f t="shared" si="352"/>
        <v>0.95265966769999988</v>
      </c>
    </row>
    <row r="251" spans="1:29" s="79" customFormat="1" ht="31.5" x14ac:dyDescent="0.2">
      <c r="A251" s="363"/>
      <c r="B251" s="164" t="s">
        <v>1392</v>
      </c>
      <c r="C251" s="160" t="s">
        <v>1393</v>
      </c>
      <c r="D251" s="105">
        <f>+D252</f>
        <v>1166500000</v>
      </c>
      <c r="E251" s="105">
        <f>SUM('ADICIONES  2018'!C251:M251)</f>
        <v>0</v>
      </c>
      <c r="F251" s="105">
        <f t="shared" si="424"/>
        <v>0</v>
      </c>
      <c r="G251" s="105">
        <f t="shared" si="424"/>
        <v>0</v>
      </c>
      <c r="H251" s="105">
        <f t="shared" si="424"/>
        <v>0</v>
      </c>
      <c r="I251" s="105">
        <f t="shared" si="424"/>
        <v>0</v>
      </c>
      <c r="J251" s="105">
        <f t="shared" si="424"/>
        <v>0</v>
      </c>
      <c r="K251" s="105">
        <f t="shared" si="358"/>
        <v>1166500000</v>
      </c>
      <c r="L251" s="105">
        <f t="shared" si="425"/>
        <v>516656381.39999998</v>
      </c>
      <c r="M251" s="105">
        <f t="shared" si="425"/>
        <v>13590926.961599998</v>
      </c>
      <c r="N251" s="105">
        <f t="shared" si="425"/>
        <v>5400196.8497499991</v>
      </c>
      <c r="O251" s="105">
        <f t="shared" si="425"/>
        <v>2597702.8798999996</v>
      </c>
      <c r="P251" s="105">
        <f t="shared" si="425"/>
        <v>23380906.176649999</v>
      </c>
      <c r="Q251" s="105">
        <f t="shared" si="425"/>
        <v>35654237.326449998</v>
      </c>
      <c r="R251" s="105">
        <f t="shared" si="371"/>
        <v>597280351.59434998</v>
      </c>
      <c r="S251" s="105">
        <f t="shared" si="426"/>
        <v>5543020.3101499993</v>
      </c>
      <c r="T251" s="105">
        <f t="shared" si="426"/>
        <v>57010709.232649997</v>
      </c>
      <c r="U251" s="105">
        <f t="shared" si="426"/>
        <v>49545092.551699996</v>
      </c>
      <c r="V251" s="105">
        <f t="shared" si="426"/>
        <v>149553344.18399999</v>
      </c>
      <c r="W251" s="105">
        <v>252344984.49919999</v>
      </c>
      <c r="X251" s="105">
        <f t="shared" si="426"/>
        <v>0</v>
      </c>
      <c r="Y251" s="105">
        <f t="shared" si="426"/>
        <v>0</v>
      </c>
      <c r="Z251" s="105">
        <f t="shared" si="426"/>
        <v>0</v>
      </c>
      <c r="AA251" s="105">
        <f t="shared" si="372"/>
        <v>513997150.77769995</v>
      </c>
      <c r="AB251" s="105">
        <f t="shared" si="351"/>
        <v>1111277502.3720498</v>
      </c>
      <c r="AC251" s="104">
        <f t="shared" si="352"/>
        <v>0.95265966769999988</v>
      </c>
    </row>
    <row r="252" spans="1:29" ht="45" x14ac:dyDescent="0.2">
      <c r="B252" s="165" t="s">
        <v>1394</v>
      </c>
      <c r="C252" s="162" t="s">
        <v>1395</v>
      </c>
      <c r="D252" s="285">
        <f>+D249*23.33%/2</f>
        <v>1166500000</v>
      </c>
      <c r="E252" s="285">
        <f>SUM('ADICIONES  2018'!C252:M252)</f>
        <v>0</v>
      </c>
      <c r="F252" s="285">
        <f>+F249*23.33%/2</f>
        <v>0</v>
      </c>
      <c r="G252" s="285">
        <f>+G249*23.33%/2</f>
        <v>0</v>
      </c>
      <c r="H252" s="285">
        <f>+H249*23.33%/2</f>
        <v>0</v>
      </c>
      <c r="I252" s="285">
        <f>+I249*23.33%/2</f>
        <v>0</v>
      </c>
      <c r="J252" s="285">
        <f>+J249*23.33%/2</f>
        <v>0</v>
      </c>
      <c r="K252" s="285">
        <f t="shared" si="358"/>
        <v>1166500000</v>
      </c>
      <c r="L252" s="285">
        <f t="shared" ref="L252:Q252" si="427">+L249*23.33%/2</f>
        <v>516656381.39999998</v>
      </c>
      <c r="M252" s="285">
        <f t="shared" si="427"/>
        <v>13590926.961599998</v>
      </c>
      <c r="N252" s="285">
        <f t="shared" si="427"/>
        <v>5400196.8497499991</v>
      </c>
      <c r="O252" s="285">
        <f t="shared" si="427"/>
        <v>2597702.8798999996</v>
      </c>
      <c r="P252" s="285">
        <f t="shared" si="427"/>
        <v>23380906.176649999</v>
      </c>
      <c r="Q252" s="285">
        <f t="shared" si="427"/>
        <v>35654237.326449998</v>
      </c>
      <c r="R252" s="285">
        <f t="shared" si="371"/>
        <v>597280351.59434998</v>
      </c>
      <c r="S252" s="285">
        <f t="shared" ref="S252:Z252" si="428">+S249*23.33%/2</f>
        <v>5543020.3101499993</v>
      </c>
      <c r="T252" s="285">
        <f t="shared" si="428"/>
        <v>57010709.232649997</v>
      </c>
      <c r="U252" s="285">
        <f t="shared" si="428"/>
        <v>49545092.551699996</v>
      </c>
      <c r="V252" s="285">
        <f t="shared" si="428"/>
        <v>149553344.18399999</v>
      </c>
      <c r="W252" s="285">
        <v>252344984.49919999</v>
      </c>
      <c r="X252" s="285">
        <f t="shared" si="428"/>
        <v>0</v>
      </c>
      <c r="Y252" s="285">
        <f t="shared" si="428"/>
        <v>0</v>
      </c>
      <c r="Z252" s="285">
        <f t="shared" si="428"/>
        <v>0</v>
      </c>
      <c r="AA252" s="285">
        <f t="shared" si="372"/>
        <v>513997150.77769995</v>
      </c>
      <c r="AB252" s="285">
        <f>+R252+AA252</f>
        <v>1111277502.3720498</v>
      </c>
      <c r="AC252" s="113">
        <f>+AB252/K252</f>
        <v>0.95265966769999988</v>
      </c>
    </row>
    <row r="253" spans="1:29" s="79" customFormat="1" ht="15.75" x14ac:dyDescent="0.2">
      <c r="A253" s="363"/>
      <c r="B253" s="164" t="s">
        <v>1396</v>
      </c>
      <c r="C253" s="160" t="s">
        <v>1397</v>
      </c>
      <c r="D253" s="105">
        <f>SUM(D254:D255)</f>
        <v>1166500000</v>
      </c>
      <c r="E253" s="105">
        <f>SUM('ADICIONES  2018'!C253:M253)</f>
        <v>224191563.34</v>
      </c>
      <c r="F253" s="105">
        <f t="shared" ref="F253:J253" si="429">SUM(F254:F255)</f>
        <v>0</v>
      </c>
      <c r="G253" s="105">
        <f t="shared" si="429"/>
        <v>0</v>
      </c>
      <c r="H253" s="105">
        <f t="shared" si="429"/>
        <v>0</v>
      </c>
      <c r="I253" s="105">
        <f t="shared" si="429"/>
        <v>0</v>
      </c>
      <c r="J253" s="105">
        <f t="shared" si="429"/>
        <v>0</v>
      </c>
      <c r="K253" s="105">
        <f t="shared" si="358"/>
        <v>1390691563.3399999</v>
      </c>
      <c r="L253" s="105">
        <f t="shared" ref="L253:P253" si="430">SUM(L254:L255)</f>
        <v>516656381.39999998</v>
      </c>
      <c r="M253" s="105">
        <f t="shared" si="430"/>
        <v>13590926.961599998</v>
      </c>
      <c r="N253" s="105">
        <f t="shared" si="430"/>
        <v>5400196.8497499991</v>
      </c>
      <c r="O253" s="105">
        <f t="shared" si="430"/>
        <v>2597702.8798999996</v>
      </c>
      <c r="P253" s="105">
        <f t="shared" si="430"/>
        <v>23380906.176649999</v>
      </c>
      <c r="Q253" s="105">
        <f>SUM(Q254:Q255)</f>
        <v>35654237.326449998</v>
      </c>
      <c r="R253" s="105">
        <f t="shared" si="371"/>
        <v>597280351.59434998</v>
      </c>
      <c r="S253" s="105">
        <f t="shared" ref="S253:Z253" si="431">SUM(S254:S255)</f>
        <v>5543020.3101499993</v>
      </c>
      <c r="T253" s="105">
        <f t="shared" si="431"/>
        <v>57010709.232649997</v>
      </c>
      <c r="U253" s="105">
        <f t="shared" si="431"/>
        <v>49545092.551699996</v>
      </c>
      <c r="V253" s="105">
        <f t="shared" si="431"/>
        <v>149553344.18399999</v>
      </c>
      <c r="W253" s="105">
        <v>252344984.49919999</v>
      </c>
      <c r="X253" s="105">
        <f t="shared" si="431"/>
        <v>0</v>
      </c>
      <c r="Y253" s="105">
        <f t="shared" si="431"/>
        <v>0</v>
      </c>
      <c r="Z253" s="105">
        <f t="shared" si="431"/>
        <v>0</v>
      </c>
      <c r="AA253" s="105">
        <f t="shared" si="372"/>
        <v>513997150.77769995</v>
      </c>
      <c r="AB253" s="105">
        <f>+R253+AA253</f>
        <v>1111277502.3720498</v>
      </c>
      <c r="AC253" s="104">
        <f>+AB253/K253</f>
        <v>0.79908265187365757</v>
      </c>
    </row>
    <row r="254" spans="1:29" ht="60" x14ac:dyDescent="0.2">
      <c r="B254" s="165" t="s">
        <v>1398</v>
      </c>
      <c r="C254" s="162" t="s">
        <v>1399</v>
      </c>
      <c r="D254" s="285">
        <f>+D249*23.33%/2</f>
        <v>1166500000</v>
      </c>
      <c r="E254" s="285">
        <f>SUM('ADICIONES  2018'!C254:M254)</f>
        <v>0</v>
      </c>
      <c r="F254" s="285">
        <f>+F249*23.33%/2</f>
        <v>0</v>
      </c>
      <c r="G254" s="285">
        <f>+G249*23.33%/2</f>
        <v>0</v>
      </c>
      <c r="H254" s="285">
        <f>+H249*23.33%/2</f>
        <v>0</v>
      </c>
      <c r="I254" s="285">
        <f>+I249*23.33%/2</f>
        <v>0</v>
      </c>
      <c r="J254" s="285">
        <f>+J249*23.33%/2</f>
        <v>0</v>
      </c>
      <c r="K254" s="287">
        <f t="shared" si="358"/>
        <v>1166500000</v>
      </c>
      <c r="L254" s="285">
        <f t="shared" ref="L254:Q254" si="432">+L249*23.33%/2</f>
        <v>516656381.39999998</v>
      </c>
      <c r="M254" s="285">
        <f t="shared" si="432"/>
        <v>13590926.961599998</v>
      </c>
      <c r="N254" s="285">
        <f t="shared" si="432"/>
        <v>5400196.8497499991</v>
      </c>
      <c r="O254" s="285">
        <f t="shared" si="432"/>
        <v>2597702.8798999996</v>
      </c>
      <c r="P254" s="285">
        <f t="shared" si="432"/>
        <v>23380906.176649999</v>
      </c>
      <c r="Q254" s="285">
        <f t="shared" si="432"/>
        <v>35654237.326449998</v>
      </c>
      <c r="R254" s="285">
        <f t="shared" si="371"/>
        <v>597280351.59434998</v>
      </c>
      <c r="S254" s="285">
        <f t="shared" ref="S254:Z254" si="433">+S249*23.33%/2</f>
        <v>5543020.3101499993</v>
      </c>
      <c r="T254" s="285">
        <f t="shared" si="433"/>
        <v>57010709.232649997</v>
      </c>
      <c r="U254" s="285">
        <f t="shared" si="433"/>
        <v>49545092.551699996</v>
      </c>
      <c r="V254" s="285">
        <f t="shared" si="433"/>
        <v>149553344.18399999</v>
      </c>
      <c r="W254" s="285">
        <v>252344984.49919999</v>
      </c>
      <c r="X254" s="285">
        <f t="shared" si="433"/>
        <v>0</v>
      </c>
      <c r="Y254" s="285">
        <f t="shared" si="433"/>
        <v>0</v>
      </c>
      <c r="Z254" s="285">
        <f t="shared" si="433"/>
        <v>0</v>
      </c>
      <c r="AA254" s="285">
        <f t="shared" si="372"/>
        <v>513997150.77769995</v>
      </c>
      <c r="AB254" s="285">
        <f>+R254+AA254</f>
        <v>1111277502.3720498</v>
      </c>
      <c r="AC254" s="113">
        <f>+AB254/K254</f>
        <v>0.95265966769999988</v>
      </c>
    </row>
    <row r="255" spans="1:29" ht="65.25" customHeight="1" x14ac:dyDescent="0.2">
      <c r="A255" s="370"/>
      <c r="B255" s="165" t="s">
        <v>2644</v>
      </c>
      <c r="C255" s="162" t="s">
        <v>2645</v>
      </c>
      <c r="D255" s="285"/>
      <c r="E255" s="285">
        <f>SUM('ADICIONES  2018'!C255:M255)</f>
        <v>224191563.34</v>
      </c>
      <c r="F255" s="285"/>
      <c r="G255" s="285"/>
      <c r="H255" s="285"/>
      <c r="I255" s="285"/>
      <c r="J255" s="285"/>
      <c r="K255" s="287">
        <f t="shared" si="358"/>
        <v>224191563.34</v>
      </c>
      <c r="L255" s="285"/>
      <c r="M255" s="285"/>
      <c r="N255" s="285"/>
      <c r="O255" s="285"/>
      <c r="P255" s="285"/>
      <c r="Q255" s="285"/>
      <c r="R255" s="285">
        <f t="shared" si="371"/>
        <v>0</v>
      </c>
      <c r="S255" s="285"/>
      <c r="T255" s="285"/>
      <c r="U255" s="285"/>
      <c r="V255" s="285"/>
      <c r="W255" s="285">
        <v>231948563.34</v>
      </c>
      <c r="X255" s="285"/>
      <c r="Y255" s="285"/>
      <c r="Z255" s="285"/>
      <c r="AA255" s="285">
        <f t="shared" ref="AA255" si="434">SUM(S255:Z255)</f>
        <v>231948563.34</v>
      </c>
      <c r="AB255" s="285">
        <f>+R255+AA255</f>
        <v>231948563.34</v>
      </c>
      <c r="AC255" s="113">
        <f>+AB255/K255</f>
        <v>1.0345998746983893</v>
      </c>
    </row>
    <row r="256" spans="1:29" s="79" customFormat="1" ht="21.75" customHeight="1" x14ac:dyDescent="0.2">
      <c r="A256" s="363"/>
      <c r="B256" s="164" t="s">
        <v>1372</v>
      </c>
      <c r="C256" s="160" t="s">
        <v>1373</v>
      </c>
      <c r="D256" s="105">
        <f>SUM(D257:D263)</f>
        <v>7667000000.000001</v>
      </c>
      <c r="E256" s="105">
        <f>SUM('ADICIONES  2018'!C256:M256)</f>
        <v>0</v>
      </c>
      <c r="F256" s="105">
        <f>SUM(F257:F263)</f>
        <v>0</v>
      </c>
      <c r="G256" s="105">
        <f>SUM(G257:G263)</f>
        <v>0</v>
      </c>
      <c r="H256" s="105">
        <f>SUM(H257:H263)</f>
        <v>0</v>
      </c>
      <c r="I256" s="105">
        <f>SUM(I257:I263)</f>
        <v>0</v>
      </c>
      <c r="J256" s="105">
        <f>SUM(J257:J263)</f>
        <v>0</v>
      </c>
      <c r="K256" s="105">
        <f t="shared" si="358"/>
        <v>7667000000.000001</v>
      </c>
      <c r="L256" s="105">
        <f t="shared" ref="L256:Q256" si="435">SUM(L257:L263)</f>
        <v>3395803237.1999998</v>
      </c>
      <c r="M256" s="105">
        <f t="shared" si="435"/>
        <v>89328450.076800019</v>
      </c>
      <c r="N256" s="105">
        <f t="shared" si="435"/>
        <v>35493621.300500005</v>
      </c>
      <c r="O256" s="105">
        <f t="shared" si="435"/>
        <v>17073800.240200002</v>
      </c>
      <c r="P256" s="105">
        <f t="shared" si="435"/>
        <v>153674588.64669999</v>
      </c>
      <c r="Q256" s="105">
        <f t="shared" si="435"/>
        <v>234342938.34710002</v>
      </c>
      <c r="R256" s="105">
        <f t="shared" ref="R256:R266" si="436">SUM(L256:Q256)</f>
        <v>3925716635.8112993</v>
      </c>
      <c r="S256" s="105">
        <f t="shared" ref="S256:Z256" si="437">SUM(S257:S263)</f>
        <v>36432350.379700005</v>
      </c>
      <c r="T256" s="105">
        <f t="shared" si="437"/>
        <v>374711622.53469998</v>
      </c>
      <c r="U256" s="105">
        <f t="shared" si="437"/>
        <v>325642712.89660001</v>
      </c>
      <c r="V256" s="105">
        <f t="shared" si="437"/>
        <v>982962271.63199997</v>
      </c>
      <c r="W256" s="105">
        <v>1658576079.0016003</v>
      </c>
      <c r="X256" s="105">
        <f t="shared" si="437"/>
        <v>0</v>
      </c>
      <c r="Y256" s="105">
        <f t="shared" si="437"/>
        <v>0</v>
      </c>
      <c r="Z256" s="105">
        <f t="shared" si="437"/>
        <v>0</v>
      </c>
      <c r="AA256" s="105">
        <f t="shared" si="372"/>
        <v>3378325036.4446001</v>
      </c>
      <c r="AB256" s="105">
        <f t="shared" si="351"/>
        <v>7304041672.2558994</v>
      </c>
      <c r="AC256" s="104">
        <f t="shared" si="352"/>
        <v>0.95265966769999977</v>
      </c>
    </row>
    <row r="257" spans="1:29" s="5" customFormat="1" ht="45" x14ac:dyDescent="0.2">
      <c r="A257" s="364"/>
      <c r="B257" s="165" t="s">
        <v>1374</v>
      </c>
      <c r="C257" s="161" t="s">
        <v>1375</v>
      </c>
      <c r="D257" s="285">
        <f>+D249*60.7461638894%</f>
        <v>6074616388.9400005</v>
      </c>
      <c r="E257" s="285">
        <f>SUM('ADICIONES  2018'!C257:M257)</f>
        <v>0</v>
      </c>
      <c r="F257" s="285">
        <f>+F249*60.7461638894%</f>
        <v>0</v>
      </c>
      <c r="G257" s="285">
        <f>+G249*60.7461638894%</f>
        <v>0</v>
      </c>
      <c r="H257" s="285">
        <f>+H249*60.7461638894%</f>
        <v>0</v>
      </c>
      <c r="I257" s="285">
        <f>+I249*60.7461638894%</f>
        <v>0</v>
      </c>
      <c r="J257" s="285">
        <f>+J249*60.7461638894%</f>
        <v>0</v>
      </c>
      <c r="K257" s="287">
        <f t="shared" si="358"/>
        <v>6074616388.9400005</v>
      </c>
      <c r="L257" s="285">
        <f t="shared" ref="L257:Q257" si="438">+L249*60.7461638894%</f>
        <v>2690518064.211638</v>
      </c>
      <c r="M257" s="285">
        <f t="shared" si="438"/>
        <v>70775540.215878174</v>
      </c>
      <c r="N257" s="285">
        <f t="shared" si="438"/>
        <v>28121838.222883422</v>
      </c>
      <c r="O257" s="285">
        <f t="shared" si="438"/>
        <v>13527688.3736281</v>
      </c>
      <c r="P257" s="285">
        <f t="shared" si="438"/>
        <v>121757424.645475</v>
      </c>
      <c r="Q257" s="285">
        <f t="shared" si="438"/>
        <v>185671508.27124688</v>
      </c>
      <c r="R257" s="287">
        <f t="shared" si="436"/>
        <v>3110372063.9407492</v>
      </c>
      <c r="S257" s="285">
        <f t="shared" ref="S257:Z257" si="439">+S249*60.7461638894%</f>
        <v>28865599.674465902</v>
      </c>
      <c r="T257" s="285">
        <f t="shared" si="439"/>
        <v>296886574.06750852</v>
      </c>
      <c r="U257" s="285">
        <f t="shared" si="439"/>
        <v>258008942.31127816</v>
      </c>
      <c r="V257" s="285">
        <f t="shared" si="439"/>
        <v>778807711.61672616</v>
      </c>
      <c r="W257" s="285">
        <v>1314101138.8818266</v>
      </c>
      <c r="X257" s="285">
        <f t="shared" si="439"/>
        <v>0</v>
      </c>
      <c r="Y257" s="285">
        <f t="shared" si="439"/>
        <v>0</v>
      </c>
      <c r="Z257" s="285">
        <f t="shared" si="439"/>
        <v>0</v>
      </c>
      <c r="AA257" s="287">
        <f t="shared" si="372"/>
        <v>2676669966.5518055</v>
      </c>
      <c r="AB257" s="287">
        <f t="shared" si="351"/>
        <v>5787042030.4925547</v>
      </c>
      <c r="AC257" s="37">
        <f t="shared" si="352"/>
        <v>0.95265966769999999</v>
      </c>
    </row>
    <row r="258" spans="1:29" ht="30" x14ac:dyDescent="0.2">
      <c r="B258" s="165" t="s">
        <v>1376</v>
      </c>
      <c r="C258" s="122" t="s">
        <v>1377</v>
      </c>
      <c r="D258" s="285">
        <f>+D249*0.07667%</f>
        <v>7667000</v>
      </c>
      <c r="E258" s="285">
        <f>SUM('ADICIONES  2018'!C258:M258)</f>
        <v>0</v>
      </c>
      <c r="F258" s="285">
        <f>+F249*0.07667%</f>
        <v>0</v>
      </c>
      <c r="G258" s="285">
        <f>+G249*0.07667%</f>
        <v>0</v>
      </c>
      <c r="H258" s="285">
        <f>+H249*0.07667%</f>
        <v>0</v>
      </c>
      <c r="I258" s="285">
        <f>+I249*0.07667%</f>
        <v>0</v>
      </c>
      <c r="J258" s="285">
        <f>+J249*0.07667%</f>
        <v>0</v>
      </c>
      <c r="K258" s="287">
        <f t="shared" si="358"/>
        <v>7667000</v>
      </c>
      <c r="L258" s="285">
        <f t="shared" ref="L258:Q258" si="440">+L249*0.07667%</f>
        <v>3395803.2372000003</v>
      </c>
      <c r="M258" s="285">
        <f t="shared" si="440"/>
        <v>89328.4500768</v>
      </c>
      <c r="N258" s="285">
        <f t="shared" si="440"/>
        <v>35493.621300500003</v>
      </c>
      <c r="O258" s="285">
        <f t="shared" si="440"/>
        <v>17073.800240200002</v>
      </c>
      <c r="P258" s="285">
        <f t="shared" si="440"/>
        <v>153674.58864669999</v>
      </c>
      <c r="Q258" s="285">
        <f t="shared" si="440"/>
        <v>234342.93834710002</v>
      </c>
      <c r="R258" s="287">
        <f t="shared" si="436"/>
        <v>3925716.6358113</v>
      </c>
      <c r="S258" s="285">
        <f t="shared" ref="S258:Z258" si="441">+S249*0.07667%</f>
        <v>36432.350379700001</v>
      </c>
      <c r="T258" s="285">
        <f t="shared" si="441"/>
        <v>374711.62253470003</v>
      </c>
      <c r="U258" s="285">
        <f t="shared" si="441"/>
        <v>325642.71289660002</v>
      </c>
      <c r="V258" s="285">
        <f t="shared" si="441"/>
        <v>982962.27163200011</v>
      </c>
      <c r="W258" s="285">
        <v>1658576.0790016002</v>
      </c>
      <c r="X258" s="285">
        <f t="shared" si="441"/>
        <v>0</v>
      </c>
      <c r="Y258" s="285">
        <f t="shared" si="441"/>
        <v>0</v>
      </c>
      <c r="Z258" s="285">
        <f t="shared" si="441"/>
        <v>0</v>
      </c>
      <c r="AA258" s="287">
        <f t="shared" si="372"/>
        <v>3378325.0364446007</v>
      </c>
      <c r="AB258" s="287">
        <f t="shared" si="351"/>
        <v>7304041.6722559007</v>
      </c>
      <c r="AC258" s="37">
        <f t="shared" si="352"/>
        <v>0.9526596677000001</v>
      </c>
    </row>
    <row r="259" spans="1:29" s="5" customFormat="1" ht="30" x14ac:dyDescent="0.2">
      <c r="A259" s="364"/>
      <c r="B259" s="165" t="s">
        <v>1378</v>
      </c>
      <c r="C259" s="161" t="s">
        <v>1379</v>
      </c>
      <c r="D259" s="285">
        <f>+D249*7.659333%</f>
        <v>765933300</v>
      </c>
      <c r="E259" s="285">
        <f>SUM('ADICIONES  2018'!C259:M259)</f>
        <v>0</v>
      </c>
      <c r="F259" s="285">
        <f>+F249*7.659333%</f>
        <v>0</v>
      </c>
      <c r="G259" s="285">
        <f>+G249*7.659333%</f>
        <v>0</v>
      </c>
      <c r="H259" s="285">
        <f>+H249*7.659333%</f>
        <v>0</v>
      </c>
      <c r="I259" s="285">
        <f>+I249*7.659333%</f>
        <v>0</v>
      </c>
      <c r="J259" s="285">
        <f>+J249*7.659333%</f>
        <v>0</v>
      </c>
      <c r="K259" s="287">
        <f t="shared" si="358"/>
        <v>765933300</v>
      </c>
      <c r="L259" s="285">
        <f t="shared" ref="L259:Q259" si="442">+L249*7.659333%</f>
        <v>339240743.39627999</v>
      </c>
      <c r="M259" s="285">
        <f t="shared" si="442"/>
        <v>8923912.1626723204</v>
      </c>
      <c r="N259" s="285">
        <f t="shared" si="442"/>
        <v>3545812.7679199502</v>
      </c>
      <c r="O259" s="285">
        <f t="shared" si="442"/>
        <v>1705672.64399598</v>
      </c>
      <c r="P259" s="285">
        <f t="shared" si="442"/>
        <v>15352091.405805331</v>
      </c>
      <c r="Q259" s="285">
        <f t="shared" si="442"/>
        <v>23410859.54087529</v>
      </c>
      <c r="R259" s="287">
        <f t="shared" si="436"/>
        <v>392179091.91754895</v>
      </c>
      <c r="S259" s="285">
        <f t="shared" ref="S259:Z259" si="443">+S249*7.659333%</f>
        <v>3639591.8029320301</v>
      </c>
      <c r="T259" s="285">
        <f t="shared" si="443"/>
        <v>37433691.091216527</v>
      </c>
      <c r="U259" s="285">
        <f t="shared" si="443"/>
        <v>32531707.018370342</v>
      </c>
      <c r="V259" s="285">
        <f t="shared" si="443"/>
        <v>98197930.936036795</v>
      </c>
      <c r="W259" s="285">
        <v>165691750.29225984</v>
      </c>
      <c r="X259" s="285">
        <f t="shared" si="443"/>
        <v>0</v>
      </c>
      <c r="Y259" s="285">
        <f t="shared" si="443"/>
        <v>0</v>
      </c>
      <c r="Z259" s="285">
        <f t="shared" si="443"/>
        <v>0</v>
      </c>
      <c r="AA259" s="287">
        <f t="shared" si="372"/>
        <v>337494671.1408155</v>
      </c>
      <c r="AB259" s="287">
        <f t="shared" si="351"/>
        <v>729673763.05836439</v>
      </c>
      <c r="AC259" s="37">
        <f t="shared" si="352"/>
        <v>0.95265966769999999</v>
      </c>
    </row>
    <row r="260" spans="1:29" ht="45" hidden="1" x14ac:dyDescent="0.2">
      <c r="B260" s="165" t="s">
        <v>1380</v>
      </c>
      <c r="C260" s="162" t="s">
        <v>1381</v>
      </c>
      <c r="D260" s="285">
        <f>+D249*0%</f>
        <v>0</v>
      </c>
      <c r="E260" s="285">
        <f>SUM('ADICIONES  2018'!C260:M260)</f>
        <v>0</v>
      </c>
      <c r="F260" s="285">
        <f>+F249*0%</f>
        <v>0</v>
      </c>
      <c r="G260" s="285">
        <f>+G249*0%</f>
        <v>0</v>
      </c>
      <c r="H260" s="285">
        <f>+H249*0%</f>
        <v>0</v>
      </c>
      <c r="I260" s="285">
        <f>+I249*0%</f>
        <v>0</v>
      </c>
      <c r="J260" s="285">
        <f>+J249*0%</f>
        <v>0</v>
      </c>
      <c r="K260" s="287">
        <f t="shared" si="358"/>
        <v>0</v>
      </c>
      <c r="L260" s="285">
        <f t="shared" ref="L260:Q260" si="444">+L249*0%</f>
        <v>0</v>
      </c>
      <c r="M260" s="285">
        <f t="shared" si="444"/>
        <v>0</v>
      </c>
      <c r="N260" s="285">
        <f t="shared" si="444"/>
        <v>0</v>
      </c>
      <c r="O260" s="285">
        <f t="shared" si="444"/>
        <v>0</v>
      </c>
      <c r="P260" s="285">
        <f t="shared" si="444"/>
        <v>0</v>
      </c>
      <c r="Q260" s="285">
        <f t="shared" si="444"/>
        <v>0</v>
      </c>
      <c r="R260" s="287">
        <f t="shared" si="436"/>
        <v>0</v>
      </c>
      <c r="S260" s="285">
        <f t="shared" ref="S260:Z260" si="445">+S249*0%</f>
        <v>0</v>
      </c>
      <c r="T260" s="285">
        <f t="shared" si="445"/>
        <v>0</v>
      </c>
      <c r="U260" s="285">
        <f t="shared" si="445"/>
        <v>0</v>
      </c>
      <c r="V260" s="285">
        <f t="shared" si="445"/>
        <v>0</v>
      </c>
      <c r="W260" s="285">
        <v>0</v>
      </c>
      <c r="X260" s="285">
        <f t="shared" si="445"/>
        <v>0</v>
      </c>
      <c r="Y260" s="285">
        <f t="shared" si="445"/>
        <v>0</v>
      </c>
      <c r="Z260" s="285">
        <f t="shared" si="445"/>
        <v>0</v>
      </c>
      <c r="AA260" s="287">
        <f t="shared" si="372"/>
        <v>0</v>
      </c>
      <c r="AB260" s="287">
        <f t="shared" si="351"/>
        <v>0</v>
      </c>
      <c r="AC260" s="37" t="e">
        <f t="shared" si="352"/>
        <v>#DIV/0!</v>
      </c>
    </row>
    <row r="261" spans="1:29" ht="30" x14ac:dyDescent="0.2">
      <c r="B261" s="165" t="s">
        <v>1382</v>
      </c>
      <c r="C261" s="161" t="s">
        <v>1383</v>
      </c>
      <c r="D261" s="285">
        <f>+D249*1.37867994%</f>
        <v>137867994</v>
      </c>
      <c r="E261" s="285">
        <f>SUM('ADICIONES  2018'!C261:M261)</f>
        <v>0</v>
      </c>
      <c r="F261" s="285">
        <f>+F249*1.37867994%</f>
        <v>0</v>
      </c>
      <c r="G261" s="285">
        <f>+G249*1.37867994%</f>
        <v>0</v>
      </c>
      <c r="H261" s="285">
        <f>+H249*1.37867994%</f>
        <v>0</v>
      </c>
      <c r="I261" s="285">
        <f>+I249*1.37867994%</f>
        <v>0</v>
      </c>
      <c r="J261" s="285">
        <f>+J249*1.37867994%</f>
        <v>0</v>
      </c>
      <c r="K261" s="287">
        <f t="shared" si="358"/>
        <v>137867994</v>
      </c>
      <c r="L261" s="285">
        <f t="shared" ref="L261:Q261" si="446">+L249*1.37867994%</f>
        <v>61063333.8113304</v>
      </c>
      <c r="M261" s="285">
        <f t="shared" si="446"/>
        <v>1606304.1892810178</v>
      </c>
      <c r="N261" s="285">
        <f t="shared" si="446"/>
        <v>638246.29822559108</v>
      </c>
      <c r="O261" s="285">
        <f t="shared" si="446"/>
        <v>307021.07591927639</v>
      </c>
      <c r="P261" s="285">
        <f t="shared" si="446"/>
        <v>2763376.4530449593</v>
      </c>
      <c r="Q261" s="285">
        <f t="shared" si="446"/>
        <v>4213954.7173575526</v>
      </c>
      <c r="R261" s="287">
        <f t="shared" si="436"/>
        <v>70592236.545158789</v>
      </c>
      <c r="S261" s="285">
        <f t="shared" ref="S261:Z261" si="447">+S249*1.37867994%</f>
        <v>655126.52452776546</v>
      </c>
      <c r="T261" s="285">
        <f t="shared" si="447"/>
        <v>6738064.3964189757</v>
      </c>
      <c r="U261" s="285">
        <f t="shared" si="447"/>
        <v>5855707.2633066615</v>
      </c>
      <c r="V261" s="285">
        <f t="shared" si="447"/>
        <v>17675627.568486623</v>
      </c>
      <c r="W261" s="285">
        <v>29824515.052606773</v>
      </c>
      <c r="X261" s="285">
        <f t="shared" si="447"/>
        <v>0</v>
      </c>
      <c r="Y261" s="285">
        <f t="shared" si="447"/>
        <v>0</v>
      </c>
      <c r="Z261" s="285">
        <f t="shared" si="447"/>
        <v>0</v>
      </c>
      <c r="AA261" s="287">
        <f t="shared" si="372"/>
        <v>60749040.805346802</v>
      </c>
      <c r="AB261" s="287">
        <f t="shared" si="351"/>
        <v>131341277.35050559</v>
      </c>
      <c r="AC261" s="37">
        <f t="shared" si="352"/>
        <v>0.95265966769999999</v>
      </c>
    </row>
    <row r="262" spans="1:29" ht="45" x14ac:dyDescent="0.2">
      <c r="B262" s="165" t="s">
        <v>1384</v>
      </c>
      <c r="C262" s="163" t="s">
        <v>1385</v>
      </c>
      <c r="D262" s="285">
        <f>+D249*0.6755531706%</f>
        <v>67555317.060000002</v>
      </c>
      <c r="E262" s="285">
        <f>SUM('ADICIONES  2018'!C262:M262)</f>
        <v>0</v>
      </c>
      <c r="F262" s="285">
        <f>+F249*0.6755531706%</f>
        <v>0</v>
      </c>
      <c r="G262" s="285">
        <f>+G249*0.6755531706%</f>
        <v>0</v>
      </c>
      <c r="H262" s="285">
        <f>+H249*0.6755531706%</f>
        <v>0</v>
      </c>
      <c r="I262" s="285">
        <f>+I249*0.6755531706%</f>
        <v>0</v>
      </c>
      <c r="J262" s="285">
        <f>+J249*0.6755531706%</f>
        <v>0</v>
      </c>
      <c r="K262" s="287">
        <f t="shared" si="358"/>
        <v>67555317.060000002</v>
      </c>
      <c r="L262" s="285">
        <f t="shared" ref="L262:Q262" si="448">+L249*0.6755531706%</f>
        <v>29921033.567551896</v>
      </c>
      <c r="M262" s="285">
        <f t="shared" si="448"/>
        <v>787089.05274769862</v>
      </c>
      <c r="N262" s="285">
        <f t="shared" si="448"/>
        <v>312740.68613053957</v>
      </c>
      <c r="O262" s="285">
        <f t="shared" si="448"/>
        <v>150440.32720044543</v>
      </c>
      <c r="P262" s="285">
        <f t="shared" si="448"/>
        <v>1354054.46199203</v>
      </c>
      <c r="Q262" s="285">
        <f t="shared" si="448"/>
        <v>2064837.8115052006</v>
      </c>
      <c r="R262" s="287">
        <f t="shared" si="436"/>
        <v>34590195.907127813</v>
      </c>
      <c r="S262" s="285">
        <f t="shared" ref="S262:Z262" si="449">+S249*0.6755531706%</f>
        <v>321011.99701860506</v>
      </c>
      <c r="T262" s="285">
        <f t="shared" si="449"/>
        <v>3301651.5542452978</v>
      </c>
      <c r="U262" s="285">
        <f t="shared" si="449"/>
        <v>2869296.5590202641</v>
      </c>
      <c r="V262" s="285">
        <f t="shared" si="449"/>
        <v>8661057.5085584465</v>
      </c>
      <c r="W262" s="285">
        <v>14614012.375777319</v>
      </c>
      <c r="X262" s="285">
        <f t="shared" si="449"/>
        <v>0</v>
      </c>
      <c r="Y262" s="285">
        <f t="shared" si="449"/>
        <v>0</v>
      </c>
      <c r="Z262" s="285">
        <f t="shared" si="449"/>
        <v>0</v>
      </c>
      <c r="AA262" s="287">
        <f t="shared" si="372"/>
        <v>29767029.994619932</v>
      </c>
      <c r="AB262" s="287">
        <f t="shared" si="351"/>
        <v>64357225.901747748</v>
      </c>
      <c r="AC262" s="37">
        <f t="shared" si="352"/>
        <v>0.9526596677000001</v>
      </c>
    </row>
    <row r="263" spans="1:29" ht="30" x14ac:dyDescent="0.2">
      <c r="B263" s="165" t="s">
        <v>1386</v>
      </c>
      <c r="C263" s="161" t="s">
        <v>1387</v>
      </c>
      <c r="D263" s="285">
        <f>+D249*6.1336%</f>
        <v>613360000</v>
      </c>
      <c r="E263" s="285">
        <f>SUM('ADICIONES  2018'!C263:M263)</f>
        <v>0</v>
      </c>
      <c r="F263" s="285">
        <f>+F249*6.1336%</f>
        <v>0</v>
      </c>
      <c r="G263" s="285">
        <f>+G249*6.1336%</f>
        <v>0</v>
      </c>
      <c r="H263" s="285">
        <f>+H249*6.1336%</f>
        <v>0</v>
      </c>
      <c r="I263" s="285">
        <f>+I249*6.1336%</f>
        <v>0</v>
      </c>
      <c r="J263" s="285">
        <f>+J249*6.1336%</f>
        <v>0</v>
      </c>
      <c r="K263" s="287">
        <f t="shared" si="358"/>
        <v>613360000</v>
      </c>
      <c r="L263" s="285">
        <f t="shared" ref="L263:Q263" si="450">+L249*6.1336%</f>
        <v>271664258.97600001</v>
      </c>
      <c r="M263" s="285">
        <f t="shared" si="450"/>
        <v>7146276.0061440002</v>
      </c>
      <c r="N263" s="285">
        <f t="shared" si="450"/>
        <v>2839489.7040400002</v>
      </c>
      <c r="O263" s="285">
        <f t="shared" si="450"/>
        <v>1365904.0192160001</v>
      </c>
      <c r="P263" s="285">
        <f t="shared" si="450"/>
        <v>12293967.091736</v>
      </c>
      <c r="Q263" s="285">
        <f t="shared" si="450"/>
        <v>18747435.067768</v>
      </c>
      <c r="R263" s="287">
        <f t="shared" si="436"/>
        <v>314057330.86490399</v>
      </c>
      <c r="S263" s="285">
        <f t="shared" ref="S263:Z263" si="451">+S249*6.1336%</f>
        <v>2914588.0303759999</v>
      </c>
      <c r="T263" s="285">
        <f t="shared" si="451"/>
        <v>29976929.802776001</v>
      </c>
      <c r="U263" s="285">
        <f t="shared" si="451"/>
        <v>26051417.031727999</v>
      </c>
      <c r="V263" s="285">
        <f t="shared" si="451"/>
        <v>78636981.730560005</v>
      </c>
      <c r="W263" s="285">
        <v>132686086.32012801</v>
      </c>
      <c r="X263" s="285">
        <f t="shared" si="451"/>
        <v>0</v>
      </c>
      <c r="Y263" s="285">
        <f t="shared" si="451"/>
        <v>0</v>
      </c>
      <c r="Z263" s="285">
        <f t="shared" si="451"/>
        <v>0</v>
      </c>
      <c r="AA263" s="287">
        <f t="shared" si="372"/>
        <v>270266002.91556799</v>
      </c>
      <c r="AB263" s="287">
        <f t="shared" si="351"/>
        <v>584323333.78047204</v>
      </c>
      <c r="AC263" s="37">
        <f t="shared" si="352"/>
        <v>0.9526596677000001</v>
      </c>
    </row>
    <row r="264" spans="1:29" s="79" customFormat="1" ht="15.75" x14ac:dyDescent="0.2">
      <c r="A264" s="363">
        <v>1</v>
      </c>
      <c r="B264" s="110" t="s">
        <v>308</v>
      </c>
      <c r="C264" s="106" t="s">
        <v>102</v>
      </c>
      <c r="D264" s="105">
        <f>+D265+D644+D745+D1245+D652+D638+D1240+D741</f>
        <v>88977507651.300003</v>
      </c>
      <c r="E264" s="105">
        <f>SUM('ADICIONES  2018'!C264:M264)</f>
        <v>431778432872.26013</v>
      </c>
      <c r="F264" s="105">
        <f>+F265+F644+F745+F1245+F652+F638+F1240+F741</f>
        <v>994968430.99999988</v>
      </c>
      <c r="G264" s="105">
        <f>+G265+G644+G745+G1245+G652+G638+G1240+G741</f>
        <v>0</v>
      </c>
      <c r="H264" s="105">
        <f>+H265+H644+H745+H1245+H652+H638+H1240+H741</f>
        <v>0</v>
      </c>
      <c r="I264" s="105">
        <f>+I265+I644+I745+I1245+I652+I638+I1240+I741</f>
        <v>0</v>
      </c>
      <c r="J264" s="105">
        <f>+J265+J644+J745+J1245+J652+J638+J1240+J741</f>
        <v>0</v>
      </c>
      <c r="K264" s="105">
        <f t="shared" si="358"/>
        <v>519760972092.56012</v>
      </c>
      <c r="L264" s="105">
        <f t="shared" ref="L264:Q264" si="452">+L265+L644+L745+L1245+L652+L638+L1240+L741</f>
        <v>686604281.88000011</v>
      </c>
      <c r="M264" s="105">
        <f t="shared" si="452"/>
        <v>605485791.33000004</v>
      </c>
      <c r="N264" s="105">
        <f t="shared" si="452"/>
        <v>830343140.26999998</v>
      </c>
      <c r="O264" s="105">
        <f t="shared" si="452"/>
        <v>19983921299.719997</v>
      </c>
      <c r="P264" s="105">
        <f t="shared" si="452"/>
        <v>235645760070.31006</v>
      </c>
      <c r="Q264" s="105">
        <f t="shared" si="452"/>
        <v>761474045.97000003</v>
      </c>
      <c r="R264" s="105">
        <f t="shared" si="436"/>
        <v>258513588629.48007</v>
      </c>
      <c r="S264" s="105">
        <f t="shared" ref="S264:Z264" si="453">+S265+S644+S745+S1245+S652+S638+S1240+S741</f>
        <v>1419765559.95</v>
      </c>
      <c r="T264" s="105">
        <f t="shared" si="453"/>
        <v>2118510621.73</v>
      </c>
      <c r="U264" s="105">
        <f t="shared" si="453"/>
        <v>93890993678.130005</v>
      </c>
      <c r="V264" s="105">
        <f t="shared" si="453"/>
        <v>-10147699204.91</v>
      </c>
      <c r="W264" s="105">
        <f t="shared" si="453"/>
        <v>16191362476.290001</v>
      </c>
      <c r="X264" s="105">
        <f t="shared" si="453"/>
        <v>0</v>
      </c>
      <c r="Y264" s="105">
        <f t="shared" si="453"/>
        <v>-11931705017.43</v>
      </c>
      <c r="Z264" s="105">
        <f t="shared" si="453"/>
        <v>0</v>
      </c>
      <c r="AA264" s="105">
        <f t="shared" si="372"/>
        <v>91541228113.76001</v>
      </c>
      <c r="AB264" s="105">
        <f t="shared" si="351"/>
        <v>350054816743.24011</v>
      </c>
      <c r="AC264" s="104">
        <f t="shared" si="352"/>
        <v>0.67349192328527052</v>
      </c>
    </row>
    <row r="265" spans="1:29" s="79" customFormat="1" ht="15.75" x14ac:dyDescent="0.2">
      <c r="A265" s="363">
        <v>1</v>
      </c>
      <c r="B265" s="110" t="s">
        <v>778</v>
      </c>
      <c r="C265" s="106" t="s">
        <v>103</v>
      </c>
      <c r="D265" s="105">
        <f>+D266+D633+D422</f>
        <v>50000000000</v>
      </c>
      <c r="E265" s="105">
        <f>SUM('ADICIONES  2018'!C265:M265)</f>
        <v>22694229055.57</v>
      </c>
      <c r="F265" s="105">
        <f t="shared" ref="F265:J265" si="454">+F266+F633+F422</f>
        <v>0</v>
      </c>
      <c r="G265" s="105">
        <f t="shared" si="454"/>
        <v>0</v>
      </c>
      <c r="H265" s="105">
        <f t="shared" si="454"/>
        <v>0</v>
      </c>
      <c r="I265" s="105">
        <f t="shared" si="454"/>
        <v>0</v>
      </c>
      <c r="J265" s="105">
        <f t="shared" si="454"/>
        <v>0</v>
      </c>
      <c r="K265" s="105">
        <f t="shared" si="358"/>
        <v>72694229055.570007</v>
      </c>
      <c r="L265" s="105">
        <f t="shared" ref="L265:Q265" si="455">+L266+L633+L422</f>
        <v>191121905.05000001</v>
      </c>
      <c r="M265" s="105">
        <f t="shared" si="455"/>
        <v>48174153</v>
      </c>
      <c r="N265" s="105">
        <f t="shared" si="455"/>
        <v>178421682</v>
      </c>
      <c r="O265" s="105">
        <f t="shared" si="455"/>
        <v>16416438</v>
      </c>
      <c r="P265" s="105">
        <f t="shared" si="455"/>
        <v>4007516264</v>
      </c>
      <c r="Q265" s="105">
        <f t="shared" si="455"/>
        <v>61630499</v>
      </c>
      <c r="R265" s="105">
        <f t="shared" si="436"/>
        <v>4503280941.0500002</v>
      </c>
      <c r="S265" s="105">
        <f t="shared" ref="S265:Z265" si="456">+S266+S633+S422</f>
        <v>74094520</v>
      </c>
      <c r="T265" s="105">
        <f t="shared" si="456"/>
        <v>97781927.200000003</v>
      </c>
      <c r="U265" s="105">
        <f t="shared" si="456"/>
        <v>2654181706</v>
      </c>
      <c r="V265" s="105">
        <f t="shared" si="456"/>
        <v>2728482</v>
      </c>
      <c r="W265" s="105">
        <f t="shared" si="456"/>
        <v>12624543441.25</v>
      </c>
      <c r="X265" s="105">
        <f t="shared" si="456"/>
        <v>0</v>
      </c>
      <c r="Y265" s="105">
        <f t="shared" si="456"/>
        <v>-88706784</v>
      </c>
      <c r="Z265" s="105">
        <f t="shared" si="456"/>
        <v>0</v>
      </c>
      <c r="AA265" s="105">
        <f t="shared" si="372"/>
        <v>15364623292.450001</v>
      </c>
      <c r="AB265" s="105">
        <f t="shared" si="351"/>
        <v>19867904233.5</v>
      </c>
      <c r="AC265" s="104">
        <f t="shared" si="352"/>
        <v>0.27330786076996949</v>
      </c>
    </row>
    <row r="266" spans="1:29" s="79" customFormat="1" ht="31.5" x14ac:dyDescent="0.2">
      <c r="A266" s="363"/>
      <c r="B266" s="110" t="s">
        <v>779</v>
      </c>
      <c r="C266" s="106" t="s">
        <v>780</v>
      </c>
      <c r="D266" s="105">
        <f>+D353+ D267+D388</f>
        <v>50000000000</v>
      </c>
      <c r="E266" s="105">
        <f>SUM('ADICIONES  2018'!C266:M266)</f>
        <v>18325752127.09</v>
      </c>
      <c r="F266" s="105">
        <f t="shared" ref="F266:J266" si="457">+F353+ F267+F388</f>
        <v>0</v>
      </c>
      <c r="G266" s="105">
        <f t="shared" si="457"/>
        <v>0</v>
      </c>
      <c r="H266" s="105">
        <f t="shared" si="457"/>
        <v>0</v>
      </c>
      <c r="I266" s="105">
        <f t="shared" si="457"/>
        <v>0</v>
      </c>
      <c r="J266" s="105">
        <f t="shared" si="457"/>
        <v>0</v>
      </c>
      <c r="K266" s="105">
        <f t="shared" si="358"/>
        <v>68325752127.089996</v>
      </c>
      <c r="L266" s="105">
        <f t="shared" ref="L266:Q266" si="458">+L353+ L267+L388</f>
        <v>189900991.05000001</v>
      </c>
      <c r="M266" s="105">
        <f t="shared" si="458"/>
        <v>47049265</v>
      </c>
      <c r="N266" s="105">
        <f t="shared" si="458"/>
        <v>177413568</v>
      </c>
      <c r="O266" s="105">
        <f t="shared" si="458"/>
        <v>15412228</v>
      </c>
      <c r="P266" s="105">
        <f t="shared" si="458"/>
        <v>4006559846</v>
      </c>
      <c r="Q266" s="105">
        <f t="shared" si="458"/>
        <v>60737575</v>
      </c>
      <c r="R266" s="105">
        <f t="shared" si="436"/>
        <v>4497073473.0500002</v>
      </c>
      <c r="S266" s="105">
        <f t="shared" ref="S266:Z266" si="459">+S353+ S267+S388</f>
        <v>73201036</v>
      </c>
      <c r="T266" s="105">
        <f t="shared" si="459"/>
        <v>97781927.200000003</v>
      </c>
      <c r="U266" s="105">
        <f t="shared" si="459"/>
        <v>2652430900</v>
      </c>
      <c r="V266" s="105">
        <f t="shared" si="459"/>
        <v>2728482</v>
      </c>
      <c r="W266" s="105">
        <f t="shared" si="459"/>
        <v>12633395199.25</v>
      </c>
      <c r="X266" s="105">
        <f t="shared" si="459"/>
        <v>0</v>
      </c>
      <c r="Y266" s="105">
        <f t="shared" si="459"/>
        <v>-88706784</v>
      </c>
      <c r="Z266" s="105">
        <f t="shared" si="459"/>
        <v>0</v>
      </c>
      <c r="AA266" s="105">
        <f t="shared" si="372"/>
        <v>15370830760.450001</v>
      </c>
      <c r="AB266" s="105">
        <f t="shared" si="351"/>
        <v>19867904233.5</v>
      </c>
      <c r="AC266" s="104">
        <f t="shared" si="352"/>
        <v>0.29078207871820433</v>
      </c>
    </row>
    <row r="267" spans="1:29" s="79" customFormat="1" ht="15.75" x14ac:dyDescent="0.2">
      <c r="A267" s="363"/>
      <c r="B267" s="110" t="s">
        <v>1011</v>
      </c>
      <c r="C267" s="106" t="s">
        <v>1012</v>
      </c>
      <c r="D267" s="105">
        <f>+D268+D351</f>
        <v>0</v>
      </c>
      <c r="E267" s="105">
        <f>SUM('ADICIONES  2018'!C267:M267)</f>
        <v>0</v>
      </c>
      <c r="F267" s="105">
        <f t="shared" ref="F267:J267" si="460">+F268+F351</f>
        <v>0</v>
      </c>
      <c r="G267" s="105">
        <f t="shared" si="460"/>
        <v>0</v>
      </c>
      <c r="H267" s="105">
        <f t="shared" si="460"/>
        <v>0</v>
      </c>
      <c r="I267" s="105">
        <f t="shared" si="460"/>
        <v>0</v>
      </c>
      <c r="J267" s="105">
        <f t="shared" si="460"/>
        <v>0</v>
      </c>
      <c r="K267" s="105">
        <f t="shared" si="358"/>
        <v>0</v>
      </c>
      <c r="L267" s="105">
        <f t="shared" ref="L267:Q267" si="461">+L268+L351</f>
        <v>189900991.05000001</v>
      </c>
      <c r="M267" s="105">
        <f t="shared" si="461"/>
        <v>47049265</v>
      </c>
      <c r="N267" s="105">
        <f t="shared" si="461"/>
        <v>177413568</v>
      </c>
      <c r="O267" s="105">
        <f t="shared" si="461"/>
        <v>15412228</v>
      </c>
      <c r="P267" s="105">
        <f t="shared" si="461"/>
        <v>0</v>
      </c>
      <c r="Q267" s="105">
        <f t="shared" si="461"/>
        <v>60737575</v>
      </c>
      <c r="R267" s="105">
        <f t="shared" ref="R267:R330" si="462">SUM(L267:Q267)</f>
        <v>490513627.05000001</v>
      </c>
      <c r="S267" s="105">
        <f t="shared" ref="S267:Z267" si="463">+S268+S351</f>
        <v>73201036</v>
      </c>
      <c r="T267" s="105">
        <f t="shared" si="463"/>
        <v>97781927.200000003</v>
      </c>
      <c r="U267" s="105">
        <f t="shared" si="463"/>
        <v>0</v>
      </c>
      <c r="V267" s="105">
        <f t="shared" si="463"/>
        <v>2728482</v>
      </c>
      <c r="W267" s="105">
        <f t="shared" si="463"/>
        <v>0</v>
      </c>
      <c r="X267" s="105">
        <f t="shared" si="463"/>
        <v>0</v>
      </c>
      <c r="Y267" s="105">
        <f t="shared" si="463"/>
        <v>-88706784</v>
      </c>
      <c r="Z267" s="105">
        <f t="shared" si="463"/>
        <v>0</v>
      </c>
      <c r="AA267" s="105">
        <f t="shared" si="372"/>
        <v>85004661.199999988</v>
      </c>
      <c r="AB267" s="105">
        <f t="shared" si="351"/>
        <v>575518288.25</v>
      </c>
      <c r="AC267" s="104">
        <v>0</v>
      </c>
    </row>
    <row r="268" spans="1:29" s="79" customFormat="1" ht="31.5" x14ac:dyDescent="0.2">
      <c r="A268" s="363"/>
      <c r="B268" s="110" t="s">
        <v>1013</v>
      </c>
      <c r="C268" s="106" t="s">
        <v>1014</v>
      </c>
      <c r="D268" s="105">
        <f>SUM(D269:D350)</f>
        <v>0</v>
      </c>
      <c r="E268" s="105">
        <f>SUM('ADICIONES  2018'!C268:M268)</f>
        <v>0</v>
      </c>
      <c r="F268" s="105">
        <f t="shared" ref="F268:J268" si="464">SUM(F269:F350)</f>
        <v>0</v>
      </c>
      <c r="G268" s="105">
        <f t="shared" si="464"/>
        <v>0</v>
      </c>
      <c r="H268" s="105">
        <f t="shared" si="464"/>
        <v>0</v>
      </c>
      <c r="I268" s="105">
        <f t="shared" si="464"/>
        <v>0</v>
      </c>
      <c r="J268" s="105">
        <f t="shared" si="464"/>
        <v>0</v>
      </c>
      <c r="K268" s="105">
        <f t="shared" si="358"/>
        <v>0</v>
      </c>
      <c r="L268" s="105">
        <f t="shared" ref="L268:Q268" si="465">SUM(L269:L350)</f>
        <v>189900991.05000001</v>
      </c>
      <c r="M268" s="105">
        <f t="shared" si="465"/>
        <v>47049265</v>
      </c>
      <c r="N268" s="105">
        <f t="shared" si="465"/>
        <v>177413568</v>
      </c>
      <c r="O268" s="105">
        <f t="shared" si="465"/>
        <v>15412228</v>
      </c>
      <c r="P268" s="105">
        <f t="shared" si="465"/>
        <v>0</v>
      </c>
      <c r="Q268" s="105">
        <f t="shared" si="465"/>
        <v>60737575</v>
      </c>
      <c r="R268" s="105">
        <f t="shared" si="462"/>
        <v>490513627.05000001</v>
      </c>
      <c r="S268" s="105">
        <f t="shared" ref="S268:Z268" si="466">SUM(S269:S350)</f>
        <v>73201036</v>
      </c>
      <c r="T268" s="105">
        <f t="shared" si="466"/>
        <v>97781927.200000003</v>
      </c>
      <c r="U268" s="105">
        <f t="shared" si="466"/>
        <v>0</v>
      </c>
      <c r="V268" s="105">
        <f t="shared" si="466"/>
        <v>2728482</v>
      </c>
      <c r="W268" s="105">
        <f t="shared" si="466"/>
        <v>0</v>
      </c>
      <c r="X268" s="105">
        <f t="shared" si="466"/>
        <v>0</v>
      </c>
      <c r="Y268" s="105">
        <f t="shared" si="466"/>
        <v>-88706784</v>
      </c>
      <c r="Z268" s="105">
        <f t="shared" si="466"/>
        <v>0</v>
      </c>
      <c r="AA268" s="105">
        <f t="shared" si="372"/>
        <v>85004661.199999988</v>
      </c>
      <c r="AB268" s="105">
        <f t="shared" si="351"/>
        <v>575518288.25</v>
      </c>
      <c r="AC268" s="104">
        <v>0</v>
      </c>
    </row>
    <row r="269" spans="1:29" s="21" customFormat="1" ht="42.75" hidden="1" x14ac:dyDescent="0.2">
      <c r="A269" s="92"/>
      <c r="B269" s="97" t="s">
        <v>1015</v>
      </c>
      <c r="C269" s="98" t="s">
        <v>1016</v>
      </c>
      <c r="D269" s="285"/>
      <c r="E269" s="285">
        <f>SUM('ADICIONES  2018'!C269:M269)</f>
        <v>0</v>
      </c>
      <c r="F269" s="285"/>
      <c r="G269" s="285"/>
      <c r="H269" s="285"/>
      <c r="I269" s="285"/>
      <c r="J269" s="285"/>
      <c r="K269" s="285">
        <f t="shared" si="358"/>
        <v>0</v>
      </c>
      <c r="L269" s="285">
        <v>0</v>
      </c>
      <c r="M269" s="285">
        <v>0</v>
      </c>
      <c r="N269" s="285"/>
      <c r="O269" s="285"/>
      <c r="P269" s="285"/>
      <c r="Q269" s="285">
        <v>0</v>
      </c>
      <c r="R269" s="285">
        <f t="shared" si="462"/>
        <v>0</v>
      </c>
      <c r="S269" s="285">
        <v>0</v>
      </c>
      <c r="T269" s="285">
        <v>0</v>
      </c>
      <c r="U269" s="285"/>
      <c r="V269" s="285"/>
      <c r="W269" s="285"/>
      <c r="X269" s="285"/>
      <c r="Y269" s="285"/>
      <c r="Z269" s="285"/>
      <c r="AA269" s="285">
        <f t="shared" ref="AA269:AA332" si="467">SUM(S269:Z269)</f>
        <v>0</v>
      </c>
      <c r="AB269" s="285">
        <f t="shared" si="351"/>
        <v>0</v>
      </c>
      <c r="AC269" s="113" t="e">
        <f t="shared" si="352"/>
        <v>#DIV/0!</v>
      </c>
    </row>
    <row r="270" spans="1:29" s="21" customFormat="1" ht="42.75" hidden="1" x14ac:dyDescent="0.2">
      <c r="A270" s="92"/>
      <c r="B270" s="97" t="s">
        <v>1017</v>
      </c>
      <c r="C270" s="98" t="s">
        <v>1018</v>
      </c>
      <c r="D270" s="285"/>
      <c r="E270" s="285">
        <f>SUM('ADICIONES  2018'!C270:M270)</f>
        <v>0</v>
      </c>
      <c r="F270" s="285"/>
      <c r="G270" s="285"/>
      <c r="H270" s="285"/>
      <c r="I270" s="285"/>
      <c r="J270" s="285"/>
      <c r="K270" s="285">
        <f t="shared" si="358"/>
        <v>0</v>
      </c>
      <c r="L270" s="285">
        <v>0</v>
      </c>
      <c r="M270" s="285">
        <v>0</v>
      </c>
      <c r="N270" s="285"/>
      <c r="O270" s="285"/>
      <c r="P270" s="285"/>
      <c r="Q270" s="285">
        <v>0</v>
      </c>
      <c r="R270" s="285">
        <f t="shared" si="462"/>
        <v>0</v>
      </c>
      <c r="S270" s="285">
        <v>0</v>
      </c>
      <c r="T270" s="285">
        <v>0</v>
      </c>
      <c r="U270" s="285"/>
      <c r="V270" s="285"/>
      <c r="W270" s="285"/>
      <c r="X270" s="285"/>
      <c r="Y270" s="285"/>
      <c r="Z270" s="285"/>
      <c r="AA270" s="285">
        <f t="shared" si="467"/>
        <v>0</v>
      </c>
      <c r="AB270" s="285">
        <f t="shared" si="351"/>
        <v>0</v>
      </c>
      <c r="AC270" s="113" t="e">
        <f t="shared" si="352"/>
        <v>#DIV/0!</v>
      </c>
    </row>
    <row r="271" spans="1:29" s="21" customFormat="1" ht="42.75" hidden="1" x14ac:dyDescent="0.2">
      <c r="A271" s="92"/>
      <c r="B271" s="97" t="s">
        <v>1019</v>
      </c>
      <c r="C271" s="98" t="s">
        <v>1020</v>
      </c>
      <c r="D271" s="285"/>
      <c r="E271" s="285">
        <f>SUM('ADICIONES  2018'!C271:M271)</f>
        <v>0</v>
      </c>
      <c r="F271" s="285"/>
      <c r="G271" s="285"/>
      <c r="H271" s="285"/>
      <c r="I271" s="285"/>
      <c r="J271" s="285"/>
      <c r="K271" s="285">
        <f t="shared" si="358"/>
        <v>0</v>
      </c>
      <c r="L271" s="285">
        <v>0</v>
      </c>
      <c r="M271" s="285">
        <v>0</v>
      </c>
      <c r="N271" s="285"/>
      <c r="O271" s="285"/>
      <c r="P271" s="285"/>
      <c r="Q271" s="285">
        <v>0</v>
      </c>
      <c r="R271" s="285">
        <f t="shared" si="462"/>
        <v>0</v>
      </c>
      <c r="S271" s="285">
        <v>0</v>
      </c>
      <c r="T271" s="285">
        <v>0</v>
      </c>
      <c r="U271" s="285"/>
      <c r="V271" s="285"/>
      <c r="W271" s="285"/>
      <c r="X271" s="285"/>
      <c r="Y271" s="285"/>
      <c r="Z271" s="285"/>
      <c r="AA271" s="285">
        <f t="shared" si="467"/>
        <v>0</v>
      </c>
      <c r="AB271" s="285">
        <f t="shared" si="351"/>
        <v>0</v>
      </c>
      <c r="AC271" s="113" t="e">
        <f t="shared" si="352"/>
        <v>#DIV/0!</v>
      </c>
    </row>
    <row r="272" spans="1:29" s="21" customFormat="1" ht="42.75" hidden="1" x14ac:dyDescent="0.2">
      <c r="A272" s="92"/>
      <c r="B272" s="97" t="s">
        <v>1021</v>
      </c>
      <c r="C272" s="98" t="s">
        <v>1022</v>
      </c>
      <c r="D272" s="285"/>
      <c r="E272" s="285">
        <f>SUM('ADICIONES  2018'!C272:M272)</f>
        <v>0</v>
      </c>
      <c r="F272" s="285"/>
      <c r="G272" s="285"/>
      <c r="H272" s="285"/>
      <c r="I272" s="285"/>
      <c r="J272" s="285"/>
      <c r="K272" s="285">
        <f t="shared" si="358"/>
        <v>0</v>
      </c>
      <c r="L272" s="285">
        <v>0</v>
      </c>
      <c r="M272" s="285">
        <v>0</v>
      </c>
      <c r="N272" s="285"/>
      <c r="O272" s="285"/>
      <c r="P272" s="285"/>
      <c r="Q272" s="285">
        <v>0</v>
      </c>
      <c r="R272" s="285">
        <f t="shared" si="462"/>
        <v>0</v>
      </c>
      <c r="S272" s="285">
        <v>0</v>
      </c>
      <c r="T272" s="285">
        <v>0</v>
      </c>
      <c r="U272" s="285"/>
      <c r="V272" s="285"/>
      <c r="W272" s="285"/>
      <c r="X272" s="285"/>
      <c r="Y272" s="285"/>
      <c r="Z272" s="285"/>
      <c r="AA272" s="285">
        <f t="shared" si="467"/>
        <v>0</v>
      </c>
      <c r="AB272" s="285">
        <f t="shared" si="351"/>
        <v>0</v>
      </c>
      <c r="AC272" s="113" t="e">
        <f t="shared" si="352"/>
        <v>#DIV/0!</v>
      </c>
    </row>
    <row r="273" spans="1:29" s="21" customFormat="1" ht="42.75" hidden="1" x14ac:dyDescent="0.2">
      <c r="A273" s="92"/>
      <c r="B273" s="97" t="s">
        <v>1023</v>
      </c>
      <c r="C273" s="98" t="s">
        <v>1024</v>
      </c>
      <c r="D273" s="285"/>
      <c r="E273" s="285">
        <f>SUM('ADICIONES  2018'!C273:M273)</f>
        <v>0</v>
      </c>
      <c r="F273" s="285"/>
      <c r="G273" s="285"/>
      <c r="H273" s="285"/>
      <c r="I273" s="285"/>
      <c r="J273" s="285"/>
      <c r="K273" s="285">
        <f t="shared" ref="K273:K336" si="468">+D273+E273-F273+G273-H273</f>
        <v>0</v>
      </c>
      <c r="L273" s="285">
        <v>0</v>
      </c>
      <c r="M273" s="285">
        <v>0</v>
      </c>
      <c r="N273" s="285"/>
      <c r="O273" s="285"/>
      <c r="P273" s="285"/>
      <c r="Q273" s="285">
        <v>0</v>
      </c>
      <c r="R273" s="285">
        <f t="shared" si="462"/>
        <v>0</v>
      </c>
      <c r="S273" s="285">
        <v>0</v>
      </c>
      <c r="T273" s="285">
        <v>0</v>
      </c>
      <c r="U273" s="285"/>
      <c r="V273" s="285"/>
      <c r="W273" s="285"/>
      <c r="X273" s="285"/>
      <c r="Y273" s="285"/>
      <c r="Z273" s="285"/>
      <c r="AA273" s="285">
        <f t="shared" si="467"/>
        <v>0</v>
      </c>
      <c r="AB273" s="285">
        <f t="shared" si="351"/>
        <v>0</v>
      </c>
      <c r="AC273" s="113" t="e">
        <f t="shared" si="352"/>
        <v>#DIV/0!</v>
      </c>
    </row>
    <row r="274" spans="1:29" s="21" customFormat="1" ht="42.75" x14ac:dyDescent="0.2">
      <c r="A274" s="92"/>
      <c r="B274" s="97" t="s">
        <v>1025</v>
      </c>
      <c r="C274" s="98" t="s">
        <v>1026</v>
      </c>
      <c r="D274" s="285"/>
      <c r="E274" s="285">
        <f>SUM('ADICIONES  2018'!C274:M274)</f>
        <v>0</v>
      </c>
      <c r="F274" s="285"/>
      <c r="G274" s="285"/>
      <c r="H274" s="285"/>
      <c r="I274" s="285"/>
      <c r="J274" s="285"/>
      <c r="K274" s="285">
        <f t="shared" si="468"/>
        <v>0</v>
      </c>
      <c r="L274" s="285">
        <v>0</v>
      </c>
      <c r="M274" s="285">
        <v>14475776</v>
      </c>
      <c r="N274" s="285">
        <v>88706784</v>
      </c>
      <c r="O274" s="285"/>
      <c r="P274" s="285"/>
      <c r="Q274" s="285">
        <v>0</v>
      </c>
      <c r="R274" s="285">
        <f t="shared" si="462"/>
        <v>103182560</v>
      </c>
      <c r="S274" s="285">
        <v>0</v>
      </c>
      <c r="T274" s="285">
        <v>0</v>
      </c>
      <c r="U274" s="285"/>
      <c r="V274" s="285"/>
      <c r="W274" s="285"/>
      <c r="X274" s="285"/>
      <c r="Y274" s="285">
        <v>-88706784</v>
      </c>
      <c r="Z274" s="285"/>
      <c r="AA274" s="285">
        <f t="shared" si="467"/>
        <v>-88706784</v>
      </c>
      <c r="AB274" s="285">
        <f t="shared" si="351"/>
        <v>14475776</v>
      </c>
      <c r="AC274" s="113">
        <v>0</v>
      </c>
    </row>
    <row r="275" spans="1:29" s="21" customFormat="1" ht="42.75" hidden="1" x14ac:dyDescent="0.2">
      <c r="A275" s="92"/>
      <c r="B275" s="97" t="s">
        <v>1027</v>
      </c>
      <c r="C275" s="98" t="s">
        <v>1028</v>
      </c>
      <c r="D275" s="285"/>
      <c r="E275" s="285">
        <f>SUM('ADICIONES  2018'!C275:M275)</f>
        <v>0</v>
      </c>
      <c r="F275" s="285"/>
      <c r="G275" s="285"/>
      <c r="H275" s="285"/>
      <c r="I275" s="285"/>
      <c r="J275" s="285"/>
      <c r="K275" s="285">
        <f t="shared" si="468"/>
        <v>0</v>
      </c>
      <c r="L275" s="285">
        <v>0</v>
      </c>
      <c r="M275" s="285">
        <v>0</v>
      </c>
      <c r="N275" s="285"/>
      <c r="O275" s="285"/>
      <c r="P275" s="285"/>
      <c r="Q275" s="285">
        <v>0</v>
      </c>
      <c r="R275" s="285">
        <f t="shared" si="462"/>
        <v>0</v>
      </c>
      <c r="S275" s="285">
        <v>0</v>
      </c>
      <c r="T275" s="285">
        <v>0</v>
      </c>
      <c r="U275" s="285"/>
      <c r="V275" s="285"/>
      <c r="W275" s="285"/>
      <c r="X275" s="285"/>
      <c r="Y275" s="285"/>
      <c r="Z275" s="285"/>
      <c r="AA275" s="285">
        <f t="shared" si="467"/>
        <v>0</v>
      </c>
      <c r="AB275" s="285">
        <f t="shared" si="351"/>
        <v>0</v>
      </c>
      <c r="AC275" s="113" t="e">
        <f t="shared" si="352"/>
        <v>#DIV/0!</v>
      </c>
    </row>
    <row r="276" spans="1:29" s="21" customFormat="1" ht="42.75" hidden="1" x14ac:dyDescent="0.2">
      <c r="A276" s="92"/>
      <c r="B276" s="97" t="s">
        <v>1029</v>
      </c>
      <c r="C276" s="98" t="s">
        <v>1030</v>
      </c>
      <c r="D276" s="285"/>
      <c r="E276" s="285">
        <f>SUM('ADICIONES  2018'!C276:M276)</f>
        <v>0</v>
      </c>
      <c r="F276" s="285"/>
      <c r="G276" s="285"/>
      <c r="H276" s="285"/>
      <c r="I276" s="285"/>
      <c r="J276" s="285"/>
      <c r="K276" s="285">
        <f t="shared" si="468"/>
        <v>0</v>
      </c>
      <c r="L276" s="285">
        <v>0</v>
      </c>
      <c r="M276" s="285">
        <v>0</v>
      </c>
      <c r="N276" s="285"/>
      <c r="O276" s="285"/>
      <c r="P276" s="285"/>
      <c r="Q276" s="285">
        <v>0</v>
      </c>
      <c r="R276" s="285">
        <f t="shared" si="462"/>
        <v>0</v>
      </c>
      <c r="S276" s="285">
        <v>0</v>
      </c>
      <c r="T276" s="285">
        <v>0</v>
      </c>
      <c r="U276" s="285"/>
      <c r="V276" s="285"/>
      <c r="W276" s="285"/>
      <c r="X276" s="285"/>
      <c r="Y276" s="285"/>
      <c r="Z276" s="285"/>
      <c r="AA276" s="285">
        <f t="shared" si="467"/>
        <v>0</v>
      </c>
      <c r="AB276" s="285">
        <f t="shared" si="351"/>
        <v>0</v>
      </c>
      <c r="AC276" s="113" t="e">
        <f t="shared" si="352"/>
        <v>#DIV/0!</v>
      </c>
    </row>
    <row r="277" spans="1:29" s="21" customFormat="1" ht="42.75" x14ac:dyDescent="0.2">
      <c r="A277" s="92"/>
      <c r="B277" s="97" t="s">
        <v>1031</v>
      </c>
      <c r="C277" s="98" t="s">
        <v>1032</v>
      </c>
      <c r="D277" s="285"/>
      <c r="E277" s="285">
        <f>SUM('ADICIONES  2018'!C277:M277)</f>
        <v>0</v>
      </c>
      <c r="F277" s="285"/>
      <c r="G277" s="285"/>
      <c r="H277" s="285"/>
      <c r="I277" s="285"/>
      <c r="J277" s="285"/>
      <c r="K277" s="285">
        <f t="shared" si="468"/>
        <v>0</v>
      </c>
      <c r="L277" s="285">
        <v>0</v>
      </c>
      <c r="M277" s="285">
        <v>0</v>
      </c>
      <c r="N277" s="285"/>
      <c r="O277" s="285"/>
      <c r="P277" s="285"/>
      <c r="Q277" s="285">
        <v>0</v>
      </c>
      <c r="R277" s="285">
        <f t="shared" si="462"/>
        <v>0</v>
      </c>
      <c r="S277" s="285">
        <v>0</v>
      </c>
      <c r="T277" s="285">
        <v>5070364</v>
      </c>
      <c r="U277" s="285"/>
      <c r="V277" s="285"/>
      <c r="W277" s="285"/>
      <c r="X277" s="285"/>
      <c r="Y277" s="285"/>
      <c r="Z277" s="285"/>
      <c r="AA277" s="285">
        <f t="shared" si="467"/>
        <v>5070364</v>
      </c>
      <c r="AB277" s="285">
        <f t="shared" si="351"/>
        <v>5070364</v>
      </c>
      <c r="AC277" s="113">
        <v>0</v>
      </c>
    </row>
    <row r="278" spans="1:29" s="21" customFormat="1" ht="42.75" hidden="1" x14ac:dyDescent="0.2">
      <c r="A278" s="92"/>
      <c r="B278" s="97" t="s">
        <v>1033</v>
      </c>
      <c r="C278" s="98" t="s">
        <v>1034</v>
      </c>
      <c r="D278" s="285"/>
      <c r="E278" s="285">
        <f>SUM('ADICIONES  2018'!C278:M278)</f>
        <v>0</v>
      </c>
      <c r="F278" s="285"/>
      <c r="G278" s="285"/>
      <c r="H278" s="285"/>
      <c r="I278" s="285"/>
      <c r="J278" s="285"/>
      <c r="K278" s="285">
        <f t="shared" si="468"/>
        <v>0</v>
      </c>
      <c r="L278" s="285">
        <v>0</v>
      </c>
      <c r="M278" s="285">
        <v>0</v>
      </c>
      <c r="N278" s="285"/>
      <c r="O278" s="285"/>
      <c r="P278" s="285"/>
      <c r="Q278" s="285">
        <v>0</v>
      </c>
      <c r="R278" s="285">
        <f t="shared" si="462"/>
        <v>0</v>
      </c>
      <c r="S278" s="285">
        <v>0</v>
      </c>
      <c r="T278" s="285">
        <v>0</v>
      </c>
      <c r="U278" s="285"/>
      <c r="V278" s="285"/>
      <c r="W278" s="285"/>
      <c r="X278" s="285"/>
      <c r="Y278" s="285"/>
      <c r="Z278" s="285"/>
      <c r="AA278" s="285">
        <f t="shared" si="467"/>
        <v>0</v>
      </c>
      <c r="AB278" s="285">
        <f t="shared" si="351"/>
        <v>0</v>
      </c>
      <c r="AC278" s="113" t="e">
        <f t="shared" si="352"/>
        <v>#DIV/0!</v>
      </c>
    </row>
    <row r="279" spans="1:29" s="21" customFormat="1" ht="42.75" hidden="1" x14ac:dyDescent="0.2">
      <c r="A279" s="92"/>
      <c r="B279" s="97" t="s">
        <v>1035</v>
      </c>
      <c r="C279" s="98" t="s">
        <v>1036</v>
      </c>
      <c r="D279" s="285"/>
      <c r="E279" s="285">
        <f>SUM('ADICIONES  2018'!C279:M279)</f>
        <v>0</v>
      </c>
      <c r="F279" s="285"/>
      <c r="G279" s="285"/>
      <c r="H279" s="285"/>
      <c r="I279" s="285"/>
      <c r="J279" s="285"/>
      <c r="K279" s="285">
        <f t="shared" si="468"/>
        <v>0</v>
      </c>
      <c r="L279" s="285">
        <v>0</v>
      </c>
      <c r="M279" s="285">
        <v>0</v>
      </c>
      <c r="N279" s="285"/>
      <c r="O279" s="285"/>
      <c r="P279" s="285"/>
      <c r="Q279" s="285">
        <v>0</v>
      </c>
      <c r="R279" s="285">
        <f t="shared" si="462"/>
        <v>0</v>
      </c>
      <c r="S279" s="285">
        <v>0</v>
      </c>
      <c r="T279" s="285">
        <v>0</v>
      </c>
      <c r="U279" s="285"/>
      <c r="V279" s="285"/>
      <c r="W279" s="285"/>
      <c r="X279" s="285"/>
      <c r="Y279" s="285"/>
      <c r="Z279" s="285"/>
      <c r="AA279" s="285">
        <f t="shared" si="467"/>
        <v>0</v>
      </c>
      <c r="AB279" s="285">
        <f t="shared" si="351"/>
        <v>0</v>
      </c>
      <c r="AC279" s="113" t="e">
        <f t="shared" si="352"/>
        <v>#DIV/0!</v>
      </c>
    </row>
    <row r="280" spans="1:29" s="21" customFormat="1" ht="28.5" x14ac:dyDescent="0.2">
      <c r="A280" s="92"/>
      <c r="B280" s="97" t="s">
        <v>1037</v>
      </c>
      <c r="C280" s="98" t="s">
        <v>1038</v>
      </c>
      <c r="D280" s="285"/>
      <c r="E280" s="285">
        <f>SUM('ADICIONES  2018'!C280:M280)</f>
        <v>0</v>
      </c>
      <c r="F280" s="285"/>
      <c r="G280" s="285"/>
      <c r="H280" s="285"/>
      <c r="I280" s="285"/>
      <c r="J280" s="285"/>
      <c r="K280" s="285">
        <f t="shared" si="468"/>
        <v>0</v>
      </c>
      <c r="L280" s="285">
        <v>0</v>
      </c>
      <c r="M280" s="285">
        <v>28902912</v>
      </c>
      <c r="N280" s="285"/>
      <c r="O280" s="285"/>
      <c r="P280" s="285"/>
      <c r="Q280" s="285">
        <v>0</v>
      </c>
      <c r="R280" s="285">
        <f t="shared" si="462"/>
        <v>28902912</v>
      </c>
      <c r="S280" s="285">
        <v>0</v>
      </c>
      <c r="T280" s="285">
        <v>11767886</v>
      </c>
      <c r="U280" s="285"/>
      <c r="V280" s="285"/>
      <c r="W280" s="285"/>
      <c r="X280" s="285"/>
      <c r="Y280" s="285"/>
      <c r="Z280" s="285"/>
      <c r="AA280" s="285">
        <f t="shared" si="467"/>
        <v>11767886</v>
      </c>
      <c r="AB280" s="285">
        <f t="shared" si="351"/>
        <v>40670798</v>
      </c>
      <c r="AC280" s="113">
        <v>0</v>
      </c>
    </row>
    <row r="281" spans="1:29" s="21" customFormat="1" ht="42.75" hidden="1" x14ac:dyDescent="0.2">
      <c r="A281" s="92"/>
      <c r="B281" s="97" t="s">
        <v>1039</v>
      </c>
      <c r="C281" s="98" t="s">
        <v>1040</v>
      </c>
      <c r="D281" s="285"/>
      <c r="E281" s="285">
        <f>SUM('ADICIONES  2018'!C281:M281)</f>
        <v>0</v>
      </c>
      <c r="F281" s="285"/>
      <c r="G281" s="285"/>
      <c r="H281" s="285"/>
      <c r="I281" s="285"/>
      <c r="J281" s="285"/>
      <c r="K281" s="285">
        <f t="shared" si="468"/>
        <v>0</v>
      </c>
      <c r="L281" s="285">
        <v>0</v>
      </c>
      <c r="M281" s="285">
        <v>0</v>
      </c>
      <c r="N281" s="285"/>
      <c r="O281" s="285"/>
      <c r="P281" s="285"/>
      <c r="Q281" s="285">
        <v>0</v>
      </c>
      <c r="R281" s="285">
        <f t="shared" si="462"/>
        <v>0</v>
      </c>
      <c r="S281" s="285">
        <v>0</v>
      </c>
      <c r="T281" s="285">
        <v>0</v>
      </c>
      <c r="U281" s="285"/>
      <c r="V281" s="285"/>
      <c r="W281" s="285"/>
      <c r="X281" s="285"/>
      <c r="Y281" s="285"/>
      <c r="Z281" s="285"/>
      <c r="AA281" s="285">
        <f t="shared" si="467"/>
        <v>0</v>
      </c>
      <c r="AB281" s="285">
        <f t="shared" si="351"/>
        <v>0</v>
      </c>
      <c r="AC281" s="113" t="e">
        <f t="shared" si="352"/>
        <v>#DIV/0!</v>
      </c>
    </row>
    <row r="282" spans="1:29" s="21" customFormat="1" ht="42.75" x14ac:dyDescent="0.2">
      <c r="A282" s="92"/>
      <c r="B282" s="97" t="s">
        <v>1041</v>
      </c>
      <c r="C282" s="98" t="s">
        <v>1042</v>
      </c>
      <c r="D282" s="285"/>
      <c r="E282" s="285">
        <f>SUM('ADICIONES  2018'!C282:M282)</f>
        <v>0</v>
      </c>
      <c r="F282" s="285"/>
      <c r="G282" s="285"/>
      <c r="H282" s="285"/>
      <c r="I282" s="285"/>
      <c r="J282" s="285"/>
      <c r="K282" s="285">
        <f t="shared" si="468"/>
        <v>0</v>
      </c>
      <c r="L282" s="285">
        <v>0</v>
      </c>
      <c r="M282" s="285">
        <v>0</v>
      </c>
      <c r="N282" s="285"/>
      <c r="O282" s="285"/>
      <c r="P282" s="285"/>
      <c r="Q282" s="285">
        <v>5588655</v>
      </c>
      <c r="R282" s="285">
        <f t="shared" si="462"/>
        <v>5588655</v>
      </c>
      <c r="S282" s="285">
        <v>0</v>
      </c>
      <c r="T282" s="285">
        <v>0</v>
      </c>
      <c r="U282" s="285"/>
      <c r="V282" s="285"/>
      <c r="W282" s="285"/>
      <c r="X282" s="285"/>
      <c r="Y282" s="285"/>
      <c r="Z282" s="285"/>
      <c r="AA282" s="285">
        <f t="shared" si="467"/>
        <v>0</v>
      </c>
      <c r="AB282" s="285">
        <f t="shared" si="351"/>
        <v>5588655</v>
      </c>
      <c r="AC282" s="113">
        <v>0</v>
      </c>
    </row>
    <row r="283" spans="1:29" s="21" customFormat="1" ht="28.5" x14ac:dyDescent="0.2">
      <c r="A283" s="92"/>
      <c r="B283" s="97" t="s">
        <v>1043</v>
      </c>
      <c r="C283" s="98" t="s">
        <v>1044</v>
      </c>
      <c r="D283" s="285"/>
      <c r="E283" s="285">
        <f>SUM('ADICIONES  2018'!C283:M283)</f>
        <v>0</v>
      </c>
      <c r="F283" s="285"/>
      <c r="G283" s="285"/>
      <c r="H283" s="285"/>
      <c r="I283" s="285"/>
      <c r="J283" s="285"/>
      <c r="K283" s="285">
        <f t="shared" si="468"/>
        <v>0</v>
      </c>
      <c r="L283" s="285">
        <v>0</v>
      </c>
      <c r="M283" s="285">
        <v>0</v>
      </c>
      <c r="N283" s="285"/>
      <c r="O283" s="285"/>
      <c r="P283" s="285"/>
      <c r="Q283" s="285">
        <v>41013540</v>
      </c>
      <c r="R283" s="285">
        <f t="shared" si="462"/>
        <v>41013540</v>
      </c>
      <c r="S283" s="285">
        <v>0</v>
      </c>
      <c r="T283" s="285">
        <v>0</v>
      </c>
      <c r="U283" s="285"/>
      <c r="V283" s="285"/>
      <c r="W283" s="285"/>
      <c r="X283" s="285"/>
      <c r="Y283" s="285"/>
      <c r="Z283" s="285"/>
      <c r="AA283" s="285">
        <f t="shared" si="467"/>
        <v>0</v>
      </c>
      <c r="AB283" s="285">
        <f t="shared" si="351"/>
        <v>41013540</v>
      </c>
      <c r="AC283" s="113">
        <v>0</v>
      </c>
    </row>
    <row r="284" spans="1:29" s="21" customFormat="1" ht="42.75" hidden="1" x14ac:dyDescent="0.2">
      <c r="A284" s="92"/>
      <c r="B284" s="97" t="s">
        <v>1045</v>
      </c>
      <c r="C284" s="98" t="s">
        <v>1046</v>
      </c>
      <c r="D284" s="285"/>
      <c r="E284" s="285">
        <f>SUM('ADICIONES  2018'!C284:M284)</f>
        <v>0</v>
      </c>
      <c r="F284" s="285"/>
      <c r="G284" s="285"/>
      <c r="H284" s="285"/>
      <c r="I284" s="285"/>
      <c r="J284" s="285"/>
      <c r="K284" s="285">
        <f t="shared" si="468"/>
        <v>0</v>
      </c>
      <c r="L284" s="285">
        <v>0</v>
      </c>
      <c r="M284" s="285">
        <v>0</v>
      </c>
      <c r="N284" s="285"/>
      <c r="O284" s="285"/>
      <c r="P284" s="285"/>
      <c r="Q284" s="285">
        <v>0</v>
      </c>
      <c r="R284" s="285">
        <f t="shared" si="462"/>
        <v>0</v>
      </c>
      <c r="S284" s="285">
        <v>0</v>
      </c>
      <c r="T284" s="285">
        <v>0</v>
      </c>
      <c r="U284" s="285"/>
      <c r="V284" s="285"/>
      <c r="W284" s="285"/>
      <c r="X284" s="285"/>
      <c r="Y284" s="285"/>
      <c r="Z284" s="285"/>
      <c r="AA284" s="285">
        <f t="shared" si="467"/>
        <v>0</v>
      </c>
      <c r="AB284" s="285">
        <f t="shared" si="351"/>
        <v>0</v>
      </c>
      <c r="AC284" s="113" t="e">
        <f t="shared" si="352"/>
        <v>#DIV/0!</v>
      </c>
    </row>
    <row r="285" spans="1:29" s="21" customFormat="1" ht="42.75" hidden="1" x14ac:dyDescent="0.2">
      <c r="A285" s="92"/>
      <c r="B285" s="97" t="s">
        <v>1047</v>
      </c>
      <c r="C285" s="98" t="s">
        <v>1048</v>
      </c>
      <c r="D285" s="285"/>
      <c r="E285" s="285">
        <f>SUM('ADICIONES  2018'!C285:M285)</f>
        <v>0</v>
      </c>
      <c r="F285" s="285"/>
      <c r="G285" s="285"/>
      <c r="H285" s="285"/>
      <c r="I285" s="285"/>
      <c r="J285" s="285"/>
      <c r="K285" s="285">
        <f t="shared" si="468"/>
        <v>0</v>
      </c>
      <c r="L285" s="285">
        <v>0</v>
      </c>
      <c r="M285" s="285">
        <v>0</v>
      </c>
      <c r="N285" s="285"/>
      <c r="O285" s="285"/>
      <c r="P285" s="285"/>
      <c r="Q285" s="285">
        <v>0</v>
      </c>
      <c r="R285" s="285">
        <f t="shared" si="462"/>
        <v>0</v>
      </c>
      <c r="S285" s="285">
        <v>0</v>
      </c>
      <c r="T285" s="285">
        <v>0</v>
      </c>
      <c r="U285" s="285"/>
      <c r="V285" s="285"/>
      <c r="W285" s="285"/>
      <c r="X285" s="285"/>
      <c r="Y285" s="285"/>
      <c r="Z285" s="285"/>
      <c r="AA285" s="285">
        <f t="shared" si="467"/>
        <v>0</v>
      </c>
      <c r="AB285" s="285">
        <f t="shared" si="351"/>
        <v>0</v>
      </c>
      <c r="AC285" s="113" t="e">
        <f t="shared" si="352"/>
        <v>#DIV/0!</v>
      </c>
    </row>
    <row r="286" spans="1:29" s="21" customFormat="1" ht="42.75" hidden="1" x14ac:dyDescent="0.2">
      <c r="A286" s="92"/>
      <c r="B286" s="97" t="s">
        <v>1049</v>
      </c>
      <c r="C286" s="98" t="s">
        <v>1050</v>
      </c>
      <c r="D286" s="285"/>
      <c r="E286" s="285">
        <f>SUM('ADICIONES  2018'!C286:M286)</f>
        <v>0</v>
      </c>
      <c r="F286" s="285"/>
      <c r="G286" s="285"/>
      <c r="H286" s="285"/>
      <c r="I286" s="285"/>
      <c r="J286" s="285"/>
      <c r="K286" s="285">
        <f t="shared" si="468"/>
        <v>0</v>
      </c>
      <c r="L286" s="285">
        <v>0</v>
      </c>
      <c r="M286" s="285">
        <v>0</v>
      </c>
      <c r="N286" s="285"/>
      <c r="O286" s="285"/>
      <c r="P286" s="285"/>
      <c r="Q286" s="285">
        <v>0</v>
      </c>
      <c r="R286" s="285">
        <f t="shared" si="462"/>
        <v>0</v>
      </c>
      <c r="S286" s="285">
        <v>0</v>
      </c>
      <c r="T286" s="285">
        <v>0</v>
      </c>
      <c r="U286" s="285"/>
      <c r="V286" s="285"/>
      <c r="W286" s="285"/>
      <c r="X286" s="285"/>
      <c r="Y286" s="285"/>
      <c r="Z286" s="285"/>
      <c r="AA286" s="285">
        <f t="shared" si="467"/>
        <v>0</v>
      </c>
      <c r="AB286" s="285">
        <f t="shared" si="351"/>
        <v>0</v>
      </c>
      <c r="AC286" s="113" t="e">
        <f t="shared" si="352"/>
        <v>#DIV/0!</v>
      </c>
    </row>
    <row r="287" spans="1:29" s="21" customFormat="1" ht="42.75" hidden="1" x14ac:dyDescent="0.2">
      <c r="A287" s="92"/>
      <c r="B287" s="97" t="s">
        <v>1051</v>
      </c>
      <c r="C287" s="98" t="s">
        <v>1052</v>
      </c>
      <c r="D287" s="285"/>
      <c r="E287" s="285">
        <f>SUM('ADICIONES  2018'!C287:M287)</f>
        <v>0</v>
      </c>
      <c r="F287" s="285"/>
      <c r="G287" s="285"/>
      <c r="H287" s="285"/>
      <c r="I287" s="285"/>
      <c r="J287" s="285"/>
      <c r="K287" s="285">
        <f t="shared" si="468"/>
        <v>0</v>
      </c>
      <c r="L287" s="285">
        <v>0</v>
      </c>
      <c r="M287" s="285">
        <v>0</v>
      </c>
      <c r="N287" s="285"/>
      <c r="O287" s="285"/>
      <c r="P287" s="285"/>
      <c r="Q287" s="285">
        <v>0</v>
      </c>
      <c r="R287" s="285">
        <f t="shared" si="462"/>
        <v>0</v>
      </c>
      <c r="S287" s="285">
        <v>0</v>
      </c>
      <c r="T287" s="285">
        <v>0</v>
      </c>
      <c r="U287" s="285"/>
      <c r="V287" s="285"/>
      <c r="W287" s="285"/>
      <c r="X287" s="285"/>
      <c r="Y287" s="285"/>
      <c r="Z287" s="285"/>
      <c r="AA287" s="285">
        <f t="shared" si="467"/>
        <v>0</v>
      </c>
      <c r="AB287" s="285">
        <f t="shared" si="351"/>
        <v>0</v>
      </c>
      <c r="AC287" s="113" t="e">
        <f t="shared" si="352"/>
        <v>#DIV/0!</v>
      </c>
    </row>
    <row r="288" spans="1:29" s="21" customFormat="1" ht="42.75" hidden="1" x14ac:dyDescent="0.2">
      <c r="A288" s="92"/>
      <c r="B288" s="97" t="s">
        <v>1053</v>
      </c>
      <c r="C288" s="98" t="s">
        <v>1054</v>
      </c>
      <c r="D288" s="285"/>
      <c r="E288" s="285">
        <f>SUM('ADICIONES  2018'!C288:M288)</f>
        <v>0</v>
      </c>
      <c r="F288" s="285"/>
      <c r="G288" s="285"/>
      <c r="H288" s="285"/>
      <c r="I288" s="285"/>
      <c r="J288" s="285"/>
      <c r="K288" s="285">
        <f t="shared" si="468"/>
        <v>0</v>
      </c>
      <c r="L288" s="285">
        <v>0</v>
      </c>
      <c r="M288" s="285">
        <v>0</v>
      </c>
      <c r="N288" s="285"/>
      <c r="O288" s="285"/>
      <c r="P288" s="285"/>
      <c r="Q288" s="285">
        <v>0</v>
      </c>
      <c r="R288" s="285">
        <f t="shared" si="462"/>
        <v>0</v>
      </c>
      <c r="S288" s="285">
        <v>0</v>
      </c>
      <c r="T288" s="285">
        <v>0</v>
      </c>
      <c r="U288" s="285"/>
      <c r="V288" s="285"/>
      <c r="W288" s="285"/>
      <c r="X288" s="285"/>
      <c r="Y288" s="285"/>
      <c r="Z288" s="285"/>
      <c r="AA288" s="285">
        <f t="shared" si="467"/>
        <v>0</v>
      </c>
      <c r="AB288" s="285">
        <f t="shared" si="351"/>
        <v>0</v>
      </c>
      <c r="AC288" s="113" t="e">
        <f t="shared" si="352"/>
        <v>#DIV/0!</v>
      </c>
    </row>
    <row r="289" spans="1:29" s="21" customFormat="1" ht="42.75" hidden="1" x14ac:dyDescent="0.2">
      <c r="A289" s="92"/>
      <c r="B289" s="97" t="s">
        <v>1055</v>
      </c>
      <c r="C289" s="98" t="s">
        <v>1056</v>
      </c>
      <c r="D289" s="285"/>
      <c r="E289" s="285">
        <f>SUM('ADICIONES  2018'!C289:M289)</f>
        <v>0</v>
      </c>
      <c r="F289" s="285"/>
      <c r="G289" s="285"/>
      <c r="H289" s="285"/>
      <c r="I289" s="285"/>
      <c r="J289" s="285"/>
      <c r="K289" s="285">
        <f t="shared" si="468"/>
        <v>0</v>
      </c>
      <c r="L289" s="285">
        <v>0</v>
      </c>
      <c r="M289" s="285">
        <v>0</v>
      </c>
      <c r="N289" s="285"/>
      <c r="O289" s="285"/>
      <c r="P289" s="285"/>
      <c r="Q289" s="285">
        <v>0</v>
      </c>
      <c r="R289" s="285">
        <f t="shared" si="462"/>
        <v>0</v>
      </c>
      <c r="S289" s="285">
        <v>0</v>
      </c>
      <c r="T289" s="285">
        <v>0</v>
      </c>
      <c r="U289" s="285"/>
      <c r="V289" s="285"/>
      <c r="W289" s="285"/>
      <c r="X289" s="285"/>
      <c r="Y289" s="285"/>
      <c r="Z289" s="285"/>
      <c r="AA289" s="285">
        <f t="shared" si="467"/>
        <v>0</v>
      </c>
      <c r="AB289" s="285">
        <f t="shared" si="351"/>
        <v>0</v>
      </c>
      <c r="AC289" s="113" t="e">
        <f t="shared" si="352"/>
        <v>#DIV/0!</v>
      </c>
    </row>
    <row r="290" spans="1:29" s="21" customFormat="1" ht="28.5" hidden="1" x14ac:dyDescent="0.2">
      <c r="A290" s="92"/>
      <c r="B290" s="97" t="s">
        <v>1057</v>
      </c>
      <c r="C290" s="98" t="s">
        <v>1058</v>
      </c>
      <c r="D290" s="285"/>
      <c r="E290" s="285">
        <f>SUM('ADICIONES  2018'!C290:M290)</f>
        <v>0</v>
      </c>
      <c r="F290" s="285"/>
      <c r="G290" s="285"/>
      <c r="H290" s="285"/>
      <c r="I290" s="285"/>
      <c r="J290" s="285"/>
      <c r="K290" s="285">
        <f t="shared" si="468"/>
        <v>0</v>
      </c>
      <c r="L290" s="285">
        <v>0</v>
      </c>
      <c r="M290" s="285">
        <v>0</v>
      </c>
      <c r="N290" s="285"/>
      <c r="O290" s="285"/>
      <c r="P290" s="285"/>
      <c r="Q290" s="285">
        <v>0</v>
      </c>
      <c r="R290" s="285">
        <f t="shared" si="462"/>
        <v>0</v>
      </c>
      <c r="S290" s="285">
        <v>0</v>
      </c>
      <c r="T290" s="285">
        <v>0</v>
      </c>
      <c r="U290" s="285"/>
      <c r="V290" s="285"/>
      <c r="W290" s="285"/>
      <c r="X290" s="285"/>
      <c r="Y290" s="285"/>
      <c r="Z290" s="285"/>
      <c r="AA290" s="285">
        <f t="shared" si="467"/>
        <v>0</v>
      </c>
      <c r="AB290" s="285">
        <f t="shared" si="351"/>
        <v>0</v>
      </c>
      <c r="AC290" s="113" t="e">
        <f t="shared" si="352"/>
        <v>#DIV/0!</v>
      </c>
    </row>
    <row r="291" spans="1:29" s="21" customFormat="1" ht="42.75" x14ac:dyDescent="0.2">
      <c r="A291" s="92"/>
      <c r="B291" s="97" t="s">
        <v>1059</v>
      </c>
      <c r="C291" s="98" t="s">
        <v>1060</v>
      </c>
      <c r="D291" s="285"/>
      <c r="E291" s="285">
        <f>SUM('ADICIONES  2018'!C291:M291)</f>
        <v>0</v>
      </c>
      <c r="F291" s="285"/>
      <c r="G291" s="285"/>
      <c r="H291" s="285"/>
      <c r="I291" s="285"/>
      <c r="J291" s="285"/>
      <c r="K291" s="285">
        <f t="shared" si="468"/>
        <v>0</v>
      </c>
      <c r="L291" s="285">
        <v>0</v>
      </c>
      <c r="M291" s="285">
        <v>0</v>
      </c>
      <c r="N291" s="285"/>
      <c r="O291" s="285"/>
      <c r="P291" s="285"/>
      <c r="Q291" s="285">
        <v>0</v>
      </c>
      <c r="R291" s="285">
        <f t="shared" si="462"/>
        <v>0</v>
      </c>
      <c r="S291" s="285">
        <v>0</v>
      </c>
      <c r="T291" s="285">
        <v>35789701</v>
      </c>
      <c r="U291" s="285"/>
      <c r="V291" s="285"/>
      <c r="W291" s="285"/>
      <c r="X291" s="285"/>
      <c r="Y291" s="285"/>
      <c r="Z291" s="285"/>
      <c r="AA291" s="285">
        <f t="shared" si="467"/>
        <v>35789701</v>
      </c>
      <c r="AB291" s="285">
        <f t="shared" si="351"/>
        <v>35789701</v>
      </c>
      <c r="AC291" s="113">
        <v>0</v>
      </c>
    </row>
    <row r="292" spans="1:29" s="21" customFormat="1" ht="42.75" hidden="1" x14ac:dyDescent="0.2">
      <c r="A292" s="92"/>
      <c r="B292" s="97" t="s">
        <v>1061</v>
      </c>
      <c r="C292" s="98" t="s">
        <v>1062</v>
      </c>
      <c r="D292" s="285"/>
      <c r="E292" s="285">
        <f>SUM('ADICIONES  2018'!C292:M292)</f>
        <v>0</v>
      </c>
      <c r="F292" s="285"/>
      <c r="G292" s="285"/>
      <c r="H292" s="285"/>
      <c r="I292" s="285"/>
      <c r="J292" s="285"/>
      <c r="K292" s="285">
        <f t="shared" si="468"/>
        <v>0</v>
      </c>
      <c r="L292" s="285">
        <v>0</v>
      </c>
      <c r="M292" s="285">
        <v>0</v>
      </c>
      <c r="N292" s="285"/>
      <c r="O292" s="285"/>
      <c r="P292" s="285"/>
      <c r="Q292" s="285">
        <v>0</v>
      </c>
      <c r="R292" s="285">
        <f t="shared" si="462"/>
        <v>0</v>
      </c>
      <c r="S292" s="285">
        <v>0</v>
      </c>
      <c r="T292" s="285">
        <v>0</v>
      </c>
      <c r="U292" s="285"/>
      <c r="V292" s="285"/>
      <c r="W292" s="285"/>
      <c r="X292" s="285"/>
      <c r="Y292" s="285"/>
      <c r="Z292" s="285"/>
      <c r="AA292" s="285">
        <f t="shared" si="467"/>
        <v>0</v>
      </c>
      <c r="AB292" s="285">
        <f t="shared" si="351"/>
        <v>0</v>
      </c>
      <c r="AC292" s="113" t="e">
        <f t="shared" si="352"/>
        <v>#DIV/0!</v>
      </c>
    </row>
    <row r="293" spans="1:29" s="21" customFormat="1" ht="42.75" hidden="1" x14ac:dyDescent="0.2">
      <c r="A293" s="92"/>
      <c r="B293" s="97" t="s">
        <v>1063</v>
      </c>
      <c r="C293" s="98" t="s">
        <v>1064</v>
      </c>
      <c r="D293" s="285"/>
      <c r="E293" s="285">
        <f>SUM('ADICIONES  2018'!C293:M293)</f>
        <v>0</v>
      </c>
      <c r="F293" s="285"/>
      <c r="G293" s="285"/>
      <c r="H293" s="285"/>
      <c r="I293" s="285"/>
      <c r="J293" s="285"/>
      <c r="K293" s="285">
        <f t="shared" si="468"/>
        <v>0</v>
      </c>
      <c r="L293" s="285">
        <v>0</v>
      </c>
      <c r="M293" s="285">
        <v>0</v>
      </c>
      <c r="N293" s="285"/>
      <c r="O293" s="285"/>
      <c r="P293" s="285"/>
      <c r="Q293" s="285">
        <v>0</v>
      </c>
      <c r="R293" s="285">
        <f t="shared" si="462"/>
        <v>0</v>
      </c>
      <c r="S293" s="285">
        <v>0</v>
      </c>
      <c r="T293" s="285">
        <v>0</v>
      </c>
      <c r="U293" s="285"/>
      <c r="V293" s="285"/>
      <c r="W293" s="285"/>
      <c r="X293" s="285"/>
      <c r="Y293" s="285"/>
      <c r="Z293" s="285"/>
      <c r="AA293" s="285">
        <f t="shared" si="467"/>
        <v>0</v>
      </c>
      <c r="AB293" s="285">
        <f t="shared" si="351"/>
        <v>0</v>
      </c>
      <c r="AC293" s="113" t="e">
        <f t="shared" si="352"/>
        <v>#DIV/0!</v>
      </c>
    </row>
    <row r="294" spans="1:29" s="21" customFormat="1" ht="42.75" hidden="1" x14ac:dyDescent="0.2">
      <c r="A294" s="92"/>
      <c r="B294" s="97" t="s">
        <v>1065</v>
      </c>
      <c r="C294" s="98" t="s">
        <v>1066</v>
      </c>
      <c r="D294" s="285"/>
      <c r="E294" s="285">
        <f>SUM('ADICIONES  2018'!C294:M294)</f>
        <v>0</v>
      </c>
      <c r="F294" s="285"/>
      <c r="G294" s="285"/>
      <c r="H294" s="285"/>
      <c r="I294" s="285"/>
      <c r="J294" s="285"/>
      <c r="K294" s="285">
        <f t="shared" si="468"/>
        <v>0</v>
      </c>
      <c r="L294" s="285">
        <v>0</v>
      </c>
      <c r="M294" s="285">
        <v>0</v>
      </c>
      <c r="N294" s="285"/>
      <c r="O294" s="285"/>
      <c r="P294" s="285"/>
      <c r="Q294" s="285">
        <v>0</v>
      </c>
      <c r="R294" s="285">
        <f t="shared" si="462"/>
        <v>0</v>
      </c>
      <c r="S294" s="285">
        <v>0</v>
      </c>
      <c r="T294" s="285">
        <v>0</v>
      </c>
      <c r="U294" s="285"/>
      <c r="V294" s="285"/>
      <c r="W294" s="285"/>
      <c r="X294" s="285"/>
      <c r="Y294" s="285"/>
      <c r="Z294" s="285"/>
      <c r="AA294" s="285">
        <f t="shared" si="467"/>
        <v>0</v>
      </c>
      <c r="AB294" s="285">
        <f t="shared" si="351"/>
        <v>0</v>
      </c>
      <c r="AC294" s="113" t="e">
        <f t="shared" si="352"/>
        <v>#DIV/0!</v>
      </c>
    </row>
    <row r="295" spans="1:29" s="21" customFormat="1" ht="42.75" x14ac:dyDescent="0.2">
      <c r="A295" s="92"/>
      <c r="B295" s="97" t="s">
        <v>1067</v>
      </c>
      <c r="C295" s="98" t="s">
        <v>1068</v>
      </c>
      <c r="D295" s="285"/>
      <c r="E295" s="285">
        <f>SUM('ADICIONES  2018'!C295:M295)</f>
        <v>0</v>
      </c>
      <c r="F295" s="285"/>
      <c r="G295" s="285"/>
      <c r="H295" s="285"/>
      <c r="I295" s="285"/>
      <c r="J295" s="285"/>
      <c r="K295" s="285">
        <f t="shared" si="468"/>
        <v>0</v>
      </c>
      <c r="L295" s="285">
        <v>0</v>
      </c>
      <c r="M295" s="285">
        <v>3670577</v>
      </c>
      <c r="N295" s="285"/>
      <c r="O295" s="285"/>
      <c r="P295" s="285"/>
      <c r="Q295" s="285">
        <v>0</v>
      </c>
      <c r="R295" s="285">
        <f t="shared" si="462"/>
        <v>3670577</v>
      </c>
      <c r="S295" s="285">
        <v>0</v>
      </c>
      <c r="T295" s="285">
        <v>0</v>
      </c>
      <c r="U295" s="285"/>
      <c r="V295" s="285"/>
      <c r="W295" s="285"/>
      <c r="X295" s="285"/>
      <c r="Y295" s="285"/>
      <c r="Z295" s="285"/>
      <c r="AA295" s="285">
        <f t="shared" si="467"/>
        <v>0</v>
      </c>
      <c r="AB295" s="285">
        <f t="shared" si="351"/>
        <v>3670577</v>
      </c>
      <c r="AC295" s="113">
        <v>0</v>
      </c>
    </row>
    <row r="296" spans="1:29" s="21" customFormat="1" ht="28.5" hidden="1" x14ac:dyDescent="0.2">
      <c r="A296" s="92"/>
      <c r="B296" s="97" t="s">
        <v>1069</v>
      </c>
      <c r="C296" s="98" t="s">
        <v>1070</v>
      </c>
      <c r="D296" s="285"/>
      <c r="E296" s="285">
        <f>SUM('ADICIONES  2018'!C296:M296)</f>
        <v>0</v>
      </c>
      <c r="F296" s="285"/>
      <c r="G296" s="285"/>
      <c r="H296" s="285"/>
      <c r="I296" s="285"/>
      <c r="J296" s="285"/>
      <c r="K296" s="285">
        <f t="shared" si="468"/>
        <v>0</v>
      </c>
      <c r="L296" s="285">
        <v>0</v>
      </c>
      <c r="M296" s="285">
        <v>0</v>
      </c>
      <c r="N296" s="285"/>
      <c r="O296" s="285"/>
      <c r="P296" s="285"/>
      <c r="Q296" s="285">
        <v>0</v>
      </c>
      <c r="R296" s="285">
        <f t="shared" si="462"/>
        <v>0</v>
      </c>
      <c r="S296" s="285">
        <v>0</v>
      </c>
      <c r="T296" s="285">
        <v>0</v>
      </c>
      <c r="U296" s="285"/>
      <c r="V296" s="285"/>
      <c r="W296" s="285"/>
      <c r="X296" s="285"/>
      <c r="Y296" s="285"/>
      <c r="Z296" s="285"/>
      <c r="AA296" s="285">
        <f t="shared" si="467"/>
        <v>0</v>
      </c>
      <c r="AB296" s="285">
        <f t="shared" si="351"/>
        <v>0</v>
      </c>
      <c r="AC296" s="113" t="e">
        <f t="shared" si="352"/>
        <v>#DIV/0!</v>
      </c>
    </row>
    <row r="297" spans="1:29" s="21" customFormat="1" ht="28.5" hidden="1" x14ac:dyDescent="0.2">
      <c r="A297" s="92"/>
      <c r="B297" s="97" t="s">
        <v>1071</v>
      </c>
      <c r="C297" s="98" t="s">
        <v>1072</v>
      </c>
      <c r="D297" s="285"/>
      <c r="E297" s="285">
        <f>SUM('ADICIONES  2018'!C297:M297)</f>
        <v>0</v>
      </c>
      <c r="F297" s="285"/>
      <c r="G297" s="285"/>
      <c r="H297" s="285"/>
      <c r="I297" s="285"/>
      <c r="J297" s="285"/>
      <c r="K297" s="285">
        <f t="shared" si="468"/>
        <v>0</v>
      </c>
      <c r="L297" s="285">
        <v>0</v>
      </c>
      <c r="M297" s="285">
        <v>0</v>
      </c>
      <c r="N297" s="285"/>
      <c r="O297" s="285"/>
      <c r="P297" s="285"/>
      <c r="Q297" s="285">
        <v>0</v>
      </c>
      <c r="R297" s="285">
        <f t="shared" si="462"/>
        <v>0</v>
      </c>
      <c r="S297" s="285">
        <v>0</v>
      </c>
      <c r="T297" s="285">
        <v>0</v>
      </c>
      <c r="U297" s="285"/>
      <c r="V297" s="285"/>
      <c r="W297" s="285"/>
      <c r="X297" s="285"/>
      <c r="Y297" s="285"/>
      <c r="Z297" s="285"/>
      <c r="AA297" s="285">
        <f t="shared" si="467"/>
        <v>0</v>
      </c>
      <c r="AB297" s="285">
        <f t="shared" si="351"/>
        <v>0</v>
      </c>
      <c r="AC297" s="113" t="e">
        <f t="shared" si="352"/>
        <v>#DIV/0!</v>
      </c>
    </row>
    <row r="298" spans="1:29" s="21" customFormat="1" ht="42.75" hidden="1" x14ac:dyDescent="0.2">
      <c r="A298" s="92"/>
      <c r="B298" s="97" t="s">
        <v>1073</v>
      </c>
      <c r="C298" s="98" t="s">
        <v>1074</v>
      </c>
      <c r="D298" s="285"/>
      <c r="E298" s="285">
        <f>SUM('ADICIONES  2018'!C298:M298)</f>
        <v>0</v>
      </c>
      <c r="F298" s="285"/>
      <c r="G298" s="285"/>
      <c r="H298" s="285"/>
      <c r="I298" s="285"/>
      <c r="J298" s="285"/>
      <c r="K298" s="285">
        <f t="shared" si="468"/>
        <v>0</v>
      </c>
      <c r="L298" s="285">
        <v>0</v>
      </c>
      <c r="M298" s="285">
        <v>0</v>
      </c>
      <c r="N298" s="285"/>
      <c r="O298" s="285"/>
      <c r="P298" s="285"/>
      <c r="Q298" s="285">
        <v>0</v>
      </c>
      <c r="R298" s="285">
        <f t="shared" si="462"/>
        <v>0</v>
      </c>
      <c r="S298" s="285">
        <v>0</v>
      </c>
      <c r="T298" s="285">
        <v>0</v>
      </c>
      <c r="U298" s="285"/>
      <c r="V298" s="285"/>
      <c r="W298" s="285"/>
      <c r="X298" s="285"/>
      <c r="Y298" s="285"/>
      <c r="Z298" s="285"/>
      <c r="AA298" s="285">
        <f t="shared" si="467"/>
        <v>0</v>
      </c>
      <c r="AB298" s="285">
        <f t="shared" si="351"/>
        <v>0</v>
      </c>
      <c r="AC298" s="113" t="e">
        <f t="shared" si="352"/>
        <v>#DIV/0!</v>
      </c>
    </row>
    <row r="299" spans="1:29" s="21" customFormat="1" ht="28.5" x14ac:dyDescent="0.2">
      <c r="A299" s="92"/>
      <c r="B299" s="97" t="s">
        <v>1075</v>
      </c>
      <c r="C299" s="98" t="s">
        <v>1076</v>
      </c>
      <c r="D299" s="285"/>
      <c r="E299" s="285">
        <f>SUM('ADICIONES  2018'!C299:M299)</f>
        <v>0</v>
      </c>
      <c r="F299" s="285"/>
      <c r="G299" s="285"/>
      <c r="H299" s="285"/>
      <c r="I299" s="285"/>
      <c r="J299" s="285"/>
      <c r="K299" s="285">
        <f t="shared" si="468"/>
        <v>0</v>
      </c>
      <c r="L299" s="285">
        <v>12143162</v>
      </c>
      <c r="M299" s="285">
        <v>0</v>
      </c>
      <c r="N299" s="285"/>
      <c r="O299" s="285"/>
      <c r="P299" s="285"/>
      <c r="Q299" s="285">
        <v>0</v>
      </c>
      <c r="R299" s="285">
        <f t="shared" si="462"/>
        <v>12143162</v>
      </c>
      <c r="S299" s="285">
        <v>0</v>
      </c>
      <c r="T299" s="285">
        <v>0</v>
      </c>
      <c r="U299" s="285"/>
      <c r="V299" s="285"/>
      <c r="W299" s="285"/>
      <c r="X299" s="285"/>
      <c r="Y299" s="285"/>
      <c r="Z299" s="285"/>
      <c r="AA299" s="285">
        <f t="shared" si="467"/>
        <v>0</v>
      </c>
      <c r="AB299" s="285">
        <f t="shared" si="351"/>
        <v>12143162</v>
      </c>
      <c r="AC299" s="113">
        <v>0</v>
      </c>
    </row>
    <row r="300" spans="1:29" s="21" customFormat="1" ht="42.75" hidden="1" x14ac:dyDescent="0.2">
      <c r="A300" s="92"/>
      <c r="B300" s="97" t="s">
        <v>1077</v>
      </c>
      <c r="C300" s="98" t="s">
        <v>1078</v>
      </c>
      <c r="D300" s="285"/>
      <c r="E300" s="285">
        <f>SUM('ADICIONES  2018'!C300:M300)</f>
        <v>0</v>
      </c>
      <c r="F300" s="285"/>
      <c r="G300" s="285"/>
      <c r="H300" s="285"/>
      <c r="I300" s="285"/>
      <c r="J300" s="285"/>
      <c r="K300" s="285">
        <f t="shared" si="468"/>
        <v>0</v>
      </c>
      <c r="L300" s="285">
        <v>0</v>
      </c>
      <c r="M300" s="285">
        <v>0</v>
      </c>
      <c r="N300" s="285"/>
      <c r="O300" s="285"/>
      <c r="P300" s="285"/>
      <c r="Q300" s="285">
        <v>0</v>
      </c>
      <c r="R300" s="285">
        <f t="shared" si="462"/>
        <v>0</v>
      </c>
      <c r="S300" s="285">
        <v>0</v>
      </c>
      <c r="T300" s="285">
        <v>0</v>
      </c>
      <c r="U300" s="285"/>
      <c r="V300" s="285"/>
      <c r="W300" s="285"/>
      <c r="X300" s="285"/>
      <c r="Y300" s="285"/>
      <c r="Z300" s="285"/>
      <c r="AA300" s="285">
        <f t="shared" si="467"/>
        <v>0</v>
      </c>
      <c r="AB300" s="285">
        <f t="shared" si="351"/>
        <v>0</v>
      </c>
      <c r="AC300" s="113" t="e">
        <f t="shared" si="352"/>
        <v>#DIV/0!</v>
      </c>
    </row>
    <row r="301" spans="1:29" s="21" customFormat="1" ht="28.5" hidden="1" x14ac:dyDescent="0.2">
      <c r="A301" s="92"/>
      <c r="B301" s="97" t="s">
        <v>1079</v>
      </c>
      <c r="C301" s="98" t="s">
        <v>1080</v>
      </c>
      <c r="D301" s="285"/>
      <c r="E301" s="285">
        <f>SUM('ADICIONES  2018'!C301:M301)</f>
        <v>0</v>
      </c>
      <c r="F301" s="285"/>
      <c r="G301" s="285"/>
      <c r="H301" s="285"/>
      <c r="I301" s="285"/>
      <c r="J301" s="285"/>
      <c r="K301" s="285">
        <f t="shared" si="468"/>
        <v>0</v>
      </c>
      <c r="L301" s="285">
        <v>0</v>
      </c>
      <c r="M301" s="285">
        <v>0</v>
      </c>
      <c r="N301" s="285"/>
      <c r="O301" s="285"/>
      <c r="P301" s="285"/>
      <c r="Q301" s="285">
        <v>0</v>
      </c>
      <c r="R301" s="285">
        <f t="shared" si="462"/>
        <v>0</v>
      </c>
      <c r="S301" s="285">
        <v>0</v>
      </c>
      <c r="T301" s="285">
        <v>0</v>
      </c>
      <c r="U301" s="285"/>
      <c r="V301" s="285"/>
      <c r="W301" s="285"/>
      <c r="X301" s="285"/>
      <c r="Y301" s="285"/>
      <c r="Z301" s="285"/>
      <c r="AA301" s="285">
        <f t="shared" si="467"/>
        <v>0</v>
      </c>
      <c r="AB301" s="285">
        <f t="shared" si="351"/>
        <v>0</v>
      </c>
      <c r="AC301" s="113" t="e">
        <f t="shared" si="352"/>
        <v>#DIV/0!</v>
      </c>
    </row>
    <row r="302" spans="1:29" s="21" customFormat="1" ht="42.75" hidden="1" x14ac:dyDescent="0.2">
      <c r="A302" s="92"/>
      <c r="B302" s="97" t="s">
        <v>1081</v>
      </c>
      <c r="C302" s="98" t="s">
        <v>1082</v>
      </c>
      <c r="D302" s="285"/>
      <c r="E302" s="285">
        <f>SUM('ADICIONES  2018'!C302:M302)</f>
        <v>0</v>
      </c>
      <c r="F302" s="285"/>
      <c r="G302" s="285"/>
      <c r="H302" s="285"/>
      <c r="I302" s="285"/>
      <c r="J302" s="285"/>
      <c r="K302" s="285">
        <f t="shared" si="468"/>
        <v>0</v>
      </c>
      <c r="L302" s="285">
        <v>0</v>
      </c>
      <c r="M302" s="285">
        <v>0</v>
      </c>
      <c r="N302" s="285"/>
      <c r="O302" s="285"/>
      <c r="P302" s="285"/>
      <c r="Q302" s="285">
        <v>0</v>
      </c>
      <c r="R302" s="285">
        <f t="shared" si="462"/>
        <v>0</v>
      </c>
      <c r="S302" s="285">
        <v>0</v>
      </c>
      <c r="T302" s="285">
        <v>0</v>
      </c>
      <c r="U302" s="285"/>
      <c r="V302" s="285"/>
      <c r="W302" s="285"/>
      <c r="X302" s="285"/>
      <c r="Y302" s="285"/>
      <c r="Z302" s="285"/>
      <c r="AA302" s="285">
        <f t="shared" si="467"/>
        <v>0</v>
      </c>
      <c r="AB302" s="285">
        <f t="shared" si="351"/>
        <v>0</v>
      </c>
      <c r="AC302" s="113" t="e">
        <f t="shared" si="352"/>
        <v>#DIV/0!</v>
      </c>
    </row>
    <row r="303" spans="1:29" s="21" customFormat="1" ht="42.75" hidden="1" x14ac:dyDescent="0.2">
      <c r="A303" s="92"/>
      <c r="B303" s="97" t="s">
        <v>1083</v>
      </c>
      <c r="C303" s="98" t="s">
        <v>1084</v>
      </c>
      <c r="D303" s="285"/>
      <c r="E303" s="285">
        <f>SUM('ADICIONES  2018'!C303:M303)</f>
        <v>0</v>
      </c>
      <c r="F303" s="285"/>
      <c r="G303" s="285"/>
      <c r="H303" s="285"/>
      <c r="I303" s="285"/>
      <c r="J303" s="285"/>
      <c r="K303" s="285">
        <f t="shared" si="468"/>
        <v>0</v>
      </c>
      <c r="L303" s="285">
        <v>0</v>
      </c>
      <c r="M303" s="285">
        <v>0</v>
      </c>
      <c r="N303" s="285"/>
      <c r="O303" s="285"/>
      <c r="P303" s="285"/>
      <c r="Q303" s="285">
        <v>0</v>
      </c>
      <c r="R303" s="285">
        <f t="shared" si="462"/>
        <v>0</v>
      </c>
      <c r="S303" s="285">
        <v>0</v>
      </c>
      <c r="T303" s="285">
        <v>0</v>
      </c>
      <c r="U303" s="285"/>
      <c r="V303" s="285"/>
      <c r="W303" s="285"/>
      <c r="X303" s="285"/>
      <c r="Y303" s="285"/>
      <c r="Z303" s="285"/>
      <c r="AA303" s="285">
        <f t="shared" si="467"/>
        <v>0</v>
      </c>
      <c r="AB303" s="285">
        <f t="shared" si="351"/>
        <v>0</v>
      </c>
      <c r="AC303" s="113" t="e">
        <f t="shared" si="352"/>
        <v>#DIV/0!</v>
      </c>
    </row>
    <row r="304" spans="1:29" s="21" customFormat="1" ht="42.75" hidden="1" x14ac:dyDescent="0.2">
      <c r="A304" s="92"/>
      <c r="B304" s="97" t="s">
        <v>1085</v>
      </c>
      <c r="C304" s="98" t="s">
        <v>1086</v>
      </c>
      <c r="D304" s="285"/>
      <c r="E304" s="285">
        <f>SUM('ADICIONES  2018'!C304:M304)</f>
        <v>0</v>
      </c>
      <c r="F304" s="285"/>
      <c r="G304" s="285"/>
      <c r="H304" s="285"/>
      <c r="I304" s="285"/>
      <c r="J304" s="285"/>
      <c r="K304" s="285">
        <f t="shared" si="468"/>
        <v>0</v>
      </c>
      <c r="L304" s="285">
        <v>0</v>
      </c>
      <c r="M304" s="285">
        <v>0</v>
      </c>
      <c r="N304" s="285"/>
      <c r="O304" s="285"/>
      <c r="P304" s="285"/>
      <c r="Q304" s="285">
        <v>0</v>
      </c>
      <c r="R304" s="285">
        <f t="shared" si="462"/>
        <v>0</v>
      </c>
      <c r="S304" s="285">
        <v>0</v>
      </c>
      <c r="T304" s="285">
        <v>0</v>
      </c>
      <c r="U304" s="285"/>
      <c r="V304" s="285"/>
      <c r="W304" s="285"/>
      <c r="X304" s="285"/>
      <c r="Y304" s="285"/>
      <c r="Z304" s="285"/>
      <c r="AA304" s="285">
        <f t="shared" si="467"/>
        <v>0</v>
      </c>
      <c r="AB304" s="285">
        <f t="shared" si="351"/>
        <v>0</v>
      </c>
      <c r="AC304" s="113" t="e">
        <f t="shared" si="352"/>
        <v>#DIV/0!</v>
      </c>
    </row>
    <row r="305" spans="1:29" s="21" customFormat="1" ht="42.75" x14ac:dyDescent="0.2">
      <c r="A305" s="92"/>
      <c r="B305" s="97" t="s">
        <v>1087</v>
      </c>
      <c r="C305" s="98" t="s">
        <v>1088</v>
      </c>
      <c r="D305" s="285"/>
      <c r="E305" s="285">
        <f>SUM('ADICIONES  2018'!C305:M305)</f>
        <v>0</v>
      </c>
      <c r="F305" s="285"/>
      <c r="G305" s="285"/>
      <c r="H305" s="285"/>
      <c r="I305" s="285"/>
      <c r="J305" s="285"/>
      <c r="K305" s="285">
        <f t="shared" si="468"/>
        <v>0</v>
      </c>
      <c r="L305" s="285">
        <v>0</v>
      </c>
      <c r="M305" s="285">
        <v>0</v>
      </c>
      <c r="N305" s="285"/>
      <c r="O305" s="285"/>
      <c r="P305" s="285"/>
      <c r="Q305" s="285">
        <v>0</v>
      </c>
      <c r="R305" s="285">
        <f t="shared" si="462"/>
        <v>0</v>
      </c>
      <c r="S305" s="285">
        <v>0</v>
      </c>
      <c r="T305" s="285">
        <v>0</v>
      </c>
      <c r="U305" s="285"/>
      <c r="V305" s="285">
        <v>2728482</v>
      </c>
      <c r="W305" s="285"/>
      <c r="X305" s="285"/>
      <c r="Y305" s="285"/>
      <c r="Z305" s="285"/>
      <c r="AA305" s="285">
        <f t="shared" si="467"/>
        <v>2728482</v>
      </c>
      <c r="AB305" s="285">
        <f t="shared" si="351"/>
        <v>2728482</v>
      </c>
      <c r="AC305" s="113">
        <v>0</v>
      </c>
    </row>
    <row r="306" spans="1:29" s="21" customFormat="1" ht="28.5" hidden="1" x14ac:dyDescent="0.2">
      <c r="A306" s="92"/>
      <c r="B306" s="97" t="s">
        <v>1089</v>
      </c>
      <c r="C306" s="98" t="s">
        <v>1090</v>
      </c>
      <c r="D306" s="285"/>
      <c r="E306" s="285">
        <f>SUM('ADICIONES  2018'!C306:M306)</f>
        <v>0</v>
      </c>
      <c r="F306" s="285"/>
      <c r="G306" s="285"/>
      <c r="H306" s="285"/>
      <c r="I306" s="285"/>
      <c r="J306" s="285"/>
      <c r="K306" s="285">
        <f t="shared" si="468"/>
        <v>0</v>
      </c>
      <c r="L306" s="285">
        <v>0</v>
      </c>
      <c r="M306" s="285">
        <v>0</v>
      </c>
      <c r="N306" s="285"/>
      <c r="O306" s="285"/>
      <c r="P306" s="285"/>
      <c r="Q306" s="285">
        <v>0</v>
      </c>
      <c r="R306" s="285">
        <f t="shared" si="462"/>
        <v>0</v>
      </c>
      <c r="S306" s="285">
        <v>0</v>
      </c>
      <c r="T306" s="285">
        <v>0</v>
      </c>
      <c r="U306" s="285"/>
      <c r="V306" s="285"/>
      <c r="W306" s="285"/>
      <c r="X306" s="285"/>
      <c r="Y306" s="285"/>
      <c r="Z306" s="285"/>
      <c r="AA306" s="285">
        <f t="shared" si="467"/>
        <v>0</v>
      </c>
      <c r="AB306" s="285">
        <f t="shared" si="351"/>
        <v>0</v>
      </c>
      <c r="AC306" s="113" t="e">
        <f t="shared" si="352"/>
        <v>#DIV/0!</v>
      </c>
    </row>
    <row r="307" spans="1:29" s="21" customFormat="1" ht="42.75" hidden="1" x14ac:dyDescent="0.2">
      <c r="A307" s="92"/>
      <c r="B307" s="97" t="s">
        <v>1091</v>
      </c>
      <c r="C307" s="98" t="s">
        <v>1092</v>
      </c>
      <c r="D307" s="285"/>
      <c r="E307" s="285">
        <f>SUM('ADICIONES  2018'!C307:M307)</f>
        <v>0</v>
      </c>
      <c r="F307" s="285"/>
      <c r="G307" s="285"/>
      <c r="H307" s="285"/>
      <c r="I307" s="285"/>
      <c r="J307" s="285"/>
      <c r="K307" s="285">
        <f t="shared" si="468"/>
        <v>0</v>
      </c>
      <c r="L307" s="285">
        <v>0</v>
      </c>
      <c r="M307" s="285">
        <v>0</v>
      </c>
      <c r="N307" s="285"/>
      <c r="O307" s="285"/>
      <c r="P307" s="285"/>
      <c r="Q307" s="285">
        <v>0</v>
      </c>
      <c r="R307" s="285">
        <f t="shared" si="462"/>
        <v>0</v>
      </c>
      <c r="S307" s="285">
        <v>0</v>
      </c>
      <c r="T307" s="285">
        <v>0</v>
      </c>
      <c r="U307" s="285"/>
      <c r="V307" s="285"/>
      <c r="W307" s="285"/>
      <c r="X307" s="285"/>
      <c r="Y307" s="285"/>
      <c r="Z307" s="285"/>
      <c r="AA307" s="285">
        <f t="shared" si="467"/>
        <v>0</v>
      </c>
      <c r="AB307" s="285">
        <f t="shared" si="351"/>
        <v>0</v>
      </c>
      <c r="AC307" s="113" t="e">
        <f t="shared" si="352"/>
        <v>#DIV/0!</v>
      </c>
    </row>
    <row r="308" spans="1:29" s="21" customFormat="1" ht="42.75" hidden="1" x14ac:dyDescent="0.2">
      <c r="A308" s="92"/>
      <c r="B308" s="97" t="s">
        <v>1093</v>
      </c>
      <c r="C308" s="98" t="s">
        <v>1094</v>
      </c>
      <c r="D308" s="285"/>
      <c r="E308" s="285">
        <f>SUM('ADICIONES  2018'!C308:M308)</f>
        <v>0</v>
      </c>
      <c r="F308" s="285"/>
      <c r="G308" s="285"/>
      <c r="H308" s="285"/>
      <c r="I308" s="285"/>
      <c r="J308" s="285"/>
      <c r="K308" s="285">
        <f t="shared" si="468"/>
        <v>0</v>
      </c>
      <c r="L308" s="285">
        <v>0</v>
      </c>
      <c r="M308" s="285">
        <v>0</v>
      </c>
      <c r="N308" s="285"/>
      <c r="O308" s="285"/>
      <c r="P308" s="285"/>
      <c r="Q308" s="285">
        <v>0</v>
      </c>
      <c r="R308" s="285">
        <f t="shared" si="462"/>
        <v>0</v>
      </c>
      <c r="S308" s="285">
        <v>0</v>
      </c>
      <c r="T308" s="285">
        <v>0</v>
      </c>
      <c r="U308" s="285"/>
      <c r="V308" s="285"/>
      <c r="W308" s="285"/>
      <c r="X308" s="285"/>
      <c r="Y308" s="285"/>
      <c r="Z308" s="285"/>
      <c r="AA308" s="285">
        <f t="shared" si="467"/>
        <v>0</v>
      </c>
      <c r="AB308" s="285">
        <f t="shared" si="351"/>
        <v>0</v>
      </c>
      <c r="AC308" s="113" t="e">
        <f t="shared" si="352"/>
        <v>#DIV/0!</v>
      </c>
    </row>
    <row r="309" spans="1:29" s="21" customFormat="1" ht="42.75" x14ac:dyDescent="0.2">
      <c r="A309" s="92"/>
      <c r="B309" s="97" t="s">
        <v>1095</v>
      </c>
      <c r="C309" s="98" t="s">
        <v>1096</v>
      </c>
      <c r="D309" s="285"/>
      <c r="E309" s="285">
        <f>SUM('ADICIONES  2018'!C309:M309)</f>
        <v>0</v>
      </c>
      <c r="F309" s="285"/>
      <c r="G309" s="285"/>
      <c r="H309" s="285"/>
      <c r="I309" s="285"/>
      <c r="J309" s="285"/>
      <c r="K309" s="285">
        <f t="shared" si="468"/>
        <v>0</v>
      </c>
      <c r="L309" s="285">
        <v>5488649.4000000004</v>
      </c>
      <c r="M309" s="285">
        <v>0</v>
      </c>
      <c r="N309" s="285"/>
      <c r="O309" s="285"/>
      <c r="P309" s="285"/>
      <c r="Q309" s="285">
        <v>0</v>
      </c>
      <c r="R309" s="285">
        <f t="shared" si="462"/>
        <v>5488649.4000000004</v>
      </c>
      <c r="S309" s="285">
        <v>0</v>
      </c>
      <c r="T309" s="285">
        <v>0</v>
      </c>
      <c r="U309" s="285"/>
      <c r="V309" s="285"/>
      <c r="W309" s="285"/>
      <c r="X309" s="285"/>
      <c r="Y309" s="285"/>
      <c r="Z309" s="285"/>
      <c r="AA309" s="285">
        <f t="shared" si="467"/>
        <v>0</v>
      </c>
      <c r="AB309" s="285">
        <f t="shared" si="351"/>
        <v>5488649.4000000004</v>
      </c>
      <c r="AC309" s="113">
        <v>0</v>
      </c>
    </row>
    <row r="310" spans="1:29" s="21" customFormat="1" ht="28.5" hidden="1" x14ac:dyDescent="0.2">
      <c r="A310" s="92"/>
      <c r="B310" s="97" t="s">
        <v>1097</v>
      </c>
      <c r="C310" s="98" t="s">
        <v>1098</v>
      </c>
      <c r="D310" s="285"/>
      <c r="E310" s="285">
        <f>SUM('ADICIONES  2018'!C310:M310)</f>
        <v>0</v>
      </c>
      <c r="F310" s="285"/>
      <c r="G310" s="285"/>
      <c r="H310" s="285"/>
      <c r="I310" s="285"/>
      <c r="J310" s="285"/>
      <c r="K310" s="285">
        <f t="shared" si="468"/>
        <v>0</v>
      </c>
      <c r="L310" s="285">
        <v>0</v>
      </c>
      <c r="M310" s="285">
        <v>0</v>
      </c>
      <c r="N310" s="285"/>
      <c r="O310" s="285"/>
      <c r="P310" s="285"/>
      <c r="Q310" s="285">
        <v>0</v>
      </c>
      <c r="R310" s="285">
        <f t="shared" si="462"/>
        <v>0</v>
      </c>
      <c r="S310" s="285">
        <v>0</v>
      </c>
      <c r="T310" s="285">
        <v>0</v>
      </c>
      <c r="U310" s="285"/>
      <c r="V310" s="285"/>
      <c r="W310" s="285"/>
      <c r="X310" s="285"/>
      <c r="Y310" s="285"/>
      <c r="Z310" s="285"/>
      <c r="AA310" s="285">
        <f t="shared" si="467"/>
        <v>0</v>
      </c>
      <c r="AB310" s="285">
        <f t="shared" si="351"/>
        <v>0</v>
      </c>
      <c r="AC310" s="113" t="e">
        <f t="shared" si="352"/>
        <v>#DIV/0!</v>
      </c>
    </row>
    <row r="311" spans="1:29" s="21" customFormat="1" ht="42.75" x14ac:dyDescent="0.2">
      <c r="A311" s="92"/>
      <c r="B311" s="97" t="s">
        <v>1099</v>
      </c>
      <c r="C311" s="98" t="s">
        <v>1100</v>
      </c>
      <c r="D311" s="285"/>
      <c r="E311" s="285">
        <f>SUM('ADICIONES  2018'!C311:M311)</f>
        <v>0</v>
      </c>
      <c r="F311" s="285"/>
      <c r="G311" s="285"/>
      <c r="H311" s="285"/>
      <c r="I311" s="285"/>
      <c r="J311" s="285"/>
      <c r="K311" s="285">
        <f t="shared" si="468"/>
        <v>0</v>
      </c>
      <c r="L311" s="285">
        <v>128629622</v>
      </c>
      <c r="M311" s="285">
        <v>0</v>
      </c>
      <c r="N311" s="285"/>
      <c r="O311" s="285"/>
      <c r="P311" s="285"/>
      <c r="Q311" s="285">
        <v>0</v>
      </c>
      <c r="R311" s="285">
        <f t="shared" si="462"/>
        <v>128629622</v>
      </c>
      <c r="S311" s="285">
        <v>0</v>
      </c>
      <c r="T311" s="285">
        <v>0</v>
      </c>
      <c r="U311" s="285"/>
      <c r="V311" s="285"/>
      <c r="W311" s="285"/>
      <c r="X311" s="285"/>
      <c r="Y311" s="285"/>
      <c r="Z311" s="285"/>
      <c r="AA311" s="285">
        <f t="shared" si="467"/>
        <v>0</v>
      </c>
      <c r="AB311" s="285">
        <f t="shared" si="351"/>
        <v>128629622</v>
      </c>
      <c r="AC311" s="113">
        <v>0</v>
      </c>
    </row>
    <row r="312" spans="1:29" s="21" customFormat="1" ht="42.75" hidden="1" x14ac:dyDescent="0.2">
      <c r="A312" s="92"/>
      <c r="B312" s="97" t="s">
        <v>1101</v>
      </c>
      <c r="C312" s="98" t="s">
        <v>1102</v>
      </c>
      <c r="D312" s="285"/>
      <c r="E312" s="285">
        <f>SUM('ADICIONES  2018'!C312:M312)</f>
        <v>0</v>
      </c>
      <c r="F312" s="285"/>
      <c r="G312" s="285"/>
      <c r="H312" s="285"/>
      <c r="I312" s="285"/>
      <c r="J312" s="285"/>
      <c r="K312" s="285">
        <f t="shared" si="468"/>
        <v>0</v>
      </c>
      <c r="L312" s="285">
        <v>0</v>
      </c>
      <c r="M312" s="285">
        <v>0</v>
      </c>
      <c r="N312" s="285"/>
      <c r="O312" s="285"/>
      <c r="P312" s="285"/>
      <c r="Q312" s="285">
        <v>0</v>
      </c>
      <c r="R312" s="285">
        <f t="shared" si="462"/>
        <v>0</v>
      </c>
      <c r="S312" s="285">
        <v>0</v>
      </c>
      <c r="T312" s="285">
        <v>0</v>
      </c>
      <c r="U312" s="285"/>
      <c r="V312" s="285"/>
      <c r="W312" s="285"/>
      <c r="X312" s="285"/>
      <c r="Y312" s="285"/>
      <c r="Z312" s="285"/>
      <c r="AA312" s="285">
        <f t="shared" si="467"/>
        <v>0</v>
      </c>
      <c r="AB312" s="285">
        <f t="shared" si="351"/>
        <v>0</v>
      </c>
      <c r="AC312" s="113" t="e">
        <f t="shared" si="352"/>
        <v>#DIV/0!</v>
      </c>
    </row>
    <row r="313" spans="1:29" s="21" customFormat="1" ht="42.75" hidden="1" x14ac:dyDescent="0.2">
      <c r="A313" s="92"/>
      <c r="B313" s="97" t="s">
        <v>1103</v>
      </c>
      <c r="C313" s="98" t="s">
        <v>1104</v>
      </c>
      <c r="D313" s="285"/>
      <c r="E313" s="285">
        <f>SUM('ADICIONES  2018'!C313:M313)</f>
        <v>0</v>
      </c>
      <c r="F313" s="285"/>
      <c r="G313" s="285"/>
      <c r="H313" s="285"/>
      <c r="I313" s="285"/>
      <c r="J313" s="285"/>
      <c r="K313" s="285">
        <f t="shared" si="468"/>
        <v>0</v>
      </c>
      <c r="L313" s="285">
        <v>0</v>
      </c>
      <c r="M313" s="285">
        <v>0</v>
      </c>
      <c r="N313" s="285"/>
      <c r="O313" s="285"/>
      <c r="P313" s="285"/>
      <c r="Q313" s="285">
        <v>0</v>
      </c>
      <c r="R313" s="285">
        <f t="shared" si="462"/>
        <v>0</v>
      </c>
      <c r="S313" s="285">
        <v>0</v>
      </c>
      <c r="T313" s="285">
        <v>0</v>
      </c>
      <c r="U313" s="285"/>
      <c r="V313" s="285"/>
      <c r="W313" s="285"/>
      <c r="X313" s="285"/>
      <c r="Y313" s="285"/>
      <c r="Z313" s="285"/>
      <c r="AA313" s="285">
        <f t="shared" si="467"/>
        <v>0</v>
      </c>
      <c r="AB313" s="285">
        <f t="shared" si="351"/>
        <v>0</v>
      </c>
      <c r="AC313" s="113" t="e">
        <f t="shared" si="352"/>
        <v>#DIV/0!</v>
      </c>
    </row>
    <row r="314" spans="1:29" s="21" customFormat="1" ht="28.5" x14ac:dyDescent="0.2">
      <c r="A314" s="92"/>
      <c r="B314" s="97" t="s">
        <v>1105</v>
      </c>
      <c r="C314" s="98" t="s">
        <v>1106</v>
      </c>
      <c r="D314" s="285"/>
      <c r="E314" s="285">
        <f>SUM('ADICIONES  2018'!C314:M314)</f>
        <v>0</v>
      </c>
      <c r="F314" s="285"/>
      <c r="G314" s="285"/>
      <c r="H314" s="285"/>
      <c r="I314" s="285"/>
      <c r="J314" s="285"/>
      <c r="K314" s="285">
        <f t="shared" si="468"/>
        <v>0</v>
      </c>
      <c r="L314" s="285">
        <v>9964675</v>
      </c>
      <c r="M314" s="285">
        <v>0</v>
      </c>
      <c r="N314" s="285"/>
      <c r="O314" s="285"/>
      <c r="P314" s="285"/>
      <c r="Q314" s="285">
        <v>0</v>
      </c>
      <c r="R314" s="285">
        <f t="shared" si="462"/>
        <v>9964675</v>
      </c>
      <c r="S314" s="285">
        <v>39000000</v>
      </c>
      <c r="T314" s="285">
        <v>0</v>
      </c>
      <c r="U314" s="285"/>
      <c r="V314" s="285"/>
      <c r="W314" s="285"/>
      <c r="X314" s="285"/>
      <c r="Y314" s="285"/>
      <c r="Z314" s="285"/>
      <c r="AA314" s="285">
        <f t="shared" si="467"/>
        <v>39000000</v>
      </c>
      <c r="AB314" s="285">
        <f t="shared" si="351"/>
        <v>48964675</v>
      </c>
      <c r="AC314" s="113">
        <v>0</v>
      </c>
    </row>
    <row r="315" spans="1:29" s="21" customFormat="1" ht="42.75" hidden="1" x14ac:dyDescent="0.2">
      <c r="A315" s="92"/>
      <c r="B315" s="97" t="s">
        <v>1107</v>
      </c>
      <c r="C315" s="98" t="s">
        <v>1108</v>
      </c>
      <c r="D315" s="285"/>
      <c r="E315" s="285">
        <f>SUM('ADICIONES  2018'!C315:M315)</f>
        <v>0</v>
      </c>
      <c r="F315" s="285"/>
      <c r="G315" s="285"/>
      <c r="H315" s="285"/>
      <c r="I315" s="285"/>
      <c r="J315" s="285"/>
      <c r="K315" s="285">
        <f t="shared" si="468"/>
        <v>0</v>
      </c>
      <c r="L315" s="285">
        <v>0</v>
      </c>
      <c r="M315" s="285">
        <v>0</v>
      </c>
      <c r="N315" s="285"/>
      <c r="O315" s="285"/>
      <c r="P315" s="285"/>
      <c r="Q315" s="285">
        <v>0</v>
      </c>
      <c r="R315" s="285">
        <f t="shared" si="462"/>
        <v>0</v>
      </c>
      <c r="S315" s="285">
        <v>0</v>
      </c>
      <c r="T315" s="285">
        <v>0</v>
      </c>
      <c r="U315" s="285"/>
      <c r="V315" s="285"/>
      <c r="W315" s="285"/>
      <c r="X315" s="285"/>
      <c r="Y315" s="285"/>
      <c r="Z315" s="285"/>
      <c r="AA315" s="285">
        <f t="shared" si="467"/>
        <v>0</v>
      </c>
      <c r="AB315" s="285">
        <f t="shared" si="351"/>
        <v>0</v>
      </c>
      <c r="AC315" s="113" t="e">
        <f t="shared" si="352"/>
        <v>#DIV/0!</v>
      </c>
    </row>
    <row r="316" spans="1:29" s="21" customFormat="1" ht="42.75" x14ac:dyDescent="0.2">
      <c r="A316" s="92"/>
      <c r="B316" s="97" t="s">
        <v>1109</v>
      </c>
      <c r="C316" s="98" t="s">
        <v>1110</v>
      </c>
      <c r="D316" s="285"/>
      <c r="E316" s="285">
        <f>SUM('ADICIONES  2018'!C316:M316)</f>
        <v>0</v>
      </c>
      <c r="F316" s="285"/>
      <c r="G316" s="285"/>
      <c r="H316" s="285"/>
      <c r="I316" s="285"/>
      <c r="J316" s="285"/>
      <c r="K316" s="285">
        <f t="shared" si="468"/>
        <v>0</v>
      </c>
      <c r="L316" s="285">
        <v>0</v>
      </c>
      <c r="M316" s="285">
        <v>0</v>
      </c>
      <c r="N316" s="285"/>
      <c r="O316" s="285">
        <v>15412228</v>
      </c>
      <c r="P316" s="285"/>
      <c r="Q316" s="285">
        <v>0</v>
      </c>
      <c r="R316" s="285">
        <f t="shared" si="462"/>
        <v>15412228</v>
      </c>
      <c r="S316" s="285">
        <v>0</v>
      </c>
      <c r="T316" s="285">
        <v>0</v>
      </c>
      <c r="U316" s="285"/>
      <c r="V316" s="285"/>
      <c r="W316" s="285"/>
      <c r="X316" s="285"/>
      <c r="Y316" s="285"/>
      <c r="Z316" s="285"/>
      <c r="AA316" s="285">
        <f t="shared" si="467"/>
        <v>0</v>
      </c>
      <c r="AB316" s="285">
        <f t="shared" si="351"/>
        <v>15412228</v>
      </c>
      <c r="AC316" s="113">
        <v>0</v>
      </c>
    </row>
    <row r="317" spans="1:29" s="21" customFormat="1" ht="42.75" hidden="1" x14ac:dyDescent="0.2">
      <c r="A317" s="92"/>
      <c r="B317" s="97" t="s">
        <v>1111</v>
      </c>
      <c r="C317" s="98" t="s">
        <v>1112</v>
      </c>
      <c r="D317" s="285"/>
      <c r="E317" s="285">
        <f>SUM('ADICIONES  2018'!C317:M317)</f>
        <v>0</v>
      </c>
      <c r="F317" s="285"/>
      <c r="G317" s="285"/>
      <c r="H317" s="285"/>
      <c r="I317" s="285"/>
      <c r="J317" s="285"/>
      <c r="K317" s="285">
        <f t="shared" si="468"/>
        <v>0</v>
      </c>
      <c r="L317" s="285">
        <v>0</v>
      </c>
      <c r="M317" s="285">
        <v>0</v>
      </c>
      <c r="N317" s="285"/>
      <c r="O317" s="285"/>
      <c r="P317" s="285"/>
      <c r="Q317" s="285">
        <v>0</v>
      </c>
      <c r="R317" s="285">
        <f t="shared" si="462"/>
        <v>0</v>
      </c>
      <c r="S317" s="285">
        <v>0</v>
      </c>
      <c r="T317" s="285">
        <v>0</v>
      </c>
      <c r="U317" s="285"/>
      <c r="V317" s="285"/>
      <c r="W317" s="285"/>
      <c r="X317" s="285"/>
      <c r="Y317" s="285"/>
      <c r="Z317" s="285"/>
      <c r="AA317" s="285">
        <f t="shared" si="467"/>
        <v>0</v>
      </c>
      <c r="AB317" s="285">
        <f t="shared" si="351"/>
        <v>0</v>
      </c>
      <c r="AC317" s="113" t="e">
        <f t="shared" si="352"/>
        <v>#DIV/0!</v>
      </c>
    </row>
    <row r="318" spans="1:29" s="21" customFormat="1" ht="42.75" hidden="1" x14ac:dyDescent="0.2">
      <c r="A318" s="92"/>
      <c r="B318" s="97" t="s">
        <v>1113</v>
      </c>
      <c r="C318" s="98" t="s">
        <v>1114</v>
      </c>
      <c r="D318" s="285"/>
      <c r="E318" s="285">
        <f>SUM('ADICIONES  2018'!C318:M318)</f>
        <v>0</v>
      </c>
      <c r="F318" s="285"/>
      <c r="G318" s="285"/>
      <c r="H318" s="285"/>
      <c r="I318" s="285"/>
      <c r="J318" s="285"/>
      <c r="K318" s="285">
        <f t="shared" si="468"/>
        <v>0</v>
      </c>
      <c r="L318" s="285">
        <v>0</v>
      </c>
      <c r="M318" s="285">
        <v>0</v>
      </c>
      <c r="N318" s="285"/>
      <c r="O318" s="285"/>
      <c r="P318" s="285"/>
      <c r="Q318" s="285">
        <v>0</v>
      </c>
      <c r="R318" s="285">
        <f t="shared" si="462"/>
        <v>0</v>
      </c>
      <c r="S318" s="285">
        <v>0</v>
      </c>
      <c r="T318" s="285">
        <v>0</v>
      </c>
      <c r="U318" s="285"/>
      <c r="V318" s="285"/>
      <c r="W318" s="285"/>
      <c r="X318" s="285"/>
      <c r="Y318" s="285"/>
      <c r="Z318" s="285"/>
      <c r="AA318" s="285">
        <f t="shared" si="467"/>
        <v>0</v>
      </c>
      <c r="AB318" s="285">
        <f t="shared" si="351"/>
        <v>0</v>
      </c>
      <c r="AC318" s="113" t="e">
        <f t="shared" si="352"/>
        <v>#DIV/0!</v>
      </c>
    </row>
    <row r="319" spans="1:29" s="21" customFormat="1" ht="28.5" hidden="1" x14ac:dyDescent="0.2">
      <c r="A319" s="92"/>
      <c r="B319" s="97" t="s">
        <v>1115</v>
      </c>
      <c r="C319" s="98" t="s">
        <v>1116</v>
      </c>
      <c r="D319" s="285"/>
      <c r="E319" s="285">
        <f>SUM('ADICIONES  2018'!C319:M319)</f>
        <v>0</v>
      </c>
      <c r="F319" s="285"/>
      <c r="G319" s="285"/>
      <c r="H319" s="285"/>
      <c r="I319" s="285"/>
      <c r="J319" s="285"/>
      <c r="K319" s="285">
        <f t="shared" si="468"/>
        <v>0</v>
      </c>
      <c r="L319" s="285">
        <v>0</v>
      </c>
      <c r="M319" s="285">
        <v>0</v>
      </c>
      <c r="N319" s="285"/>
      <c r="O319" s="285"/>
      <c r="P319" s="285"/>
      <c r="Q319" s="285">
        <v>0</v>
      </c>
      <c r="R319" s="285">
        <f t="shared" si="462"/>
        <v>0</v>
      </c>
      <c r="S319" s="285">
        <v>0</v>
      </c>
      <c r="T319" s="285">
        <v>0</v>
      </c>
      <c r="U319" s="285"/>
      <c r="V319" s="285"/>
      <c r="W319" s="285"/>
      <c r="X319" s="285"/>
      <c r="Y319" s="285"/>
      <c r="Z319" s="285"/>
      <c r="AA319" s="285">
        <f t="shared" si="467"/>
        <v>0</v>
      </c>
      <c r="AB319" s="285">
        <f t="shared" si="351"/>
        <v>0</v>
      </c>
      <c r="AC319" s="113" t="e">
        <f t="shared" si="352"/>
        <v>#DIV/0!</v>
      </c>
    </row>
    <row r="320" spans="1:29" s="21" customFormat="1" ht="42.75" hidden="1" x14ac:dyDescent="0.2">
      <c r="A320" s="92"/>
      <c r="B320" s="97" t="s">
        <v>1117</v>
      </c>
      <c r="C320" s="98" t="s">
        <v>1118</v>
      </c>
      <c r="D320" s="285"/>
      <c r="E320" s="285">
        <f>SUM('ADICIONES  2018'!C320:M320)</f>
        <v>0</v>
      </c>
      <c r="F320" s="285"/>
      <c r="G320" s="285"/>
      <c r="H320" s="285"/>
      <c r="I320" s="285"/>
      <c r="J320" s="285"/>
      <c r="K320" s="285">
        <f t="shared" si="468"/>
        <v>0</v>
      </c>
      <c r="L320" s="285">
        <v>0</v>
      </c>
      <c r="M320" s="285">
        <v>0</v>
      </c>
      <c r="N320" s="285"/>
      <c r="O320" s="285"/>
      <c r="P320" s="285"/>
      <c r="Q320" s="285">
        <v>0</v>
      </c>
      <c r="R320" s="285">
        <f t="shared" si="462"/>
        <v>0</v>
      </c>
      <c r="S320" s="285">
        <v>0</v>
      </c>
      <c r="T320" s="285">
        <v>0</v>
      </c>
      <c r="U320" s="285"/>
      <c r="V320" s="285"/>
      <c r="W320" s="285"/>
      <c r="X320" s="285"/>
      <c r="Y320" s="285"/>
      <c r="Z320" s="285"/>
      <c r="AA320" s="285">
        <f t="shared" si="467"/>
        <v>0</v>
      </c>
      <c r="AB320" s="285">
        <f t="shared" si="351"/>
        <v>0</v>
      </c>
      <c r="AC320" s="113" t="e">
        <f t="shared" si="352"/>
        <v>#DIV/0!</v>
      </c>
    </row>
    <row r="321" spans="1:29" s="21" customFormat="1" ht="42.75" hidden="1" x14ac:dyDescent="0.2">
      <c r="A321" s="92"/>
      <c r="B321" s="97" t="s">
        <v>1119</v>
      </c>
      <c r="C321" s="98" t="s">
        <v>1120</v>
      </c>
      <c r="D321" s="285"/>
      <c r="E321" s="285">
        <f>SUM('ADICIONES  2018'!C321:M321)</f>
        <v>0</v>
      </c>
      <c r="F321" s="285"/>
      <c r="G321" s="285"/>
      <c r="H321" s="285"/>
      <c r="I321" s="285"/>
      <c r="J321" s="285"/>
      <c r="K321" s="285">
        <f t="shared" si="468"/>
        <v>0</v>
      </c>
      <c r="L321" s="285">
        <v>0</v>
      </c>
      <c r="M321" s="285">
        <v>0</v>
      </c>
      <c r="N321" s="285"/>
      <c r="O321" s="285"/>
      <c r="P321" s="285"/>
      <c r="Q321" s="285">
        <v>0</v>
      </c>
      <c r="R321" s="285">
        <f t="shared" si="462"/>
        <v>0</v>
      </c>
      <c r="S321" s="285">
        <v>0</v>
      </c>
      <c r="T321" s="285">
        <v>0</v>
      </c>
      <c r="U321" s="285"/>
      <c r="V321" s="285"/>
      <c r="W321" s="285"/>
      <c r="X321" s="285"/>
      <c r="Y321" s="285"/>
      <c r="Z321" s="285"/>
      <c r="AA321" s="285">
        <f t="shared" si="467"/>
        <v>0</v>
      </c>
      <c r="AB321" s="285">
        <f t="shared" si="351"/>
        <v>0</v>
      </c>
      <c r="AC321" s="113" t="e">
        <f t="shared" si="352"/>
        <v>#DIV/0!</v>
      </c>
    </row>
    <row r="322" spans="1:29" s="21" customFormat="1" ht="42.75" x14ac:dyDescent="0.2">
      <c r="A322" s="92"/>
      <c r="B322" s="97" t="s">
        <v>1121</v>
      </c>
      <c r="C322" s="98" t="s">
        <v>1122</v>
      </c>
      <c r="D322" s="285"/>
      <c r="E322" s="285">
        <f>SUM('ADICIONES  2018'!C322:M322)</f>
        <v>0</v>
      </c>
      <c r="F322" s="285"/>
      <c r="G322" s="285"/>
      <c r="H322" s="285"/>
      <c r="I322" s="285"/>
      <c r="J322" s="285"/>
      <c r="K322" s="285">
        <f t="shared" si="468"/>
        <v>0</v>
      </c>
      <c r="L322" s="285">
        <v>1318599.6499999999</v>
      </c>
      <c r="M322" s="285">
        <v>0</v>
      </c>
      <c r="N322" s="285">
        <v>730888</v>
      </c>
      <c r="O322" s="285"/>
      <c r="P322" s="285"/>
      <c r="Q322" s="285">
        <v>0</v>
      </c>
      <c r="R322" s="285">
        <f t="shared" si="462"/>
        <v>2049487.65</v>
      </c>
      <c r="S322" s="285">
        <v>0</v>
      </c>
      <c r="T322" s="285">
        <v>0</v>
      </c>
      <c r="U322" s="285"/>
      <c r="V322" s="285"/>
      <c r="W322" s="285"/>
      <c r="X322" s="285"/>
      <c r="Y322" s="285"/>
      <c r="Z322" s="285"/>
      <c r="AA322" s="285">
        <f t="shared" si="467"/>
        <v>0</v>
      </c>
      <c r="AB322" s="285">
        <f t="shared" si="351"/>
        <v>2049487.65</v>
      </c>
      <c r="AC322" s="113">
        <v>0</v>
      </c>
    </row>
    <row r="323" spans="1:29" s="21" customFormat="1" ht="42.75" hidden="1" x14ac:dyDescent="0.2">
      <c r="A323" s="92"/>
      <c r="B323" s="97" t="s">
        <v>1123</v>
      </c>
      <c r="C323" s="98" t="s">
        <v>1124</v>
      </c>
      <c r="D323" s="285"/>
      <c r="E323" s="285">
        <f>SUM('ADICIONES  2018'!C323:M323)</f>
        <v>0</v>
      </c>
      <c r="F323" s="285"/>
      <c r="G323" s="285"/>
      <c r="H323" s="285"/>
      <c r="I323" s="285"/>
      <c r="J323" s="285"/>
      <c r="K323" s="285">
        <f t="shared" si="468"/>
        <v>0</v>
      </c>
      <c r="L323" s="285">
        <v>0</v>
      </c>
      <c r="M323" s="285">
        <v>0</v>
      </c>
      <c r="N323" s="285"/>
      <c r="O323" s="285"/>
      <c r="P323" s="285"/>
      <c r="Q323" s="285">
        <v>0</v>
      </c>
      <c r="R323" s="285">
        <f t="shared" si="462"/>
        <v>0</v>
      </c>
      <c r="S323" s="285">
        <v>0</v>
      </c>
      <c r="T323" s="285">
        <v>0</v>
      </c>
      <c r="U323" s="285"/>
      <c r="V323" s="285"/>
      <c r="W323" s="285"/>
      <c r="X323" s="285"/>
      <c r="Y323" s="285"/>
      <c r="Z323" s="285"/>
      <c r="AA323" s="285">
        <f t="shared" si="467"/>
        <v>0</v>
      </c>
      <c r="AB323" s="285">
        <f t="shared" si="351"/>
        <v>0</v>
      </c>
      <c r="AC323" s="113" t="e">
        <f t="shared" si="352"/>
        <v>#DIV/0!</v>
      </c>
    </row>
    <row r="324" spans="1:29" s="21" customFormat="1" ht="42.75" x14ac:dyDescent="0.2">
      <c r="A324" s="92"/>
      <c r="B324" s="97" t="s">
        <v>1125</v>
      </c>
      <c r="C324" s="98" t="s">
        <v>1126</v>
      </c>
      <c r="D324" s="285"/>
      <c r="E324" s="285">
        <f>SUM('ADICIONES  2018'!C324:M324)</f>
        <v>0</v>
      </c>
      <c r="F324" s="285"/>
      <c r="G324" s="285"/>
      <c r="H324" s="285"/>
      <c r="I324" s="285"/>
      <c r="J324" s="285"/>
      <c r="K324" s="285">
        <f t="shared" si="468"/>
        <v>0</v>
      </c>
      <c r="L324" s="285">
        <v>0</v>
      </c>
      <c r="M324" s="285">
        <v>0</v>
      </c>
      <c r="N324" s="285"/>
      <c r="O324" s="285"/>
      <c r="P324" s="285"/>
      <c r="Q324" s="285">
        <v>0</v>
      </c>
      <c r="R324" s="285">
        <f t="shared" si="462"/>
        <v>0</v>
      </c>
      <c r="S324" s="285">
        <v>34201036</v>
      </c>
      <c r="T324" s="285">
        <v>0</v>
      </c>
      <c r="U324" s="285"/>
      <c r="V324" s="285"/>
      <c r="W324" s="285"/>
      <c r="X324" s="285"/>
      <c r="Y324" s="285"/>
      <c r="Z324" s="285"/>
      <c r="AA324" s="285">
        <f t="shared" si="467"/>
        <v>34201036</v>
      </c>
      <c r="AB324" s="285">
        <f t="shared" si="351"/>
        <v>34201036</v>
      </c>
      <c r="AC324" s="113">
        <v>0</v>
      </c>
    </row>
    <row r="325" spans="1:29" s="21" customFormat="1" ht="42.75" hidden="1" x14ac:dyDescent="0.2">
      <c r="A325" s="92"/>
      <c r="B325" s="97" t="s">
        <v>1127</v>
      </c>
      <c r="C325" s="98" t="s">
        <v>1128</v>
      </c>
      <c r="D325" s="285"/>
      <c r="E325" s="285">
        <f>SUM('ADICIONES  2018'!C325:M325)</f>
        <v>0</v>
      </c>
      <c r="F325" s="285"/>
      <c r="G325" s="285"/>
      <c r="H325" s="285"/>
      <c r="I325" s="285"/>
      <c r="J325" s="285"/>
      <c r="K325" s="285">
        <f t="shared" si="468"/>
        <v>0</v>
      </c>
      <c r="L325" s="285">
        <v>0</v>
      </c>
      <c r="M325" s="285">
        <v>0</v>
      </c>
      <c r="N325" s="285"/>
      <c r="O325" s="285"/>
      <c r="P325" s="285"/>
      <c r="Q325" s="285">
        <v>0</v>
      </c>
      <c r="R325" s="285">
        <f t="shared" si="462"/>
        <v>0</v>
      </c>
      <c r="S325" s="285">
        <v>0</v>
      </c>
      <c r="T325" s="285">
        <v>0</v>
      </c>
      <c r="U325" s="285"/>
      <c r="V325" s="285"/>
      <c r="W325" s="285"/>
      <c r="X325" s="285"/>
      <c r="Y325" s="285"/>
      <c r="Z325" s="285"/>
      <c r="AA325" s="285">
        <f t="shared" si="467"/>
        <v>0</v>
      </c>
      <c r="AB325" s="285">
        <f t="shared" si="351"/>
        <v>0</v>
      </c>
      <c r="AC325" s="113" t="e">
        <f t="shared" si="352"/>
        <v>#DIV/0!</v>
      </c>
    </row>
    <row r="326" spans="1:29" s="21" customFormat="1" ht="42.75" hidden="1" x14ac:dyDescent="0.2">
      <c r="A326" s="92"/>
      <c r="B326" s="97" t="s">
        <v>1129</v>
      </c>
      <c r="C326" s="98" t="s">
        <v>1130</v>
      </c>
      <c r="D326" s="285"/>
      <c r="E326" s="285">
        <f>SUM('ADICIONES  2018'!C326:M326)</f>
        <v>0</v>
      </c>
      <c r="F326" s="285"/>
      <c r="G326" s="285"/>
      <c r="H326" s="285"/>
      <c r="I326" s="285"/>
      <c r="J326" s="285"/>
      <c r="K326" s="285">
        <f t="shared" si="468"/>
        <v>0</v>
      </c>
      <c r="L326" s="285">
        <v>0</v>
      </c>
      <c r="M326" s="285">
        <v>0</v>
      </c>
      <c r="N326" s="285"/>
      <c r="O326" s="285"/>
      <c r="P326" s="285"/>
      <c r="Q326" s="285">
        <v>0</v>
      </c>
      <c r="R326" s="285">
        <f t="shared" si="462"/>
        <v>0</v>
      </c>
      <c r="S326" s="285">
        <v>0</v>
      </c>
      <c r="T326" s="285">
        <v>0</v>
      </c>
      <c r="U326" s="285"/>
      <c r="V326" s="285"/>
      <c r="W326" s="285"/>
      <c r="X326" s="285"/>
      <c r="Y326" s="285"/>
      <c r="Z326" s="285"/>
      <c r="AA326" s="285">
        <f t="shared" si="467"/>
        <v>0</v>
      </c>
      <c r="AB326" s="285">
        <f t="shared" si="351"/>
        <v>0</v>
      </c>
      <c r="AC326" s="113" t="e">
        <f t="shared" si="352"/>
        <v>#DIV/0!</v>
      </c>
    </row>
    <row r="327" spans="1:29" s="21" customFormat="1" ht="42.75" hidden="1" x14ac:dyDescent="0.2">
      <c r="A327" s="92"/>
      <c r="B327" s="97" t="s">
        <v>1131</v>
      </c>
      <c r="C327" s="98" t="s">
        <v>1132</v>
      </c>
      <c r="D327" s="285"/>
      <c r="E327" s="285">
        <f>SUM('ADICIONES  2018'!C327:M327)</f>
        <v>0</v>
      </c>
      <c r="F327" s="285"/>
      <c r="G327" s="285"/>
      <c r="H327" s="285"/>
      <c r="I327" s="285"/>
      <c r="J327" s="285"/>
      <c r="K327" s="285">
        <f t="shared" si="468"/>
        <v>0</v>
      </c>
      <c r="L327" s="285">
        <v>0</v>
      </c>
      <c r="M327" s="285">
        <v>0</v>
      </c>
      <c r="N327" s="285"/>
      <c r="O327" s="285"/>
      <c r="P327" s="285"/>
      <c r="Q327" s="285">
        <v>0</v>
      </c>
      <c r="R327" s="285">
        <f t="shared" si="462"/>
        <v>0</v>
      </c>
      <c r="S327" s="285">
        <v>0</v>
      </c>
      <c r="T327" s="285">
        <v>0</v>
      </c>
      <c r="U327" s="285"/>
      <c r="V327" s="285"/>
      <c r="W327" s="285"/>
      <c r="X327" s="285"/>
      <c r="Y327" s="285"/>
      <c r="Z327" s="285"/>
      <c r="AA327" s="285">
        <f t="shared" si="467"/>
        <v>0</v>
      </c>
      <c r="AB327" s="285">
        <f t="shared" si="351"/>
        <v>0</v>
      </c>
      <c r="AC327" s="113" t="e">
        <f t="shared" si="352"/>
        <v>#DIV/0!</v>
      </c>
    </row>
    <row r="328" spans="1:29" s="21" customFormat="1" ht="42.75" hidden="1" x14ac:dyDescent="0.2">
      <c r="A328" s="92"/>
      <c r="B328" s="97" t="s">
        <v>1133</v>
      </c>
      <c r="C328" s="98" t="s">
        <v>1134</v>
      </c>
      <c r="D328" s="285"/>
      <c r="E328" s="285">
        <f>SUM('ADICIONES  2018'!C328:M328)</f>
        <v>0</v>
      </c>
      <c r="F328" s="285"/>
      <c r="G328" s="285"/>
      <c r="H328" s="285"/>
      <c r="I328" s="285"/>
      <c r="J328" s="285"/>
      <c r="K328" s="285">
        <f t="shared" si="468"/>
        <v>0</v>
      </c>
      <c r="L328" s="285">
        <v>0</v>
      </c>
      <c r="M328" s="285">
        <v>0</v>
      </c>
      <c r="N328" s="285"/>
      <c r="O328" s="285"/>
      <c r="P328" s="285"/>
      <c r="Q328" s="285">
        <v>0</v>
      </c>
      <c r="R328" s="285">
        <f t="shared" si="462"/>
        <v>0</v>
      </c>
      <c r="S328" s="285">
        <v>0</v>
      </c>
      <c r="T328" s="285">
        <v>0</v>
      </c>
      <c r="U328" s="285"/>
      <c r="V328" s="285"/>
      <c r="W328" s="285"/>
      <c r="X328" s="285"/>
      <c r="Y328" s="285"/>
      <c r="Z328" s="285"/>
      <c r="AA328" s="285">
        <f t="shared" si="467"/>
        <v>0</v>
      </c>
      <c r="AB328" s="285">
        <f t="shared" si="351"/>
        <v>0</v>
      </c>
      <c r="AC328" s="113" t="e">
        <f t="shared" si="352"/>
        <v>#DIV/0!</v>
      </c>
    </row>
    <row r="329" spans="1:29" s="21" customFormat="1" ht="42.75" hidden="1" x14ac:dyDescent="0.2">
      <c r="A329" s="92"/>
      <c r="B329" s="97" t="s">
        <v>1135</v>
      </c>
      <c r="C329" s="98" t="s">
        <v>1136</v>
      </c>
      <c r="D329" s="285"/>
      <c r="E329" s="285">
        <f>SUM('ADICIONES  2018'!C329:M329)</f>
        <v>0</v>
      </c>
      <c r="F329" s="285"/>
      <c r="G329" s="285"/>
      <c r="H329" s="285"/>
      <c r="I329" s="285"/>
      <c r="J329" s="285"/>
      <c r="K329" s="285">
        <f t="shared" si="468"/>
        <v>0</v>
      </c>
      <c r="L329" s="285">
        <v>0</v>
      </c>
      <c r="M329" s="285">
        <v>0</v>
      </c>
      <c r="N329" s="285"/>
      <c r="O329" s="285"/>
      <c r="P329" s="285"/>
      <c r="Q329" s="285">
        <v>0</v>
      </c>
      <c r="R329" s="285">
        <f t="shared" si="462"/>
        <v>0</v>
      </c>
      <c r="S329" s="285">
        <v>0</v>
      </c>
      <c r="T329" s="285">
        <v>0</v>
      </c>
      <c r="U329" s="285"/>
      <c r="V329" s="285"/>
      <c r="W329" s="285"/>
      <c r="X329" s="285"/>
      <c r="Y329" s="285"/>
      <c r="Z329" s="285"/>
      <c r="AA329" s="285">
        <f t="shared" si="467"/>
        <v>0</v>
      </c>
      <c r="AB329" s="285">
        <f t="shared" si="351"/>
        <v>0</v>
      </c>
      <c r="AC329" s="113" t="e">
        <f t="shared" si="352"/>
        <v>#DIV/0!</v>
      </c>
    </row>
    <row r="330" spans="1:29" s="21" customFormat="1" ht="42.75" x14ac:dyDescent="0.2">
      <c r="A330" s="92"/>
      <c r="B330" s="97" t="s">
        <v>1137</v>
      </c>
      <c r="C330" s="98" t="s">
        <v>1138</v>
      </c>
      <c r="D330" s="285"/>
      <c r="E330" s="285">
        <f>SUM('ADICIONES  2018'!C330:M330)</f>
        <v>0</v>
      </c>
      <c r="F330" s="285"/>
      <c r="G330" s="285"/>
      <c r="H330" s="285"/>
      <c r="I330" s="285"/>
      <c r="J330" s="285"/>
      <c r="K330" s="285">
        <f t="shared" si="468"/>
        <v>0</v>
      </c>
      <c r="L330" s="285">
        <v>16147190</v>
      </c>
      <c r="M330" s="285">
        <v>0</v>
      </c>
      <c r="N330" s="285"/>
      <c r="O330" s="285"/>
      <c r="P330" s="285"/>
      <c r="Q330" s="285">
        <v>0</v>
      </c>
      <c r="R330" s="285">
        <f t="shared" si="462"/>
        <v>16147190</v>
      </c>
      <c r="S330" s="285">
        <v>0</v>
      </c>
      <c r="T330" s="285">
        <v>0</v>
      </c>
      <c r="U330" s="285"/>
      <c r="V330" s="285"/>
      <c r="W330" s="285"/>
      <c r="X330" s="285"/>
      <c r="Y330" s="285"/>
      <c r="Z330" s="285"/>
      <c r="AA330" s="285">
        <f t="shared" si="467"/>
        <v>0</v>
      </c>
      <c r="AB330" s="285">
        <f t="shared" si="351"/>
        <v>16147190</v>
      </c>
      <c r="AC330" s="113">
        <v>0</v>
      </c>
    </row>
    <row r="331" spans="1:29" s="21" customFormat="1" ht="42.75" hidden="1" x14ac:dyDescent="0.2">
      <c r="A331" s="92"/>
      <c r="B331" s="97" t="s">
        <v>1139</v>
      </c>
      <c r="C331" s="98" t="s">
        <v>1140</v>
      </c>
      <c r="D331" s="285"/>
      <c r="E331" s="285">
        <f>SUM('ADICIONES  2018'!C331:M331)</f>
        <v>0</v>
      </c>
      <c r="F331" s="285"/>
      <c r="G331" s="285"/>
      <c r="H331" s="285"/>
      <c r="I331" s="285"/>
      <c r="J331" s="285"/>
      <c r="K331" s="285">
        <f t="shared" si="468"/>
        <v>0</v>
      </c>
      <c r="L331" s="285">
        <v>0</v>
      </c>
      <c r="M331" s="285">
        <v>0</v>
      </c>
      <c r="N331" s="285"/>
      <c r="O331" s="285"/>
      <c r="P331" s="285"/>
      <c r="Q331" s="285">
        <v>0</v>
      </c>
      <c r="R331" s="285">
        <f t="shared" ref="R331:R398" si="469">SUM(L331:Q331)</f>
        <v>0</v>
      </c>
      <c r="S331" s="285">
        <v>0</v>
      </c>
      <c r="T331" s="285">
        <v>0</v>
      </c>
      <c r="U331" s="285"/>
      <c r="V331" s="285"/>
      <c r="W331" s="285"/>
      <c r="X331" s="285"/>
      <c r="Y331" s="285"/>
      <c r="Z331" s="285"/>
      <c r="AA331" s="285">
        <f t="shared" si="467"/>
        <v>0</v>
      </c>
      <c r="AB331" s="285">
        <f t="shared" si="351"/>
        <v>0</v>
      </c>
      <c r="AC331" s="113" t="e">
        <f t="shared" si="352"/>
        <v>#DIV/0!</v>
      </c>
    </row>
    <row r="332" spans="1:29" s="21" customFormat="1" ht="28.5" hidden="1" x14ac:dyDescent="0.2">
      <c r="A332" s="92"/>
      <c r="B332" s="97" t="s">
        <v>1141</v>
      </c>
      <c r="C332" s="98" t="s">
        <v>1142</v>
      </c>
      <c r="D332" s="285"/>
      <c r="E332" s="285">
        <f>SUM('ADICIONES  2018'!C332:M332)</f>
        <v>0</v>
      </c>
      <c r="F332" s="285"/>
      <c r="G332" s="285"/>
      <c r="H332" s="285"/>
      <c r="I332" s="285"/>
      <c r="J332" s="285"/>
      <c r="K332" s="285">
        <f t="shared" si="468"/>
        <v>0</v>
      </c>
      <c r="L332" s="285">
        <v>0</v>
      </c>
      <c r="M332" s="285">
        <v>0</v>
      </c>
      <c r="N332" s="285"/>
      <c r="O332" s="285"/>
      <c r="P332" s="285"/>
      <c r="Q332" s="285">
        <v>0</v>
      </c>
      <c r="R332" s="285">
        <f t="shared" si="469"/>
        <v>0</v>
      </c>
      <c r="S332" s="285">
        <v>0</v>
      </c>
      <c r="T332" s="285">
        <v>0</v>
      </c>
      <c r="U332" s="285"/>
      <c r="V332" s="285"/>
      <c r="W332" s="285"/>
      <c r="X332" s="285"/>
      <c r="Y332" s="285"/>
      <c r="Z332" s="285"/>
      <c r="AA332" s="285">
        <f t="shared" si="467"/>
        <v>0</v>
      </c>
      <c r="AB332" s="285">
        <f t="shared" si="351"/>
        <v>0</v>
      </c>
      <c r="AC332" s="113" t="e">
        <f t="shared" si="352"/>
        <v>#DIV/0!</v>
      </c>
    </row>
    <row r="333" spans="1:29" s="21" customFormat="1" ht="42.75" hidden="1" x14ac:dyDescent="0.2">
      <c r="A333" s="92"/>
      <c r="B333" s="97" t="s">
        <v>1143</v>
      </c>
      <c r="C333" s="98" t="s">
        <v>1144</v>
      </c>
      <c r="D333" s="285"/>
      <c r="E333" s="285">
        <f>SUM('ADICIONES  2018'!C333:M333)</f>
        <v>0</v>
      </c>
      <c r="F333" s="285"/>
      <c r="G333" s="285"/>
      <c r="H333" s="285"/>
      <c r="I333" s="285"/>
      <c r="J333" s="285"/>
      <c r="K333" s="285">
        <f t="shared" si="468"/>
        <v>0</v>
      </c>
      <c r="L333" s="285">
        <v>0</v>
      </c>
      <c r="M333" s="285">
        <v>0</v>
      </c>
      <c r="N333" s="285"/>
      <c r="O333" s="285"/>
      <c r="P333" s="285"/>
      <c r="Q333" s="285">
        <v>0</v>
      </c>
      <c r="R333" s="285">
        <f t="shared" si="469"/>
        <v>0</v>
      </c>
      <c r="S333" s="285">
        <v>0</v>
      </c>
      <c r="T333" s="285">
        <v>0</v>
      </c>
      <c r="U333" s="285"/>
      <c r="V333" s="285"/>
      <c r="W333" s="285"/>
      <c r="X333" s="285"/>
      <c r="Y333" s="285"/>
      <c r="Z333" s="285"/>
      <c r="AA333" s="285">
        <f t="shared" ref="AA333:AA352" si="470">SUM(S333:Z333)</f>
        <v>0</v>
      </c>
      <c r="AB333" s="285">
        <f t="shared" si="351"/>
        <v>0</v>
      </c>
      <c r="AC333" s="113" t="e">
        <f t="shared" si="352"/>
        <v>#DIV/0!</v>
      </c>
    </row>
    <row r="334" spans="1:29" s="21" customFormat="1" ht="42.75" hidden="1" x14ac:dyDescent="0.2">
      <c r="A334" s="92"/>
      <c r="B334" s="97" t="s">
        <v>1145</v>
      </c>
      <c r="C334" s="98" t="s">
        <v>1146</v>
      </c>
      <c r="D334" s="285"/>
      <c r="E334" s="285">
        <f>SUM('ADICIONES  2018'!C334:M334)</f>
        <v>0</v>
      </c>
      <c r="F334" s="285"/>
      <c r="G334" s="285"/>
      <c r="H334" s="285"/>
      <c r="I334" s="285"/>
      <c r="J334" s="285"/>
      <c r="K334" s="285">
        <f t="shared" si="468"/>
        <v>0</v>
      </c>
      <c r="L334" s="285">
        <v>0</v>
      </c>
      <c r="M334" s="285">
        <v>0</v>
      </c>
      <c r="N334" s="285"/>
      <c r="O334" s="285"/>
      <c r="P334" s="285"/>
      <c r="Q334" s="285">
        <v>0</v>
      </c>
      <c r="R334" s="285">
        <f t="shared" si="469"/>
        <v>0</v>
      </c>
      <c r="S334" s="285">
        <v>0</v>
      </c>
      <c r="T334" s="285">
        <v>0</v>
      </c>
      <c r="U334" s="285"/>
      <c r="V334" s="285"/>
      <c r="W334" s="285"/>
      <c r="X334" s="285"/>
      <c r="Y334" s="285"/>
      <c r="Z334" s="285"/>
      <c r="AA334" s="285">
        <f t="shared" si="470"/>
        <v>0</v>
      </c>
      <c r="AB334" s="285">
        <f t="shared" si="351"/>
        <v>0</v>
      </c>
      <c r="AC334" s="113" t="e">
        <f t="shared" si="352"/>
        <v>#DIV/0!</v>
      </c>
    </row>
    <row r="335" spans="1:29" s="21" customFormat="1" ht="42.75" x14ac:dyDescent="0.2">
      <c r="A335" s="92"/>
      <c r="B335" s="97" t="s">
        <v>1147</v>
      </c>
      <c r="C335" s="98" t="s">
        <v>1148</v>
      </c>
      <c r="D335" s="285"/>
      <c r="E335" s="285">
        <f>SUM('ADICIONES  2018'!C335:M335)</f>
        <v>0</v>
      </c>
      <c r="F335" s="285"/>
      <c r="G335" s="285"/>
      <c r="H335" s="285"/>
      <c r="I335" s="285"/>
      <c r="J335" s="285"/>
      <c r="K335" s="285">
        <f t="shared" si="468"/>
        <v>0</v>
      </c>
      <c r="L335" s="285">
        <v>12840430</v>
      </c>
      <c r="M335" s="285">
        <v>0</v>
      </c>
      <c r="N335" s="285"/>
      <c r="O335" s="285"/>
      <c r="P335" s="285"/>
      <c r="Q335" s="285">
        <v>0</v>
      </c>
      <c r="R335" s="285">
        <f t="shared" si="469"/>
        <v>12840430</v>
      </c>
      <c r="S335" s="285">
        <v>0</v>
      </c>
      <c r="T335" s="285">
        <v>0</v>
      </c>
      <c r="U335" s="285"/>
      <c r="V335" s="285"/>
      <c r="W335" s="285"/>
      <c r="X335" s="285"/>
      <c r="Y335" s="285"/>
      <c r="Z335" s="285"/>
      <c r="AA335" s="285">
        <f t="shared" si="470"/>
        <v>0</v>
      </c>
      <c r="AB335" s="285">
        <f t="shared" si="351"/>
        <v>12840430</v>
      </c>
      <c r="AC335" s="113">
        <v>0</v>
      </c>
    </row>
    <row r="336" spans="1:29" s="21" customFormat="1" ht="42.75" hidden="1" x14ac:dyDescent="0.2">
      <c r="A336" s="92"/>
      <c r="B336" s="97" t="s">
        <v>1149</v>
      </c>
      <c r="C336" s="98" t="s">
        <v>1150</v>
      </c>
      <c r="D336" s="285"/>
      <c r="E336" s="285">
        <f>SUM('ADICIONES  2018'!C336:M336)</f>
        <v>0</v>
      </c>
      <c r="F336" s="285"/>
      <c r="G336" s="285"/>
      <c r="H336" s="285"/>
      <c r="I336" s="285"/>
      <c r="J336" s="285"/>
      <c r="K336" s="285">
        <f t="shared" si="468"/>
        <v>0</v>
      </c>
      <c r="L336" s="285">
        <v>0</v>
      </c>
      <c r="M336" s="285">
        <v>0</v>
      </c>
      <c r="N336" s="285"/>
      <c r="O336" s="285"/>
      <c r="P336" s="285"/>
      <c r="Q336" s="285">
        <v>0</v>
      </c>
      <c r="R336" s="285">
        <f t="shared" si="469"/>
        <v>0</v>
      </c>
      <c r="S336" s="285">
        <v>0</v>
      </c>
      <c r="T336" s="285">
        <v>0</v>
      </c>
      <c r="U336" s="285"/>
      <c r="V336" s="285"/>
      <c r="W336" s="285"/>
      <c r="X336" s="285"/>
      <c r="Y336" s="285"/>
      <c r="Z336" s="285"/>
      <c r="AA336" s="285">
        <f t="shared" si="470"/>
        <v>0</v>
      </c>
      <c r="AB336" s="285">
        <f t="shared" si="351"/>
        <v>0</v>
      </c>
      <c r="AC336" s="113" t="e">
        <f t="shared" si="352"/>
        <v>#DIV/0!</v>
      </c>
    </row>
    <row r="337" spans="1:29" s="21" customFormat="1" ht="42.75" hidden="1" x14ac:dyDescent="0.2">
      <c r="A337" s="92"/>
      <c r="B337" s="97" t="s">
        <v>1151</v>
      </c>
      <c r="C337" s="98" t="s">
        <v>1152</v>
      </c>
      <c r="D337" s="285"/>
      <c r="E337" s="285">
        <f>SUM('ADICIONES  2018'!C337:M337)</f>
        <v>0</v>
      </c>
      <c r="F337" s="285"/>
      <c r="G337" s="285"/>
      <c r="H337" s="285"/>
      <c r="I337" s="285"/>
      <c r="J337" s="285"/>
      <c r="K337" s="285">
        <f t="shared" ref="K337:K400" si="471">+D337+E337-F337+G337-H337</f>
        <v>0</v>
      </c>
      <c r="L337" s="285">
        <v>0</v>
      </c>
      <c r="M337" s="285">
        <v>0</v>
      </c>
      <c r="N337" s="285"/>
      <c r="O337" s="285"/>
      <c r="P337" s="285"/>
      <c r="Q337" s="285">
        <v>0</v>
      </c>
      <c r="R337" s="285">
        <f t="shared" si="469"/>
        <v>0</v>
      </c>
      <c r="S337" s="285">
        <v>0</v>
      </c>
      <c r="T337" s="285">
        <v>0</v>
      </c>
      <c r="U337" s="285"/>
      <c r="V337" s="285"/>
      <c r="W337" s="285"/>
      <c r="X337" s="285"/>
      <c r="Y337" s="285"/>
      <c r="Z337" s="285"/>
      <c r="AA337" s="285">
        <f t="shared" si="470"/>
        <v>0</v>
      </c>
      <c r="AB337" s="285">
        <f t="shared" si="351"/>
        <v>0</v>
      </c>
      <c r="AC337" s="113" t="e">
        <f t="shared" si="352"/>
        <v>#DIV/0!</v>
      </c>
    </row>
    <row r="338" spans="1:29" s="21" customFormat="1" ht="42.75" hidden="1" x14ac:dyDescent="0.2">
      <c r="A338" s="92"/>
      <c r="B338" s="97" t="s">
        <v>1153</v>
      </c>
      <c r="C338" s="98" t="s">
        <v>1154</v>
      </c>
      <c r="D338" s="285"/>
      <c r="E338" s="285">
        <f>SUM('ADICIONES  2018'!C338:M338)</f>
        <v>0</v>
      </c>
      <c r="F338" s="285"/>
      <c r="G338" s="285"/>
      <c r="H338" s="285"/>
      <c r="I338" s="285"/>
      <c r="J338" s="285"/>
      <c r="K338" s="285">
        <f t="shared" si="471"/>
        <v>0</v>
      </c>
      <c r="L338" s="285">
        <v>0</v>
      </c>
      <c r="M338" s="285">
        <v>0</v>
      </c>
      <c r="N338" s="285"/>
      <c r="O338" s="285"/>
      <c r="P338" s="285"/>
      <c r="Q338" s="285">
        <v>0</v>
      </c>
      <c r="R338" s="285">
        <f t="shared" si="469"/>
        <v>0</v>
      </c>
      <c r="S338" s="285">
        <v>0</v>
      </c>
      <c r="T338" s="285">
        <v>0</v>
      </c>
      <c r="U338" s="285"/>
      <c r="V338" s="285"/>
      <c r="W338" s="285"/>
      <c r="X338" s="285"/>
      <c r="Y338" s="285"/>
      <c r="Z338" s="285"/>
      <c r="AA338" s="285">
        <f t="shared" si="470"/>
        <v>0</v>
      </c>
      <c r="AB338" s="285">
        <f t="shared" si="351"/>
        <v>0</v>
      </c>
      <c r="AC338" s="113" t="e">
        <f t="shared" si="352"/>
        <v>#DIV/0!</v>
      </c>
    </row>
    <row r="339" spans="1:29" s="21" customFormat="1" ht="42.75" x14ac:dyDescent="0.2">
      <c r="A339" s="92"/>
      <c r="B339" s="97" t="s">
        <v>1155</v>
      </c>
      <c r="C339" s="98" t="s">
        <v>1156</v>
      </c>
      <c r="D339" s="285"/>
      <c r="E339" s="285">
        <f>SUM('ADICIONES  2018'!C339:M339)</f>
        <v>0</v>
      </c>
      <c r="F339" s="285"/>
      <c r="G339" s="285"/>
      <c r="H339" s="285"/>
      <c r="I339" s="285"/>
      <c r="J339" s="285"/>
      <c r="K339" s="285">
        <f t="shared" si="471"/>
        <v>0</v>
      </c>
      <c r="L339" s="285">
        <v>0</v>
      </c>
      <c r="M339" s="285">
        <v>0</v>
      </c>
      <c r="N339" s="285"/>
      <c r="O339" s="285"/>
      <c r="P339" s="285"/>
      <c r="Q339" s="285">
        <v>14135380</v>
      </c>
      <c r="R339" s="285">
        <f t="shared" si="469"/>
        <v>14135380</v>
      </c>
      <c r="S339" s="285">
        <v>0</v>
      </c>
      <c r="T339" s="285">
        <v>45153976.200000003</v>
      </c>
      <c r="U339" s="285"/>
      <c r="V339" s="285"/>
      <c r="W339" s="285"/>
      <c r="X339" s="285"/>
      <c r="Y339" s="285"/>
      <c r="Z339" s="285"/>
      <c r="AA339" s="285">
        <f t="shared" si="470"/>
        <v>45153976.200000003</v>
      </c>
      <c r="AB339" s="285">
        <f t="shared" si="351"/>
        <v>59289356.200000003</v>
      </c>
      <c r="AC339" s="113">
        <v>0</v>
      </c>
    </row>
    <row r="340" spans="1:29" s="21" customFormat="1" ht="28.5" hidden="1" x14ac:dyDescent="0.2">
      <c r="A340" s="92"/>
      <c r="B340" s="97" t="s">
        <v>1157</v>
      </c>
      <c r="C340" s="98" t="s">
        <v>1158</v>
      </c>
      <c r="D340" s="285"/>
      <c r="E340" s="285">
        <f>SUM('ADICIONES  2018'!C340:M340)</f>
        <v>0</v>
      </c>
      <c r="F340" s="285"/>
      <c r="G340" s="285"/>
      <c r="H340" s="285"/>
      <c r="I340" s="285"/>
      <c r="J340" s="285"/>
      <c r="K340" s="285">
        <f t="shared" si="471"/>
        <v>0</v>
      </c>
      <c r="L340" s="285">
        <v>0</v>
      </c>
      <c r="M340" s="285">
        <v>0</v>
      </c>
      <c r="N340" s="285"/>
      <c r="O340" s="285"/>
      <c r="P340" s="285"/>
      <c r="Q340" s="285">
        <v>0</v>
      </c>
      <c r="R340" s="285">
        <f t="shared" si="469"/>
        <v>0</v>
      </c>
      <c r="S340" s="285">
        <v>0</v>
      </c>
      <c r="T340" s="285">
        <v>0</v>
      </c>
      <c r="U340" s="285"/>
      <c r="V340" s="285"/>
      <c r="W340" s="285"/>
      <c r="X340" s="285"/>
      <c r="Y340" s="285"/>
      <c r="Z340" s="285"/>
      <c r="AA340" s="285">
        <f t="shared" si="470"/>
        <v>0</v>
      </c>
      <c r="AB340" s="285">
        <f t="shared" si="351"/>
        <v>0</v>
      </c>
      <c r="AC340" s="113" t="e">
        <f t="shared" si="352"/>
        <v>#DIV/0!</v>
      </c>
    </row>
    <row r="341" spans="1:29" s="21" customFormat="1" ht="28.5" x14ac:dyDescent="0.2">
      <c r="A341" s="92"/>
      <c r="B341" s="97" t="s">
        <v>1159</v>
      </c>
      <c r="C341" s="98" t="s">
        <v>1160</v>
      </c>
      <c r="D341" s="285"/>
      <c r="E341" s="285">
        <f>SUM('ADICIONES  2018'!C341:M341)</f>
        <v>0</v>
      </c>
      <c r="F341" s="285"/>
      <c r="G341" s="285"/>
      <c r="H341" s="285"/>
      <c r="I341" s="285"/>
      <c r="J341" s="285"/>
      <c r="K341" s="285">
        <f t="shared" si="471"/>
        <v>0</v>
      </c>
      <c r="L341" s="285">
        <v>3368663</v>
      </c>
      <c r="M341" s="285">
        <v>0</v>
      </c>
      <c r="N341" s="285"/>
      <c r="O341" s="285"/>
      <c r="P341" s="285"/>
      <c r="Q341" s="285">
        <v>0</v>
      </c>
      <c r="R341" s="285">
        <f t="shared" si="469"/>
        <v>3368663</v>
      </c>
      <c r="S341" s="285">
        <v>0</v>
      </c>
      <c r="T341" s="285">
        <v>0</v>
      </c>
      <c r="U341" s="285"/>
      <c r="V341" s="285"/>
      <c r="W341" s="285"/>
      <c r="X341" s="285"/>
      <c r="Y341" s="285"/>
      <c r="Z341" s="285"/>
      <c r="AA341" s="285">
        <f t="shared" si="470"/>
        <v>0</v>
      </c>
      <c r="AB341" s="285">
        <f t="shared" si="351"/>
        <v>3368663</v>
      </c>
      <c r="AC341" s="113">
        <v>0</v>
      </c>
    </row>
    <row r="342" spans="1:29" s="21" customFormat="1" ht="42.75" hidden="1" x14ac:dyDescent="0.2">
      <c r="A342" s="92"/>
      <c r="B342" s="97" t="s">
        <v>1161</v>
      </c>
      <c r="C342" s="98" t="s">
        <v>1162</v>
      </c>
      <c r="D342" s="285"/>
      <c r="E342" s="285">
        <f>SUM('ADICIONES  2018'!C342:M342)</f>
        <v>0</v>
      </c>
      <c r="F342" s="285"/>
      <c r="G342" s="285"/>
      <c r="H342" s="285"/>
      <c r="I342" s="285"/>
      <c r="J342" s="285"/>
      <c r="K342" s="285">
        <f t="shared" si="471"/>
        <v>0</v>
      </c>
      <c r="L342" s="285">
        <v>0</v>
      </c>
      <c r="M342" s="285">
        <v>0</v>
      </c>
      <c r="N342" s="285"/>
      <c r="O342" s="285"/>
      <c r="P342" s="285"/>
      <c r="Q342" s="285">
        <v>0</v>
      </c>
      <c r="R342" s="285">
        <f t="shared" si="469"/>
        <v>0</v>
      </c>
      <c r="S342" s="285">
        <v>0</v>
      </c>
      <c r="T342" s="285">
        <v>0</v>
      </c>
      <c r="U342" s="285"/>
      <c r="V342" s="285"/>
      <c r="W342" s="285"/>
      <c r="X342" s="285"/>
      <c r="Y342" s="285"/>
      <c r="Z342" s="285"/>
      <c r="AA342" s="285">
        <f t="shared" si="470"/>
        <v>0</v>
      </c>
      <c r="AB342" s="285">
        <f t="shared" si="351"/>
        <v>0</v>
      </c>
      <c r="AC342" s="113" t="e">
        <f t="shared" si="352"/>
        <v>#DIV/0!</v>
      </c>
    </row>
    <row r="343" spans="1:29" s="21" customFormat="1" ht="28.5" hidden="1" x14ac:dyDescent="0.2">
      <c r="A343" s="92"/>
      <c r="B343" s="97" t="s">
        <v>1163</v>
      </c>
      <c r="C343" s="98" t="s">
        <v>1164</v>
      </c>
      <c r="D343" s="285"/>
      <c r="E343" s="285">
        <f>SUM('ADICIONES  2018'!C343:M343)</f>
        <v>0</v>
      </c>
      <c r="F343" s="285"/>
      <c r="G343" s="285"/>
      <c r="H343" s="285"/>
      <c r="I343" s="285"/>
      <c r="J343" s="285"/>
      <c r="K343" s="285">
        <f t="shared" si="471"/>
        <v>0</v>
      </c>
      <c r="L343" s="285">
        <v>0</v>
      </c>
      <c r="M343" s="285">
        <v>0</v>
      </c>
      <c r="N343" s="285"/>
      <c r="O343" s="285"/>
      <c r="P343" s="285"/>
      <c r="Q343" s="285">
        <v>0</v>
      </c>
      <c r="R343" s="285">
        <f t="shared" si="469"/>
        <v>0</v>
      </c>
      <c r="S343" s="285">
        <v>0</v>
      </c>
      <c r="T343" s="285">
        <v>0</v>
      </c>
      <c r="U343" s="285"/>
      <c r="V343" s="285"/>
      <c r="W343" s="285"/>
      <c r="X343" s="285"/>
      <c r="Y343" s="285"/>
      <c r="Z343" s="285"/>
      <c r="AA343" s="285">
        <f t="shared" si="470"/>
        <v>0</v>
      </c>
      <c r="AB343" s="285">
        <f t="shared" si="351"/>
        <v>0</v>
      </c>
      <c r="AC343" s="113" t="e">
        <f t="shared" si="352"/>
        <v>#DIV/0!</v>
      </c>
    </row>
    <row r="344" spans="1:29" s="21" customFormat="1" ht="28.5" hidden="1" x14ac:dyDescent="0.2">
      <c r="A344" s="92"/>
      <c r="B344" s="97" t="s">
        <v>1165</v>
      </c>
      <c r="C344" s="98" t="s">
        <v>1166</v>
      </c>
      <c r="D344" s="285"/>
      <c r="E344" s="285">
        <f>SUM('ADICIONES  2018'!C344:M344)</f>
        <v>0</v>
      </c>
      <c r="F344" s="285"/>
      <c r="G344" s="285"/>
      <c r="H344" s="285"/>
      <c r="I344" s="285"/>
      <c r="J344" s="285"/>
      <c r="K344" s="285">
        <f t="shared" si="471"/>
        <v>0</v>
      </c>
      <c r="L344" s="285">
        <v>0</v>
      </c>
      <c r="M344" s="285">
        <v>0</v>
      </c>
      <c r="N344" s="285"/>
      <c r="O344" s="285"/>
      <c r="P344" s="285"/>
      <c r="Q344" s="285">
        <v>0</v>
      </c>
      <c r="R344" s="285">
        <f t="shared" si="469"/>
        <v>0</v>
      </c>
      <c r="S344" s="285">
        <v>0</v>
      </c>
      <c r="T344" s="285">
        <v>0</v>
      </c>
      <c r="U344" s="285"/>
      <c r="V344" s="285"/>
      <c r="W344" s="285"/>
      <c r="X344" s="285"/>
      <c r="Y344" s="285"/>
      <c r="Z344" s="285"/>
      <c r="AA344" s="285">
        <f t="shared" si="470"/>
        <v>0</v>
      </c>
      <c r="AB344" s="285">
        <f t="shared" si="351"/>
        <v>0</v>
      </c>
      <c r="AC344" s="113" t="e">
        <f t="shared" si="352"/>
        <v>#DIV/0!</v>
      </c>
    </row>
    <row r="345" spans="1:29" s="21" customFormat="1" ht="28.5" hidden="1" x14ac:dyDescent="0.2">
      <c r="A345" s="92"/>
      <c r="B345" s="97" t="s">
        <v>1167</v>
      </c>
      <c r="C345" s="98" t="s">
        <v>1168</v>
      </c>
      <c r="D345" s="285"/>
      <c r="E345" s="285">
        <f>SUM('ADICIONES  2018'!C345:M345)</f>
        <v>0</v>
      </c>
      <c r="F345" s="285"/>
      <c r="G345" s="285"/>
      <c r="H345" s="285"/>
      <c r="I345" s="285"/>
      <c r="J345" s="285"/>
      <c r="K345" s="285">
        <f t="shared" si="471"/>
        <v>0</v>
      </c>
      <c r="L345" s="285">
        <v>0</v>
      </c>
      <c r="M345" s="285">
        <v>0</v>
      </c>
      <c r="N345" s="285"/>
      <c r="O345" s="285"/>
      <c r="P345" s="285"/>
      <c r="Q345" s="285">
        <v>0</v>
      </c>
      <c r="R345" s="285">
        <f t="shared" si="469"/>
        <v>0</v>
      </c>
      <c r="S345" s="285">
        <v>0</v>
      </c>
      <c r="T345" s="285">
        <v>0</v>
      </c>
      <c r="U345" s="285"/>
      <c r="V345" s="285"/>
      <c r="W345" s="285"/>
      <c r="X345" s="285"/>
      <c r="Y345" s="285"/>
      <c r="Z345" s="285"/>
      <c r="AA345" s="285">
        <f t="shared" si="470"/>
        <v>0</v>
      </c>
      <c r="AB345" s="285">
        <f t="shared" si="351"/>
        <v>0</v>
      </c>
      <c r="AC345" s="113" t="e">
        <f t="shared" si="352"/>
        <v>#DIV/0!</v>
      </c>
    </row>
    <row r="346" spans="1:29" s="21" customFormat="1" ht="42.75" hidden="1" x14ac:dyDescent="0.2">
      <c r="A346" s="92"/>
      <c r="B346" s="97" t="s">
        <v>1169</v>
      </c>
      <c r="C346" s="98" t="s">
        <v>1170</v>
      </c>
      <c r="D346" s="285"/>
      <c r="E346" s="285">
        <f>SUM('ADICIONES  2018'!C346:M346)</f>
        <v>0</v>
      </c>
      <c r="F346" s="285"/>
      <c r="G346" s="285"/>
      <c r="H346" s="285"/>
      <c r="I346" s="285"/>
      <c r="J346" s="285"/>
      <c r="K346" s="285">
        <f t="shared" si="471"/>
        <v>0</v>
      </c>
      <c r="L346" s="285">
        <v>0</v>
      </c>
      <c r="M346" s="285">
        <v>0</v>
      </c>
      <c r="N346" s="285"/>
      <c r="O346" s="285"/>
      <c r="P346" s="285"/>
      <c r="Q346" s="285">
        <v>0</v>
      </c>
      <c r="R346" s="285">
        <f t="shared" si="469"/>
        <v>0</v>
      </c>
      <c r="S346" s="285">
        <v>0</v>
      </c>
      <c r="T346" s="285">
        <v>0</v>
      </c>
      <c r="U346" s="285"/>
      <c r="V346" s="285"/>
      <c r="W346" s="285"/>
      <c r="X346" s="285"/>
      <c r="Y346" s="285"/>
      <c r="Z346" s="285"/>
      <c r="AA346" s="285">
        <f t="shared" si="470"/>
        <v>0</v>
      </c>
      <c r="AB346" s="285">
        <f t="shared" si="351"/>
        <v>0</v>
      </c>
      <c r="AC346" s="113" t="e">
        <f t="shared" si="352"/>
        <v>#DIV/0!</v>
      </c>
    </row>
    <row r="347" spans="1:29" s="21" customFormat="1" ht="42.75" hidden="1" x14ac:dyDescent="0.2">
      <c r="A347" s="92"/>
      <c r="B347" s="97" t="s">
        <v>1171</v>
      </c>
      <c r="C347" s="98" t="s">
        <v>1172</v>
      </c>
      <c r="D347" s="285"/>
      <c r="E347" s="285">
        <f>SUM('ADICIONES  2018'!C347:M347)</f>
        <v>0</v>
      </c>
      <c r="F347" s="285"/>
      <c r="G347" s="285"/>
      <c r="H347" s="285"/>
      <c r="I347" s="285"/>
      <c r="J347" s="285"/>
      <c r="K347" s="285">
        <f t="shared" si="471"/>
        <v>0</v>
      </c>
      <c r="L347" s="285">
        <v>0</v>
      </c>
      <c r="M347" s="285">
        <v>0</v>
      </c>
      <c r="N347" s="285"/>
      <c r="O347" s="285"/>
      <c r="P347" s="285"/>
      <c r="Q347" s="285">
        <v>0</v>
      </c>
      <c r="R347" s="285">
        <f t="shared" si="469"/>
        <v>0</v>
      </c>
      <c r="S347" s="285">
        <v>0</v>
      </c>
      <c r="T347" s="285">
        <v>0</v>
      </c>
      <c r="U347" s="285"/>
      <c r="V347" s="285"/>
      <c r="W347" s="285"/>
      <c r="X347" s="285"/>
      <c r="Y347" s="285"/>
      <c r="Z347" s="285"/>
      <c r="AA347" s="285">
        <f t="shared" si="470"/>
        <v>0</v>
      </c>
      <c r="AB347" s="285">
        <f t="shared" si="351"/>
        <v>0</v>
      </c>
      <c r="AC347" s="113" t="e">
        <f t="shared" si="352"/>
        <v>#DIV/0!</v>
      </c>
    </row>
    <row r="348" spans="1:29" s="21" customFormat="1" ht="42.75" x14ac:dyDescent="0.2">
      <c r="A348" s="92"/>
      <c r="B348" s="97" t="s">
        <v>1173</v>
      </c>
      <c r="C348" s="98" t="s">
        <v>1174</v>
      </c>
      <c r="D348" s="285"/>
      <c r="E348" s="285">
        <f>SUM('ADICIONES  2018'!C348:M348)</f>
        <v>0</v>
      </c>
      <c r="F348" s="285"/>
      <c r="G348" s="285"/>
      <c r="H348" s="285"/>
      <c r="I348" s="285"/>
      <c r="J348" s="285"/>
      <c r="K348" s="285">
        <f t="shared" si="471"/>
        <v>0</v>
      </c>
      <c r="L348" s="285">
        <v>0</v>
      </c>
      <c r="M348" s="285">
        <v>0</v>
      </c>
      <c r="N348" s="285">
        <v>87975896</v>
      </c>
      <c r="O348" s="285"/>
      <c r="P348" s="285"/>
      <c r="Q348" s="285">
        <v>0</v>
      </c>
      <c r="R348" s="285">
        <f t="shared" si="469"/>
        <v>87975896</v>
      </c>
      <c r="S348" s="285">
        <v>0</v>
      </c>
      <c r="T348" s="285">
        <v>0</v>
      </c>
      <c r="U348" s="285"/>
      <c r="V348" s="285"/>
      <c r="W348" s="285"/>
      <c r="X348" s="285"/>
      <c r="Y348" s="285"/>
      <c r="Z348" s="285"/>
      <c r="AA348" s="285">
        <f t="shared" si="470"/>
        <v>0</v>
      </c>
      <c r="AB348" s="285">
        <f t="shared" si="351"/>
        <v>87975896</v>
      </c>
      <c r="AC348" s="113">
        <v>0</v>
      </c>
    </row>
    <row r="349" spans="1:29" s="21" customFormat="1" ht="42.75" hidden="1" x14ac:dyDescent="0.2">
      <c r="A349" s="92"/>
      <c r="B349" s="97" t="s">
        <v>1175</v>
      </c>
      <c r="C349" s="98" t="s">
        <v>1176</v>
      </c>
      <c r="D349" s="285"/>
      <c r="E349" s="285">
        <f>SUM('ADICIONES  2018'!C349:M349)</f>
        <v>0</v>
      </c>
      <c r="F349" s="285"/>
      <c r="G349" s="285"/>
      <c r="H349" s="285"/>
      <c r="I349" s="285"/>
      <c r="J349" s="285"/>
      <c r="K349" s="285">
        <f t="shared" si="471"/>
        <v>0</v>
      </c>
      <c r="L349" s="285">
        <v>0</v>
      </c>
      <c r="M349" s="285">
        <v>0</v>
      </c>
      <c r="N349" s="285"/>
      <c r="O349" s="285"/>
      <c r="P349" s="285"/>
      <c r="Q349" s="285">
        <v>0</v>
      </c>
      <c r="R349" s="285">
        <f t="shared" si="469"/>
        <v>0</v>
      </c>
      <c r="S349" s="285">
        <v>0</v>
      </c>
      <c r="T349" s="285">
        <v>0</v>
      </c>
      <c r="U349" s="285"/>
      <c r="V349" s="285"/>
      <c r="W349" s="285"/>
      <c r="X349" s="285"/>
      <c r="Y349" s="285"/>
      <c r="Z349" s="285"/>
      <c r="AA349" s="285">
        <f t="shared" si="470"/>
        <v>0</v>
      </c>
      <c r="AB349" s="285">
        <f t="shared" si="351"/>
        <v>0</v>
      </c>
      <c r="AC349" s="113" t="e">
        <f t="shared" si="352"/>
        <v>#DIV/0!</v>
      </c>
    </row>
    <row r="350" spans="1:29" s="21" customFormat="1" ht="42.75" hidden="1" x14ac:dyDescent="0.2">
      <c r="A350" s="92"/>
      <c r="B350" s="97" t="s">
        <v>1177</v>
      </c>
      <c r="C350" s="98" t="s">
        <v>1178</v>
      </c>
      <c r="D350" s="285"/>
      <c r="E350" s="285">
        <f>SUM('ADICIONES  2018'!C350:M350)</f>
        <v>0</v>
      </c>
      <c r="F350" s="285"/>
      <c r="G350" s="285"/>
      <c r="H350" s="285"/>
      <c r="I350" s="285"/>
      <c r="J350" s="285"/>
      <c r="K350" s="285">
        <f t="shared" si="471"/>
        <v>0</v>
      </c>
      <c r="L350" s="285">
        <v>0</v>
      </c>
      <c r="M350" s="285">
        <v>0</v>
      </c>
      <c r="N350" s="285"/>
      <c r="O350" s="285"/>
      <c r="P350" s="285"/>
      <c r="Q350" s="285">
        <v>0</v>
      </c>
      <c r="R350" s="285">
        <f t="shared" si="469"/>
        <v>0</v>
      </c>
      <c r="S350" s="285">
        <v>0</v>
      </c>
      <c r="T350" s="285">
        <v>0</v>
      </c>
      <c r="U350" s="285"/>
      <c r="V350" s="285"/>
      <c r="W350" s="285"/>
      <c r="X350" s="285"/>
      <c r="Y350" s="285"/>
      <c r="Z350" s="285"/>
      <c r="AA350" s="285">
        <f t="shared" si="470"/>
        <v>0</v>
      </c>
      <c r="AB350" s="285">
        <f t="shared" si="351"/>
        <v>0</v>
      </c>
      <c r="AC350" s="113" t="e">
        <f t="shared" si="352"/>
        <v>#DIV/0!</v>
      </c>
    </row>
    <row r="351" spans="1:29" s="79" customFormat="1" ht="47.25" hidden="1" x14ac:dyDescent="0.2">
      <c r="A351" s="363"/>
      <c r="B351" s="110" t="s">
        <v>1310</v>
      </c>
      <c r="C351" s="106" t="s">
        <v>1311</v>
      </c>
      <c r="D351" s="105">
        <f>+D352</f>
        <v>0</v>
      </c>
      <c r="E351" s="105">
        <f>SUM('ADICIONES  2018'!C351:M351)</f>
        <v>0</v>
      </c>
      <c r="F351" s="105">
        <f t="shared" ref="F351:J351" si="472">+F352</f>
        <v>0</v>
      </c>
      <c r="G351" s="105">
        <f t="shared" si="472"/>
        <v>0</v>
      </c>
      <c r="H351" s="105">
        <f t="shared" si="472"/>
        <v>0</v>
      </c>
      <c r="I351" s="105">
        <f t="shared" si="472"/>
        <v>0</v>
      </c>
      <c r="J351" s="105">
        <f t="shared" si="472"/>
        <v>0</v>
      </c>
      <c r="K351" s="105">
        <f t="shared" si="471"/>
        <v>0</v>
      </c>
      <c r="L351" s="105">
        <f t="shared" ref="L351:Q351" si="473">+L352</f>
        <v>0</v>
      </c>
      <c r="M351" s="105">
        <f t="shared" si="473"/>
        <v>0</v>
      </c>
      <c r="N351" s="105">
        <f t="shared" si="473"/>
        <v>0</v>
      </c>
      <c r="O351" s="105">
        <f t="shared" si="473"/>
        <v>0</v>
      </c>
      <c r="P351" s="105">
        <f t="shared" si="473"/>
        <v>0</v>
      </c>
      <c r="Q351" s="105">
        <f t="shared" si="473"/>
        <v>0</v>
      </c>
      <c r="R351" s="105">
        <f t="shared" si="469"/>
        <v>0</v>
      </c>
      <c r="S351" s="105">
        <f t="shared" ref="S351:Z351" si="474">+S352</f>
        <v>0</v>
      </c>
      <c r="T351" s="105">
        <f t="shared" si="474"/>
        <v>0</v>
      </c>
      <c r="U351" s="105">
        <f t="shared" si="474"/>
        <v>0</v>
      </c>
      <c r="V351" s="105">
        <f t="shared" si="474"/>
        <v>0</v>
      </c>
      <c r="W351" s="105">
        <f t="shared" si="474"/>
        <v>0</v>
      </c>
      <c r="X351" s="105">
        <f t="shared" si="474"/>
        <v>0</v>
      </c>
      <c r="Y351" s="105">
        <f t="shared" si="474"/>
        <v>0</v>
      </c>
      <c r="Z351" s="105">
        <f t="shared" si="474"/>
        <v>0</v>
      </c>
      <c r="AA351" s="105">
        <f t="shared" si="470"/>
        <v>0</v>
      </c>
      <c r="AB351" s="105">
        <f t="shared" si="351"/>
        <v>0</v>
      </c>
      <c r="AC351" s="104" t="e">
        <f t="shared" si="352"/>
        <v>#DIV/0!</v>
      </c>
    </row>
    <row r="352" spans="1:29" s="21" customFormat="1" ht="42.75" hidden="1" x14ac:dyDescent="0.2">
      <c r="A352" s="92"/>
      <c r="B352" s="97" t="s">
        <v>1312</v>
      </c>
      <c r="C352" s="98" t="s">
        <v>1313</v>
      </c>
      <c r="D352" s="285"/>
      <c r="E352" s="285">
        <f>SUM('ADICIONES  2018'!C352:M352)</f>
        <v>0</v>
      </c>
      <c r="F352" s="285"/>
      <c r="G352" s="285"/>
      <c r="H352" s="285"/>
      <c r="I352" s="285"/>
      <c r="J352" s="285"/>
      <c r="K352" s="285">
        <f t="shared" si="471"/>
        <v>0</v>
      </c>
      <c r="L352" s="285"/>
      <c r="M352" s="285"/>
      <c r="N352" s="285"/>
      <c r="O352" s="285"/>
      <c r="P352" s="285"/>
      <c r="Q352" s="285"/>
      <c r="R352" s="285">
        <f t="shared" si="469"/>
        <v>0</v>
      </c>
      <c r="S352" s="285"/>
      <c r="T352" s="285"/>
      <c r="U352" s="285"/>
      <c r="V352" s="285"/>
      <c r="W352" s="285"/>
      <c r="X352" s="285"/>
      <c r="Y352" s="285"/>
      <c r="Z352" s="285"/>
      <c r="AA352" s="285">
        <f t="shared" si="470"/>
        <v>0</v>
      </c>
      <c r="AB352" s="285">
        <f t="shared" si="351"/>
        <v>0</v>
      </c>
      <c r="AC352" s="113" t="e">
        <f t="shared" si="352"/>
        <v>#DIV/0!</v>
      </c>
    </row>
    <row r="353" spans="1:29" s="79" customFormat="1" ht="16.5" x14ac:dyDescent="0.2">
      <c r="A353" s="363"/>
      <c r="B353" s="166" t="s">
        <v>781</v>
      </c>
      <c r="C353" s="167" t="s">
        <v>104</v>
      </c>
      <c r="D353" s="105">
        <f>SUM(D354:D387)</f>
        <v>50000000000</v>
      </c>
      <c r="E353" s="105">
        <f>SUM('ADICIONES  2018'!C353:M353)</f>
        <v>16424957032.09</v>
      </c>
      <c r="F353" s="105">
        <f t="shared" ref="F353:J353" si="475">SUM(F354:F387)</f>
        <v>0</v>
      </c>
      <c r="G353" s="105">
        <f t="shared" si="475"/>
        <v>0</v>
      </c>
      <c r="H353" s="105">
        <f t="shared" si="475"/>
        <v>0</v>
      </c>
      <c r="I353" s="105">
        <f t="shared" si="475"/>
        <v>0</v>
      </c>
      <c r="J353" s="105">
        <f t="shared" si="475"/>
        <v>0</v>
      </c>
      <c r="K353" s="105">
        <f t="shared" si="471"/>
        <v>66424957032.089996</v>
      </c>
      <c r="L353" s="105">
        <f t="shared" ref="L353:Q353" si="476">SUM(L354:L387)</f>
        <v>0</v>
      </c>
      <c r="M353" s="105">
        <f t="shared" si="476"/>
        <v>0</v>
      </c>
      <c r="N353" s="105">
        <f t="shared" si="476"/>
        <v>0</v>
      </c>
      <c r="O353" s="105">
        <f t="shared" si="476"/>
        <v>0</v>
      </c>
      <c r="P353" s="105">
        <f t="shared" si="476"/>
        <v>4006559846</v>
      </c>
      <c r="Q353" s="105">
        <f t="shared" si="476"/>
        <v>0</v>
      </c>
      <c r="R353" s="105">
        <f t="shared" si="469"/>
        <v>4006559846</v>
      </c>
      <c r="S353" s="105">
        <f t="shared" ref="S353:Z353" si="477">SUM(S354:S387)</f>
        <v>0</v>
      </c>
      <c r="T353" s="105">
        <f t="shared" si="477"/>
        <v>0</v>
      </c>
      <c r="U353" s="105">
        <f t="shared" si="477"/>
        <v>0</v>
      </c>
      <c r="V353" s="105">
        <f t="shared" si="477"/>
        <v>0</v>
      </c>
      <c r="W353" s="105">
        <f t="shared" si="477"/>
        <v>12633395199.25</v>
      </c>
      <c r="X353" s="105">
        <f t="shared" si="477"/>
        <v>0</v>
      </c>
      <c r="Y353" s="105">
        <f t="shared" si="477"/>
        <v>0</v>
      </c>
      <c r="Z353" s="105">
        <f t="shared" si="477"/>
        <v>0</v>
      </c>
      <c r="AA353" s="105">
        <f t="shared" ref="AA353:AA361" si="478">SUM(S353:Z353)</f>
        <v>12633395199.25</v>
      </c>
      <c r="AB353" s="105">
        <f t="shared" si="351"/>
        <v>16639955045.25</v>
      </c>
      <c r="AC353" s="104">
        <f t="shared" si="352"/>
        <v>0.25050757710255217</v>
      </c>
    </row>
    <row r="354" spans="1:29" x14ac:dyDescent="0.2">
      <c r="B354" s="97" t="s">
        <v>782</v>
      </c>
      <c r="C354" s="98" t="s">
        <v>104</v>
      </c>
      <c r="D354" s="287">
        <v>24252000000</v>
      </c>
      <c r="E354" s="285">
        <f>SUM('ADICIONES  2018'!C354:M354)</f>
        <v>0</v>
      </c>
      <c r="F354" s="287"/>
      <c r="G354" s="287"/>
      <c r="H354" s="287"/>
      <c r="I354" s="287"/>
      <c r="J354" s="287"/>
      <c r="K354" s="287">
        <f t="shared" si="471"/>
        <v>24252000000</v>
      </c>
      <c r="L354" s="287"/>
      <c r="M354" s="287"/>
      <c r="N354" s="287"/>
      <c r="O354" s="287"/>
      <c r="P354" s="287">
        <v>0</v>
      </c>
      <c r="Q354" s="287"/>
      <c r="R354" s="287">
        <f t="shared" si="469"/>
        <v>0</v>
      </c>
      <c r="S354" s="287"/>
      <c r="T354" s="287"/>
      <c r="U354" s="287"/>
      <c r="V354" s="287"/>
      <c r="W354" s="287">
        <v>0</v>
      </c>
      <c r="X354" s="287"/>
      <c r="Y354" s="287"/>
      <c r="Z354" s="287"/>
      <c r="AA354" s="287">
        <f t="shared" si="478"/>
        <v>0</v>
      </c>
      <c r="AB354" s="287">
        <f t="shared" si="351"/>
        <v>0</v>
      </c>
      <c r="AC354" s="37">
        <f t="shared" si="352"/>
        <v>0</v>
      </c>
    </row>
    <row r="355" spans="1:29" x14ac:dyDescent="0.2">
      <c r="B355" s="97" t="s">
        <v>782</v>
      </c>
      <c r="C355" s="98" t="s">
        <v>104</v>
      </c>
      <c r="D355" s="287">
        <v>50000000</v>
      </c>
      <c r="E355" s="285">
        <f>SUM('ADICIONES  2018'!C355:M355)</f>
        <v>0</v>
      </c>
      <c r="F355" s="287"/>
      <c r="G355" s="287"/>
      <c r="H355" s="287"/>
      <c r="I355" s="287"/>
      <c r="J355" s="287"/>
      <c r="K355" s="287">
        <f t="shared" si="471"/>
        <v>50000000</v>
      </c>
      <c r="L355" s="287"/>
      <c r="M355" s="287"/>
      <c r="N355" s="287"/>
      <c r="O355" s="287"/>
      <c r="P355" s="287"/>
      <c r="Q355" s="287"/>
      <c r="R355" s="287">
        <f t="shared" si="469"/>
        <v>0</v>
      </c>
      <c r="S355" s="287"/>
      <c r="T355" s="287"/>
      <c r="U355" s="287"/>
      <c r="V355" s="287"/>
      <c r="W355" s="287">
        <v>0</v>
      </c>
      <c r="X355" s="287"/>
      <c r="Y355" s="287"/>
      <c r="Z355" s="287"/>
      <c r="AA355" s="287">
        <f t="shared" ref="AA355:AA356" si="479">SUM(S355:Z355)</f>
        <v>0</v>
      </c>
      <c r="AB355" s="287">
        <f t="shared" si="351"/>
        <v>0</v>
      </c>
      <c r="AC355" s="37">
        <f t="shared" si="352"/>
        <v>0</v>
      </c>
    </row>
    <row r="356" spans="1:29" x14ac:dyDescent="0.2">
      <c r="B356" s="97" t="s">
        <v>782</v>
      </c>
      <c r="C356" s="98" t="s">
        <v>104</v>
      </c>
      <c r="D356" s="287">
        <v>698000000</v>
      </c>
      <c r="E356" s="285">
        <f>SUM('ADICIONES  2018'!C356:M356)</f>
        <v>0</v>
      </c>
      <c r="F356" s="287"/>
      <c r="G356" s="287"/>
      <c r="H356" s="287"/>
      <c r="I356" s="287"/>
      <c r="J356" s="287"/>
      <c r="K356" s="287">
        <f t="shared" si="471"/>
        <v>698000000</v>
      </c>
      <c r="L356" s="287"/>
      <c r="M356" s="287"/>
      <c r="N356" s="287"/>
      <c r="O356" s="287"/>
      <c r="P356" s="287"/>
      <c r="Q356" s="287"/>
      <c r="R356" s="287">
        <f t="shared" si="469"/>
        <v>0</v>
      </c>
      <c r="S356" s="287"/>
      <c r="T356" s="287"/>
      <c r="U356" s="287"/>
      <c r="V356" s="287"/>
      <c r="W356" s="287">
        <v>0</v>
      </c>
      <c r="X356" s="287"/>
      <c r="Y356" s="287"/>
      <c r="Z356" s="287"/>
      <c r="AA356" s="287">
        <f t="shared" si="479"/>
        <v>0</v>
      </c>
      <c r="AB356" s="287">
        <f t="shared" si="351"/>
        <v>0</v>
      </c>
      <c r="AC356" s="37">
        <f t="shared" si="352"/>
        <v>0</v>
      </c>
    </row>
    <row r="357" spans="1:29" ht="57" x14ac:dyDescent="0.2">
      <c r="B357" s="97" t="s">
        <v>783</v>
      </c>
      <c r="C357" s="98" t="s">
        <v>1400</v>
      </c>
      <c r="D357" s="287">
        <v>20000000000</v>
      </c>
      <c r="E357" s="285">
        <f>SUM('ADICIONES  2018'!C357:M357)</f>
        <v>0</v>
      </c>
      <c r="F357" s="287"/>
      <c r="G357" s="287"/>
      <c r="H357" s="287"/>
      <c r="I357" s="287"/>
      <c r="J357" s="287"/>
      <c r="K357" s="287">
        <f t="shared" si="471"/>
        <v>20000000000</v>
      </c>
      <c r="L357" s="287"/>
      <c r="M357" s="287"/>
      <c r="N357" s="287"/>
      <c r="O357" s="287"/>
      <c r="P357" s="287">
        <v>0</v>
      </c>
      <c r="Q357" s="287"/>
      <c r="R357" s="287">
        <f t="shared" si="469"/>
        <v>0</v>
      </c>
      <c r="S357" s="287"/>
      <c r="T357" s="287"/>
      <c r="U357" s="287"/>
      <c r="V357" s="287"/>
      <c r="W357" s="287">
        <v>10000000000</v>
      </c>
      <c r="X357" s="287"/>
      <c r="Y357" s="287"/>
      <c r="Z357" s="287"/>
      <c r="AA357" s="287">
        <f t="shared" si="478"/>
        <v>10000000000</v>
      </c>
      <c r="AB357" s="287">
        <f t="shared" si="351"/>
        <v>10000000000</v>
      </c>
      <c r="AC357" s="37">
        <f t="shared" si="352"/>
        <v>0.5</v>
      </c>
    </row>
    <row r="358" spans="1:29" s="5" customFormat="1" ht="57" x14ac:dyDescent="0.2">
      <c r="A358" s="156"/>
      <c r="B358" s="97" t="s">
        <v>784</v>
      </c>
      <c r="C358" s="98" t="s">
        <v>1401</v>
      </c>
      <c r="D358" s="287">
        <v>5000000000</v>
      </c>
      <c r="E358" s="285">
        <f>SUM('ADICIONES  2018'!C358:M358)</f>
        <v>0</v>
      </c>
      <c r="F358" s="286"/>
      <c r="G358" s="286"/>
      <c r="H358" s="286"/>
      <c r="I358" s="286"/>
      <c r="J358" s="286"/>
      <c r="K358" s="287">
        <f t="shared" si="471"/>
        <v>5000000000</v>
      </c>
      <c r="L358" s="286"/>
      <c r="M358" s="286"/>
      <c r="N358" s="286"/>
      <c r="O358" s="286"/>
      <c r="P358" s="287">
        <v>0</v>
      </c>
      <c r="Q358" s="286"/>
      <c r="R358" s="287">
        <f t="shared" si="469"/>
        <v>0</v>
      </c>
      <c r="S358" s="286"/>
      <c r="T358" s="286"/>
      <c r="U358" s="286"/>
      <c r="V358" s="286"/>
      <c r="W358" s="287">
        <v>2633395199.25</v>
      </c>
      <c r="X358" s="286"/>
      <c r="Y358" s="286"/>
      <c r="Z358" s="286"/>
      <c r="AA358" s="287">
        <f t="shared" si="478"/>
        <v>2633395199.25</v>
      </c>
      <c r="AB358" s="287">
        <f t="shared" si="351"/>
        <v>2633395199.25</v>
      </c>
      <c r="AC358" s="37">
        <f t="shared" si="352"/>
        <v>0.52667903984999997</v>
      </c>
    </row>
    <row r="359" spans="1:29" s="5" customFormat="1" ht="57" x14ac:dyDescent="0.2">
      <c r="A359" s="156"/>
      <c r="B359" s="97" t="s">
        <v>1402</v>
      </c>
      <c r="C359" s="98" t="s">
        <v>1403</v>
      </c>
      <c r="D359" s="287"/>
      <c r="E359" s="285">
        <f>SUM('ADICIONES  2018'!C359:M359)</f>
        <v>270000000</v>
      </c>
      <c r="F359" s="286"/>
      <c r="G359" s="286"/>
      <c r="H359" s="286"/>
      <c r="I359" s="286"/>
      <c r="J359" s="286"/>
      <c r="K359" s="287">
        <f t="shared" si="471"/>
        <v>270000000</v>
      </c>
      <c r="L359" s="286"/>
      <c r="M359" s="286"/>
      <c r="N359" s="286"/>
      <c r="O359" s="286"/>
      <c r="P359" s="287">
        <v>270000000</v>
      </c>
      <c r="Q359" s="286"/>
      <c r="R359" s="287">
        <f t="shared" si="469"/>
        <v>270000000</v>
      </c>
      <c r="S359" s="286"/>
      <c r="T359" s="286"/>
      <c r="U359" s="286"/>
      <c r="V359" s="286"/>
      <c r="W359" s="287">
        <v>0</v>
      </c>
      <c r="X359" s="286"/>
      <c r="Y359" s="286"/>
      <c r="Z359" s="286"/>
      <c r="AA359" s="287">
        <f t="shared" si="478"/>
        <v>0</v>
      </c>
      <c r="AB359" s="287">
        <f t="shared" si="351"/>
        <v>270000000</v>
      </c>
      <c r="AC359" s="37">
        <f t="shared" si="352"/>
        <v>1</v>
      </c>
    </row>
    <row r="360" spans="1:29" s="5" customFormat="1" ht="57" x14ac:dyDescent="0.2">
      <c r="A360" s="156"/>
      <c r="B360" s="97" t="s">
        <v>1404</v>
      </c>
      <c r="C360" s="98" t="s">
        <v>1405</v>
      </c>
      <c r="D360" s="287"/>
      <c r="E360" s="285">
        <f>SUM('ADICIONES  2018'!C360:M360)</f>
        <v>189000000</v>
      </c>
      <c r="F360" s="286"/>
      <c r="G360" s="286"/>
      <c r="H360" s="286"/>
      <c r="I360" s="286"/>
      <c r="J360" s="286"/>
      <c r="K360" s="287">
        <f t="shared" si="471"/>
        <v>189000000</v>
      </c>
      <c r="L360" s="286"/>
      <c r="M360" s="286"/>
      <c r="N360" s="286"/>
      <c r="O360" s="286"/>
      <c r="P360" s="287">
        <v>189000000</v>
      </c>
      <c r="Q360" s="286"/>
      <c r="R360" s="287">
        <f t="shared" si="469"/>
        <v>189000000</v>
      </c>
      <c r="S360" s="286"/>
      <c r="T360" s="286"/>
      <c r="U360" s="286"/>
      <c r="V360" s="286"/>
      <c r="W360" s="287">
        <v>0</v>
      </c>
      <c r="X360" s="286"/>
      <c r="Y360" s="286"/>
      <c r="Z360" s="286"/>
      <c r="AA360" s="287">
        <f t="shared" si="478"/>
        <v>0</v>
      </c>
      <c r="AB360" s="287">
        <f t="shared" si="351"/>
        <v>189000000</v>
      </c>
      <c r="AC360" s="37">
        <f t="shared" si="352"/>
        <v>1</v>
      </c>
    </row>
    <row r="361" spans="1:29" s="5" customFormat="1" ht="57" x14ac:dyDescent="0.2">
      <c r="A361" s="156"/>
      <c r="B361" s="97" t="s">
        <v>1406</v>
      </c>
      <c r="C361" s="98" t="s">
        <v>1407</v>
      </c>
      <c r="D361" s="287"/>
      <c r="E361" s="285">
        <f>SUM('ADICIONES  2018'!C361:M361)</f>
        <v>162000000</v>
      </c>
      <c r="F361" s="286"/>
      <c r="G361" s="286"/>
      <c r="H361" s="286"/>
      <c r="I361" s="286"/>
      <c r="J361" s="286"/>
      <c r="K361" s="287">
        <f t="shared" si="471"/>
        <v>162000000</v>
      </c>
      <c r="L361" s="286"/>
      <c r="M361" s="286"/>
      <c r="N361" s="286"/>
      <c r="O361" s="286"/>
      <c r="P361" s="287">
        <v>162000000</v>
      </c>
      <c r="Q361" s="286"/>
      <c r="R361" s="287">
        <f t="shared" si="469"/>
        <v>162000000</v>
      </c>
      <c r="S361" s="286"/>
      <c r="T361" s="286"/>
      <c r="U361" s="286"/>
      <c r="V361" s="286"/>
      <c r="W361" s="287">
        <v>0</v>
      </c>
      <c r="X361" s="286"/>
      <c r="Y361" s="286"/>
      <c r="Z361" s="286"/>
      <c r="AA361" s="287">
        <f t="shared" si="478"/>
        <v>0</v>
      </c>
      <c r="AB361" s="287">
        <f t="shared" si="351"/>
        <v>162000000</v>
      </c>
      <c r="AC361" s="37">
        <f t="shared" si="352"/>
        <v>1</v>
      </c>
    </row>
    <row r="362" spans="1:29" s="5" customFormat="1" ht="57" x14ac:dyDescent="0.2">
      <c r="A362" s="156"/>
      <c r="B362" s="97" t="s">
        <v>1408</v>
      </c>
      <c r="C362" s="98" t="s">
        <v>1409</v>
      </c>
      <c r="D362" s="287"/>
      <c r="E362" s="285">
        <f>SUM('ADICIONES  2018'!C362:M362)</f>
        <v>395855753</v>
      </c>
      <c r="F362" s="286"/>
      <c r="G362" s="286"/>
      <c r="H362" s="286"/>
      <c r="I362" s="286"/>
      <c r="J362" s="286"/>
      <c r="K362" s="287">
        <f t="shared" si="471"/>
        <v>395855753</v>
      </c>
      <c r="L362" s="286"/>
      <c r="M362" s="286"/>
      <c r="N362" s="286"/>
      <c r="O362" s="286"/>
      <c r="P362" s="287">
        <v>395855753</v>
      </c>
      <c r="Q362" s="286"/>
      <c r="R362" s="287">
        <f t="shared" si="469"/>
        <v>395855753</v>
      </c>
      <c r="S362" s="286"/>
      <c r="T362" s="286"/>
      <c r="U362" s="286"/>
      <c r="V362" s="286"/>
      <c r="W362" s="287">
        <v>0</v>
      </c>
      <c r="X362" s="286"/>
      <c r="Y362" s="286"/>
      <c r="Z362" s="286"/>
      <c r="AA362" s="287">
        <f t="shared" ref="AA362:AA368" si="480">SUM(S362:Z362)</f>
        <v>0</v>
      </c>
      <c r="AB362" s="287">
        <f t="shared" si="351"/>
        <v>395855753</v>
      </c>
      <c r="AC362" s="37">
        <f t="shared" si="352"/>
        <v>1</v>
      </c>
    </row>
    <row r="363" spans="1:29" s="5" customFormat="1" ht="57" x14ac:dyDescent="0.2">
      <c r="A363" s="156"/>
      <c r="B363" s="97" t="s">
        <v>1410</v>
      </c>
      <c r="C363" s="98" t="s">
        <v>1411</v>
      </c>
      <c r="D363" s="287"/>
      <c r="E363" s="285">
        <f>SUM('ADICIONES  2018'!C363:M363)</f>
        <v>162000000</v>
      </c>
      <c r="F363" s="286"/>
      <c r="G363" s="286"/>
      <c r="H363" s="286"/>
      <c r="I363" s="286"/>
      <c r="J363" s="286"/>
      <c r="K363" s="287">
        <f t="shared" si="471"/>
        <v>162000000</v>
      </c>
      <c r="L363" s="286"/>
      <c r="M363" s="286"/>
      <c r="N363" s="286"/>
      <c r="O363" s="286"/>
      <c r="P363" s="287">
        <v>162000000</v>
      </c>
      <c r="Q363" s="286"/>
      <c r="R363" s="287">
        <f t="shared" si="469"/>
        <v>162000000</v>
      </c>
      <c r="S363" s="286"/>
      <c r="T363" s="286"/>
      <c r="U363" s="286"/>
      <c r="V363" s="286"/>
      <c r="W363" s="287">
        <v>0</v>
      </c>
      <c r="X363" s="286"/>
      <c r="Y363" s="286"/>
      <c r="Z363" s="286"/>
      <c r="AA363" s="287">
        <f t="shared" si="480"/>
        <v>0</v>
      </c>
      <c r="AB363" s="287">
        <f t="shared" si="351"/>
        <v>162000000</v>
      </c>
      <c r="AC363" s="37">
        <f t="shared" si="352"/>
        <v>1</v>
      </c>
    </row>
    <row r="364" spans="1:29" s="5" customFormat="1" ht="57" x14ac:dyDescent="0.2">
      <c r="A364" s="156"/>
      <c r="B364" s="97" t="s">
        <v>1412</v>
      </c>
      <c r="C364" s="98" t="s">
        <v>1413</v>
      </c>
      <c r="D364" s="287"/>
      <c r="E364" s="285">
        <f>SUM('ADICIONES  2018'!C364:M364)</f>
        <v>164403665.94</v>
      </c>
      <c r="F364" s="286"/>
      <c r="G364" s="286"/>
      <c r="H364" s="286"/>
      <c r="I364" s="286"/>
      <c r="J364" s="286"/>
      <c r="K364" s="287">
        <f t="shared" si="471"/>
        <v>164403665.94</v>
      </c>
      <c r="L364" s="286"/>
      <c r="M364" s="286"/>
      <c r="N364" s="286"/>
      <c r="O364" s="286"/>
      <c r="P364" s="287">
        <v>164403665.94</v>
      </c>
      <c r="Q364" s="286"/>
      <c r="R364" s="287">
        <f t="shared" si="469"/>
        <v>164403665.94</v>
      </c>
      <c r="S364" s="286"/>
      <c r="T364" s="286"/>
      <c r="U364" s="286"/>
      <c r="V364" s="286"/>
      <c r="W364" s="287">
        <v>0</v>
      </c>
      <c r="X364" s="286"/>
      <c r="Y364" s="286"/>
      <c r="Z364" s="286"/>
      <c r="AA364" s="287">
        <f t="shared" si="480"/>
        <v>0</v>
      </c>
      <c r="AB364" s="287">
        <f t="shared" si="351"/>
        <v>164403665.94</v>
      </c>
      <c r="AC364" s="37">
        <f t="shared" si="352"/>
        <v>1</v>
      </c>
    </row>
    <row r="365" spans="1:29" s="5" customFormat="1" ht="57" x14ac:dyDescent="0.2">
      <c r="A365" s="156"/>
      <c r="B365" s="97" t="s">
        <v>1414</v>
      </c>
      <c r="C365" s="98" t="s">
        <v>1415</v>
      </c>
      <c r="D365" s="287"/>
      <c r="E365" s="285">
        <f>SUM('ADICIONES  2018'!C365:M365)</f>
        <v>639527724.48000002</v>
      </c>
      <c r="F365" s="286"/>
      <c r="G365" s="286"/>
      <c r="H365" s="286"/>
      <c r="I365" s="286"/>
      <c r="J365" s="286"/>
      <c r="K365" s="287">
        <f t="shared" si="471"/>
        <v>639527724.48000002</v>
      </c>
      <c r="L365" s="286"/>
      <c r="M365" s="286"/>
      <c r="N365" s="286"/>
      <c r="O365" s="286"/>
      <c r="P365" s="287">
        <v>639527724.48000002</v>
      </c>
      <c r="Q365" s="286"/>
      <c r="R365" s="287">
        <f t="shared" si="469"/>
        <v>639527724.48000002</v>
      </c>
      <c r="S365" s="286"/>
      <c r="T365" s="286"/>
      <c r="U365" s="286"/>
      <c r="V365" s="286"/>
      <c r="W365" s="287">
        <v>0</v>
      </c>
      <c r="X365" s="286"/>
      <c r="Y365" s="286"/>
      <c r="Z365" s="286"/>
      <c r="AA365" s="287">
        <f t="shared" si="480"/>
        <v>0</v>
      </c>
      <c r="AB365" s="287">
        <f t="shared" si="351"/>
        <v>639527724.48000002</v>
      </c>
      <c r="AC365" s="37">
        <f t="shared" si="352"/>
        <v>1</v>
      </c>
    </row>
    <row r="366" spans="1:29" s="5" customFormat="1" ht="57" x14ac:dyDescent="0.2">
      <c r="A366" s="156"/>
      <c r="B366" s="97" t="s">
        <v>1416</v>
      </c>
      <c r="C366" s="98" t="s">
        <v>1417</v>
      </c>
      <c r="D366" s="287"/>
      <c r="E366" s="285">
        <f>SUM('ADICIONES  2018'!C366:M366)</f>
        <v>270000000</v>
      </c>
      <c r="F366" s="286"/>
      <c r="G366" s="286"/>
      <c r="H366" s="286"/>
      <c r="I366" s="286"/>
      <c r="J366" s="286"/>
      <c r="K366" s="287">
        <f t="shared" si="471"/>
        <v>270000000</v>
      </c>
      <c r="L366" s="286"/>
      <c r="M366" s="286"/>
      <c r="N366" s="286"/>
      <c r="O366" s="286"/>
      <c r="P366" s="287">
        <v>270000000.51999998</v>
      </c>
      <c r="Q366" s="286"/>
      <c r="R366" s="287">
        <f t="shared" si="469"/>
        <v>270000000.51999998</v>
      </c>
      <c r="S366" s="286"/>
      <c r="T366" s="286"/>
      <c r="U366" s="286"/>
      <c r="V366" s="286"/>
      <c r="W366" s="287">
        <v>0</v>
      </c>
      <c r="X366" s="286"/>
      <c r="Y366" s="286"/>
      <c r="Z366" s="286"/>
      <c r="AA366" s="287">
        <f t="shared" si="480"/>
        <v>0</v>
      </c>
      <c r="AB366" s="287">
        <f t="shared" si="351"/>
        <v>270000000.51999998</v>
      </c>
      <c r="AC366" s="37">
        <f t="shared" si="352"/>
        <v>1.0000000019259259</v>
      </c>
    </row>
    <row r="367" spans="1:29" s="5" customFormat="1" ht="57" x14ac:dyDescent="0.2">
      <c r="A367" s="156"/>
      <c r="B367" s="97" t="s">
        <v>1418</v>
      </c>
      <c r="C367" s="98" t="s">
        <v>1419</v>
      </c>
      <c r="D367" s="287"/>
      <c r="E367" s="285">
        <f>SUM('ADICIONES  2018'!C367:M367)</f>
        <v>243518017.5</v>
      </c>
      <c r="F367" s="286"/>
      <c r="G367" s="286"/>
      <c r="H367" s="286"/>
      <c r="I367" s="286"/>
      <c r="J367" s="286"/>
      <c r="K367" s="287">
        <f t="shared" si="471"/>
        <v>243518017.5</v>
      </c>
      <c r="L367" s="286"/>
      <c r="M367" s="286"/>
      <c r="N367" s="286"/>
      <c r="O367" s="286"/>
      <c r="P367" s="287">
        <v>243518017.5</v>
      </c>
      <c r="Q367" s="286"/>
      <c r="R367" s="287">
        <f t="shared" si="469"/>
        <v>243518017.5</v>
      </c>
      <c r="S367" s="286"/>
      <c r="T367" s="286"/>
      <c r="U367" s="286"/>
      <c r="V367" s="286"/>
      <c r="W367" s="287">
        <v>0</v>
      </c>
      <c r="X367" s="286"/>
      <c r="Y367" s="286"/>
      <c r="Z367" s="286"/>
      <c r="AA367" s="287">
        <f t="shared" si="480"/>
        <v>0</v>
      </c>
      <c r="AB367" s="287">
        <f t="shared" si="351"/>
        <v>243518017.5</v>
      </c>
      <c r="AC367" s="37">
        <f t="shared" si="352"/>
        <v>1</v>
      </c>
    </row>
    <row r="368" spans="1:29" s="5" customFormat="1" ht="57" x14ac:dyDescent="0.2">
      <c r="A368" s="156"/>
      <c r="B368" s="97" t="s">
        <v>1420</v>
      </c>
      <c r="C368" s="98" t="s">
        <v>1421</v>
      </c>
      <c r="D368" s="287"/>
      <c r="E368" s="285">
        <f>SUM('ADICIONES  2018'!C368:M368)</f>
        <v>1166747739.5599999</v>
      </c>
      <c r="F368" s="286"/>
      <c r="G368" s="286"/>
      <c r="H368" s="286"/>
      <c r="I368" s="286"/>
      <c r="J368" s="286"/>
      <c r="K368" s="287">
        <f t="shared" si="471"/>
        <v>1166747739.5599999</v>
      </c>
      <c r="L368" s="286"/>
      <c r="M368" s="286"/>
      <c r="N368" s="286"/>
      <c r="O368" s="286"/>
      <c r="P368" s="287">
        <v>1166747739.5599999</v>
      </c>
      <c r="Q368" s="286"/>
      <c r="R368" s="287">
        <f t="shared" si="469"/>
        <v>1166747739.5599999</v>
      </c>
      <c r="S368" s="286"/>
      <c r="T368" s="286"/>
      <c r="U368" s="286"/>
      <c r="V368" s="286"/>
      <c r="W368" s="287">
        <v>0</v>
      </c>
      <c r="X368" s="286"/>
      <c r="Y368" s="286"/>
      <c r="Z368" s="286"/>
      <c r="AA368" s="287">
        <f t="shared" si="480"/>
        <v>0</v>
      </c>
      <c r="AB368" s="287">
        <f t="shared" si="351"/>
        <v>1166747739.5599999</v>
      </c>
      <c r="AC368" s="37">
        <f t="shared" si="352"/>
        <v>1</v>
      </c>
    </row>
    <row r="369" spans="1:29" s="5" customFormat="1" ht="42.75" x14ac:dyDescent="0.2">
      <c r="A369" s="156"/>
      <c r="B369" s="97" t="s">
        <v>1422</v>
      </c>
      <c r="C369" s="98" t="s">
        <v>1423</v>
      </c>
      <c r="D369" s="287"/>
      <c r="E369" s="285">
        <f>SUM('ADICIONES  2018'!C369:M369)</f>
        <v>81000000</v>
      </c>
      <c r="F369" s="286"/>
      <c r="G369" s="286"/>
      <c r="H369" s="286"/>
      <c r="I369" s="286"/>
      <c r="J369" s="286"/>
      <c r="K369" s="287">
        <f t="shared" si="471"/>
        <v>81000000</v>
      </c>
      <c r="L369" s="286"/>
      <c r="M369" s="286"/>
      <c r="N369" s="286"/>
      <c r="O369" s="286"/>
      <c r="P369" s="287">
        <v>0</v>
      </c>
      <c r="Q369" s="286"/>
      <c r="R369" s="287">
        <f t="shared" si="469"/>
        <v>0</v>
      </c>
      <c r="S369" s="286"/>
      <c r="T369" s="286"/>
      <c r="U369" s="286"/>
      <c r="V369" s="286"/>
      <c r="W369" s="287">
        <v>0</v>
      </c>
      <c r="X369" s="286"/>
      <c r="Y369" s="286"/>
      <c r="Z369" s="286"/>
      <c r="AA369" s="287">
        <f t="shared" ref="AA369:AA665" si="481">SUM(S369:Z369)</f>
        <v>0</v>
      </c>
      <c r="AB369" s="287">
        <f t="shared" si="351"/>
        <v>0</v>
      </c>
      <c r="AC369" s="37">
        <f t="shared" si="352"/>
        <v>0</v>
      </c>
    </row>
    <row r="370" spans="1:29" s="5" customFormat="1" ht="42.75" x14ac:dyDescent="0.2">
      <c r="A370" s="156"/>
      <c r="B370" s="97" t="s">
        <v>1424</v>
      </c>
      <c r="C370" s="98" t="s">
        <v>1425</v>
      </c>
      <c r="D370" s="287"/>
      <c r="E370" s="285">
        <f>SUM('ADICIONES  2018'!C370:M370)</f>
        <v>189000000</v>
      </c>
      <c r="F370" s="286"/>
      <c r="G370" s="286"/>
      <c r="H370" s="286"/>
      <c r="I370" s="286"/>
      <c r="J370" s="286"/>
      <c r="K370" s="287">
        <f t="shared" si="471"/>
        <v>189000000</v>
      </c>
      <c r="L370" s="286"/>
      <c r="M370" s="286"/>
      <c r="N370" s="286"/>
      <c r="O370" s="286"/>
      <c r="P370" s="287">
        <v>0</v>
      </c>
      <c r="Q370" s="286"/>
      <c r="R370" s="287">
        <f t="shared" si="469"/>
        <v>0</v>
      </c>
      <c r="S370" s="286"/>
      <c r="T370" s="286"/>
      <c r="U370" s="286"/>
      <c r="V370" s="286"/>
      <c r="W370" s="287">
        <v>0</v>
      </c>
      <c r="X370" s="286"/>
      <c r="Y370" s="286"/>
      <c r="Z370" s="286"/>
      <c r="AA370" s="287">
        <f t="shared" si="481"/>
        <v>0</v>
      </c>
      <c r="AB370" s="287">
        <f t="shared" si="351"/>
        <v>0</v>
      </c>
      <c r="AC370" s="37">
        <f t="shared" si="352"/>
        <v>0</v>
      </c>
    </row>
    <row r="371" spans="1:29" s="5" customFormat="1" ht="42.75" x14ac:dyDescent="0.2">
      <c r="A371" s="156"/>
      <c r="B371" s="97" t="s">
        <v>1426</v>
      </c>
      <c r="C371" s="98" t="s">
        <v>1427</v>
      </c>
      <c r="D371" s="287"/>
      <c r="E371" s="285">
        <f>SUM('ADICIONES  2018'!C371:M371)</f>
        <v>423087912</v>
      </c>
      <c r="F371" s="286"/>
      <c r="G371" s="286"/>
      <c r="H371" s="286"/>
      <c r="I371" s="286"/>
      <c r="J371" s="286"/>
      <c r="K371" s="287">
        <f t="shared" si="471"/>
        <v>423087912</v>
      </c>
      <c r="L371" s="286"/>
      <c r="M371" s="286"/>
      <c r="N371" s="286"/>
      <c r="O371" s="286"/>
      <c r="P371" s="287">
        <v>0</v>
      </c>
      <c r="Q371" s="286"/>
      <c r="R371" s="287">
        <f t="shared" si="469"/>
        <v>0</v>
      </c>
      <c r="S371" s="286"/>
      <c r="T371" s="286"/>
      <c r="U371" s="286"/>
      <c r="V371" s="286"/>
      <c r="W371" s="287">
        <v>0</v>
      </c>
      <c r="X371" s="286"/>
      <c r="Y371" s="286"/>
      <c r="Z371" s="286"/>
      <c r="AA371" s="287">
        <f t="shared" si="481"/>
        <v>0</v>
      </c>
      <c r="AB371" s="287">
        <f t="shared" si="351"/>
        <v>0</v>
      </c>
      <c r="AC371" s="37">
        <f t="shared" si="352"/>
        <v>0</v>
      </c>
    </row>
    <row r="372" spans="1:29" s="5" customFormat="1" ht="42.75" x14ac:dyDescent="0.2">
      <c r="A372" s="156"/>
      <c r="B372" s="97" t="s">
        <v>1428</v>
      </c>
      <c r="C372" s="98" t="s">
        <v>1429</v>
      </c>
      <c r="D372" s="287"/>
      <c r="E372" s="285">
        <f>SUM('ADICIONES  2018'!C372:M372)</f>
        <v>108000000</v>
      </c>
      <c r="F372" s="286"/>
      <c r="G372" s="286"/>
      <c r="H372" s="286"/>
      <c r="I372" s="286"/>
      <c r="J372" s="286"/>
      <c r="K372" s="287">
        <f t="shared" si="471"/>
        <v>108000000</v>
      </c>
      <c r="L372" s="286"/>
      <c r="M372" s="286"/>
      <c r="N372" s="286"/>
      <c r="O372" s="286"/>
      <c r="P372" s="287">
        <v>0</v>
      </c>
      <c r="Q372" s="286"/>
      <c r="R372" s="287">
        <f t="shared" si="469"/>
        <v>0</v>
      </c>
      <c r="S372" s="286"/>
      <c r="T372" s="286"/>
      <c r="U372" s="286"/>
      <c r="V372" s="286"/>
      <c r="W372" s="287">
        <v>0</v>
      </c>
      <c r="X372" s="286"/>
      <c r="Y372" s="286"/>
      <c r="Z372" s="286"/>
      <c r="AA372" s="287">
        <f t="shared" si="481"/>
        <v>0</v>
      </c>
      <c r="AB372" s="287">
        <f t="shared" si="351"/>
        <v>0</v>
      </c>
      <c r="AC372" s="37">
        <f t="shared" si="352"/>
        <v>0</v>
      </c>
    </row>
    <row r="373" spans="1:29" s="5" customFormat="1" ht="42.75" x14ac:dyDescent="0.2">
      <c r="A373" s="156"/>
      <c r="B373" s="97" t="s">
        <v>1430</v>
      </c>
      <c r="C373" s="98" t="s">
        <v>1431</v>
      </c>
      <c r="D373" s="287"/>
      <c r="E373" s="285">
        <f>SUM('ADICIONES  2018'!C373:M373)</f>
        <v>81000000</v>
      </c>
      <c r="F373" s="286"/>
      <c r="G373" s="286"/>
      <c r="H373" s="286"/>
      <c r="I373" s="286"/>
      <c r="J373" s="286"/>
      <c r="K373" s="287">
        <f t="shared" si="471"/>
        <v>81000000</v>
      </c>
      <c r="L373" s="286"/>
      <c r="M373" s="286"/>
      <c r="N373" s="286"/>
      <c r="O373" s="286"/>
      <c r="P373" s="287">
        <v>0</v>
      </c>
      <c r="Q373" s="286"/>
      <c r="R373" s="287">
        <f t="shared" si="469"/>
        <v>0</v>
      </c>
      <c r="S373" s="286"/>
      <c r="T373" s="286"/>
      <c r="U373" s="286"/>
      <c r="V373" s="286"/>
      <c r="W373" s="287">
        <v>0</v>
      </c>
      <c r="X373" s="286"/>
      <c r="Y373" s="286"/>
      <c r="Z373" s="286"/>
      <c r="AA373" s="287">
        <f t="shared" si="481"/>
        <v>0</v>
      </c>
      <c r="AB373" s="287">
        <f t="shared" si="351"/>
        <v>0</v>
      </c>
      <c r="AC373" s="37">
        <f t="shared" si="352"/>
        <v>0</v>
      </c>
    </row>
    <row r="374" spans="1:29" s="5" customFormat="1" ht="42.75" x14ac:dyDescent="0.2">
      <c r="A374" s="156"/>
      <c r="B374" s="97" t="s">
        <v>1432</v>
      </c>
      <c r="C374" s="98" t="s">
        <v>1433</v>
      </c>
      <c r="D374" s="287"/>
      <c r="E374" s="285">
        <f>SUM('ADICIONES  2018'!C374:M374)</f>
        <v>85090267</v>
      </c>
      <c r="F374" s="286"/>
      <c r="G374" s="286"/>
      <c r="H374" s="286"/>
      <c r="I374" s="286"/>
      <c r="J374" s="286"/>
      <c r="K374" s="287">
        <f t="shared" si="471"/>
        <v>85090267</v>
      </c>
      <c r="L374" s="286"/>
      <c r="M374" s="286"/>
      <c r="N374" s="286"/>
      <c r="O374" s="286"/>
      <c r="P374" s="287">
        <v>0</v>
      </c>
      <c r="Q374" s="286"/>
      <c r="R374" s="287">
        <f t="shared" si="469"/>
        <v>0</v>
      </c>
      <c r="S374" s="286"/>
      <c r="T374" s="286"/>
      <c r="U374" s="286"/>
      <c r="V374" s="286"/>
      <c r="W374" s="287">
        <v>0</v>
      </c>
      <c r="X374" s="286"/>
      <c r="Y374" s="286"/>
      <c r="Z374" s="286"/>
      <c r="AA374" s="287">
        <f t="shared" si="481"/>
        <v>0</v>
      </c>
      <c r="AB374" s="287">
        <f t="shared" si="351"/>
        <v>0</v>
      </c>
      <c r="AC374" s="37">
        <f t="shared" si="352"/>
        <v>0</v>
      </c>
    </row>
    <row r="375" spans="1:29" s="5" customFormat="1" ht="42.75" x14ac:dyDescent="0.2">
      <c r="A375" s="156"/>
      <c r="B375" s="97" t="s">
        <v>1434</v>
      </c>
      <c r="C375" s="98" t="s">
        <v>1435</v>
      </c>
      <c r="D375" s="287"/>
      <c r="E375" s="285">
        <f>SUM('ADICIONES  2018'!C375:M375)</f>
        <v>81000000</v>
      </c>
      <c r="F375" s="286"/>
      <c r="G375" s="286"/>
      <c r="H375" s="286"/>
      <c r="I375" s="286"/>
      <c r="J375" s="286"/>
      <c r="K375" s="287">
        <f t="shared" si="471"/>
        <v>81000000</v>
      </c>
      <c r="L375" s="286"/>
      <c r="M375" s="286"/>
      <c r="N375" s="286"/>
      <c r="O375" s="286"/>
      <c r="P375" s="287">
        <v>0</v>
      </c>
      <c r="Q375" s="286"/>
      <c r="R375" s="287">
        <f t="shared" si="469"/>
        <v>0</v>
      </c>
      <c r="S375" s="286"/>
      <c r="T375" s="286"/>
      <c r="U375" s="286"/>
      <c r="V375" s="286"/>
      <c r="W375" s="287">
        <v>0</v>
      </c>
      <c r="X375" s="286"/>
      <c r="Y375" s="286"/>
      <c r="Z375" s="286"/>
      <c r="AA375" s="287">
        <f t="shared" si="481"/>
        <v>0</v>
      </c>
      <c r="AB375" s="287">
        <f t="shared" si="351"/>
        <v>0</v>
      </c>
      <c r="AC375" s="37">
        <f t="shared" si="352"/>
        <v>0</v>
      </c>
    </row>
    <row r="376" spans="1:29" s="5" customFormat="1" ht="42.75" x14ac:dyDescent="0.2">
      <c r="A376" s="156"/>
      <c r="B376" s="97" t="s">
        <v>1436</v>
      </c>
      <c r="C376" s="98" t="s">
        <v>1437</v>
      </c>
      <c r="D376" s="287"/>
      <c r="E376" s="285">
        <f>SUM('ADICIONES  2018'!C376:M376)</f>
        <v>162366136</v>
      </c>
      <c r="F376" s="286"/>
      <c r="G376" s="286"/>
      <c r="H376" s="286"/>
      <c r="I376" s="286"/>
      <c r="J376" s="286"/>
      <c r="K376" s="287">
        <f t="shared" si="471"/>
        <v>162366136</v>
      </c>
      <c r="L376" s="286"/>
      <c r="M376" s="286"/>
      <c r="N376" s="286"/>
      <c r="O376" s="286"/>
      <c r="P376" s="287">
        <v>0</v>
      </c>
      <c r="Q376" s="286"/>
      <c r="R376" s="287">
        <f t="shared" si="469"/>
        <v>0</v>
      </c>
      <c r="S376" s="286"/>
      <c r="T376" s="286"/>
      <c r="U376" s="286"/>
      <c r="V376" s="286"/>
      <c r="W376" s="287">
        <v>0</v>
      </c>
      <c r="X376" s="286"/>
      <c r="Y376" s="286"/>
      <c r="Z376" s="286"/>
      <c r="AA376" s="287">
        <f t="shared" si="481"/>
        <v>0</v>
      </c>
      <c r="AB376" s="287">
        <f t="shared" si="351"/>
        <v>0</v>
      </c>
      <c r="AC376" s="37">
        <f t="shared" si="352"/>
        <v>0</v>
      </c>
    </row>
    <row r="377" spans="1:29" s="5" customFormat="1" ht="42.75" x14ac:dyDescent="0.2">
      <c r="A377" s="156"/>
      <c r="B377" s="97" t="s">
        <v>1438</v>
      </c>
      <c r="C377" s="98" t="s">
        <v>1439</v>
      </c>
      <c r="D377" s="287"/>
      <c r="E377" s="285">
        <f>SUM('ADICIONES  2018'!C377:M377)</f>
        <v>108000000</v>
      </c>
      <c r="F377" s="286"/>
      <c r="G377" s="286"/>
      <c r="H377" s="286"/>
      <c r="I377" s="286"/>
      <c r="J377" s="286"/>
      <c r="K377" s="287">
        <f t="shared" si="471"/>
        <v>108000000</v>
      </c>
      <c r="L377" s="286"/>
      <c r="M377" s="286"/>
      <c r="N377" s="286"/>
      <c r="O377" s="286"/>
      <c r="P377" s="287">
        <v>0</v>
      </c>
      <c r="Q377" s="286"/>
      <c r="R377" s="287">
        <f t="shared" si="469"/>
        <v>0</v>
      </c>
      <c r="S377" s="286"/>
      <c r="T377" s="286"/>
      <c r="U377" s="286"/>
      <c r="V377" s="286"/>
      <c r="W377" s="287">
        <v>0</v>
      </c>
      <c r="X377" s="286"/>
      <c r="Y377" s="286"/>
      <c r="Z377" s="286"/>
      <c r="AA377" s="287">
        <f t="shared" si="481"/>
        <v>0</v>
      </c>
      <c r="AB377" s="287">
        <f t="shared" si="351"/>
        <v>0</v>
      </c>
      <c r="AC377" s="37">
        <f t="shared" si="352"/>
        <v>0</v>
      </c>
    </row>
    <row r="378" spans="1:29" s="5" customFormat="1" ht="42.75" x14ac:dyDescent="0.2">
      <c r="A378" s="156"/>
      <c r="B378" s="97" t="s">
        <v>1440</v>
      </c>
      <c r="C378" s="98" t="s">
        <v>1441</v>
      </c>
      <c r="D378" s="287"/>
      <c r="E378" s="285">
        <f>SUM('ADICIONES  2018'!C378:M378)</f>
        <v>58495201</v>
      </c>
      <c r="F378" s="286"/>
      <c r="G378" s="286"/>
      <c r="H378" s="286"/>
      <c r="I378" s="286"/>
      <c r="J378" s="286"/>
      <c r="K378" s="287">
        <f t="shared" si="471"/>
        <v>58495201</v>
      </c>
      <c r="L378" s="286"/>
      <c r="M378" s="286"/>
      <c r="N378" s="286"/>
      <c r="O378" s="286"/>
      <c r="P378" s="287">
        <v>0</v>
      </c>
      <c r="Q378" s="286"/>
      <c r="R378" s="287">
        <f t="shared" si="469"/>
        <v>0</v>
      </c>
      <c r="S378" s="286"/>
      <c r="T378" s="286"/>
      <c r="U378" s="286"/>
      <c r="V378" s="286"/>
      <c r="W378" s="287">
        <v>0</v>
      </c>
      <c r="X378" s="286"/>
      <c r="Y378" s="286"/>
      <c r="Z378" s="286"/>
      <c r="AA378" s="287">
        <f t="shared" si="481"/>
        <v>0</v>
      </c>
      <c r="AB378" s="287">
        <f t="shared" si="351"/>
        <v>0</v>
      </c>
      <c r="AC378" s="37">
        <f t="shared" si="352"/>
        <v>0</v>
      </c>
    </row>
    <row r="379" spans="1:29" s="5" customFormat="1" ht="42.75" x14ac:dyDescent="0.2">
      <c r="A379" s="156"/>
      <c r="B379" s="97" t="s">
        <v>1442</v>
      </c>
      <c r="C379" s="98" t="s">
        <v>1443</v>
      </c>
      <c r="D379" s="287"/>
      <c r="E379" s="285">
        <f>SUM('ADICIONES  2018'!C379:M379)</f>
        <v>99586571</v>
      </c>
      <c r="F379" s="286"/>
      <c r="G379" s="286"/>
      <c r="H379" s="286"/>
      <c r="I379" s="286"/>
      <c r="J379" s="286"/>
      <c r="K379" s="287">
        <f t="shared" si="471"/>
        <v>99586571</v>
      </c>
      <c r="L379" s="286"/>
      <c r="M379" s="286"/>
      <c r="N379" s="286"/>
      <c r="O379" s="286"/>
      <c r="P379" s="287">
        <v>0</v>
      </c>
      <c r="Q379" s="286"/>
      <c r="R379" s="287">
        <f t="shared" si="469"/>
        <v>0</v>
      </c>
      <c r="S379" s="286"/>
      <c r="T379" s="286"/>
      <c r="U379" s="286"/>
      <c r="V379" s="286"/>
      <c r="W379" s="287">
        <v>0</v>
      </c>
      <c r="X379" s="286"/>
      <c r="Y379" s="286"/>
      <c r="Z379" s="286"/>
      <c r="AA379" s="287">
        <f t="shared" si="481"/>
        <v>0</v>
      </c>
      <c r="AB379" s="287">
        <f t="shared" si="351"/>
        <v>0</v>
      </c>
      <c r="AC379" s="37">
        <f t="shared" si="352"/>
        <v>0</v>
      </c>
    </row>
    <row r="380" spans="1:29" s="5" customFormat="1" ht="42.75" x14ac:dyDescent="0.2">
      <c r="A380" s="156"/>
      <c r="B380" s="97" t="s">
        <v>1444</v>
      </c>
      <c r="C380" s="98" t="s">
        <v>1445</v>
      </c>
      <c r="D380" s="287"/>
      <c r="E380" s="285">
        <f>SUM('ADICIONES  2018'!C380:M380)</f>
        <v>135000000</v>
      </c>
      <c r="F380" s="286"/>
      <c r="G380" s="286"/>
      <c r="H380" s="286"/>
      <c r="I380" s="286"/>
      <c r="J380" s="286"/>
      <c r="K380" s="287">
        <f t="shared" si="471"/>
        <v>135000000</v>
      </c>
      <c r="L380" s="286"/>
      <c r="M380" s="286"/>
      <c r="N380" s="286"/>
      <c r="O380" s="286"/>
      <c r="P380" s="287">
        <v>0</v>
      </c>
      <c r="Q380" s="286"/>
      <c r="R380" s="287">
        <f t="shared" si="469"/>
        <v>0</v>
      </c>
      <c r="S380" s="286"/>
      <c r="T380" s="286"/>
      <c r="U380" s="286"/>
      <c r="V380" s="286"/>
      <c r="W380" s="287">
        <v>0</v>
      </c>
      <c r="X380" s="286"/>
      <c r="Y380" s="286"/>
      <c r="Z380" s="286"/>
      <c r="AA380" s="287">
        <f t="shared" si="481"/>
        <v>0</v>
      </c>
      <c r="AB380" s="287">
        <f t="shared" si="351"/>
        <v>0</v>
      </c>
      <c r="AC380" s="37">
        <f t="shared" si="352"/>
        <v>0</v>
      </c>
    </row>
    <row r="381" spans="1:29" s="5" customFormat="1" ht="42.75" x14ac:dyDescent="0.2">
      <c r="A381" s="156"/>
      <c r="B381" s="97" t="s">
        <v>1446</v>
      </c>
      <c r="C381" s="98" t="s">
        <v>1447</v>
      </c>
      <c r="D381" s="287"/>
      <c r="E381" s="285">
        <f>SUM('ADICIONES  2018'!C381:M381)</f>
        <v>54000000</v>
      </c>
      <c r="F381" s="286"/>
      <c r="G381" s="286"/>
      <c r="H381" s="286"/>
      <c r="I381" s="286"/>
      <c r="J381" s="286"/>
      <c r="K381" s="287">
        <f t="shared" si="471"/>
        <v>54000000</v>
      </c>
      <c r="L381" s="286"/>
      <c r="M381" s="286"/>
      <c r="N381" s="286"/>
      <c r="O381" s="286"/>
      <c r="P381" s="287">
        <v>0</v>
      </c>
      <c r="Q381" s="286"/>
      <c r="R381" s="287">
        <f t="shared" si="469"/>
        <v>0</v>
      </c>
      <c r="S381" s="286"/>
      <c r="T381" s="286"/>
      <c r="U381" s="286"/>
      <c r="V381" s="286"/>
      <c r="W381" s="287">
        <v>0</v>
      </c>
      <c r="X381" s="286"/>
      <c r="Y381" s="286"/>
      <c r="Z381" s="286"/>
      <c r="AA381" s="287">
        <f t="shared" si="481"/>
        <v>0</v>
      </c>
      <c r="AB381" s="287">
        <f t="shared" si="351"/>
        <v>0</v>
      </c>
      <c r="AC381" s="37">
        <f t="shared" si="352"/>
        <v>0</v>
      </c>
    </row>
    <row r="382" spans="1:29" s="5" customFormat="1" ht="57" x14ac:dyDescent="0.2">
      <c r="A382" s="156"/>
      <c r="B382" s="97" t="s">
        <v>1448</v>
      </c>
      <c r="C382" s="98" t="s">
        <v>1449</v>
      </c>
      <c r="D382" s="287"/>
      <c r="E382" s="285">
        <f>SUM('ADICIONES  2018'!C382:M382)</f>
        <v>108000000</v>
      </c>
      <c r="F382" s="286"/>
      <c r="G382" s="286"/>
      <c r="H382" s="286"/>
      <c r="I382" s="286"/>
      <c r="J382" s="286"/>
      <c r="K382" s="287">
        <f t="shared" si="471"/>
        <v>108000000</v>
      </c>
      <c r="L382" s="286"/>
      <c r="M382" s="286"/>
      <c r="N382" s="286"/>
      <c r="O382" s="286"/>
      <c r="P382" s="287">
        <v>0</v>
      </c>
      <c r="Q382" s="286"/>
      <c r="R382" s="287">
        <f t="shared" si="469"/>
        <v>0</v>
      </c>
      <c r="S382" s="286"/>
      <c r="T382" s="286"/>
      <c r="U382" s="286"/>
      <c r="V382" s="286"/>
      <c r="W382" s="287">
        <v>0</v>
      </c>
      <c r="X382" s="286"/>
      <c r="Y382" s="286"/>
      <c r="Z382" s="286"/>
      <c r="AA382" s="287">
        <f t="shared" si="481"/>
        <v>0</v>
      </c>
      <c r="AB382" s="287">
        <f t="shared" si="351"/>
        <v>0</v>
      </c>
      <c r="AC382" s="37">
        <f t="shared" si="352"/>
        <v>0</v>
      </c>
    </row>
    <row r="383" spans="1:29" s="5" customFormat="1" ht="42.75" x14ac:dyDescent="0.2">
      <c r="A383" s="156"/>
      <c r="B383" s="97" t="s">
        <v>1450</v>
      </c>
      <c r="C383" s="98" t="s">
        <v>1451</v>
      </c>
      <c r="D383" s="287"/>
      <c r="E383" s="285">
        <f>SUM('ADICIONES  2018'!C383:M383)</f>
        <v>81000000</v>
      </c>
      <c r="F383" s="286"/>
      <c r="G383" s="286"/>
      <c r="H383" s="286"/>
      <c r="I383" s="286"/>
      <c r="J383" s="286"/>
      <c r="K383" s="287">
        <f t="shared" si="471"/>
        <v>81000000</v>
      </c>
      <c r="L383" s="286"/>
      <c r="M383" s="286"/>
      <c r="N383" s="286"/>
      <c r="O383" s="286"/>
      <c r="P383" s="287">
        <v>0</v>
      </c>
      <c r="Q383" s="286"/>
      <c r="R383" s="287">
        <f t="shared" si="469"/>
        <v>0</v>
      </c>
      <c r="S383" s="286"/>
      <c r="T383" s="286"/>
      <c r="U383" s="286"/>
      <c r="V383" s="286"/>
      <c r="W383" s="287">
        <v>0</v>
      </c>
      <c r="X383" s="286"/>
      <c r="Y383" s="286"/>
      <c r="Z383" s="286"/>
      <c r="AA383" s="287">
        <f t="shared" si="481"/>
        <v>0</v>
      </c>
      <c r="AB383" s="287">
        <f t="shared" si="351"/>
        <v>0</v>
      </c>
      <c r="AC383" s="37">
        <f t="shared" si="352"/>
        <v>0</v>
      </c>
    </row>
    <row r="384" spans="1:29" s="5" customFormat="1" ht="28.5" x14ac:dyDescent="0.2">
      <c r="A384" s="156"/>
      <c r="B384" s="97" t="s">
        <v>1452</v>
      </c>
      <c r="C384" s="98" t="s">
        <v>1453</v>
      </c>
      <c r="D384" s="287"/>
      <c r="E384" s="285">
        <f>SUM('ADICIONES  2018'!C384:M384)</f>
        <v>343506945</v>
      </c>
      <c r="F384" s="286"/>
      <c r="G384" s="286"/>
      <c r="H384" s="286"/>
      <c r="I384" s="286"/>
      <c r="J384" s="286"/>
      <c r="K384" s="287">
        <f t="shared" si="471"/>
        <v>343506945</v>
      </c>
      <c r="L384" s="286"/>
      <c r="M384" s="286"/>
      <c r="N384" s="286"/>
      <c r="O384" s="286"/>
      <c r="P384" s="287">
        <v>343506945</v>
      </c>
      <c r="Q384" s="286"/>
      <c r="R384" s="287">
        <f t="shared" si="469"/>
        <v>343506945</v>
      </c>
      <c r="S384" s="286"/>
      <c r="T384" s="286"/>
      <c r="U384" s="286"/>
      <c r="V384" s="286"/>
      <c r="W384" s="287">
        <v>0</v>
      </c>
      <c r="X384" s="286"/>
      <c r="Y384" s="286"/>
      <c r="Z384" s="286"/>
      <c r="AA384" s="287">
        <f t="shared" si="481"/>
        <v>0</v>
      </c>
      <c r="AB384" s="287">
        <f t="shared" si="351"/>
        <v>343506945</v>
      </c>
      <c r="AC384" s="37">
        <f t="shared" si="352"/>
        <v>1</v>
      </c>
    </row>
    <row r="385" spans="1:29" s="5" customFormat="1" ht="42.75" x14ac:dyDescent="0.2">
      <c r="A385" s="156"/>
      <c r="B385" s="97" t="s">
        <v>1454</v>
      </c>
      <c r="C385" s="98" t="s">
        <v>1455</v>
      </c>
      <c r="D385" s="287"/>
      <c r="E385" s="285">
        <f>SUM('ADICIONES  2018'!C385:M385)</f>
        <v>2054694900</v>
      </c>
      <c r="F385" s="286"/>
      <c r="G385" s="286"/>
      <c r="H385" s="286"/>
      <c r="I385" s="286"/>
      <c r="J385" s="286"/>
      <c r="K385" s="287">
        <f t="shared" si="471"/>
        <v>2054694900</v>
      </c>
      <c r="L385" s="286"/>
      <c r="M385" s="286"/>
      <c r="N385" s="286"/>
      <c r="O385" s="286"/>
      <c r="P385" s="287">
        <v>0</v>
      </c>
      <c r="Q385" s="286"/>
      <c r="R385" s="287">
        <f t="shared" si="469"/>
        <v>0</v>
      </c>
      <c r="S385" s="286"/>
      <c r="T385" s="286"/>
      <c r="U385" s="286"/>
      <c r="V385" s="286"/>
      <c r="W385" s="287">
        <v>0</v>
      </c>
      <c r="X385" s="286"/>
      <c r="Y385" s="286"/>
      <c r="Z385" s="286"/>
      <c r="AA385" s="287">
        <f t="shared" si="481"/>
        <v>0</v>
      </c>
      <c r="AB385" s="287">
        <f t="shared" si="351"/>
        <v>0</v>
      </c>
      <c r="AC385" s="37">
        <f t="shared" si="352"/>
        <v>0</v>
      </c>
    </row>
    <row r="386" spans="1:29" s="5" customFormat="1" ht="42.75" x14ac:dyDescent="0.2">
      <c r="A386" s="156"/>
      <c r="B386" s="97" t="s">
        <v>1975</v>
      </c>
      <c r="C386" s="98" t="s">
        <v>1976</v>
      </c>
      <c r="D386" s="287"/>
      <c r="E386" s="285">
        <f>SUM('ADICIONES  2018'!C386:M386)</f>
        <v>4809076199.6099997</v>
      </c>
      <c r="F386" s="286"/>
      <c r="G386" s="286"/>
      <c r="H386" s="286"/>
      <c r="I386" s="286"/>
      <c r="J386" s="286"/>
      <c r="K386" s="287">
        <f t="shared" si="471"/>
        <v>4809076199.6099997</v>
      </c>
      <c r="L386" s="286"/>
      <c r="M386" s="286"/>
      <c r="N386" s="286"/>
      <c r="O386" s="286"/>
      <c r="P386" s="287">
        <v>0</v>
      </c>
      <c r="Q386" s="286"/>
      <c r="R386" s="287">
        <f t="shared" si="469"/>
        <v>0</v>
      </c>
      <c r="S386" s="286"/>
      <c r="T386" s="286"/>
      <c r="U386" s="286"/>
      <c r="V386" s="286"/>
      <c r="W386" s="287">
        <v>0</v>
      </c>
      <c r="X386" s="286"/>
      <c r="Y386" s="286"/>
      <c r="Z386" s="286"/>
      <c r="AA386" s="287">
        <f t="shared" si="481"/>
        <v>0</v>
      </c>
      <c r="AB386" s="287">
        <f t="shared" si="351"/>
        <v>0</v>
      </c>
      <c r="AC386" s="37">
        <f t="shared" si="352"/>
        <v>0</v>
      </c>
    </row>
    <row r="387" spans="1:29" s="5" customFormat="1" ht="28.5" x14ac:dyDescent="0.2">
      <c r="A387" s="156"/>
      <c r="B387" s="97" t="s">
        <v>1977</v>
      </c>
      <c r="C387" s="98" t="s">
        <v>1978</v>
      </c>
      <c r="D387" s="287"/>
      <c r="E387" s="285">
        <f>SUM('ADICIONES  2018'!C387:M387)</f>
        <v>3700000000</v>
      </c>
      <c r="F387" s="286"/>
      <c r="G387" s="286"/>
      <c r="H387" s="286"/>
      <c r="I387" s="286"/>
      <c r="J387" s="286"/>
      <c r="K387" s="287">
        <f t="shared" si="471"/>
        <v>3700000000</v>
      </c>
      <c r="L387" s="286"/>
      <c r="M387" s="286"/>
      <c r="N387" s="286"/>
      <c r="O387" s="286"/>
      <c r="P387" s="287">
        <v>0</v>
      </c>
      <c r="Q387" s="286"/>
      <c r="R387" s="287">
        <f t="shared" si="469"/>
        <v>0</v>
      </c>
      <c r="S387" s="286"/>
      <c r="T387" s="286"/>
      <c r="U387" s="286"/>
      <c r="V387" s="286"/>
      <c r="W387" s="287">
        <v>0</v>
      </c>
      <c r="X387" s="286"/>
      <c r="Y387" s="286"/>
      <c r="Z387" s="286"/>
      <c r="AA387" s="287">
        <f t="shared" si="481"/>
        <v>0</v>
      </c>
      <c r="AB387" s="287">
        <f t="shared" si="351"/>
        <v>0</v>
      </c>
      <c r="AC387" s="37">
        <f t="shared" si="352"/>
        <v>0</v>
      </c>
    </row>
    <row r="388" spans="1:29" s="79" customFormat="1" ht="15.75" x14ac:dyDescent="0.2">
      <c r="A388" s="363"/>
      <c r="B388" s="110" t="s">
        <v>1636</v>
      </c>
      <c r="C388" s="106" t="s">
        <v>1637</v>
      </c>
      <c r="D388" s="105">
        <f>SUM(D389:D421)</f>
        <v>0</v>
      </c>
      <c r="E388" s="105">
        <f>SUM('ADICIONES  2018'!C388:M388)</f>
        <v>1900795095</v>
      </c>
      <c r="F388" s="105">
        <f t="shared" ref="F388:J388" si="482">SUM(F389:F421)</f>
        <v>0</v>
      </c>
      <c r="G388" s="105">
        <f t="shared" si="482"/>
        <v>0</v>
      </c>
      <c r="H388" s="105">
        <f t="shared" si="482"/>
        <v>0</v>
      </c>
      <c r="I388" s="105">
        <f t="shared" si="482"/>
        <v>0</v>
      </c>
      <c r="J388" s="105">
        <f t="shared" si="482"/>
        <v>0</v>
      </c>
      <c r="K388" s="105">
        <f t="shared" si="471"/>
        <v>1900795095</v>
      </c>
      <c r="L388" s="105">
        <f t="shared" ref="L388:Q388" si="483">SUM(L389:L421)</f>
        <v>0</v>
      </c>
      <c r="M388" s="105">
        <f t="shared" si="483"/>
        <v>0</v>
      </c>
      <c r="N388" s="105">
        <f t="shared" si="483"/>
        <v>0</v>
      </c>
      <c r="O388" s="105">
        <f t="shared" si="483"/>
        <v>0</v>
      </c>
      <c r="P388" s="105">
        <f t="shared" si="483"/>
        <v>0</v>
      </c>
      <c r="Q388" s="105">
        <f t="shared" si="483"/>
        <v>0</v>
      </c>
      <c r="R388" s="105">
        <f t="shared" si="469"/>
        <v>0</v>
      </c>
      <c r="S388" s="105">
        <f t="shared" ref="S388:Z388" si="484">SUM(S389:S421)</f>
        <v>0</v>
      </c>
      <c r="T388" s="105">
        <f t="shared" si="484"/>
        <v>0</v>
      </c>
      <c r="U388" s="105">
        <f t="shared" si="484"/>
        <v>2652430900</v>
      </c>
      <c r="V388" s="105">
        <f t="shared" si="484"/>
        <v>0</v>
      </c>
      <c r="W388" s="105">
        <f t="shared" si="484"/>
        <v>0</v>
      </c>
      <c r="X388" s="105">
        <f t="shared" si="484"/>
        <v>0</v>
      </c>
      <c r="Y388" s="105">
        <f t="shared" si="484"/>
        <v>0</v>
      </c>
      <c r="Z388" s="105">
        <f t="shared" si="484"/>
        <v>0</v>
      </c>
      <c r="AA388" s="105">
        <f t="shared" si="481"/>
        <v>2652430900</v>
      </c>
      <c r="AB388" s="105">
        <f t="shared" si="351"/>
        <v>2652430900</v>
      </c>
      <c r="AC388" s="104">
        <f t="shared" si="352"/>
        <v>1.3954323151281069</v>
      </c>
    </row>
    <row r="389" spans="1:29" s="5" customFormat="1" ht="28.5" hidden="1" x14ac:dyDescent="0.2">
      <c r="A389" s="156"/>
      <c r="B389" s="97" t="s">
        <v>1638</v>
      </c>
      <c r="C389" s="98" t="s">
        <v>1639</v>
      </c>
      <c r="D389" s="287"/>
      <c r="E389" s="285">
        <f>SUM('ADICIONES  2018'!C389:M389)</f>
        <v>0</v>
      </c>
      <c r="F389" s="286"/>
      <c r="G389" s="286"/>
      <c r="H389" s="286"/>
      <c r="I389" s="286"/>
      <c r="J389" s="286"/>
      <c r="K389" s="287">
        <f t="shared" si="471"/>
        <v>0</v>
      </c>
      <c r="L389" s="286"/>
      <c r="M389" s="286"/>
      <c r="N389" s="286"/>
      <c r="O389" s="286"/>
      <c r="P389" s="286"/>
      <c r="Q389" s="286"/>
      <c r="R389" s="287">
        <f t="shared" si="469"/>
        <v>0</v>
      </c>
      <c r="S389" s="286"/>
      <c r="T389" s="286"/>
      <c r="U389" s="286"/>
      <c r="V389" s="286"/>
      <c r="W389" s="286"/>
      <c r="X389" s="286"/>
      <c r="Y389" s="286"/>
      <c r="Z389" s="286"/>
      <c r="AA389" s="287">
        <f t="shared" si="481"/>
        <v>0</v>
      </c>
      <c r="AB389" s="287">
        <f t="shared" si="351"/>
        <v>0</v>
      </c>
      <c r="AC389" s="37" t="e">
        <f t="shared" si="352"/>
        <v>#DIV/0!</v>
      </c>
    </row>
    <row r="390" spans="1:29" s="5" customFormat="1" ht="28.5" hidden="1" x14ac:dyDescent="0.2">
      <c r="A390" s="156"/>
      <c r="B390" s="97" t="s">
        <v>1640</v>
      </c>
      <c r="C390" s="98" t="s">
        <v>1641</v>
      </c>
      <c r="D390" s="287"/>
      <c r="E390" s="285">
        <f>SUM('ADICIONES  2018'!C390:M390)</f>
        <v>0</v>
      </c>
      <c r="F390" s="286"/>
      <c r="G390" s="286"/>
      <c r="H390" s="286"/>
      <c r="I390" s="286"/>
      <c r="J390" s="286"/>
      <c r="K390" s="287">
        <f t="shared" si="471"/>
        <v>0</v>
      </c>
      <c r="L390" s="286"/>
      <c r="M390" s="286"/>
      <c r="N390" s="286"/>
      <c r="O390" s="286"/>
      <c r="P390" s="286"/>
      <c r="Q390" s="286"/>
      <c r="R390" s="287">
        <f t="shared" si="469"/>
        <v>0</v>
      </c>
      <c r="S390" s="286"/>
      <c r="T390" s="286"/>
      <c r="U390" s="286"/>
      <c r="V390" s="286"/>
      <c r="W390" s="286"/>
      <c r="X390" s="286"/>
      <c r="Y390" s="286"/>
      <c r="Z390" s="286"/>
      <c r="AA390" s="287">
        <f t="shared" si="481"/>
        <v>0</v>
      </c>
      <c r="AB390" s="287">
        <f t="shared" si="351"/>
        <v>0</v>
      </c>
      <c r="AC390" s="37" t="e">
        <f t="shared" si="352"/>
        <v>#DIV/0!</v>
      </c>
    </row>
    <row r="391" spans="1:29" s="5" customFormat="1" ht="28.5" hidden="1" x14ac:dyDescent="0.2">
      <c r="A391" s="156"/>
      <c r="B391" s="97" t="s">
        <v>1642</v>
      </c>
      <c r="C391" s="98" t="s">
        <v>1643</v>
      </c>
      <c r="D391" s="287"/>
      <c r="E391" s="285">
        <f>SUM('ADICIONES  2018'!C391:M391)</f>
        <v>0</v>
      </c>
      <c r="F391" s="286"/>
      <c r="G391" s="286"/>
      <c r="H391" s="286"/>
      <c r="I391" s="286"/>
      <c r="J391" s="286"/>
      <c r="K391" s="287">
        <f t="shared" si="471"/>
        <v>0</v>
      </c>
      <c r="L391" s="286"/>
      <c r="M391" s="286"/>
      <c r="N391" s="286"/>
      <c r="O391" s="286"/>
      <c r="P391" s="286"/>
      <c r="Q391" s="286"/>
      <c r="R391" s="287">
        <f t="shared" si="469"/>
        <v>0</v>
      </c>
      <c r="S391" s="286"/>
      <c r="T391" s="286"/>
      <c r="U391" s="286"/>
      <c r="V391" s="286"/>
      <c r="W391" s="286"/>
      <c r="X391" s="286"/>
      <c r="Y391" s="286"/>
      <c r="Z391" s="286"/>
      <c r="AA391" s="287">
        <f t="shared" si="481"/>
        <v>0</v>
      </c>
      <c r="AB391" s="287">
        <f t="shared" si="351"/>
        <v>0</v>
      </c>
      <c r="AC391" s="37" t="e">
        <f t="shared" si="352"/>
        <v>#DIV/0!</v>
      </c>
    </row>
    <row r="392" spans="1:29" s="5" customFormat="1" ht="28.5" hidden="1" x14ac:dyDescent="0.2">
      <c r="A392" s="156"/>
      <c r="B392" s="97" t="s">
        <v>1644</v>
      </c>
      <c r="C392" s="98" t="s">
        <v>1645</v>
      </c>
      <c r="D392" s="287"/>
      <c r="E392" s="285">
        <f>SUM('ADICIONES  2018'!C392:M392)</f>
        <v>0</v>
      </c>
      <c r="F392" s="286"/>
      <c r="G392" s="286"/>
      <c r="H392" s="286"/>
      <c r="I392" s="286"/>
      <c r="J392" s="286"/>
      <c r="K392" s="287">
        <f t="shared" si="471"/>
        <v>0</v>
      </c>
      <c r="L392" s="286"/>
      <c r="M392" s="286"/>
      <c r="N392" s="286"/>
      <c r="O392" s="286"/>
      <c r="P392" s="286"/>
      <c r="Q392" s="286"/>
      <c r="R392" s="287">
        <f t="shared" si="469"/>
        <v>0</v>
      </c>
      <c r="S392" s="286"/>
      <c r="T392" s="286"/>
      <c r="U392" s="286"/>
      <c r="V392" s="286"/>
      <c r="W392" s="286"/>
      <c r="X392" s="286"/>
      <c r="Y392" s="286"/>
      <c r="Z392" s="286"/>
      <c r="AA392" s="287">
        <f t="shared" si="481"/>
        <v>0</v>
      </c>
      <c r="AB392" s="287">
        <f t="shared" si="351"/>
        <v>0</v>
      </c>
      <c r="AC392" s="37" t="e">
        <f t="shared" si="352"/>
        <v>#DIV/0!</v>
      </c>
    </row>
    <row r="393" spans="1:29" s="5" customFormat="1" ht="28.5" hidden="1" x14ac:dyDescent="0.2">
      <c r="A393" s="156"/>
      <c r="B393" s="97" t="s">
        <v>1646</v>
      </c>
      <c r="C393" s="98" t="s">
        <v>1647</v>
      </c>
      <c r="D393" s="287"/>
      <c r="E393" s="285">
        <f>SUM('ADICIONES  2018'!C393:M393)</f>
        <v>0</v>
      </c>
      <c r="F393" s="286"/>
      <c r="G393" s="286"/>
      <c r="H393" s="286"/>
      <c r="I393" s="286"/>
      <c r="J393" s="286"/>
      <c r="K393" s="287">
        <f t="shared" si="471"/>
        <v>0</v>
      </c>
      <c r="L393" s="286"/>
      <c r="M393" s="286"/>
      <c r="N393" s="286"/>
      <c r="O393" s="286"/>
      <c r="P393" s="286"/>
      <c r="Q393" s="286"/>
      <c r="R393" s="287">
        <f t="shared" si="469"/>
        <v>0</v>
      </c>
      <c r="S393" s="286"/>
      <c r="T393" s="286"/>
      <c r="U393" s="286"/>
      <c r="V393" s="286"/>
      <c r="W393" s="286"/>
      <c r="X393" s="286"/>
      <c r="Y393" s="286"/>
      <c r="Z393" s="286"/>
      <c r="AA393" s="287">
        <f t="shared" si="481"/>
        <v>0</v>
      </c>
      <c r="AB393" s="287">
        <f t="shared" si="351"/>
        <v>0</v>
      </c>
      <c r="AC393" s="37" t="e">
        <f t="shared" si="352"/>
        <v>#DIV/0!</v>
      </c>
    </row>
    <row r="394" spans="1:29" s="5" customFormat="1" ht="42.75" hidden="1" x14ac:dyDescent="0.2">
      <c r="A394" s="156"/>
      <c r="B394" s="97" t="s">
        <v>1648</v>
      </c>
      <c r="C394" s="98" t="s">
        <v>1314</v>
      </c>
      <c r="D394" s="287"/>
      <c r="E394" s="285">
        <f>SUM('ADICIONES  2018'!C394:M394)</f>
        <v>0</v>
      </c>
      <c r="F394" s="286"/>
      <c r="G394" s="286"/>
      <c r="H394" s="286"/>
      <c r="I394" s="286"/>
      <c r="J394" s="286"/>
      <c r="K394" s="287">
        <f t="shared" si="471"/>
        <v>0</v>
      </c>
      <c r="L394" s="286"/>
      <c r="M394" s="286"/>
      <c r="N394" s="286"/>
      <c r="O394" s="286"/>
      <c r="P394" s="286"/>
      <c r="Q394" s="286"/>
      <c r="R394" s="287">
        <f t="shared" si="469"/>
        <v>0</v>
      </c>
      <c r="S394" s="286"/>
      <c r="T394" s="286"/>
      <c r="U394" s="286"/>
      <c r="V394" s="286"/>
      <c r="W394" s="286"/>
      <c r="X394" s="286"/>
      <c r="Y394" s="286"/>
      <c r="Z394" s="286"/>
      <c r="AA394" s="287">
        <f t="shared" si="481"/>
        <v>0</v>
      </c>
      <c r="AB394" s="287">
        <f t="shared" si="351"/>
        <v>0</v>
      </c>
      <c r="AC394" s="37" t="e">
        <f t="shared" si="352"/>
        <v>#DIV/0!</v>
      </c>
    </row>
    <row r="395" spans="1:29" s="5" customFormat="1" ht="42.75" hidden="1" x14ac:dyDescent="0.2">
      <c r="A395" s="156"/>
      <c r="B395" s="97" t="s">
        <v>1649</v>
      </c>
      <c r="C395" s="98" t="s">
        <v>1315</v>
      </c>
      <c r="D395" s="287"/>
      <c r="E395" s="285">
        <f>SUM('ADICIONES  2018'!C395:M395)</f>
        <v>0</v>
      </c>
      <c r="F395" s="286"/>
      <c r="G395" s="286"/>
      <c r="H395" s="286"/>
      <c r="I395" s="286"/>
      <c r="J395" s="286"/>
      <c r="K395" s="287">
        <f t="shared" si="471"/>
        <v>0</v>
      </c>
      <c r="L395" s="286"/>
      <c r="M395" s="286"/>
      <c r="N395" s="286"/>
      <c r="O395" s="286"/>
      <c r="P395" s="286"/>
      <c r="Q395" s="286"/>
      <c r="R395" s="287">
        <f t="shared" si="469"/>
        <v>0</v>
      </c>
      <c r="S395" s="286"/>
      <c r="T395" s="286"/>
      <c r="U395" s="286"/>
      <c r="V395" s="286"/>
      <c r="W395" s="286"/>
      <c r="X395" s="286"/>
      <c r="Y395" s="286"/>
      <c r="Z395" s="286"/>
      <c r="AA395" s="287">
        <f t="shared" si="481"/>
        <v>0</v>
      </c>
      <c r="AB395" s="287">
        <f t="shared" si="351"/>
        <v>0</v>
      </c>
      <c r="AC395" s="37" t="e">
        <f t="shared" si="352"/>
        <v>#DIV/0!</v>
      </c>
    </row>
    <row r="396" spans="1:29" s="5" customFormat="1" ht="42.75" hidden="1" x14ac:dyDescent="0.2">
      <c r="A396" s="156"/>
      <c r="B396" s="97" t="s">
        <v>1650</v>
      </c>
      <c r="C396" s="98" t="s">
        <v>1316</v>
      </c>
      <c r="D396" s="287"/>
      <c r="E396" s="285">
        <f>SUM('ADICIONES  2018'!C396:M396)</f>
        <v>0</v>
      </c>
      <c r="F396" s="286"/>
      <c r="G396" s="286"/>
      <c r="H396" s="286"/>
      <c r="I396" s="286"/>
      <c r="J396" s="286"/>
      <c r="K396" s="287">
        <f t="shared" si="471"/>
        <v>0</v>
      </c>
      <c r="L396" s="286"/>
      <c r="M396" s="286"/>
      <c r="N396" s="286"/>
      <c r="O396" s="286"/>
      <c r="P396" s="286"/>
      <c r="Q396" s="286"/>
      <c r="R396" s="287">
        <f t="shared" si="469"/>
        <v>0</v>
      </c>
      <c r="S396" s="286"/>
      <c r="T396" s="286"/>
      <c r="U396" s="286"/>
      <c r="V396" s="286"/>
      <c r="W396" s="286"/>
      <c r="X396" s="286"/>
      <c r="Y396" s="286"/>
      <c r="Z396" s="286"/>
      <c r="AA396" s="287">
        <f t="shared" si="481"/>
        <v>0</v>
      </c>
      <c r="AB396" s="287">
        <f t="shared" si="351"/>
        <v>0</v>
      </c>
      <c r="AC396" s="37" t="e">
        <f t="shared" si="352"/>
        <v>#DIV/0!</v>
      </c>
    </row>
    <row r="397" spans="1:29" s="5" customFormat="1" ht="42.75" hidden="1" x14ac:dyDescent="0.2">
      <c r="A397" s="156"/>
      <c r="B397" s="97" t="s">
        <v>1651</v>
      </c>
      <c r="C397" s="98" t="s">
        <v>1317</v>
      </c>
      <c r="D397" s="287"/>
      <c r="E397" s="285">
        <f>SUM('ADICIONES  2018'!C397:M397)</f>
        <v>0</v>
      </c>
      <c r="F397" s="286"/>
      <c r="G397" s="286"/>
      <c r="H397" s="286"/>
      <c r="I397" s="286"/>
      <c r="J397" s="286"/>
      <c r="K397" s="287">
        <f t="shared" si="471"/>
        <v>0</v>
      </c>
      <c r="L397" s="286"/>
      <c r="M397" s="286"/>
      <c r="N397" s="286"/>
      <c r="O397" s="286"/>
      <c r="P397" s="286"/>
      <c r="Q397" s="286"/>
      <c r="R397" s="287">
        <f t="shared" si="469"/>
        <v>0</v>
      </c>
      <c r="S397" s="286"/>
      <c r="T397" s="286"/>
      <c r="U397" s="286"/>
      <c r="V397" s="286"/>
      <c r="W397" s="286"/>
      <c r="X397" s="286"/>
      <c r="Y397" s="286"/>
      <c r="Z397" s="286"/>
      <c r="AA397" s="287">
        <f t="shared" si="481"/>
        <v>0</v>
      </c>
      <c r="AB397" s="287">
        <f t="shared" si="351"/>
        <v>0</v>
      </c>
      <c r="AC397" s="37" t="e">
        <f t="shared" si="352"/>
        <v>#DIV/0!</v>
      </c>
    </row>
    <row r="398" spans="1:29" s="5" customFormat="1" ht="42.75" hidden="1" x14ac:dyDescent="0.2">
      <c r="A398" s="156"/>
      <c r="B398" s="97" t="s">
        <v>1652</v>
      </c>
      <c r="C398" s="98" t="s">
        <v>1318</v>
      </c>
      <c r="D398" s="287"/>
      <c r="E398" s="285">
        <f>SUM('ADICIONES  2018'!C398:M398)</f>
        <v>0</v>
      </c>
      <c r="F398" s="286"/>
      <c r="G398" s="286"/>
      <c r="H398" s="286"/>
      <c r="I398" s="286"/>
      <c r="J398" s="286"/>
      <c r="K398" s="287">
        <f t="shared" si="471"/>
        <v>0</v>
      </c>
      <c r="L398" s="286"/>
      <c r="M398" s="286"/>
      <c r="N398" s="286"/>
      <c r="O398" s="286"/>
      <c r="P398" s="286"/>
      <c r="Q398" s="286"/>
      <c r="R398" s="287">
        <f t="shared" si="469"/>
        <v>0</v>
      </c>
      <c r="S398" s="286"/>
      <c r="T398" s="286"/>
      <c r="U398" s="286"/>
      <c r="V398" s="286"/>
      <c r="W398" s="286"/>
      <c r="X398" s="286"/>
      <c r="Y398" s="286"/>
      <c r="Z398" s="286"/>
      <c r="AA398" s="287">
        <f t="shared" si="481"/>
        <v>0</v>
      </c>
      <c r="AB398" s="287">
        <f t="shared" si="351"/>
        <v>0</v>
      </c>
      <c r="AC398" s="37" t="e">
        <f t="shared" si="352"/>
        <v>#DIV/0!</v>
      </c>
    </row>
    <row r="399" spans="1:29" s="5" customFormat="1" ht="42.75" hidden="1" x14ac:dyDescent="0.2">
      <c r="A399" s="156"/>
      <c r="B399" s="97" t="s">
        <v>1653</v>
      </c>
      <c r="C399" s="98" t="s">
        <v>1319</v>
      </c>
      <c r="D399" s="287"/>
      <c r="E399" s="285">
        <f>SUM('ADICIONES  2018'!C399:M399)</f>
        <v>0</v>
      </c>
      <c r="F399" s="286"/>
      <c r="G399" s="286"/>
      <c r="H399" s="286"/>
      <c r="I399" s="286"/>
      <c r="J399" s="286"/>
      <c r="K399" s="287">
        <f t="shared" si="471"/>
        <v>0</v>
      </c>
      <c r="L399" s="286"/>
      <c r="M399" s="286"/>
      <c r="N399" s="286"/>
      <c r="O399" s="286"/>
      <c r="P399" s="286"/>
      <c r="Q399" s="286"/>
      <c r="R399" s="287">
        <f t="shared" ref="R399:R690" si="485">SUM(L399:Q399)</f>
        <v>0</v>
      </c>
      <c r="S399" s="286"/>
      <c r="T399" s="286"/>
      <c r="U399" s="286"/>
      <c r="V399" s="286"/>
      <c r="W399" s="286"/>
      <c r="X399" s="286"/>
      <c r="Y399" s="286"/>
      <c r="Z399" s="286"/>
      <c r="AA399" s="287">
        <f t="shared" si="481"/>
        <v>0</v>
      </c>
      <c r="AB399" s="287">
        <f t="shared" si="351"/>
        <v>0</v>
      </c>
      <c r="AC399" s="37" t="e">
        <f t="shared" si="352"/>
        <v>#DIV/0!</v>
      </c>
    </row>
    <row r="400" spans="1:29" s="5" customFormat="1" ht="28.5" hidden="1" x14ac:dyDescent="0.2">
      <c r="A400" s="156"/>
      <c r="B400" s="97" t="s">
        <v>1323</v>
      </c>
      <c r="C400" s="98" t="s">
        <v>1324</v>
      </c>
      <c r="D400" s="287"/>
      <c r="E400" s="285">
        <f>SUM('ADICIONES  2018'!C400:M400)</f>
        <v>0</v>
      </c>
      <c r="F400" s="286"/>
      <c r="G400" s="286"/>
      <c r="H400" s="286"/>
      <c r="I400" s="286"/>
      <c r="J400" s="286"/>
      <c r="K400" s="287">
        <f t="shared" si="471"/>
        <v>0</v>
      </c>
      <c r="L400" s="286"/>
      <c r="M400" s="286"/>
      <c r="N400" s="286"/>
      <c r="O400" s="286"/>
      <c r="P400" s="286"/>
      <c r="Q400" s="286"/>
      <c r="R400" s="287">
        <f t="shared" si="485"/>
        <v>0</v>
      </c>
      <c r="S400" s="286"/>
      <c r="T400" s="286"/>
      <c r="U400" s="286"/>
      <c r="V400" s="286"/>
      <c r="W400" s="286"/>
      <c r="X400" s="286"/>
      <c r="Y400" s="286"/>
      <c r="Z400" s="286"/>
      <c r="AA400" s="287">
        <f t="shared" si="481"/>
        <v>0</v>
      </c>
      <c r="AB400" s="287">
        <f t="shared" si="351"/>
        <v>0</v>
      </c>
      <c r="AC400" s="37" t="e">
        <f t="shared" si="352"/>
        <v>#DIV/0!</v>
      </c>
    </row>
    <row r="401" spans="1:29" s="5" customFormat="1" ht="42.75" hidden="1" x14ac:dyDescent="0.2">
      <c r="A401" s="156"/>
      <c r="B401" s="97" t="s">
        <v>1325</v>
      </c>
      <c r="C401" s="98" t="s">
        <v>1326</v>
      </c>
      <c r="D401" s="287"/>
      <c r="E401" s="285">
        <f>SUM('ADICIONES  2018'!C401:M401)</f>
        <v>0</v>
      </c>
      <c r="F401" s="286"/>
      <c r="G401" s="286"/>
      <c r="H401" s="286"/>
      <c r="I401" s="286"/>
      <c r="J401" s="286"/>
      <c r="K401" s="287">
        <f t="shared" ref="K401:K464" si="486">+D401+E401-F401+G401-H401</f>
        <v>0</v>
      </c>
      <c r="L401" s="286"/>
      <c r="M401" s="286"/>
      <c r="N401" s="286"/>
      <c r="O401" s="286"/>
      <c r="P401" s="286"/>
      <c r="Q401" s="286"/>
      <c r="R401" s="287">
        <f t="shared" si="485"/>
        <v>0</v>
      </c>
      <c r="S401" s="286"/>
      <c r="T401" s="286"/>
      <c r="U401" s="286"/>
      <c r="V401" s="286"/>
      <c r="W401" s="286"/>
      <c r="X401" s="286"/>
      <c r="Y401" s="286"/>
      <c r="Z401" s="286"/>
      <c r="AA401" s="287">
        <f t="shared" si="481"/>
        <v>0</v>
      </c>
      <c r="AB401" s="287">
        <f t="shared" si="351"/>
        <v>0</v>
      </c>
      <c r="AC401" s="37" t="e">
        <f t="shared" si="352"/>
        <v>#DIV/0!</v>
      </c>
    </row>
    <row r="402" spans="1:29" s="5" customFormat="1" ht="28.5" hidden="1" x14ac:dyDescent="0.2">
      <c r="A402" s="156"/>
      <c r="B402" s="97" t="s">
        <v>1327</v>
      </c>
      <c r="C402" s="98" t="s">
        <v>1328</v>
      </c>
      <c r="D402" s="287"/>
      <c r="E402" s="285">
        <f>SUM('ADICIONES  2018'!C402:M402)</f>
        <v>0</v>
      </c>
      <c r="F402" s="286"/>
      <c r="G402" s="286"/>
      <c r="H402" s="286"/>
      <c r="I402" s="286"/>
      <c r="J402" s="286"/>
      <c r="K402" s="287">
        <f t="shared" si="486"/>
        <v>0</v>
      </c>
      <c r="L402" s="286"/>
      <c r="M402" s="286"/>
      <c r="N402" s="286"/>
      <c r="O402" s="286"/>
      <c r="P402" s="286"/>
      <c r="Q402" s="286"/>
      <c r="R402" s="287">
        <f t="shared" si="485"/>
        <v>0</v>
      </c>
      <c r="S402" s="286"/>
      <c r="T402" s="286"/>
      <c r="U402" s="286"/>
      <c r="V402" s="286"/>
      <c r="W402" s="286"/>
      <c r="X402" s="286"/>
      <c r="Y402" s="286"/>
      <c r="Z402" s="286"/>
      <c r="AA402" s="287">
        <f t="shared" si="481"/>
        <v>0</v>
      </c>
      <c r="AB402" s="287">
        <f t="shared" si="351"/>
        <v>0</v>
      </c>
      <c r="AC402" s="37" t="e">
        <f t="shared" si="352"/>
        <v>#DIV/0!</v>
      </c>
    </row>
    <row r="403" spans="1:29" s="5" customFormat="1" ht="28.5" hidden="1" x14ac:dyDescent="0.2">
      <c r="A403" s="156"/>
      <c r="B403" s="97" t="s">
        <v>1329</v>
      </c>
      <c r="C403" s="98" t="s">
        <v>1330</v>
      </c>
      <c r="D403" s="287"/>
      <c r="E403" s="285">
        <f>SUM('ADICIONES  2018'!C403:M403)</f>
        <v>0</v>
      </c>
      <c r="F403" s="286"/>
      <c r="G403" s="286"/>
      <c r="H403" s="286"/>
      <c r="I403" s="286"/>
      <c r="J403" s="286"/>
      <c r="K403" s="287">
        <f t="shared" si="486"/>
        <v>0</v>
      </c>
      <c r="L403" s="286"/>
      <c r="M403" s="286"/>
      <c r="N403" s="286"/>
      <c r="O403" s="286"/>
      <c r="P403" s="286"/>
      <c r="Q403" s="286"/>
      <c r="R403" s="287">
        <f t="shared" si="485"/>
        <v>0</v>
      </c>
      <c r="S403" s="286"/>
      <c r="T403" s="286"/>
      <c r="U403" s="286"/>
      <c r="V403" s="286"/>
      <c r="W403" s="286"/>
      <c r="X403" s="286"/>
      <c r="Y403" s="286"/>
      <c r="Z403" s="286"/>
      <c r="AA403" s="287">
        <f t="shared" si="481"/>
        <v>0</v>
      </c>
      <c r="AB403" s="287">
        <f t="shared" si="351"/>
        <v>0</v>
      </c>
      <c r="AC403" s="37" t="e">
        <f t="shared" si="352"/>
        <v>#DIV/0!</v>
      </c>
    </row>
    <row r="404" spans="1:29" s="5" customFormat="1" ht="28.5" hidden="1" x14ac:dyDescent="0.2">
      <c r="A404" s="156"/>
      <c r="B404" s="97" t="s">
        <v>1331</v>
      </c>
      <c r="C404" s="98" t="s">
        <v>1332</v>
      </c>
      <c r="D404" s="287"/>
      <c r="E404" s="285">
        <f>SUM('ADICIONES  2018'!C404:M404)</f>
        <v>0</v>
      </c>
      <c r="F404" s="286"/>
      <c r="G404" s="286"/>
      <c r="H404" s="286"/>
      <c r="I404" s="286"/>
      <c r="J404" s="286"/>
      <c r="K404" s="287">
        <f t="shared" si="486"/>
        <v>0</v>
      </c>
      <c r="L404" s="286"/>
      <c r="M404" s="286"/>
      <c r="N404" s="286"/>
      <c r="O404" s="286"/>
      <c r="P404" s="286"/>
      <c r="Q404" s="286"/>
      <c r="R404" s="287">
        <f t="shared" si="485"/>
        <v>0</v>
      </c>
      <c r="S404" s="286"/>
      <c r="T404" s="286"/>
      <c r="U404" s="286"/>
      <c r="V404" s="286"/>
      <c r="W404" s="286"/>
      <c r="X404" s="286"/>
      <c r="Y404" s="286"/>
      <c r="Z404" s="286"/>
      <c r="AA404" s="287">
        <f t="shared" si="481"/>
        <v>0</v>
      </c>
      <c r="AB404" s="287">
        <f t="shared" si="351"/>
        <v>0</v>
      </c>
      <c r="AC404" s="37" t="e">
        <f t="shared" si="352"/>
        <v>#DIV/0!</v>
      </c>
    </row>
    <row r="405" spans="1:29" s="5" customFormat="1" ht="28.5" hidden="1" x14ac:dyDescent="0.2">
      <c r="A405" s="156"/>
      <c r="B405" s="97" t="s">
        <v>1333</v>
      </c>
      <c r="C405" s="98" t="s">
        <v>1334</v>
      </c>
      <c r="D405" s="287"/>
      <c r="E405" s="285">
        <f>SUM('ADICIONES  2018'!C405:M405)</f>
        <v>0</v>
      </c>
      <c r="F405" s="286"/>
      <c r="G405" s="286"/>
      <c r="H405" s="286"/>
      <c r="I405" s="286"/>
      <c r="J405" s="286"/>
      <c r="K405" s="287">
        <f t="shared" si="486"/>
        <v>0</v>
      </c>
      <c r="L405" s="286"/>
      <c r="M405" s="286"/>
      <c r="N405" s="286"/>
      <c r="O405" s="286"/>
      <c r="P405" s="286"/>
      <c r="Q405" s="286"/>
      <c r="R405" s="287">
        <f t="shared" si="485"/>
        <v>0</v>
      </c>
      <c r="S405" s="286"/>
      <c r="T405" s="286"/>
      <c r="U405" s="286"/>
      <c r="V405" s="286"/>
      <c r="W405" s="286"/>
      <c r="X405" s="286"/>
      <c r="Y405" s="286"/>
      <c r="Z405" s="286"/>
      <c r="AA405" s="287">
        <f t="shared" si="481"/>
        <v>0</v>
      </c>
      <c r="AB405" s="287">
        <f t="shared" si="351"/>
        <v>0</v>
      </c>
      <c r="AC405" s="37" t="e">
        <f t="shared" si="352"/>
        <v>#DIV/0!</v>
      </c>
    </row>
    <row r="406" spans="1:29" s="5" customFormat="1" ht="28.5" hidden="1" x14ac:dyDescent="0.2">
      <c r="A406" s="156"/>
      <c r="B406" s="97" t="s">
        <v>1335</v>
      </c>
      <c r="C406" s="98" t="s">
        <v>1336</v>
      </c>
      <c r="D406" s="287"/>
      <c r="E406" s="285">
        <f>SUM('ADICIONES  2018'!C406:M406)</f>
        <v>0</v>
      </c>
      <c r="F406" s="286"/>
      <c r="G406" s="286"/>
      <c r="H406" s="286"/>
      <c r="I406" s="286"/>
      <c r="J406" s="286"/>
      <c r="K406" s="287">
        <f t="shared" si="486"/>
        <v>0</v>
      </c>
      <c r="L406" s="286"/>
      <c r="M406" s="286"/>
      <c r="N406" s="286"/>
      <c r="O406" s="286"/>
      <c r="P406" s="286"/>
      <c r="Q406" s="286"/>
      <c r="R406" s="287">
        <f t="shared" si="485"/>
        <v>0</v>
      </c>
      <c r="S406" s="286"/>
      <c r="T406" s="286"/>
      <c r="U406" s="286"/>
      <c r="V406" s="286"/>
      <c r="W406" s="286"/>
      <c r="X406" s="286"/>
      <c r="Y406" s="286"/>
      <c r="Z406" s="286"/>
      <c r="AA406" s="287">
        <f t="shared" si="481"/>
        <v>0</v>
      </c>
      <c r="AB406" s="287">
        <f t="shared" si="351"/>
        <v>0</v>
      </c>
      <c r="AC406" s="37" t="e">
        <f t="shared" si="352"/>
        <v>#DIV/0!</v>
      </c>
    </row>
    <row r="407" spans="1:29" s="5" customFormat="1" ht="28.5" hidden="1" x14ac:dyDescent="0.2">
      <c r="A407" s="156"/>
      <c r="B407" s="97" t="s">
        <v>1337</v>
      </c>
      <c r="C407" s="98" t="s">
        <v>1338</v>
      </c>
      <c r="D407" s="287"/>
      <c r="E407" s="285">
        <f>SUM('ADICIONES  2018'!C407:M407)</f>
        <v>0</v>
      </c>
      <c r="F407" s="286"/>
      <c r="G407" s="286"/>
      <c r="H407" s="286"/>
      <c r="I407" s="286"/>
      <c r="J407" s="286"/>
      <c r="K407" s="287">
        <f t="shared" si="486"/>
        <v>0</v>
      </c>
      <c r="L407" s="286"/>
      <c r="M407" s="286"/>
      <c r="N407" s="286"/>
      <c r="O407" s="286"/>
      <c r="P407" s="286"/>
      <c r="Q407" s="286"/>
      <c r="R407" s="287">
        <f t="shared" si="485"/>
        <v>0</v>
      </c>
      <c r="S407" s="286"/>
      <c r="T407" s="286"/>
      <c r="U407" s="286"/>
      <c r="V407" s="286"/>
      <c r="W407" s="286"/>
      <c r="X407" s="286"/>
      <c r="Y407" s="286"/>
      <c r="Z407" s="286"/>
      <c r="AA407" s="287">
        <f t="shared" si="481"/>
        <v>0</v>
      </c>
      <c r="AB407" s="287">
        <f t="shared" si="351"/>
        <v>0</v>
      </c>
      <c r="AC407" s="37" t="e">
        <f t="shared" si="352"/>
        <v>#DIV/0!</v>
      </c>
    </row>
    <row r="408" spans="1:29" s="5" customFormat="1" ht="42.75" hidden="1" x14ac:dyDescent="0.2">
      <c r="A408" s="156"/>
      <c r="B408" s="97" t="s">
        <v>1339</v>
      </c>
      <c r="C408" s="98" t="s">
        <v>1340</v>
      </c>
      <c r="D408" s="287"/>
      <c r="E408" s="285">
        <f>SUM('ADICIONES  2018'!C408:M408)</f>
        <v>0</v>
      </c>
      <c r="F408" s="286"/>
      <c r="G408" s="286"/>
      <c r="H408" s="286"/>
      <c r="I408" s="286"/>
      <c r="J408" s="286"/>
      <c r="K408" s="287">
        <f t="shared" si="486"/>
        <v>0</v>
      </c>
      <c r="L408" s="286"/>
      <c r="M408" s="286"/>
      <c r="N408" s="286"/>
      <c r="O408" s="286"/>
      <c r="P408" s="286"/>
      <c r="Q408" s="286"/>
      <c r="R408" s="287">
        <f t="shared" si="485"/>
        <v>0</v>
      </c>
      <c r="S408" s="286"/>
      <c r="T408" s="286"/>
      <c r="U408" s="286"/>
      <c r="V408" s="286"/>
      <c r="W408" s="286"/>
      <c r="X408" s="286"/>
      <c r="Y408" s="286"/>
      <c r="Z408" s="286"/>
      <c r="AA408" s="287">
        <f t="shared" si="481"/>
        <v>0</v>
      </c>
      <c r="AB408" s="287">
        <f t="shared" si="351"/>
        <v>0</v>
      </c>
      <c r="AC408" s="37" t="e">
        <f t="shared" si="352"/>
        <v>#DIV/0!</v>
      </c>
    </row>
    <row r="409" spans="1:29" s="5" customFormat="1" ht="28.5" hidden="1" x14ac:dyDescent="0.2">
      <c r="A409" s="156"/>
      <c r="B409" s="97" t="s">
        <v>1341</v>
      </c>
      <c r="C409" s="98" t="s">
        <v>1342</v>
      </c>
      <c r="D409" s="287"/>
      <c r="E409" s="285">
        <f>SUM('ADICIONES  2018'!C409:M409)</f>
        <v>0</v>
      </c>
      <c r="F409" s="286"/>
      <c r="G409" s="286"/>
      <c r="H409" s="286"/>
      <c r="I409" s="286"/>
      <c r="J409" s="286"/>
      <c r="K409" s="287">
        <f t="shared" si="486"/>
        <v>0</v>
      </c>
      <c r="L409" s="286"/>
      <c r="M409" s="286"/>
      <c r="N409" s="286"/>
      <c r="O409" s="286"/>
      <c r="P409" s="286"/>
      <c r="Q409" s="286"/>
      <c r="R409" s="287">
        <f t="shared" si="485"/>
        <v>0</v>
      </c>
      <c r="S409" s="286"/>
      <c r="T409" s="286"/>
      <c r="U409" s="286"/>
      <c r="V409" s="286"/>
      <c r="W409" s="286"/>
      <c r="X409" s="286"/>
      <c r="Y409" s="286"/>
      <c r="Z409" s="286"/>
      <c r="AA409" s="287">
        <f t="shared" si="481"/>
        <v>0</v>
      </c>
      <c r="AB409" s="287">
        <f t="shared" si="351"/>
        <v>0</v>
      </c>
      <c r="AC409" s="37" t="e">
        <f t="shared" si="352"/>
        <v>#DIV/0!</v>
      </c>
    </row>
    <row r="410" spans="1:29" s="5" customFormat="1" ht="28.5" x14ac:dyDescent="0.2">
      <c r="A410" s="156"/>
      <c r="B410" s="97" t="s">
        <v>1979</v>
      </c>
      <c r="C410" s="98" t="s">
        <v>1980</v>
      </c>
      <c r="D410" s="287"/>
      <c r="E410" s="285">
        <f>SUM('ADICIONES  2018'!C410:M410)</f>
        <v>763238051</v>
      </c>
      <c r="F410" s="286"/>
      <c r="G410" s="286"/>
      <c r="H410" s="286"/>
      <c r="I410" s="286"/>
      <c r="J410" s="286"/>
      <c r="K410" s="287">
        <f t="shared" si="486"/>
        <v>763238051</v>
      </c>
      <c r="L410" s="286"/>
      <c r="M410" s="286"/>
      <c r="N410" s="286"/>
      <c r="O410" s="286"/>
      <c r="P410" s="286"/>
      <c r="Q410" s="286"/>
      <c r="R410" s="287">
        <f t="shared" si="485"/>
        <v>0</v>
      </c>
      <c r="S410" s="286"/>
      <c r="T410" s="286"/>
      <c r="U410" s="286"/>
      <c r="V410" s="286"/>
      <c r="W410" s="286"/>
      <c r="X410" s="286"/>
      <c r="Y410" s="286"/>
      <c r="Z410" s="286"/>
      <c r="AA410" s="287">
        <f t="shared" si="481"/>
        <v>0</v>
      </c>
      <c r="AB410" s="287">
        <f t="shared" si="351"/>
        <v>0</v>
      </c>
      <c r="AC410" s="37">
        <f t="shared" si="352"/>
        <v>0</v>
      </c>
    </row>
    <row r="411" spans="1:29" s="5" customFormat="1" ht="28.5" x14ac:dyDescent="0.2">
      <c r="A411" s="156"/>
      <c r="B411" s="97" t="s">
        <v>1981</v>
      </c>
      <c r="C411" s="98" t="s">
        <v>1982</v>
      </c>
      <c r="D411" s="287"/>
      <c r="E411" s="285">
        <f>SUM('ADICIONES  2018'!C411:M411)</f>
        <v>539821044</v>
      </c>
      <c r="F411" s="286"/>
      <c r="G411" s="286"/>
      <c r="H411" s="286"/>
      <c r="I411" s="286"/>
      <c r="J411" s="286"/>
      <c r="K411" s="287">
        <f t="shared" si="486"/>
        <v>539821044</v>
      </c>
      <c r="L411" s="286"/>
      <c r="M411" s="286"/>
      <c r="N411" s="286"/>
      <c r="O411" s="286"/>
      <c r="P411" s="286"/>
      <c r="Q411" s="286"/>
      <c r="R411" s="287">
        <f t="shared" si="485"/>
        <v>0</v>
      </c>
      <c r="S411" s="286"/>
      <c r="T411" s="286"/>
      <c r="U411" s="286"/>
      <c r="V411" s="286"/>
      <c r="W411" s="286"/>
      <c r="X411" s="286"/>
      <c r="Y411" s="286"/>
      <c r="Z411" s="286"/>
      <c r="AA411" s="287">
        <f t="shared" si="481"/>
        <v>0</v>
      </c>
      <c r="AB411" s="287">
        <f t="shared" si="351"/>
        <v>0</v>
      </c>
      <c r="AC411" s="37">
        <f t="shared" si="352"/>
        <v>0</v>
      </c>
    </row>
    <row r="412" spans="1:29" s="5" customFormat="1" ht="28.5" hidden="1" x14ac:dyDescent="0.2">
      <c r="A412" s="156"/>
      <c r="B412" s="97" t="s">
        <v>1983</v>
      </c>
      <c r="C412" s="98" t="s">
        <v>1984</v>
      </c>
      <c r="D412" s="287"/>
      <c r="E412" s="285">
        <f>SUM('ADICIONES  2018'!C412:M412)</f>
        <v>0</v>
      </c>
      <c r="F412" s="286"/>
      <c r="G412" s="286"/>
      <c r="H412" s="286"/>
      <c r="I412" s="286"/>
      <c r="J412" s="286"/>
      <c r="K412" s="287">
        <f t="shared" si="486"/>
        <v>0</v>
      </c>
      <c r="L412" s="286"/>
      <c r="M412" s="286"/>
      <c r="N412" s="286"/>
      <c r="O412" s="286"/>
      <c r="P412" s="286"/>
      <c r="Q412" s="286"/>
      <c r="R412" s="287">
        <f t="shared" si="485"/>
        <v>0</v>
      </c>
      <c r="S412" s="286"/>
      <c r="T412" s="286"/>
      <c r="U412" s="286"/>
      <c r="V412" s="286"/>
      <c r="W412" s="286"/>
      <c r="X412" s="286"/>
      <c r="Y412" s="286"/>
      <c r="Z412" s="286"/>
      <c r="AA412" s="287">
        <f t="shared" si="481"/>
        <v>0</v>
      </c>
      <c r="AB412" s="287">
        <f t="shared" si="351"/>
        <v>0</v>
      </c>
      <c r="AC412" s="37" t="e">
        <f t="shared" si="352"/>
        <v>#DIV/0!</v>
      </c>
    </row>
    <row r="413" spans="1:29" s="5" customFormat="1" ht="28.5" hidden="1" x14ac:dyDescent="0.2">
      <c r="A413" s="156"/>
      <c r="B413" s="97" t="s">
        <v>1985</v>
      </c>
      <c r="C413" s="98" t="s">
        <v>1986</v>
      </c>
      <c r="D413" s="287"/>
      <c r="E413" s="285">
        <f>SUM('ADICIONES  2018'!C413:M413)</f>
        <v>0</v>
      </c>
      <c r="F413" s="286"/>
      <c r="G413" s="286"/>
      <c r="H413" s="286"/>
      <c r="I413" s="286"/>
      <c r="J413" s="286"/>
      <c r="K413" s="287">
        <f t="shared" si="486"/>
        <v>0</v>
      </c>
      <c r="L413" s="286"/>
      <c r="M413" s="286"/>
      <c r="N413" s="286"/>
      <c r="O413" s="286"/>
      <c r="P413" s="286"/>
      <c r="Q413" s="286"/>
      <c r="R413" s="287">
        <f t="shared" si="485"/>
        <v>0</v>
      </c>
      <c r="S413" s="286"/>
      <c r="T413" s="286"/>
      <c r="U413" s="286"/>
      <c r="V413" s="286"/>
      <c r="W413" s="286"/>
      <c r="X413" s="286"/>
      <c r="Y413" s="286"/>
      <c r="Z413" s="286"/>
      <c r="AA413" s="287">
        <f t="shared" si="481"/>
        <v>0</v>
      </c>
      <c r="AB413" s="287">
        <f t="shared" si="351"/>
        <v>0</v>
      </c>
      <c r="AC413" s="37" t="e">
        <f t="shared" si="352"/>
        <v>#DIV/0!</v>
      </c>
    </row>
    <row r="414" spans="1:29" s="5" customFormat="1" ht="42.75" hidden="1" x14ac:dyDescent="0.2">
      <c r="A414" s="156"/>
      <c r="B414" s="97" t="s">
        <v>1987</v>
      </c>
      <c r="C414" s="98" t="s">
        <v>1988</v>
      </c>
      <c r="D414" s="287"/>
      <c r="E414" s="285">
        <f>SUM('ADICIONES  2018'!C414:M414)</f>
        <v>0</v>
      </c>
      <c r="F414" s="286"/>
      <c r="G414" s="286"/>
      <c r="H414" s="286"/>
      <c r="I414" s="286"/>
      <c r="J414" s="286"/>
      <c r="K414" s="287">
        <f t="shared" si="486"/>
        <v>0</v>
      </c>
      <c r="L414" s="286"/>
      <c r="M414" s="286"/>
      <c r="N414" s="286"/>
      <c r="O414" s="286"/>
      <c r="P414" s="286"/>
      <c r="Q414" s="286"/>
      <c r="R414" s="287">
        <f t="shared" si="485"/>
        <v>0</v>
      </c>
      <c r="S414" s="286"/>
      <c r="T414" s="286"/>
      <c r="U414" s="286"/>
      <c r="V414" s="286"/>
      <c r="W414" s="286"/>
      <c r="X414" s="286"/>
      <c r="Y414" s="286"/>
      <c r="Z414" s="286"/>
      <c r="AA414" s="287">
        <f t="shared" si="481"/>
        <v>0</v>
      </c>
      <c r="AB414" s="287">
        <f t="shared" si="351"/>
        <v>0</v>
      </c>
      <c r="AC414" s="37" t="e">
        <f t="shared" si="352"/>
        <v>#DIV/0!</v>
      </c>
    </row>
    <row r="415" spans="1:29" s="5" customFormat="1" ht="42.75" x14ac:dyDescent="0.2">
      <c r="A415" s="156"/>
      <c r="B415" s="97" t="s">
        <v>1989</v>
      </c>
      <c r="C415" s="98" t="s">
        <v>1990</v>
      </c>
      <c r="D415" s="287"/>
      <c r="E415" s="285">
        <f>SUM('ADICIONES  2018'!C415:M415)</f>
        <v>0</v>
      </c>
      <c r="F415" s="286"/>
      <c r="G415" s="286"/>
      <c r="H415" s="286"/>
      <c r="I415" s="286"/>
      <c r="J415" s="286"/>
      <c r="K415" s="287">
        <f t="shared" si="486"/>
        <v>0</v>
      </c>
      <c r="L415" s="286"/>
      <c r="M415" s="286"/>
      <c r="N415" s="286"/>
      <c r="O415" s="286"/>
      <c r="P415" s="286"/>
      <c r="Q415" s="286"/>
      <c r="R415" s="287">
        <f t="shared" si="485"/>
        <v>0</v>
      </c>
      <c r="S415" s="286"/>
      <c r="T415" s="286"/>
      <c r="U415" s="287">
        <v>2054694900</v>
      </c>
      <c r="V415" s="286"/>
      <c r="W415" s="286"/>
      <c r="X415" s="286"/>
      <c r="Y415" s="286"/>
      <c r="Z415" s="286"/>
      <c r="AA415" s="287">
        <f t="shared" si="481"/>
        <v>2054694900</v>
      </c>
      <c r="AB415" s="287">
        <f t="shared" si="351"/>
        <v>2054694900</v>
      </c>
      <c r="AC415" s="37">
        <v>0</v>
      </c>
    </row>
    <row r="416" spans="1:29" s="5" customFormat="1" ht="57" x14ac:dyDescent="0.2">
      <c r="A416" s="156"/>
      <c r="B416" s="97" t="s">
        <v>2541</v>
      </c>
      <c r="C416" s="98" t="s">
        <v>2542</v>
      </c>
      <c r="D416" s="287"/>
      <c r="E416" s="285">
        <f>SUM('ADICIONES  2018'!C416:M416)</f>
        <v>7836000</v>
      </c>
      <c r="F416" s="286"/>
      <c r="G416" s="286"/>
      <c r="H416" s="286"/>
      <c r="I416" s="286"/>
      <c r="J416" s="286"/>
      <c r="K416" s="287">
        <f t="shared" si="486"/>
        <v>7836000</v>
      </c>
      <c r="L416" s="286"/>
      <c r="M416" s="286"/>
      <c r="N416" s="286"/>
      <c r="O416" s="286"/>
      <c r="P416" s="286"/>
      <c r="Q416" s="286"/>
      <c r="R416" s="287">
        <f t="shared" si="485"/>
        <v>0</v>
      </c>
      <c r="S416" s="286"/>
      <c r="T416" s="286"/>
      <c r="U416" s="287">
        <v>7836000</v>
      </c>
      <c r="V416" s="286"/>
      <c r="W416" s="286"/>
      <c r="X416" s="286"/>
      <c r="Y416" s="286"/>
      <c r="Z416" s="286"/>
      <c r="AA416" s="287">
        <f t="shared" si="481"/>
        <v>7836000</v>
      </c>
      <c r="AB416" s="287">
        <f t="shared" si="351"/>
        <v>7836000</v>
      </c>
      <c r="AC416" s="37">
        <f t="shared" si="352"/>
        <v>1</v>
      </c>
    </row>
    <row r="417" spans="1:29" s="5" customFormat="1" ht="57" x14ac:dyDescent="0.2">
      <c r="A417" s="156"/>
      <c r="B417" s="97" t="s">
        <v>2543</v>
      </c>
      <c r="C417" s="98" t="s">
        <v>2544</v>
      </c>
      <c r="D417" s="287"/>
      <c r="E417" s="285">
        <f>SUM('ADICIONES  2018'!C417:M417)</f>
        <v>10000000</v>
      </c>
      <c r="F417" s="286"/>
      <c r="G417" s="286"/>
      <c r="H417" s="286"/>
      <c r="I417" s="286"/>
      <c r="J417" s="286"/>
      <c r="K417" s="287">
        <f t="shared" si="486"/>
        <v>10000000</v>
      </c>
      <c r="L417" s="286"/>
      <c r="M417" s="286"/>
      <c r="N417" s="286"/>
      <c r="O417" s="286"/>
      <c r="P417" s="286"/>
      <c r="Q417" s="286"/>
      <c r="R417" s="287">
        <f t="shared" si="485"/>
        <v>0</v>
      </c>
      <c r="S417" s="286"/>
      <c r="T417" s="286"/>
      <c r="U417" s="287">
        <v>10000000</v>
      </c>
      <c r="V417" s="286"/>
      <c r="W417" s="286"/>
      <c r="X417" s="286"/>
      <c r="Y417" s="286"/>
      <c r="Z417" s="286"/>
      <c r="AA417" s="287">
        <f t="shared" si="481"/>
        <v>10000000</v>
      </c>
      <c r="AB417" s="287">
        <f t="shared" si="351"/>
        <v>10000000</v>
      </c>
      <c r="AC417" s="37">
        <f t="shared" si="352"/>
        <v>1</v>
      </c>
    </row>
    <row r="418" spans="1:29" s="5" customFormat="1" ht="57" x14ac:dyDescent="0.2">
      <c r="A418" s="156"/>
      <c r="B418" s="97" t="s">
        <v>2545</v>
      </c>
      <c r="C418" s="98" t="s">
        <v>2546</v>
      </c>
      <c r="D418" s="287"/>
      <c r="E418" s="285">
        <f>SUM('ADICIONES  2018'!C418:M418)</f>
        <v>15000000</v>
      </c>
      <c r="F418" s="286"/>
      <c r="G418" s="286"/>
      <c r="H418" s="286"/>
      <c r="I418" s="286"/>
      <c r="J418" s="286"/>
      <c r="K418" s="287">
        <f t="shared" si="486"/>
        <v>15000000</v>
      </c>
      <c r="L418" s="286"/>
      <c r="M418" s="286"/>
      <c r="N418" s="286"/>
      <c r="O418" s="286"/>
      <c r="P418" s="286"/>
      <c r="Q418" s="286"/>
      <c r="R418" s="287">
        <f t="shared" si="485"/>
        <v>0</v>
      </c>
      <c r="S418" s="286"/>
      <c r="T418" s="286"/>
      <c r="U418" s="287">
        <v>15000000</v>
      </c>
      <c r="V418" s="286"/>
      <c r="W418" s="286"/>
      <c r="X418" s="286"/>
      <c r="Y418" s="286"/>
      <c r="Z418" s="286"/>
      <c r="AA418" s="287">
        <f t="shared" si="481"/>
        <v>15000000</v>
      </c>
      <c r="AB418" s="287">
        <f t="shared" si="351"/>
        <v>15000000</v>
      </c>
      <c r="AC418" s="37">
        <f t="shared" si="352"/>
        <v>1</v>
      </c>
    </row>
    <row r="419" spans="1:29" s="5" customFormat="1" ht="57" x14ac:dyDescent="0.2">
      <c r="A419" s="156"/>
      <c r="B419" s="97" t="s">
        <v>2547</v>
      </c>
      <c r="C419" s="98" t="s">
        <v>2548</v>
      </c>
      <c r="D419" s="287"/>
      <c r="E419" s="285">
        <f>SUM('ADICIONES  2018'!C419:M419)</f>
        <v>499900000</v>
      </c>
      <c r="F419" s="286"/>
      <c r="G419" s="286"/>
      <c r="H419" s="286"/>
      <c r="I419" s="286"/>
      <c r="J419" s="286"/>
      <c r="K419" s="287">
        <f t="shared" si="486"/>
        <v>499900000</v>
      </c>
      <c r="L419" s="286"/>
      <c r="M419" s="286"/>
      <c r="N419" s="286"/>
      <c r="O419" s="286"/>
      <c r="P419" s="286"/>
      <c r="Q419" s="286"/>
      <c r="R419" s="287">
        <f t="shared" si="485"/>
        <v>0</v>
      </c>
      <c r="S419" s="286"/>
      <c r="T419" s="286"/>
      <c r="U419" s="287">
        <v>499900000</v>
      </c>
      <c r="V419" s="286"/>
      <c r="W419" s="286"/>
      <c r="X419" s="286"/>
      <c r="Y419" s="286"/>
      <c r="Z419" s="286"/>
      <c r="AA419" s="287">
        <f t="shared" si="481"/>
        <v>499900000</v>
      </c>
      <c r="AB419" s="287">
        <f t="shared" si="351"/>
        <v>499900000</v>
      </c>
      <c r="AC419" s="37">
        <f t="shared" si="352"/>
        <v>1</v>
      </c>
    </row>
    <row r="420" spans="1:29" s="5" customFormat="1" ht="71.25" x14ac:dyDescent="0.2">
      <c r="A420" s="156"/>
      <c r="B420" s="97" t="s">
        <v>2549</v>
      </c>
      <c r="C420" s="98" t="s">
        <v>2550</v>
      </c>
      <c r="D420" s="287"/>
      <c r="E420" s="285">
        <f>SUM('ADICIONES  2018'!C420:M420)</f>
        <v>60000000</v>
      </c>
      <c r="F420" s="286"/>
      <c r="G420" s="286"/>
      <c r="H420" s="286"/>
      <c r="I420" s="286"/>
      <c r="J420" s="286"/>
      <c r="K420" s="287">
        <f t="shared" si="486"/>
        <v>60000000</v>
      </c>
      <c r="L420" s="286"/>
      <c r="M420" s="286"/>
      <c r="N420" s="286"/>
      <c r="O420" s="286"/>
      <c r="P420" s="286"/>
      <c r="Q420" s="286"/>
      <c r="R420" s="287">
        <f t="shared" si="485"/>
        <v>0</v>
      </c>
      <c r="S420" s="286"/>
      <c r="T420" s="286"/>
      <c r="U420" s="287">
        <v>60000000</v>
      </c>
      <c r="V420" s="286"/>
      <c r="W420" s="286"/>
      <c r="X420" s="286"/>
      <c r="Y420" s="286"/>
      <c r="Z420" s="286"/>
      <c r="AA420" s="287">
        <f t="shared" si="481"/>
        <v>60000000</v>
      </c>
      <c r="AB420" s="287">
        <f t="shared" si="351"/>
        <v>60000000</v>
      </c>
      <c r="AC420" s="37">
        <f t="shared" si="352"/>
        <v>1</v>
      </c>
    </row>
    <row r="421" spans="1:29" s="5" customFormat="1" ht="57" x14ac:dyDescent="0.2">
      <c r="A421" s="156"/>
      <c r="B421" s="97" t="s">
        <v>2551</v>
      </c>
      <c r="C421" s="98" t="s">
        <v>2552</v>
      </c>
      <c r="D421" s="287"/>
      <c r="E421" s="285">
        <f>SUM('ADICIONES  2018'!C421:M421)</f>
        <v>5000000</v>
      </c>
      <c r="F421" s="286"/>
      <c r="G421" s="286"/>
      <c r="H421" s="286"/>
      <c r="I421" s="286"/>
      <c r="J421" s="286"/>
      <c r="K421" s="287">
        <f t="shared" si="486"/>
        <v>5000000</v>
      </c>
      <c r="L421" s="286"/>
      <c r="M421" s="286"/>
      <c r="N421" s="286"/>
      <c r="O421" s="286"/>
      <c r="P421" s="286"/>
      <c r="Q421" s="286"/>
      <c r="R421" s="287">
        <f t="shared" si="485"/>
        <v>0</v>
      </c>
      <c r="S421" s="286"/>
      <c r="T421" s="286"/>
      <c r="U421" s="287">
        <v>5000000</v>
      </c>
      <c r="V421" s="286"/>
      <c r="W421" s="286"/>
      <c r="X421" s="286"/>
      <c r="Y421" s="286"/>
      <c r="Z421" s="286"/>
      <c r="AA421" s="287">
        <f t="shared" si="481"/>
        <v>5000000</v>
      </c>
      <c r="AB421" s="287">
        <f t="shared" si="351"/>
        <v>5000000</v>
      </c>
      <c r="AC421" s="37">
        <f t="shared" si="352"/>
        <v>1</v>
      </c>
    </row>
    <row r="422" spans="1:29" s="79" customFormat="1" ht="31.5" x14ac:dyDescent="0.2">
      <c r="A422" s="369"/>
      <c r="B422" s="110" t="s">
        <v>1762</v>
      </c>
      <c r="C422" s="106" t="s">
        <v>2655</v>
      </c>
      <c r="D422" s="376">
        <f>+D423</f>
        <v>0</v>
      </c>
      <c r="E422" s="105">
        <f>SUM('ADICIONES  2018'!C422:M422)</f>
        <v>4368476928.4799995</v>
      </c>
      <c r="F422" s="376">
        <f t="shared" ref="F422:J423" si="487">+F423</f>
        <v>0</v>
      </c>
      <c r="G422" s="376">
        <f t="shared" si="487"/>
        <v>0</v>
      </c>
      <c r="H422" s="376">
        <f t="shared" si="487"/>
        <v>0</v>
      </c>
      <c r="I422" s="376">
        <f t="shared" si="487"/>
        <v>0</v>
      </c>
      <c r="J422" s="376">
        <f t="shared" si="487"/>
        <v>0</v>
      </c>
      <c r="K422" s="105">
        <f t="shared" si="486"/>
        <v>4368476928.4799995</v>
      </c>
      <c r="L422" s="376">
        <f t="shared" ref="L422:Q423" si="488">+L423</f>
        <v>0</v>
      </c>
      <c r="M422" s="376">
        <f t="shared" si="488"/>
        <v>0</v>
      </c>
      <c r="N422" s="376">
        <f t="shared" si="488"/>
        <v>0</v>
      </c>
      <c r="O422" s="376">
        <f t="shared" si="488"/>
        <v>0</v>
      </c>
      <c r="P422" s="376">
        <f t="shared" si="488"/>
        <v>0</v>
      </c>
      <c r="Q422" s="376">
        <f t="shared" si="488"/>
        <v>0</v>
      </c>
      <c r="R422" s="105">
        <f t="shared" si="485"/>
        <v>0</v>
      </c>
      <c r="S422" s="376">
        <f t="shared" ref="S422:Z423" si="489">+S423</f>
        <v>0</v>
      </c>
      <c r="T422" s="376">
        <f t="shared" si="489"/>
        <v>0</v>
      </c>
      <c r="U422" s="376">
        <f t="shared" si="489"/>
        <v>0</v>
      </c>
      <c r="V422" s="376">
        <f t="shared" si="489"/>
        <v>0</v>
      </c>
      <c r="W422" s="376">
        <f t="shared" si="489"/>
        <v>0</v>
      </c>
      <c r="X422" s="376">
        <f t="shared" si="489"/>
        <v>0</v>
      </c>
      <c r="Y422" s="376">
        <f t="shared" si="489"/>
        <v>0</v>
      </c>
      <c r="Z422" s="376">
        <f t="shared" si="489"/>
        <v>0</v>
      </c>
      <c r="AA422" s="105">
        <f t="shared" ref="AA422:AA485" si="490">SUM(S422:Z422)</f>
        <v>0</v>
      </c>
      <c r="AB422" s="105">
        <f t="shared" ref="AB422:AB485" si="491">+R422+AA422</f>
        <v>0</v>
      </c>
      <c r="AC422" s="104">
        <f t="shared" ref="AC422:AC485" si="492">+AB422/K422</f>
        <v>0</v>
      </c>
    </row>
    <row r="423" spans="1:29" s="79" customFormat="1" ht="15.75" x14ac:dyDescent="0.2">
      <c r="A423" s="369"/>
      <c r="B423" s="110" t="s">
        <v>2656</v>
      </c>
      <c r="C423" s="106" t="s">
        <v>891</v>
      </c>
      <c r="D423" s="376">
        <f>+D424</f>
        <v>0</v>
      </c>
      <c r="E423" s="105">
        <f>SUM('ADICIONES  2018'!C423:M423)</f>
        <v>4368476928.4799995</v>
      </c>
      <c r="F423" s="376">
        <f t="shared" si="487"/>
        <v>0</v>
      </c>
      <c r="G423" s="376">
        <f t="shared" si="487"/>
        <v>0</v>
      </c>
      <c r="H423" s="376">
        <f t="shared" si="487"/>
        <v>0</v>
      </c>
      <c r="I423" s="376">
        <f t="shared" si="487"/>
        <v>0</v>
      </c>
      <c r="J423" s="376">
        <f t="shared" si="487"/>
        <v>0</v>
      </c>
      <c r="K423" s="105">
        <f t="shared" si="486"/>
        <v>4368476928.4799995</v>
      </c>
      <c r="L423" s="376">
        <f t="shared" si="488"/>
        <v>0</v>
      </c>
      <c r="M423" s="376">
        <f t="shared" si="488"/>
        <v>0</v>
      </c>
      <c r="N423" s="376">
        <f t="shared" si="488"/>
        <v>0</v>
      </c>
      <c r="O423" s="376">
        <f t="shared" si="488"/>
        <v>0</v>
      </c>
      <c r="P423" s="376">
        <f t="shared" si="488"/>
        <v>0</v>
      </c>
      <c r="Q423" s="376">
        <f t="shared" si="488"/>
        <v>0</v>
      </c>
      <c r="R423" s="105">
        <f t="shared" si="485"/>
        <v>0</v>
      </c>
      <c r="S423" s="376">
        <f t="shared" si="489"/>
        <v>0</v>
      </c>
      <c r="T423" s="376">
        <f t="shared" si="489"/>
        <v>0</v>
      </c>
      <c r="U423" s="376">
        <f t="shared" si="489"/>
        <v>0</v>
      </c>
      <c r="V423" s="376">
        <f t="shared" si="489"/>
        <v>0</v>
      </c>
      <c r="W423" s="376">
        <f t="shared" si="489"/>
        <v>0</v>
      </c>
      <c r="X423" s="376">
        <f t="shared" si="489"/>
        <v>0</v>
      </c>
      <c r="Y423" s="376">
        <f t="shared" si="489"/>
        <v>0</v>
      </c>
      <c r="Z423" s="376">
        <f t="shared" si="489"/>
        <v>0</v>
      </c>
      <c r="AA423" s="105">
        <f t="shared" si="490"/>
        <v>0</v>
      </c>
      <c r="AB423" s="105">
        <f t="shared" si="491"/>
        <v>0</v>
      </c>
      <c r="AC423" s="104">
        <f t="shared" si="492"/>
        <v>0</v>
      </c>
    </row>
    <row r="424" spans="1:29" s="79" customFormat="1" ht="31.5" x14ac:dyDescent="0.2">
      <c r="A424" s="369"/>
      <c r="B424" s="110" t="s">
        <v>2657</v>
      </c>
      <c r="C424" s="106" t="s">
        <v>2658</v>
      </c>
      <c r="D424" s="376">
        <f>+D425+D427+D430+D433+D436+D439+D442+D445+D448+D450+D452+D454+D456+D459+D461+D463+D465+D468+D471+D474+D476+D479+D481+D483+D486+D488+D491+D494+D497+D500+D503+D506+D508+D511+D514+D517+D519+D522+D524+D526+D528+D530+D533+D536+D539+D542+D544+D546+D549+D552+D554+D556+D559+D561+D563+D565+D567+D570+D573+D576+D578+D581+D584+D586+D588+D590+D592+D595+D598+D600+D603+D606+D609+D611+D614+D616+D619+D622+D625+D628+D631</f>
        <v>0</v>
      </c>
      <c r="E424" s="105">
        <f>SUM('ADICIONES  2018'!C424:M424)</f>
        <v>4368476928.4799995</v>
      </c>
      <c r="F424" s="376">
        <f>+F425+F427+F430+F433+F436+F439+F442+F445+F448+F450+F452+F454+F456+F459+F461+F463+F465+F468+F471+F474+F476+F479+F481+F483+F486+F488+F491+F494+F497+F500+F503+F506+F508+F511+F514+F517+F519+F522+F524+F526+F528+F530+F533+F536+F539+F542+F544+F546+F549+F552+F554+F556+F559+F561+F563+F565+F567+F570+F573+F576+F578+F581+F584+F586+F588+F590+F592+F595+F598+F600+F603+F606+F609+F611+F614+F616+F619+F622+F625+F628+F631</f>
        <v>0</v>
      </c>
      <c r="G424" s="376">
        <f>+G425+G427+G430+G433+G436+G439+G442+G445+G448+G450+G452+G454+G456+G459+G461+G463+G465+G468+G471+G474+G476+G479+G481+G483+G486+G488+G491+G494+G497+G500+G503+G506+G508+G511+G514+G517+G519+G522+G524+G526+G528+G530+G533+G536+G539+G542+G544+G546+G549+G552+G554+G556+G559+G561+G563+G565+G567+G570+G573+G576+G578+G581+G584+G586+G588+G590+G592+G595+G598+G600+G603+G606+G609+G611+G614+G616+G619+G622+G625+G628+G631</f>
        <v>0</v>
      </c>
      <c r="H424" s="376">
        <f>+H425+H427+H430+H433+H436+H439+H442+H445+H448+H450+H452+H454+H456+H459+H461+H463+H465+H468+H471+H474+H476+H479+H481+H483+H486+H488+H491+H494+H497+H500+H503+H506+H508+H511+H514+H517+H519+H522+H524+H526+H528+H530+H533+H536+H539+H542+H544+H546+H549+H552+H554+H556+H559+H561+H563+H565+H567+H570+H573+H576+H578+H581+H584+H586+H588+H590+H592+H595+H598+H600+H603+H606+H609+H611+H614+H616+H619+H622+H625+H628+H631</f>
        <v>0</v>
      </c>
      <c r="I424" s="376">
        <f>+I425+I427+I430+I433+I436+I439+I442+I445+I448+I450+I452+I454+I456+I459+I461+I463+I465+I468+I471+I474+I476+I479+I481+I483+I486+I488+I491+I494+I497+I500+I503+I506+I508+I511+I514+I517+I519+I522+I524+I526+I528+I530+I533+I536+I539+I542+I544+I546+I549+I552+I554+I556+I559+I561+I563+I565+I567+I570+I573+I576+I578+I581+I584+I586+I588+I590+I592+I595+I598+I600+I603+I606+I609+I611+I614+I616+I619+I622+I625+I628+I631</f>
        <v>0</v>
      </c>
      <c r="J424" s="376">
        <f>+J425+J427+J430+J433+J436+J439+J442+J445+J448+J450+J452+J454+J456+J459+J461+J463+J465+J468+J471+J474+J476+J479+J481+J483+J486+J488+J491+J494+J497+J500+J503+J506+J508+J511+J514+J517+J519+J522+J524+J526+J528+J530+J533+J536+J539+J542+J544+J546+J549+J552+J554+J556+J559+J561+J563+J565+J567+J570+J573+J576+J578+J581+J584+J586+J588+J590+J592+J595+J598+J600+J603+J606+J609+J611+J614+J616+J619+J622+J625+J628+J631</f>
        <v>0</v>
      </c>
      <c r="K424" s="105">
        <f t="shared" si="486"/>
        <v>4368476928.4799995</v>
      </c>
      <c r="L424" s="376">
        <f t="shared" ref="L424:Q424" si="493">+L425+L427+L430+L433+L436+L439+L442+L445+L448+L450+L452+L454+L456+L459+L461+L463+L465+L468+L471+L474+L476+L479+L481+L483+L486+L488+L491+L494+L497+L500+L503+L506+L508+L511+L514+L517+L519+L522+L524+L526+L528+L530+L533+L536+L539+L542+L544+L546+L549+L552+L554+L556+L559+L561+L563+L565+L567+L570+L573+L576+L578+L581+L584+L586+L588+L590+L592+L595+L598+L600+L603+L606+L609+L611+L614+L616+L619+L622+L625+L628+L631</f>
        <v>0</v>
      </c>
      <c r="M424" s="376">
        <f t="shared" si="493"/>
        <v>0</v>
      </c>
      <c r="N424" s="376">
        <f t="shared" si="493"/>
        <v>0</v>
      </c>
      <c r="O424" s="376">
        <f t="shared" si="493"/>
        <v>0</v>
      </c>
      <c r="P424" s="376">
        <f t="shared" si="493"/>
        <v>0</v>
      </c>
      <c r="Q424" s="376">
        <f t="shared" si="493"/>
        <v>0</v>
      </c>
      <c r="R424" s="105">
        <f t="shared" si="485"/>
        <v>0</v>
      </c>
      <c r="S424" s="376">
        <f t="shared" ref="S424:Z424" si="494">+S425+S427+S430+S433+S436+S439+S442+S445+S448+S450+S452+S454+S456+S459+S461+S463+S465+S468+S471+S474+S476+S479+S481+S483+S486+S488+S491+S494+S497+S500+S503+S506+S508+S511+S514+S517+S519+S522+S524+S526+S528+S530+S533+S536+S539+S542+S544+S546+S549+S552+S554+S556+S559+S561+S563+S565+S567+S570+S573+S576+S578+S581+S584+S586+S588+S590+S592+S595+S598+S600+S603+S606+S609+S611+S614+S616+S619+S622+S625+S628+S631</f>
        <v>0</v>
      </c>
      <c r="T424" s="376">
        <f t="shared" si="494"/>
        <v>0</v>
      </c>
      <c r="U424" s="376">
        <f t="shared" si="494"/>
        <v>0</v>
      </c>
      <c r="V424" s="376">
        <f t="shared" si="494"/>
        <v>0</v>
      </c>
      <c r="W424" s="376">
        <f t="shared" si="494"/>
        <v>0</v>
      </c>
      <c r="X424" s="376">
        <f t="shared" si="494"/>
        <v>0</v>
      </c>
      <c r="Y424" s="376">
        <f t="shared" si="494"/>
        <v>0</v>
      </c>
      <c r="Z424" s="376">
        <f t="shared" si="494"/>
        <v>0</v>
      </c>
      <c r="AA424" s="105">
        <f t="shared" si="490"/>
        <v>0</v>
      </c>
      <c r="AB424" s="105">
        <f t="shared" si="491"/>
        <v>0</v>
      </c>
      <c r="AC424" s="104">
        <f t="shared" si="492"/>
        <v>0</v>
      </c>
    </row>
    <row r="425" spans="1:29" s="79" customFormat="1" ht="31.5" x14ac:dyDescent="0.2">
      <c r="A425" s="369"/>
      <c r="B425" s="110" t="s">
        <v>2659</v>
      </c>
      <c r="C425" s="106" t="s">
        <v>2660</v>
      </c>
      <c r="D425" s="376">
        <f>SUM(D426)</f>
        <v>0</v>
      </c>
      <c r="E425" s="105">
        <f>SUM('ADICIONES  2018'!C425:M425)</f>
        <v>6121157</v>
      </c>
      <c r="F425" s="376">
        <f>SUM(F426)</f>
        <v>0</v>
      </c>
      <c r="G425" s="376">
        <f>SUM(G426)</f>
        <v>0</v>
      </c>
      <c r="H425" s="376">
        <f>SUM(H426)</f>
        <v>0</v>
      </c>
      <c r="I425" s="376">
        <f>SUM(I426)</f>
        <v>0</v>
      </c>
      <c r="J425" s="376">
        <f>SUM(J426)</f>
        <v>0</v>
      </c>
      <c r="K425" s="105">
        <f t="shared" si="486"/>
        <v>6121157</v>
      </c>
      <c r="L425" s="376">
        <f t="shared" ref="L425:Q425" si="495">SUM(L426)</f>
        <v>0</v>
      </c>
      <c r="M425" s="376">
        <f t="shared" si="495"/>
        <v>0</v>
      </c>
      <c r="N425" s="376">
        <f t="shared" si="495"/>
        <v>0</v>
      </c>
      <c r="O425" s="376">
        <f t="shared" si="495"/>
        <v>0</v>
      </c>
      <c r="P425" s="376">
        <f t="shared" si="495"/>
        <v>0</v>
      </c>
      <c r="Q425" s="376">
        <f t="shared" si="495"/>
        <v>0</v>
      </c>
      <c r="R425" s="105">
        <f t="shared" si="485"/>
        <v>0</v>
      </c>
      <c r="S425" s="376">
        <f t="shared" ref="S425:Z425" si="496">SUM(S426)</f>
        <v>0</v>
      </c>
      <c r="T425" s="376">
        <f t="shared" si="496"/>
        <v>0</v>
      </c>
      <c r="U425" s="376">
        <f t="shared" si="496"/>
        <v>0</v>
      </c>
      <c r="V425" s="376">
        <f t="shared" si="496"/>
        <v>0</v>
      </c>
      <c r="W425" s="376">
        <f t="shared" si="496"/>
        <v>0</v>
      </c>
      <c r="X425" s="376">
        <f t="shared" si="496"/>
        <v>0</v>
      </c>
      <c r="Y425" s="376">
        <f t="shared" si="496"/>
        <v>0</v>
      </c>
      <c r="Z425" s="376">
        <f t="shared" si="496"/>
        <v>0</v>
      </c>
      <c r="AA425" s="105">
        <f t="shared" si="490"/>
        <v>0</v>
      </c>
      <c r="AB425" s="105">
        <f t="shared" si="491"/>
        <v>0</v>
      </c>
      <c r="AC425" s="104">
        <f t="shared" si="492"/>
        <v>0</v>
      </c>
    </row>
    <row r="426" spans="1:29" s="5" customFormat="1" ht="28.5" x14ac:dyDescent="0.2">
      <c r="A426" s="156"/>
      <c r="B426" s="97" t="s">
        <v>2661</v>
      </c>
      <c r="C426" s="98" t="s">
        <v>2662</v>
      </c>
      <c r="D426" s="118"/>
      <c r="E426" s="285">
        <f>SUM('ADICIONES  2018'!C426:M426)</f>
        <v>6121157</v>
      </c>
      <c r="F426" s="118"/>
      <c r="G426" s="118"/>
      <c r="H426" s="118"/>
      <c r="I426" s="118"/>
      <c r="J426" s="118"/>
      <c r="K426" s="287">
        <f t="shared" si="486"/>
        <v>6121157</v>
      </c>
      <c r="L426" s="118"/>
      <c r="M426" s="118"/>
      <c r="N426" s="118"/>
      <c r="O426" s="118"/>
      <c r="P426" s="118"/>
      <c r="Q426" s="118"/>
      <c r="R426" s="287">
        <f t="shared" si="485"/>
        <v>0</v>
      </c>
      <c r="S426" s="118"/>
      <c r="T426" s="118"/>
      <c r="U426" s="118"/>
      <c r="V426" s="118"/>
      <c r="W426" s="118"/>
      <c r="X426" s="118"/>
      <c r="Y426" s="118"/>
      <c r="Z426" s="118"/>
      <c r="AA426" s="287">
        <f t="shared" si="490"/>
        <v>0</v>
      </c>
      <c r="AB426" s="287">
        <f t="shared" si="491"/>
        <v>0</v>
      </c>
      <c r="AC426" s="37">
        <f t="shared" si="492"/>
        <v>0</v>
      </c>
    </row>
    <row r="427" spans="1:29" s="79" customFormat="1" ht="31.5" x14ac:dyDescent="0.2">
      <c r="A427" s="369"/>
      <c r="B427" s="110" t="s">
        <v>2663</v>
      </c>
      <c r="C427" s="106" t="s">
        <v>2664</v>
      </c>
      <c r="D427" s="376">
        <f>SUM(D428:D429)</f>
        <v>0</v>
      </c>
      <c r="E427" s="105">
        <f>SUM('ADICIONES  2018'!C427:M427)</f>
        <v>34176227</v>
      </c>
      <c r="F427" s="376">
        <f>SUM(F428:F429)</f>
        <v>0</v>
      </c>
      <c r="G427" s="376">
        <f>SUM(G428:G429)</f>
        <v>0</v>
      </c>
      <c r="H427" s="376">
        <f>SUM(H428:H429)</f>
        <v>0</v>
      </c>
      <c r="I427" s="376">
        <f>SUM(I428:I429)</f>
        <v>0</v>
      </c>
      <c r="J427" s="376">
        <f>SUM(J428:J429)</f>
        <v>0</v>
      </c>
      <c r="K427" s="105">
        <f t="shared" si="486"/>
        <v>34176227</v>
      </c>
      <c r="L427" s="376">
        <f t="shared" ref="L427:Q427" si="497">SUM(L428:L429)</f>
        <v>0</v>
      </c>
      <c r="M427" s="376">
        <f t="shared" si="497"/>
        <v>0</v>
      </c>
      <c r="N427" s="376">
        <f t="shared" si="497"/>
        <v>0</v>
      </c>
      <c r="O427" s="376">
        <f t="shared" si="497"/>
        <v>0</v>
      </c>
      <c r="P427" s="376">
        <f t="shared" si="497"/>
        <v>0</v>
      </c>
      <c r="Q427" s="376">
        <f t="shared" si="497"/>
        <v>0</v>
      </c>
      <c r="R427" s="105">
        <f t="shared" si="485"/>
        <v>0</v>
      </c>
      <c r="S427" s="376">
        <f t="shared" ref="S427:Z427" si="498">SUM(S428:S429)</f>
        <v>0</v>
      </c>
      <c r="T427" s="376">
        <f t="shared" si="498"/>
        <v>0</v>
      </c>
      <c r="U427" s="376">
        <f t="shared" si="498"/>
        <v>0</v>
      </c>
      <c r="V427" s="376">
        <f t="shared" si="498"/>
        <v>0</v>
      </c>
      <c r="W427" s="376">
        <f t="shared" si="498"/>
        <v>0</v>
      </c>
      <c r="X427" s="376">
        <f t="shared" si="498"/>
        <v>0</v>
      </c>
      <c r="Y427" s="376">
        <f t="shared" si="498"/>
        <v>0</v>
      </c>
      <c r="Z427" s="376">
        <f t="shared" si="498"/>
        <v>0</v>
      </c>
      <c r="AA427" s="105">
        <f t="shared" si="490"/>
        <v>0</v>
      </c>
      <c r="AB427" s="105">
        <f t="shared" si="491"/>
        <v>0</v>
      </c>
      <c r="AC427" s="104">
        <f t="shared" si="492"/>
        <v>0</v>
      </c>
    </row>
    <row r="428" spans="1:29" s="5" customFormat="1" ht="28.5" x14ac:dyDescent="0.2">
      <c r="A428" s="156"/>
      <c r="B428" s="97" t="s">
        <v>2665</v>
      </c>
      <c r="C428" s="98" t="s">
        <v>2666</v>
      </c>
      <c r="D428" s="118"/>
      <c r="E428" s="285">
        <f>SUM('ADICIONES  2018'!C428:M428)</f>
        <v>16182130</v>
      </c>
      <c r="F428" s="118"/>
      <c r="G428" s="118"/>
      <c r="H428" s="118"/>
      <c r="I428" s="118"/>
      <c r="J428" s="118"/>
      <c r="K428" s="287">
        <f t="shared" si="486"/>
        <v>16182130</v>
      </c>
      <c r="L428" s="118"/>
      <c r="M428" s="118"/>
      <c r="N428" s="118"/>
      <c r="O428" s="118"/>
      <c r="P428" s="118"/>
      <c r="Q428" s="118"/>
      <c r="R428" s="287">
        <f t="shared" si="485"/>
        <v>0</v>
      </c>
      <c r="S428" s="118"/>
      <c r="T428" s="118"/>
      <c r="U428" s="118"/>
      <c r="V428" s="118"/>
      <c r="W428" s="118"/>
      <c r="X428" s="118"/>
      <c r="Y428" s="118"/>
      <c r="Z428" s="118"/>
      <c r="AA428" s="287">
        <f t="shared" si="490"/>
        <v>0</v>
      </c>
      <c r="AB428" s="287">
        <f t="shared" si="491"/>
        <v>0</v>
      </c>
      <c r="AC428" s="37">
        <f t="shared" si="492"/>
        <v>0</v>
      </c>
    </row>
    <row r="429" spans="1:29" s="5" customFormat="1" ht="28.5" x14ac:dyDescent="0.2">
      <c r="A429" s="156"/>
      <c r="B429" s="97" t="s">
        <v>2667</v>
      </c>
      <c r="C429" s="98" t="s">
        <v>2668</v>
      </c>
      <c r="D429" s="118"/>
      <c r="E429" s="285">
        <f>SUM('ADICIONES  2018'!C429:M429)</f>
        <v>17994097</v>
      </c>
      <c r="F429" s="118"/>
      <c r="G429" s="118"/>
      <c r="H429" s="118"/>
      <c r="I429" s="118"/>
      <c r="J429" s="118"/>
      <c r="K429" s="287">
        <f t="shared" si="486"/>
        <v>17994097</v>
      </c>
      <c r="L429" s="118"/>
      <c r="M429" s="118"/>
      <c r="N429" s="118"/>
      <c r="O429" s="118"/>
      <c r="P429" s="118"/>
      <c r="Q429" s="118"/>
      <c r="R429" s="287">
        <f t="shared" si="485"/>
        <v>0</v>
      </c>
      <c r="S429" s="118"/>
      <c r="T429" s="118"/>
      <c r="U429" s="118"/>
      <c r="V429" s="118"/>
      <c r="W429" s="118"/>
      <c r="X429" s="118"/>
      <c r="Y429" s="118"/>
      <c r="Z429" s="118"/>
      <c r="AA429" s="287">
        <f t="shared" si="490"/>
        <v>0</v>
      </c>
      <c r="AB429" s="287">
        <f t="shared" si="491"/>
        <v>0</v>
      </c>
      <c r="AC429" s="37">
        <f t="shared" si="492"/>
        <v>0</v>
      </c>
    </row>
    <row r="430" spans="1:29" s="79" customFormat="1" ht="31.5" x14ac:dyDescent="0.2">
      <c r="A430" s="369"/>
      <c r="B430" s="110" t="s">
        <v>2669</v>
      </c>
      <c r="C430" s="106" t="s">
        <v>2670</v>
      </c>
      <c r="D430" s="376">
        <f>SUM(D431:D432)</f>
        <v>0</v>
      </c>
      <c r="E430" s="105">
        <f>SUM('ADICIONES  2018'!C430:M430)</f>
        <v>47065481</v>
      </c>
      <c r="F430" s="376">
        <f>SUM(F431:F432)</f>
        <v>0</v>
      </c>
      <c r="G430" s="376">
        <f>SUM(G431:G432)</f>
        <v>0</v>
      </c>
      <c r="H430" s="376">
        <f>SUM(H431:H432)</f>
        <v>0</v>
      </c>
      <c r="I430" s="376">
        <f>SUM(I431:I432)</f>
        <v>0</v>
      </c>
      <c r="J430" s="376">
        <f>SUM(J431:J432)</f>
        <v>0</v>
      </c>
      <c r="K430" s="105">
        <f t="shared" si="486"/>
        <v>47065481</v>
      </c>
      <c r="L430" s="376">
        <f t="shared" ref="L430:Q430" si="499">SUM(L431:L432)</f>
        <v>0</v>
      </c>
      <c r="M430" s="376">
        <f t="shared" si="499"/>
        <v>0</v>
      </c>
      <c r="N430" s="376">
        <f t="shared" si="499"/>
        <v>0</v>
      </c>
      <c r="O430" s="376">
        <f t="shared" si="499"/>
        <v>0</v>
      </c>
      <c r="P430" s="376">
        <f t="shared" si="499"/>
        <v>0</v>
      </c>
      <c r="Q430" s="376">
        <f t="shared" si="499"/>
        <v>0</v>
      </c>
      <c r="R430" s="105">
        <f t="shared" si="485"/>
        <v>0</v>
      </c>
      <c r="S430" s="376">
        <f t="shared" ref="S430:Z430" si="500">SUM(S431:S432)</f>
        <v>0</v>
      </c>
      <c r="T430" s="376">
        <f t="shared" si="500"/>
        <v>0</v>
      </c>
      <c r="U430" s="376">
        <f t="shared" si="500"/>
        <v>0</v>
      </c>
      <c r="V430" s="376">
        <f t="shared" si="500"/>
        <v>0</v>
      </c>
      <c r="W430" s="376">
        <f t="shared" si="500"/>
        <v>0</v>
      </c>
      <c r="X430" s="376">
        <f t="shared" si="500"/>
        <v>0</v>
      </c>
      <c r="Y430" s="376">
        <f t="shared" si="500"/>
        <v>0</v>
      </c>
      <c r="Z430" s="376">
        <f t="shared" si="500"/>
        <v>0</v>
      </c>
      <c r="AA430" s="105">
        <f t="shared" si="490"/>
        <v>0</v>
      </c>
      <c r="AB430" s="105">
        <f t="shared" si="491"/>
        <v>0</v>
      </c>
      <c r="AC430" s="104">
        <f t="shared" si="492"/>
        <v>0</v>
      </c>
    </row>
    <row r="431" spans="1:29" s="5" customFormat="1" ht="28.5" x14ac:dyDescent="0.2">
      <c r="A431" s="156"/>
      <c r="B431" s="97" t="s">
        <v>2671</v>
      </c>
      <c r="C431" s="98" t="s">
        <v>2672</v>
      </c>
      <c r="D431" s="118"/>
      <c r="E431" s="285">
        <f>SUM('ADICIONES  2018'!C431:M431)</f>
        <v>43056842</v>
      </c>
      <c r="F431" s="118"/>
      <c r="G431" s="118"/>
      <c r="H431" s="118"/>
      <c r="I431" s="118"/>
      <c r="J431" s="118"/>
      <c r="K431" s="287">
        <f t="shared" si="486"/>
        <v>43056842</v>
      </c>
      <c r="L431" s="118"/>
      <c r="M431" s="118"/>
      <c r="N431" s="118"/>
      <c r="O431" s="118"/>
      <c r="P431" s="118"/>
      <c r="Q431" s="118"/>
      <c r="R431" s="287">
        <f t="shared" si="485"/>
        <v>0</v>
      </c>
      <c r="S431" s="118"/>
      <c r="T431" s="118"/>
      <c r="U431" s="118"/>
      <c r="V431" s="118"/>
      <c r="W431" s="118"/>
      <c r="X431" s="118"/>
      <c r="Y431" s="118"/>
      <c r="Z431" s="118"/>
      <c r="AA431" s="287">
        <f t="shared" si="490"/>
        <v>0</v>
      </c>
      <c r="AB431" s="287">
        <f t="shared" si="491"/>
        <v>0</v>
      </c>
      <c r="AC431" s="37">
        <f t="shared" si="492"/>
        <v>0</v>
      </c>
    </row>
    <row r="432" spans="1:29" s="5" customFormat="1" ht="28.5" x14ac:dyDescent="0.2">
      <c r="A432" s="156"/>
      <c r="B432" s="97" t="s">
        <v>2673</v>
      </c>
      <c r="C432" s="98" t="s">
        <v>2674</v>
      </c>
      <c r="D432" s="118"/>
      <c r="E432" s="285">
        <f>SUM('ADICIONES  2018'!C432:M432)</f>
        <v>4008639</v>
      </c>
      <c r="F432" s="118"/>
      <c r="G432" s="118"/>
      <c r="H432" s="118"/>
      <c r="I432" s="118"/>
      <c r="J432" s="118"/>
      <c r="K432" s="287">
        <f t="shared" si="486"/>
        <v>4008639</v>
      </c>
      <c r="L432" s="118"/>
      <c r="M432" s="118"/>
      <c r="N432" s="118"/>
      <c r="O432" s="118"/>
      <c r="P432" s="118"/>
      <c r="Q432" s="118"/>
      <c r="R432" s="287">
        <f t="shared" si="485"/>
        <v>0</v>
      </c>
      <c r="S432" s="118"/>
      <c r="T432" s="118"/>
      <c r="U432" s="118"/>
      <c r="V432" s="118"/>
      <c r="W432" s="118"/>
      <c r="X432" s="118"/>
      <c r="Y432" s="118"/>
      <c r="Z432" s="118"/>
      <c r="AA432" s="287">
        <f t="shared" si="490"/>
        <v>0</v>
      </c>
      <c r="AB432" s="287">
        <f t="shared" si="491"/>
        <v>0</v>
      </c>
      <c r="AC432" s="37">
        <f t="shared" si="492"/>
        <v>0</v>
      </c>
    </row>
    <row r="433" spans="1:29" s="79" customFormat="1" ht="31.5" x14ac:dyDescent="0.2">
      <c r="A433" s="369"/>
      <c r="B433" s="110" t="s">
        <v>2675</v>
      </c>
      <c r="C433" s="106" t="s">
        <v>2676</v>
      </c>
      <c r="D433" s="376">
        <f>SUM(D434:D435)</f>
        <v>0</v>
      </c>
      <c r="E433" s="105">
        <f>SUM('ADICIONES  2018'!C433:M433)</f>
        <v>158677703</v>
      </c>
      <c r="F433" s="376">
        <f>SUM(F434:F435)</f>
        <v>0</v>
      </c>
      <c r="G433" s="376">
        <f>SUM(G434:G435)</f>
        <v>0</v>
      </c>
      <c r="H433" s="376">
        <f>SUM(H434:H435)</f>
        <v>0</v>
      </c>
      <c r="I433" s="376">
        <f>SUM(I434:I435)</f>
        <v>0</v>
      </c>
      <c r="J433" s="376">
        <f>SUM(J434:J435)</f>
        <v>0</v>
      </c>
      <c r="K433" s="105">
        <f t="shared" si="486"/>
        <v>158677703</v>
      </c>
      <c r="L433" s="376">
        <f t="shared" ref="L433:Q433" si="501">SUM(L434:L435)</f>
        <v>0</v>
      </c>
      <c r="M433" s="376">
        <f t="shared" si="501"/>
        <v>0</v>
      </c>
      <c r="N433" s="376">
        <f t="shared" si="501"/>
        <v>0</v>
      </c>
      <c r="O433" s="376">
        <f t="shared" si="501"/>
        <v>0</v>
      </c>
      <c r="P433" s="376">
        <f t="shared" si="501"/>
        <v>0</v>
      </c>
      <c r="Q433" s="376">
        <f t="shared" si="501"/>
        <v>0</v>
      </c>
      <c r="R433" s="105">
        <f t="shared" si="485"/>
        <v>0</v>
      </c>
      <c r="S433" s="376">
        <f t="shared" ref="S433:Z433" si="502">SUM(S434:S435)</f>
        <v>0</v>
      </c>
      <c r="T433" s="376">
        <f t="shared" si="502"/>
        <v>0</v>
      </c>
      <c r="U433" s="376">
        <f t="shared" si="502"/>
        <v>0</v>
      </c>
      <c r="V433" s="376">
        <f t="shared" si="502"/>
        <v>0</v>
      </c>
      <c r="W433" s="376">
        <f t="shared" si="502"/>
        <v>0</v>
      </c>
      <c r="X433" s="376">
        <f t="shared" si="502"/>
        <v>0</v>
      </c>
      <c r="Y433" s="376">
        <f t="shared" si="502"/>
        <v>0</v>
      </c>
      <c r="Z433" s="376">
        <f t="shared" si="502"/>
        <v>0</v>
      </c>
      <c r="AA433" s="105">
        <f t="shared" si="490"/>
        <v>0</v>
      </c>
      <c r="AB433" s="105">
        <f t="shared" si="491"/>
        <v>0</v>
      </c>
      <c r="AC433" s="104">
        <f t="shared" si="492"/>
        <v>0</v>
      </c>
    </row>
    <row r="434" spans="1:29" s="5" customFormat="1" ht="28.5" x14ac:dyDescent="0.2">
      <c r="A434" s="156"/>
      <c r="B434" s="97" t="s">
        <v>2677</v>
      </c>
      <c r="C434" s="98" t="s">
        <v>2678</v>
      </c>
      <c r="D434" s="118"/>
      <c r="E434" s="285">
        <f>SUM('ADICIONES  2018'!C434:M434)</f>
        <v>22875077</v>
      </c>
      <c r="F434" s="118"/>
      <c r="G434" s="118"/>
      <c r="H434" s="118"/>
      <c r="I434" s="118"/>
      <c r="J434" s="118"/>
      <c r="K434" s="287">
        <f t="shared" si="486"/>
        <v>22875077</v>
      </c>
      <c r="L434" s="118"/>
      <c r="M434" s="118"/>
      <c r="N434" s="118"/>
      <c r="O434" s="118"/>
      <c r="P434" s="118"/>
      <c r="Q434" s="118"/>
      <c r="R434" s="287">
        <f t="shared" si="485"/>
        <v>0</v>
      </c>
      <c r="S434" s="118"/>
      <c r="T434" s="118"/>
      <c r="U434" s="118"/>
      <c r="V434" s="118"/>
      <c r="W434" s="118"/>
      <c r="X434" s="118"/>
      <c r="Y434" s="118"/>
      <c r="Z434" s="118"/>
      <c r="AA434" s="287">
        <f t="shared" si="490"/>
        <v>0</v>
      </c>
      <c r="AB434" s="287">
        <f t="shared" si="491"/>
        <v>0</v>
      </c>
      <c r="AC434" s="37">
        <f t="shared" si="492"/>
        <v>0</v>
      </c>
    </row>
    <row r="435" spans="1:29" s="5" customFormat="1" ht="28.5" x14ac:dyDescent="0.2">
      <c r="A435" s="156"/>
      <c r="B435" s="97" t="s">
        <v>2679</v>
      </c>
      <c r="C435" s="98" t="s">
        <v>2680</v>
      </c>
      <c r="D435" s="118"/>
      <c r="E435" s="285">
        <f>SUM('ADICIONES  2018'!C435:M435)</f>
        <v>135802626</v>
      </c>
      <c r="F435" s="118"/>
      <c r="G435" s="118"/>
      <c r="H435" s="118"/>
      <c r="I435" s="118"/>
      <c r="J435" s="118"/>
      <c r="K435" s="287">
        <f t="shared" si="486"/>
        <v>135802626</v>
      </c>
      <c r="L435" s="118"/>
      <c r="M435" s="118"/>
      <c r="N435" s="118"/>
      <c r="O435" s="118"/>
      <c r="P435" s="118"/>
      <c r="Q435" s="118"/>
      <c r="R435" s="287">
        <f t="shared" si="485"/>
        <v>0</v>
      </c>
      <c r="S435" s="118"/>
      <c r="T435" s="118"/>
      <c r="U435" s="118"/>
      <c r="V435" s="118"/>
      <c r="W435" s="118"/>
      <c r="X435" s="118"/>
      <c r="Y435" s="118"/>
      <c r="Z435" s="118"/>
      <c r="AA435" s="287">
        <f t="shared" si="490"/>
        <v>0</v>
      </c>
      <c r="AB435" s="287">
        <f t="shared" si="491"/>
        <v>0</v>
      </c>
      <c r="AC435" s="37">
        <f t="shared" si="492"/>
        <v>0</v>
      </c>
    </row>
    <row r="436" spans="1:29" s="79" customFormat="1" ht="31.5" x14ac:dyDescent="0.2">
      <c r="A436" s="369"/>
      <c r="B436" s="110" t="s">
        <v>2681</v>
      </c>
      <c r="C436" s="106" t="s">
        <v>2682</v>
      </c>
      <c r="D436" s="376">
        <f>SUM(D437:D438)</f>
        <v>0</v>
      </c>
      <c r="E436" s="105">
        <f>SUM('ADICIONES  2018'!C436:M436)</f>
        <v>30882226</v>
      </c>
      <c r="F436" s="376">
        <f>SUM(F437:F438)</f>
        <v>0</v>
      </c>
      <c r="G436" s="376">
        <f>SUM(G437:G438)</f>
        <v>0</v>
      </c>
      <c r="H436" s="376">
        <f>SUM(H437:H438)</f>
        <v>0</v>
      </c>
      <c r="I436" s="376">
        <f>SUM(I437:I438)</f>
        <v>0</v>
      </c>
      <c r="J436" s="376">
        <f>SUM(J437:J438)</f>
        <v>0</v>
      </c>
      <c r="K436" s="105">
        <f t="shared" si="486"/>
        <v>30882226</v>
      </c>
      <c r="L436" s="376">
        <f t="shared" ref="L436:Q436" si="503">SUM(L437:L438)</f>
        <v>0</v>
      </c>
      <c r="M436" s="376">
        <f t="shared" si="503"/>
        <v>0</v>
      </c>
      <c r="N436" s="376">
        <f t="shared" si="503"/>
        <v>0</v>
      </c>
      <c r="O436" s="376">
        <f t="shared" si="503"/>
        <v>0</v>
      </c>
      <c r="P436" s="376">
        <f t="shared" si="503"/>
        <v>0</v>
      </c>
      <c r="Q436" s="376">
        <f t="shared" si="503"/>
        <v>0</v>
      </c>
      <c r="R436" s="105">
        <f t="shared" si="485"/>
        <v>0</v>
      </c>
      <c r="S436" s="376">
        <f t="shared" ref="S436:Z436" si="504">SUM(S437:S438)</f>
        <v>0</v>
      </c>
      <c r="T436" s="376">
        <f t="shared" si="504"/>
        <v>0</v>
      </c>
      <c r="U436" s="376">
        <f t="shared" si="504"/>
        <v>0</v>
      </c>
      <c r="V436" s="376">
        <f t="shared" si="504"/>
        <v>0</v>
      </c>
      <c r="W436" s="376">
        <f t="shared" si="504"/>
        <v>0</v>
      </c>
      <c r="X436" s="376">
        <f t="shared" si="504"/>
        <v>0</v>
      </c>
      <c r="Y436" s="376">
        <f t="shared" si="504"/>
        <v>0</v>
      </c>
      <c r="Z436" s="376">
        <f t="shared" si="504"/>
        <v>0</v>
      </c>
      <c r="AA436" s="105">
        <f t="shared" si="490"/>
        <v>0</v>
      </c>
      <c r="AB436" s="105">
        <f t="shared" si="491"/>
        <v>0</v>
      </c>
      <c r="AC436" s="104">
        <f t="shared" si="492"/>
        <v>0</v>
      </c>
    </row>
    <row r="437" spans="1:29" s="5" customFormat="1" ht="28.5" x14ac:dyDescent="0.2">
      <c r="A437" s="156"/>
      <c r="B437" s="97" t="s">
        <v>2683</v>
      </c>
      <c r="C437" s="98" t="s">
        <v>2684</v>
      </c>
      <c r="D437" s="118"/>
      <c r="E437" s="285">
        <f>SUM('ADICIONES  2018'!C437:M437)</f>
        <v>22431142</v>
      </c>
      <c r="F437" s="118"/>
      <c r="G437" s="118"/>
      <c r="H437" s="118"/>
      <c r="I437" s="118"/>
      <c r="J437" s="118"/>
      <c r="K437" s="287">
        <f t="shared" si="486"/>
        <v>22431142</v>
      </c>
      <c r="L437" s="118"/>
      <c r="M437" s="118"/>
      <c r="N437" s="118"/>
      <c r="O437" s="118"/>
      <c r="P437" s="118"/>
      <c r="Q437" s="118"/>
      <c r="R437" s="287">
        <f t="shared" si="485"/>
        <v>0</v>
      </c>
      <c r="S437" s="118"/>
      <c r="T437" s="118"/>
      <c r="U437" s="118"/>
      <c r="V437" s="118"/>
      <c r="W437" s="118"/>
      <c r="X437" s="118"/>
      <c r="Y437" s="118"/>
      <c r="Z437" s="118"/>
      <c r="AA437" s="287">
        <f t="shared" si="490"/>
        <v>0</v>
      </c>
      <c r="AB437" s="287">
        <f t="shared" si="491"/>
        <v>0</v>
      </c>
      <c r="AC437" s="37">
        <f t="shared" si="492"/>
        <v>0</v>
      </c>
    </row>
    <row r="438" spans="1:29" s="5" customFormat="1" ht="28.5" x14ac:dyDescent="0.2">
      <c r="A438" s="156"/>
      <c r="B438" s="97" t="s">
        <v>2685</v>
      </c>
      <c r="C438" s="98" t="s">
        <v>2686</v>
      </c>
      <c r="D438" s="118"/>
      <c r="E438" s="285">
        <f>SUM('ADICIONES  2018'!C438:M438)</f>
        <v>8451084</v>
      </c>
      <c r="F438" s="118"/>
      <c r="G438" s="118"/>
      <c r="H438" s="118"/>
      <c r="I438" s="118"/>
      <c r="J438" s="118"/>
      <c r="K438" s="287">
        <f t="shared" si="486"/>
        <v>8451084</v>
      </c>
      <c r="L438" s="118"/>
      <c r="M438" s="118"/>
      <c r="N438" s="118"/>
      <c r="O438" s="118"/>
      <c r="P438" s="118"/>
      <c r="Q438" s="118"/>
      <c r="R438" s="287">
        <f t="shared" si="485"/>
        <v>0</v>
      </c>
      <c r="S438" s="118"/>
      <c r="T438" s="118"/>
      <c r="U438" s="118"/>
      <c r="V438" s="118"/>
      <c r="W438" s="118"/>
      <c r="X438" s="118"/>
      <c r="Y438" s="118"/>
      <c r="Z438" s="118"/>
      <c r="AA438" s="287">
        <f t="shared" si="490"/>
        <v>0</v>
      </c>
      <c r="AB438" s="287">
        <f t="shared" si="491"/>
        <v>0</v>
      </c>
      <c r="AC438" s="37">
        <f t="shared" si="492"/>
        <v>0</v>
      </c>
    </row>
    <row r="439" spans="1:29" s="79" customFormat="1" ht="35.25" customHeight="1" x14ac:dyDescent="0.2">
      <c r="A439" s="369"/>
      <c r="B439" s="110" t="s">
        <v>2923</v>
      </c>
      <c r="C439" s="106" t="s">
        <v>2924</v>
      </c>
      <c r="D439" s="376">
        <f>SUM(D440:D441)</f>
        <v>0</v>
      </c>
      <c r="E439" s="105">
        <f>SUM('ADICIONES  2018'!C439:M439)</f>
        <v>37566874</v>
      </c>
      <c r="F439" s="376">
        <f>SUM(F440:F441)</f>
        <v>0</v>
      </c>
      <c r="G439" s="376">
        <f>SUM(G440:G441)</f>
        <v>0</v>
      </c>
      <c r="H439" s="376">
        <f>SUM(H440:H441)</f>
        <v>0</v>
      </c>
      <c r="I439" s="376">
        <f>SUM(I440:I441)</f>
        <v>0</v>
      </c>
      <c r="J439" s="376">
        <f>SUM(J440:J441)</f>
        <v>0</v>
      </c>
      <c r="K439" s="105">
        <f t="shared" si="486"/>
        <v>37566874</v>
      </c>
      <c r="L439" s="376">
        <f t="shared" ref="L439:Q439" si="505">SUM(L440:L441)</f>
        <v>0</v>
      </c>
      <c r="M439" s="376">
        <f t="shared" si="505"/>
        <v>0</v>
      </c>
      <c r="N439" s="376">
        <f t="shared" si="505"/>
        <v>0</v>
      </c>
      <c r="O439" s="376">
        <f t="shared" si="505"/>
        <v>0</v>
      </c>
      <c r="P439" s="376">
        <f t="shared" si="505"/>
        <v>0</v>
      </c>
      <c r="Q439" s="376">
        <f t="shared" si="505"/>
        <v>0</v>
      </c>
      <c r="R439" s="105">
        <f t="shared" si="485"/>
        <v>0</v>
      </c>
      <c r="S439" s="376">
        <f t="shared" ref="S439:Z439" si="506">SUM(S440:S441)</f>
        <v>0</v>
      </c>
      <c r="T439" s="376">
        <f t="shared" si="506"/>
        <v>0</v>
      </c>
      <c r="U439" s="376">
        <f t="shared" si="506"/>
        <v>0</v>
      </c>
      <c r="V439" s="376">
        <f t="shared" si="506"/>
        <v>0</v>
      </c>
      <c r="W439" s="376">
        <f t="shared" si="506"/>
        <v>0</v>
      </c>
      <c r="X439" s="376">
        <f t="shared" si="506"/>
        <v>0</v>
      </c>
      <c r="Y439" s="376">
        <f t="shared" si="506"/>
        <v>0</v>
      </c>
      <c r="Z439" s="376">
        <f t="shared" si="506"/>
        <v>0</v>
      </c>
      <c r="AA439" s="105">
        <f t="shared" si="490"/>
        <v>0</v>
      </c>
      <c r="AB439" s="105">
        <f t="shared" si="491"/>
        <v>0</v>
      </c>
      <c r="AC439" s="104">
        <f t="shared" si="492"/>
        <v>0</v>
      </c>
    </row>
    <row r="440" spans="1:29" s="5" customFormat="1" ht="28.5" x14ac:dyDescent="0.2">
      <c r="A440" s="156"/>
      <c r="B440" s="97" t="s">
        <v>2687</v>
      </c>
      <c r="C440" s="98" t="s">
        <v>2688</v>
      </c>
      <c r="D440" s="118"/>
      <c r="E440" s="285">
        <f>SUM('ADICIONES  2018'!C440:M440)</f>
        <v>7911216</v>
      </c>
      <c r="F440" s="118"/>
      <c r="G440" s="118"/>
      <c r="H440" s="118"/>
      <c r="I440" s="118"/>
      <c r="J440" s="118"/>
      <c r="K440" s="287">
        <f t="shared" si="486"/>
        <v>7911216</v>
      </c>
      <c r="L440" s="118"/>
      <c r="M440" s="118"/>
      <c r="N440" s="118"/>
      <c r="O440" s="118"/>
      <c r="P440" s="118"/>
      <c r="Q440" s="118"/>
      <c r="R440" s="287">
        <f t="shared" si="485"/>
        <v>0</v>
      </c>
      <c r="S440" s="118"/>
      <c r="T440" s="118"/>
      <c r="U440" s="118"/>
      <c r="V440" s="118"/>
      <c r="W440" s="118"/>
      <c r="X440" s="118"/>
      <c r="Y440" s="118"/>
      <c r="Z440" s="118"/>
      <c r="AA440" s="287">
        <f t="shared" si="490"/>
        <v>0</v>
      </c>
      <c r="AB440" s="287">
        <f t="shared" si="491"/>
        <v>0</v>
      </c>
      <c r="AC440" s="37">
        <f t="shared" si="492"/>
        <v>0</v>
      </c>
    </row>
    <row r="441" spans="1:29" s="5" customFormat="1" ht="28.5" x14ac:dyDescent="0.2">
      <c r="A441" s="156"/>
      <c r="B441" s="97" t="s">
        <v>2689</v>
      </c>
      <c r="C441" s="98" t="s">
        <v>2690</v>
      </c>
      <c r="D441" s="118"/>
      <c r="E441" s="285">
        <f>SUM('ADICIONES  2018'!C441:M441)</f>
        <v>29655658</v>
      </c>
      <c r="F441" s="118"/>
      <c r="G441" s="118"/>
      <c r="H441" s="118"/>
      <c r="I441" s="118"/>
      <c r="J441" s="118"/>
      <c r="K441" s="287">
        <f t="shared" si="486"/>
        <v>29655658</v>
      </c>
      <c r="L441" s="118"/>
      <c r="M441" s="118"/>
      <c r="N441" s="118"/>
      <c r="O441" s="118"/>
      <c r="P441" s="118"/>
      <c r="Q441" s="118"/>
      <c r="R441" s="287">
        <f t="shared" si="485"/>
        <v>0</v>
      </c>
      <c r="S441" s="118"/>
      <c r="T441" s="118"/>
      <c r="U441" s="118"/>
      <c r="V441" s="118"/>
      <c r="W441" s="118"/>
      <c r="X441" s="118"/>
      <c r="Y441" s="118"/>
      <c r="Z441" s="118"/>
      <c r="AA441" s="287">
        <f t="shared" si="490"/>
        <v>0</v>
      </c>
      <c r="AB441" s="287">
        <f t="shared" si="491"/>
        <v>0</v>
      </c>
      <c r="AC441" s="37">
        <f t="shared" si="492"/>
        <v>0</v>
      </c>
    </row>
    <row r="442" spans="1:29" s="79" customFormat="1" ht="35.25" customHeight="1" x14ac:dyDescent="0.2">
      <c r="A442" s="369"/>
      <c r="B442" s="110" t="s">
        <v>2926</v>
      </c>
      <c r="C442" s="106" t="s">
        <v>2925</v>
      </c>
      <c r="D442" s="376">
        <f>SUM(D443:D444)</f>
        <v>0</v>
      </c>
      <c r="E442" s="105">
        <f>SUM('ADICIONES  2018'!C442:M442)</f>
        <v>74587594</v>
      </c>
      <c r="F442" s="376">
        <f>SUM(F443:F444)</f>
        <v>0</v>
      </c>
      <c r="G442" s="376">
        <f>SUM(G443:G444)</f>
        <v>0</v>
      </c>
      <c r="H442" s="376">
        <f>SUM(H443:H444)</f>
        <v>0</v>
      </c>
      <c r="I442" s="376">
        <f>SUM(I443:I444)</f>
        <v>0</v>
      </c>
      <c r="J442" s="376">
        <f>SUM(J443:J444)</f>
        <v>0</v>
      </c>
      <c r="K442" s="105">
        <f t="shared" si="486"/>
        <v>74587594</v>
      </c>
      <c r="L442" s="376">
        <f t="shared" ref="L442:Q442" si="507">SUM(L443:L444)</f>
        <v>0</v>
      </c>
      <c r="M442" s="376">
        <f t="shared" si="507"/>
        <v>0</v>
      </c>
      <c r="N442" s="376">
        <f t="shared" si="507"/>
        <v>0</v>
      </c>
      <c r="O442" s="376">
        <f t="shared" si="507"/>
        <v>0</v>
      </c>
      <c r="P442" s="376">
        <f t="shared" si="507"/>
        <v>0</v>
      </c>
      <c r="Q442" s="376">
        <f t="shared" si="507"/>
        <v>0</v>
      </c>
      <c r="R442" s="105">
        <f t="shared" si="485"/>
        <v>0</v>
      </c>
      <c r="S442" s="376">
        <f t="shared" ref="S442:Z442" si="508">SUM(S443:S444)</f>
        <v>0</v>
      </c>
      <c r="T442" s="376">
        <f t="shared" si="508"/>
        <v>0</v>
      </c>
      <c r="U442" s="376">
        <f t="shared" si="508"/>
        <v>0</v>
      </c>
      <c r="V442" s="376">
        <f t="shared" si="508"/>
        <v>0</v>
      </c>
      <c r="W442" s="376">
        <f t="shared" si="508"/>
        <v>0</v>
      </c>
      <c r="X442" s="376">
        <f t="shared" si="508"/>
        <v>0</v>
      </c>
      <c r="Y442" s="376">
        <f t="shared" si="508"/>
        <v>0</v>
      </c>
      <c r="Z442" s="376">
        <f t="shared" si="508"/>
        <v>0</v>
      </c>
      <c r="AA442" s="105">
        <f t="shared" si="490"/>
        <v>0</v>
      </c>
      <c r="AB442" s="105">
        <f t="shared" si="491"/>
        <v>0</v>
      </c>
      <c r="AC442" s="104">
        <f t="shared" si="492"/>
        <v>0</v>
      </c>
    </row>
    <row r="443" spans="1:29" s="5" customFormat="1" ht="28.5" x14ac:dyDescent="0.2">
      <c r="A443" s="156"/>
      <c r="B443" s="97" t="s">
        <v>2691</v>
      </c>
      <c r="C443" s="98" t="s">
        <v>2692</v>
      </c>
      <c r="D443" s="118"/>
      <c r="E443" s="285">
        <f>SUM('ADICIONES  2018'!C443:M443)</f>
        <v>67059220</v>
      </c>
      <c r="F443" s="118"/>
      <c r="G443" s="118"/>
      <c r="H443" s="118"/>
      <c r="I443" s="118"/>
      <c r="J443" s="118"/>
      <c r="K443" s="287">
        <f t="shared" si="486"/>
        <v>67059220</v>
      </c>
      <c r="L443" s="118"/>
      <c r="M443" s="118"/>
      <c r="N443" s="118"/>
      <c r="O443" s="118"/>
      <c r="P443" s="118"/>
      <c r="Q443" s="118"/>
      <c r="R443" s="287">
        <f t="shared" si="485"/>
        <v>0</v>
      </c>
      <c r="S443" s="118"/>
      <c r="T443" s="118"/>
      <c r="U443" s="118"/>
      <c r="V443" s="118"/>
      <c r="W443" s="118"/>
      <c r="X443" s="118"/>
      <c r="Y443" s="118"/>
      <c r="Z443" s="118"/>
      <c r="AA443" s="287">
        <f t="shared" si="490"/>
        <v>0</v>
      </c>
      <c r="AB443" s="287">
        <f t="shared" si="491"/>
        <v>0</v>
      </c>
      <c r="AC443" s="37">
        <f t="shared" si="492"/>
        <v>0</v>
      </c>
    </row>
    <row r="444" spans="1:29" s="5" customFormat="1" ht="28.5" x14ac:dyDescent="0.2">
      <c r="A444" s="156"/>
      <c r="B444" s="97" t="s">
        <v>2693</v>
      </c>
      <c r="C444" s="98" t="s">
        <v>2694</v>
      </c>
      <c r="D444" s="118"/>
      <c r="E444" s="285">
        <f>SUM('ADICIONES  2018'!C444:M444)</f>
        <v>7528374</v>
      </c>
      <c r="F444" s="118"/>
      <c r="G444" s="118"/>
      <c r="H444" s="118"/>
      <c r="I444" s="118"/>
      <c r="J444" s="118"/>
      <c r="K444" s="287">
        <f t="shared" si="486"/>
        <v>7528374</v>
      </c>
      <c r="L444" s="118"/>
      <c r="M444" s="118"/>
      <c r="N444" s="118"/>
      <c r="O444" s="118"/>
      <c r="P444" s="118"/>
      <c r="Q444" s="118"/>
      <c r="R444" s="287">
        <f t="shared" si="485"/>
        <v>0</v>
      </c>
      <c r="S444" s="118"/>
      <c r="T444" s="118"/>
      <c r="U444" s="118"/>
      <c r="V444" s="118"/>
      <c r="W444" s="118"/>
      <c r="X444" s="118"/>
      <c r="Y444" s="118"/>
      <c r="Z444" s="118"/>
      <c r="AA444" s="287">
        <f t="shared" si="490"/>
        <v>0</v>
      </c>
      <c r="AB444" s="287">
        <f t="shared" si="491"/>
        <v>0</v>
      </c>
      <c r="AC444" s="37">
        <f t="shared" si="492"/>
        <v>0</v>
      </c>
    </row>
    <row r="445" spans="1:29" s="79" customFormat="1" ht="31.5" x14ac:dyDescent="0.2">
      <c r="A445" s="369"/>
      <c r="B445" s="110" t="s">
        <v>2928</v>
      </c>
      <c r="C445" s="106" t="s">
        <v>2927</v>
      </c>
      <c r="D445" s="376">
        <f>SUM(D446:D447)</f>
        <v>0</v>
      </c>
      <c r="E445" s="105">
        <f>SUM('ADICIONES  2018'!C445:M445)</f>
        <v>12986395</v>
      </c>
      <c r="F445" s="376">
        <f>SUM(F446:F447)</f>
        <v>0</v>
      </c>
      <c r="G445" s="376">
        <f>SUM(G446:G447)</f>
        <v>0</v>
      </c>
      <c r="H445" s="376">
        <f>SUM(H446:H447)</f>
        <v>0</v>
      </c>
      <c r="I445" s="376">
        <f>SUM(I446:I447)</f>
        <v>0</v>
      </c>
      <c r="J445" s="376">
        <f>SUM(J446:J447)</f>
        <v>0</v>
      </c>
      <c r="K445" s="105">
        <f t="shared" si="486"/>
        <v>12986395</v>
      </c>
      <c r="L445" s="376">
        <f t="shared" ref="L445:Q445" si="509">SUM(L446:L447)</f>
        <v>0</v>
      </c>
      <c r="M445" s="376">
        <f t="shared" si="509"/>
        <v>0</v>
      </c>
      <c r="N445" s="376">
        <f t="shared" si="509"/>
        <v>0</v>
      </c>
      <c r="O445" s="376">
        <f t="shared" si="509"/>
        <v>0</v>
      </c>
      <c r="P445" s="376">
        <f t="shared" si="509"/>
        <v>0</v>
      </c>
      <c r="Q445" s="376">
        <f t="shared" si="509"/>
        <v>0</v>
      </c>
      <c r="R445" s="105">
        <f t="shared" si="485"/>
        <v>0</v>
      </c>
      <c r="S445" s="376">
        <f t="shared" ref="S445:Z445" si="510">SUM(S446:S447)</f>
        <v>0</v>
      </c>
      <c r="T445" s="376">
        <f t="shared" si="510"/>
        <v>0</v>
      </c>
      <c r="U445" s="376">
        <f t="shared" si="510"/>
        <v>0</v>
      </c>
      <c r="V445" s="376">
        <f t="shared" si="510"/>
        <v>0</v>
      </c>
      <c r="W445" s="376">
        <f t="shared" si="510"/>
        <v>0</v>
      </c>
      <c r="X445" s="376">
        <f t="shared" si="510"/>
        <v>0</v>
      </c>
      <c r="Y445" s="376">
        <f t="shared" si="510"/>
        <v>0</v>
      </c>
      <c r="Z445" s="376">
        <f t="shared" si="510"/>
        <v>0</v>
      </c>
      <c r="AA445" s="105">
        <f t="shared" si="490"/>
        <v>0</v>
      </c>
      <c r="AB445" s="105">
        <f t="shared" si="491"/>
        <v>0</v>
      </c>
      <c r="AC445" s="104">
        <f t="shared" si="492"/>
        <v>0</v>
      </c>
    </row>
    <row r="446" spans="1:29" s="5" customFormat="1" ht="28.5" x14ac:dyDescent="0.2">
      <c r="A446" s="156"/>
      <c r="B446" s="97" t="s">
        <v>2695</v>
      </c>
      <c r="C446" s="98" t="s">
        <v>2696</v>
      </c>
      <c r="D446" s="118"/>
      <c r="E446" s="285">
        <f>SUM('ADICIONES  2018'!C446:M446)</f>
        <v>6934140.8099999996</v>
      </c>
      <c r="F446" s="118"/>
      <c r="G446" s="118"/>
      <c r="H446" s="118"/>
      <c r="I446" s="118"/>
      <c r="J446" s="118"/>
      <c r="K446" s="287">
        <f t="shared" si="486"/>
        <v>6934140.8099999996</v>
      </c>
      <c r="L446" s="118"/>
      <c r="M446" s="118"/>
      <c r="N446" s="118"/>
      <c r="O446" s="118"/>
      <c r="P446" s="118"/>
      <c r="Q446" s="118"/>
      <c r="R446" s="287">
        <f t="shared" si="485"/>
        <v>0</v>
      </c>
      <c r="S446" s="118"/>
      <c r="T446" s="118"/>
      <c r="U446" s="118"/>
      <c r="V446" s="118"/>
      <c r="W446" s="118"/>
      <c r="X446" s="118"/>
      <c r="Y446" s="118"/>
      <c r="Z446" s="118"/>
      <c r="AA446" s="287">
        <f t="shared" si="490"/>
        <v>0</v>
      </c>
      <c r="AB446" s="287">
        <f t="shared" si="491"/>
        <v>0</v>
      </c>
      <c r="AC446" s="37">
        <f t="shared" si="492"/>
        <v>0</v>
      </c>
    </row>
    <row r="447" spans="1:29" s="5" customFormat="1" ht="28.5" x14ac:dyDescent="0.2">
      <c r="A447" s="156"/>
      <c r="B447" s="97" t="s">
        <v>2697</v>
      </c>
      <c r="C447" s="98" t="s">
        <v>2698</v>
      </c>
      <c r="D447" s="118"/>
      <c r="E447" s="285">
        <f>SUM('ADICIONES  2018'!C447:M447)</f>
        <v>6052254.1900000004</v>
      </c>
      <c r="F447" s="118"/>
      <c r="G447" s="118"/>
      <c r="H447" s="118"/>
      <c r="I447" s="118"/>
      <c r="J447" s="118"/>
      <c r="K447" s="287">
        <f t="shared" si="486"/>
        <v>6052254.1900000004</v>
      </c>
      <c r="L447" s="118"/>
      <c r="M447" s="118"/>
      <c r="N447" s="118"/>
      <c r="O447" s="118"/>
      <c r="P447" s="118"/>
      <c r="Q447" s="118"/>
      <c r="R447" s="287">
        <f t="shared" si="485"/>
        <v>0</v>
      </c>
      <c r="S447" s="118"/>
      <c r="T447" s="118"/>
      <c r="U447" s="118"/>
      <c r="V447" s="118"/>
      <c r="W447" s="118"/>
      <c r="X447" s="118"/>
      <c r="Y447" s="118"/>
      <c r="Z447" s="118"/>
      <c r="AA447" s="287">
        <f t="shared" si="490"/>
        <v>0</v>
      </c>
      <c r="AB447" s="287">
        <f t="shared" si="491"/>
        <v>0</v>
      </c>
      <c r="AC447" s="37">
        <f t="shared" si="492"/>
        <v>0</v>
      </c>
    </row>
    <row r="448" spans="1:29" s="79" customFormat="1" ht="31.5" x14ac:dyDescent="0.2">
      <c r="A448" s="369"/>
      <c r="B448" s="110" t="s">
        <v>2929</v>
      </c>
      <c r="C448" s="106" t="s">
        <v>2930</v>
      </c>
      <c r="D448" s="376">
        <f>SUM(D449)</f>
        <v>0</v>
      </c>
      <c r="E448" s="105">
        <f>SUM('ADICIONES  2018'!C448:M448)</f>
        <v>4640000</v>
      </c>
      <c r="F448" s="376">
        <f>SUM(F449)</f>
        <v>0</v>
      </c>
      <c r="G448" s="376">
        <f>SUM(G449)</f>
        <v>0</v>
      </c>
      <c r="H448" s="376">
        <f>SUM(H449)</f>
        <v>0</v>
      </c>
      <c r="I448" s="376">
        <f>SUM(I449)</f>
        <v>0</v>
      </c>
      <c r="J448" s="376">
        <f>SUM(J449)</f>
        <v>0</v>
      </c>
      <c r="K448" s="105">
        <f t="shared" si="486"/>
        <v>4640000</v>
      </c>
      <c r="L448" s="376">
        <f t="shared" ref="L448:Q448" si="511">SUM(L449)</f>
        <v>0</v>
      </c>
      <c r="M448" s="376">
        <f t="shared" si="511"/>
        <v>0</v>
      </c>
      <c r="N448" s="376">
        <f t="shared" si="511"/>
        <v>0</v>
      </c>
      <c r="O448" s="376">
        <f t="shared" si="511"/>
        <v>0</v>
      </c>
      <c r="P448" s="376">
        <f t="shared" si="511"/>
        <v>0</v>
      </c>
      <c r="Q448" s="376">
        <f t="shared" si="511"/>
        <v>0</v>
      </c>
      <c r="R448" s="105">
        <f t="shared" si="485"/>
        <v>0</v>
      </c>
      <c r="S448" s="376">
        <f t="shared" ref="S448:Z448" si="512">SUM(S449)</f>
        <v>0</v>
      </c>
      <c r="T448" s="376">
        <f t="shared" si="512"/>
        <v>0</v>
      </c>
      <c r="U448" s="376">
        <f t="shared" si="512"/>
        <v>0</v>
      </c>
      <c r="V448" s="376">
        <f t="shared" si="512"/>
        <v>0</v>
      </c>
      <c r="W448" s="376">
        <f t="shared" si="512"/>
        <v>0</v>
      </c>
      <c r="X448" s="376">
        <f t="shared" si="512"/>
        <v>0</v>
      </c>
      <c r="Y448" s="376">
        <f t="shared" si="512"/>
        <v>0</v>
      </c>
      <c r="Z448" s="376">
        <f t="shared" si="512"/>
        <v>0</v>
      </c>
      <c r="AA448" s="105">
        <f t="shared" si="490"/>
        <v>0</v>
      </c>
      <c r="AB448" s="105">
        <f t="shared" si="491"/>
        <v>0</v>
      </c>
      <c r="AC448" s="104">
        <f t="shared" si="492"/>
        <v>0</v>
      </c>
    </row>
    <row r="449" spans="1:29" s="5" customFormat="1" ht="28.5" x14ac:dyDescent="0.2">
      <c r="A449" s="156"/>
      <c r="B449" s="97" t="s">
        <v>2699</v>
      </c>
      <c r="C449" s="98" t="s">
        <v>2700</v>
      </c>
      <c r="D449" s="118"/>
      <c r="E449" s="285">
        <f>SUM('ADICIONES  2018'!C449:M449)</f>
        <v>4640000</v>
      </c>
      <c r="F449" s="118"/>
      <c r="G449" s="118"/>
      <c r="H449" s="118"/>
      <c r="I449" s="118"/>
      <c r="J449" s="118"/>
      <c r="K449" s="287">
        <f t="shared" si="486"/>
        <v>4640000</v>
      </c>
      <c r="L449" s="118"/>
      <c r="M449" s="118"/>
      <c r="N449" s="118"/>
      <c r="O449" s="118"/>
      <c r="P449" s="118"/>
      <c r="Q449" s="118"/>
      <c r="R449" s="287">
        <f t="shared" si="485"/>
        <v>0</v>
      </c>
      <c r="S449" s="118"/>
      <c r="T449" s="118"/>
      <c r="U449" s="118"/>
      <c r="V449" s="118"/>
      <c r="W449" s="118"/>
      <c r="X449" s="118"/>
      <c r="Y449" s="118"/>
      <c r="Z449" s="118"/>
      <c r="AA449" s="287">
        <f t="shared" si="490"/>
        <v>0</v>
      </c>
      <c r="AB449" s="287">
        <f t="shared" si="491"/>
        <v>0</v>
      </c>
      <c r="AC449" s="37">
        <f t="shared" si="492"/>
        <v>0</v>
      </c>
    </row>
    <row r="450" spans="1:29" s="79" customFormat="1" ht="31.5" x14ac:dyDescent="0.2">
      <c r="A450" s="369"/>
      <c r="B450" s="110" t="s">
        <v>2931</v>
      </c>
      <c r="C450" s="106" t="s">
        <v>2932</v>
      </c>
      <c r="D450" s="376">
        <f>SUM(D451)</f>
        <v>0</v>
      </c>
      <c r="E450" s="105">
        <f>SUM('ADICIONES  2018'!C450:M450)</f>
        <v>25568196</v>
      </c>
      <c r="F450" s="376">
        <f>SUM(F451)</f>
        <v>0</v>
      </c>
      <c r="G450" s="376">
        <f>SUM(G451)</f>
        <v>0</v>
      </c>
      <c r="H450" s="376">
        <f>SUM(H451)</f>
        <v>0</v>
      </c>
      <c r="I450" s="376">
        <f>SUM(I451)</f>
        <v>0</v>
      </c>
      <c r="J450" s="376">
        <f>SUM(J451)</f>
        <v>0</v>
      </c>
      <c r="K450" s="105">
        <f t="shared" si="486"/>
        <v>25568196</v>
      </c>
      <c r="L450" s="376">
        <f t="shared" ref="L450:Q450" si="513">SUM(L451)</f>
        <v>0</v>
      </c>
      <c r="M450" s="376">
        <f t="shared" si="513"/>
        <v>0</v>
      </c>
      <c r="N450" s="376">
        <f t="shared" si="513"/>
        <v>0</v>
      </c>
      <c r="O450" s="376">
        <f t="shared" si="513"/>
        <v>0</v>
      </c>
      <c r="P450" s="376">
        <f t="shared" si="513"/>
        <v>0</v>
      </c>
      <c r="Q450" s="376">
        <f t="shared" si="513"/>
        <v>0</v>
      </c>
      <c r="R450" s="105">
        <f t="shared" si="485"/>
        <v>0</v>
      </c>
      <c r="S450" s="376">
        <f t="shared" ref="S450:Z450" si="514">SUM(S451)</f>
        <v>0</v>
      </c>
      <c r="T450" s="376">
        <f t="shared" si="514"/>
        <v>0</v>
      </c>
      <c r="U450" s="376">
        <f t="shared" si="514"/>
        <v>0</v>
      </c>
      <c r="V450" s="376">
        <f t="shared" si="514"/>
        <v>0</v>
      </c>
      <c r="W450" s="376">
        <f t="shared" si="514"/>
        <v>0</v>
      </c>
      <c r="X450" s="376">
        <f t="shared" si="514"/>
        <v>0</v>
      </c>
      <c r="Y450" s="376">
        <f t="shared" si="514"/>
        <v>0</v>
      </c>
      <c r="Z450" s="376">
        <f t="shared" si="514"/>
        <v>0</v>
      </c>
      <c r="AA450" s="105">
        <f t="shared" si="490"/>
        <v>0</v>
      </c>
      <c r="AB450" s="105">
        <f t="shared" si="491"/>
        <v>0</v>
      </c>
      <c r="AC450" s="104">
        <f t="shared" si="492"/>
        <v>0</v>
      </c>
    </row>
    <row r="451" spans="1:29" s="5" customFormat="1" ht="28.5" x14ac:dyDescent="0.2">
      <c r="A451" s="156"/>
      <c r="B451" s="97" t="s">
        <v>2701</v>
      </c>
      <c r="C451" s="98" t="s">
        <v>2702</v>
      </c>
      <c r="D451" s="118"/>
      <c r="E451" s="285">
        <f>SUM('ADICIONES  2018'!C451:M451)</f>
        <v>25568196</v>
      </c>
      <c r="F451" s="118"/>
      <c r="G451" s="118"/>
      <c r="H451" s="118"/>
      <c r="I451" s="118"/>
      <c r="J451" s="118"/>
      <c r="K451" s="287">
        <f t="shared" si="486"/>
        <v>25568196</v>
      </c>
      <c r="L451" s="118"/>
      <c r="M451" s="118"/>
      <c r="N451" s="118"/>
      <c r="O451" s="118"/>
      <c r="P451" s="118"/>
      <c r="Q451" s="118"/>
      <c r="R451" s="287">
        <f t="shared" si="485"/>
        <v>0</v>
      </c>
      <c r="S451" s="118"/>
      <c r="T451" s="118"/>
      <c r="U451" s="118"/>
      <c r="V451" s="118"/>
      <c r="W451" s="118"/>
      <c r="X451" s="118"/>
      <c r="Y451" s="118"/>
      <c r="Z451" s="118"/>
      <c r="AA451" s="287">
        <f t="shared" si="490"/>
        <v>0</v>
      </c>
      <c r="AB451" s="287">
        <f t="shared" si="491"/>
        <v>0</v>
      </c>
      <c r="AC451" s="37">
        <f t="shared" si="492"/>
        <v>0</v>
      </c>
    </row>
    <row r="452" spans="1:29" s="79" customFormat="1" ht="35.25" customHeight="1" x14ac:dyDescent="0.2">
      <c r="A452" s="369"/>
      <c r="B452" s="110" t="s">
        <v>2933</v>
      </c>
      <c r="C452" s="106" t="s">
        <v>2934</v>
      </c>
      <c r="D452" s="376">
        <f>SUM(D453)</f>
        <v>0</v>
      </c>
      <c r="E452" s="105">
        <f>SUM('ADICIONES  2018'!C452:M452)</f>
        <v>11767886</v>
      </c>
      <c r="F452" s="376">
        <f>SUM(F453)</f>
        <v>0</v>
      </c>
      <c r="G452" s="376">
        <f>SUM(G453)</f>
        <v>0</v>
      </c>
      <c r="H452" s="376">
        <f>SUM(H453)</f>
        <v>0</v>
      </c>
      <c r="I452" s="376">
        <f>SUM(I453)</f>
        <v>0</v>
      </c>
      <c r="J452" s="376">
        <f>SUM(J453)</f>
        <v>0</v>
      </c>
      <c r="K452" s="105">
        <f t="shared" si="486"/>
        <v>11767886</v>
      </c>
      <c r="L452" s="376">
        <f t="shared" ref="L452:Q452" si="515">SUM(L453)</f>
        <v>0</v>
      </c>
      <c r="M452" s="376">
        <f t="shared" si="515"/>
        <v>0</v>
      </c>
      <c r="N452" s="376">
        <f t="shared" si="515"/>
        <v>0</v>
      </c>
      <c r="O452" s="376">
        <f t="shared" si="515"/>
        <v>0</v>
      </c>
      <c r="P452" s="376">
        <f t="shared" si="515"/>
        <v>0</v>
      </c>
      <c r="Q452" s="376">
        <f t="shared" si="515"/>
        <v>0</v>
      </c>
      <c r="R452" s="105">
        <f t="shared" si="485"/>
        <v>0</v>
      </c>
      <c r="S452" s="376">
        <f t="shared" ref="S452:Z452" si="516">SUM(S453)</f>
        <v>0</v>
      </c>
      <c r="T452" s="376">
        <f t="shared" si="516"/>
        <v>0</v>
      </c>
      <c r="U452" s="376">
        <f t="shared" si="516"/>
        <v>0</v>
      </c>
      <c r="V452" s="376">
        <f t="shared" si="516"/>
        <v>0</v>
      </c>
      <c r="W452" s="376">
        <f t="shared" si="516"/>
        <v>0</v>
      </c>
      <c r="X452" s="376">
        <f t="shared" si="516"/>
        <v>0</v>
      </c>
      <c r="Y452" s="376">
        <f t="shared" si="516"/>
        <v>0</v>
      </c>
      <c r="Z452" s="376">
        <f t="shared" si="516"/>
        <v>0</v>
      </c>
      <c r="AA452" s="105">
        <f t="shared" si="490"/>
        <v>0</v>
      </c>
      <c r="AB452" s="105">
        <f t="shared" si="491"/>
        <v>0</v>
      </c>
      <c r="AC452" s="104">
        <f t="shared" si="492"/>
        <v>0</v>
      </c>
    </row>
    <row r="453" spans="1:29" s="5" customFormat="1" ht="28.5" x14ac:dyDescent="0.2">
      <c r="A453" s="156"/>
      <c r="B453" s="97" t="s">
        <v>2703</v>
      </c>
      <c r="C453" s="98" t="s">
        <v>2704</v>
      </c>
      <c r="D453" s="118"/>
      <c r="E453" s="285">
        <f>SUM('ADICIONES  2018'!C453:M453)</f>
        <v>11767886</v>
      </c>
      <c r="F453" s="118"/>
      <c r="G453" s="118"/>
      <c r="H453" s="118"/>
      <c r="I453" s="118"/>
      <c r="J453" s="118"/>
      <c r="K453" s="287">
        <f t="shared" si="486"/>
        <v>11767886</v>
      </c>
      <c r="L453" s="118"/>
      <c r="M453" s="118"/>
      <c r="N453" s="118"/>
      <c r="O453" s="118"/>
      <c r="P453" s="118"/>
      <c r="Q453" s="118"/>
      <c r="R453" s="287">
        <f t="shared" si="485"/>
        <v>0</v>
      </c>
      <c r="S453" s="118"/>
      <c r="T453" s="118"/>
      <c r="U453" s="118"/>
      <c r="V453" s="118"/>
      <c r="W453" s="118"/>
      <c r="X453" s="118"/>
      <c r="Y453" s="118"/>
      <c r="Z453" s="118"/>
      <c r="AA453" s="287">
        <f t="shared" si="490"/>
        <v>0</v>
      </c>
      <c r="AB453" s="287">
        <f t="shared" si="491"/>
        <v>0</v>
      </c>
      <c r="AC453" s="37">
        <f t="shared" si="492"/>
        <v>0</v>
      </c>
    </row>
    <row r="454" spans="1:29" s="79" customFormat="1" ht="39.75" customHeight="1" x14ac:dyDescent="0.2">
      <c r="A454" s="369"/>
      <c r="B454" s="110" t="s">
        <v>2935</v>
      </c>
      <c r="C454" s="106" t="s">
        <v>2936</v>
      </c>
      <c r="D454" s="376">
        <f>SUM(D455)</f>
        <v>0</v>
      </c>
      <c r="E454" s="105">
        <f>SUM('ADICIONES  2018'!C454:M454)</f>
        <v>30910691</v>
      </c>
      <c r="F454" s="376">
        <f>SUM(F455)</f>
        <v>0</v>
      </c>
      <c r="G454" s="376">
        <f>SUM(G455)</f>
        <v>0</v>
      </c>
      <c r="H454" s="376">
        <f>SUM(H455)</f>
        <v>0</v>
      </c>
      <c r="I454" s="376">
        <f>SUM(I455)</f>
        <v>0</v>
      </c>
      <c r="J454" s="376">
        <f>SUM(J455)</f>
        <v>0</v>
      </c>
      <c r="K454" s="105">
        <f t="shared" si="486"/>
        <v>30910691</v>
      </c>
      <c r="L454" s="376">
        <f t="shared" ref="L454:Q454" si="517">SUM(L455)</f>
        <v>0</v>
      </c>
      <c r="M454" s="376">
        <f t="shared" si="517"/>
        <v>0</v>
      </c>
      <c r="N454" s="376">
        <f t="shared" si="517"/>
        <v>0</v>
      </c>
      <c r="O454" s="376">
        <f t="shared" si="517"/>
        <v>0</v>
      </c>
      <c r="P454" s="376">
        <f t="shared" si="517"/>
        <v>0</v>
      </c>
      <c r="Q454" s="376">
        <f t="shared" si="517"/>
        <v>0</v>
      </c>
      <c r="R454" s="105">
        <f t="shared" si="485"/>
        <v>0</v>
      </c>
      <c r="S454" s="376">
        <f t="shared" ref="S454:Z454" si="518">SUM(S455)</f>
        <v>0</v>
      </c>
      <c r="T454" s="376">
        <f t="shared" si="518"/>
        <v>0</v>
      </c>
      <c r="U454" s="376">
        <f t="shared" si="518"/>
        <v>0</v>
      </c>
      <c r="V454" s="376">
        <f t="shared" si="518"/>
        <v>0</v>
      </c>
      <c r="W454" s="376">
        <f t="shared" si="518"/>
        <v>0</v>
      </c>
      <c r="X454" s="376">
        <f t="shared" si="518"/>
        <v>0</v>
      </c>
      <c r="Y454" s="376">
        <f t="shared" si="518"/>
        <v>0</v>
      </c>
      <c r="Z454" s="376">
        <f t="shared" si="518"/>
        <v>0</v>
      </c>
      <c r="AA454" s="105">
        <f t="shared" si="490"/>
        <v>0</v>
      </c>
      <c r="AB454" s="105">
        <f t="shared" si="491"/>
        <v>0</v>
      </c>
      <c r="AC454" s="104">
        <f t="shared" si="492"/>
        <v>0</v>
      </c>
    </row>
    <row r="455" spans="1:29" s="5" customFormat="1" ht="28.5" x14ac:dyDescent="0.2">
      <c r="A455" s="156"/>
      <c r="B455" s="97" t="s">
        <v>2705</v>
      </c>
      <c r="C455" s="98" t="s">
        <v>2706</v>
      </c>
      <c r="D455" s="118"/>
      <c r="E455" s="285">
        <f>SUM('ADICIONES  2018'!C455:M455)</f>
        <v>30910691</v>
      </c>
      <c r="F455" s="118"/>
      <c r="G455" s="118"/>
      <c r="H455" s="118"/>
      <c r="I455" s="118"/>
      <c r="J455" s="118"/>
      <c r="K455" s="287">
        <f t="shared" si="486"/>
        <v>30910691</v>
      </c>
      <c r="L455" s="118"/>
      <c r="M455" s="118"/>
      <c r="N455" s="118"/>
      <c r="O455" s="118"/>
      <c r="P455" s="118"/>
      <c r="Q455" s="118"/>
      <c r="R455" s="287">
        <f t="shared" si="485"/>
        <v>0</v>
      </c>
      <c r="S455" s="118"/>
      <c r="T455" s="118"/>
      <c r="U455" s="118"/>
      <c r="V455" s="118"/>
      <c r="W455" s="118"/>
      <c r="X455" s="118"/>
      <c r="Y455" s="118"/>
      <c r="Z455" s="118"/>
      <c r="AA455" s="287">
        <f t="shared" si="490"/>
        <v>0</v>
      </c>
      <c r="AB455" s="287">
        <f t="shared" si="491"/>
        <v>0</v>
      </c>
      <c r="AC455" s="37">
        <f t="shared" si="492"/>
        <v>0</v>
      </c>
    </row>
    <row r="456" spans="1:29" s="79" customFormat="1" ht="36.75" customHeight="1" x14ac:dyDescent="0.2">
      <c r="A456" s="369"/>
      <c r="B456" s="110" t="s">
        <v>2938</v>
      </c>
      <c r="C456" s="106" t="s">
        <v>2937</v>
      </c>
      <c r="D456" s="376">
        <f>SUM(D457:D458)</f>
        <v>0</v>
      </c>
      <c r="E456" s="105">
        <f>SUM('ADICIONES  2018'!C456:M456)</f>
        <v>60759596</v>
      </c>
      <c r="F456" s="376">
        <f>SUM(F457:F458)</f>
        <v>0</v>
      </c>
      <c r="G456" s="376">
        <f>SUM(G457:G458)</f>
        <v>0</v>
      </c>
      <c r="H456" s="376">
        <f>SUM(H457:H458)</f>
        <v>0</v>
      </c>
      <c r="I456" s="376">
        <f>SUM(I457:I458)</f>
        <v>0</v>
      </c>
      <c r="J456" s="376">
        <f>SUM(J457:J458)</f>
        <v>0</v>
      </c>
      <c r="K456" s="105">
        <f t="shared" si="486"/>
        <v>60759596</v>
      </c>
      <c r="L456" s="376">
        <f t="shared" ref="L456:Q456" si="519">SUM(L457:L458)</f>
        <v>0</v>
      </c>
      <c r="M456" s="376">
        <f t="shared" si="519"/>
        <v>0</v>
      </c>
      <c r="N456" s="376">
        <f t="shared" si="519"/>
        <v>0</v>
      </c>
      <c r="O456" s="376">
        <f t="shared" si="519"/>
        <v>0</v>
      </c>
      <c r="P456" s="376">
        <f t="shared" si="519"/>
        <v>0</v>
      </c>
      <c r="Q456" s="376">
        <f t="shared" si="519"/>
        <v>0</v>
      </c>
      <c r="R456" s="105">
        <f t="shared" si="485"/>
        <v>0</v>
      </c>
      <c r="S456" s="376">
        <f t="shared" ref="S456:Z456" si="520">SUM(S457:S458)</f>
        <v>0</v>
      </c>
      <c r="T456" s="376">
        <f t="shared" si="520"/>
        <v>0</v>
      </c>
      <c r="U456" s="376">
        <f t="shared" si="520"/>
        <v>0</v>
      </c>
      <c r="V456" s="376">
        <f t="shared" si="520"/>
        <v>0</v>
      </c>
      <c r="W456" s="376">
        <f t="shared" si="520"/>
        <v>0</v>
      </c>
      <c r="X456" s="376">
        <f t="shared" si="520"/>
        <v>0</v>
      </c>
      <c r="Y456" s="376">
        <f t="shared" si="520"/>
        <v>0</v>
      </c>
      <c r="Z456" s="376">
        <f t="shared" si="520"/>
        <v>0</v>
      </c>
      <c r="AA456" s="105">
        <f t="shared" si="490"/>
        <v>0</v>
      </c>
      <c r="AB456" s="105">
        <f t="shared" si="491"/>
        <v>0</v>
      </c>
      <c r="AC456" s="104">
        <f t="shared" si="492"/>
        <v>0</v>
      </c>
    </row>
    <row r="457" spans="1:29" s="5" customFormat="1" ht="28.5" x14ac:dyDescent="0.2">
      <c r="A457" s="156"/>
      <c r="B457" s="97" t="s">
        <v>2707</v>
      </c>
      <c r="C457" s="98" t="s">
        <v>2708</v>
      </c>
      <c r="D457" s="118"/>
      <c r="E457" s="285">
        <f>SUM('ADICIONES  2018'!C457:M457)</f>
        <v>19293812.600000001</v>
      </c>
      <c r="F457" s="118"/>
      <c r="G457" s="118"/>
      <c r="H457" s="118"/>
      <c r="I457" s="118"/>
      <c r="J457" s="118"/>
      <c r="K457" s="287">
        <f t="shared" si="486"/>
        <v>19293812.600000001</v>
      </c>
      <c r="L457" s="118"/>
      <c r="M457" s="118"/>
      <c r="N457" s="118"/>
      <c r="O457" s="118"/>
      <c r="P457" s="118"/>
      <c r="Q457" s="118"/>
      <c r="R457" s="287">
        <f t="shared" si="485"/>
        <v>0</v>
      </c>
      <c r="S457" s="118"/>
      <c r="T457" s="118"/>
      <c r="U457" s="118"/>
      <c r="V457" s="118"/>
      <c r="W457" s="118"/>
      <c r="X457" s="118"/>
      <c r="Y457" s="118"/>
      <c r="Z457" s="118"/>
      <c r="AA457" s="287">
        <f t="shared" si="490"/>
        <v>0</v>
      </c>
      <c r="AB457" s="287">
        <f t="shared" si="491"/>
        <v>0</v>
      </c>
      <c r="AC457" s="37">
        <f t="shared" si="492"/>
        <v>0</v>
      </c>
    </row>
    <row r="458" spans="1:29" s="5" customFormat="1" ht="28.5" x14ac:dyDescent="0.2">
      <c r="A458" s="156"/>
      <c r="B458" s="97" t="s">
        <v>2709</v>
      </c>
      <c r="C458" s="98" t="s">
        <v>2710</v>
      </c>
      <c r="D458" s="118"/>
      <c r="E458" s="285">
        <f>SUM('ADICIONES  2018'!C458:M458)</f>
        <v>41465783.399999999</v>
      </c>
      <c r="F458" s="118"/>
      <c r="G458" s="118"/>
      <c r="H458" s="118"/>
      <c r="I458" s="118"/>
      <c r="J458" s="118"/>
      <c r="K458" s="287">
        <f t="shared" si="486"/>
        <v>41465783.399999999</v>
      </c>
      <c r="L458" s="118"/>
      <c r="M458" s="118"/>
      <c r="N458" s="118"/>
      <c r="O458" s="118"/>
      <c r="P458" s="118"/>
      <c r="Q458" s="118"/>
      <c r="R458" s="287">
        <f t="shared" si="485"/>
        <v>0</v>
      </c>
      <c r="S458" s="118"/>
      <c r="T458" s="118"/>
      <c r="U458" s="118"/>
      <c r="V458" s="118"/>
      <c r="W458" s="118"/>
      <c r="X458" s="118"/>
      <c r="Y458" s="118"/>
      <c r="Z458" s="118"/>
      <c r="AA458" s="287">
        <f t="shared" si="490"/>
        <v>0</v>
      </c>
      <c r="AB458" s="287">
        <f t="shared" si="491"/>
        <v>0</v>
      </c>
      <c r="AC458" s="37">
        <f t="shared" si="492"/>
        <v>0</v>
      </c>
    </row>
    <row r="459" spans="1:29" s="79" customFormat="1" ht="36.75" customHeight="1" x14ac:dyDescent="0.2">
      <c r="A459" s="369"/>
      <c r="B459" s="110" t="s">
        <v>2939</v>
      </c>
      <c r="C459" s="106" t="s">
        <v>2940</v>
      </c>
      <c r="D459" s="376">
        <f>SUM(D460)</f>
        <v>0</v>
      </c>
      <c r="E459" s="105">
        <f>SUM('ADICIONES  2018'!C459:M459)</f>
        <v>10266534</v>
      </c>
      <c r="F459" s="376">
        <f>SUM(F460)</f>
        <v>0</v>
      </c>
      <c r="G459" s="376">
        <f>SUM(G460)</f>
        <v>0</v>
      </c>
      <c r="H459" s="376">
        <f>SUM(H460)</f>
        <v>0</v>
      </c>
      <c r="I459" s="376">
        <f>SUM(I460)</f>
        <v>0</v>
      </c>
      <c r="J459" s="376">
        <f>SUM(J460)</f>
        <v>0</v>
      </c>
      <c r="K459" s="105">
        <f t="shared" si="486"/>
        <v>10266534</v>
      </c>
      <c r="L459" s="376">
        <f t="shared" ref="L459:Q459" si="521">SUM(L460)</f>
        <v>0</v>
      </c>
      <c r="M459" s="376">
        <f t="shared" si="521"/>
        <v>0</v>
      </c>
      <c r="N459" s="376">
        <f t="shared" si="521"/>
        <v>0</v>
      </c>
      <c r="O459" s="376">
        <f t="shared" si="521"/>
        <v>0</v>
      </c>
      <c r="P459" s="376">
        <f t="shared" si="521"/>
        <v>0</v>
      </c>
      <c r="Q459" s="376">
        <f t="shared" si="521"/>
        <v>0</v>
      </c>
      <c r="R459" s="105">
        <f t="shared" si="485"/>
        <v>0</v>
      </c>
      <c r="S459" s="376">
        <f t="shared" ref="S459:Z459" si="522">SUM(S460)</f>
        <v>0</v>
      </c>
      <c r="T459" s="376">
        <f t="shared" si="522"/>
        <v>0</v>
      </c>
      <c r="U459" s="376">
        <f t="shared" si="522"/>
        <v>0</v>
      </c>
      <c r="V459" s="376">
        <f t="shared" si="522"/>
        <v>0</v>
      </c>
      <c r="W459" s="376">
        <f t="shared" si="522"/>
        <v>0</v>
      </c>
      <c r="X459" s="376">
        <f t="shared" si="522"/>
        <v>0</v>
      </c>
      <c r="Y459" s="376">
        <f t="shared" si="522"/>
        <v>0</v>
      </c>
      <c r="Z459" s="376">
        <f t="shared" si="522"/>
        <v>0</v>
      </c>
      <c r="AA459" s="105">
        <f t="shared" si="490"/>
        <v>0</v>
      </c>
      <c r="AB459" s="105">
        <f t="shared" si="491"/>
        <v>0</v>
      </c>
      <c r="AC459" s="104">
        <f t="shared" si="492"/>
        <v>0</v>
      </c>
    </row>
    <row r="460" spans="1:29" s="5" customFormat="1" ht="28.5" x14ac:dyDescent="0.2">
      <c r="A460" s="156"/>
      <c r="B460" s="97" t="s">
        <v>2711</v>
      </c>
      <c r="C460" s="98" t="s">
        <v>2712</v>
      </c>
      <c r="D460" s="118"/>
      <c r="E460" s="285">
        <f>SUM('ADICIONES  2018'!C460:M460)</f>
        <v>10266534</v>
      </c>
      <c r="F460" s="118"/>
      <c r="G460" s="118"/>
      <c r="H460" s="118"/>
      <c r="I460" s="118"/>
      <c r="J460" s="118"/>
      <c r="K460" s="287">
        <f t="shared" si="486"/>
        <v>10266534</v>
      </c>
      <c r="L460" s="118"/>
      <c r="M460" s="118"/>
      <c r="N460" s="118"/>
      <c r="O460" s="118"/>
      <c r="P460" s="118"/>
      <c r="Q460" s="118"/>
      <c r="R460" s="287">
        <f t="shared" si="485"/>
        <v>0</v>
      </c>
      <c r="S460" s="118"/>
      <c r="T460" s="118"/>
      <c r="U460" s="118"/>
      <c r="V460" s="118"/>
      <c r="W460" s="118"/>
      <c r="X460" s="118"/>
      <c r="Y460" s="118"/>
      <c r="Z460" s="118"/>
      <c r="AA460" s="287">
        <f t="shared" si="490"/>
        <v>0</v>
      </c>
      <c r="AB460" s="287">
        <f t="shared" si="491"/>
        <v>0</v>
      </c>
      <c r="AC460" s="37">
        <f t="shared" si="492"/>
        <v>0</v>
      </c>
    </row>
    <row r="461" spans="1:29" s="79" customFormat="1" ht="27" customHeight="1" x14ac:dyDescent="0.2">
      <c r="A461" s="369"/>
      <c r="B461" s="110" t="s">
        <v>2941</v>
      </c>
      <c r="C461" s="106" t="s">
        <v>2942</v>
      </c>
      <c r="D461" s="376">
        <f>SUM(D462)</f>
        <v>0</v>
      </c>
      <c r="E461" s="105">
        <f>SUM('ADICIONES  2018'!C461:M461)</f>
        <v>13130655.550000001</v>
      </c>
      <c r="F461" s="376">
        <f>SUM(F462)</f>
        <v>0</v>
      </c>
      <c r="G461" s="376">
        <f>SUM(G462)</f>
        <v>0</v>
      </c>
      <c r="H461" s="376">
        <f>SUM(H462)</f>
        <v>0</v>
      </c>
      <c r="I461" s="376">
        <f>SUM(I462)</f>
        <v>0</v>
      </c>
      <c r="J461" s="376">
        <f>SUM(J462)</f>
        <v>0</v>
      </c>
      <c r="K461" s="105">
        <f t="shared" si="486"/>
        <v>13130655.550000001</v>
      </c>
      <c r="L461" s="376">
        <f t="shared" ref="L461:Q461" si="523">SUM(L462)</f>
        <v>0</v>
      </c>
      <c r="M461" s="376">
        <f t="shared" si="523"/>
        <v>0</v>
      </c>
      <c r="N461" s="376">
        <f t="shared" si="523"/>
        <v>0</v>
      </c>
      <c r="O461" s="376">
        <f t="shared" si="523"/>
        <v>0</v>
      </c>
      <c r="P461" s="376">
        <f t="shared" si="523"/>
        <v>0</v>
      </c>
      <c r="Q461" s="376">
        <f t="shared" si="523"/>
        <v>0</v>
      </c>
      <c r="R461" s="105">
        <f t="shared" si="485"/>
        <v>0</v>
      </c>
      <c r="S461" s="376">
        <f t="shared" ref="S461:Z461" si="524">SUM(S462)</f>
        <v>0</v>
      </c>
      <c r="T461" s="376">
        <f t="shared" si="524"/>
        <v>0</v>
      </c>
      <c r="U461" s="376">
        <f t="shared" si="524"/>
        <v>0</v>
      </c>
      <c r="V461" s="376">
        <f t="shared" si="524"/>
        <v>0</v>
      </c>
      <c r="W461" s="376">
        <f t="shared" si="524"/>
        <v>0</v>
      </c>
      <c r="X461" s="376">
        <f t="shared" si="524"/>
        <v>0</v>
      </c>
      <c r="Y461" s="376">
        <f t="shared" si="524"/>
        <v>0</v>
      </c>
      <c r="Z461" s="376">
        <f t="shared" si="524"/>
        <v>0</v>
      </c>
      <c r="AA461" s="105">
        <f t="shared" si="490"/>
        <v>0</v>
      </c>
      <c r="AB461" s="105">
        <f t="shared" si="491"/>
        <v>0</v>
      </c>
      <c r="AC461" s="104">
        <f t="shared" si="492"/>
        <v>0</v>
      </c>
    </row>
    <row r="462" spans="1:29" s="5" customFormat="1" ht="28.5" x14ac:dyDescent="0.2">
      <c r="A462" s="156"/>
      <c r="B462" s="97" t="s">
        <v>2713</v>
      </c>
      <c r="C462" s="98" t="s">
        <v>2714</v>
      </c>
      <c r="D462" s="118"/>
      <c r="E462" s="285">
        <f>SUM('ADICIONES  2018'!C462:M462)</f>
        <v>13130655.550000001</v>
      </c>
      <c r="F462" s="118"/>
      <c r="G462" s="118"/>
      <c r="H462" s="118"/>
      <c r="I462" s="118"/>
      <c r="J462" s="118"/>
      <c r="K462" s="287">
        <f t="shared" si="486"/>
        <v>13130655.550000001</v>
      </c>
      <c r="L462" s="118"/>
      <c r="M462" s="118"/>
      <c r="N462" s="118"/>
      <c r="O462" s="118"/>
      <c r="P462" s="118"/>
      <c r="Q462" s="118"/>
      <c r="R462" s="287">
        <f t="shared" si="485"/>
        <v>0</v>
      </c>
      <c r="S462" s="118"/>
      <c r="T462" s="118"/>
      <c r="U462" s="118"/>
      <c r="V462" s="118"/>
      <c r="W462" s="118"/>
      <c r="X462" s="118"/>
      <c r="Y462" s="118"/>
      <c r="Z462" s="118"/>
      <c r="AA462" s="287">
        <f t="shared" si="490"/>
        <v>0</v>
      </c>
      <c r="AB462" s="287">
        <f t="shared" si="491"/>
        <v>0</v>
      </c>
      <c r="AC462" s="37">
        <f t="shared" si="492"/>
        <v>0</v>
      </c>
    </row>
    <row r="463" spans="1:29" s="79" customFormat="1" ht="35.25" customHeight="1" x14ac:dyDescent="0.2">
      <c r="A463" s="369"/>
      <c r="B463" s="110" t="s">
        <v>2943</v>
      </c>
      <c r="C463" s="106" t="s">
        <v>2944</v>
      </c>
      <c r="D463" s="376">
        <f>SUM(D464)</f>
        <v>0</v>
      </c>
      <c r="E463" s="105">
        <f>SUM('ADICIONES  2018'!C463:M463)</f>
        <v>13720282.4</v>
      </c>
      <c r="F463" s="376">
        <f>SUM(F464)</f>
        <v>0</v>
      </c>
      <c r="G463" s="376">
        <f>SUM(G464)</f>
        <v>0</v>
      </c>
      <c r="H463" s="376">
        <f>SUM(H464)</f>
        <v>0</v>
      </c>
      <c r="I463" s="376">
        <f>SUM(I464)</f>
        <v>0</v>
      </c>
      <c r="J463" s="376">
        <f>SUM(J464)</f>
        <v>0</v>
      </c>
      <c r="K463" s="105">
        <f t="shared" si="486"/>
        <v>13720282.4</v>
      </c>
      <c r="L463" s="376">
        <f t="shared" ref="L463:Q463" si="525">SUM(L464)</f>
        <v>0</v>
      </c>
      <c r="M463" s="376">
        <f t="shared" si="525"/>
        <v>0</v>
      </c>
      <c r="N463" s="376">
        <f t="shared" si="525"/>
        <v>0</v>
      </c>
      <c r="O463" s="376">
        <f t="shared" si="525"/>
        <v>0</v>
      </c>
      <c r="P463" s="376">
        <f t="shared" si="525"/>
        <v>0</v>
      </c>
      <c r="Q463" s="376">
        <f t="shared" si="525"/>
        <v>0</v>
      </c>
      <c r="R463" s="105">
        <f t="shared" si="485"/>
        <v>0</v>
      </c>
      <c r="S463" s="376">
        <f t="shared" ref="S463:Z463" si="526">SUM(S464)</f>
        <v>0</v>
      </c>
      <c r="T463" s="376">
        <f t="shared" si="526"/>
        <v>0</v>
      </c>
      <c r="U463" s="376">
        <f t="shared" si="526"/>
        <v>0</v>
      </c>
      <c r="V463" s="376">
        <f t="shared" si="526"/>
        <v>0</v>
      </c>
      <c r="W463" s="376">
        <f t="shared" si="526"/>
        <v>0</v>
      </c>
      <c r="X463" s="376">
        <f t="shared" si="526"/>
        <v>0</v>
      </c>
      <c r="Y463" s="376">
        <f t="shared" si="526"/>
        <v>0</v>
      </c>
      <c r="Z463" s="376">
        <f t="shared" si="526"/>
        <v>0</v>
      </c>
      <c r="AA463" s="105">
        <f t="shared" si="490"/>
        <v>0</v>
      </c>
      <c r="AB463" s="105">
        <f t="shared" si="491"/>
        <v>0</v>
      </c>
      <c r="AC463" s="104">
        <f t="shared" si="492"/>
        <v>0</v>
      </c>
    </row>
    <row r="464" spans="1:29" s="5" customFormat="1" ht="28.5" x14ac:dyDescent="0.2">
      <c r="A464" s="156"/>
      <c r="B464" s="97" t="s">
        <v>2715</v>
      </c>
      <c r="C464" s="98" t="s">
        <v>2716</v>
      </c>
      <c r="D464" s="118"/>
      <c r="E464" s="285">
        <f>SUM('ADICIONES  2018'!C464:M464)</f>
        <v>13720282.4</v>
      </c>
      <c r="F464" s="118"/>
      <c r="G464" s="118"/>
      <c r="H464" s="118"/>
      <c r="I464" s="118"/>
      <c r="J464" s="118"/>
      <c r="K464" s="287">
        <f t="shared" si="486"/>
        <v>13720282.4</v>
      </c>
      <c r="L464" s="118"/>
      <c r="M464" s="118"/>
      <c r="N464" s="118"/>
      <c r="O464" s="118"/>
      <c r="P464" s="118"/>
      <c r="Q464" s="118"/>
      <c r="R464" s="287">
        <f t="shared" si="485"/>
        <v>0</v>
      </c>
      <c r="S464" s="118"/>
      <c r="T464" s="118"/>
      <c r="U464" s="118"/>
      <c r="V464" s="118"/>
      <c r="W464" s="118"/>
      <c r="X464" s="118"/>
      <c r="Y464" s="118"/>
      <c r="Z464" s="118"/>
      <c r="AA464" s="287">
        <f t="shared" si="490"/>
        <v>0</v>
      </c>
      <c r="AB464" s="287">
        <f t="shared" si="491"/>
        <v>0</v>
      </c>
      <c r="AC464" s="37">
        <f t="shared" si="492"/>
        <v>0</v>
      </c>
    </row>
    <row r="465" spans="1:29" s="79" customFormat="1" ht="31.5" x14ac:dyDescent="0.2">
      <c r="A465" s="369"/>
      <c r="B465" s="110" t="s">
        <v>2945</v>
      </c>
      <c r="C465" s="106" t="s">
        <v>2946</v>
      </c>
      <c r="D465" s="376">
        <f>SUM(D466:D467)</f>
        <v>0</v>
      </c>
      <c r="E465" s="105">
        <f>SUM('ADICIONES  2018'!C465:M465)</f>
        <v>217207325</v>
      </c>
      <c r="F465" s="376">
        <f>SUM(F466:F467)</f>
        <v>0</v>
      </c>
      <c r="G465" s="376">
        <f>SUM(G466:G467)</f>
        <v>0</v>
      </c>
      <c r="H465" s="376">
        <f>SUM(H466:H467)</f>
        <v>0</v>
      </c>
      <c r="I465" s="376">
        <f>SUM(I466:I467)</f>
        <v>0</v>
      </c>
      <c r="J465" s="376">
        <f>SUM(J466:J467)</f>
        <v>0</v>
      </c>
      <c r="K465" s="105">
        <f t="shared" ref="K465:K528" si="527">+D465+E465-F465+G465-H465</f>
        <v>217207325</v>
      </c>
      <c r="L465" s="376">
        <f t="shared" ref="L465:Q465" si="528">SUM(L466:L467)</f>
        <v>0</v>
      </c>
      <c r="M465" s="376">
        <f t="shared" si="528"/>
        <v>0</v>
      </c>
      <c r="N465" s="376">
        <f t="shared" si="528"/>
        <v>0</v>
      </c>
      <c r="O465" s="376">
        <f t="shared" si="528"/>
        <v>0</v>
      </c>
      <c r="P465" s="376">
        <f t="shared" si="528"/>
        <v>0</v>
      </c>
      <c r="Q465" s="376">
        <f t="shared" si="528"/>
        <v>0</v>
      </c>
      <c r="R465" s="105">
        <f t="shared" si="485"/>
        <v>0</v>
      </c>
      <c r="S465" s="376">
        <f t="shared" ref="S465:Z465" si="529">SUM(S466:S467)</f>
        <v>0</v>
      </c>
      <c r="T465" s="376">
        <f t="shared" si="529"/>
        <v>0</v>
      </c>
      <c r="U465" s="376">
        <f t="shared" si="529"/>
        <v>0</v>
      </c>
      <c r="V465" s="376">
        <f t="shared" si="529"/>
        <v>0</v>
      </c>
      <c r="W465" s="376">
        <f t="shared" si="529"/>
        <v>0</v>
      </c>
      <c r="X465" s="376">
        <f t="shared" si="529"/>
        <v>0</v>
      </c>
      <c r="Y465" s="376">
        <f t="shared" si="529"/>
        <v>0</v>
      </c>
      <c r="Z465" s="376">
        <f t="shared" si="529"/>
        <v>0</v>
      </c>
      <c r="AA465" s="105">
        <f t="shared" si="490"/>
        <v>0</v>
      </c>
      <c r="AB465" s="105">
        <f t="shared" si="491"/>
        <v>0</v>
      </c>
      <c r="AC465" s="104">
        <f t="shared" si="492"/>
        <v>0</v>
      </c>
    </row>
    <row r="466" spans="1:29" s="5" customFormat="1" ht="28.5" x14ac:dyDescent="0.2">
      <c r="A466" s="156"/>
      <c r="B466" s="97" t="s">
        <v>2717</v>
      </c>
      <c r="C466" s="98" t="s">
        <v>2718</v>
      </c>
      <c r="D466" s="118"/>
      <c r="E466" s="285">
        <f>SUM('ADICIONES  2018'!C466:M466)</f>
        <v>181610466</v>
      </c>
      <c r="F466" s="118"/>
      <c r="G466" s="118"/>
      <c r="H466" s="118"/>
      <c r="I466" s="118"/>
      <c r="J466" s="118"/>
      <c r="K466" s="287">
        <f t="shared" si="527"/>
        <v>181610466</v>
      </c>
      <c r="L466" s="118"/>
      <c r="M466" s="118"/>
      <c r="N466" s="118"/>
      <c r="O466" s="118"/>
      <c r="P466" s="118"/>
      <c r="Q466" s="118"/>
      <c r="R466" s="287">
        <f t="shared" si="485"/>
        <v>0</v>
      </c>
      <c r="S466" s="118"/>
      <c r="T466" s="118"/>
      <c r="U466" s="118"/>
      <c r="V466" s="118"/>
      <c r="W466" s="118"/>
      <c r="X466" s="118"/>
      <c r="Y466" s="118"/>
      <c r="Z466" s="118"/>
      <c r="AA466" s="287">
        <f t="shared" si="490"/>
        <v>0</v>
      </c>
      <c r="AB466" s="287">
        <f t="shared" si="491"/>
        <v>0</v>
      </c>
      <c r="AC466" s="37">
        <f t="shared" si="492"/>
        <v>0</v>
      </c>
    </row>
    <row r="467" spans="1:29" s="5" customFormat="1" ht="28.5" x14ac:dyDescent="0.2">
      <c r="A467" s="156"/>
      <c r="B467" s="97" t="s">
        <v>2719</v>
      </c>
      <c r="C467" s="98" t="s">
        <v>2720</v>
      </c>
      <c r="D467" s="118"/>
      <c r="E467" s="285">
        <f>SUM('ADICIONES  2018'!C467:M467)</f>
        <v>35596859</v>
      </c>
      <c r="F467" s="118"/>
      <c r="G467" s="118"/>
      <c r="H467" s="118"/>
      <c r="I467" s="118"/>
      <c r="J467" s="118"/>
      <c r="K467" s="287">
        <f t="shared" si="527"/>
        <v>35596859</v>
      </c>
      <c r="L467" s="118"/>
      <c r="M467" s="118"/>
      <c r="N467" s="118"/>
      <c r="O467" s="118"/>
      <c r="P467" s="118"/>
      <c r="Q467" s="118"/>
      <c r="R467" s="287">
        <f t="shared" si="485"/>
        <v>0</v>
      </c>
      <c r="S467" s="118"/>
      <c r="T467" s="118"/>
      <c r="U467" s="118"/>
      <c r="V467" s="118"/>
      <c r="W467" s="118"/>
      <c r="X467" s="118"/>
      <c r="Y467" s="118"/>
      <c r="Z467" s="118"/>
      <c r="AA467" s="287">
        <f t="shared" si="490"/>
        <v>0</v>
      </c>
      <c r="AB467" s="287">
        <f t="shared" si="491"/>
        <v>0</v>
      </c>
      <c r="AC467" s="37">
        <f t="shared" si="492"/>
        <v>0</v>
      </c>
    </row>
    <row r="468" spans="1:29" s="79" customFormat="1" ht="31.5" x14ac:dyDescent="0.2">
      <c r="A468" s="369"/>
      <c r="B468" s="110" t="s">
        <v>2947</v>
      </c>
      <c r="C468" s="106" t="s">
        <v>2948</v>
      </c>
      <c r="D468" s="376">
        <f>SUM(D469:D470)</f>
        <v>0</v>
      </c>
      <c r="E468" s="105">
        <f>SUM('ADICIONES  2018'!C468:M468)</f>
        <v>22574292</v>
      </c>
      <c r="F468" s="376">
        <f>SUM(F469:F470)</f>
        <v>0</v>
      </c>
      <c r="G468" s="376">
        <f>SUM(G469:G470)</f>
        <v>0</v>
      </c>
      <c r="H468" s="376">
        <f>SUM(H469:H470)</f>
        <v>0</v>
      </c>
      <c r="I468" s="376">
        <f>SUM(I469:I470)</f>
        <v>0</v>
      </c>
      <c r="J468" s="376">
        <f>SUM(J469:J470)</f>
        <v>0</v>
      </c>
      <c r="K468" s="105">
        <f t="shared" si="527"/>
        <v>22574292</v>
      </c>
      <c r="L468" s="376">
        <f t="shared" ref="L468:Q468" si="530">SUM(L469:L470)</f>
        <v>0</v>
      </c>
      <c r="M468" s="376">
        <f t="shared" si="530"/>
        <v>0</v>
      </c>
      <c r="N468" s="376">
        <f t="shared" si="530"/>
        <v>0</v>
      </c>
      <c r="O468" s="376">
        <f t="shared" si="530"/>
        <v>0</v>
      </c>
      <c r="P468" s="376">
        <f t="shared" si="530"/>
        <v>0</v>
      </c>
      <c r="Q468" s="376">
        <f t="shared" si="530"/>
        <v>0</v>
      </c>
      <c r="R468" s="105">
        <f t="shared" si="485"/>
        <v>0</v>
      </c>
      <c r="S468" s="376">
        <f t="shared" ref="S468:Z468" si="531">SUM(S469:S470)</f>
        <v>0</v>
      </c>
      <c r="T468" s="376">
        <f t="shared" si="531"/>
        <v>0</v>
      </c>
      <c r="U468" s="376">
        <f t="shared" si="531"/>
        <v>0</v>
      </c>
      <c r="V468" s="376">
        <f t="shared" si="531"/>
        <v>0</v>
      </c>
      <c r="W468" s="376">
        <f t="shared" si="531"/>
        <v>0</v>
      </c>
      <c r="X468" s="376">
        <f t="shared" si="531"/>
        <v>0</v>
      </c>
      <c r="Y468" s="376">
        <f t="shared" si="531"/>
        <v>0</v>
      </c>
      <c r="Z468" s="376">
        <f t="shared" si="531"/>
        <v>0</v>
      </c>
      <c r="AA468" s="105">
        <f t="shared" si="490"/>
        <v>0</v>
      </c>
      <c r="AB468" s="105">
        <f t="shared" si="491"/>
        <v>0</v>
      </c>
      <c r="AC468" s="104">
        <f t="shared" si="492"/>
        <v>0</v>
      </c>
    </row>
    <row r="469" spans="1:29" s="5" customFormat="1" ht="28.5" x14ac:dyDescent="0.2">
      <c r="A469" s="156"/>
      <c r="B469" s="97" t="s">
        <v>2721</v>
      </c>
      <c r="C469" s="98" t="s">
        <v>2722</v>
      </c>
      <c r="D469" s="118"/>
      <c r="E469" s="285">
        <f>SUM('ADICIONES  2018'!C469:M469)</f>
        <v>18061702</v>
      </c>
      <c r="F469" s="118"/>
      <c r="G469" s="118"/>
      <c r="H469" s="118"/>
      <c r="I469" s="118"/>
      <c r="J469" s="118"/>
      <c r="K469" s="287">
        <f t="shared" si="527"/>
        <v>18061702</v>
      </c>
      <c r="L469" s="118"/>
      <c r="M469" s="118"/>
      <c r="N469" s="118"/>
      <c r="O469" s="118"/>
      <c r="P469" s="118"/>
      <c r="Q469" s="118"/>
      <c r="R469" s="287">
        <f t="shared" si="485"/>
        <v>0</v>
      </c>
      <c r="S469" s="118"/>
      <c r="T469" s="118"/>
      <c r="U469" s="118"/>
      <c r="V469" s="118"/>
      <c r="W469" s="118"/>
      <c r="X469" s="118"/>
      <c r="Y469" s="118"/>
      <c r="Z469" s="118"/>
      <c r="AA469" s="287">
        <f t="shared" si="490"/>
        <v>0</v>
      </c>
      <c r="AB469" s="287">
        <f t="shared" si="491"/>
        <v>0</v>
      </c>
      <c r="AC469" s="37">
        <f t="shared" si="492"/>
        <v>0</v>
      </c>
    </row>
    <row r="470" spans="1:29" s="5" customFormat="1" ht="28.5" x14ac:dyDescent="0.2">
      <c r="A470" s="156"/>
      <c r="B470" s="97" t="s">
        <v>2723</v>
      </c>
      <c r="C470" s="98" t="s">
        <v>2724</v>
      </c>
      <c r="D470" s="118"/>
      <c r="E470" s="285">
        <f>SUM('ADICIONES  2018'!C470:M470)</f>
        <v>4512590</v>
      </c>
      <c r="F470" s="118"/>
      <c r="G470" s="118"/>
      <c r="H470" s="118"/>
      <c r="I470" s="118"/>
      <c r="J470" s="118"/>
      <c r="K470" s="287">
        <f t="shared" si="527"/>
        <v>4512590</v>
      </c>
      <c r="L470" s="118"/>
      <c r="M470" s="118"/>
      <c r="N470" s="118"/>
      <c r="O470" s="118"/>
      <c r="P470" s="118"/>
      <c r="Q470" s="118"/>
      <c r="R470" s="287">
        <f t="shared" si="485"/>
        <v>0</v>
      </c>
      <c r="S470" s="118"/>
      <c r="T470" s="118"/>
      <c r="U470" s="118"/>
      <c r="V470" s="118"/>
      <c r="W470" s="118"/>
      <c r="X470" s="118"/>
      <c r="Y470" s="118"/>
      <c r="Z470" s="118"/>
      <c r="AA470" s="287">
        <f t="shared" si="490"/>
        <v>0</v>
      </c>
      <c r="AB470" s="287">
        <f t="shared" si="491"/>
        <v>0</v>
      </c>
      <c r="AC470" s="37">
        <f t="shared" si="492"/>
        <v>0</v>
      </c>
    </row>
    <row r="471" spans="1:29" s="79" customFormat="1" ht="31.5" x14ac:dyDescent="0.2">
      <c r="A471" s="369"/>
      <c r="B471" s="110" t="s">
        <v>2949</v>
      </c>
      <c r="C471" s="106" t="s">
        <v>2950</v>
      </c>
      <c r="D471" s="376">
        <f>SUM(D472:D473)</f>
        <v>0</v>
      </c>
      <c r="E471" s="105">
        <f>SUM('ADICIONES  2018'!C471:M471)</f>
        <v>16871885.170000002</v>
      </c>
      <c r="F471" s="376">
        <f>SUM(F472:F473)</f>
        <v>0</v>
      </c>
      <c r="G471" s="376">
        <f>SUM(G472:G473)</f>
        <v>0</v>
      </c>
      <c r="H471" s="376">
        <f>SUM(H472:H473)</f>
        <v>0</v>
      </c>
      <c r="I471" s="376">
        <f>SUM(I472:I473)</f>
        <v>0</v>
      </c>
      <c r="J471" s="376">
        <f>SUM(J472:J473)</f>
        <v>0</v>
      </c>
      <c r="K471" s="105">
        <f t="shared" si="527"/>
        <v>16871885.170000002</v>
      </c>
      <c r="L471" s="376">
        <f t="shared" ref="L471:Q471" si="532">SUM(L472:L473)</f>
        <v>0</v>
      </c>
      <c r="M471" s="376">
        <f t="shared" si="532"/>
        <v>0</v>
      </c>
      <c r="N471" s="376">
        <f t="shared" si="532"/>
        <v>0</v>
      </c>
      <c r="O471" s="376">
        <f t="shared" si="532"/>
        <v>0</v>
      </c>
      <c r="P471" s="376">
        <f t="shared" si="532"/>
        <v>0</v>
      </c>
      <c r="Q471" s="376">
        <f t="shared" si="532"/>
        <v>0</v>
      </c>
      <c r="R471" s="105">
        <f t="shared" si="485"/>
        <v>0</v>
      </c>
      <c r="S471" s="376">
        <f t="shared" ref="S471:Z471" si="533">SUM(S472:S473)</f>
        <v>0</v>
      </c>
      <c r="T471" s="376">
        <f t="shared" si="533"/>
        <v>0</v>
      </c>
      <c r="U471" s="376">
        <f t="shared" si="533"/>
        <v>0</v>
      </c>
      <c r="V471" s="376">
        <f t="shared" si="533"/>
        <v>0</v>
      </c>
      <c r="W471" s="376">
        <f t="shared" si="533"/>
        <v>0</v>
      </c>
      <c r="X471" s="376">
        <f t="shared" si="533"/>
        <v>0</v>
      </c>
      <c r="Y471" s="376">
        <f t="shared" si="533"/>
        <v>0</v>
      </c>
      <c r="Z471" s="376">
        <f t="shared" si="533"/>
        <v>0</v>
      </c>
      <c r="AA471" s="105">
        <f t="shared" si="490"/>
        <v>0</v>
      </c>
      <c r="AB471" s="105">
        <f t="shared" si="491"/>
        <v>0</v>
      </c>
      <c r="AC471" s="104">
        <f t="shared" si="492"/>
        <v>0</v>
      </c>
    </row>
    <row r="472" spans="1:29" s="5" customFormat="1" ht="28.5" x14ac:dyDescent="0.2">
      <c r="A472" s="156"/>
      <c r="B472" s="97" t="s">
        <v>2725</v>
      </c>
      <c r="C472" s="98" t="s">
        <v>2726</v>
      </c>
      <c r="D472" s="118"/>
      <c r="E472" s="285">
        <f>SUM('ADICIONES  2018'!C472:M472)</f>
        <v>8543535</v>
      </c>
      <c r="F472" s="118"/>
      <c r="G472" s="118"/>
      <c r="H472" s="118"/>
      <c r="I472" s="118"/>
      <c r="J472" s="118"/>
      <c r="K472" s="287">
        <f t="shared" si="527"/>
        <v>8543535</v>
      </c>
      <c r="L472" s="118"/>
      <c r="M472" s="118"/>
      <c r="N472" s="118"/>
      <c r="O472" s="118"/>
      <c r="P472" s="118"/>
      <c r="Q472" s="118"/>
      <c r="R472" s="287">
        <f t="shared" si="485"/>
        <v>0</v>
      </c>
      <c r="S472" s="118"/>
      <c r="T472" s="118"/>
      <c r="U472" s="118"/>
      <c r="V472" s="118"/>
      <c r="W472" s="118"/>
      <c r="X472" s="118"/>
      <c r="Y472" s="118"/>
      <c r="Z472" s="118"/>
      <c r="AA472" s="287">
        <f t="shared" si="490"/>
        <v>0</v>
      </c>
      <c r="AB472" s="287">
        <f t="shared" si="491"/>
        <v>0</v>
      </c>
      <c r="AC472" s="37">
        <f t="shared" si="492"/>
        <v>0</v>
      </c>
    </row>
    <row r="473" spans="1:29" s="5" customFormat="1" ht="28.5" x14ac:dyDescent="0.2">
      <c r="A473" s="156"/>
      <c r="B473" s="97" t="s">
        <v>2727</v>
      </c>
      <c r="C473" s="98" t="s">
        <v>2728</v>
      </c>
      <c r="D473" s="118"/>
      <c r="E473" s="285">
        <f>SUM('ADICIONES  2018'!C473:M473)</f>
        <v>8328350.1699999999</v>
      </c>
      <c r="F473" s="118"/>
      <c r="G473" s="118"/>
      <c r="H473" s="118"/>
      <c r="I473" s="118"/>
      <c r="J473" s="118"/>
      <c r="K473" s="287">
        <f t="shared" si="527"/>
        <v>8328350.1699999999</v>
      </c>
      <c r="L473" s="118"/>
      <c r="M473" s="118"/>
      <c r="N473" s="118"/>
      <c r="O473" s="118"/>
      <c r="P473" s="118"/>
      <c r="Q473" s="118"/>
      <c r="R473" s="287">
        <f t="shared" si="485"/>
        <v>0</v>
      </c>
      <c r="S473" s="118"/>
      <c r="T473" s="118"/>
      <c r="U473" s="118"/>
      <c r="V473" s="118"/>
      <c r="W473" s="118"/>
      <c r="X473" s="118"/>
      <c r="Y473" s="118"/>
      <c r="Z473" s="118"/>
      <c r="AA473" s="287">
        <f t="shared" si="490"/>
        <v>0</v>
      </c>
      <c r="AB473" s="287">
        <f t="shared" si="491"/>
        <v>0</v>
      </c>
      <c r="AC473" s="37">
        <f t="shared" si="492"/>
        <v>0</v>
      </c>
    </row>
    <row r="474" spans="1:29" s="79" customFormat="1" ht="31.5" x14ac:dyDescent="0.2">
      <c r="A474" s="369"/>
      <c r="B474" s="110" t="s">
        <v>2952</v>
      </c>
      <c r="C474" s="106" t="s">
        <v>2951</v>
      </c>
      <c r="D474" s="376">
        <f>SUM(D475)</f>
        <v>0</v>
      </c>
      <c r="E474" s="105">
        <f>SUM('ADICIONES  2018'!C474:M474)</f>
        <v>15090804</v>
      </c>
      <c r="F474" s="376">
        <f>SUM(F475)</f>
        <v>0</v>
      </c>
      <c r="G474" s="376">
        <f>SUM(G475)</f>
        <v>0</v>
      </c>
      <c r="H474" s="376">
        <f>SUM(H475)</f>
        <v>0</v>
      </c>
      <c r="I474" s="376">
        <f>SUM(I475)</f>
        <v>0</v>
      </c>
      <c r="J474" s="376">
        <f>SUM(J475)</f>
        <v>0</v>
      </c>
      <c r="K474" s="105">
        <f t="shared" si="527"/>
        <v>15090804</v>
      </c>
      <c r="L474" s="376">
        <f t="shared" ref="L474:Q474" si="534">SUM(L475)</f>
        <v>0</v>
      </c>
      <c r="M474" s="376">
        <f t="shared" si="534"/>
        <v>0</v>
      </c>
      <c r="N474" s="376">
        <f t="shared" si="534"/>
        <v>0</v>
      </c>
      <c r="O474" s="376">
        <f t="shared" si="534"/>
        <v>0</v>
      </c>
      <c r="P474" s="376">
        <f t="shared" si="534"/>
        <v>0</v>
      </c>
      <c r="Q474" s="376">
        <f t="shared" si="534"/>
        <v>0</v>
      </c>
      <c r="R474" s="105">
        <f t="shared" si="485"/>
        <v>0</v>
      </c>
      <c r="S474" s="376">
        <f t="shared" ref="S474:Z474" si="535">SUM(S475)</f>
        <v>0</v>
      </c>
      <c r="T474" s="376">
        <f t="shared" si="535"/>
        <v>0</v>
      </c>
      <c r="U474" s="376">
        <f t="shared" si="535"/>
        <v>0</v>
      </c>
      <c r="V474" s="376">
        <f t="shared" si="535"/>
        <v>0</v>
      </c>
      <c r="W474" s="376">
        <f t="shared" si="535"/>
        <v>0</v>
      </c>
      <c r="X474" s="376">
        <f t="shared" si="535"/>
        <v>0</v>
      </c>
      <c r="Y474" s="376">
        <f t="shared" si="535"/>
        <v>0</v>
      </c>
      <c r="Z474" s="376">
        <f t="shared" si="535"/>
        <v>0</v>
      </c>
      <c r="AA474" s="105">
        <f t="shared" si="490"/>
        <v>0</v>
      </c>
      <c r="AB474" s="105">
        <f t="shared" si="491"/>
        <v>0</v>
      </c>
      <c r="AC474" s="104">
        <f t="shared" si="492"/>
        <v>0</v>
      </c>
    </row>
    <row r="475" spans="1:29" s="5" customFormat="1" ht="28.5" x14ac:dyDescent="0.2">
      <c r="A475" s="156"/>
      <c r="B475" s="97" t="s">
        <v>2729</v>
      </c>
      <c r="C475" s="98" t="s">
        <v>2730</v>
      </c>
      <c r="D475" s="118"/>
      <c r="E475" s="285">
        <f>SUM('ADICIONES  2018'!C475:M475)</f>
        <v>15090804</v>
      </c>
      <c r="F475" s="118"/>
      <c r="G475" s="118"/>
      <c r="H475" s="118"/>
      <c r="I475" s="118"/>
      <c r="J475" s="118"/>
      <c r="K475" s="287">
        <f t="shared" si="527"/>
        <v>15090804</v>
      </c>
      <c r="L475" s="118"/>
      <c r="M475" s="118"/>
      <c r="N475" s="118"/>
      <c r="O475" s="118"/>
      <c r="P475" s="118"/>
      <c r="Q475" s="118"/>
      <c r="R475" s="287">
        <f t="shared" si="485"/>
        <v>0</v>
      </c>
      <c r="S475" s="118"/>
      <c r="T475" s="118"/>
      <c r="U475" s="118"/>
      <c r="V475" s="118"/>
      <c r="W475" s="118"/>
      <c r="X475" s="118"/>
      <c r="Y475" s="118"/>
      <c r="Z475" s="118"/>
      <c r="AA475" s="287">
        <f t="shared" si="490"/>
        <v>0</v>
      </c>
      <c r="AB475" s="287">
        <f t="shared" si="491"/>
        <v>0</v>
      </c>
      <c r="AC475" s="37">
        <f t="shared" si="492"/>
        <v>0</v>
      </c>
    </row>
    <row r="476" spans="1:29" s="79" customFormat="1" ht="31.5" x14ac:dyDescent="0.2">
      <c r="A476" s="369"/>
      <c r="B476" s="110" t="s">
        <v>2953</v>
      </c>
      <c r="C476" s="106" t="s">
        <v>2954</v>
      </c>
      <c r="D476" s="376">
        <f>SUM(D477:D478)</f>
        <v>0</v>
      </c>
      <c r="E476" s="105">
        <f>SUM('ADICIONES  2018'!C476:M476)</f>
        <v>44786594</v>
      </c>
      <c r="F476" s="376">
        <f>SUM(F477:F478)</f>
        <v>0</v>
      </c>
      <c r="G476" s="376">
        <f>SUM(G477:G478)</f>
        <v>0</v>
      </c>
      <c r="H476" s="376">
        <f>SUM(H477:H478)</f>
        <v>0</v>
      </c>
      <c r="I476" s="376">
        <f>SUM(I477:I478)</f>
        <v>0</v>
      </c>
      <c r="J476" s="376">
        <f>SUM(J477:J478)</f>
        <v>0</v>
      </c>
      <c r="K476" s="105">
        <f t="shared" si="527"/>
        <v>44786594</v>
      </c>
      <c r="L476" s="376">
        <f t="shared" ref="L476:Q476" si="536">SUM(L477:L478)</f>
        <v>0</v>
      </c>
      <c r="M476" s="376">
        <f t="shared" si="536"/>
        <v>0</v>
      </c>
      <c r="N476" s="376">
        <f t="shared" si="536"/>
        <v>0</v>
      </c>
      <c r="O476" s="376">
        <f t="shared" si="536"/>
        <v>0</v>
      </c>
      <c r="P476" s="376">
        <f t="shared" si="536"/>
        <v>0</v>
      </c>
      <c r="Q476" s="376">
        <f t="shared" si="536"/>
        <v>0</v>
      </c>
      <c r="R476" s="105">
        <f t="shared" si="485"/>
        <v>0</v>
      </c>
      <c r="S476" s="376">
        <f t="shared" ref="S476:Z476" si="537">SUM(S477:S478)</f>
        <v>0</v>
      </c>
      <c r="T476" s="376">
        <f t="shared" si="537"/>
        <v>0</v>
      </c>
      <c r="U476" s="376">
        <f t="shared" si="537"/>
        <v>0</v>
      </c>
      <c r="V476" s="376">
        <f t="shared" si="537"/>
        <v>0</v>
      </c>
      <c r="W476" s="376">
        <f t="shared" si="537"/>
        <v>0</v>
      </c>
      <c r="X476" s="376">
        <f t="shared" si="537"/>
        <v>0</v>
      </c>
      <c r="Y476" s="376">
        <f t="shared" si="537"/>
        <v>0</v>
      </c>
      <c r="Z476" s="376">
        <f t="shared" si="537"/>
        <v>0</v>
      </c>
      <c r="AA476" s="105">
        <f t="shared" si="490"/>
        <v>0</v>
      </c>
      <c r="AB476" s="105">
        <f t="shared" si="491"/>
        <v>0</v>
      </c>
      <c r="AC476" s="104">
        <f t="shared" si="492"/>
        <v>0</v>
      </c>
    </row>
    <row r="477" spans="1:29" s="5" customFormat="1" ht="28.5" x14ac:dyDescent="0.2">
      <c r="A477" s="156"/>
      <c r="B477" s="97" t="s">
        <v>2731</v>
      </c>
      <c r="C477" s="98" t="s">
        <v>2732</v>
      </c>
      <c r="D477" s="118"/>
      <c r="E477" s="285">
        <f>SUM('ADICIONES  2018'!C477:M477)</f>
        <v>25164807</v>
      </c>
      <c r="F477" s="118"/>
      <c r="G477" s="118"/>
      <c r="H477" s="118"/>
      <c r="I477" s="118"/>
      <c r="J477" s="118"/>
      <c r="K477" s="287">
        <f t="shared" si="527"/>
        <v>25164807</v>
      </c>
      <c r="L477" s="118"/>
      <c r="M477" s="118"/>
      <c r="N477" s="118"/>
      <c r="O477" s="118"/>
      <c r="P477" s="118"/>
      <c r="Q477" s="118"/>
      <c r="R477" s="287">
        <f t="shared" si="485"/>
        <v>0</v>
      </c>
      <c r="S477" s="118"/>
      <c r="T477" s="118"/>
      <c r="U477" s="118"/>
      <c r="V477" s="118"/>
      <c r="W477" s="118"/>
      <c r="X477" s="118"/>
      <c r="Y477" s="118"/>
      <c r="Z477" s="118"/>
      <c r="AA477" s="287">
        <f t="shared" si="490"/>
        <v>0</v>
      </c>
      <c r="AB477" s="287">
        <f t="shared" si="491"/>
        <v>0</v>
      </c>
      <c r="AC477" s="37">
        <f t="shared" si="492"/>
        <v>0</v>
      </c>
    </row>
    <row r="478" spans="1:29" s="5" customFormat="1" ht="28.5" x14ac:dyDescent="0.2">
      <c r="A478" s="156"/>
      <c r="B478" s="97" t="s">
        <v>2733</v>
      </c>
      <c r="C478" s="98" t="s">
        <v>2734</v>
      </c>
      <c r="D478" s="118"/>
      <c r="E478" s="285">
        <f>SUM('ADICIONES  2018'!C478:M478)</f>
        <v>19621787</v>
      </c>
      <c r="F478" s="118"/>
      <c r="G478" s="118"/>
      <c r="H478" s="118"/>
      <c r="I478" s="118"/>
      <c r="J478" s="118"/>
      <c r="K478" s="287">
        <f t="shared" si="527"/>
        <v>19621787</v>
      </c>
      <c r="L478" s="118"/>
      <c r="M478" s="118"/>
      <c r="N478" s="118"/>
      <c r="O478" s="118"/>
      <c r="P478" s="118"/>
      <c r="Q478" s="118"/>
      <c r="R478" s="287">
        <f t="shared" si="485"/>
        <v>0</v>
      </c>
      <c r="S478" s="118"/>
      <c r="T478" s="118"/>
      <c r="U478" s="118"/>
      <c r="V478" s="118"/>
      <c r="W478" s="118"/>
      <c r="X478" s="118"/>
      <c r="Y478" s="118"/>
      <c r="Z478" s="118"/>
      <c r="AA478" s="287">
        <f t="shared" si="490"/>
        <v>0</v>
      </c>
      <c r="AB478" s="287">
        <f t="shared" si="491"/>
        <v>0</v>
      </c>
      <c r="AC478" s="37">
        <f t="shared" si="492"/>
        <v>0</v>
      </c>
    </row>
    <row r="479" spans="1:29" s="79" customFormat="1" ht="26.25" customHeight="1" x14ac:dyDescent="0.2">
      <c r="A479" s="369"/>
      <c r="B479" s="110" t="s">
        <v>2956</v>
      </c>
      <c r="C479" s="106" t="s">
        <v>2955</v>
      </c>
      <c r="D479" s="376">
        <f>SUM(D480)</f>
        <v>0</v>
      </c>
      <c r="E479" s="105">
        <f>SUM('ADICIONES  2018'!C479:M479)</f>
        <v>50925670</v>
      </c>
      <c r="F479" s="376">
        <f>SUM(F480)</f>
        <v>0</v>
      </c>
      <c r="G479" s="376">
        <f>SUM(G480)</f>
        <v>0</v>
      </c>
      <c r="H479" s="376">
        <f>SUM(H480)</f>
        <v>0</v>
      </c>
      <c r="I479" s="376">
        <f>SUM(I480)</f>
        <v>0</v>
      </c>
      <c r="J479" s="376">
        <f>SUM(J480)</f>
        <v>0</v>
      </c>
      <c r="K479" s="105">
        <f t="shared" si="527"/>
        <v>50925670</v>
      </c>
      <c r="L479" s="376">
        <f t="shared" ref="L479:Q479" si="538">SUM(L480)</f>
        <v>0</v>
      </c>
      <c r="M479" s="376">
        <f t="shared" si="538"/>
        <v>0</v>
      </c>
      <c r="N479" s="376">
        <f t="shared" si="538"/>
        <v>0</v>
      </c>
      <c r="O479" s="376">
        <f t="shared" si="538"/>
        <v>0</v>
      </c>
      <c r="P479" s="376">
        <f t="shared" si="538"/>
        <v>0</v>
      </c>
      <c r="Q479" s="376">
        <f t="shared" si="538"/>
        <v>0</v>
      </c>
      <c r="R479" s="105">
        <f t="shared" si="485"/>
        <v>0</v>
      </c>
      <c r="S479" s="376">
        <f t="shared" ref="S479:Z479" si="539">SUM(S480)</f>
        <v>0</v>
      </c>
      <c r="T479" s="376">
        <f t="shared" si="539"/>
        <v>0</v>
      </c>
      <c r="U479" s="376">
        <f t="shared" si="539"/>
        <v>0</v>
      </c>
      <c r="V479" s="376">
        <f t="shared" si="539"/>
        <v>0</v>
      </c>
      <c r="W479" s="376">
        <f t="shared" si="539"/>
        <v>0</v>
      </c>
      <c r="X479" s="376">
        <f t="shared" si="539"/>
        <v>0</v>
      </c>
      <c r="Y479" s="376">
        <f t="shared" si="539"/>
        <v>0</v>
      </c>
      <c r="Z479" s="376">
        <f t="shared" si="539"/>
        <v>0</v>
      </c>
      <c r="AA479" s="105">
        <f t="shared" si="490"/>
        <v>0</v>
      </c>
      <c r="AB479" s="105">
        <f t="shared" si="491"/>
        <v>0</v>
      </c>
      <c r="AC479" s="104">
        <f t="shared" si="492"/>
        <v>0</v>
      </c>
    </row>
    <row r="480" spans="1:29" s="5" customFormat="1" ht="28.5" x14ac:dyDescent="0.2">
      <c r="A480" s="156"/>
      <c r="B480" s="97" t="s">
        <v>2735</v>
      </c>
      <c r="C480" s="98" t="s">
        <v>2736</v>
      </c>
      <c r="D480" s="118"/>
      <c r="E480" s="285">
        <f>SUM('ADICIONES  2018'!C480:M480)</f>
        <v>50925670</v>
      </c>
      <c r="F480" s="118"/>
      <c r="G480" s="118"/>
      <c r="H480" s="118"/>
      <c r="I480" s="118"/>
      <c r="J480" s="118"/>
      <c r="K480" s="287">
        <f t="shared" si="527"/>
        <v>50925670</v>
      </c>
      <c r="L480" s="118"/>
      <c r="M480" s="118"/>
      <c r="N480" s="118"/>
      <c r="O480" s="118"/>
      <c r="P480" s="118"/>
      <c r="Q480" s="118"/>
      <c r="R480" s="287">
        <f t="shared" si="485"/>
        <v>0</v>
      </c>
      <c r="S480" s="118"/>
      <c r="T480" s="118"/>
      <c r="U480" s="118"/>
      <c r="V480" s="118"/>
      <c r="W480" s="118"/>
      <c r="X480" s="118"/>
      <c r="Y480" s="118"/>
      <c r="Z480" s="118"/>
      <c r="AA480" s="287">
        <f t="shared" si="490"/>
        <v>0</v>
      </c>
      <c r="AB480" s="287">
        <f t="shared" si="491"/>
        <v>0</v>
      </c>
      <c r="AC480" s="37">
        <f t="shared" si="492"/>
        <v>0</v>
      </c>
    </row>
    <row r="481" spans="1:29" s="79" customFormat="1" ht="31.5" x14ac:dyDescent="0.2">
      <c r="A481" s="369"/>
      <c r="B481" s="110" t="s">
        <v>2958</v>
      </c>
      <c r="C481" s="106" t="s">
        <v>2957</v>
      </c>
      <c r="D481" s="376">
        <f>SUM(D482)</f>
        <v>0</v>
      </c>
      <c r="E481" s="105">
        <f>SUM('ADICIONES  2018'!C481:M481)</f>
        <v>83039078</v>
      </c>
      <c r="F481" s="376">
        <f>SUM(F482)</f>
        <v>0</v>
      </c>
      <c r="G481" s="376">
        <f>SUM(G482)</f>
        <v>0</v>
      </c>
      <c r="H481" s="376">
        <f>SUM(H482)</f>
        <v>0</v>
      </c>
      <c r="I481" s="376">
        <f>SUM(I482)</f>
        <v>0</v>
      </c>
      <c r="J481" s="376">
        <f>SUM(J482)</f>
        <v>0</v>
      </c>
      <c r="K481" s="105">
        <f t="shared" si="527"/>
        <v>83039078</v>
      </c>
      <c r="L481" s="376">
        <f t="shared" ref="L481:Q481" si="540">SUM(L482)</f>
        <v>0</v>
      </c>
      <c r="M481" s="376">
        <f t="shared" si="540"/>
        <v>0</v>
      </c>
      <c r="N481" s="376">
        <f t="shared" si="540"/>
        <v>0</v>
      </c>
      <c r="O481" s="376">
        <f t="shared" si="540"/>
        <v>0</v>
      </c>
      <c r="P481" s="376">
        <f t="shared" si="540"/>
        <v>0</v>
      </c>
      <c r="Q481" s="376">
        <f t="shared" si="540"/>
        <v>0</v>
      </c>
      <c r="R481" s="105">
        <f t="shared" si="485"/>
        <v>0</v>
      </c>
      <c r="S481" s="376">
        <f t="shared" ref="S481:Z481" si="541">SUM(S482)</f>
        <v>0</v>
      </c>
      <c r="T481" s="376">
        <f t="shared" si="541"/>
        <v>0</v>
      </c>
      <c r="U481" s="376">
        <f t="shared" si="541"/>
        <v>0</v>
      </c>
      <c r="V481" s="376">
        <f t="shared" si="541"/>
        <v>0</v>
      </c>
      <c r="W481" s="376">
        <f t="shared" si="541"/>
        <v>0</v>
      </c>
      <c r="X481" s="376">
        <f t="shared" si="541"/>
        <v>0</v>
      </c>
      <c r="Y481" s="376">
        <f t="shared" si="541"/>
        <v>0</v>
      </c>
      <c r="Z481" s="376">
        <f t="shared" si="541"/>
        <v>0</v>
      </c>
      <c r="AA481" s="105">
        <f t="shared" si="490"/>
        <v>0</v>
      </c>
      <c r="AB481" s="105">
        <f t="shared" si="491"/>
        <v>0</v>
      </c>
      <c r="AC481" s="104">
        <f t="shared" si="492"/>
        <v>0</v>
      </c>
    </row>
    <row r="482" spans="1:29" s="5" customFormat="1" ht="28.5" x14ac:dyDescent="0.2">
      <c r="A482" s="156"/>
      <c r="B482" s="97" t="s">
        <v>2737</v>
      </c>
      <c r="C482" s="98" t="s">
        <v>2738</v>
      </c>
      <c r="D482" s="118"/>
      <c r="E482" s="285">
        <f>SUM('ADICIONES  2018'!C482:M482)</f>
        <v>83039078</v>
      </c>
      <c r="F482" s="118"/>
      <c r="G482" s="118"/>
      <c r="H482" s="118"/>
      <c r="I482" s="118"/>
      <c r="J482" s="118"/>
      <c r="K482" s="287">
        <f t="shared" si="527"/>
        <v>83039078</v>
      </c>
      <c r="L482" s="118"/>
      <c r="M482" s="118"/>
      <c r="N482" s="118"/>
      <c r="O482" s="118"/>
      <c r="P482" s="118"/>
      <c r="Q482" s="118"/>
      <c r="R482" s="287">
        <f t="shared" si="485"/>
        <v>0</v>
      </c>
      <c r="S482" s="118"/>
      <c r="T482" s="118"/>
      <c r="U482" s="118"/>
      <c r="V482" s="118"/>
      <c r="W482" s="118"/>
      <c r="X482" s="118"/>
      <c r="Y482" s="118"/>
      <c r="Z482" s="118"/>
      <c r="AA482" s="287">
        <f t="shared" si="490"/>
        <v>0</v>
      </c>
      <c r="AB482" s="287">
        <f t="shared" si="491"/>
        <v>0</v>
      </c>
      <c r="AC482" s="37">
        <f t="shared" si="492"/>
        <v>0</v>
      </c>
    </row>
    <row r="483" spans="1:29" s="79" customFormat="1" ht="31.5" x14ac:dyDescent="0.2">
      <c r="A483" s="369"/>
      <c r="B483" s="110" t="s">
        <v>2960</v>
      </c>
      <c r="C483" s="106" t="s">
        <v>2959</v>
      </c>
      <c r="D483" s="376">
        <f>SUM(D484:D485)</f>
        <v>0</v>
      </c>
      <c r="E483" s="105">
        <f>SUM('ADICIONES  2018'!C483:M483)</f>
        <v>8316756</v>
      </c>
      <c r="F483" s="376">
        <f>SUM(F484:F485)</f>
        <v>0</v>
      </c>
      <c r="G483" s="376">
        <f>SUM(G484:G485)</f>
        <v>0</v>
      </c>
      <c r="H483" s="376">
        <f>SUM(H484:H485)</f>
        <v>0</v>
      </c>
      <c r="I483" s="376">
        <f>SUM(I484:I485)</f>
        <v>0</v>
      </c>
      <c r="J483" s="376">
        <f>SUM(J484:J485)</f>
        <v>0</v>
      </c>
      <c r="K483" s="105">
        <f t="shared" si="527"/>
        <v>8316756</v>
      </c>
      <c r="L483" s="376">
        <f t="shared" ref="L483:Q483" si="542">SUM(L484:L485)</f>
        <v>0</v>
      </c>
      <c r="M483" s="376">
        <f t="shared" si="542"/>
        <v>0</v>
      </c>
      <c r="N483" s="376">
        <f t="shared" si="542"/>
        <v>0</v>
      </c>
      <c r="O483" s="376">
        <f t="shared" si="542"/>
        <v>0</v>
      </c>
      <c r="P483" s="376">
        <f t="shared" si="542"/>
        <v>0</v>
      </c>
      <c r="Q483" s="376">
        <f t="shared" si="542"/>
        <v>0</v>
      </c>
      <c r="R483" s="105">
        <f t="shared" si="485"/>
        <v>0</v>
      </c>
      <c r="S483" s="376">
        <f t="shared" ref="S483:Z483" si="543">SUM(S484:S485)</f>
        <v>0</v>
      </c>
      <c r="T483" s="376">
        <f t="shared" si="543"/>
        <v>0</v>
      </c>
      <c r="U483" s="376">
        <f t="shared" si="543"/>
        <v>0</v>
      </c>
      <c r="V483" s="376">
        <f t="shared" si="543"/>
        <v>0</v>
      </c>
      <c r="W483" s="376">
        <f t="shared" si="543"/>
        <v>0</v>
      </c>
      <c r="X483" s="376">
        <f t="shared" si="543"/>
        <v>0</v>
      </c>
      <c r="Y483" s="376">
        <f t="shared" si="543"/>
        <v>0</v>
      </c>
      <c r="Z483" s="376">
        <f t="shared" si="543"/>
        <v>0</v>
      </c>
      <c r="AA483" s="105">
        <f t="shared" si="490"/>
        <v>0</v>
      </c>
      <c r="AB483" s="105">
        <f t="shared" si="491"/>
        <v>0</v>
      </c>
      <c r="AC483" s="104">
        <f t="shared" si="492"/>
        <v>0</v>
      </c>
    </row>
    <row r="484" spans="1:29" s="5" customFormat="1" ht="28.5" x14ac:dyDescent="0.2">
      <c r="A484" s="156"/>
      <c r="B484" s="97" t="s">
        <v>2739</v>
      </c>
      <c r="C484" s="98" t="s">
        <v>2740</v>
      </c>
      <c r="D484" s="118"/>
      <c r="E484" s="285">
        <f>SUM('ADICIONES  2018'!C484:M484)</f>
        <v>7666380</v>
      </c>
      <c r="F484" s="118"/>
      <c r="G484" s="118"/>
      <c r="H484" s="118"/>
      <c r="I484" s="118"/>
      <c r="J484" s="118"/>
      <c r="K484" s="287">
        <f t="shared" si="527"/>
        <v>7666380</v>
      </c>
      <c r="L484" s="118"/>
      <c r="M484" s="118"/>
      <c r="N484" s="118"/>
      <c r="O484" s="118"/>
      <c r="P484" s="118"/>
      <c r="Q484" s="118"/>
      <c r="R484" s="287">
        <f t="shared" si="485"/>
        <v>0</v>
      </c>
      <c r="S484" s="118"/>
      <c r="T484" s="118"/>
      <c r="U484" s="118"/>
      <c r="V484" s="118"/>
      <c r="W484" s="118"/>
      <c r="X484" s="118"/>
      <c r="Y484" s="118"/>
      <c r="Z484" s="118"/>
      <c r="AA484" s="287">
        <f t="shared" si="490"/>
        <v>0</v>
      </c>
      <c r="AB484" s="287">
        <f t="shared" si="491"/>
        <v>0</v>
      </c>
      <c r="AC484" s="37">
        <f t="shared" si="492"/>
        <v>0</v>
      </c>
    </row>
    <row r="485" spans="1:29" s="5" customFormat="1" ht="28.5" x14ac:dyDescent="0.2">
      <c r="A485" s="156"/>
      <c r="B485" s="97" t="s">
        <v>2741</v>
      </c>
      <c r="C485" s="98" t="s">
        <v>2742</v>
      </c>
      <c r="D485" s="118"/>
      <c r="E485" s="285">
        <f>SUM('ADICIONES  2018'!C485:M485)</f>
        <v>650376</v>
      </c>
      <c r="F485" s="118"/>
      <c r="G485" s="118"/>
      <c r="H485" s="118"/>
      <c r="I485" s="118"/>
      <c r="J485" s="118"/>
      <c r="K485" s="287">
        <f t="shared" si="527"/>
        <v>650376</v>
      </c>
      <c r="L485" s="118"/>
      <c r="M485" s="118"/>
      <c r="N485" s="118"/>
      <c r="O485" s="118"/>
      <c r="P485" s="118"/>
      <c r="Q485" s="118"/>
      <c r="R485" s="287">
        <f t="shared" si="485"/>
        <v>0</v>
      </c>
      <c r="S485" s="118"/>
      <c r="T485" s="118"/>
      <c r="U485" s="118"/>
      <c r="V485" s="118"/>
      <c r="W485" s="118"/>
      <c r="X485" s="118"/>
      <c r="Y485" s="118"/>
      <c r="Z485" s="118"/>
      <c r="AA485" s="287">
        <f t="shared" si="490"/>
        <v>0</v>
      </c>
      <c r="AB485" s="287">
        <f t="shared" si="491"/>
        <v>0</v>
      </c>
      <c r="AC485" s="37">
        <f t="shared" si="492"/>
        <v>0</v>
      </c>
    </row>
    <row r="486" spans="1:29" s="79" customFormat="1" ht="27" customHeight="1" x14ac:dyDescent="0.2">
      <c r="A486" s="369"/>
      <c r="B486" s="110" t="s">
        <v>2962</v>
      </c>
      <c r="C486" s="106" t="s">
        <v>2961</v>
      </c>
      <c r="D486" s="376">
        <f>SUM(D487)</f>
        <v>0</v>
      </c>
      <c r="E486" s="105">
        <f>SUM('ADICIONES  2018'!C486:M486)</f>
        <v>33827990</v>
      </c>
      <c r="F486" s="376">
        <f>SUM(F487)</f>
        <v>0</v>
      </c>
      <c r="G486" s="376">
        <f>SUM(G487)</f>
        <v>0</v>
      </c>
      <c r="H486" s="376">
        <f>SUM(H487)</f>
        <v>0</v>
      </c>
      <c r="I486" s="376">
        <f>SUM(I487)</f>
        <v>0</v>
      </c>
      <c r="J486" s="376">
        <f>SUM(J487)</f>
        <v>0</v>
      </c>
      <c r="K486" s="105">
        <f t="shared" si="527"/>
        <v>33827990</v>
      </c>
      <c r="L486" s="376">
        <f t="shared" ref="L486:Q486" si="544">SUM(L487)</f>
        <v>0</v>
      </c>
      <c r="M486" s="376">
        <f t="shared" si="544"/>
        <v>0</v>
      </c>
      <c r="N486" s="376">
        <f t="shared" si="544"/>
        <v>0</v>
      </c>
      <c r="O486" s="376">
        <f t="shared" si="544"/>
        <v>0</v>
      </c>
      <c r="P486" s="376">
        <f t="shared" si="544"/>
        <v>0</v>
      </c>
      <c r="Q486" s="376">
        <f t="shared" si="544"/>
        <v>0</v>
      </c>
      <c r="R486" s="105">
        <f t="shared" si="485"/>
        <v>0</v>
      </c>
      <c r="S486" s="376">
        <f t="shared" ref="S486:Z486" si="545">SUM(S487)</f>
        <v>0</v>
      </c>
      <c r="T486" s="376">
        <f t="shared" si="545"/>
        <v>0</v>
      </c>
      <c r="U486" s="376">
        <f t="shared" si="545"/>
        <v>0</v>
      </c>
      <c r="V486" s="376">
        <f t="shared" si="545"/>
        <v>0</v>
      </c>
      <c r="W486" s="376">
        <f t="shared" si="545"/>
        <v>0</v>
      </c>
      <c r="X486" s="376">
        <f t="shared" si="545"/>
        <v>0</v>
      </c>
      <c r="Y486" s="376">
        <f t="shared" si="545"/>
        <v>0</v>
      </c>
      <c r="Z486" s="376">
        <f t="shared" si="545"/>
        <v>0</v>
      </c>
      <c r="AA486" s="105">
        <f t="shared" ref="AA486:AA549" si="546">SUM(S486:Z486)</f>
        <v>0</v>
      </c>
      <c r="AB486" s="105">
        <f t="shared" ref="AB486:AB549" si="547">+R486+AA486</f>
        <v>0</v>
      </c>
      <c r="AC486" s="104">
        <f t="shared" ref="AC486:AC549" si="548">+AB486/K486</f>
        <v>0</v>
      </c>
    </row>
    <row r="487" spans="1:29" s="5" customFormat="1" ht="28.5" x14ac:dyDescent="0.2">
      <c r="A487" s="156"/>
      <c r="B487" s="97" t="s">
        <v>2743</v>
      </c>
      <c r="C487" s="98" t="s">
        <v>2744</v>
      </c>
      <c r="D487" s="118"/>
      <c r="E487" s="285">
        <f>SUM('ADICIONES  2018'!C487:M487)</f>
        <v>33827990</v>
      </c>
      <c r="F487" s="118"/>
      <c r="G487" s="118"/>
      <c r="H487" s="118"/>
      <c r="I487" s="118"/>
      <c r="J487" s="118"/>
      <c r="K487" s="287">
        <f t="shared" si="527"/>
        <v>33827990</v>
      </c>
      <c r="L487" s="118"/>
      <c r="M487" s="118"/>
      <c r="N487" s="118"/>
      <c r="O487" s="118"/>
      <c r="P487" s="118"/>
      <c r="Q487" s="118"/>
      <c r="R487" s="287">
        <f t="shared" si="485"/>
        <v>0</v>
      </c>
      <c r="S487" s="118"/>
      <c r="T487" s="118"/>
      <c r="U487" s="118"/>
      <c r="V487" s="118"/>
      <c r="W487" s="118"/>
      <c r="X487" s="118"/>
      <c r="Y487" s="118"/>
      <c r="Z487" s="118"/>
      <c r="AA487" s="287">
        <f t="shared" si="546"/>
        <v>0</v>
      </c>
      <c r="AB487" s="287">
        <f t="shared" si="547"/>
        <v>0</v>
      </c>
      <c r="AC487" s="37">
        <f t="shared" si="548"/>
        <v>0</v>
      </c>
    </row>
    <row r="488" spans="1:29" s="79" customFormat="1" ht="27" customHeight="1" x14ac:dyDescent="0.2">
      <c r="A488" s="369"/>
      <c r="B488" s="110" t="s">
        <v>2963</v>
      </c>
      <c r="C488" s="106" t="s">
        <v>2964</v>
      </c>
      <c r="D488" s="376">
        <f>SUM(D489:D490)</f>
        <v>0</v>
      </c>
      <c r="E488" s="105">
        <f>SUM('ADICIONES  2018'!C488:M488)</f>
        <v>161655299</v>
      </c>
      <c r="F488" s="376">
        <f>SUM(F489:F490)</f>
        <v>0</v>
      </c>
      <c r="G488" s="376">
        <f>SUM(G489:G490)</f>
        <v>0</v>
      </c>
      <c r="H488" s="376">
        <f>SUM(H489:H490)</f>
        <v>0</v>
      </c>
      <c r="I488" s="376">
        <f>SUM(I489:I490)</f>
        <v>0</v>
      </c>
      <c r="J488" s="376">
        <f>SUM(J489:J490)</f>
        <v>0</v>
      </c>
      <c r="K488" s="105">
        <f t="shared" si="527"/>
        <v>161655299</v>
      </c>
      <c r="L488" s="376">
        <f t="shared" ref="L488:Q488" si="549">SUM(L489:L490)</f>
        <v>0</v>
      </c>
      <c r="M488" s="376">
        <f t="shared" si="549"/>
        <v>0</v>
      </c>
      <c r="N488" s="376">
        <f t="shared" si="549"/>
        <v>0</v>
      </c>
      <c r="O488" s="376">
        <f t="shared" si="549"/>
        <v>0</v>
      </c>
      <c r="P488" s="376">
        <f t="shared" si="549"/>
        <v>0</v>
      </c>
      <c r="Q488" s="376">
        <f t="shared" si="549"/>
        <v>0</v>
      </c>
      <c r="R488" s="105">
        <f t="shared" si="485"/>
        <v>0</v>
      </c>
      <c r="S488" s="376">
        <f t="shared" ref="S488:Z488" si="550">SUM(S489:S490)</f>
        <v>0</v>
      </c>
      <c r="T488" s="376">
        <f t="shared" si="550"/>
        <v>0</v>
      </c>
      <c r="U488" s="376">
        <f t="shared" si="550"/>
        <v>0</v>
      </c>
      <c r="V488" s="376">
        <f t="shared" si="550"/>
        <v>0</v>
      </c>
      <c r="W488" s="376">
        <f t="shared" si="550"/>
        <v>0</v>
      </c>
      <c r="X488" s="376">
        <f t="shared" si="550"/>
        <v>0</v>
      </c>
      <c r="Y488" s="376">
        <f t="shared" si="550"/>
        <v>0</v>
      </c>
      <c r="Z488" s="376">
        <f t="shared" si="550"/>
        <v>0</v>
      </c>
      <c r="AA488" s="105">
        <f t="shared" si="546"/>
        <v>0</v>
      </c>
      <c r="AB488" s="105">
        <f t="shared" si="547"/>
        <v>0</v>
      </c>
      <c r="AC488" s="104">
        <f t="shared" si="548"/>
        <v>0</v>
      </c>
    </row>
    <row r="489" spans="1:29" s="5" customFormat="1" ht="28.5" x14ac:dyDescent="0.2">
      <c r="A489" s="156"/>
      <c r="B489" s="97" t="s">
        <v>2745</v>
      </c>
      <c r="C489" s="98" t="s">
        <v>2746</v>
      </c>
      <c r="D489" s="118"/>
      <c r="E489" s="285">
        <f>SUM('ADICIONES  2018'!C489:M489)</f>
        <v>69644049</v>
      </c>
      <c r="F489" s="118"/>
      <c r="G489" s="118"/>
      <c r="H489" s="118"/>
      <c r="I489" s="118"/>
      <c r="J489" s="118"/>
      <c r="K489" s="287">
        <f t="shared" si="527"/>
        <v>69644049</v>
      </c>
      <c r="L489" s="118"/>
      <c r="M489" s="118"/>
      <c r="N489" s="118"/>
      <c r="O489" s="118"/>
      <c r="P489" s="118"/>
      <c r="Q489" s="118"/>
      <c r="R489" s="287">
        <f t="shared" si="485"/>
        <v>0</v>
      </c>
      <c r="S489" s="118"/>
      <c r="T489" s="118"/>
      <c r="U489" s="118"/>
      <c r="V489" s="118"/>
      <c r="W489" s="118"/>
      <c r="X489" s="118"/>
      <c r="Y489" s="118"/>
      <c r="Z489" s="118"/>
      <c r="AA489" s="287">
        <f t="shared" si="546"/>
        <v>0</v>
      </c>
      <c r="AB489" s="287">
        <f t="shared" si="547"/>
        <v>0</v>
      </c>
      <c r="AC489" s="37">
        <f t="shared" si="548"/>
        <v>0</v>
      </c>
    </row>
    <row r="490" spans="1:29" s="5" customFormat="1" ht="28.5" x14ac:dyDescent="0.2">
      <c r="A490" s="156"/>
      <c r="B490" s="97" t="s">
        <v>2747</v>
      </c>
      <c r="C490" s="98" t="s">
        <v>2748</v>
      </c>
      <c r="D490" s="118"/>
      <c r="E490" s="285">
        <f>SUM('ADICIONES  2018'!C490:M490)</f>
        <v>92011250</v>
      </c>
      <c r="F490" s="118"/>
      <c r="G490" s="118"/>
      <c r="H490" s="118"/>
      <c r="I490" s="118"/>
      <c r="J490" s="118"/>
      <c r="K490" s="287">
        <f t="shared" si="527"/>
        <v>92011250</v>
      </c>
      <c r="L490" s="118"/>
      <c r="M490" s="118"/>
      <c r="N490" s="118"/>
      <c r="O490" s="118"/>
      <c r="P490" s="118"/>
      <c r="Q490" s="118"/>
      <c r="R490" s="287">
        <f t="shared" si="485"/>
        <v>0</v>
      </c>
      <c r="S490" s="118"/>
      <c r="T490" s="118"/>
      <c r="U490" s="118"/>
      <c r="V490" s="118"/>
      <c r="W490" s="118"/>
      <c r="X490" s="118"/>
      <c r="Y490" s="118"/>
      <c r="Z490" s="118"/>
      <c r="AA490" s="287">
        <f t="shared" si="546"/>
        <v>0</v>
      </c>
      <c r="AB490" s="287">
        <f t="shared" si="547"/>
        <v>0</v>
      </c>
      <c r="AC490" s="37">
        <f t="shared" si="548"/>
        <v>0</v>
      </c>
    </row>
    <row r="491" spans="1:29" s="79" customFormat="1" ht="32.25" customHeight="1" x14ac:dyDescent="0.2">
      <c r="A491" s="369"/>
      <c r="B491" s="110" t="s">
        <v>2966</v>
      </c>
      <c r="C491" s="106" t="s">
        <v>2965</v>
      </c>
      <c r="D491" s="376">
        <f>SUM(D492:D493)</f>
        <v>0</v>
      </c>
      <c r="E491" s="105">
        <f>SUM('ADICIONES  2018'!C491:M491)</f>
        <v>15365242</v>
      </c>
      <c r="F491" s="376">
        <f>SUM(F492:F493)</f>
        <v>0</v>
      </c>
      <c r="G491" s="376">
        <f>SUM(G492:G493)</f>
        <v>0</v>
      </c>
      <c r="H491" s="376">
        <f>SUM(H492:H493)</f>
        <v>0</v>
      </c>
      <c r="I491" s="376">
        <f>SUM(I492:I493)</f>
        <v>0</v>
      </c>
      <c r="J491" s="376">
        <f>SUM(J492:J493)</f>
        <v>0</v>
      </c>
      <c r="K491" s="105">
        <f t="shared" si="527"/>
        <v>15365242</v>
      </c>
      <c r="L491" s="376">
        <f t="shared" ref="L491:Q491" si="551">SUM(L492:L493)</f>
        <v>0</v>
      </c>
      <c r="M491" s="376">
        <f t="shared" si="551"/>
        <v>0</v>
      </c>
      <c r="N491" s="376">
        <f t="shared" si="551"/>
        <v>0</v>
      </c>
      <c r="O491" s="376">
        <f t="shared" si="551"/>
        <v>0</v>
      </c>
      <c r="P491" s="376">
        <f t="shared" si="551"/>
        <v>0</v>
      </c>
      <c r="Q491" s="376">
        <f t="shared" si="551"/>
        <v>0</v>
      </c>
      <c r="R491" s="105">
        <f t="shared" si="485"/>
        <v>0</v>
      </c>
      <c r="S491" s="376">
        <f t="shared" ref="S491:Z491" si="552">SUM(S492:S493)</f>
        <v>0</v>
      </c>
      <c r="T491" s="376">
        <f t="shared" si="552"/>
        <v>0</v>
      </c>
      <c r="U491" s="376">
        <f t="shared" si="552"/>
        <v>0</v>
      </c>
      <c r="V491" s="376">
        <f t="shared" si="552"/>
        <v>0</v>
      </c>
      <c r="W491" s="376">
        <f t="shared" si="552"/>
        <v>0</v>
      </c>
      <c r="X491" s="376">
        <f t="shared" si="552"/>
        <v>0</v>
      </c>
      <c r="Y491" s="376">
        <f t="shared" si="552"/>
        <v>0</v>
      </c>
      <c r="Z491" s="376">
        <f t="shared" si="552"/>
        <v>0</v>
      </c>
      <c r="AA491" s="105">
        <f t="shared" si="546"/>
        <v>0</v>
      </c>
      <c r="AB491" s="105">
        <f t="shared" si="547"/>
        <v>0</v>
      </c>
      <c r="AC491" s="104">
        <f t="shared" si="548"/>
        <v>0</v>
      </c>
    </row>
    <row r="492" spans="1:29" s="5" customFormat="1" ht="28.5" x14ac:dyDescent="0.2">
      <c r="A492" s="156"/>
      <c r="B492" s="97" t="s">
        <v>2749</v>
      </c>
      <c r="C492" s="98" t="s">
        <v>2750</v>
      </c>
      <c r="D492" s="118"/>
      <c r="E492" s="285">
        <f>SUM('ADICIONES  2018'!C492:M492)</f>
        <v>7982281</v>
      </c>
      <c r="F492" s="118"/>
      <c r="G492" s="118"/>
      <c r="H492" s="118"/>
      <c r="I492" s="118"/>
      <c r="J492" s="118"/>
      <c r="K492" s="287">
        <f t="shared" si="527"/>
        <v>7982281</v>
      </c>
      <c r="L492" s="118"/>
      <c r="M492" s="118"/>
      <c r="N492" s="118"/>
      <c r="O492" s="118"/>
      <c r="P492" s="118"/>
      <c r="Q492" s="118"/>
      <c r="R492" s="287">
        <f t="shared" si="485"/>
        <v>0</v>
      </c>
      <c r="S492" s="118"/>
      <c r="T492" s="118"/>
      <c r="U492" s="118"/>
      <c r="V492" s="118"/>
      <c r="W492" s="118"/>
      <c r="X492" s="118"/>
      <c r="Y492" s="118"/>
      <c r="Z492" s="118"/>
      <c r="AA492" s="287">
        <f t="shared" si="546"/>
        <v>0</v>
      </c>
      <c r="AB492" s="287">
        <f t="shared" si="547"/>
        <v>0</v>
      </c>
      <c r="AC492" s="37">
        <f t="shared" si="548"/>
        <v>0</v>
      </c>
    </row>
    <row r="493" spans="1:29" s="5" customFormat="1" ht="28.5" x14ac:dyDescent="0.2">
      <c r="A493" s="156"/>
      <c r="B493" s="97" t="s">
        <v>2751</v>
      </c>
      <c r="C493" s="98" t="s">
        <v>2752</v>
      </c>
      <c r="D493" s="118"/>
      <c r="E493" s="285">
        <f>SUM('ADICIONES  2018'!C493:M493)</f>
        <v>7382961</v>
      </c>
      <c r="F493" s="118"/>
      <c r="G493" s="118"/>
      <c r="H493" s="118"/>
      <c r="I493" s="118"/>
      <c r="J493" s="118"/>
      <c r="K493" s="287">
        <f t="shared" si="527"/>
        <v>7382961</v>
      </c>
      <c r="L493" s="118"/>
      <c r="M493" s="118"/>
      <c r="N493" s="118"/>
      <c r="O493" s="118"/>
      <c r="P493" s="118"/>
      <c r="Q493" s="118"/>
      <c r="R493" s="287">
        <f t="shared" si="485"/>
        <v>0</v>
      </c>
      <c r="S493" s="118"/>
      <c r="T493" s="118"/>
      <c r="U493" s="118"/>
      <c r="V493" s="118"/>
      <c r="W493" s="118"/>
      <c r="X493" s="118"/>
      <c r="Y493" s="118"/>
      <c r="Z493" s="118"/>
      <c r="AA493" s="287">
        <f t="shared" si="546"/>
        <v>0</v>
      </c>
      <c r="AB493" s="287">
        <f t="shared" si="547"/>
        <v>0</v>
      </c>
      <c r="AC493" s="37">
        <f t="shared" si="548"/>
        <v>0</v>
      </c>
    </row>
    <row r="494" spans="1:29" s="79" customFormat="1" ht="34.5" customHeight="1" x14ac:dyDescent="0.2">
      <c r="A494" s="369"/>
      <c r="B494" s="110" t="s">
        <v>2968</v>
      </c>
      <c r="C494" s="106" t="s">
        <v>2967</v>
      </c>
      <c r="D494" s="376">
        <f>SUM(D495:D496)</f>
        <v>0</v>
      </c>
      <c r="E494" s="105">
        <f>SUM('ADICIONES  2018'!C494:M494)</f>
        <v>24254120</v>
      </c>
      <c r="F494" s="376">
        <f>SUM(F495:F496)</f>
        <v>0</v>
      </c>
      <c r="G494" s="376">
        <f>SUM(G495:G496)</f>
        <v>0</v>
      </c>
      <c r="H494" s="376">
        <f>SUM(H495:H496)</f>
        <v>0</v>
      </c>
      <c r="I494" s="376">
        <f>SUM(I495:I496)</f>
        <v>0</v>
      </c>
      <c r="J494" s="376">
        <f>SUM(J495:J496)</f>
        <v>0</v>
      </c>
      <c r="K494" s="105">
        <f t="shared" si="527"/>
        <v>24254120</v>
      </c>
      <c r="L494" s="376">
        <f t="shared" ref="L494:Q494" si="553">SUM(L495:L496)</f>
        <v>0</v>
      </c>
      <c r="M494" s="376">
        <f t="shared" si="553"/>
        <v>0</v>
      </c>
      <c r="N494" s="376">
        <f t="shared" si="553"/>
        <v>0</v>
      </c>
      <c r="O494" s="376">
        <f t="shared" si="553"/>
        <v>0</v>
      </c>
      <c r="P494" s="376">
        <f t="shared" si="553"/>
        <v>0</v>
      </c>
      <c r="Q494" s="376">
        <f t="shared" si="553"/>
        <v>0</v>
      </c>
      <c r="R494" s="105">
        <f t="shared" si="485"/>
        <v>0</v>
      </c>
      <c r="S494" s="376">
        <f t="shared" ref="S494:Z494" si="554">SUM(S495:S496)</f>
        <v>0</v>
      </c>
      <c r="T494" s="376">
        <f t="shared" si="554"/>
        <v>0</v>
      </c>
      <c r="U494" s="376">
        <f t="shared" si="554"/>
        <v>0</v>
      </c>
      <c r="V494" s="376">
        <f t="shared" si="554"/>
        <v>0</v>
      </c>
      <c r="W494" s="376">
        <f t="shared" si="554"/>
        <v>0</v>
      </c>
      <c r="X494" s="376">
        <f t="shared" si="554"/>
        <v>0</v>
      </c>
      <c r="Y494" s="376">
        <f t="shared" si="554"/>
        <v>0</v>
      </c>
      <c r="Z494" s="376">
        <f t="shared" si="554"/>
        <v>0</v>
      </c>
      <c r="AA494" s="105">
        <f t="shared" si="546"/>
        <v>0</v>
      </c>
      <c r="AB494" s="105">
        <f t="shared" si="547"/>
        <v>0</v>
      </c>
      <c r="AC494" s="104">
        <f t="shared" si="548"/>
        <v>0</v>
      </c>
    </row>
    <row r="495" spans="1:29" s="5" customFormat="1" ht="28.5" x14ac:dyDescent="0.2">
      <c r="A495" s="156"/>
      <c r="B495" s="97" t="s">
        <v>2753</v>
      </c>
      <c r="C495" s="98" t="s">
        <v>2754</v>
      </c>
      <c r="D495" s="118"/>
      <c r="E495" s="285">
        <f>SUM('ADICIONES  2018'!C495:M495)</f>
        <v>13444936</v>
      </c>
      <c r="F495" s="118"/>
      <c r="G495" s="118"/>
      <c r="H495" s="118"/>
      <c r="I495" s="118"/>
      <c r="J495" s="118"/>
      <c r="K495" s="287">
        <f t="shared" si="527"/>
        <v>13444936</v>
      </c>
      <c r="L495" s="118"/>
      <c r="M495" s="118"/>
      <c r="N495" s="118"/>
      <c r="O495" s="118"/>
      <c r="P495" s="118"/>
      <c r="Q495" s="118"/>
      <c r="R495" s="287">
        <f t="shared" si="485"/>
        <v>0</v>
      </c>
      <c r="S495" s="118"/>
      <c r="T495" s="118"/>
      <c r="U495" s="118"/>
      <c r="V495" s="118"/>
      <c r="W495" s="118"/>
      <c r="X495" s="118"/>
      <c r="Y495" s="118"/>
      <c r="Z495" s="118"/>
      <c r="AA495" s="287">
        <f t="shared" si="546"/>
        <v>0</v>
      </c>
      <c r="AB495" s="287">
        <f t="shared" si="547"/>
        <v>0</v>
      </c>
      <c r="AC495" s="37">
        <f t="shared" si="548"/>
        <v>0</v>
      </c>
    </row>
    <row r="496" spans="1:29" s="5" customFormat="1" ht="28.5" x14ac:dyDescent="0.2">
      <c r="A496" s="156"/>
      <c r="B496" s="97" t="s">
        <v>2755</v>
      </c>
      <c r="C496" s="98" t="s">
        <v>2756</v>
      </c>
      <c r="D496" s="118"/>
      <c r="E496" s="285">
        <f>SUM('ADICIONES  2018'!C496:M496)</f>
        <v>10809184</v>
      </c>
      <c r="F496" s="118"/>
      <c r="G496" s="118"/>
      <c r="H496" s="118"/>
      <c r="I496" s="118"/>
      <c r="J496" s="118"/>
      <c r="K496" s="287">
        <f t="shared" si="527"/>
        <v>10809184</v>
      </c>
      <c r="L496" s="118"/>
      <c r="M496" s="118"/>
      <c r="N496" s="118"/>
      <c r="O496" s="118"/>
      <c r="P496" s="118"/>
      <c r="Q496" s="118"/>
      <c r="R496" s="287">
        <f t="shared" si="485"/>
        <v>0</v>
      </c>
      <c r="S496" s="118"/>
      <c r="T496" s="118"/>
      <c r="U496" s="118"/>
      <c r="V496" s="118"/>
      <c r="W496" s="118"/>
      <c r="X496" s="118"/>
      <c r="Y496" s="118"/>
      <c r="Z496" s="118"/>
      <c r="AA496" s="287">
        <f t="shared" si="546"/>
        <v>0</v>
      </c>
      <c r="AB496" s="287">
        <f t="shared" si="547"/>
        <v>0</v>
      </c>
      <c r="AC496" s="37">
        <f t="shared" si="548"/>
        <v>0</v>
      </c>
    </row>
    <row r="497" spans="1:29" s="79" customFormat="1" ht="33.75" customHeight="1" x14ac:dyDescent="0.2">
      <c r="A497" s="369"/>
      <c r="B497" s="110" t="s">
        <v>2970</v>
      </c>
      <c r="C497" s="106" t="s">
        <v>2969</v>
      </c>
      <c r="D497" s="376">
        <f>SUM(D498:D499)</f>
        <v>0</v>
      </c>
      <c r="E497" s="105">
        <f>SUM('ADICIONES  2018'!C497:M497)</f>
        <v>64475594</v>
      </c>
      <c r="F497" s="376">
        <f>SUM(F498:F499)</f>
        <v>0</v>
      </c>
      <c r="G497" s="376">
        <f>SUM(G498:G499)</f>
        <v>0</v>
      </c>
      <c r="H497" s="376">
        <f>SUM(H498:H499)</f>
        <v>0</v>
      </c>
      <c r="I497" s="376">
        <f>SUM(I498:I499)</f>
        <v>0</v>
      </c>
      <c r="J497" s="376">
        <f>SUM(J498:J499)</f>
        <v>0</v>
      </c>
      <c r="K497" s="105">
        <f t="shared" si="527"/>
        <v>64475594</v>
      </c>
      <c r="L497" s="376">
        <f t="shared" ref="L497:Q497" si="555">SUM(L498:L499)</f>
        <v>0</v>
      </c>
      <c r="M497" s="376">
        <f t="shared" si="555"/>
        <v>0</v>
      </c>
      <c r="N497" s="376">
        <f t="shared" si="555"/>
        <v>0</v>
      </c>
      <c r="O497" s="376">
        <f t="shared" si="555"/>
        <v>0</v>
      </c>
      <c r="P497" s="376">
        <f t="shared" si="555"/>
        <v>0</v>
      </c>
      <c r="Q497" s="376">
        <f t="shared" si="555"/>
        <v>0</v>
      </c>
      <c r="R497" s="105">
        <f t="shared" si="485"/>
        <v>0</v>
      </c>
      <c r="S497" s="376">
        <f t="shared" ref="S497:Z497" si="556">SUM(S498:S499)</f>
        <v>0</v>
      </c>
      <c r="T497" s="376">
        <f t="shared" si="556"/>
        <v>0</v>
      </c>
      <c r="U497" s="376">
        <f t="shared" si="556"/>
        <v>0</v>
      </c>
      <c r="V497" s="376">
        <f t="shared" si="556"/>
        <v>0</v>
      </c>
      <c r="W497" s="376">
        <f t="shared" si="556"/>
        <v>0</v>
      </c>
      <c r="X497" s="376">
        <f t="shared" si="556"/>
        <v>0</v>
      </c>
      <c r="Y497" s="376">
        <f t="shared" si="556"/>
        <v>0</v>
      </c>
      <c r="Z497" s="376">
        <f t="shared" si="556"/>
        <v>0</v>
      </c>
      <c r="AA497" s="105">
        <f t="shared" si="546"/>
        <v>0</v>
      </c>
      <c r="AB497" s="105">
        <f t="shared" si="547"/>
        <v>0</v>
      </c>
      <c r="AC497" s="104">
        <f t="shared" si="548"/>
        <v>0</v>
      </c>
    </row>
    <row r="498" spans="1:29" s="5" customFormat="1" ht="28.5" x14ac:dyDescent="0.2">
      <c r="A498" s="156"/>
      <c r="B498" s="97" t="s">
        <v>2757</v>
      </c>
      <c r="C498" s="98" t="s">
        <v>2758</v>
      </c>
      <c r="D498" s="118"/>
      <c r="E498" s="285">
        <f>SUM('ADICIONES  2018'!C498:M498)</f>
        <v>31475594</v>
      </c>
      <c r="F498" s="118"/>
      <c r="G498" s="118"/>
      <c r="H498" s="118"/>
      <c r="I498" s="118"/>
      <c r="J498" s="118"/>
      <c r="K498" s="287">
        <f t="shared" si="527"/>
        <v>31475594</v>
      </c>
      <c r="L498" s="118"/>
      <c r="M498" s="118"/>
      <c r="N498" s="118"/>
      <c r="O498" s="118"/>
      <c r="P498" s="118"/>
      <c r="Q498" s="118"/>
      <c r="R498" s="287">
        <f t="shared" si="485"/>
        <v>0</v>
      </c>
      <c r="S498" s="118"/>
      <c r="T498" s="118"/>
      <c r="U498" s="118"/>
      <c r="V498" s="118"/>
      <c r="W498" s="118"/>
      <c r="X498" s="118"/>
      <c r="Y498" s="118"/>
      <c r="Z498" s="118"/>
      <c r="AA498" s="287">
        <f t="shared" si="546"/>
        <v>0</v>
      </c>
      <c r="AB498" s="287">
        <f t="shared" si="547"/>
        <v>0</v>
      </c>
      <c r="AC498" s="37">
        <f t="shared" si="548"/>
        <v>0</v>
      </c>
    </row>
    <row r="499" spans="1:29" s="5" customFormat="1" ht="28.5" x14ac:dyDescent="0.2">
      <c r="A499" s="156"/>
      <c r="B499" s="97" t="s">
        <v>2759</v>
      </c>
      <c r="C499" s="98" t="s">
        <v>2760</v>
      </c>
      <c r="D499" s="118"/>
      <c r="E499" s="285">
        <f>SUM('ADICIONES  2018'!C499:M499)</f>
        <v>33000000</v>
      </c>
      <c r="F499" s="118"/>
      <c r="G499" s="118"/>
      <c r="H499" s="118"/>
      <c r="I499" s="118"/>
      <c r="J499" s="118"/>
      <c r="K499" s="287">
        <f t="shared" si="527"/>
        <v>33000000</v>
      </c>
      <c r="L499" s="118"/>
      <c r="M499" s="118"/>
      <c r="N499" s="118"/>
      <c r="O499" s="118"/>
      <c r="P499" s="118"/>
      <c r="Q499" s="118"/>
      <c r="R499" s="287">
        <f t="shared" si="485"/>
        <v>0</v>
      </c>
      <c r="S499" s="118"/>
      <c r="T499" s="118"/>
      <c r="U499" s="118"/>
      <c r="V499" s="118"/>
      <c r="W499" s="118"/>
      <c r="X499" s="118"/>
      <c r="Y499" s="118"/>
      <c r="Z499" s="118"/>
      <c r="AA499" s="287">
        <f t="shared" si="546"/>
        <v>0</v>
      </c>
      <c r="AB499" s="287">
        <f t="shared" si="547"/>
        <v>0</v>
      </c>
      <c r="AC499" s="37">
        <f t="shared" si="548"/>
        <v>0</v>
      </c>
    </row>
    <row r="500" spans="1:29" s="79" customFormat="1" ht="30" customHeight="1" x14ac:dyDescent="0.2">
      <c r="A500" s="369"/>
      <c r="B500" s="110" t="s">
        <v>2971</v>
      </c>
      <c r="C500" s="106" t="s">
        <v>2972</v>
      </c>
      <c r="D500" s="376">
        <f>SUM(D501:D502)</f>
        <v>0</v>
      </c>
      <c r="E500" s="105">
        <f>SUM('ADICIONES  2018'!C500:M500)</f>
        <v>12402872</v>
      </c>
      <c r="F500" s="376">
        <f>SUM(F501:F502)</f>
        <v>0</v>
      </c>
      <c r="G500" s="376">
        <f>SUM(G501:G502)</f>
        <v>0</v>
      </c>
      <c r="H500" s="376">
        <f>SUM(H501:H502)</f>
        <v>0</v>
      </c>
      <c r="I500" s="376">
        <f>SUM(I501:I502)</f>
        <v>0</v>
      </c>
      <c r="J500" s="376">
        <f>SUM(J501:J502)</f>
        <v>0</v>
      </c>
      <c r="K500" s="105">
        <f t="shared" si="527"/>
        <v>12402872</v>
      </c>
      <c r="L500" s="376">
        <f t="shared" ref="L500:Q500" si="557">SUM(L501:L502)</f>
        <v>0</v>
      </c>
      <c r="M500" s="376">
        <f t="shared" si="557"/>
        <v>0</v>
      </c>
      <c r="N500" s="376">
        <f t="shared" si="557"/>
        <v>0</v>
      </c>
      <c r="O500" s="376">
        <f t="shared" si="557"/>
        <v>0</v>
      </c>
      <c r="P500" s="376">
        <f t="shared" si="557"/>
        <v>0</v>
      </c>
      <c r="Q500" s="376">
        <f t="shared" si="557"/>
        <v>0</v>
      </c>
      <c r="R500" s="105">
        <f t="shared" si="485"/>
        <v>0</v>
      </c>
      <c r="S500" s="376">
        <f t="shared" ref="S500:Z500" si="558">SUM(S501:S502)</f>
        <v>0</v>
      </c>
      <c r="T500" s="376">
        <f t="shared" si="558"/>
        <v>0</v>
      </c>
      <c r="U500" s="376">
        <f t="shared" si="558"/>
        <v>0</v>
      </c>
      <c r="V500" s="376">
        <f t="shared" si="558"/>
        <v>0</v>
      </c>
      <c r="W500" s="376">
        <f t="shared" si="558"/>
        <v>0</v>
      </c>
      <c r="X500" s="376">
        <f t="shared" si="558"/>
        <v>0</v>
      </c>
      <c r="Y500" s="376">
        <f t="shared" si="558"/>
        <v>0</v>
      </c>
      <c r="Z500" s="376">
        <f t="shared" si="558"/>
        <v>0</v>
      </c>
      <c r="AA500" s="105">
        <f t="shared" si="546"/>
        <v>0</v>
      </c>
      <c r="AB500" s="105">
        <f t="shared" si="547"/>
        <v>0</v>
      </c>
      <c r="AC500" s="104">
        <f t="shared" si="548"/>
        <v>0</v>
      </c>
    </row>
    <row r="501" spans="1:29" s="5" customFormat="1" ht="28.5" x14ac:dyDescent="0.2">
      <c r="A501" s="156"/>
      <c r="B501" s="97" t="s">
        <v>2761</v>
      </c>
      <c r="C501" s="98" t="s">
        <v>2762</v>
      </c>
      <c r="D501" s="118"/>
      <c r="E501" s="285">
        <f>SUM('ADICIONES  2018'!C501:M501)</f>
        <v>11968550</v>
      </c>
      <c r="F501" s="118"/>
      <c r="G501" s="118"/>
      <c r="H501" s="118"/>
      <c r="I501" s="118"/>
      <c r="J501" s="118"/>
      <c r="K501" s="287">
        <f t="shared" si="527"/>
        <v>11968550</v>
      </c>
      <c r="L501" s="118"/>
      <c r="M501" s="118"/>
      <c r="N501" s="118"/>
      <c r="O501" s="118"/>
      <c r="P501" s="118"/>
      <c r="Q501" s="118"/>
      <c r="R501" s="287">
        <f t="shared" si="485"/>
        <v>0</v>
      </c>
      <c r="S501" s="118"/>
      <c r="T501" s="118"/>
      <c r="U501" s="118"/>
      <c r="V501" s="118"/>
      <c r="W501" s="118"/>
      <c r="X501" s="118"/>
      <c r="Y501" s="118"/>
      <c r="Z501" s="118"/>
      <c r="AA501" s="287">
        <f t="shared" si="546"/>
        <v>0</v>
      </c>
      <c r="AB501" s="287">
        <f t="shared" si="547"/>
        <v>0</v>
      </c>
      <c r="AC501" s="37">
        <f t="shared" si="548"/>
        <v>0</v>
      </c>
    </row>
    <row r="502" spans="1:29" s="5" customFormat="1" ht="28.5" x14ac:dyDescent="0.2">
      <c r="A502" s="156"/>
      <c r="B502" s="97" t="s">
        <v>2763</v>
      </c>
      <c r="C502" s="98" t="s">
        <v>2764</v>
      </c>
      <c r="D502" s="118"/>
      <c r="E502" s="285">
        <f>SUM('ADICIONES  2018'!C502:M502)</f>
        <v>434322</v>
      </c>
      <c r="F502" s="118"/>
      <c r="G502" s="118"/>
      <c r="H502" s="118"/>
      <c r="I502" s="118"/>
      <c r="J502" s="118"/>
      <c r="K502" s="287">
        <f t="shared" si="527"/>
        <v>434322</v>
      </c>
      <c r="L502" s="118"/>
      <c r="M502" s="118"/>
      <c r="N502" s="118"/>
      <c r="O502" s="118"/>
      <c r="P502" s="118"/>
      <c r="Q502" s="118"/>
      <c r="R502" s="287">
        <f t="shared" si="485"/>
        <v>0</v>
      </c>
      <c r="S502" s="118"/>
      <c r="T502" s="118"/>
      <c r="U502" s="118"/>
      <c r="V502" s="118"/>
      <c r="W502" s="118"/>
      <c r="X502" s="118"/>
      <c r="Y502" s="118"/>
      <c r="Z502" s="118"/>
      <c r="AA502" s="287">
        <f t="shared" si="546"/>
        <v>0</v>
      </c>
      <c r="AB502" s="287">
        <f t="shared" si="547"/>
        <v>0</v>
      </c>
      <c r="AC502" s="37">
        <f t="shared" si="548"/>
        <v>0</v>
      </c>
    </row>
    <row r="503" spans="1:29" s="79" customFormat="1" ht="31.5" x14ac:dyDescent="0.2">
      <c r="A503" s="369"/>
      <c r="B503" s="110" t="s">
        <v>2974</v>
      </c>
      <c r="C503" s="106" t="s">
        <v>2973</v>
      </c>
      <c r="D503" s="376">
        <f>SUM(D504:D505)</f>
        <v>0</v>
      </c>
      <c r="E503" s="105">
        <f>SUM('ADICIONES  2018'!C503:M503)</f>
        <v>32610701.599999998</v>
      </c>
      <c r="F503" s="376">
        <f>SUM(F504:F505)</f>
        <v>0</v>
      </c>
      <c r="G503" s="376">
        <f>SUM(G504:G505)</f>
        <v>0</v>
      </c>
      <c r="H503" s="376">
        <f>SUM(H504:H505)</f>
        <v>0</v>
      </c>
      <c r="I503" s="376">
        <f>SUM(I504:I505)</f>
        <v>0</v>
      </c>
      <c r="J503" s="376">
        <f>SUM(J504:J505)</f>
        <v>0</v>
      </c>
      <c r="K503" s="105">
        <f t="shared" si="527"/>
        <v>32610701.599999998</v>
      </c>
      <c r="L503" s="376">
        <f t="shared" ref="L503:Q503" si="559">SUM(L504:L505)</f>
        <v>0</v>
      </c>
      <c r="M503" s="376">
        <f t="shared" si="559"/>
        <v>0</v>
      </c>
      <c r="N503" s="376">
        <f t="shared" si="559"/>
        <v>0</v>
      </c>
      <c r="O503" s="376">
        <f t="shared" si="559"/>
        <v>0</v>
      </c>
      <c r="P503" s="376">
        <f t="shared" si="559"/>
        <v>0</v>
      </c>
      <c r="Q503" s="376">
        <f t="shared" si="559"/>
        <v>0</v>
      </c>
      <c r="R503" s="105">
        <f t="shared" si="485"/>
        <v>0</v>
      </c>
      <c r="S503" s="376">
        <f t="shared" ref="S503:Z503" si="560">SUM(S504:S505)</f>
        <v>0</v>
      </c>
      <c r="T503" s="376">
        <f t="shared" si="560"/>
        <v>0</v>
      </c>
      <c r="U503" s="376">
        <f t="shared" si="560"/>
        <v>0</v>
      </c>
      <c r="V503" s="376">
        <f t="shared" si="560"/>
        <v>0</v>
      </c>
      <c r="W503" s="376">
        <f t="shared" si="560"/>
        <v>0</v>
      </c>
      <c r="X503" s="376">
        <f t="shared" si="560"/>
        <v>0</v>
      </c>
      <c r="Y503" s="376">
        <f t="shared" si="560"/>
        <v>0</v>
      </c>
      <c r="Z503" s="376">
        <f t="shared" si="560"/>
        <v>0</v>
      </c>
      <c r="AA503" s="105">
        <f t="shared" si="546"/>
        <v>0</v>
      </c>
      <c r="AB503" s="105">
        <f t="shared" si="547"/>
        <v>0</v>
      </c>
      <c r="AC503" s="104">
        <f t="shared" si="548"/>
        <v>0</v>
      </c>
    </row>
    <row r="504" spans="1:29" s="5" customFormat="1" ht="28.5" x14ac:dyDescent="0.2">
      <c r="A504" s="156"/>
      <c r="B504" s="97" t="s">
        <v>2765</v>
      </c>
      <c r="C504" s="98" t="s">
        <v>2766</v>
      </c>
      <c r="D504" s="118"/>
      <c r="E504" s="285">
        <f>SUM('ADICIONES  2018'!C504:M504)</f>
        <v>23147822.399999999</v>
      </c>
      <c r="F504" s="118"/>
      <c r="G504" s="118"/>
      <c r="H504" s="118"/>
      <c r="I504" s="118"/>
      <c r="J504" s="118"/>
      <c r="K504" s="287">
        <f t="shared" si="527"/>
        <v>23147822.399999999</v>
      </c>
      <c r="L504" s="118"/>
      <c r="M504" s="118"/>
      <c r="N504" s="118"/>
      <c r="O504" s="118"/>
      <c r="P504" s="118"/>
      <c r="Q504" s="118"/>
      <c r="R504" s="287">
        <f t="shared" si="485"/>
        <v>0</v>
      </c>
      <c r="S504" s="118"/>
      <c r="T504" s="118"/>
      <c r="U504" s="118"/>
      <c r="V504" s="118"/>
      <c r="W504" s="118"/>
      <c r="X504" s="118"/>
      <c r="Y504" s="118"/>
      <c r="Z504" s="118"/>
      <c r="AA504" s="287">
        <f t="shared" si="546"/>
        <v>0</v>
      </c>
      <c r="AB504" s="287">
        <f t="shared" si="547"/>
        <v>0</v>
      </c>
      <c r="AC504" s="37">
        <f t="shared" si="548"/>
        <v>0</v>
      </c>
    </row>
    <row r="505" spans="1:29" s="5" customFormat="1" ht="28.5" x14ac:dyDescent="0.2">
      <c r="A505" s="156"/>
      <c r="B505" s="97" t="s">
        <v>2767</v>
      </c>
      <c r="C505" s="98" t="s">
        <v>2768</v>
      </c>
      <c r="D505" s="118"/>
      <c r="E505" s="285">
        <f>SUM('ADICIONES  2018'!C505:M505)</f>
        <v>9462879.1999999993</v>
      </c>
      <c r="F505" s="118"/>
      <c r="G505" s="118"/>
      <c r="H505" s="118"/>
      <c r="I505" s="118"/>
      <c r="J505" s="118"/>
      <c r="K505" s="287">
        <f t="shared" si="527"/>
        <v>9462879.1999999993</v>
      </c>
      <c r="L505" s="118"/>
      <c r="M505" s="118"/>
      <c r="N505" s="118"/>
      <c r="O505" s="118"/>
      <c r="P505" s="118"/>
      <c r="Q505" s="118"/>
      <c r="R505" s="287">
        <f t="shared" si="485"/>
        <v>0</v>
      </c>
      <c r="S505" s="118"/>
      <c r="T505" s="118"/>
      <c r="U505" s="118"/>
      <c r="V505" s="118"/>
      <c r="W505" s="118"/>
      <c r="X505" s="118"/>
      <c r="Y505" s="118"/>
      <c r="Z505" s="118"/>
      <c r="AA505" s="287">
        <f t="shared" si="546"/>
        <v>0</v>
      </c>
      <c r="AB505" s="287">
        <f t="shared" si="547"/>
        <v>0</v>
      </c>
      <c r="AC505" s="37">
        <f t="shared" si="548"/>
        <v>0</v>
      </c>
    </row>
    <row r="506" spans="1:29" s="79" customFormat="1" ht="32.25" customHeight="1" x14ac:dyDescent="0.2">
      <c r="A506" s="369"/>
      <c r="B506" s="110" t="s">
        <v>2976</v>
      </c>
      <c r="C506" s="106" t="s">
        <v>2975</v>
      </c>
      <c r="D506" s="376">
        <f>SUM(D507)</f>
        <v>0</v>
      </c>
      <c r="E506" s="105">
        <f>SUM('ADICIONES  2018'!C506:M506)</f>
        <v>33393791</v>
      </c>
      <c r="F506" s="376">
        <f>SUM(F507)</f>
        <v>0</v>
      </c>
      <c r="G506" s="376">
        <f>SUM(G507)</f>
        <v>0</v>
      </c>
      <c r="H506" s="376">
        <f>SUM(H507)</f>
        <v>0</v>
      </c>
      <c r="I506" s="376">
        <f>SUM(I507)</f>
        <v>0</v>
      </c>
      <c r="J506" s="376">
        <f>SUM(J507)</f>
        <v>0</v>
      </c>
      <c r="K506" s="105">
        <f t="shared" si="527"/>
        <v>33393791</v>
      </c>
      <c r="L506" s="376">
        <f t="shared" ref="L506:Q506" si="561">SUM(L507)</f>
        <v>0</v>
      </c>
      <c r="M506" s="376">
        <f t="shared" si="561"/>
        <v>0</v>
      </c>
      <c r="N506" s="376">
        <f t="shared" si="561"/>
        <v>0</v>
      </c>
      <c r="O506" s="376">
        <f t="shared" si="561"/>
        <v>0</v>
      </c>
      <c r="P506" s="376">
        <f t="shared" si="561"/>
        <v>0</v>
      </c>
      <c r="Q506" s="376">
        <f t="shared" si="561"/>
        <v>0</v>
      </c>
      <c r="R506" s="105">
        <f t="shared" si="485"/>
        <v>0</v>
      </c>
      <c r="S506" s="376">
        <f t="shared" ref="S506:Z506" si="562">SUM(S507)</f>
        <v>0</v>
      </c>
      <c r="T506" s="376">
        <f t="shared" si="562"/>
        <v>0</v>
      </c>
      <c r="U506" s="376">
        <f t="shared" si="562"/>
        <v>0</v>
      </c>
      <c r="V506" s="376">
        <f t="shared" si="562"/>
        <v>0</v>
      </c>
      <c r="W506" s="376">
        <f t="shared" si="562"/>
        <v>0</v>
      </c>
      <c r="X506" s="376">
        <f t="shared" si="562"/>
        <v>0</v>
      </c>
      <c r="Y506" s="376">
        <f t="shared" si="562"/>
        <v>0</v>
      </c>
      <c r="Z506" s="376">
        <f t="shared" si="562"/>
        <v>0</v>
      </c>
      <c r="AA506" s="105">
        <f t="shared" si="546"/>
        <v>0</v>
      </c>
      <c r="AB506" s="105">
        <f t="shared" si="547"/>
        <v>0</v>
      </c>
      <c r="AC506" s="104">
        <f t="shared" si="548"/>
        <v>0</v>
      </c>
    </row>
    <row r="507" spans="1:29" s="5" customFormat="1" ht="28.5" x14ac:dyDescent="0.2">
      <c r="A507" s="156"/>
      <c r="B507" s="97" t="s">
        <v>2769</v>
      </c>
      <c r="C507" s="98" t="s">
        <v>2770</v>
      </c>
      <c r="D507" s="118"/>
      <c r="E507" s="285">
        <f>SUM('ADICIONES  2018'!C507:M507)</f>
        <v>33393791</v>
      </c>
      <c r="F507" s="118"/>
      <c r="G507" s="118"/>
      <c r="H507" s="118"/>
      <c r="I507" s="118"/>
      <c r="J507" s="118"/>
      <c r="K507" s="287">
        <f t="shared" si="527"/>
        <v>33393791</v>
      </c>
      <c r="L507" s="118"/>
      <c r="M507" s="118"/>
      <c r="N507" s="118"/>
      <c r="O507" s="118"/>
      <c r="P507" s="118"/>
      <c r="Q507" s="118"/>
      <c r="R507" s="287">
        <f t="shared" si="485"/>
        <v>0</v>
      </c>
      <c r="S507" s="118"/>
      <c r="T507" s="118"/>
      <c r="U507" s="118"/>
      <c r="V507" s="118"/>
      <c r="W507" s="118"/>
      <c r="X507" s="118"/>
      <c r="Y507" s="118"/>
      <c r="Z507" s="118"/>
      <c r="AA507" s="287">
        <f t="shared" si="546"/>
        <v>0</v>
      </c>
      <c r="AB507" s="287">
        <f t="shared" si="547"/>
        <v>0</v>
      </c>
      <c r="AC507" s="37">
        <f t="shared" si="548"/>
        <v>0</v>
      </c>
    </row>
    <row r="508" spans="1:29" s="79" customFormat="1" ht="31.5" x14ac:dyDescent="0.2">
      <c r="A508" s="369"/>
      <c r="B508" s="110" t="s">
        <v>2977</v>
      </c>
      <c r="C508" s="106" t="s">
        <v>2978</v>
      </c>
      <c r="D508" s="376">
        <f>SUM(D509:D510)</f>
        <v>0</v>
      </c>
      <c r="E508" s="105">
        <f>SUM('ADICIONES  2018'!C508:M508)</f>
        <v>48478618</v>
      </c>
      <c r="F508" s="376">
        <f>SUM(F509:F510)</f>
        <v>0</v>
      </c>
      <c r="G508" s="376">
        <f>SUM(G509:G510)</f>
        <v>0</v>
      </c>
      <c r="H508" s="376">
        <f>SUM(H509:H510)</f>
        <v>0</v>
      </c>
      <c r="I508" s="376">
        <f>SUM(I509:I510)</f>
        <v>0</v>
      </c>
      <c r="J508" s="376">
        <f>SUM(J509:J510)</f>
        <v>0</v>
      </c>
      <c r="K508" s="105">
        <f t="shared" si="527"/>
        <v>48478618</v>
      </c>
      <c r="L508" s="376">
        <f t="shared" ref="L508:Q508" si="563">SUM(L509:L510)</f>
        <v>0</v>
      </c>
      <c r="M508" s="376">
        <f t="shared" si="563"/>
        <v>0</v>
      </c>
      <c r="N508" s="376">
        <f t="shared" si="563"/>
        <v>0</v>
      </c>
      <c r="O508" s="376">
        <f t="shared" si="563"/>
        <v>0</v>
      </c>
      <c r="P508" s="376">
        <f t="shared" si="563"/>
        <v>0</v>
      </c>
      <c r="Q508" s="376">
        <f t="shared" si="563"/>
        <v>0</v>
      </c>
      <c r="R508" s="105">
        <f t="shared" si="485"/>
        <v>0</v>
      </c>
      <c r="S508" s="376">
        <f t="shared" ref="S508:Z508" si="564">SUM(S509:S510)</f>
        <v>0</v>
      </c>
      <c r="T508" s="376">
        <f t="shared" si="564"/>
        <v>0</v>
      </c>
      <c r="U508" s="376">
        <f t="shared" si="564"/>
        <v>0</v>
      </c>
      <c r="V508" s="376">
        <f t="shared" si="564"/>
        <v>0</v>
      </c>
      <c r="W508" s="376">
        <f t="shared" si="564"/>
        <v>0</v>
      </c>
      <c r="X508" s="376">
        <f t="shared" si="564"/>
        <v>0</v>
      </c>
      <c r="Y508" s="376">
        <f t="shared" si="564"/>
        <v>0</v>
      </c>
      <c r="Z508" s="376">
        <f t="shared" si="564"/>
        <v>0</v>
      </c>
      <c r="AA508" s="105">
        <f t="shared" si="546"/>
        <v>0</v>
      </c>
      <c r="AB508" s="105">
        <f t="shared" si="547"/>
        <v>0</v>
      </c>
      <c r="AC508" s="104">
        <f t="shared" si="548"/>
        <v>0</v>
      </c>
    </row>
    <row r="509" spans="1:29" s="5" customFormat="1" ht="28.5" x14ac:dyDescent="0.2">
      <c r="A509" s="156"/>
      <c r="B509" s="97" t="s">
        <v>2771</v>
      </c>
      <c r="C509" s="98" t="s">
        <v>2772</v>
      </c>
      <c r="D509" s="118"/>
      <c r="E509" s="285">
        <f>SUM('ADICIONES  2018'!C509:M509)</f>
        <v>19513155</v>
      </c>
      <c r="F509" s="118"/>
      <c r="G509" s="118"/>
      <c r="H509" s="118"/>
      <c r="I509" s="118"/>
      <c r="J509" s="118"/>
      <c r="K509" s="287">
        <f t="shared" si="527"/>
        <v>19513155</v>
      </c>
      <c r="L509" s="118"/>
      <c r="M509" s="118"/>
      <c r="N509" s="118"/>
      <c r="O509" s="118"/>
      <c r="P509" s="118"/>
      <c r="Q509" s="118"/>
      <c r="R509" s="287">
        <f t="shared" si="485"/>
        <v>0</v>
      </c>
      <c r="S509" s="118"/>
      <c r="T509" s="118"/>
      <c r="U509" s="118"/>
      <c r="V509" s="118"/>
      <c r="W509" s="118"/>
      <c r="X509" s="118"/>
      <c r="Y509" s="118"/>
      <c r="Z509" s="118"/>
      <c r="AA509" s="287">
        <f t="shared" si="546"/>
        <v>0</v>
      </c>
      <c r="AB509" s="287">
        <f t="shared" si="547"/>
        <v>0</v>
      </c>
      <c r="AC509" s="37">
        <f t="shared" si="548"/>
        <v>0</v>
      </c>
    </row>
    <row r="510" spans="1:29" s="5" customFormat="1" ht="28.5" x14ac:dyDescent="0.2">
      <c r="A510" s="156"/>
      <c r="B510" s="97" t="s">
        <v>2773</v>
      </c>
      <c r="C510" s="98" t="s">
        <v>2774</v>
      </c>
      <c r="D510" s="118"/>
      <c r="E510" s="285">
        <f>SUM('ADICIONES  2018'!C510:M510)</f>
        <v>28965463</v>
      </c>
      <c r="F510" s="118"/>
      <c r="G510" s="118"/>
      <c r="H510" s="118"/>
      <c r="I510" s="118"/>
      <c r="J510" s="118"/>
      <c r="K510" s="287">
        <f t="shared" si="527"/>
        <v>28965463</v>
      </c>
      <c r="L510" s="118"/>
      <c r="M510" s="118"/>
      <c r="N510" s="118"/>
      <c r="O510" s="118"/>
      <c r="P510" s="118"/>
      <c r="Q510" s="118"/>
      <c r="R510" s="287">
        <f t="shared" si="485"/>
        <v>0</v>
      </c>
      <c r="S510" s="118"/>
      <c r="T510" s="118"/>
      <c r="U510" s="118"/>
      <c r="V510" s="118"/>
      <c r="W510" s="118"/>
      <c r="X510" s="118"/>
      <c r="Y510" s="118"/>
      <c r="Z510" s="118"/>
      <c r="AA510" s="287">
        <f t="shared" si="546"/>
        <v>0</v>
      </c>
      <c r="AB510" s="287">
        <f t="shared" si="547"/>
        <v>0</v>
      </c>
      <c r="AC510" s="37">
        <f t="shared" si="548"/>
        <v>0</v>
      </c>
    </row>
    <row r="511" spans="1:29" s="79" customFormat="1" ht="31.5" x14ac:dyDescent="0.2">
      <c r="A511" s="369"/>
      <c r="B511" s="110" t="s">
        <v>2980</v>
      </c>
      <c r="C511" s="106" t="s">
        <v>2979</v>
      </c>
      <c r="D511" s="376">
        <f>SUM(D512:D513)</f>
        <v>0</v>
      </c>
      <c r="E511" s="105">
        <f>SUM('ADICIONES  2018'!C511:M511)</f>
        <v>11291807.73</v>
      </c>
      <c r="F511" s="376">
        <f>SUM(F512:F513)</f>
        <v>0</v>
      </c>
      <c r="G511" s="376">
        <f>SUM(G512:G513)</f>
        <v>0</v>
      </c>
      <c r="H511" s="376">
        <f>SUM(H512:H513)</f>
        <v>0</v>
      </c>
      <c r="I511" s="376">
        <f>SUM(I512:I513)</f>
        <v>0</v>
      </c>
      <c r="J511" s="376">
        <f>SUM(J512:J513)</f>
        <v>0</v>
      </c>
      <c r="K511" s="105">
        <f t="shared" si="527"/>
        <v>11291807.73</v>
      </c>
      <c r="L511" s="376">
        <f t="shared" ref="L511:Q511" si="565">SUM(L512:L513)</f>
        <v>0</v>
      </c>
      <c r="M511" s="376">
        <f t="shared" si="565"/>
        <v>0</v>
      </c>
      <c r="N511" s="376">
        <f t="shared" si="565"/>
        <v>0</v>
      </c>
      <c r="O511" s="376">
        <f t="shared" si="565"/>
        <v>0</v>
      </c>
      <c r="P511" s="376">
        <f t="shared" si="565"/>
        <v>0</v>
      </c>
      <c r="Q511" s="376">
        <f t="shared" si="565"/>
        <v>0</v>
      </c>
      <c r="R511" s="105">
        <f t="shared" si="485"/>
        <v>0</v>
      </c>
      <c r="S511" s="376">
        <f t="shared" ref="S511:Z511" si="566">SUM(S512:S513)</f>
        <v>0</v>
      </c>
      <c r="T511" s="376">
        <f t="shared" si="566"/>
        <v>0</v>
      </c>
      <c r="U511" s="376">
        <f t="shared" si="566"/>
        <v>0</v>
      </c>
      <c r="V511" s="376">
        <f t="shared" si="566"/>
        <v>0</v>
      </c>
      <c r="W511" s="376">
        <f t="shared" si="566"/>
        <v>0</v>
      </c>
      <c r="X511" s="376">
        <f t="shared" si="566"/>
        <v>0</v>
      </c>
      <c r="Y511" s="376">
        <f t="shared" si="566"/>
        <v>0</v>
      </c>
      <c r="Z511" s="376">
        <f t="shared" si="566"/>
        <v>0</v>
      </c>
      <c r="AA511" s="105">
        <f t="shared" si="546"/>
        <v>0</v>
      </c>
      <c r="AB511" s="105">
        <f t="shared" si="547"/>
        <v>0</v>
      </c>
      <c r="AC511" s="104">
        <f t="shared" si="548"/>
        <v>0</v>
      </c>
    </row>
    <row r="512" spans="1:29" s="5" customFormat="1" ht="28.5" x14ac:dyDescent="0.2">
      <c r="A512" s="156"/>
      <c r="B512" s="97" t="s">
        <v>2775</v>
      </c>
      <c r="C512" s="98" t="s">
        <v>2776</v>
      </c>
      <c r="D512" s="118"/>
      <c r="E512" s="285">
        <f>SUM('ADICIONES  2018'!C512:M512)</f>
        <v>4301863.07</v>
      </c>
      <c r="F512" s="118"/>
      <c r="G512" s="118"/>
      <c r="H512" s="118"/>
      <c r="I512" s="118"/>
      <c r="J512" s="118"/>
      <c r="K512" s="287">
        <f t="shared" si="527"/>
        <v>4301863.07</v>
      </c>
      <c r="L512" s="118"/>
      <c r="M512" s="118"/>
      <c r="N512" s="118"/>
      <c r="O512" s="118"/>
      <c r="P512" s="118"/>
      <c r="Q512" s="118"/>
      <c r="R512" s="287">
        <f t="shared" si="485"/>
        <v>0</v>
      </c>
      <c r="S512" s="118"/>
      <c r="T512" s="118"/>
      <c r="U512" s="118"/>
      <c r="V512" s="118"/>
      <c r="W512" s="118"/>
      <c r="X512" s="118"/>
      <c r="Y512" s="118"/>
      <c r="Z512" s="118"/>
      <c r="AA512" s="287">
        <f t="shared" si="546"/>
        <v>0</v>
      </c>
      <c r="AB512" s="287">
        <f t="shared" si="547"/>
        <v>0</v>
      </c>
      <c r="AC512" s="37">
        <f t="shared" si="548"/>
        <v>0</v>
      </c>
    </row>
    <row r="513" spans="1:29" s="5" customFormat="1" ht="28.5" x14ac:dyDescent="0.2">
      <c r="A513" s="156"/>
      <c r="B513" s="97" t="s">
        <v>2777</v>
      </c>
      <c r="C513" s="98" t="s">
        <v>2778</v>
      </c>
      <c r="D513" s="118"/>
      <c r="E513" s="285">
        <f>SUM('ADICIONES  2018'!C513:M513)</f>
        <v>6989944.6600000001</v>
      </c>
      <c r="F513" s="118"/>
      <c r="G513" s="118"/>
      <c r="H513" s="118"/>
      <c r="I513" s="118"/>
      <c r="J513" s="118"/>
      <c r="K513" s="287">
        <f t="shared" si="527"/>
        <v>6989944.6600000001</v>
      </c>
      <c r="L513" s="118"/>
      <c r="M513" s="118"/>
      <c r="N513" s="118"/>
      <c r="O513" s="118"/>
      <c r="P513" s="118"/>
      <c r="Q513" s="118"/>
      <c r="R513" s="287">
        <f t="shared" si="485"/>
        <v>0</v>
      </c>
      <c r="S513" s="118"/>
      <c r="T513" s="118"/>
      <c r="U513" s="118"/>
      <c r="V513" s="118"/>
      <c r="W513" s="118"/>
      <c r="X513" s="118"/>
      <c r="Y513" s="118"/>
      <c r="Z513" s="118"/>
      <c r="AA513" s="287">
        <f t="shared" si="546"/>
        <v>0</v>
      </c>
      <c r="AB513" s="287">
        <f t="shared" si="547"/>
        <v>0</v>
      </c>
      <c r="AC513" s="37">
        <f t="shared" si="548"/>
        <v>0</v>
      </c>
    </row>
    <row r="514" spans="1:29" s="79" customFormat="1" ht="31.5" x14ac:dyDescent="0.2">
      <c r="A514" s="369"/>
      <c r="B514" s="110" t="s">
        <v>2981</v>
      </c>
      <c r="C514" s="106" t="s">
        <v>2982</v>
      </c>
      <c r="D514" s="376">
        <f>SUM(D515:D516)</f>
        <v>0</v>
      </c>
      <c r="E514" s="105">
        <f>SUM('ADICIONES  2018'!C514:M514)</f>
        <v>11059318.4</v>
      </c>
      <c r="F514" s="376">
        <f>SUM(F515:F516)</f>
        <v>0</v>
      </c>
      <c r="G514" s="376">
        <f>SUM(G515:G516)</f>
        <v>0</v>
      </c>
      <c r="H514" s="376">
        <f>SUM(H515:H516)</f>
        <v>0</v>
      </c>
      <c r="I514" s="376">
        <f>SUM(I515:I516)</f>
        <v>0</v>
      </c>
      <c r="J514" s="376">
        <f>SUM(J515:J516)</f>
        <v>0</v>
      </c>
      <c r="K514" s="105">
        <f t="shared" si="527"/>
        <v>11059318.4</v>
      </c>
      <c r="L514" s="376">
        <f t="shared" ref="L514:Q514" si="567">SUM(L515:L516)</f>
        <v>0</v>
      </c>
      <c r="M514" s="376">
        <f t="shared" si="567"/>
        <v>0</v>
      </c>
      <c r="N514" s="376">
        <f t="shared" si="567"/>
        <v>0</v>
      </c>
      <c r="O514" s="376">
        <f t="shared" si="567"/>
        <v>0</v>
      </c>
      <c r="P514" s="376">
        <f t="shared" si="567"/>
        <v>0</v>
      </c>
      <c r="Q514" s="376">
        <f t="shared" si="567"/>
        <v>0</v>
      </c>
      <c r="R514" s="105">
        <f t="shared" si="485"/>
        <v>0</v>
      </c>
      <c r="S514" s="376">
        <f t="shared" ref="S514:Z514" si="568">SUM(S515:S516)</f>
        <v>0</v>
      </c>
      <c r="T514" s="376">
        <f t="shared" si="568"/>
        <v>0</v>
      </c>
      <c r="U514" s="376">
        <f t="shared" si="568"/>
        <v>0</v>
      </c>
      <c r="V514" s="376">
        <f t="shared" si="568"/>
        <v>0</v>
      </c>
      <c r="W514" s="376">
        <f t="shared" si="568"/>
        <v>0</v>
      </c>
      <c r="X514" s="376">
        <f t="shared" si="568"/>
        <v>0</v>
      </c>
      <c r="Y514" s="376">
        <f t="shared" si="568"/>
        <v>0</v>
      </c>
      <c r="Z514" s="376">
        <f t="shared" si="568"/>
        <v>0</v>
      </c>
      <c r="AA514" s="105">
        <f t="shared" si="546"/>
        <v>0</v>
      </c>
      <c r="AB514" s="105">
        <f t="shared" si="547"/>
        <v>0</v>
      </c>
      <c r="AC514" s="104">
        <f t="shared" si="548"/>
        <v>0</v>
      </c>
    </row>
    <row r="515" spans="1:29" s="5" customFormat="1" ht="28.5" x14ac:dyDescent="0.2">
      <c r="A515" s="156"/>
      <c r="B515" s="97" t="s">
        <v>2779</v>
      </c>
      <c r="C515" s="98" t="s">
        <v>2780</v>
      </c>
      <c r="D515" s="118"/>
      <c r="E515" s="285">
        <f>SUM('ADICIONES  2018'!C515:M515)</f>
        <v>10790902.4</v>
      </c>
      <c r="F515" s="118"/>
      <c r="G515" s="118"/>
      <c r="H515" s="118"/>
      <c r="I515" s="118"/>
      <c r="J515" s="118"/>
      <c r="K515" s="287">
        <f t="shared" si="527"/>
        <v>10790902.4</v>
      </c>
      <c r="L515" s="118"/>
      <c r="M515" s="118"/>
      <c r="N515" s="118"/>
      <c r="O515" s="118"/>
      <c r="P515" s="118"/>
      <c r="Q515" s="118"/>
      <c r="R515" s="287">
        <f t="shared" si="485"/>
        <v>0</v>
      </c>
      <c r="S515" s="118"/>
      <c r="T515" s="118"/>
      <c r="U515" s="118"/>
      <c r="V515" s="118"/>
      <c r="W515" s="118"/>
      <c r="X515" s="118"/>
      <c r="Y515" s="118"/>
      <c r="Z515" s="118"/>
      <c r="AA515" s="287">
        <f t="shared" si="546"/>
        <v>0</v>
      </c>
      <c r="AB515" s="287">
        <f t="shared" si="547"/>
        <v>0</v>
      </c>
      <c r="AC515" s="37">
        <f t="shared" si="548"/>
        <v>0</v>
      </c>
    </row>
    <row r="516" spans="1:29" s="5" customFormat="1" ht="28.5" x14ac:dyDescent="0.2">
      <c r="A516" s="156"/>
      <c r="B516" s="97" t="s">
        <v>2781</v>
      </c>
      <c r="C516" s="98" t="s">
        <v>2782</v>
      </c>
      <c r="D516" s="118"/>
      <c r="E516" s="285">
        <f>SUM('ADICIONES  2018'!C516:M516)</f>
        <v>268416</v>
      </c>
      <c r="F516" s="118"/>
      <c r="G516" s="118"/>
      <c r="H516" s="118"/>
      <c r="I516" s="118"/>
      <c r="J516" s="118"/>
      <c r="K516" s="287">
        <f t="shared" si="527"/>
        <v>268416</v>
      </c>
      <c r="L516" s="118"/>
      <c r="M516" s="118"/>
      <c r="N516" s="118"/>
      <c r="O516" s="118"/>
      <c r="P516" s="118"/>
      <c r="Q516" s="118"/>
      <c r="R516" s="287">
        <f t="shared" si="485"/>
        <v>0</v>
      </c>
      <c r="S516" s="118"/>
      <c r="T516" s="118"/>
      <c r="U516" s="118"/>
      <c r="V516" s="118"/>
      <c r="W516" s="118"/>
      <c r="X516" s="118"/>
      <c r="Y516" s="118"/>
      <c r="Z516" s="118"/>
      <c r="AA516" s="287">
        <f t="shared" si="546"/>
        <v>0</v>
      </c>
      <c r="AB516" s="287">
        <f t="shared" si="547"/>
        <v>0</v>
      </c>
      <c r="AC516" s="37">
        <f t="shared" si="548"/>
        <v>0</v>
      </c>
    </row>
    <row r="517" spans="1:29" s="79" customFormat="1" ht="33.75" customHeight="1" x14ac:dyDescent="0.2">
      <c r="A517" s="369"/>
      <c r="B517" s="110" t="s">
        <v>2984</v>
      </c>
      <c r="C517" s="106" t="s">
        <v>2983</v>
      </c>
      <c r="D517" s="376">
        <f>SUM(D518)</f>
        <v>0</v>
      </c>
      <c r="E517" s="105">
        <f>SUM('ADICIONES  2018'!C517:M517)</f>
        <v>16793354</v>
      </c>
      <c r="F517" s="376">
        <f>SUM(F518)</f>
        <v>0</v>
      </c>
      <c r="G517" s="376">
        <f>SUM(G518)</f>
        <v>0</v>
      </c>
      <c r="H517" s="376">
        <f>SUM(H518)</f>
        <v>0</v>
      </c>
      <c r="I517" s="376">
        <f>SUM(I518)</f>
        <v>0</v>
      </c>
      <c r="J517" s="376">
        <f>SUM(J518)</f>
        <v>0</v>
      </c>
      <c r="K517" s="105">
        <f t="shared" si="527"/>
        <v>16793354</v>
      </c>
      <c r="L517" s="376">
        <f t="shared" ref="L517:Q517" si="569">SUM(L518)</f>
        <v>0</v>
      </c>
      <c r="M517" s="376">
        <f t="shared" si="569"/>
        <v>0</v>
      </c>
      <c r="N517" s="376">
        <f t="shared" si="569"/>
        <v>0</v>
      </c>
      <c r="O517" s="376">
        <f t="shared" si="569"/>
        <v>0</v>
      </c>
      <c r="P517" s="376">
        <f t="shared" si="569"/>
        <v>0</v>
      </c>
      <c r="Q517" s="376">
        <f t="shared" si="569"/>
        <v>0</v>
      </c>
      <c r="R517" s="105">
        <f t="shared" si="485"/>
        <v>0</v>
      </c>
      <c r="S517" s="376">
        <f t="shared" ref="S517:Z517" si="570">SUM(S518)</f>
        <v>0</v>
      </c>
      <c r="T517" s="376">
        <f t="shared" si="570"/>
        <v>0</v>
      </c>
      <c r="U517" s="376">
        <f t="shared" si="570"/>
        <v>0</v>
      </c>
      <c r="V517" s="376">
        <f t="shared" si="570"/>
        <v>0</v>
      </c>
      <c r="W517" s="376">
        <f t="shared" si="570"/>
        <v>0</v>
      </c>
      <c r="X517" s="376">
        <f t="shared" si="570"/>
        <v>0</v>
      </c>
      <c r="Y517" s="376">
        <f t="shared" si="570"/>
        <v>0</v>
      </c>
      <c r="Z517" s="376">
        <f t="shared" si="570"/>
        <v>0</v>
      </c>
      <c r="AA517" s="105">
        <f t="shared" si="546"/>
        <v>0</v>
      </c>
      <c r="AB517" s="105">
        <f t="shared" si="547"/>
        <v>0</v>
      </c>
      <c r="AC517" s="104">
        <f t="shared" si="548"/>
        <v>0</v>
      </c>
    </row>
    <row r="518" spans="1:29" s="5" customFormat="1" ht="28.5" x14ac:dyDescent="0.2">
      <c r="A518" s="156"/>
      <c r="B518" s="97" t="s">
        <v>2783</v>
      </c>
      <c r="C518" s="98" t="s">
        <v>2784</v>
      </c>
      <c r="D518" s="118"/>
      <c r="E518" s="285">
        <f>SUM('ADICIONES  2018'!C518:M518)</f>
        <v>16793354</v>
      </c>
      <c r="F518" s="118"/>
      <c r="G518" s="118"/>
      <c r="H518" s="118"/>
      <c r="I518" s="118"/>
      <c r="J518" s="118"/>
      <c r="K518" s="287">
        <f t="shared" si="527"/>
        <v>16793354</v>
      </c>
      <c r="L518" s="118"/>
      <c r="M518" s="118"/>
      <c r="N518" s="118"/>
      <c r="O518" s="118"/>
      <c r="P518" s="118"/>
      <c r="Q518" s="118"/>
      <c r="R518" s="287">
        <f t="shared" si="485"/>
        <v>0</v>
      </c>
      <c r="S518" s="118"/>
      <c r="T518" s="118"/>
      <c r="U518" s="118"/>
      <c r="V518" s="118"/>
      <c r="W518" s="118"/>
      <c r="X518" s="118"/>
      <c r="Y518" s="118"/>
      <c r="Z518" s="118"/>
      <c r="AA518" s="287">
        <f t="shared" si="546"/>
        <v>0</v>
      </c>
      <c r="AB518" s="287">
        <f t="shared" si="547"/>
        <v>0</v>
      </c>
      <c r="AC518" s="37">
        <f t="shared" si="548"/>
        <v>0</v>
      </c>
    </row>
    <row r="519" spans="1:29" s="79" customFormat="1" ht="24.75" customHeight="1" x14ac:dyDescent="0.2">
      <c r="A519" s="369"/>
      <c r="B519" s="110" t="s">
        <v>2985</v>
      </c>
      <c r="C519" s="106" t="s">
        <v>2986</v>
      </c>
      <c r="D519" s="376">
        <f>SUM(D520:D521)</f>
        <v>0</v>
      </c>
      <c r="E519" s="105">
        <f>SUM('ADICIONES  2018'!C519:M519)</f>
        <v>10343827</v>
      </c>
      <c r="F519" s="376">
        <f>SUM(F520:F521)</f>
        <v>0</v>
      </c>
      <c r="G519" s="376">
        <f>SUM(G520:G521)</f>
        <v>0</v>
      </c>
      <c r="H519" s="376">
        <f>SUM(H520:H521)</f>
        <v>0</v>
      </c>
      <c r="I519" s="376">
        <f>SUM(I520:I521)</f>
        <v>0</v>
      </c>
      <c r="J519" s="376">
        <f>SUM(J520:J521)</f>
        <v>0</v>
      </c>
      <c r="K519" s="105">
        <f t="shared" si="527"/>
        <v>10343827</v>
      </c>
      <c r="L519" s="376">
        <f t="shared" ref="L519:Q519" si="571">SUM(L520:L521)</f>
        <v>0</v>
      </c>
      <c r="M519" s="376">
        <f t="shared" si="571"/>
        <v>0</v>
      </c>
      <c r="N519" s="376">
        <f t="shared" si="571"/>
        <v>0</v>
      </c>
      <c r="O519" s="376">
        <f t="shared" si="571"/>
        <v>0</v>
      </c>
      <c r="P519" s="376">
        <f t="shared" si="571"/>
        <v>0</v>
      </c>
      <c r="Q519" s="376">
        <f t="shared" si="571"/>
        <v>0</v>
      </c>
      <c r="R519" s="105">
        <f t="shared" si="485"/>
        <v>0</v>
      </c>
      <c r="S519" s="376">
        <f t="shared" ref="S519:Z519" si="572">SUM(S520:S521)</f>
        <v>0</v>
      </c>
      <c r="T519" s="376">
        <f t="shared" si="572"/>
        <v>0</v>
      </c>
      <c r="U519" s="376">
        <f t="shared" si="572"/>
        <v>0</v>
      </c>
      <c r="V519" s="376">
        <f t="shared" si="572"/>
        <v>0</v>
      </c>
      <c r="W519" s="376">
        <f t="shared" si="572"/>
        <v>0</v>
      </c>
      <c r="X519" s="376">
        <f t="shared" si="572"/>
        <v>0</v>
      </c>
      <c r="Y519" s="376">
        <f t="shared" si="572"/>
        <v>0</v>
      </c>
      <c r="Z519" s="376">
        <f t="shared" si="572"/>
        <v>0</v>
      </c>
      <c r="AA519" s="105">
        <f t="shared" si="546"/>
        <v>0</v>
      </c>
      <c r="AB519" s="105">
        <f t="shared" si="547"/>
        <v>0</v>
      </c>
      <c r="AC519" s="104">
        <f t="shared" si="548"/>
        <v>0</v>
      </c>
    </row>
    <row r="520" spans="1:29" s="5" customFormat="1" ht="28.5" x14ac:dyDescent="0.2">
      <c r="A520" s="156"/>
      <c r="B520" s="97" t="s">
        <v>2785</v>
      </c>
      <c r="C520" s="98" t="s">
        <v>2786</v>
      </c>
      <c r="D520" s="118"/>
      <c r="E520" s="285">
        <f>SUM('ADICIONES  2018'!C520:M520)</f>
        <v>9989421</v>
      </c>
      <c r="F520" s="118"/>
      <c r="G520" s="118"/>
      <c r="H520" s="118"/>
      <c r="I520" s="118"/>
      <c r="J520" s="118"/>
      <c r="K520" s="287">
        <f t="shared" si="527"/>
        <v>9989421</v>
      </c>
      <c r="L520" s="118"/>
      <c r="M520" s="118"/>
      <c r="N520" s="118"/>
      <c r="O520" s="118"/>
      <c r="P520" s="118"/>
      <c r="Q520" s="118"/>
      <c r="R520" s="287">
        <f t="shared" si="485"/>
        <v>0</v>
      </c>
      <c r="S520" s="118"/>
      <c r="T520" s="118"/>
      <c r="U520" s="118"/>
      <c r="V520" s="118"/>
      <c r="W520" s="118"/>
      <c r="X520" s="118"/>
      <c r="Y520" s="118"/>
      <c r="Z520" s="118"/>
      <c r="AA520" s="287">
        <f t="shared" si="546"/>
        <v>0</v>
      </c>
      <c r="AB520" s="287">
        <f t="shared" si="547"/>
        <v>0</v>
      </c>
      <c r="AC520" s="37">
        <f t="shared" si="548"/>
        <v>0</v>
      </c>
    </row>
    <row r="521" spans="1:29" s="5" customFormat="1" ht="28.5" x14ac:dyDescent="0.2">
      <c r="A521" s="156"/>
      <c r="B521" s="97" t="s">
        <v>2787</v>
      </c>
      <c r="C521" s="98" t="s">
        <v>2788</v>
      </c>
      <c r="D521" s="118"/>
      <c r="E521" s="285">
        <f>SUM('ADICIONES  2018'!C521:M521)</f>
        <v>354406</v>
      </c>
      <c r="F521" s="118"/>
      <c r="G521" s="118"/>
      <c r="H521" s="118"/>
      <c r="I521" s="118"/>
      <c r="J521" s="118"/>
      <c r="K521" s="287">
        <f t="shared" si="527"/>
        <v>354406</v>
      </c>
      <c r="L521" s="118"/>
      <c r="M521" s="118"/>
      <c r="N521" s="118"/>
      <c r="O521" s="118"/>
      <c r="P521" s="118"/>
      <c r="Q521" s="118"/>
      <c r="R521" s="287">
        <f t="shared" si="485"/>
        <v>0</v>
      </c>
      <c r="S521" s="118"/>
      <c r="T521" s="118"/>
      <c r="U521" s="118"/>
      <c r="V521" s="118"/>
      <c r="W521" s="118"/>
      <c r="X521" s="118"/>
      <c r="Y521" s="118"/>
      <c r="Z521" s="118"/>
      <c r="AA521" s="287">
        <f t="shared" si="546"/>
        <v>0</v>
      </c>
      <c r="AB521" s="287">
        <f t="shared" si="547"/>
        <v>0</v>
      </c>
      <c r="AC521" s="37">
        <f t="shared" si="548"/>
        <v>0</v>
      </c>
    </row>
    <row r="522" spans="1:29" s="79" customFormat="1" ht="31.5" x14ac:dyDescent="0.2">
      <c r="A522" s="369"/>
      <c r="B522" s="110" t="s">
        <v>2988</v>
      </c>
      <c r="C522" s="106" t="s">
        <v>2987</v>
      </c>
      <c r="D522" s="376">
        <f>SUM(D523)</f>
        <v>0</v>
      </c>
      <c r="E522" s="105">
        <f>SUM('ADICIONES  2018'!C522:M522)</f>
        <v>15420426</v>
      </c>
      <c r="F522" s="376">
        <f>SUM(F523)</f>
        <v>0</v>
      </c>
      <c r="G522" s="376">
        <f>SUM(G523)</f>
        <v>0</v>
      </c>
      <c r="H522" s="376">
        <f>SUM(H523)</f>
        <v>0</v>
      </c>
      <c r="I522" s="376">
        <f>SUM(I523)</f>
        <v>0</v>
      </c>
      <c r="J522" s="376">
        <f>SUM(J523)</f>
        <v>0</v>
      </c>
      <c r="K522" s="105">
        <f t="shared" si="527"/>
        <v>15420426</v>
      </c>
      <c r="L522" s="376">
        <f t="shared" ref="L522:Q522" si="573">SUM(L523)</f>
        <v>0</v>
      </c>
      <c r="M522" s="376">
        <f t="shared" si="573"/>
        <v>0</v>
      </c>
      <c r="N522" s="376">
        <f t="shared" si="573"/>
        <v>0</v>
      </c>
      <c r="O522" s="376">
        <f t="shared" si="573"/>
        <v>0</v>
      </c>
      <c r="P522" s="376">
        <f t="shared" si="573"/>
        <v>0</v>
      </c>
      <c r="Q522" s="376">
        <f t="shared" si="573"/>
        <v>0</v>
      </c>
      <c r="R522" s="105">
        <f t="shared" si="485"/>
        <v>0</v>
      </c>
      <c r="S522" s="376">
        <f t="shared" ref="S522:Z522" si="574">SUM(S523)</f>
        <v>0</v>
      </c>
      <c r="T522" s="376">
        <f t="shared" si="574"/>
        <v>0</v>
      </c>
      <c r="U522" s="376">
        <f t="shared" si="574"/>
        <v>0</v>
      </c>
      <c r="V522" s="376">
        <f t="shared" si="574"/>
        <v>0</v>
      </c>
      <c r="W522" s="376">
        <f t="shared" si="574"/>
        <v>0</v>
      </c>
      <c r="X522" s="376">
        <f t="shared" si="574"/>
        <v>0</v>
      </c>
      <c r="Y522" s="376">
        <f t="shared" si="574"/>
        <v>0</v>
      </c>
      <c r="Z522" s="376">
        <f t="shared" si="574"/>
        <v>0</v>
      </c>
      <c r="AA522" s="105">
        <f t="shared" si="546"/>
        <v>0</v>
      </c>
      <c r="AB522" s="105">
        <f t="shared" si="547"/>
        <v>0</v>
      </c>
      <c r="AC522" s="104">
        <f t="shared" si="548"/>
        <v>0</v>
      </c>
    </row>
    <row r="523" spans="1:29" s="5" customFormat="1" ht="28.5" x14ac:dyDescent="0.2">
      <c r="A523" s="156"/>
      <c r="B523" s="97" t="s">
        <v>2789</v>
      </c>
      <c r="C523" s="98" t="s">
        <v>2790</v>
      </c>
      <c r="D523" s="118"/>
      <c r="E523" s="285">
        <f>SUM('ADICIONES  2018'!C523:M523)</f>
        <v>15420426</v>
      </c>
      <c r="F523" s="118"/>
      <c r="G523" s="118"/>
      <c r="H523" s="118"/>
      <c r="I523" s="118"/>
      <c r="J523" s="118"/>
      <c r="K523" s="287">
        <f t="shared" si="527"/>
        <v>15420426</v>
      </c>
      <c r="L523" s="118"/>
      <c r="M523" s="118"/>
      <c r="N523" s="118"/>
      <c r="O523" s="118"/>
      <c r="P523" s="118"/>
      <c r="Q523" s="118"/>
      <c r="R523" s="287">
        <f t="shared" si="485"/>
        <v>0</v>
      </c>
      <c r="S523" s="118"/>
      <c r="T523" s="118"/>
      <c r="U523" s="118"/>
      <c r="V523" s="118"/>
      <c r="W523" s="118"/>
      <c r="X523" s="118"/>
      <c r="Y523" s="118"/>
      <c r="Z523" s="118"/>
      <c r="AA523" s="287">
        <f t="shared" si="546"/>
        <v>0</v>
      </c>
      <c r="AB523" s="287">
        <f t="shared" si="547"/>
        <v>0</v>
      </c>
      <c r="AC523" s="37">
        <f t="shared" si="548"/>
        <v>0</v>
      </c>
    </row>
    <row r="524" spans="1:29" s="79" customFormat="1" ht="36" customHeight="1" x14ac:dyDescent="0.2">
      <c r="A524" s="369"/>
      <c r="B524" s="110" t="s">
        <v>2989</v>
      </c>
      <c r="C524" s="106" t="s">
        <v>2990</v>
      </c>
      <c r="D524" s="376">
        <f>SUM(D525)</f>
        <v>0</v>
      </c>
      <c r="E524" s="105">
        <f>SUM('ADICIONES  2018'!C524:M524)</f>
        <v>3500000</v>
      </c>
      <c r="F524" s="376">
        <f>SUM(F525)</f>
        <v>0</v>
      </c>
      <c r="G524" s="376">
        <f>SUM(G525)</f>
        <v>0</v>
      </c>
      <c r="H524" s="376">
        <f>SUM(H525)</f>
        <v>0</v>
      </c>
      <c r="I524" s="376">
        <f>SUM(I525)</f>
        <v>0</v>
      </c>
      <c r="J524" s="376">
        <f>SUM(J525)</f>
        <v>0</v>
      </c>
      <c r="K524" s="105">
        <f t="shared" si="527"/>
        <v>3500000</v>
      </c>
      <c r="L524" s="376">
        <f t="shared" ref="L524:Q524" si="575">SUM(L525)</f>
        <v>0</v>
      </c>
      <c r="M524" s="376">
        <f t="shared" si="575"/>
        <v>0</v>
      </c>
      <c r="N524" s="376">
        <f t="shared" si="575"/>
        <v>0</v>
      </c>
      <c r="O524" s="376">
        <f t="shared" si="575"/>
        <v>0</v>
      </c>
      <c r="P524" s="376">
        <f t="shared" si="575"/>
        <v>0</v>
      </c>
      <c r="Q524" s="376">
        <f t="shared" si="575"/>
        <v>0</v>
      </c>
      <c r="R524" s="105">
        <f t="shared" si="485"/>
        <v>0</v>
      </c>
      <c r="S524" s="376">
        <f t="shared" ref="S524:Z524" si="576">SUM(S525)</f>
        <v>0</v>
      </c>
      <c r="T524" s="376">
        <f t="shared" si="576"/>
        <v>0</v>
      </c>
      <c r="U524" s="376">
        <f t="shared" si="576"/>
        <v>0</v>
      </c>
      <c r="V524" s="376">
        <f t="shared" si="576"/>
        <v>0</v>
      </c>
      <c r="W524" s="376">
        <f t="shared" si="576"/>
        <v>0</v>
      </c>
      <c r="X524" s="376">
        <f t="shared" si="576"/>
        <v>0</v>
      </c>
      <c r="Y524" s="376">
        <f t="shared" si="576"/>
        <v>0</v>
      </c>
      <c r="Z524" s="376">
        <f t="shared" si="576"/>
        <v>0</v>
      </c>
      <c r="AA524" s="105">
        <f t="shared" si="546"/>
        <v>0</v>
      </c>
      <c r="AB524" s="105">
        <f t="shared" si="547"/>
        <v>0</v>
      </c>
      <c r="AC524" s="104">
        <f t="shared" si="548"/>
        <v>0</v>
      </c>
    </row>
    <row r="525" spans="1:29" s="5" customFormat="1" ht="28.5" x14ac:dyDescent="0.2">
      <c r="A525" s="156"/>
      <c r="B525" s="97" t="s">
        <v>2791</v>
      </c>
      <c r="C525" s="98" t="s">
        <v>2792</v>
      </c>
      <c r="D525" s="118"/>
      <c r="E525" s="285">
        <f>SUM('ADICIONES  2018'!C525:M525)</f>
        <v>3500000</v>
      </c>
      <c r="F525" s="118"/>
      <c r="G525" s="118"/>
      <c r="H525" s="118"/>
      <c r="I525" s="118"/>
      <c r="J525" s="118"/>
      <c r="K525" s="287">
        <f t="shared" si="527"/>
        <v>3500000</v>
      </c>
      <c r="L525" s="118"/>
      <c r="M525" s="118"/>
      <c r="N525" s="118"/>
      <c r="O525" s="118"/>
      <c r="P525" s="118"/>
      <c r="Q525" s="118"/>
      <c r="R525" s="287">
        <f t="shared" si="485"/>
        <v>0</v>
      </c>
      <c r="S525" s="118"/>
      <c r="T525" s="118"/>
      <c r="U525" s="118"/>
      <c r="V525" s="118"/>
      <c r="W525" s="118"/>
      <c r="X525" s="118"/>
      <c r="Y525" s="118"/>
      <c r="Z525" s="118"/>
      <c r="AA525" s="287">
        <f t="shared" si="546"/>
        <v>0</v>
      </c>
      <c r="AB525" s="287">
        <f t="shared" si="547"/>
        <v>0</v>
      </c>
      <c r="AC525" s="37">
        <f t="shared" si="548"/>
        <v>0</v>
      </c>
    </row>
    <row r="526" spans="1:29" s="79" customFormat="1" ht="36.75" customHeight="1" x14ac:dyDescent="0.2">
      <c r="A526" s="369"/>
      <c r="B526" s="110" t="s">
        <v>2992</v>
      </c>
      <c r="C526" s="106" t="s">
        <v>2991</v>
      </c>
      <c r="D526" s="376">
        <f>SUM(D527)</f>
        <v>0</v>
      </c>
      <c r="E526" s="105">
        <f>SUM('ADICIONES  2018'!C526:M526)</f>
        <v>26589764</v>
      </c>
      <c r="F526" s="376">
        <f>SUM(F527)</f>
        <v>0</v>
      </c>
      <c r="G526" s="376">
        <f>SUM(G527)</f>
        <v>0</v>
      </c>
      <c r="H526" s="376">
        <f>SUM(H527)</f>
        <v>0</v>
      </c>
      <c r="I526" s="376">
        <f>SUM(I527)</f>
        <v>0</v>
      </c>
      <c r="J526" s="376">
        <f>SUM(J527)</f>
        <v>0</v>
      </c>
      <c r="K526" s="105">
        <f t="shared" si="527"/>
        <v>26589764</v>
      </c>
      <c r="L526" s="376">
        <f t="shared" ref="L526:Q526" si="577">SUM(L527)</f>
        <v>0</v>
      </c>
      <c r="M526" s="376">
        <f t="shared" si="577"/>
        <v>0</v>
      </c>
      <c r="N526" s="376">
        <f t="shared" si="577"/>
        <v>0</v>
      </c>
      <c r="O526" s="376">
        <f t="shared" si="577"/>
        <v>0</v>
      </c>
      <c r="P526" s="376">
        <f t="shared" si="577"/>
        <v>0</v>
      </c>
      <c r="Q526" s="376">
        <f t="shared" si="577"/>
        <v>0</v>
      </c>
      <c r="R526" s="105">
        <f t="shared" si="485"/>
        <v>0</v>
      </c>
      <c r="S526" s="376">
        <f t="shared" ref="S526:Z526" si="578">SUM(S527)</f>
        <v>0</v>
      </c>
      <c r="T526" s="376">
        <f t="shared" si="578"/>
        <v>0</v>
      </c>
      <c r="U526" s="376">
        <f t="shared" si="578"/>
        <v>0</v>
      </c>
      <c r="V526" s="376">
        <f t="shared" si="578"/>
        <v>0</v>
      </c>
      <c r="W526" s="376">
        <f t="shared" si="578"/>
        <v>0</v>
      </c>
      <c r="X526" s="376">
        <f t="shared" si="578"/>
        <v>0</v>
      </c>
      <c r="Y526" s="376">
        <f t="shared" si="578"/>
        <v>0</v>
      </c>
      <c r="Z526" s="376">
        <f t="shared" si="578"/>
        <v>0</v>
      </c>
      <c r="AA526" s="105">
        <f t="shared" si="546"/>
        <v>0</v>
      </c>
      <c r="AB526" s="105">
        <f t="shared" si="547"/>
        <v>0</v>
      </c>
      <c r="AC526" s="104">
        <f t="shared" si="548"/>
        <v>0</v>
      </c>
    </row>
    <row r="527" spans="1:29" s="5" customFormat="1" ht="28.5" x14ac:dyDescent="0.2">
      <c r="A527" s="156"/>
      <c r="B527" s="97" t="s">
        <v>2793</v>
      </c>
      <c r="C527" s="98" t="s">
        <v>2794</v>
      </c>
      <c r="D527" s="118"/>
      <c r="E527" s="285">
        <f>SUM('ADICIONES  2018'!C527:M527)</f>
        <v>26589764</v>
      </c>
      <c r="F527" s="118"/>
      <c r="G527" s="118"/>
      <c r="H527" s="118"/>
      <c r="I527" s="118"/>
      <c r="J527" s="118"/>
      <c r="K527" s="287">
        <f t="shared" si="527"/>
        <v>26589764</v>
      </c>
      <c r="L527" s="118"/>
      <c r="M527" s="118"/>
      <c r="N527" s="118"/>
      <c r="O527" s="118"/>
      <c r="P527" s="118"/>
      <c r="Q527" s="118"/>
      <c r="R527" s="287">
        <f t="shared" si="485"/>
        <v>0</v>
      </c>
      <c r="S527" s="118"/>
      <c r="T527" s="118"/>
      <c r="U527" s="118"/>
      <c r="V527" s="118"/>
      <c r="W527" s="118"/>
      <c r="X527" s="118"/>
      <c r="Y527" s="118"/>
      <c r="Z527" s="118"/>
      <c r="AA527" s="287">
        <f t="shared" si="546"/>
        <v>0</v>
      </c>
      <c r="AB527" s="287">
        <f t="shared" si="547"/>
        <v>0</v>
      </c>
      <c r="AC527" s="37">
        <f t="shared" si="548"/>
        <v>0</v>
      </c>
    </row>
    <row r="528" spans="1:29" s="79" customFormat="1" ht="24" customHeight="1" x14ac:dyDescent="0.2">
      <c r="A528" s="369"/>
      <c r="B528" s="110" t="s">
        <v>2993</v>
      </c>
      <c r="C528" s="106" t="s">
        <v>2994</v>
      </c>
      <c r="D528" s="376">
        <f>SUM(D529)</f>
        <v>0</v>
      </c>
      <c r="E528" s="105">
        <f>SUM('ADICIONES  2018'!C528:M528)</f>
        <v>16070654</v>
      </c>
      <c r="F528" s="376">
        <f>SUM(F529)</f>
        <v>0</v>
      </c>
      <c r="G528" s="376">
        <f>SUM(G529)</f>
        <v>0</v>
      </c>
      <c r="H528" s="376">
        <f>SUM(H529)</f>
        <v>0</v>
      </c>
      <c r="I528" s="376">
        <f>SUM(I529)</f>
        <v>0</v>
      </c>
      <c r="J528" s="376">
        <f>SUM(J529)</f>
        <v>0</v>
      </c>
      <c r="K528" s="105">
        <f t="shared" si="527"/>
        <v>16070654</v>
      </c>
      <c r="L528" s="376">
        <f t="shared" ref="L528:Q528" si="579">SUM(L529)</f>
        <v>0</v>
      </c>
      <c r="M528" s="376">
        <f t="shared" si="579"/>
        <v>0</v>
      </c>
      <c r="N528" s="376">
        <f t="shared" si="579"/>
        <v>0</v>
      </c>
      <c r="O528" s="376">
        <f t="shared" si="579"/>
        <v>0</v>
      </c>
      <c r="P528" s="376">
        <f t="shared" si="579"/>
        <v>0</v>
      </c>
      <c r="Q528" s="376">
        <f t="shared" si="579"/>
        <v>0</v>
      </c>
      <c r="R528" s="105">
        <f t="shared" si="485"/>
        <v>0</v>
      </c>
      <c r="S528" s="376">
        <f t="shared" ref="S528:Z528" si="580">SUM(S529)</f>
        <v>0</v>
      </c>
      <c r="T528" s="376">
        <f t="shared" si="580"/>
        <v>0</v>
      </c>
      <c r="U528" s="376">
        <f t="shared" si="580"/>
        <v>0</v>
      </c>
      <c r="V528" s="376">
        <f t="shared" si="580"/>
        <v>0</v>
      </c>
      <c r="W528" s="376">
        <f t="shared" si="580"/>
        <v>0</v>
      </c>
      <c r="X528" s="376">
        <f t="shared" si="580"/>
        <v>0</v>
      </c>
      <c r="Y528" s="376">
        <f t="shared" si="580"/>
        <v>0</v>
      </c>
      <c r="Z528" s="376">
        <f t="shared" si="580"/>
        <v>0</v>
      </c>
      <c r="AA528" s="105">
        <f t="shared" si="546"/>
        <v>0</v>
      </c>
      <c r="AB528" s="105">
        <f t="shared" si="547"/>
        <v>0</v>
      </c>
      <c r="AC528" s="104">
        <f t="shared" si="548"/>
        <v>0</v>
      </c>
    </row>
    <row r="529" spans="1:29" s="5" customFormat="1" ht="28.5" x14ac:dyDescent="0.2">
      <c r="A529" s="156"/>
      <c r="B529" s="97" t="s">
        <v>2795</v>
      </c>
      <c r="C529" s="98" t="s">
        <v>2796</v>
      </c>
      <c r="D529" s="118"/>
      <c r="E529" s="285">
        <f>SUM('ADICIONES  2018'!C529:M529)</f>
        <v>16070654</v>
      </c>
      <c r="F529" s="118"/>
      <c r="G529" s="118"/>
      <c r="H529" s="118"/>
      <c r="I529" s="118"/>
      <c r="J529" s="118"/>
      <c r="K529" s="287">
        <f t="shared" ref="K529:K592" si="581">+D529+E529-F529+G529-H529</f>
        <v>16070654</v>
      </c>
      <c r="L529" s="118"/>
      <c r="M529" s="118"/>
      <c r="N529" s="118"/>
      <c r="O529" s="118"/>
      <c r="P529" s="118"/>
      <c r="Q529" s="118"/>
      <c r="R529" s="287">
        <f t="shared" si="485"/>
        <v>0</v>
      </c>
      <c r="S529" s="118"/>
      <c r="T529" s="118"/>
      <c r="U529" s="118"/>
      <c r="V529" s="118"/>
      <c r="W529" s="118"/>
      <c r="X529" s="118"/>
      <c r="Y529" s="118"/>
      <c r="Z529" s="118"/>
      <c r="AA529" s="287">
        <f t="shared" si="546"/>
        <v>0</v>
      </c>
      <c r="AB529" s="287">
        <f t="shared" si="547"/>
        <v>0</v>
      </c>
      <c r="AC529" s="37">
        <f t="shared" si="548"/>
        <v>0</v>
      </c>
    </row>
    <row r="530" spans="1:29" s="79" customFormat="1" ht="31.5" x14ac:dyDescent="0.2">
      <c r="A530" s="369"/>
      <c r="B530" s="110" t="s">
        <v>2995</v>
      </c>
      <c r="C530" s="106" t="s">
        <v>2996</v>
      </c>
      <c r="D530" s="376">
        <f>SUM(D531:D532)</f>
        <v>0</v>
      </c>
      <c r="E530" s="105">
        <f>SUM('ADICIONES  2018'!C530:M530)</f>
        <v>85000000</v>
      </c>
      <c r="F530" s="376">
        <f>SUM(F531:F532)</f>
        <v>0</v>
      </c>
      <c r="G530" s="376">
        <f>SUM(G531:G532)</f>
        <v>0</v>
      </c>
      <c r="H530" s="376">
        <f>SUM(H531:H532)</f>
        <v>0</v>
      </c>
      <c r="I530" s="376">
        <f>SUM(I531:I532)</f>
        <v>0</v>
      </c>
      <c r="J530" s="376">
        <f>SUM(J531:J532)</f>
        <v>0</v>
      </c>
      <c r="K530" s="105">
        <f t="shared" si="581"/>
        <v>85000000</v>
      </c>
      <c r="L530" s="376">
        <f t="shared" ref="L530:Q530" si="582">SUM(L531:L532)</f>
        <v>0</v>
      </c>
      <c r="M530" s="376">
        <f t="shared" si="582"/>
        <v>0</v>
      </c>
      <c r="N530" s="376">
        <f t="shared" si="582"/>
        <v>0</v>
      </c>
      <c r="O530" s="376">
        <f t="shared" si="582"/>
        <v>0</v>
      </c>
      <c r="P530" s="376">
        <f t="shared" si="582"/>
        <v>0</v>
      </c>
      <c r="Q530" s="376">
        <f t="shared" si="582"/>
        <v>0</v>
      </c>
      <c r="R530" s="105">
        <f t="shared" si="485"/>
        <v>0</v>
      </c>
      <c r="S530" s="376">
        <f t="shared" ref="S530:Z530" si="583">SUM(S531:S532)</f>
        <v>0</v>
      </c>
      <c r="T530" s="376">
        <f t="shared" si="583"/>
        <v>0</v>
      </c>
      <c r="U530" s="376">
        <f t="shared" si="583"/>
        <v>0</v>
      </c>
      <c r="V530" s="376">
        <f t="shared" si="583"/>
        <v>0</v>
      </c>
      <c r="W530" s="376">
        <f t="shared" si="583"/>
        <v>0</v>
      </c>
      <c r="X530" s="376">
        <f t="shared" si="583"/>
        <v>0</v>
      </c>
      <c r="Y530" s="376">
        <f t="shared" si="583"/>
        <v>0</v>
      </c>
      <c r="Z530" s="376">
        <f t="shared" si="583"/>
        <v>0</v>
      </c>
      <c r="AA530" s="105">
        <f t="shared" si="546"/>
        <v>0</v>
      </c>
      <c r="AB530" s="105">
        <f t="shared" si="547"/>
        <v>0</v>
      </c>
      <c r="AC530" s="104">
        <f t="shared" si="548"/>
        <v>0</v>
      </c>
    </row>
    <row r="531" spans="1:29" s="5" customFormat="1" ht="28.5" x14ac:dyDescent="0.2">
      <c r="A531" s="156"/>
      <c r="B531" s="97" t="s">
        <v>2797</v>
      </c>
      <c r="C531" s="98" t="s">
        <v>2798</v>
      </c>
      <c r="D531" s="118"/>
      <c r="E531" s="285">
        <f>SUM('ADICIONES  2018'!C531:M531)</f>
        <v>62006671</v>
      </c>
      <c r="F531" s="118"/>
      <c r="G531" s="118"/>
      <c r="H531" s="118"/>
      <c r="I531" s="118"/>
      <c r="J531" s="118"/>
      <c r="K531" s="287">
        <f t="shared" si="581"/>
        <v>62006671</v>
      </c>
      <c r="L531" s="118"/>
      <c r="M531" s="118"/>
      <c r="N531" s="118"/>
      <c r="O531" s="118"/>
      <c r="P531" s="118"/>
      <c r="Q531" s="118"/>
      <c r="R531" s="287">
        <f t="shared" si="485"/>
        <v>0</v>
      </c>
      <c r="S531" s="118"/>
      <c r="T531" s="118"/>
      <c r="U531" s="118"/>
      <c r="V531" s="118"/>
      <c r="W531" s="118"/>
      <c r="X531" s="118"/>
      <c r="Y531" s="118"/>
      <c r="Z531" s="118"/>
      <c r="AA531" s="287">
        <f t="shared" si="546"/>
        <v>0</v>
      </c>
      <c r="AB531" s="287">
        <f t="shared" si="547"/>
        <v>0</v>
      </c>
      <c r="AC531" s="37">
        <f t="shared" si="548"/>
        <v>0</v>
      </c>
    </row>
    <row r="532" spans="1:29" s="5" customFormat="1" ht="28.5" x14ac:dyDescent="0.2">
      <c r="A532" s="156"/>
      <c r="B532" s="97" t="s">
        <v>2799</v>
      </c>
      <c r="C532" s="98" t="s">
        <v>2800</v>
      </c>
      <c r="D532" s="118"/>
      <c r="E532" s="285">
        <f>SUM('ADICIONES  2018'!C532:M532)</f>
        <v>22993329</v>
      </c>
      <c r="F532" s="118"/>
      <c r="G532" s="118"/>
      <c r="H532" s="118"/>
      <c r="I532" s="118"/>
      <c r="J532" s="118"/>
      <c r="K532" s="287">
        <f t="shared" si="581"/>
        <v>22993329</v>
      </c>
      <c r="L532" s="118"/>
      <c r="M532" s="118"/>
      <c r="N532" s="118"/>
      <c r="O532" s="118"/>
      <c r="P532" s="118"/>
      <c r="Q532" s="118"/>
      <c r="R532" s="287">
        <f t="shared" si="485"/>
        <v>0</v>
      </c>
      <c r="S532" s="118"/>
      <c r="T532" s="118"/>
      <c r="U532" s="118"/>
      <c r="V532" s="118"/>
      <c r="W532" s="118"/>
      <c r="X532" s="118"/>
      <c r="Y532" s="118"/>
      <c r="Z532" s="118"/>
      <c r="AA532" s="287">
        <f t="shared" si="546"/>
        <v>0</v>
      </c>
      <c r="AB532" s="287">
        <f t="shared" si="547"/>
        <v>0</v>
      </c>
      <c r="AC532" s="37">
        <f t="shared" si="548"/>
        <v>0</v>
      </c>
    </row>
    <row r="533" spans="1:29" s="79" customFormat="1" ht="36" customHeight="1" x14ac:dyDescent="0.2">
      <c r="A533" s="369"/>
      <c r="B533" s="110" t="s">
        <v>2997</v>
      </c>
      <c r="C533" s="106" t="s">
        <v>2998</v>
      </c>
      <c r="D533" s="376">
        <f>SUM(D534:D535)</f>
        <v>0</v>
      </c>
      <c r="E533" s="105">
        <f>SUM('ADICIONES  2018'!C533:M533)</f>
        <v>497696595.57999998</v>
      </c>
      <c r="F533" s="376">
        <f>SUM(F534:F535)</f>
        <v>0</v>
      </c>
      <c r="G533" s="376">
        <f>SUM(G534:G535)</f>
        <v>0</v>
      </c>
      <c r="H533" s="376">
        <f>SUM(H534:H535)</f>
        <v>0</v>
      </c>
      <c r="I533" s="376">
        <f>SUM(I534:I535)</f>
        <v>0</v>
      </c>
      <c r="J533" s="376">
        <f>SUM(J534:J535)</f>
        <v>0</v>
      </c>
      <c r="K533" s="105">
        <f t="shared" si="581"/>
        <v>497696595.57999998</v>
      </c>
      <c r="L533" s="376">
        <f t="shared" ref="L533:Q533" si="584">SUM(L534:L535)</f>
        <v>0</v>
      </c>
      <c r="M533" s="376">
        <f t="shared" si="584"/>
        <v>0</v>
      </c>
      <c r="N533" s="376">
        <f t="shared" si="584"/>
        <v>0</v>
      </c>
      <c r="O533" s="376">
        <f t="shared" si="584"/>
        <v>0</v>
      </c>
      <c r="P533" s="376">
        <f t="shared" si="584"/>
        <v>0</v>
      </c>
      <c r="Q533" s="376">
        <f t="shared" si="584"/>
        <v>0</v>
      </c>
      <c r="R533" s="105">
        <f t="shared" si="485"/>
        <v>0</v>
      </c>
      <c r="S533" s="376">
        <f t="shared" ref="S533:Z533" si="585">SUM(S534:S535)</f>
        <v>0</v>
      </c>
      <c r="T533" s="376">
        <f t="shared" si="585"/>
        <v>0</v>
      </c>
      <c r="U533" s="376">
        <f t="shared" si="585"/>
        <v>0</v>
      </c>
      <c r="V533" s="376">
        <f t="shared" si="585"/>
        <v>0</v>
      </c>
      <c r="W533" s="376">
        <f t="shared" si="585"/>
        <v>0</v>
      </c>
      <c r="X533" s="376">
        <f t="shared" si="585"/>
        <v>0</v>
      </c>
      <c r="Y533" s="376">
        <f t="shared" si="585"/>
        <v>0</v>
      </c>
      <c r="Z533" s="376">
        <f t="shared" si="585"/>
        <v>0</v>
      </c>
      <c r="AA533" s="105">
        <f t="shared" si="546"/>
        <v>0</v>
      </c>
      <c r="AB533" s="105">
        <f t="shared" si="547"/>
        <v>0</v>
      </c>
      <c r="AC533" s="104">
        <f t="shared" si="548"/>
        <v>0</v>
      </c>
    </row>
    <row r="534" spans="1:29" s="5" customFormat="1" ht="28.5" x14ac:dyDescent="0.2">
      <c r="A534" s="156"/>
      <c r="B534" s="97" t="s">
        <v>2801</v>
      </c>
      <c r="C534" s="98" t="s">
        <v>2802</v>
      </c>
      <c r="D534" s="118"/>
      <c r="E534" s="285">
        <f>SUM('ADICIONES  2018'!C534:M534)</f>
        <v>126057555</v>
      </c>
      <c r="F534" s="118"/>
      <c r="G534" s="118"/>
      <c r="H534" s="118"/>
      <c r="I534" s="118"/>
      <c r="J534" s="118"/>
      <c r="K534" s="287">
        <f t="shared" si="581"/>
        <v>126057555</v>
      </c>
      <c r="L534" s="118"/>
      <c r="M534" s="118"/>
      <c r="N534" s="118"/>
      <c r="O534" s="118"/>
      <c r="P534" s="118"/>
      <c r="Q534" s="118"/>
      <c r="R534" s="287">
        <f t="shared" si="485"/>
        <v>0</v>
      </c>
      <c r="S534" s="118"/>
      <c r="T534" s="118"/>
      <c r="U534" s="118"/>
      <c r="V534" s="118"/>
      <c r="W534" s="118"/>
      <c r="X534" s="118"/>
      <c r="Y534" s="118"/>
      <c r="Z534" s="118"/>
      <c r="AA534" s="287">
        <f t="shared" si="546"/>
        <v>0</v>
      </c>
      <c r="AB534" s="287">
        <f t="shared" si="547"/>
        <v>0</v>
      </c>
      <c r="AC534" s="37">
        <f t="shared" si="548"/>
        <v>0</v>
      </c>
    </row>
    <row r="535" spans="1:29" s="5" customFormat="1" ht="28.5" x14ac:dyDescent="0.2">
      <c r="A535" s="156"/>
      <c r="B535" s="97" t="s">
        <v>2803</v>
      </c>
      <c r="C535" s="98" t="s">
        <v>2804</v>
      </c>
      <c r="D535" s="118"/>
      <c r="E535" s="285">
        <f>SUM('ADICIONES  2018'!C535:M535)</f>
        <v>371639040.57999998</v>
      </c>
      <c r="F535" s="118"/>
      <c r="G535" s="118"/>
      <c r="H535" s="118"/>
      <c r="I535" s="118"/>
      <c r="J535" s="118"/>
      <c r="K535" s="287">
        <f t="shared" si="581"/>
        <v>371639040.57999998</v>
      </c>
      <c r="L535" s="118"/>
      <c r="M535" s="118"/>
      <c r="N535" s="118"/>
      <c r="O535" s="118"/>
      <c r="P535" s="118"/>
      <c r="Q535" s="118"/>
      <c r="R535" s="287">
        <f t="shared" si="485"/>
        <v>0</v>
      </c>
      <c r="S535" s="118"/>
      <c r="T535" s="118"/>
      <c r="U535" s="118"/>
      <c r="V535" s="118"/>
      <c r="W535" s="118"/>
      <c r="X535" s="118"/>
      <c r="Y535" s="118"/>
      <c r="Z535" s="118"/>
      <c r="AA535" s="287">
        <f t="shared" si="546"/>
        <v>0</v>
      </c>
      <c r="AB535" s="287">
        <f t="shared" si="547"/>
        <v>0</v>
      </c>
      <c r="AC535" s="37">
        <f t="shared" si="548"/>
        <v>0</v>
      </c>
    </row>
    <row r="536" spans="1:29" s="79" customFormat="1" ht="31.5" x14ac:dyDescent="0.2">
      <c r="A536" s="369"/>
      <c r="B536" s="110" t="s">
        <v>3000</v>
      </c>
      <c r="C536" s="106" t="s">
        <v>2999</v>
      </c>
      <c r="D536" s="376">
        <f>SUM(D537:D538)</f>
        <v>0</v>
      </c>
      <c r="E536" s="105">
        <f>SUM('ADICIONES  2018'!C536:M536)</f>
        <v>122026677</v>
      </c>
      <c r="F536" s="376">
        <f>SUM(F537:F538)</f>
        <v>0</v>
      </c>
      <c r="G536" s="376">
        <f>SUM(G537:G538)</f>
        <v>0</v>
      </c>
      <c r="H536" s="376">
        <f>SUM(H537:H538)</f>
        <v>0</v>
      </c>
      <c r="I536" s="376">
        <f>SUM(I537:I538)</f>
        <v>0</v>
      </c>
      <c r="J536" s="376">
        <f>SUM(J537:J538)</f>
        <v>0</v>
      </c>
      <c r="K536" s="105">
        <f t="shared" si="581"/>
        <v>122026677</v>
      </c>
      <c r="L536" s="376">
        <f t="shared" ref="L536:Q536" si="586">SUM(L537:L538)</f>
        <v>0</v>
      </c>
      <c r="M536" s="376">
        <f t="shared" si="586"/>
        <v>0</v>
      </c>
      <c r="N536" s="376">
        <f t="shared" si="586"/>
        <v>0</v>
      </c>
      <c r="O536" s="376">
        <f t="shared" si="586"/>
        <v>0</v>
      </c>
      <c r="P536" s="376">
        <f t="shared" si="586"/>
        <v>0</v>
      </c>
      <c r="Q536" s="376">
        <f t="shared" si="586"/>
        <v>0</v>
      </c>
      <c r="R536" s="105">
        <f t="shared" si="485"/>
        <v>0</v>
      </c>
      <c r="S536" s="376">
        <f t="shared" ref="S536:Z536" si="587">SUM(S537:S538)</f>
        <v>0</v>
      </c>
      <c r="T536" s="376">
        <f t="shared" si="587"/>
        <v>0</v>
      </c>
      <c r="U536" s="376">
        <f t="shared" si="587"/>
        <v>0</v>
      </c>
      <c r="V536" s="376">
        <f t="shared" si="587"/>
        <v>0</v>
      </c>
      <c r="W536" s="376">
        <f t="shared" si="587"/>
        <v>0</v>
      </c>
      <c r="X536" s="376">
        <f t="shared" si="587"/>
        <v>0</v>
      </c>
      <c r="Y536" s="376">
        <f t="shared" si="587"/>
        <v>0</v>
      </c>
      <c r="Z536" s="376">
        <f t="shared" si="587"/>
        <v>0</v>
      </c>
      <c r="AA536" s="105">
        <f t="shared" si="546"/>
        <v>0</v>
      </c>
      <c r="AB536" s="105">
        <f t="shared" si="547"/>
        <v>0</v>
      </c>
      <c r="AC536" s="104">
        <f t="shared" si="548"/>
        <v>0</v>
      </c>
    </row>
    <row r="537" spans="1:29" s="5" customFormat="1" ht="28.5" x14ac:dyDescent="0.2">
      <c r="A537" s="156"/>
      <c r="B537" s="97" t="s">
        <v>2805</v>
      </c>
      <c r="C537" s="98" t="s">
        <v>2806</v>
      </c>
      <c r="D537" s="118"/>
      <c r="E537" s="285">
        <f>SUM('ADICIONES  2018'!C537:M537)</f>
        <v>55841393</v>
      </c>
      <c r="F537" s="118"/>
      <c r="G537" s="118"/>
      <c r="H537" s="118"/>
      <c r="I537" s="118"/>
      <c r="J537" s="118"/>
      <c r="K537" s="287">
        <f t="shared" si="581"/>
        <v>55841393</v>
      </c>
      <c r="L537" s="118"/>
      <c r="M537" s="118"/>
      <c r="N537" s="118"/>
      <c r="O537" s="118"/>
      <c r="P537" s="118"/>
      <c r="Q537" s="118"/>
      <c r="R537" s="287">
        <f t="shared" si="485"/>
        <v>0</v>
      </c>
      <c r="S537" s="118"/>
      <c r="T537" s="118"/>
      <c r="U537" s="118"/>
      <c r="V537" s="118"/>
      <c r="W537" s="118"/>
      <c r="X537" s="118"/>
      <c r="Y537" s="118"/>
      <c r="Z537" s="118"/>
      <c r="AA537" s="287">
        <f t="shared" si="546"/>
        <v>0</v>
      </c>
      <c r="AB537" s="287">
        <f t="shared" si="547"/>
        <v>0</v>
      </c>
      <c r="AC537" s="37">
        <f t="shared" si="548"/>
        <v>0</v>
      </c>
    </row>
    <row r="538" spans="1:29" s="5" customFormat="1" ht="28.5" x14ac:dyDescent="0.2">
      <c r="A538" s="156"/>
      <c r="B538" s="97" t="s">
        <v>2807</v>
      </c>
      <c r="C538" s="98" t="s">
        <v>2808</v>
      </c>
      <c r="D538" s="118"/>
      <c r="E538" s="285">
        <f>SUM('ADICIONES  2018'!C538:M538)</f>
        <v>66185284</v>
      </c>
      <c r="F538" s="118"/>
      <c r="G538" s="118"/>
      <c r="H538" s="118"/>
      <c r="I538" s="118"/>
      <c r="J538" s="118"/>
      <c r="K538" s="287">
        <f t="shared" si="581"/>
        <v>66185284</v>
      </c>
      <c r="L538" s="118"/>
      <c r="M538" s="118"/>
      <c r="N538" s="118"/>
      <c r="O538" s="118"/>
      <c r="P538" s="118"/>
      <c r="Q538" s="118"/>
      <c r="R538" s="287">
        <f t="shared" si="485"/>
        <v>0</v>
      </c>
      <c r="S538" s="118"/>
      <c r="T538" s="118"/>
      <c r="U538" s="118"/>
      <c r="V538" s="118"/>
      <c r="W538" s="118"/>
      <c r="X538" s="118"/>
      <c r="Y538" s="118"/>
      <c r="Z538" s="118"/>
      <c r="AA538" s="287">
        <f t="shared" si="546"/>
        <v>0</v>
      </c>
      <c r="AB538" s="287">
        <f t="shared" si="547"/>
        <v>0</v>
      </c>
      <c r="AC538" s="37">
        <f t="shared" si="548"/>
        <v>0</v>
      </c>
    </row>
    <row r="539" spans="1:29" s="79" customFormat="1" ht="31.5" x14ac:dyDescent="0.2">
      <c r="A539" s="369"/>
      <c r="B539" s="110" t="s">
        <v>3002</v>
      </c>
      <c r="C539" s="106" t="s">
        <v>3001</v>
      </c>
      <c r="D539" s="376">
        <f>SUM(D540:D541)</f>
        <v>0</v>
      </c>
      <c r="E539" s="105">
        <f>SUM('ADICIONES  2018'!C539:M539)</f>
        <v>35549727</v>
      </c>
      <c r="F539" s="376">
        <f>SUM(F540:F541)</f>
        <v>0</v>
      </c>
      <c r="G539" s="376">
        <f>SUM(G540:G541)</f>
        <v>0</v>
      </c>
      <c r="H539" s="376">
        <f>SUM(H540:H541)</f>
        <v>0</v>
      </c>
      <c r="I539" s="376">
        <f>SUM(I540:I541)</f>
        <v>0</v>
      </c>
      <c r="J539" s="376">
        <f>SUM(J540:J541)</f>
        <v>0</v>
      </c>
      <c r="K539" s="105">
        <f t="shared" si="581"/>
        <v>35549727</v>
      </c>
      <c r="L539" s="376">
        <f t="shared" ref="L539:Q539" si="588">SUM(L540:L541)</f>
        <v>0</v>
      </c>
      <c r="M539" s="376">
        <f t="shared" si="588"/>
        <v>0</v>
      </c>
      <c r="N539" s="376">
        <f t="shared" si="588"/>
        <v>0</v>
      </c>
      <c r="O539" s="376">
        <f t="shared" si="588"/>
        <v>0</v>
      </c>
      <c r="P539" s="376">
        <f t="shared" si="588"/>
        <v>0</v>
      </c>
      <c r="Q539" s="376">
        <f t="shared" si="588"/>
        <v>0</v>
      </c>
      <c r="R539" s="105">
        <f t="shared" si="485"/>
        <v>0</v>
      </c>
      <c r="S539" s="376">
        <f t="shared" ref="S539:Z539" si="589">SUM(S540:S541)</f>
        <v>0</v>
      </c>
      <c r="T539" s="376">
        <f t="shared" si="589"/>
        <v>0</v>
      </c>
      <c r="U539" s="376">
        <f t="shared" si="589"/>
        <v>0</v>
      </c>
      <c r="V539" s="376">
        <f t="shared" si="589"/>
        <v>0</v>
      </c>
      <c r="W539" s="376">
        <f t="shared" si="589"/>
        <v>0</v>
      </c>
      <c r="X539" s="376">
        <f t="shared" si="589"/>
        <v>0</v>
      </c>
      <c r="Y539" s="376">
        <f t="shared" si="589"/>
        <v>0</v>
      </c>
      <c r="Z539" s="376">
        <f t="shared" si="589"/>
        <v>0</v>
      </c>
      <c r="AA539" s="105">
        <f t="shared" si="546"/>
        <v>0</v>
      </c>
      <c r="AB539" s="105">
        <f t="shared" si="547"/>
        <v>0</v>
      </c>
      <c r="AC539" s="104">
        <f t="shared" si="548"/>
        <v>0</v>
      </c>
    </row>
    <row r="540" spans="1:29" s="5" customFormat="1" ht="28.5" x14ac:dyDescent="0.2">
      <c r="A540" s="156"/>
      <c r="B540" s="97" t="s">
        <v>2809</v>
      </c>
      <c r="C540" s="98" t="s">
        <v>2810</v>
      </c>
      <c r="D540" s="118"/>
      <c r="E540" s="285">
        <f>SUM('ADICIONES  2018'!C540:M540)</f>
        <v>15278862</v>
      </c>
      <c r="F540" s="118"/>
      <c r="G540" s="118"/>
      <c r="H540" s="118"/>
      <c r="I540" s="118"/>
      <c r="J540" s="118"/>
      <c r="K540" s="287">
        <f t="shared" si="581"/>
        <v>15278862</v>
      </c>
      <c r="L540" s="118"/>
      <c r="M540" s="118"/>
      <c r="N540" s="118"/>
      <c r="O540" s="118"/>
      <c r="P540" s="118"/>
      <c r="Q540" s="118"/>
      <c r="R540" s="287">
        <f t="shared" si="485"/>
        <v>0</v>
      </c>
      <c r="S540" s="118"/>
      <c r="T540" s="118"/>
      <c r="U540" s="118"/>
      <c r="V540" s="118"/>
      <c r="W540" s="118"/>
      <c r="X540" s="118"/>
      <c r="Y540" s="118"/>
      <c r="Z540" s="118"/>
      <c r="AA540" s="287">
        <f t="shared" si="546"/>
        <v>0</v>
      </c>
      <c r="AB540" s="287">
        <f t="shared" si="547"/>
        <v>0</v>
      </c>
      <c r="AC540" s="37">
        <f t="shared" si="548"/>
        <v>0</v>
      </c>
    </row>
    <row r="541" spans="1:29" s="5" customFormat="1" ht="28.5" x14ac:dyDescent="0.2">
      <c r="A541" s="156"/>
      <c r="B541" s="97" t="s">
        <v>2811</v>
      </c>
      <c r="C541" s="98" t="s">
        <v>2812</v>
      </c>
      <c r="D541" s="118"/>
      <c r="E541" s="285">
        <f>SUM('ADICIONES  2018'!C541:M541)</f>
        <v>20270865</v>
      </c>
      <c r="F541" s="118"/>
      <c r="G541" s="118"/>
      <c r="H541" s="118"/>
      <c r="I541" s="118"/>
      <c r="J541" s="118"/>
      <c r="K541" s="287">
        <f t="shared" si="581"/>
        <v>20270865</v>
      </c>
      <c r="L541" s="118"/>
      <c r="M541" s="118"/>
      <c r="N541" s="118"/>
      <c r="O541" s="118"/>
      <c r="P541" s="118"/>
      <c r="Q541" s="118"/>
      <c r="R541" s="287">
        <f t="shared" si="485"/>
        <v>0</v>
      </c>
      <c r="S541" s="118"/>
      <c r="T541" s="118"/>
      <c r="U541" s="118"/>
      <c r="V541" s="118"/>
      <c r="W541" s="118"/>
      <c r="X541" s="118"/>
      <c r="Y541" s="118"/>
      <c r="Z541" s="118"/>
      <c r="AA541" s="287">
        <f t="shared" si="546"/>
        <v>0</v>
      </c>
      <c r="AB541" s="287">
        <f t="shared" si="547"/>
        <v>0</v>
      </c>
      <c r="AC541" s="37">
        <f t="shared" si="548"/>
        <v>0</v>
      </c>
    </row>
    <row r="542" spans="1:29" s="79" customFormat="1" ht="40.5" customHeight="1" x14ac:dyDescent="0.2">
      <c r="A542" s="369"/>
      <c r="B542" s="110" t="s">
        <v>3003</v>
      </c>
      <c r="C542" s="106" t="s">
        <v>3004</v>
      </c>
      <c r="D542" s="376">
        <f>SUM(D543)</f>
        <v>0</v>
      </c>
      <c r="E542" s="105">
        <f>SUM('ADICIONES  2018'!C542:M542)</f>
        <v>63805675.450000003</v>
      </c>
      <c r="F542" s="376">
        <f>SUM(F543)</f>
        <v>0</v>
      </c>
      <c r="G542" s="376">
        <f>SUM(G543)</f>
        <v>0</v>
      </c>
      <c r="H542" s="376">
        <f>SUM(H543)</f>
        <v>0</v>
      </c>
      <c r="I542" s="376">
        <f>SUM(I543)</f>
        <v>0</v>
      </c>
      <c r="J542" s="376">
        <f>SUM(J543)</f>
        <v>0</v>
      </c>
      <c r="K542" s="105">
        <f t="shared" si="581"/>
        <v>63805675.450000003</v>
      </c>
      <c r="L542" s="376">
        <f t="shared" ref="L542:Q542" si="590">SUM(L543)</f>
        <v>0</v>
      </c>
      <c r="M542" s="376">
        <f t="shared" si="590"/>
        <v>0</v>
      </c>
      <c r="N542" s="376">
        <f t="shared" si="590"/>
        <v>0</v>
      </c>
      <c r="O542" s="376">
        <f t="shared" si="590"/>
        <v>0</v>
      </c>
      <c r="P542" s="376">
        <f t="shared" si="590"/>
        <v>0</v>
      </c>
      <c r="Q542" s="376">
        <f t="shared" si="590"/>
        <v>0</v>
      </c>
      <c r="R542" s="105">
        <f t="shared" si="485"/>
        <v>0</v>
      </c>
      <c r="S542" s="376">
        <f t="shared" ref="S542:Z542" si="591">SUM(S543)</f>
        <v>0</v>
      </c>
      <c r="T542" s="376">
        <f t="shared" si="591"/>
        <v>0</v>
      </c>
      <c r="U542" s="376">
        <f t="shared" si="591"/>
        <v>0</v>
      </c>
      <c r="V542" s="376">
        <f t="shared" si="591"/>
        <v>0</v>
      </c>
      <c r="W542" s="376">
        <f t="shared" si="591"/>
        <v>0</v>
      </c>
      <c r="X542" s="376">
        <f t="shared" si="591"/>
        <v>0</v>
      </c>
      <c r="Y542" s="376">
        <f t="shared" si="591"/>
        <v>0</v>
      </c>
      <c r="Z542" s="376">
        <f t="shared" si="591"/>
        <v>0</v>
      </c>
      <c r="AA542" s="105">
        <f t="shared" si="546"/>
        <v>0</v>
      </c>
      <c r="AB542" s="105">
        <f t="shared" si="547"/>
        <v>0</v>
      </c>
      <c r="AC542" s="104">
        <f t="shared" si="548"/>
        <v>0</v>
      </c>
    </row>
    <row r="543" spans="1:29" s="5" customFormat="1" ht="28.5" x14ac:dyDescent="0.2">
      <c r="A543" s="156"/>
      <c r="B543" s="97" t="s">
        <v>2813</v>
      </c>
      <c r="C543" s="98" t="s">
        <v>2814</v>
      </c>
      <c r="D543" s="118"/>
      <c r="E543" s="285">
        <f>SUM('ADICIONES  2018'!C543:M543)</f>
        <v>63805675.450000003</v>
      </c>
      <c r="F543" s="118"/>
      <c r="G543" s="118"/>
      <c r="H543" s="118"/>
      <c r="I543" s="118"/>
      <c r="J543" s="118"/>
      <c r="K543" s="287">
        <f t="shared" si="581"/>
        <v>63805675.450000003</v>
      </c>
      <c r="L543" s="118"/>
      <c r="M543" s="118"/>
      <c r="N543" s="118"/>
      <c r="O543" s="118"/>
      <c r="P543" s="118"/>
      <c r="Q543" s="118"/>
      <c r="R543" s="287">
        <f t="shared" si="485"/>
        <v>0</v>
      </c>
      <c r="S543" s="118"/>
      <c r="T543" s="118"/>
      <c r="U543" s="118"/>
      <c r="V543" s="118"/>
      <c r="W543" s="118"/>
      <c r="X543" s="118"/>
      <c r="Y543" s="118"/>
      <c r="Z543" s="118"/>
      <c r="AA543" s="287">
        <f t="shared" si="546"/>
        <v>0</v>
      </c>
      <c r="AB543" s="287">
        <f t="shared" si="547"/>
        <v>0</v>
      </c>
      <c r="AC543" s="37">
        <f t="shared" si="548"/>
        <v>0</v>
      </c>
    </row>
    <row r="544" spans="1:29" s="79" customFormat="1" ht="31.5" x14ac:dyDescent="0.2">
      <c r="A544" s="369"/>
      <c r="B544" s="110" t="s">
        <v>3006</v>
      </c>
      <c r="C544" s="106" t="s">
        <v>3005</v>
      </c>
      <c r="D544" s="376">
        <f>SUM(D545)</f>
        <v>0</v>
      </c>
      <c r="E544" s="105">
        <f>SUM('ADICIONES  2018'!C544:M544)</f>
        <v>20754149</v>
      </c>
      <c r="F544" s="376">
        <f>SUM(F545)</f>
        <v>0</v>
      </c>
      <c r="G544" s="376">
        <f>SUM(G545)</f>
        <v>0</v>
      </c>
      <c r="H544" s="376">
        <f>SUM(H545)</f>
        <v>0</v>
      </c>
      <c r="I544" s="376">
        <f>SUM(I545)</f>
        <v>0</v>
      </c>
      <c r="J544" s="376">
        <f>SUM(J545)</f>
        <v>0</v>
      </c>
      <c r="K544" s="105">
        <f t="shared" si="581"/>
        <v>20754149</v>
      </c>
      <c r="L544" s="376">
        <f t="shared" ref="L544:Q544" si="592">SUM(L545)</f>
        <v>0</v>
      </c>
      <c r="M544" s="376">
        <f t="shared" si="592"/>
        <v>0</v>
      </c>
      <c r="N544" s="376">
        <f t="shared" si="592"/>
        <v>0</v>
      </c>
      <c r="O544" s="376">
        <f t="shared" si="592"/>
        <v>0</v>
      </c>
      <c r="P544" s="376">
        <f t="shared" si="592"/>
        <v>0</v>
      </c>
      <c r="Q544" s="376">
        <f t="shared" si="592"/>
        <v>0</v>
      </c>
      <c r="R544" s="105">
        <f t="shared" si="485"/>
        <v>0</v>
      </c>
      <c r="S544" s="376">
        <f t="shared" ref="S544:Z544" si="593">SUM(S545)</f>
        <v>0</v>
      </c>
      <c r="T544" s="376">
        <f t="shared" si="593"/>
        <v>0</v>
      </c>
      <c r="U544" s="376">
        <f t="shared" si="593"/>
        <v>0</v>
      </c>
      <c r="V544" s="376">
        <f t="shared" si="593"/>
        <v>0</v>
      </c>
      <c r="W544" s="376">
        <f t="shared" si="593"/>
        <v>0</v>
      </c>
      <c r="X544" s="376">
        <f t="shared" si="593"/>
        <v>0</v>
      </c>
      <c r="Y544" s="376">
        <f t="shared" si="593"/>
        <v>0</v>
      </c>
      <c r="Z544" s="376">
        <f t="shared" si="593"/>
        <v>0</v>
      </c>
      <c r="AA544" s="105">
        <f t="shared" si="546"/>
        <v>0</v>
      </c>
      <c r="AB544" s="105">
        <f t="shared" si="547"/>
        <v>0</v>
      </c>
      <c r="AC544" s="104">
        <f t="shared" si="548"/>
        <v>0</v>
      </c>
    </row>
    <row r="545" spans="1:29" s="5" customFormat="1" ht="28.5" x14ac:dyDescent="0.2">
      <c r="A545" s="156"/>
      <c r="B545" s="97" t="s">
        <v>2815</v>
      </c>
      <c r="C545" s="98" t="s">
        <v>2816</v>
      </c>
      <c r="D545" s="118"/>
      <c r="E545" s="285">
        <f>SUM('ADICIONES  2018'!C545:M545)</f>
        <v>20754149</v>
      </c>
      <c r="F545" s="118"/>
      <c r="G545" s="118"/>
      <c r="H545" s="118"/>
      <c r="I545" s="118"/>
      <c r="J545" s="118"/>
      <c r="K545" s="287">
        <f t="shared" si="581"/>
        <v>20754149</v>
      </c>
      <c r="L545" s="118"/>
      <c r="M545" s="118"/>
      <c r="N545" s="118"/>
      <c r="O545" s="118"/>
      <c r="P545" s="118"/>
      <c r="Q545" s="118"/>
      <c r="R545" s="287">
        <f t="shared" si="485"/>
        <v>0</v>
      </c>
      <c r="S545" s="118"/>
      <c r="T545" s="118"/>
      <c r="U545" s="118"/>
      <c r="V545" s="118"/>
      <c r="W545" s="118"/>
      <c r="X545" s="118"/>
      <c r="Y545" s="118"/>
      <c r="Z545" s="118"/>
      <c r="AA545" s="287">
        <f t="shared" si="546"/>
        <v>0</v>
      </c>
      <c r="AB545" s="287">
        <f t="shared" si="547"/>
        <v>0</v>
      </c>
      <c r="AC545" s="37">
        <f t="shared" si="548"/>
        <v>0</v>
      </c>
    </row>
    <row r="546" spans="1:29" s="79" customFormat="1" ht="31.5" x14ac:dyDescent="0.2">
      <c r="A546" s="369"/>
      <c r="B546" s="110" t="s">
        <v>3007</v>
      </c>
      <c r="C546" s="106" t="s">
        <v>3008</v>
      </c>
      <c r="D546" s="376">
        <f>SUM(D547:D548)</f>
        <v>0</v>
      </c>
      <c r="E546" s="105">
        <f>SUM('ADICIONES  2018'!C546:M546)</f>
        <v>63265051.019999996</v>
      </c>
      <c r="F546" s="376">
        <f>SUM(F547:F548)</f>
        <v>0</v>
      </c>
      <c r="G546" s="376">
        <f>SUM(G547:G548)</f>
        <v>0</v>
      </c>
      <c r="H546" s="376">
        <f>SUM(H547:H548)</f>
        <v>0</v>
      </c>
      <c r="I546" s="376">
        <f>SUM(I547:I548)</f>
        <v>0</v>
      </c>
      <c r="J546" s="376">
        <f>SUM(J547:J548)</f>
        <v>0</v>
      </c>
      <c r="K546" s="105">
        <f t="shared" si="581"/>
        <v>63265051.019999996</v>
      </c>
      <c r="L546" s="376">
        <f t="shared" ref="L546:Q546" si="594">SUM(L547:L548)</f>
        <v>0</v>
      </c>
      <c r="M546" s="376">
        <f t="shared" si="594"/>
        <v>0</v>
      </c>
      <c r="N546" s="376">
        <f t="shared" si="594"/>
        <v>0</v>
      </c>
      <c r="O546" s="376">
        <f t="shared" si="594"/>
        <v>0</v>
      </c>
      <c r="P546" s="376">
        <f t="shared" si="594"/>
        <v>0</v>
      </c>
      <c r="Q546" s="376">
        <f t="shared" si="594"/>
        <v>0</v>
      </c>
      <c r="R546" s="105">
        <f t="shared" si="485"/>
        <v>0</v>
      </c>
      <c r="S546" s="376">
        <f t="shared" ref="S546:Z546" si="595">SUM(S547:S548)</f>
        <v>0</v>
      </c>
      <c r="T546" s="376">
        <f t="shared" si="595"/>
        <v>0</v>
      </c>
      <c r="U546" s="376">
        <f t="shared" si="595"/>
        <v>0</v>
      </c>
      <c r="V546" s="376">
        <f t="shared" si="595"/>
        <v>0</v>
      </c>
      <c r="W546" s="376">
        <f t="shared" si="595"/>
        <v>0</v>
      </c>
      <c r="X546" s="376">
        <f t="shared" si="595"/>
        <v>0</v>
      </c>
      <c r="Y546" s="376">
        <f t="shared" si="595"/>
        <v>0</v>
      </c>
      <c r="Z546" s="376">
        <f t="shared" si="595"/>
        <v>0</v>
      </c>
      <c r="AA546" s="105">
        <f t="shared" si="546"/>
        <v>0</v>
      </c>
      <c r="AB546" s="105">
        <f t="shared" si="547"/>
        <v>0</v>
      </c>
      <c r="AC546" s="104">
        <f t="shared" si="548"/>
        <v>0</v>
      </c>
    </row>
    <row r="547" spans="1:29" s="5" customFormat="1" ht="28.5" x14ac:dyDescent="0.2">
      <c r="A547" s="156"/>
      <c r="B547" s="97" t="s">
        <v>2817</v>
      </c>
      <c r="C547" s="98" t="s">
        <v>2818</v>
      </c>
      <c r="D547" s="118"/>
      <c r="E547" s="285">
        <f>SUM('ADICIONES  2018'!C547:M547)</f>
        <v>57963500</v>
      </c>
      <c r="F547" s="118"/>
      <c r="G547" s="118"/>
      <c r="H547" s="118"/>
      <c r="I547" s="118"/>
      <c r="J547" s="118"/>
      <c r="K547" s="287">
        <f t="shared" si="581"/>
        <v>57963500</v>
      </c>
      <c r="L547" s="118"/>
      <c r="M547" s="118"/>
      <c r="N547" s="118"/>
      <c r="O547" s="118"/>
      <c r="P547" s="118"/>
      <c r="Q547" s="118"/>
      <c r="R547" s="287">
        <f t="shared" si="485"/>
        <v>0</v>
      </c>
      <c r="S547" s="118"/>
      <c r="T547" s="118"/>
      <c r="U547" s="118"/>
      <c r="V547" s="118"/>
      <c r="W547" s="118"/>
      <c r="X547" s="118"/>
      <c r="Y547" s="118"/>
      <c r="Z547" s="118"/>
      <c r="AA547" s="287">
        <f t="shared" si="546"/>
        <v>0</v>
      </c>
      <c r="AB547" s="287">
        <f t="shared" si="547"/>
        <v>0</v>
      </c>
      <c r="AC547" s="37">
        <f t="shared" si="548"/>
        <v>0</v>
      </c>
    </row>
    <row r="548" spans="1:29" s="5" customFormat="1" ht="28.5" x14ac:dyDescent="0.2">
      <c r="A548" s="156"/>
      <c r="B548" s="97" t="s">
        <v>2819</v>
      </c>
      <c r="C548" s="98" t="s">
        <v>2820</v>
      </c>
      <c r="D548" s="118"/>
      <c r="E548" s="285">
        <f>SUM('ADICIONES  2018'!C548:M548)</f>
        <v>5301551.0199999996</v>
      </c>
      <c r="F548" s="118"/>
      <c r="G548" s="118"/>
      <c r="H548" s="118"/>
      <c r="I548" s="118"/>
      <c r="J548" s="118"/>
      <c r="K548" s="287">
        <f t="shared" si="581"/>
        <v>5301551.0199999996</v>
      </c>
      <c r="L548" s="118"/>
      <c r="M548" s="118"/>
      <c r="N548" s="118"/>
      <c r="O548" s="118"/>
      <c r="P548" s="118"/>
      <c r="Q548" s="118"/>
      <c r="R548" s="287">
        <f t="shared" si="485"/>
        <v>0</v>
      </c>
      <c r="S548" s="118"/>
      <c r="T548" s="118"/>
      <c r="U548" s="118"/>
      <c r="V548" s="118"/>
      <c r="W548" s="118"/>
      <c r="X548" s="118"/>
      <c r="Y548" s="118"/>
      <c r="Z548" s="118"/>
      <c r="AA548" s="287">
        <f t="shared" si="546"/>
        <v>0</v>
      </c>
      <c r="AB548" s="287">
        <f t="shared" si="547"/>
        <v>0</v>
      </c>
      <c r="AC548" s="37">
        <f t="shared" si="548"/>
        <v>0</v>
      </c>
    </row>
    <row r="549" spans="1:29" s="79" customFormat="1" ht="31.5" x14ac:dyDescent="0.2">
      <c r="A549" s="369"/>
      <c r="B549" s="110" t="s">
        <v>3010</v>
      </c>
      <c r="C549" s="106" t="s">
        <v>3009</v>
      </c>
      <c r="D549" s="376">
        <f>SUM(D550:D551)</f>
        <v>0</v>
      </c>
      <c r="E549" s="105">
        <f>SUM('ADICIONES  2018'!C549:M549)</f>
        <v>56252569.920000002</v>
      </c>
      <c r="F549" s="376">
        <f>SUM(F550:F551)</f>
        <v>0</v>
      </c>
      <c r="G549" s="376">
        <f>SUM(G550:G551)</f>
        <v>0</v>
      </c>
      <c r="H549" s="376">
        <f>SUM(H550:H551)</f>
        <v>0</v>
      </c>
      <c r="I549" s="376">
        <f>SUM(I550:I551)</f>
        <v>0</v>
      </c>
      <c r="J549" s="376">
        <f>SUM(J550:J551)</f>
        <v>0</v>
      </c>
      <c r="K549" s="105">
        <f t="shared" si="581"/>
        <v>56252569.920000002</v>
      </c>
      <c r="L549" s="376">
        <f t="shared" ref="L549:Q549" si="596">SUM(L550:L551)</f>
        <v>0</v>
      </c>
      <c r="M549" s="376">
        <f t="shared" si="596"/>
        <v>0</v>
      </c>
      <c r="N549" s="376">
        <f t="shared" si="596"/>
        <v>0</v>
      </c>
      <c r="O549" s="376">
        <f t="shared" si="596"/>
        <v>0</v>
      </c>
      <c r="P549" s="376">
        <f t="shared" si="596"/>
        <v>0</v>
      </c>
      <c r="Q549" s="376">
        <f t="shared" si="596"/>
        <v>0</v>
      </c>
      <c r="R549" s="105">
        <f t="shared" si="485"/>
        <v>0</v>
      </c>
      <c r="S549" s="376">
        <f t="shared" ref="S549:Z549" si="597">SUM(S550:S551)</f>
        <v>0</v>
      </c>
      <c r="T549" s="376">
        <f t="shared" si="597"/>
        <v>0</v>
      </c>
      <c r="U549" s="376">
        <f t="shared" si="597"/>
        <v>0</v>
      </c>
      <c r="V549" s="376">
        <f t="shared" si="597"/>
        <v>0</v>
      </c>
      <c r="W549" s="376">
        <f t="shared" si="597"/>
        <v>0</v>
      </c>
      <c r="X549" s="376">
        <f t="shared" si="597"/>
        <v>0</v>
      </c>
      <c r="Y549" s="376">
        <f t="shared" si="597"/>
        <v>0</v>
      </c>
      <c r="Z549" s="376">
        <f t="shared" si="597"/>
        <v>0</v>
      </c>
      <c r="AA549" s="105">
        <f t="shared" si="546"/>
        <v>0</v>
      </c>
      <c r="AB549" s="105">
        <f t="shared" si="547"/>
        <v>0</v>
      </c>
      <c r="AC549" s="104">
        <f t="shared" si="548"/>
        <v>0</v>
      </c>
    </row>
    <row r="550" spans="1:29" s="5" customFormat="1" ht="28.5" x14ac:dyDescent="0.2">
      <c r="A550" s="156"/>
      <c r="B550" s="97" t="s">
        <v>2821</v>
      </c>
      <c r="C550" s="98" t="s">
        <v>2822</v>
      </c>
      <c r="D550" s="118"/>
      <c r="E550" s="285">
        <f>SUM('ADICIONES  2018'!C550:M550)</f>
        <v>20411000</v>
      </c>
      <c r="F550" s="118"/>
      <c r="G550" s="118"/>
      <c r="H550" s="118"/>
      <c r="I550" s="118"/>
      <c r="J550" s="118"/>
      <c r="K550" s="287">
        <f t="shared" si="581"/>
        <v>20411000</v>
      </c>
      <c r="L550" s="118"/>
      <c r="M550" s="118"/>
      <c r="N550" s="118"/>
      <c r="O550" s="118"/>
      <c r="P550" s="118"/>
      <c r="Q550" s="118"/>
      <c r="R550" s="287">
        <f t="shared" si="485"/>
        <v>0</v>
      </c>
      <c r="S550" s="118"/>
      <c r="T550" s="118"/>
      <c r="U550" s="118"/>
      <c r="V550" s="118"/>
      <c r="W550" s="118"/>
      <c r="X550" s="118"/>
      <c r="Y550" s="118"/>
      <c r="Z550" s="118"/>
      <c r="AA550" s="287">
        <f t="shared" ref="AA550:AA613" si="598">SUM(S550:Z550)</f>
        <v>0</v>
      </c>
      <c r="AB550" s="287">
        <f t="shared" ref="AB550:AB613" si="599">+R550+AA550</f>
        <v>0</v>
      </c>
      <c r="AC550" s="37">
        <f t="shared" ref="AC550:AC613" si="600">+AB550/K550</f>
        <v>0</v>
      </c>
    </row>
    <row r="551" spans="1:29" s="5" customFormat="1" ht="28.5" x14ac:dyDescent="0.2">
      <c r="A551" s="156"/>
      <c r="B551" s="97" t="s">
        <v>2823</v>
      </c>
      <c r="C551" s="98" t="s">
        <v>2824</v>
      </c>
      <c r="D551" s="118"/>
      <c r="E551" s="285">
        <f>SUM('ADICIONES  2018'!C551:M551)</f>
        <v>35841569.920000002</v>
      </c>
      <c r="F551" s="118"/>
      <c r="G551" s="118"/>
      <c r="H551" s="118"/>
      <c r="I551" s="118"/>
      <c r="J551" s="118"/>
      <c r="K551" s="287">
        <f t="shared" si="581"/>
        <v>35841569.920000002</v>
      </c>
      <c r="L551" s="118"/>
      <c r="M551" s="118"/>
      <c r="N551" s="118"/>
      <c r="O551" s="118"/>
      <c r="P551" s="118"/>
      <c r="Q551" s="118"/>
      <c r="R551" s="287">
        <f t="shared" si="485"/>
        <v>0</v>
      </c>
      <c r="S551" s="118"/>
      <c r="T551" s="118"/>
      <c r="U551" s="118"/>
      <c r="V551" s="118"/>
      <c r="W551" s="118"/>
      <c r="X551" s="118"/>
      <c r="Y551" s="118"/>
      <c r="Z551" s="118"/>
      <c r="AA551" s="287">
        <f t="shared" si="598"/>
        <v>0</v>
      </c>
      <c r="AB551" s="287">
        <f t="shared" si="599"/>
        <v>0</v>
      </c>
      <c r="AC551" s="37">
        <f t="shared" si="600"/>
        <v>0</v>
      </c>
    </row>
    <row r="552" spans="1:29" s="79" customFormat="1" ht="31.5" x14ac:dyDescent="0.2">
      <c r="A552" s="369"/>
      <c r="B552" s="110" t="s">
        <v>3011</v>
      </c>
      <c r="C552" s="106" t="s">
        <v>3012</v>
      </c>
      <c r="D552" s="376">
        <f>SUM(D553)</f>
        <v>0</v>
      </c>
      <c r="E552" s="105">
        <f>SUM('ADICIONES  2018'!C552:M552)</f>
        <v>13482659</v>
      </c>
      <c r="F552" s="376">
        <f>SUM(F553)</f>
        <v>0</v>
      </c>
      <c r="G552" s="376">
        <f>SUM(G553)</f>
        <v>0</v>
      </c>
      <c r="H552" s="376">
        <f>SUM(H553)</f>
        <v>0</v>
      </c>
      <c r="I552" s="376">
        <f>SUM(I553)</f>
        <v>0</v>
      </c>
      <c r="J552" s="376">
        <f>SUM(J553)</f>
        <v>0</v>
      </c>
      <c r="K552" s="105">
        <f t="shared" si="581"/>
        <v>13482659</v>
      </c>
      <c r="L552" s="376">
        <f t="shared" ref="L552:Q552" si="601">SUM(L553)</f>
        <v>0</v>
      </c>
      <c r="M552" s="376">
        <f t="shared" si="601"/>
        <v>0</v>
      </c>
      <c r="N552" s="376">
        <f t="shared" si="601"/>
        <v>0</v>
      </c>
      <c r="O552" s="376">
        <f t="shared" si="601"/>
        <v>0</v>
      </c>
      <c r="P552" s="376">
        <f t="shared" si="601"/>
        <v>0</v>
      </c>
      <c r="Q552" s="376">
        <f t="shared" si="601"/>
        <v>0</v>
      </c>
      <c r="R552" s="105">
        <f t="shared" si="485"/>
        <v>0</v>
      </c>
      <c r="S552" s="376">
        <f t="shared" ref="S552:Z552" si="602">SUM(S553)</f>
        <v>0</v>
      </c>
      <c r="T552" s="376">
        <f t="shared" si="602"/>
        <v>0</v>
      </c>
      <c r="U552" s="376">
        <f t="shared" si="602"/>
        <v>0</v>
      </c>
      <c r="V552" s="376">
        <f t="shared" si="602"/>
        <v>0</v>
      </c>
      <c r="W552" s="376">
        <f t="shared" si="602"/>
        <v>0</v>
      </c>
      <c r="X552" s="376">
        <f t="shared" si="602"/>
        <v>0</v>
      </c>
      <c r="Y552" s="376">
        <f t="shared" si="602"/>
        <v>0</v>
      </c>
      <c r="Z552" s="376">
        <f t="shared" si="602"/>
        <v>0</v>
      </c>
      <c r="AA552" s="105">
        <f t="shared" si="598"/>
        <v>0</v>
      </c>
      <c r="AB552" s="105">
        <f t="shared" si="599"/>
        <v>0</v>
      </c>
      <c r="AC552" s="104">
        <f t="shared" si="600"/>
        <v>0</v>
      </c>
    </row>
    <row r="553" spans="1:29" s="5" customFormat="1" ht="28.5" x14ac:dyDescent="0.2">
      <c r="A553" s="156"/>
      <c r="B553" s="97" t="s">
        <v>2825</v>
      </c>
      <c r="C553" s="98" t="s">
        <v>2826</v>
      </c>
      <c r="D553" s="118"/>
      <c r="E553" s="285">
        <f>SUM('ADICIONES  2018'!C553:M553)</f>
        <v>13482659</v>
      </c>
      <c r="F553" s="118"/>
      <c r="G553" s="118"/>
      <c r="H553" s="118"/>
      <c r="I553" s="118"/>
      <c r="J553" s="118"/>
      <c r="K553" s="287">
        <f t="shared" si="581"/>
        <v>13482659</v>
      </c>
      <c r="L553" s="118"/>
      <c r="M553" s="118"/>
      <c r="N553" s="118"/>
      <c r="O553" s="118"/>
      <c r="P553" s="118"/>
      <c r="Q553" s="118"/>
      <c r="R553" s="287">
        <f t="shared" si="485"/>
        <v>0</v>
      </c>
      <c r="S553" s="118"/>
      <c r="T553" s="118"/>
      <c r="U553" s="118"/>
      <c r="V553" s="118"/>
      <c r="W553" s="118"/>
      <c r="X553" s="118"/>
      <c r="Y553" s="118"/>
      <c r="Z553" s="118"/>
      <c r="AA553" s="287">
        <f t="shared" si="598"/>
        <v>0</v>
      </c>
      <c r="AB553" s="287">
        <f t="shared" si="599"/>
        <v>0</v>
      </c>
      <c r="AC553" s="37">
        <f t="shared" si="600"/>
        <v>0</v>
      </c>
    </row>
    <row r="554" spans="1:29" s="79" customFormat="1" ht="30.75" customHeight="1" x14ac:dyDescent="0.2">
      <c r="A554" s="369"/>
      <c r="B554" s="110" t="s">
        <v>3013</v>
      </c>
      <c r="C554" s="106" t="s">
        <v>3014</v>
      </c>
      <c r="D554" s="376">
        <f>SUM(D555)</f>
        <v>0</v>
      </c>
      <c r="E554" s="105">
        <f>SUM('ADICIONES  2018'!C554:M554)</f>
        <v>25000000</v>
      </c>
      <c r="F554" s="376">
        <f>SUM(F555)</f>
        <v>0</v>
      </c>
      <c r="G554" s="376">
        <f>SUM(G555)</f>
        <v>0</v>
      </c>
      <c r="H554" s="376">
        <f>SUM(H555)</f>
        <v>0</v>
      </c>
      <c r="I554" s="376">
        <f>SUM(I555)</f>
        <v>0</v>
      </c>
      <c r="J554" s="376">
        <f>SUM(J555)</f>
        <v>0</v>
      </c>
      <c r="K554" s="105">
        <f t="shared" si="581"/>
        <v>25000000</v>
      </c>
      <c r="L554" s="376">
        <f t="shared" ref="L554:Q554" si="603">SUM(L555)</f>
        <v>0</v>
      </c>
      <c r="M554" s="376">
        <f t="shared" si="603"/>
        <v>0</v>
      </c>
      <c r="N554" s="376">
        <f t="shared" si="603"/>
        <v>0</v>
      </c>
      <c r="O554" s="376">
        <f t="shared" si="603"/>
        <v>0</v>
      </c>
      <c r="P554" s="376">
        <f t="shared" si="603"/>
        <v>0</v>
      </c>
      <c r="Q554" s="376">
        <f t="shared" si="603"/>
        <v>0</v>
      </c>
      <c r="R554" s="105">
        <f t="shared" si="485"/>
        <v>0</v>
      </c>
      <c r="S554" s="376">
        <f t="shared" ref="S554:Z554" si="604">SUM(S555)</f>
        <v>0</v>
      </c>
      <c r="T554" s="376">
        <f t="shared" si="604"/>
        <v>0</v>
      </c>
      <c r="U554" s="376">
        <f t="shared" si="604"/>
        <v>0</v>
      </c>
      <c r="V554" s="376">
        <f t="shared" si="604"/>
        <v>0</v>
      </c>
      <c r="W554" s="376">
        <f t="shared" si="604"/>
        <v>0</v>
      </c>
      <c r="X554" s="376">
        <f t="shared" si="604"/>
        <v>0</v>
      </c>
      <c r="Y554" s="376">
        <f t="shared" si="604"/>
        <v>0</v>
      </c>
      <c r="Z554" s="376">
        <f t="shared" si="604"/>
        <v>0</v>
      </c>
      <c r="AA554" s="105">
        <f t="shared" si="598"/>
        <v>0</v>
      </c>
      <c r="AB554" s="105">
        <f t="shared" si="599"/>
        <v>0</v>
      </c>
      <c r="AC554" s="104">
        <f t="shared" si="600"/>
        <v>0</v>
      </c>
    </row>
    <row r="555" spans="1:29" s="5" customFormat="1" ht="28.5" x14ac:dyDescent="0.2">
      <c r="A555" s="156"/>
      <c r="B555" s="97" t="s">
        <v>2827</v>
      </c>
      <c r="C555" s="98" t="s">
        <v>2828</v>
      </c>
      <c r="D555" s="118"/>
      <c r="E555" s="285">
        <f>SUM('ADICIONES  2018'!C555:M555)</f>
        <v>25000000</v>
      </c>
      <c r="F555" s="118"/>
      <c r="G555" s="118"/>
      <c r="H555" s="118"/>
      <c r="I555" s="118"/>
      <c r="J555" s="118"/>
      <c r="K555" s="287">
        <f t="shared" si="581"/>
        <v>25000000</v>
      </c>
      <c r="L555" s="118"/>
      <c r="M555" s="118"/>
      <c r="N555" s="118"/>
      <c r="O555" s="118"/>
      <c r="P555" s="118"/>
      <c r="Q555" s="118"/>
      <c r="R555" s="287">
        <f t="shared" si="485"/>
        <v>0</v>
      </c>
      <c r="S555" s="118"/>
      <c r="T555" s="118"/>
      <c r="U555" s="118"/>
      <c r="V555" s="118"/>
      <c r="W555" s="118"/>
      <c r="X555" s="118"/>
      <c r="Y555" s="118"/>
      <c r="Z555" s="118"/>
      <c r="AA555" s="287">
        <f t="shared" si="598"/>
        <v>0</v>
      </c>
      <c r="AB555" s="287">
        <f t="shared" si="599"/>
        <v>0</v>
      </c>
      <c r="AC555" s="37">
        <f t="shared" si="600"/>
        <v>0</v>
      </c>
    </row>
    <row r="556" spans="1:29" s="79" customFormat="1" ht="34.5" customHeight="1" x14ac:dyDescent="0.2">
      <c r="A556" s="369"/>
      <c r="B556" s="110" t="s">
        <v>3015</v>
      </c>
      <c r="C556" s="106" t="s">
        <v>3016</v>
      </c>
      <c r="D556" s="376">
        <f>SUM(D557:D558)</f>
        <v>0</v>
      </c>
      <c r="E556" s="105">
        <f>SUM('ADICIONES  2018'!C556:M556)</f>
        <v>20000000</v>
      </c>
      <c r="F556" s="376">
        <f>SUM(F557:F558)</f>
        <v>0</v>
      </c>
      <c r="G556" s="376">
        <f>SUM(G557:G558)</f>
        <v>0</v>
      </c>
      <c r="H556" s="376">
        <f>SUM(H557:H558)</f>
        <v>0</v>
      </c>
      <c r="I556" s="376">
        <f>SUM(I557:I558)</f>
        <v>0</v>
      </c>
      <c r="J556" s="376">
        <f>SUM(J557:J558)</f>
        <v>0</v>
      </c>
      <c r="K556" s="105">
        <f t="shared" si="581"/>
        <v>20000000</v>
      </c>
      <c r="L556" s="376">
        <f t="shared" ref="L556:Q556" si="605">SUM(L557:L558)</f>
        <v>0</v>
      </c>
      <c r="M556" s="376">
        <f t="shared" si="605"/>
        <v>0</v>
      </c>
      <c r="N556" s="376">
        <f t="shared" si="605"/>
        <v>0</v>
      </c>
      <c r="O556" s="376">
        <f t="shared" si="605"/>
        <v>0</v>
      </c>
      <c r="P556" s="376">
        <f t="shared" si="605"/>
        <v>0</v>
      </c>
      <c r="Q556" s="376">
        <f t="shared" si="605"/>
        <v>0</v>
      </c>
      <c r="R556" s="105">
        <f t="shared" si="485"/>
        <v>0</v>
      </c>
      <c r="S556" s="376">
        <f t="shared" ref="S556:Z556" si="606">SUM(S557:S558)</f>
        <v>0</v>
      </c>
      <c r="T556" s="376">
        <f t="shared" si="606"/>
        <v>0</v>
      </c>
      <c r="U556" s="376">
        <f t="shared" si="606"/>
        <v>0</v>
      </c>
      <c r="V556" s="376">
        <f t="shared" si="606"/>
        <v>0</v>
      </c>
      <c r="W556" s="376">
        <f t="shared" si="606"/>
        <v>0</v>
      </c>
      <c r="X556" s="376">
        <f t="shared" si="606"/>
        <v>0</v>
      </c>
      <c r="Y556" s="376">
        <f t="shared" si="606"/>
        <v>0</v>
      </c>
      <c r="Z556" s="376">
        <f t="shared" si="606"/>
        <v>0</v>
      </c>
      <c r="AA556" s="105">
        <f t="shared" si="598"/>
        <v>0</v>
      </c>
      <c r="AB556" s="105">
        <f t="shared" si="599"/>
        <v>0</v>
      </c>
      <c r="AC556" s="104">
        <f t="shared" si="600"/>
        <v>0</v>
      </c>
    </row>
    <row r="557" spans="1:29" s="5" customFormat="1" ht="28.5" x14ac:dyDescent="0.2">
      <c r="A557" s="156"/>
      <c r="B557" s="97" t="s">
        <v>2829</v>
      </c>
      <c r="C557" s="98" t="s">
        <v>2830</v>
      </c>
      <c r="D557" s="118"/>
      <c r="E557" s="285">
        <f>SUM('ADICIONES  2018'!C557:M557)</f>
        <v>1000000</v>
      </c>
      <c r="F557" s="118"/>
      <c r="G557" s="118"/>
      <c r="H557" s="118"/>
      <c r="I557" s="118"/>
      <c r="J557" s="118"/>
      <c r="K557" s="287">
        <f t="shared" si="581"/>
        <v>1000000</v>
      </c>
      <c r="L557" s="118"/>
      <c r="M557" s="118"/>
      <c r="N557" s="118"/>
      <c r="O557" s="118"/>
      <c r="P557" s="118"/>
      <c r="Q557" s="118"/>
      <c r="R557" s="287">
        <f t="shared" si="485"/>
        <v>0</v>
      </c>
      <c r="S557" s="118"/>
      <c r="T557" s="118"/>
      <c r="U557" s="118"/>
      <c r="V557" s="118"/>
      <c r="W557" s="118"/>
      <c r="X557" s="118"/>
      <c r="Y557" s="118"/>
      <c r="Z557" s="118"/>
      <c r="AA557" s="287">
        <f t="shared" si="598"/>
        <v>0</v>
      </c>
      <c r="AB557" s="287">
        <f t="shared" si="599"/>
        <v>0</v>
      </c>
      <c r="AC557" s="37">
        <f t="shared" si="600"/>
        <v>0</v>
      </c>
    </row>
    <row r="558" spans="1:29" s="5" customFormat="1" ht="28.5" x14ac:dyDescent="0.2">
      <c r="A558" s="156"/>
      <c r="B558" s="97" t="s">
        <v>2831</v>
      </c>
      <c r="C558" s="98" t="s">
        <v>2832</v>
      </c>
      <c r="D558" s="118"/>
      <c r="E558" s="285">
        <f>SUM('ADICIONES  2018'!C558:M558)</f>
        <v>19000000</v>
      </c>
      <c r="F558" s="118"/>
      <c r="G558" s="118"/>
      <c r="H558" s="118"/>
      <c r="I558" s="118"/>
      <c r="J558" s="118"/>
      <c r="K558" s="287">
        <f t="shared" si="581"/>
        <v>19000000</v>
      </c>
      <c r="L558" s="118"/>
      <c r="M558" s="118"/>
      <c r="N558" s="118"/>
      <c r="O558" s="118"/>
      <c r="P558" s="118"/>
      <c r="Q558" s="118"/>
      <c r="R558" s="287">
        <f t="shared" si="485"/>
        <v>0</v>
      </c>
      <c r="S558" s="118"/>
      <c r="T558" s="118"/>
      <c r="U558" s="118"/>
      <c r="V558" s="118"/>
      <c r="W558" s="118"/>
      <c r="X558" s="118"/>
      <c r="Y558" s="118"/>
      <c r="Z558" s="118"/>
      <c r="AA558" s="287">
        <f t="shared" si="598"/>
        <v>0</v>
      </c>
      <c r="AB558" s="287">
        <f t="shared" si="599"/>
        <v>0</v>
      </c>
      <c r="AC558" s="37">
        <f t="shared" si="600"/>
        <v>0</v>
      </c>
    </row>
    <row r="559" spans="1:29" s="79" customFormat="1" ht="34.5" customHeight="1" x14ac:dyDescent="0.2">
      <c r="A559" s="369"/>
      <c r="B559" s="110" t="s">
        <v>3017</v>
      </c>
      <c r="C559" s="106" t="s">
        <v>3018</v>
      </c>
      <c r="D559" s="376">
        <f>SUM(D560)</f>
        <v>0</v>
      </c>
      <c r="E559" s="105">
        <f>SUM('ADICIONES  2018'!C559:M559)</f>
        <v>8255860</v>
      </c>
      <c r="F559" s="376">
        <f>SUM(F560)</f>
        <v>0</v>
      </c>
      <c r="G559" s="376">
        <f>SUM(G560)</f>
        <v>0</v>
      </c>
      <c r="H559" s="376">
        <f>SUM(H560)</f>
        <v>0</v>
      </c>
      <c r="I559" s="376">
        <f>SUM(I560)</f>
        <v>0</v>
      </c>
      <c r="J559" s="376">
        <f>SUM(J560)</f>
        <v>0</v>
      </c>
      <c r="K559" s="105">
        <f t="shared" si="581"/>
        <v>8255860</v>
      </c>
      <c r="L559" s="376">
        <f t="shared" ref="L559:Q559" si="607">SUM(L560)</f>
        <v>0</v>
      </c>
      <c r="M559" s="376">
        <f t="shared" si="607"/>
        <v>0</v>
      </c>
      <c r="N559" s="376">
        <f t="shared" si="607"/>
        <v>0</v>
      </c>
      <c r="O559" s="376">
        <f t="shared" si="607"/>
        <v>0</v>
      </c>
      <c r="P559" s="376">
        <f t="shared" si="607"/>
        <v>0</v>
      </c>
      <c r="Q559" s="376">
        <f t="shared" si="607"/>
        <v>0</v>
      </c>
      <c r="R559" s="105">
        <f t="shared" si="485"/>
        <v>0</v>
      </c>
      <c r="S559" s="376">
        <f t="shared" ref="S559:Z559" si="608">SUM(S560)</f>
        <v>0</v>
      </c>
      <c r="T559" s="376">
        <f t="shared" si="608"/>
        <v>0</v>
      </c>
      <c r="U559" s="376">
        <f t="shared" si="608"/>
        <v>0</v>
      </c>
      <c r="V559" s="376">
        <f t="shared" si="608"/>
        <v>0</v>
      </c>
      <c r="W559" s="376">
        <f t="shared" si="608"/>
        <v>0</v>
      </c>
      <c r="X559" s="376">
        <f t="shared" si="608"/>
        <v>0</v>
      </c>
      <c r="Y559" s="376">
        <f t="shared" si="608"/>
        <v>0</v>
      </c>
      <c r="Z559" s="376">
        <f t="shared" si="608"/>
        <v>0</v>
      </c>
      <c r="AA559" s="105">
        <f t="shared" si="598"/>
        <v>0</v>
      </c>
      <c r="AB559" s="105">
        <f t="shared" si="599"/>
        <v>0</v>
      </c>
      <c r="AC559" s="104">
        <f t="shared" si="600"/>
        <v>0</v>
      </c>
    </row>
    <row r="560" spans="1:29" s="5" customFormat="1" ht="28.5" x14ac:dyDescent="0.2">
      <c r="A560" s="156"/>
      <c r="B560" s="97" t="s">
        <v>2833</v>
      </c>
      <c r="C560" s="98" t="s">
        <v>2834</v>
      </c>
      <c r="D560" s="118"/>
      <c r="E560" s="285">
        <f>SUM('ADICIONES  2018'!C560:M560)</f>
        <v>8255860</v>
      </c>
      <c r="F560" s="118"/>
      <c r="G560" s="118"/>
      <c r="H560" s="118"/>
      <c r="I560" s="118"/>
      <c r="J560" s="118"/>
      <c r="K560" s="287">
        <f t="shared" si="581"/>
        <v>8255860</v>
      </c>
      <c r="L560" s="118"/>
      <c r="M560" s="118"/>
      <c r="N560" s="118"/>
      <c r="O560" s="118"/>
      <c r="P560" s="118"/>
      <c r="Q560" s="118"/>
      <c r="R560" s="287">
        <f t="shared" si="485"/>
        <v>0</v>
      </c>
      <c r="S560" s="118"/>
      <c r="T560" s="118"/>
      <c r="U560" s="118"/>
      <c r="V560" s="118"/>
      <c r="W560" s="118"/>
      <c r="X560" s="118"/>
      <c r="Y560" s="118"/>
      <c r="Z560" s="118"/>
      <c r="AA560" s="287">
        <f t="shared" si="598"/>
        <v>0</v>
      </c>
      <c r="AB560" s="287">
        <f t="shared" si="599"/>
        <v>0</v>
      </c>
      <c r="AC560" s="37">
        <f t="shared" si="600"/>
        <v>0</v>
      </c>
    </row>
    <row r="561" spans="1:29" s="79" customFormat="1" ht="31.5" x14ac:dyDescent="0.2">
      <c r="A561" s="369"/>
      <c r="B561" s="110" t="s">
        <v>3019</v>
      </c>
      <c r="C561" s="106" t="s">
        <v>3020</v>
      </c>
      <c r="D561" s="376">
        <f>SUM(D562)</f>
        <v>0</v>
      </c>
      <c r="E561" s="105">
        <f>SUM('ADICIONES  2018'!C561:M561)</f>
        <v>8254539</v>
      </c>
      <c r="F561" s="376">
        <f>SUM(F562)</f>
        <v>0</v>
      </c>
      <c r="G561" s="376">
        <f>SUM(G562)</f>
        <v>0</v>
      </c>
      <c r="H561" s="376">
        <f>SUM(H562)</f>
        <v>0</v>
      </c>
      <c r="I561" s="376">
        <f>SUM(I562)</f>
        <v>0</v>
      </c>
      <c r="J561" s="376">
        <f>SUM(J562)</f>
        <v>0</v>
      </c>
      <c r="K561" s="105">
        <f t="shared" si="581"/>
        <v>8254539</v>
      </c>
      <c r="L561" s="376">
        <f t="shared" ref="L561:Q561" si="609">SUM(L562)</f>
        <v>0</v>
      </c>
      <c r="M561" s="376">
        <f t="shared" si="609"/>
        <v>0</v>
      </c>
      <c r="N561" s="376">
        <f t="shared" si="609"/>
        <v>0</v>
      </c>
      <c r="O561" s="376">
        <f t="shared" si="609"/>
        <v>0</v>
      </c>
      <c r="P561" s="376">
        <f t="shared" si="609"/>
        <v>0</v>
      </c>
      <c r="Q561" s="376">
        <f t="shared" si="609"/>
        <v>0</v>
      </c>
      <c r="R561" s="105">
        <f t="shared" si="485"/>
        <v>0</v>
      </c>
      <c r="S561" s="376">
        <f t="shared" ref="S561:Z561" si="610">SUM(S562)</f>
        <v>0</v>
      </c>
      <c r="T561" s="376">
        <f t="shared" si="610"/>
        <v>0</v>
      </c>
      <c r="U561" s="376">
        <f t="shared" si="610"/>
        <v>0</v>
      </c>
      <c r="V561" s="376">
        <f t="shared" si="610"/>
        <v>0</v>
      </c>
      <c r="W561" s="376">
        <f t="shared" si="610"/>
        <v>0</v>
      </c>
      <c r="X561" s="376">
        <f t="shared" si="610"/>
        <v>0</v>
      </c>
      <c r="Y561" s="376">
        <f t="shared" si="610"/>
        <v>0</v>
      </c>
      <c r="Z561" s="376">
        <f t="shared" si="610"/>
        <v>0</v>
      </c>
      <c r="AA561" s="105">
        <f t="shared" si="598"/>
        <v>0</v>
      </c>
      <c r="AB561" s="105">
        <f t="shared" si="599"/>
        <v>0</v>
      </c>
      <c r="AC561" s="104">
        <f t="shared" si="600"/>
        <v>0</v>
      </c>
    </row>
    <row r="562" spans="1:29" s="5" customFormat="1" ht="28.5" x14ac:dyDescent="0.2">
      <c r="A562" s="156"/>
      <c r="B562" s="97" t="s">
        <v>2835</v>
      </c>
      <c r="C562" s="98" t="s">
        <v>2836</v>
      </c>
      <c r="D562" s="118"/>
      <c r="E562" s="285">
        <f>SUM('ADICIONES  2018'!C562:M562)</f>
        <v>8254539</v>
      </c>
      <c r="F562" s="118"/>
      <c r="G562" s="118"/>
      <c r="H562" s="118"/>
      <c r="I562" s="118"/>
      <c r="J562" s="118"/>
      <c r="K562" s="287">
        <f t="shared" si="581"/>
        <v>8254539</v>
      </c>
      <c r="L562" s="118"/>
      <c r="M562" s="118"/>
      <c r="N562" s="118"/>
      <c r="O562" s="118"/>
      <c r="P562" s="118"/>
      <c r="Q562" s="118"/>
      <c r="R562" s="287">
        <f t="shared" si="485"/>
        <v>0</v>
      </c>
      <c r="S562" s="118"/>
      <c r="T562" s="118"/>
      <c r="U562" s="118"/>
      <c r="V562" s="118"/>
      <c r="W562" s="118"/>
      <c r="X562" s="118"/>
      <c r="Y562" s="118"/>
      <c r="Z562" s="118"/>
      <c r="AA562" s="287">
        <f t="shared" si="598"/>
        <v>0</v>
      </c>
      <c r="AB562" s="287">
        <f t="shared" si="599"/>
        <v>0</v>
      </c>
      <c r="AC562" s="37">
        <f t="shared" si="600"/>
        <v>0</v>
      </c>
    </row>
    <row r="563" spans="1:29" s="79" customFormat="1" ht="44.25" customHeight="1" x14ac:dyDescent="0.2">
      <c r="A563" s="369"/>
      <c r="B563" s="110" t="s">
        <v>3021</v>
      </c>
      <c r="C563" s="106" t="s">
        <v>3022</v>
      </c>
      <c r="D563" s="376">
        <f>SUM(D564)</f>
        <v>0</v>
      </c>
      <c r="E563" s="105">
        <f>SUM('ADICIONES  2018'!C563:M563)</f>
        <v>12861283</v>
      </c>
      <c r="F563" s="376">
        <f>SUM(F564)</f>
        <v>0</v>
      </c>
      <c r="G563" s="376">
        <f>SUM(G564)</f>
        <v>0</v>
      </c>
      <c r="H563" s="376">
        <f>SUM(H564)</f>
        <v>0</v>
      </c>
      <c r="I563" s="376">
        <f>SUM(I564)</f>
        <v>0</v>
      </c>
      <c r="J563" s="376">
        <f>SUM(J564)</f>
        <v>0</v>
      </c>
      <c r="K563" s="105">
        <f t="shared" si="581"/>
        <v>12861283</v>
      </c>
      <c r="L563" s="376">
        <f t="shared" ref="L563:Q563" si="611">SUM(L564)</f>
        <v>0</v>
      </c>
      <c r="M563" s="376">
        <f t="shared" si="611"/>
        <v>0</v>
      </c>
      <c r="N563" s="376">
        <f t="shared" si="611"/>
        <v>0</v>
      </c>
      <c r="O563" s="376">
        <f t="shared" si="611"/>
        <v>0</v>
      </c>
      <c r="P563" s="376">
        <f t="shared" si="611"/>
        <v>0</v>
      </c>
      <c r="Q563" s="376">
        <f t="shared" si="611"/>
        <v>0</v>
      </c>
      <c r="R563" s="105">
        <f t="shared" si="485"/>
        <v>0</v>
      </c>
      <c r="S563" s="376">
        <f t="shared" ref="S563:Z563" si="612">SUM(S564)</f>
        <v>0</v>
      </c>
      <c r="T563" s="376">
        <f t="shared" si="612"/>
        <v>0</v>
      </c>
      <c r="U563" s="376">
        <f t="shared" si="612"/>
        <v>0</v>
      </c>
      <c r="V563" s="376">
        <f t="shared" si="612"/>
        <v>0</v>
      </c>
      <c r="W563" s="376">
        <f t="shared" si="612"/>
        <v>0</v>
      </c>
      <c r="X563" s="376">
        <f t="shared" si="612"/>
        <v>0</v>
      </c>
      <c r="Y563" s="376">
        <f t="shared" si="612"/>
        <v>0</v>
      </c>
      <c r="Z563" s="376">
        <f t="shared" si="612"/>
        <v>0</v>
      </c>
      <c r="AA563" s="105">
        <f t="shared" si="598"/>
        <v>0</v>
      </c>
      <c r="AB563" s="105">
        <f t="shared" si="599"/>
        <v>0</v>
      </c>
      <c r="AC563" s="104">
        <f t="shared" si="600"/>
        <v>0</v>
      </c>
    </row>
    <row r="564" spans="1:29" s="5" customFormat="1" ht="28.5" x14ac:dyDescent="0.2">
      <c r="A564" s="156"/>
      <c r="B564" s="97" t="s">
        <v>2837</v>
      </c>
      <c r="C564" s="98" t="s">
        <v>2838</v>
      </c>
      <c r="D564" s="118"/>
      <c r="E564" s="285">
        <f>SUM('ADICIONES  2018'!C564:M564)</f>
        <v>12861283</v>
      </c>
      <c r="F564" s="118"/>
      <c r="G564" s="118"/>
      <c r="H564" s="118"/>
      <c r="I564" s="118"/>
      <c r="J564" s="118"/>
      <c r="K564" s="287">
        <f t="shared" si="581"/>
        <v>12861283</v>
      </c>
      <c r="L564" s="118"/>
      <c r="M564" s="118"/>
      <c r="N564" s="118"/>
      <c r="O564" s="118"/>
      <c r="P564" s="118"/>
      <c r="Q564" s="118"/>
      <c r="R564" s="287">
        <f t="shared" si="485"/>
        <v>0</v>
      </c>
      <c r="S564" s="118"/>
      <c r="T564" s="118"/>
      <c r="U564" s="118"/>
      <c r="V564" s="118"/>
      <c r="W564" s="118"/>
      <c r="X564" s="118"/>
      <c r="Y564" s="118"/>
      <c r="Z564" s="118"/>
      <c r="AA564" s="287">
        <f t="shared" si="598"/>
        <v>0</v>
      </c>
      <c r="AB564" s="287">
        <f t="shared" si="599"/>
        <v>0</v>
      </c>
      <c r="AC564" s="37">
        <f t="shared" si="600"/>
        <v>0</v>
      </c>
    </row>
    <row r="565" spans="1:29" s="79" customFormat="1" ht="31.5" x14ac:dyDescent="0.2">
      <c r="A565" s="369"/>
      <c r="B565" s="110" t="s">
        <v>3023</v>
      </c>
      <c r="C565" s="106" t="s">
        <v>3024</v>
      </c>
      <c r="D565" s="376">
        <f>SUM(D566)</f>
        <v>0</v>
      </c>
      <c r="E565" s="105">
        <f>SUM('ADICIONES  2018'!C565:M565)</f>
        <v>9742416.1999999993</v>
      </c>
      <c r="F565" s="376">
        <f>SUM(F566)</f>
        <v>0</v>
      </c>
      <c r="G565" s="376">
        <f>SUM(G566)</f>
        <v>0</v>
      </c>
      <c r="H565" s="376">
        <f>SUM(H566)</f>
        <v>0</v>
      </c>
      <c r="I565" s="376">
        <f>SUM(I566)</f>
        <v>0</v>
      </c>
      <c r="J565" s="376">
        <f>SUM(J566)</f>
        <v>0</v>
      </c>
      <c r="K565" s="105">
        <f t="shared" si="581"/>
        <v>9742416.1999999993</v>
      </c>
      <c r="L565" s="376">
        <f t="shared" ref="L565:Q565" si="613">SUM(L566)</f>
        <v>0</v>
      </c>
      <c r="M565" s="376">
        <f t="shared" si="613"/>
        <v>0</v>
      </c>
      <c r="N565" s="376">
        <f t="shared" si="613"/>
        <v>0</v>
      </c>
      <c r="O565" s="376">
        <f t="shared" si="613"/>
        <v>0</v>
      </c>
      <c r="P565" s="376">
        <f t="shared" si="613"/>
        <v>0</v>
      </c>
      <c r="Q565" s="376">
        <f t="shared" si="613"/>
        <v>0</v>
      </c>
      <c r="R565" s="105">
        <f t="shared" si="485"/>
        <v>0</v>
      </c>
      <c r="S565" s="376">
        <f t="shared" ref="S565:Z565" si="614">SUM(S566)</f>
        <v>0</v>
      </c>
      <c r="T565" s="376">
        <f t="shared" si="614"/>
        <v>0</v>
      </c>
      <c r="U565" s="376">
        <f t="shared" si="614"/>
        <v>0</v>
      </c>
      <c r="V565" s="376">
        <f t="shared" si="614"/>
        <v>0</v>
      </c>
      <c r="W565" s="376">
        <f t="shared" si="614"/>
        <v>0</v>
      </c>
      <c r="X565" s="376">
        <f t="shared" si="614"/>
        <v>0</v>
      </c>
      <c r="Y565" s="376">
        <f t="shared" si="614"/>
        <v>0</v>
      </c>
      <c r="Z565" s="376">
        <f t="shared" si="614"/>
        <v>0</v>
      </c>
      <c r="AA565" s="105">
        <f t="shared" si="598"/>
        <v>0</v>
      </c>
      <c r="AB565" s="105">
        <f t="shared" si="599"/>
        <v>0</v>
      </c>
      <c r="AC565" s="104">
        <f t="shared" si="600"/>
        <v>0</v>
      </c>
    </row>
    <row r="566" spans="1:29" s="5" customFormat="1" ht="28.5" x14ac:dyDescent="0.2">
      <c r="A566" s="156"/>
      <c r="B566" s="97" t="s">
        <v>2839</v>
      </c>
      <c r="C566" s="98" t="s">
        <v>2840</v>
      </c>
      <c r="D566" s="118"/>
      <c r="E566" s="285">
        <f>SUM('ADICIONES  2018'!C566:M566)</f>
        <v>9742416.1999999993</v>
      </c>
      <c r="F566" s="118"/>
      <c r="G566" s="118"/>
      <c r="H566" s="118"/>
      <c r="I566" s="118"/>
      <c r="J566" s="118"/>
      <c r="K566" s="287">
        <f t="shared" si="581"/>
        <v>9742416.1999999993</v>
      </c>
      <c r="L566" s="118"/>
      <c r="M566" s="118"/>
      <c r="N566" s="118"/>
      <c r="O566" s="118"/>
      <c r="P566" s="118"/>
      <c r="Q566" s="118"/>
      <c r="R566" s="287">
        <f t="shared" si="485"/>
        <v>0</v>
      </c>
      <c r="S566" s="118"/>
      <c r="T566" s="118"/>
      <c r="U566" s="118"/>
      <c r="V566" s="118"/>
      <c r="W566" s="118"/>
      <c r="X566" s="118"/>
      <c r="Y566" s="118"/>
      <c r="Z566" s="118"/>
      <c r="AA566" s="287">
        <f t="shared" si="598"/>
        <v>0</v>
      </c>
      <c r="AB566" s="287">
        <f t="shared" si="599"/>
        <v>0</v>
      </c>
      <c r="AC566" s="37">
        <f t="shared" si="600"/>
        <v>0</v>
      </c>
    </row>
    <row r="567" spans="1:29" s="79" customFormat="1" ht="31.5" x14ac:dyDescent="0.2">
      <c r="A567" s="369"/>
      <c r="B567" s="110" t="s">
        <v>3025</v>
      </c>
      <c r="C567" s="106" t="s">
        <v>3026</v>
      </c>
      <c r="D567" s="376">
        <f>SUM(D568:D569)</f>
        <v>0</v>
      </c>
      <c r="E567" s="105">
        <f>SUM('ADICIONES  2018'!C567:M567)</f>
        <v>82743123</v>
      </c>
      <c r="F567" s="376">
        <f>SUM(F568:F569)</f>
        <v>0</v>
      </c>
      <c r="G567" s="376">
        <f>SUM(G568:G569)</f>
        <v>0</v>
      </c>
      <c r="H567" s="376">
        <f>SUM(H568:H569)</f>
        <v>0</v>
      </c>
      <c r="I567" s="376">
        <f>SUM(I568:I569)</f>
        <v>0</v>
      </c>
      <c r="J567" s="376">
        <f>SUM(J568:J569)</f>
        <v>0</v>
      </c>
      <c r="K567" s="105">
        <f t="shared" si="581"/>
        <v>82743123</v>
      </c>
      <c r="L567" s="376">
        <f t="shared" ref="L567:Q567" si="615">SUM(L568:L569)</f>
        <v>0</v>
      </c>
      <c r="M567" s="376">
        <f t="shared" si="615"/>
        <v>0</v>
      </c>
      <c r="N567" s="376">
        <f t="shared" si="615"/>
        <v>0</v>
      </c>
      <c r="O567" s="376">
        <f t="shared" si="615"/>
        <v>0</v>
      </c>
      <c r="P567" s="376">
        <f t="shared" si="615"/>
        <v>0</v>
      </c>
      <c r="Q567" s="376">
        <f t="shared" si="615"/>
        <v>0</v>
      </c>
      <c r="R567" s="105">
        <f t="shared" si="485"/>
        <v>0</v>
      </c>
      <c r="S567" s="376">
        <f t="shared" ref="S567:Z567" si="616">SUM(S568:S569)</f>
        <v>0</v>
      </c>
      <c r="T567" s="376">
        <f t="shared" si="616"/>
        <v>0</v>
      </c>
      <c r="U567" s="376">
        <f t="shared" si="616"/>
        <v>0</v>
      </c>
      <c r="V567" s="376">
        <f t="shared" si="616"/>
        <v>0</v>
      </c>
      <c r="W567" s="376">
        <f t="shared" si="616"/>
        <v>0</v>
      </c>
      <c r="X567" s="376">
        <f t="shared" si="616"/>
        <v>0</v>
      </c>
      <c r="Y567" s="376">
        <f t="shared" si="616"/>
        <v>0</v>
      </c>
      <c r="Z567" s="376">
        <f t="shared" si="616"/>
        <v>0</v>
      </c>
      <c r="AA567" s="105">
        <f t="shared" si="598"/>
        <v>0</v>
      </c>
      <c r="AB567" s="105">
        <f t="shared" si="599"/>
        <v>0</v>
      </c>
      <c r="AC567" s="104">
        <f t="shared" si="600"/>
        <v>0</v>
      </c>
    </row>
    <row r="568" spans="1:29" s="5" customFormat="1" ht="28.5" x14ac:dyDescent="0.2">
      <c r="A568" s="156"/>
      <c r="B568" s="97" t="s">
        <v>2841</v>
      </c>
      <c r="C568" s="98" t="s">
        <v>2842</v>
      </c>
      <c r="D568" s="118"/>
      <c r="E568" s="285">
        <f>SUM('ADICIONES  2018'!C568:M568)</f>
        <v>71459352</v>
      </c>
      <c r="F568" s="118"/>
      <c r="G568" s="118"/>
      <c r="H568" s="118"/>
      <c r="I568" s="118"/>
      <c r="J568" s="118"/>
      <c r="K568" s="287">
        <f t="shared" si="581"/>
        <v>71459352</v>
      </c>
      <c r="L568" s="118"/>
      <c r="M568" s="118"/>
      <c r="N568" s="118"/>
      <c r="O568" s="118"/>
      <c r="P568" s="118"/>
      <c r="Q568" s="118"/>
      <c r="R568" s="287">
        <f t="shared" si="485"/>
        <v>0</v>
      </c>
      <c r="S568" s="118"/>
      <c r="T568" s="118"/>
      <c r="U568" s="118"/>
      <c r="V568" s="118"/>
      <c r="W568" s="118"/>
      <c r="X568" s="118"/>
      <c r="Y568" s="118"/>
      <c r="Z568" s="118"/>
      <c r="AA568" s="287">
        <f t="shared" si="598"/>
        <v>0</v>
      </c>
      <c r="AB568" s="287">
        <f t="shared" si="599"/>
        <v>0</v>
      </c>
      <c r="AC568" s="37">
        <f t="shared" si="600"/>
        <v>0</v>
      </c>
    </row>
    <row r="569" spans="1:29" s="5" customFormat="1" ht="42.75" x14ac:dyDescent="0.2">
      <c r="A569" s="156"/>
      <c r="B569" s="97" t="s">
        <v>2843</v>
      </c>
      <c r="C569" s="98" t="s">
        <v>2844</v>
      </c>
      <c r="D569" s="118"/>
      <c r="E569" s="285">
        <f>SUM('ADICIONES  2018'!C569:M569)</f>
        <v>11283771</v>
      </c>
      <c r="F569" s="118"/>
      <c r="G569" s="118"/>
      <c r="H569" s="118"/>
      <c r="I569" s="118"/>
      <c r="J569" s="118"/>
      <c r="K569" s="287">
        <f t="shared" si="581"/>
        <v>11283771</v>
      </c>
      <c r="L569" s="118"/>
      <c r="M569" s="118"/>
      <c r="N569" s="118"/>
      <c r="O569" s="118"/>
      <c r="P569" s="118"/>
      <c r="Q569" s="118"/>
      <c r="R569" s="287">
        <f t="shared" si="485"/>
        <v>0</v>
      </c>
      <c r="S569" s="118"/>
      <c r="T569" s="118"/>
      <c r="U569" s="118"/>
      <c r="V569" s="118"/>
      <c r="W569" s="118"/>
      <c r="X569" s="118"/>
      <c r="Y569" s="118"/>
      <c r="Z569" s="118"/>
      <c r="AA569" s="287">
        <f t="shared" si="598"/>
        <v>0</v>
      </c>
      <c r="AB569" s="287">
        <f t="shared" si="599"/>
        <v>0</v>
      </c>
      <c r="AC569" s="37">
        <f t="shared" si="600"/>
        <v>0</v>
      </c>
    </row>
    <row r="570" spans="1:29" s="79" customFormat="1" ht="31.5" x14ac:dyDescent="0.2">
      <c r="A570" s="369"/>
      <c r="B570" s="110" t="s">
        <v>3027</v>
      </c>
      <c r="C570" s="106" t="s">
        <v>3028</v>
      </c>
      <c r="D570" s="376">
        <f>SUM(D571:D572)</f>
        <v>0</v>
      </c>
      <c r="E570" s="105">
        <f>SUM('ADICIONES  2018'!C570:M570)</f>
        <v>53578891</v>
      </c>
      <c r="F570" s="376">
        <f>SUM(F571:F572)</f>
        <v>0</v>
      </c>
      <c r="G570" s="376">
        <f>SUM(G571:G572)</f>
        <v>0</v>
      </c>
      <c r="H570" s="376">
        <f>SUM(H571:H572)</f>
        <v>0</v>
      </c>
      <c r="I570" s="376">
        <f>SUM(I571:I572)</f>
        <v>0</v>
      </c>
      <c r="J570" s="376">
        <f>SUM(J571:J572)</f>
        <v>0</v>
      </c>
      <c r="K570" s="105">
        <f t="shared" si="581"/>
        <v>53578891</v>
      </c>
      <c r="L570" s="376">
        <f t="shared" ref="L570:Q570" si="617">SUM(L571:L572)</f>
        <v>0</v>
      </c>
      <c r="M570" s="376">
        <f t="shared" si="617"/>
        <v>0</v>
      </c>
      <c r="N570" s="376">
        <f t="shared" si="617"/>
        <v>0</v>
      </c>
      <c r="O570" s="376">
        <f t="shared" si="617"/>
        <v>0</v>
      </c>
      <c r="P570" s="376">
        <f t="shared" si="617"/>
        <v>0</v>
      </c>
      <c r="Q570" s="376">
        <f t="shared" si="617"/>
        <v>0</v>
      </c>
      <c r="R570" s="105">
        <f t="shared" si="485"/>
        <v>0</v>
      </c>
      <c r="S570" s="376">
        <f t="shared" ref="S570:Z570" si="618">SUM(S571:S572)</f>
        <v>0</v>
      </c>
      <c r="T570" s="376">
        <f t="shared" si="618"/>
        <v>0</v>
      </c>
      <c r="U570" s="376">
        <f t="shared" si="618"/>
        <v>0</v>
      </c>
      <c r="V570" s="376">
        <f t="shared" si="618"/>
        <v>0</v>
      </c>
      <c r="W570" s="376">
        <f t="shared" si="618"/>
        <v>0</v>
      </c>
      <c r="X570" s="376">
        <f t="shared" si="618"/>
        <v>0</v>
      </c>
      <c r="Y570" s="376">
        <f t="shared" si="618"/>
        <v>0</v>
      </c>
      <c r="Z570" s="376">
        <f t="shared" si="618"/>
        <v>0</v>
      </c>
      <c r="AA570" s="105">
        <f t="shared" si="598"/>
        <v>0</v>
      </c>
      <c r="AB570" s="105">
        <f t="shared" si="599"/>
        <v>0</v>
      </c>
      <c r="AC570" s="104">
        <f t="shared" si="600"/>
        <v>0</v>
      </c>
    </row>
    <row r="571" spans="1:29" s="5" customFormat="1" ht="28.5" x14ac:dyDescent="0.2">
      <c r="A571" s="156"/>
      <c r="B571" s="97" t="s">
        <v>2845</v>
      </c>
      <c r="C571" s="98" t="s">
        <v>2846</v>
      </c>
      <c r="D571" s="118"/>
      <c r="E571" s="285">
        <f>SUM('ADICIONES  2018'!C571:M571)</f>
        <v>43755172</v>
      </c>
      <c r="F571" s="118"/>
      <c r="G571" s="118"/>
      <c r="H571" s="118"/>
      <c r="I571" s="118"/>
      <c r="J571" s="118"/>
      <c r="K571" s="287">
        <f t="shared" si="581"/>
        <v>43755172</v>
      </c>
      <c r="L571" s="118"/>
      <c r="M571" s="118"/>
      <c r="N571" s="118"/>
      <c r="O571" s="118"/>
      <c r="P571" s="118"/>
      <c r="Q571" s="118"/>
      <c r="R571" s="287">
        <f t="shared" si="485"/>
        <v>0</v>
      </c>
      <c r="S571" s="118"/>
      <c r="T571" s="118"/>
      <c r="U571" s="118"/>
      <c r="V571" s="118"/>
      <c r="W571" s="118"/>
      <c r="X571" s="118"/>
      <c r="Y571" s="118"/>
      <c r="Z571" s="118"/>
      <c r="AA571" s="287">
        <f t="shared" si="598"/>
        <v>0</v>
      </c>
      <c r="AB571" s="287">
        <f t="shared" si="599"/>
        <v>0</v>
      </c>
      <c r="AC571" s="37">
        <f t="shared" si="600"/>
        <v>0</v>
      </c>
    </row>
    <row r="572" spans="1:29" s="5" customFormat="1" ht="28.5" x14ac:dyDescent="0.2">
      <c r="A572" s="156"/>
      <c r="B572" s="97" t="s">
        <v>2847</v>
      </c>
      <c r="C572" s="98" t="s">
        <v>2848</v>
      </c>
      <c r="D572" s="118"/>
      <c r="E572" s="285">
        <f>SUM('ADICIONES  2018'!C572:M572)</f>
        <v>9823719</v>
      </c>
      <c r="F572" s="118"/>
      <c r="G572" s="118"/>
      <c r="H572" s="118"/>
      <c r="I572" s="118"/>
      <c r="J572" s="118"/>
      <c r="K572" s="287">
        <f t="shared" si="581"/>
        <v>9823719</v>
      </c>
      <c r="L572" s="118"/>
      <c r="M572" s="118"/>
      <c r="N572" s="118"/>
      <c r="O572" s="118"/>
      <c r="P572" s="118"/>
      <c r="Q572" s="118"/>
      <c r="R572" s="287">
        <f t="shared" si="485"/>
        <v>0</v>
      </c>
      <c r="S572" s="118"/>
      <c r="T572" s="118"/>
      <c r="U572" s="118"/>
      <c r="V572" s="118"/>
      <c r="W572" s="118"/>
      <c r="X572" s="118"/>
      <c r="Y572" s="118"/>
      <c r="Z572" s="118"/>
      <c r="AA572" s="287">
        <f t="shared" si="598"/>
        <v>0</v>
      </c>
      <c r="AB572" s="287">
        <f t="shared" si="599"/>
        <v>0</v>
      </c>
      <c r="AC572" s="37">
        <f t="shared" si="600"/>
        <v>0</v>
      </c>
    </row>
    <row r="573" spans="1:29" s="79" customFormat="1" ht="31.5" x14ac:dyDescent="0.2">
      <c r="A573" s="369"/>
      <c r="B573" s="110" t="s">
        <v>3029</v>
      </c>
      <c r="C573" s="106" t="s">
        <v>3030</v>
      </c>
      <c r="D573" s="376">
        <f>SUM(D574:D575)</f>
        <v>0</v>
      </c>
      <c r="E573" s="105">
        <f>SUM('ADICIONES  2018'!C573:M573)</f>
        <v>279922285.95999998</v>
      </c>
      <c r="F573" s="376">
        <f>SUM(F574:F575)</f>
        <v>0</v>
      </c>
      <c r="G573" s="376">
        <f>SUM(G574:G575)</f>
        <v>0</v>
      </c>
      <c r="H573" s="376">
        <f>SUM(H574:H575)</f>
        <v>0</v>
      </c>
      <c r="I573" s="376">
        <f>SUM(I574:I575)</f>
        <v>0</v>
      </c>
      <c r="J573" s="376">
        <f>SUM(J574:J575)</f>
        <v>0</v>
      </c>
      <c r="K573" s="105">
        <f t="shared" si="581"/>
        <v>279922285.95999998</v>
      </c>
      <c r="L573" s="376">
        <f t="shared" ref="L573:Q573" si="619">SUM(L574:L575)</f>
        <v>0</v>
      </c>
      <c r="M573" s="376">
        <f t="shared" si="619"/>
        <v>0</v>
      </c>
      <c r="N573" s="376">
        <f t="shared" si="619"/>
        <v>0</v>
      </c>
      <c r="O573" s="376">
        <f t="shared" si="619"/>
        <v>0</v>
      </c>
      <c r="P573" s="376">
        <f t="shared" si="619"/>
        <v>0</v>
      </c>
      <c r="Q573" s="376">
        <f t="shared" si="619"/>
        <v>0</v>
      </c>
      <c r="R573" s="105">
        <f t="shared" si="485"/>
        <v>0</v>
      </c>
      <c r="S573" s="376">
        <f t="shared" ref="S573:Z573" si="620">SUM(S574:S575)</f>
        <v>0</v>
      </c>
      <c r="T573" s="376">
        <f t="shared" si="620"/>
        <v>0</v>
      </c>
      <c r="U573" s="376">
        <f t="shared" si="620"/>
        <v>0</v>
      </c>
      <c r="V573" s="376">
        <f t="shared" si="620"/>
        <v>0</v>
      </c>
      <c r="W573" s="376">
        <f t="shared" si="620"/>
        <v>0</v>
      </c>
      <c r="X573" s="376">
        <f t="shared" si="620"/>
        <v>0</v>
      </c>
      <c r="Y573" s="376">
        <f t="shared" si="620"/>
        <v>0</v>
      </c>
      <c r="Z573" s="376">
        <f t="shared" si="620"/>
        <v>0</v>
      </c>
      <c r="AA573" s="105">
        <f t="shared" si="598"/>
        <v>0</v>
      </c>
      <c r="AB573" s="105">
        <f t="shared" si="599"/>
        <v>0</v>
      </c>
      <c r="AC573" s="104">
        <f t="shared" si="600"/>
        <v>0</v>
      </c>
    </row>
    <row r="574" spans="1:29" s="5" customFormat="1" ht="28.5" x14ac:dyDescent="0.2">
      <c r="A574" s="156"/>
      <c r="B574" s="97" t="s">
        <v>2849</v>
      </c>
      <c r="C574" s="98" t="s">
        <v>2850</v>
      </c>
      <c r="D574" s="118"/>
      <c r="E574" s="285">
        <f>SUM('ADICIONES  2018'!C574:M574)</f>
        <v>223224241</v>
      </c>
      <c r="F574" s="118"/>
      <c r="G574" s="118"/>
      <c r="H574" s="118"/>
      <c r="I574" s="118"/>
      <c r="J574" s="118"/>
      <c r="K574" s="287">
        <f t="shared" si="581"/>
        <v>223224241</v>
      </c>
      <c r="L574" s="118"/>
      <c r="M574" s="118"/>
      <c r="N574" s="118"/>
      <c r="O574" s="118"/>
      <c r="P574" s="118"/>
      <c r="Q574" s="118"/>
      <c r="R574" s="287">
        <f t="shared" si="485"/>
        <v>0</v>
      </c>
      <c r="S574" s="118"/>
      <c r="T574" s="118"/>
      <c r="U574" s="118"/>
      <c r="V574" s="118"/>
      <c r="W574" s="118"/>
      <c r="X574" s="118"/>
      <c r="Y574" s="118"/>
      <c r="Z574" s="118"/>
      <c r="AA574" s="287">
        <f t="shared" si="598"/>
        <v>0</v>
      </c>
      <c r="AB574" s="287">
        <f t="shared" si="599"/>
        <v>0</v>
      </c>
      <c r="AC574" s="37">
        <f t="shared" si="600"/>
        <v>0</v>
      </c>
    </row>
    <row r="575" spans="1:29" s="5" customFormat="1" ht="42.75" x14ac:dyDescent="0.2">
      <c r="A575" s="156"/>
      <c r="B575" s="97" t="s">
        <v>2851</v>
      </c>
      <c r="C575" s="98" t="s">
        <v>2852</v>
      </c>
      <c r="D575" s="118"/>
      <c r="E575" s="285">
        <f>SUM('ADICIONES  2018'!C575:M575)</f>
        <v>56698044.960000001</v>
      </c>
      <c r="F575" s="118"/>
      <c r="G575" s="118"/>
      <c r="H575" s="118"/>
      <c r="I575" s="118"/>
      <c r="J575" s="118"/>
      <c r="K575" s="287">
        <f t="shared" si="581"/>
        <v>56698044.960000001</v>
      </c>
      <c r="L575" s="118"/>
      <c r="M575" s="118"/>
      <c r="N575" s="118"/>
      <c r="O575" s="118"/>
      <c r="P575" s="118"/>
      <c r="Q575" s="118"/>
      <c r="R575" s="287">
        <f t="shared" si="485"/>
        <v>0</v>
      </c>
      <c r="S575" s="118"/>
      <c r="T575" s="118"/>
      <c r="U575" s="118"/>
      <c r="V575" s="118"/>
      <c r="W575" s="118"/>
      <c r="X575" s="118"/>
      <c r="Y575" s="118"/>
      <c r="Z575" s="118"/>
      <c r="AA575" s="287">
        <f t="shared" si="598"/>
        <v>0</v>
      </c>
      <c r="AB575" s="287">
        <f t="shared" si="599"/>
        <v>0</v>
      </c>
      <c r="AC575" s="37">
        <f t="shared" si="600"/>
        <v>0</v>
      </c>
    </row>
    <row r="576" spans="1:29" s="79" customFormat="1" ht="31.5" x14ac:dyDescent="0.2">
      <c r="A576" s="369"/>
      <c r="B576" s="110" t="s">
        <v>3031</v>
      </c>
      <c r="C576" s="106" t="s">
        <v>3032</v>
      </c>
      <c r="D576" s="376">
        <f>SUM(D577)</f>
        <v>0</v>
      </c>
      <c r="E576" s="105">
        <f>SUM('ADICIONES  2018'!C576:M576)</f>
        <v>123213244</v>
      </c>
      <c r="F576" s="376">
        <f>SUM(F577)</f>
        <v>0</v>
      </c>
      <c r="G576" s="376">
        <f>SUM(G577)</f>
        <v>0</v>
      </c>
      <c r="H576" s="376">
        <f>SUM(H577)</f>
        <v>0</v>
      </c>
      <c r="I576" s="376">
        <f>SUM(I577)</f>
        <v>0</v>
      </c>
      <c r="J576" s="376">
        <f>SUM(J577)</f>
        <v>0</v>
      </c>
      <c r="K576" s="105">
        <f t="shared" si="581"/>
        <v>123213244</v>
      </c>
      <c r="L576" s="376">
        <f t="shared" ref="L576:Q576" si="621">SUM(L577)</f>
        <v>0</v>
      </c>
      <c r="M576" s="376">
        <f t="shared" si="621"/>
        <v>0</v>
      </c>
      <c r="N576" s="376">
        <f t="shared" si="621"/>
        <v>0</v>
      </c>
      <c r="O576" s="376">
        <f t="shared" si="621"/>
        <v>0</v>
      </c>
      <c r="P576" s="376">
        <f t="shared" si="621"/>
        <v>0</v>
      </c>
      <c r="Q576" s="376">
        <f t="shared" si="621"/>
        <v>0</v>
      </c>
      <c r="R576" s="105">
        <f t="shared" si="485"/>
        <v>0</v>
      </c>
      <c r="S576" s="376">
        <f t="shared" ref="S576:Z576" si="622">SUM(S577)</f>
        <v>0</v>
      </c>
      <c r="T576" s="376">
        <f t="shared" si="622"/>
        <v>0</v>
      </c>
      <c r="U576" s="376">
        <f t="shared" si="622"/>
        <v>0</v>
      </c>
      <c r="V576" s="376">
        <f t="shared" si="622"/>
        <v>0</v>
      </c>
      <c r="W576" s="376">
        <f t="shared" si="622"/>
        <v>0</v>
      </c>
      <c r="X576" s="376">
        <f t="shared" si="622"/>
        <v>0</v>
      </c>
      <c r="Y576" s="376">
        <f t="shared" si="622"/>
        <v>0</v>
      </c>
      <c r="Z576" s="376">
        <f t="shared" si="622"/>
        <v>0</v>
      </c>
      <c r="AA576" s="105">
        <f t="shared" si="598"/>
        <v>0</v>
      </c>
      <c r="AB576" s="105">
        <f t="shared" si="599"/>
        <v>0</v>
      </c>
      <c r="AC576" s="104">
        <f t="shared" si="600"/>
        <v>0</v>
      </c>
    </row>
    <row r="577" spans="1:29" s="5" customFormat="1" ht="28.5" x14ac:dyDescent="0.2">
      <c r="A577" s="156"/>
      <c r="B577" s="97" t="s">
        <v>2853</v>
      </c>
      <c r="C577" s="98" t="s">
        <v>2854</v>
      </c>
      <c r="D577" s="118"/>
      <c r="E577" s="285">
        <f>SUM('ADICIONES  2018'!C577:M577)</f>
        <v>123213244</v>
      </c>
      <c r="F577" s="118"/>
      <c r="G577" s="118"/>
      <c r="H577" s="118"/>
      <c r="I577" s="118"/>
      <c r="J577" s="118"/>
      <c r="K577" s="287">
        <f t="shared" si="581"/>
        <v>123213244</v>
      </c>
      <c r="L577" s="118"/>
      <c r="M577" s="118"/>
      <c r="N577" s="118"/>
      <c r="O577" s="118"/>
      <c r="P577" s="118"/>
      <c r="Q577" s="118"/>
      <c r="R577" s="287">
        <f t="shared" si="485"/>
        <v>0</v>
      </c>
      <c r="S577" s="118"/>
      <c r="T577" s="118"/>
      <c r="U577" s="118"/>
      <c r="V577" s="118"/>
      <c r="W577" s="118"/>
      <c r="X577" s="118"/>
      <c r="Y577" s="118"/>
      <c r="Z577" s="118"/>
      <c r="AA577" s="287">
        <f t="shared" si="598"/>
        <v>0</v>
      </c>
      <c r="AB577" s="287">
        <f t="shared" si="599"/>
        <v>0</v>
      </c>
      <c r="AC577" s="37">
        <f t="shared" si="600"/>
        <v>0</v>
      </c>
    </row>
    <row r="578" spans="1:29" s="79" customFormat="1" ht="31.5" x14ac:dyDescent="0.2">
      <c r="A578" s="369"/>
      <c r="B578" s="110" t="s">
        <v>3033</v>
      </c>
      <c r="C578" s="106" t="s">
        <v>3034</v>
      </c>
      <c r="D578" s="376">
        <f>SUM(D579:D580)</f>
        <v>0</v>
      </c>
      <c r="E578" s="105">
        <f>SUM('ADICIONES  2018'!C578:M578)</f>
        <v>390446597.64999998</v>
      </c>
      <c r="F578" s="376">
        <f>SUM(F579:F580)</f>
        <v>0</v>
      </c>
      <c r="G578" s="376">
        <f>SUM(G579:G580)</f>
        <v>0</v>
      </c>
      <c r="H578" s="376">
        <f>SUM(H579:H580)</f>
        <v>0</v>
      </c>
      <c r="I578" s="376">
        <f>SUM(I579:I580)</f>
        <v>0</v>
      </c>
      <c r="J578" s="376">
        <f>SUM(J579:J580)</f>
        <v>0</v>
      </c>
      <c r="K578" s="105">
        <f t="shared" si="581"/>
        <v>390446597.64999998</v>
      </c>
      <c r="L578" s="376">
        <f t="shared" ref="L578:Q578" si="623">SUM(L579:L580)</f>
        <v>0</v>
      </c>
      <c r="M578" s="376">
        <f t="shared" si="623"/>
        <v>0</v>
      </c>
      <c r="N578" s="376">
        <f t="shared" si="623"/>
        <v>0</v>
      </c>
      <c r="O578" s="376">
        <f t="shared" si="623"/>
        <v>0</v>
      </c>
      <c r="P578" s="376">
        <f t="shared" si="623"/>
        <v>0</v>
      </c>
      <c r="Q578" s="376">
        <f t="shared" si="623"/>
        <v>0</v>
      </c>
      <c r="R578" s="105">
        <f t="shared" si="485"/>
        <v>0</v>
      </c>
      <c r="S578" s="376">
        <f t="shared" ref="S578:Z578" si="624">SUM(S579:S580)</f>
        <v>0</v>
      </c>
      <c r="T578" s="376">
        <f t="shared" si="624"/>
        <v>0</v>
      </c>
      <c r="U578" s="376">
        <f t="shared" si="624"/>
        <v>0</v>
      </c>
      <c r="V578" s="376">
        <f t="shared" si="624"/>
        <v>0</v>
      </c>
      <c r="W578" s="376">
        <f t="shared" si="624"/>
        <v>0</v>
      </c>
      <c r="X578" s="376">
        <f t="shared" si="624"/>
        <v>0</v>
      </c>
      <c r="Y578" s="376">
        <f t="shared" si="624"/>
        <v>0</v>
      </c>
      <c r="Z578" s="376">
        <f t="shared" si="624"/>
        <v>0</v>
      </c>
      <c r="AA578" s="105">
        <f t="shared" si="598"/>
        <v>0</v>
      </c>
      <c r="AB578" s="105">
        <f t="shared" si="599"/>
        <v>0</v>
      </c>
      <c r="AC578" s="104">
        <f t="shared" si="600"/>
        <v>0</v>
      </c>
    </row>
    <row r="579" spans="1:29" s="5" customFormat="1" ht="28.5" x14ac:dyDescent="0.2">
      <c r="A579" s="156"/>
      <c r="B579" s="97" t="s">
        <v>2855</v>
      </c>
      <c r="C579" s="98" t="s">
        <v>2856</v>
      </c>
      <c r="D579" s="118"/>
      <c r="E579" s="285">
        <f>SUM('ADICIONES  2018'!C579:M579)</f>
        <v>160500163</v>
      </c>
      <c r="F579" s="118"/>
      <c r="G579" s="118"/>
      <c r="H579" s="118"/>
      <c r="I579" s="118"/>
      <c r="J579" s="118"/>
      <c r="K579" s="287">
        <f t="shared" si="581"/>
        <v>160500163</v>
      </c>
      <c r="L579" s="118"/>
      <c r="M579" s="118"/>
      <c r="N579" s="118"/>
      <c r="O579" s="118"/>
      <c r="P579" s="118"/>
      <c r="Q579" s="118"/>
      <c r="R579" s="287">
        <f t="shared" si="485"/>
        <v>0</v>
      </c>
      <c r="S579" s="118"/>
      <c r="T579" s="118"/>
      <c r="U579" s="118"/>
      <c r="V579" s="118"/>
      <c r="W579" s="118"/>
      <c r="X579" s="118"/>
      <c r="Y579" s="118"/>
      <c r="Z579" s="118"/>
      <c r="AA579" s="287">
        <f t="shared" si="598"/>
        <v>0</v>
      </c>
      <c r="AB579" s="287">
        <f t="shared" si="599"/>
        <v>0</v>
      </c>
      <c r="AC579" s="37">
        <f t="shared" si="600"/>
        <v>0</v>
      </c>
    </row>
    <row r="580" spans="1:29" s="5" customFormat="1" ht="42.75" x14ac:dyDescent="0.2">
      <c r="A580" s="156"/>
      <c r="B580" s="97" t="s">
        <v>2857</v>
      </c>
      <c r="C580" s="98" t="s">
        <v>2858</v>
      </c>
      <c r="D580" s="118"/>
      <c r="E580" s="285">
        <f>SUM('ADICIONES  2018'!C580:M580)</f>
        <v>229946434.65000001</v>
      </c>
      <c r="F580" s="118"/>
      <c r="G580" s="118"/>
      <c r="H580" s="118"/>
      <c r="I580" s="118"/>
      <c r="J580" s="118"/>
      <c r="K580" s="287">
        <f t="shared" si="581"/>
        <v>229946434.65000001</v>
      </c>
      <c r="L580" s="118"/>
      <c r="M580" s="118"/>
      <c r="N580" s="118"/>
      <c r="O580" s="118"/>
      <c r="P580" s="118"/>
      <c r="Q580" s="118"/>
      <c r="R580" s="287">
        <f t="shared" si="485"/>
        <v>0</v>
      </c>
      <c r="S580" s="118"/>
      <c r="T580" s="118"/>
      <c r="U580" s="118"/>
      <c r="V580" s="118"/>
      <c r="W580" s="118"/>
      <c r="X580" s="118"/>
      <c r="Y580" s="118"/>
      <c r="Z580" s="118"/>
      <c r="AA580" s="287">
        <f t="shared" si="598"/>
        <v>0</v>
      </c>
      <c r="AB580" s="287">
        <f t="shared" si="599"/>
        <v>0</v>
      </c>
      <c r="AC580" s="37">
        <f t="shared" si="600"/>
        <v>0</v>
      </c>
    </row>
    <row r="581" spans="1:29" s="79" customFormat="1" ht="31.5" x14ac:dyDescent="0.2">
      <c r="A581" s="369"/>
      <c r="B581" s="110" t="s">
        <v>3035</v>
      </c>
      <c r="C581" s="106" t="s">
        <v>3036</v>
      </c>
      <c r="D581" s="376">
        <f>SUM(D582:D583)</f>
        <v>0</v>
      </c>
      <c r="E581" s="105">
        <f>SUM('ADICIONES  2018'!C581:M581)</f>
        <v>41063323</v>
      </c>
      <c r="F581" s="376">
        <f>SUM(F582:F583)</f>
        <v>0</v>
      </c>
      <c r="G581" s="376">
        <f>SUM(G582:G583)</f>
        <v>0</v>
      </c>
      <c r="H581" s="376">
        <f>SUM(H582:H583)</f>
        <v>0</v>
      </c>
      <c r="I581" s="376">
        <f>SUM(I582:I583)</f>
        <v>0</v>
      </c>
      <c r="J581" s="376">
        <f>SUM(J582:J583)</f>
        <v>0</v>
      </c>
      <c r="K581" s="105">
        <f t="shared" si="581"/>
        <v>41063323</v>
      </c>
      <c r="L581" s="376">
        <f t="shared" ref="L581:Q581" si="625">SUM(L582:L583)</f>
        <v>0</v>
      </c>
      <c r="M581" s="376">
        <f t="shared" si="625"/>
        <v>0</v>
      </c>
      <c r="N581" s="376">
        <f t="shared" si="625"/>
        <v>0</v>
      </c>
      <c r="O581" s="376">
        <f t="shared" si="625"/>
        <v>0</v>
      </c>
      <c r="P581" s="376">
        <f t="shared" si="625"/>
        <v>0</v>
      </c>
      <c r="Q581" s="376">
        <f t="shared" si="625"/>
        <v>0</v>
      </c>
      <c r="R581" s="105">
        <f t="shared" si="485"/>
        <v>0</v>
      </c>
      <c r="S581" s="376">
        <f t="shared" ref="S581:Z581" si="626">SUM(S582:S583)</f>
        <v>0</v>
      </c>
      <c r="T581" s="376">
        <f t="shared" si="626"/>
        <v>0</v>
      </c>
      <c r="U581" s="376">
        <f t="shared" si="626"/>
        <v>0</v>
      </c>
      <c r="V581" s="376">
        <f t="shared" si="626"/>
        <v>0</v>
      </c>
      <c r="W581" s="376">
        <f t="shared" si="626"/>
        <v>0</v>
      </c>
      <c r="X581" s="376">
        <f t="shared" si="626"/>
        <v>0</v>
      </c>
      <c r="Y581" s="376">
        <f t="shared" si="626"/>
        <v>0</v>
      </c>
      <c r="Z581" s="376">
        <f t="shared" si="626"/>
        <v>0</v>
      </c>
      <c r="AA581" s="105">
        <f t="shared" si="598"/>
        <v>0</v>
      </c>
      <c r="AB581" s="105">
        <f t="shared" si="599"/>
        <v>0</v>
      </c>
      <c r="AC581" s="104">
        <f t="shared" si="600"/>
        <v>0</v>
      </c>
    </row>
    <row r="582" spans="1:29" s="5" customFormat="1" ht="28.5" x14ac:dyDescent="0.2">
      <c r="A582" s="156"/>
      <c r="B582" s="97" t="s">
        <v>2859</v>
      </c>
      <c r="C582" s="98" t="s">
        <v>2860</v>
      </c>
      <c r="D582" s="118"/>
      <c r="E582" s="285">
        <f>SUM('ADICIONES  2018'!C582:M582)</f>
        <v>35756475</v>
      </c>
      <c r="F582" s="118"/>
      <c r="G582" s="118"/>
      <c r="H582" s="118"/>
      <c r="I582" s="118"/>
      <c r="J582" s="118"/>
      <c r="K582" s="287">
        <f t="shared" si="581"/>
        <v>35756475</v>
      </c>
      <c r="L582" s="118"/>
      <c r="M582" s="118"/>
      <c r="N582" s="118"/>
      <c r="O582" s="118"/>
      <c r="P582" s="118"/>
      <c r="Q582" s="118"/>
      <c r="R582" s="287">
        <f t="shared" si="485"/>
        <v>0</v>
      </c>
      <c r="S582" s="118"/>
      <c r="T582" s="118"/>
      <c r="U582" s="118"/>
      <c r="V582" s="118"/>
      <c r="W582" s="118"/>
      <c r="X582" s="118"/>
      <c r="Y582" s="118"/>
      <c r="Z582" s="118"/>
      <c r="AA582" s="287">
        <f t="shared" si="598"/>
        <v>0</v>
      </c>
      <c r="AB582" s="287">
        <f t="shared" si="599"/>
        <v>0</v>
      </c>
      <c r="AC582" s="37">
        <f t="shared" si="600"/>
        <v>0</v>
      </c>
    </row>
    <row r="583" spans="1:29" s="5" customFormat="1" ht="28.5" x14ac:dyDescent="0.2">
      <c r="A583" s="156"/>
      <c r="B583" s="97" t="s">
        <v>2861</v>
      </c>
      <c r="C583" s="98" t="s">
        <v>2862</v>
      </c>
      <c r="D583" s="118"/>
      <c r="E583" s="285">
        <f>SUM('ADICIONES  2018'!C583:M583)</f>
        <v>5306848</v>
      </c>
      <c r="F583" s="118"/>
      <c r="G583" s="118"/>
      <c r="H583" s="118"/>
      <c r="I583" s="118"/>
      <c r="J583" s="118"/>
      <c r="K583" s="287">
        <f t="shared" si="581"/>
        <v>5306848</v>
      </c>
      <c r="L583" s="118"/>
      <c r="M583" s="118"/>
      <c r="N583" s="118"/>
      <c r="O583" s="118"/>
      <c r="P583" s="118"/>
      <c r="Q583" s="118"/>
      <c r="R583" s="287">
        <f t="shared" si="485"/>
        <v>0</v>
      </c>
      <c r="S583" s="118"/>
      <c r="T583" s="118"/>
      <c r="U583" s="118"/>
      <c r="V583" s="118"/>
      <c r="W583" s="118"/>
      <c r="X583" s="118"/>
      <c r="Y583" s="118"/>
      <c r="Z583" s="118"/>
      <c r="AA583" s="287">
        <f t="shared" si="598"/>
        <v>0</v>
      </c>
      <c r="AB583" s="287">
        <f t="shared" si="599"/>
        <v>0</v>
      </c>
      <c r="AC583" s="37">
        <f t="shared" si="600"/>
        <v>0</v>
      </c>
    </row>
    <row r="584" spans="1:29" s="79" customFormat="1" ht="31.5" x14ac:dyDescent="0.2">
      <c r="A584" s="369"/>
      <c r="B584" s="110" t="s">
        <v>3040</v>
      </c>
      <c r="C584" s="106" t="s">
        <v>3037</v>
      </c>
      <c r="D584" s="376">
        <f>SUM(D585)</f>
        <v>0</v>
      </c>
      <c r="E584" s="105">
        <f>SUM('ADICIONES  2018'!C584:M584)</f>
        <v>9058050.4000000004</v>
      </c>
      <c r="F584" s="376">
        <f>SUM(F585)</f>
        <v>0</v>
      </c>
      <c r="G584" s="376">
        <f>SUM(G585)</f>
        <v>0</v>
      </c>
      <c r="H584" s="376">
        <f>SUM(H585)</f>
        <v>0</v>
      </c>
      <c r="I584" s="376">
        <f>SUM(I585)</f>
        <v>0</v>
      </c>
      <c r="J584" s="376">
        <f>SUM(J585)</f>
        <v>0</v>
      </c>
      <c r="K584" s="105">
        <f t="shared" si="581"/>
        <v>9058050.4000000004</v>
      </c>
      <c r="L584" s="376">
        <f t="shared" ref="L584:Q584" si="627">SUM(L585)</f>
        <v>0</v>
      </c>
      <c r="M584" s="376">
        <f t="shared" si="627"/>
        <v>0</v>
      </c>
      <c r="N584" s="376">
        <f t="shared" si="627"/>
        <v>0</v>
      </c>
      <c r="O584" s="376">
        <f t="shared" si="627"/>
        <v>0</v>
      </c>
      <c r="P584" s="376">
        <f t="shared" si="627"/>
        <v>0</v>
      </c>
      <c r="Q584" s="376">
        <f t="shared" si="627"/>
        <v>0</v>
      </c>
      <c r="R584" s="105">
        <f t="shared" si="485"/>
        <v>0</v>
      </c>
      <c r="S584" s="376">
        <f t="shared" ref="S584:Z584" si="628">SUM(S585)</f>
        <v>0</v>
      </c>
      <c r="T584" s="376">
        <f t="shared" si="628"/>
        <v>0</v>
      </c>
      <c r="U584" s="376">
        <f t="shared" si="628"/>
        <v>0</v>
      </c>
      <c r="V584" s="376">
        <f t="shared" si="628"/>
        <v>0</v>
      </c>
      <c r="W584" s="376">
        <f t="shared" si="628"/>
        <v>0</v>
      </c>
      <c r="X584" s="376">
        <f t="shared" si="628"/>
        <v>0</v>
      </c>
      <c r="Y584" s="376">
        <f t="shared" si="628"/>
        <v>0</v>
      </c>
      <c r="Z584" s="376">
        <f t="shared" si="628"/>
        <v>0</v>
      </c>
      <c r="AA584" s="105">
        <f t="shared" si="598"/>
        <v>0</v>
      </c>
      <c r="AB584" s="105">
        <f t="shared" si="599"/>
        <v>0</v>
      </c>
      <c r="AC584" s="104">
        <f t="shared" si="600"/>
        <v>0</v>
      </c>
    </row>
    <row r="585" spans="1:29" s="5" customFormat="1" ht="28.5" x14ac:dyDescent="0.2">
      <c r="A585" s="156"/>
      <c r="B585" s="97" t="s">
        <v>2863</v>
      </c>
      <c r="C585" s="98" t="s">
        <v>2864</v>
      </c>
      <c r="D585" s="118"/>
      <c r="E585" s="285">
        <f>SUM('ADICIONES  2018'!C585:M585)</f>
        <v>9058050.4000000004</v>
      </c>
      <c r="F585" s="118"/>
      <c r="G585" s="118"/>
      <c r="H585" s="118"/>
      <c r="I585" s="118"/>
      <c r="J585" s="118"/>
      <c r="K585" s="287">
        <f t="shared" si="581"/>
        <v>9058050.4000000004</v>
      </c>
      <c r="L585" s="118"/>
      <c r="M585" s="118"/>
      <c r="N585" s="118"/>
      <c r="O585" s="118"/>
      <c r="P585" s="118"/>
      <c r="Q585" s="118"/>
      <c r="R585" s="287">
        <f t="shared" si="485"/>
        <v>0</v>
      </c>
      <c r="S585" s="118"/>
      <c r="T585" s="118"/>
      <c r="U585" s="118"/>
      <c r="V585" s="118"/>
      <c r="W585" s="118"/>
      <c r="X585" s="118"/>
      <c r="Y585" s="118"/>
      <c r="Z585" s="118"/>
      <c r="AA585" s="287">
        <f t="shared" si="598"/>
        <v>0</v>
      </c>
      <c r="AB585" s="287">
        <f t="shared" si="599"/>
        <v>0</v>
      </c>
      <c r="AC585" s="37">
        <f t="shared" si="600"/>
        <v>0</v>
      </c>
    </row>
    <row r="586" spans="1:29" s="79" customFormat="1" ht="35.25" customHeight="1" x14ac:dyDescent="0.2">
      <c r="A586" s="369"/>
      <c r="B586" s="110" t="s">
        <v>3038</v>
      </c>
      <c r="C586" s="106" t="s">
        <v>3039</v>
      </c>
      <c r="D586" s="376">
        <f>SUM(D587)</f>
        <v>0</v>
      </c>
      <c r="E586" s="105">
        <f>SUM('ADICIONES  2018'!C586:M586)</f>
        <v>79889578</v>
      </c>
      <c r="F586" s="376">
        <f>SUM(F587)</f>
        <v>0</v>
      </c>
      <c r="G586" s="376">
        <f>SUM(G587)</f>
        <v>0</v>
      </c>
      <c r="H586" s="376">
        <f>SUM(H587)</f>
        <v>0</v>
      </c>
      <c r="I586" s="376">
        <f>SUM(I587)</f>
        <v>0</v>
      </c>
      <c r="J586" s="376">
        <f>SUM(J587)</f>
        <v>0</v>
      </c>
      <c r="K586" s="105">
        <f t="shared" si="581"/>
        <v>79889578</v>
      </c>
      <c r="L586" s="376">
        <f t="shared" ref="L586:Q586" si="629">SUM(L587)</f>
        <v>0</v>
      </c>
      <c r="M586" s="376">
        <f t="shared" si="629"/>
        <v>0</v>
      </c>
      <c r="N586" s="376">
        <f t="shared" si="629"/>
        <v>0</v>
      </c>
      <c r="O586" s="376">
        <f t="shared" si="629"/>
        <v>0</v>
      </c>
      <c r="P586" s="376">
        <f t="shared" si="629"/>
        <v>0</v>
      </c>
      <c r="Q586" s="376">
        <f t="shared" si="629"/>
        <v>0</v>
      </c>
      <c r="R586" s="105">
        <f t="shared" si="485"/>
        <v>0</v>
      </c>
      <c r="S586" s="376">
        <f t="shared" ref="S586:Z586" si="630">SUM(S587)</f>
        <v>0</v>
      </c>
      <c r="T586" s="376">
        <f t="shared" si="630"/>
        <v>0</v>
      </c>
      <c r="U586" s="376">
        <f t="shared" si="630"/>
        <v>0</v>
      </c>
      <c r="V586" s="376">
        <f t="shared" si="630"/>
        <v>0</v>
      </c>
      <c r="W586" s="376">
        <f t="shared" si="630"/>
        <v>0</v>
      </c>
      <c r="X586" s="376">
        <f t="shared" si="630"/>
        <v>0</v>
      </c>
      <c r="Y586" s="376">
        <f t="shared" si="630"/>
        <v>0</v>
      </c>
      <c r="Z586" s="376">
        <f t="shared" si="630"/>
        <v>0</v>
      </c>
      <c r="AA586" s="105">
        <f t="shared" si="598"/>
        <v>0</v>
      </c>
      <c r="AB586" s="105">
        <f t="shared" si="599"/>
        <v>0</v>
      </c>
      <c r="AC586" s="104">
        <f t="shared" si="600"/>
        <v>0</v>
      </c>
    </row>
    <row r="587" spans="1:29" s="5" customFormat="1" ht="28.5" x14ac:dyDescent="0.2">
      <c r="A587" s="156"/>
      <c r="B587" s="97" t="s">
        <v>2865</v>
      </c>
      <c r="C587" s="98" t="s">
        <v>2866</v>
      </c>
      <c r="D587" s="118"/>
      <c r="E587" s="285">
        <f>SUM('ADICIONES  2018'!C587:M587)</f>
        <v>79889578</v>
      </c>
      <c r="F587" s="118"/>
      <c r="G587" s="118"/>
      <c r="H587" s="118"/>
      <c r="I587" s="118"/>
      <c r="J587" s="118"/>
      <c r="K587" s="287">
        <f t="shared" si="581"/>
        <v>79889578</v>
      </c>
      <c r="L587" s="118"/>
      <c r="M587" s="118"/>
      <c r="N587" s="118"/>
      <c r="O587" s="118"/>
      <c r="P587" s="118"/>
      <c r="Q587" s="118"/>
      <c r="R587" s="287">
        <f t="shared" si="485"/>
        <v>0</v>
      </c>
      <c r="S587" s="118"/>
      <c r="T587" s="118"/>
      <c r="U587" s="118"/>
      <c r="V587" s="118"/>
      <c r="W587" s="118"/>
      <c r="X587" s="118"/>
      <c r="Y587" s="118"/>
      <c r="Z587" s="118"/>
      <c r="AA587" s="287">
        <f t="shared" si="598"/>
        <v>0</v>
      </c>
      <c r="AB587" s="287">
        <f t="shared" si="599"/>
        <v>0</v>
      </c>
      <c r="AC587" s="37">
        <f t="shared" si="600"/>
        <v>0</v>
      </c>
    </row>
    <row r="588" spans="1:29" s="79" customFormat="1" ht="31.5" x14ac:dyDescent="0.2">
      <c r="A588" s="369"/>
      <c r="B588" s="110" t="s">
        <v>3041</v>
      </c>
      <c r="C588" s="106" t="s">
        <v>3042</v>
      </c>
      <c r="D588" s="376">
        <f>SUM(D589)</f>
        <v>0</v>
      </c>
      <c r="E588" s="105">
        <f>SUM('ADICIONES  2018'!C588:M588)</f>
        <v>9559318</v>
      </c>
      <c r="F588" s="376">
        <f>SUM(F589)</f>
        <v>0</v>
      </c>
      <c r="G588" s="376">
        <f>SUM(G589)</f>
        <v>0</v>
      </c>
      <c r="H588" s="376">
        <f>SUM(H589)</f>
        <v>0</v>
      </c>
      <c r="I588" s="376">
        <f>SUM(I589)</f>
        <v>0</v>
      </c>
      <c r="J588" s="376">
        <f>SUM(J589)</f>
        <v>0</v>
      </c>
      <c r="K588" s="105">
        <f t="shared" si="581"/>
        <v>9559318</v>
      </c>
      <c r="L588" s="376">
        <f t="shared" ref="L588:Q588" si="631">SUM(L589)</f>
        <v>0</v>
      </c>
      <c r="M588" s="376">
        <f t="shared" si="631"/>
        <v>0</v>
      </c>
      <c r="N588" s="376">
        <f t="shared" si="631"/>
        <v>0</v>
      </c>
      <c r="O588" s="376">
        <f t="shared" si="631"/>
        <v>0</v>
      </c>
      <c r="P588" s="376">
        <f t="shared" si="631"/>
        <v>0</v>
      </c>
      <c r="Q588" s="376">
        <f t="shared" si="631"/>
        <v>0</v>
      </c>
      <c r="R588" s="105">
        <f t="shared" si="485"/>
        <v>0</v>
      </c>
      <c r="S588" s="376">
        <f t="shared" ref="S588:Z588" si="632">SUM(S589)</f>
        <v>0</v>
      </c>
      <c r="T588" s="376">
        <f t="shared" si="632"/>
        <v>0</v>
      </c>
      <c r="U588" s="376">
        <f t="shared" si="632"/>
        <v>0</v>
      </c>
      <c r="V588" s="376">
        <f t="shared" si="632"/>
        <v>0</v>
      </c>
      <c r="W588" s="376">
        <f t="shared" si="632"/>
        <v>0</v>
      </c>
      <c r="X588" s="376">
        <f t="shared" si="632"/>
        <v>0</v>
      </c>
      <c r="Y588" s="376">
        <f t="shared" si="632"/>
        <v>0</v>
      </c>
      <c r="Z588" s="376">
        <f t="shared" si="632"/>
        <v>0</v>
      </c>
      <c r="AA588" s="105">
        <f t="shared" si="598"/>
        <v>0</v>
      </c>
      <c r="AB588" s="105">
        <f t="shared" si="599"/>
        <v>0</v>
      </c>
      <c r="AC588" s="104">
        <f t="shared" si="600"/>
        <v>0</v>
      </c>
    </row>
    <row r="589" spans="1:29" s="5" customFormat="1" ht="28.5" x14ac:dyDescent="0.2">
      <c r="A589" s="156"/>
      <c r="B589" s="97" t="s">
        <v>2867</v>
      </c>
      <c r="C589" s="98" t="s">
        <v>2868</v>
      </c>
      <c r="D589" s="118"/>
      <c r="E589" s="285">
        <f>SUM('ADICIONES  2018'!C589:M589)</f>
        <v>9559318</v>
      </c>
      <c r="F589" s="118"/>
      <c r="G589" s="118"/>
      <c r="H589" s="118"/>
      <c r="I589" s="118"/>
      <c r="J589" s="118"/>
      <c r="K589" s="287">
        <f t="shared" si="581"/>
        <v>9559318</v>
      </c>
      <c r="L589" s="118"/>
      <c r="M589" s="118"/>
      <c r="N589" s="118"/>
      <c r="O589" s="118"/>
      <c r="P589" s="118"/>
      <c r="Q589" s="118"/>
      <c r="R589" s="287">
        <f t="shared" si="485"/>
        <v>0</v>
      </c>
      <c r="S589" s="118"/>
      <c r="T589" s="118"/>
      <c r="U589" s="118"/>
      <c r="V589" s="118"/>
      <c r="W589" s="118"/>
      <c r="X589" s="118"/>
      <c r="Y589" s="118"/>
      <c r="Z589" s="118"/>
      <c r="AA589" s="287">
        <f t="shared" si="598"/>
        <v>0</v>
      </c>
      <c r="AB589" s="287">
        <f t="shared" si="599"/>
        <v>0</v>
      </c>
      <c r="AC589" s="37">
        <f t="shared" si="600"/>
        <v>0</v>
      </c>
    </row>
    <row r="590" spans="1:29" s="79" customFormat="1" ht="31.5" x14ac:dyDescent="0.2">
      <c r="A590" s="369"/>
      <c r="B590" s="110" t="s">
        <v>3043</v>
      </c>
      <c r="C590" s="106" t="s">
        <v>3044</v>
      </c>
      <c r="D590" s="376">
        <f>SUM(D591)</f>
        <v>0</v>
      </c>
      <c r="E590" s="105">
        <f>SUM('ADICIONES  2018'!C590:M590)</f>
        <v>19214218</v>
      </c>
      <c r="F590" s="376">
        <f>SUM(F591)</f>
        <v>0</v>
      </c>
      <c r="G590" s="376">
        <f>SUM(G591)</f>
        <v>0</v>
      </c>
      <c r="H590" s="376">
        <f>SUM(H591)</f>
        <v>0</v>
      </c>
      <c r="I590" s="376">
        <f>SUM(I591)</f>
        <v>0</v>
      </c>
      <c r="J590" s="376">
        <f>SUM(J591)</f>
        <v>0</v>
      </c>
      <c r="K590" s="105">
        <f t="shared" si="581"/>
        <v>19214218</v>
      </c>
      <c r="L590" s="376">
        <f t="shared" ref="L590:Q590" si="633">SUM(L591)</f>
        <v>0</v>
      </c>
      <c r="M590" s="376">
        <f t="shared" si="633"/>
        <v>0</v>
      </c>
      <c r="N590" s="376">
        <f t="shared" si="633"/>
        <v>0</v>
      </c>
      <c r="O590" s="376">
        <f t="shared" si="633"/>
        <v>0</v>
      </c>
      <c r="P590" s="376">
        <f t="shared" si="633"/>
        <v>0</v>
      </c>
      <c r="Q590" s="376">
        <f t="shared" si="633"/>
        <v>0</v>
      </c>
      <c r="R590" s="105">
        <f t="shared" si="485"/>
        <v>0</v>
      </c>
      <c r="S590" s="376">
        <f t="shared" ref="S590:Z590" si="634">SUM(S591)</f>
        <v>0</v>
      </c>
      <c r="T590" s="376">
        <f t="shared" si="634"/>
        <v>0</v>
      </c>
      <c r="U590" s="376">
        <f t="shared" si="634"/>
        <v>0</v>
      </c>
      <c r="V590" s="376">
        <f t="shared" si="634"/>
        <v>0</v>
      </c>
      <c r="W590" s="376">
        <f t="shared" si="634"/>
        <v>0</v>
      </c>
      <c r="X590" s="376">
        <f t="shared" si="634"/>
        <v>0</v>
      </c>
      <c r="Y590" s="376">
        <f t="shared" si="634"/>
        <v>0</v>
      </c>
      <c r="Z590" s="376">
        <f t="shared" si="634"/>
        <v>0</v>
      </c>
      <c r="AA590" s="105">
        <f t="shared" si="598"/>
        <v>0</v>
      </c>
      <c r="AB590" s="105">
        <f t="shared" si="599"/>
        <v>0</v>
      </c>
      <c r="AC590" s="104">
        <f t="shared" si="600"/>
        <v>0</v>
      </c>
    </row>
    <row r="591" spans="1:29" s="5" customFormat="1" ht="28.5" x14ac:dyDescent="0.2">
      <c r="A591" s="156"/>
      <c r="B591" s="97" t="s">
        <v>2869</v>
      </c>
      <c r="C591" s="98" t="s">
        <v>2870</v>
      </c>
      <c r="D591" s="118"/>
      <c r="E591" s="285">
        <f>SUM('ADICIONES  2018'!C591:M591)</f>
        <v>19214218</v>
      </c>
      <c r="F591" s="118"/>
      <c r="G591" s="118"/>
      <c r="H591" s="118"/>
      <c r="I591" s="118"/>
      <c r="J591" s="118"/>
      <c r="K591" s="287">
        <f t="shared" si="581"/>
        <v>19214218</v>
      </c>
      <c r="L591" s="118"/>
      <c r="M591" s="118"/>
      <c r="N591" s="118"/>
      <c r="O591" s="118"/>
      <c r="P591" s="118"/>
      <c r="Q591" s="118"/>
      <c r="R591" s="287">
        <f t="shared" si="485"/>
        <v>0</v>
      </c>
      <c r="S591" s="118"/>
      <c r="T591" s="118"/>
      <c r="U591" s="118"/>
      <c r="V591" s="118"/>
      <c r="W591" s="118"/>
      <c r="X591" s="118"/>
      <c r="Y591" s="118"/>
      <c r="Z591" s="118"/>
      <c r="AA591" s="287">
        <f t="shared" si="598"/>
        <v>0</v>
      </c>
      <c r="AB591" s="287">
        <f t="shared" si="599"/>
        <v>0</v>
      </c>
      <c r="AC591" s="37">
        <f t="shared" si="600"/>
        <v>0</v>
      </c>
    </row>
    <row r="592" spans="1:29" s="79" customFormat="1" ht="31.5" x14ac:dyDescent="0.2">
      <c r="A592" s="369"/>
      <c r="B592" s="110" t="s">
        <v>3045</v>
      </c>
      <c r="C592" s="106" t="s">
        <v>3046</v>
      </c>
      <c r="D592" s="376">
        <f>SUM(D593:D594)</f>
        <v>0</v>
      </c>
      <c r="E592" s="105">
        <f>SUM('ADICIONES  2018'!C592:M592)</f>
        <v>21143041.25</v>
      </c>
      <c r="F592" s="376">
        <f>SUM(F593:F594)</f>
        <v>0</v>
      </c>
      <c r="G592" s="376">
        <f>SUM(G593:G594)</f>
        <v>0</v>
      </c>
      <c r="H592" s="376">
        <f>SUM(H593:H594)</f>
        <v>0</v>
      </c>
      <c r="I592" s="376">
        <f>SUM(I593:I594)</f>
        <v>0</v>
      </c>
      <c r="J592" s="376">
        <f>SUM(J593:J594)</f>
        <v>0</v>
      </c>
      <c r="K592" s="105">
        <f t="shared" si="581"/>
        <v>21143041.25</v>
      </c>
      <c r="L592" s="376">
        <f t="shared" ref="L592:Q592" si="635">SUM(L593:L594)</f>
        <v>0</v>
      </c>
      <c r="M592" s="376">
        <f t="shared" si="635"/>
        <v>0</v>
      </c>
      <c r="N592" s="376">
        <f t="shared" si="635"/>
        <v>0</v>
      </c>
      <c r="O592" s="376">
        <f t="shared" si="635"/>
        <v>0</v>
      </c>
      <c r="P592" s="376">
        <f t="shared" si="635"/>
        <v>0</v>
      </c>
      <c r="Q592" s="376">
        <f t="shared" si="635"/>
        <v>0</v>
      </c>
      <c r="R592" s="105">
        <f t="shared" si="485"/>
        <v>0</v>
      </c>
      <c r="S592" s="376">
        <f t="shared" ref="S592:Z592" si="636">SUM(S593:S594)</f>
        <v>0</v>
      </c>
      <c r="T592" s="376">
        <f t="shared" si="636"/>
        <v>0</v>
      </c>
      <c r="U592" s="376">
        <f t="shared" si="636"/>
        <v>0</v>
      </c>
      <c r="V592" s="376">
        <f t="shared" si="636"/>
        <v>0</v>
      </c>
      <c r="W592" s="376">
        <f t="shared" si="636"/>
        <v>0</v>
      </c>
      <c r="X592" s="376">
        <f t="shared" si="636"/>
        <v>0</v>
      </c>
      <c r="Y592" s="376">
        <f t="shared" si="636"/>
        <v>0</v>
      </c>
      <c r="Z592" s="376">
        <f t="shared" si="636"/>
        <v>0</v>
      </c>
      <c r="AA592" s="105">
        <f t="shared" si="598"/>
        <v>0</v>
      </c>
      <c r="AB592" s="105">
        <f t="shared" si="599"/>
        <v>0</v>
      </c>
      <c r="AC592" s="104">
        <f t="shared" si="600"/>
        <v>0</v>
      </c>
    </row>
    <row r="593" spans="1:29" s="5" customFormat="1" ht="28.5" x14ac:dyDescent="0.2">
      <c r="A593" s="156"/>
      <c r="B593" s="97" t="s">
        <v>2871</v>
      </c>
      <c r="C593" s="98" t="s">
        <v>2872</v>
      </c>
      <c r="D593" s="118"/>
      <c r="E593" s="285">
        <f>SUM('ADICIONES  2018'!C593:M593)</f>
        <v>19679623</v>
      </c>
      <c r="F593" s="118"/>
      <c r="G593" s="118"/>
      <c r="H593" s="118"/>
      <c r="I593" s="118"/>
      <c r="J593" s="118"/>
      <c r="K593" s="287">
        <f t="shared" ref="K593:K656" si="637">+D593+E593-F593+G593-H593</f>
        <v>19679623</v>
      </c>
      <c r="L593" s="118"/>
      <c r="M593" s="118"/>
      <c r="N593" s="118"/>
      <c r="O593" s="118"/>
      <c r="P593" s="118"/>
      <c r="Q593" s="118"/>
      <c r="R593" s="287">
        <f t="shared" si="485"/>
        <v>0</v>
      </c>
      <c r="S593" s="118"/>
      <c r="T593" s="118"/>
      <c r="U593" s="118"/>
      <c r="V593" s="118"/>
      <c r="W593" s="118"/>
      <c r="X593" s="118"/>
      <c r="Y593" s="118"/>
      <c r="Z593" s="118"/>
      <c r="AA593" s="287">
        <f t="shared" si="598"/>
        <v>0</v>
      </c>
      <c r="AB593" s="287">
        <f t="shared" si="599"/>
        <v>0</v>
      </c>
      <c r="AC593" s="37">
        <f t="shared" si="600"/>
        <v>0</v>
      </c>
    </row>
    <row r="594" spans="1:29" s="5" customFormat="1" ht="28.5" x14ac:dyDescent="0.2">
      <c r="A594" s="156"/>
      <c r="B594" s="97" t="s">
        <v>2873</v>
      </c>
      <c r="C594" s="98" t="s">
        <v>2874</v>
      </c>
      <c r="D594" s="118"/>
      <c r="E594" s="285">
        <f>SUM('ADICIONES  2018'!C594:M594)</f>
        <v>1463418.25</v>
      </c>
      <c r="F594" s="118"/>
      <c r="G594" s="118"/>
      <c r="H594" s="118"/>
      <c r="I594" s="118"/>
      <c r="J594" s="118"/>
      <c r="K594" s="287">
        <f t="shared" si="637"/>
        <v>1463418.25</v>
      </c>
      <c r="L594" s="118"/>
      <c r="M594" s="118"/>
      <c r="N594" s="118"/>
      <c r="O594" s="118"/>
      <c r="P594" s="118"/>
      <c r="Q594" s="118"/>
      <c r="R594" s="287">
        <f t="shared" si="485"/>
        <v>0</v>
      </c>
      <c r="S594" s="118"/>
      <c r="T594" s="118"/>
      <c r="U594" s="118"/>
      <c r="V594" s="118"/>
      <c r="W594" s="118"/>
      <c r="X594" s="118"/>
      <c r="Y594" s="118"/>
      <c r="Z594" s="118"/>
      <c r="AA594" s="287">
        <f t="shared" si="598"/>
        <v>0</v>
      </c>
      <c r="AB594" s="287">
        <f t="shared" si="599"/>
        <v>0</v>
      </c>
      <c r="AC594" s="37">
        <f t="shared" si="600"/>
        <v>0</v>
      </c>
    </row>
    <row r="595" spans="1:29" s="79" customFormat="1" ht="31.5" x14ac:dyDescent="0.2">
      <c r="A595" s="369"/>
      <c r="B595" s="110" t="s">
        <v>3047</v>
      </c>
      <c r="C595" s="106" t="s">
        <v>3048</v>
      </c>
      <c r="D595" s="376">
        <f>SUM(D596:D597)</f>
        <v>0</v>
      </c>
      <c r="E595" s="105">
        <f>SUM('ADICIONES  2018'!C595:M595)</f>
        <v>163612153</v>
      </c>
      <c r="F595" s="376">
        <f>SUM(F596:F597)</f>
        <v>0</v>
      </c>
      <c r="G595" s="376">
        <f>SUM(G596:G597)</f>
        <v>0</v>
      </c>
      <c r="H595" s="376">
        <f>SUM(H596:H597)</f>
        <v>0</v>
      </c>
      <c r="I595" s="376">
        <f>SUM(I596:I597)</f>
        <v>0</v>
      </c>
      <c r="J595" s="376">
        <f>SUM(J596:J597)</f>
        <v>0</v>
      </c>
      <c r="K595" s="105">
        <f t="shared" si="637"/>
        <v>163612153</v>
      </c>
      <c r="L595" s="376">
        <f t="shared" ref="L595:Q595" si="638">SUM(L596:L597)</f>
        <v>0</v>
      </c>
      <c r="M595" s="376">
        <f t="shared" si="638"/>
        <v>0</v>
      </c>
      <c r="N595" s="376">
        <f t="shared" si="638"/>
        <v>0</v>
      </c>
      <c r="O595" s="376">
        <f t="shared" si="638"/>
        <v>0</v>
      </c>
      <c r="P595" s="376">
        <f t="shared" si="638"/>
        <v>0</v>
      </c>
      <c r="Q595" s="376">
        <f t="shared" si="638"/>
        <v>0</v>
      </c>
      <c r="R595" s="105">
        <f t="shared" si="485"/>
        <v>0</v>
      </c>
      <c r="S595" s="376">
        <f t="shared" ref="S595:Z595" si="639">SUM(S596:S597)</f>
        <v>0</v>
      </c>
      <c r="T595" s="376">
        <f t="shared" si="639"/>
        <v>0</v>
      </c>
      <c r="U595" s="376">
        <f t="shared" si="639"/>
        <v>0</v>
      </c>
      <c r="V595" s="376">
        <f t="shared" si="639"/>
        <v>0</v>
      </c>
      <c r="W595" s="376">
        <f t="shared" si="639"/>
        <v>0</v>
      </c>
      <c r="X595" s="376">
        <f t="shared" si="639"/>
        <v>0</v>
      </c>
      <c r="Y595" s="376">
        <f t="shared" si="639"/>
        <v>0</v>
      </c>
      <c r="Z595" s="376">
        <f t="shared" si="639"/>
        <v>0</v>
      </c>
      <c r="AA595" s="105">
        <f t="shared" si="598"/>
        <v>0</v>
      </c>
      <c r="AB595" s="105">
        <f t="shared" si="599"/>
        <v>0</v>
      </c>
      <c r="AC595" s="104">
        <f t="shared" si="600"/>
        <v>0</v>
      </c>
    </row>
    <row r="596" spans="1:29" s="5" customFormat="1" ht="28.5" x14ac:dyDescent="0.2">
      <c r="A596" s="156"/>
      <c r="B596" s="97" t="s">
        <v>2875</v>
      </c>
      <c r="C596" s="98" t="s">
        <v>2876</v>
      </c>
      <c r="D596" s="118"/>
      <c r="E596" s="285">
        <f>SUM('ADICIONES  2018'!C596:M596)</f>
        <v>136088172</v>
      </c>
      <c r="F596" s="118"/>
      <c r="G596" s="118"/>
      <c r="H596" s="118"/>
      <c r="I596" s="118"/>
      <c r="J596" s="118"/>
      <c r="K596" s="287">
        <f t="shared" si="637"/>
        <v>136088172</v>
      </c>
      <c r="L596" s="118"/>
      <c r="M596" s="118"/>
      <c r="N596" s="118"/>
      <c r="O596" s="118"/>
      <c r="P596" s="118"/>
      <c r="Q596" s="118"/>
      <c r="R596" s="287">
        <f t="shared" si="485"/>
        <v>0</v>
      </c>
      <c r="S596" s="118"/>
      <c r="T596" s="118"/>
      <c r="U596" s="118"/>
      <c r="V596" s="118"/>
      <c r="W596" s="118"/>
      <c r="X596" s="118"/>
      <c r="Y596" s="118"/>
      <c r="Z596" s="118"/>
      <c r="AA596" s="287">
        <f t="shared" si="598"/>
        <v>0</v>
      </c>
      <c r="AB596" s="287">
        <f t="shared" si="599"/>
        <v>0</v>
      </c>
      <c r="AC596" s="37">
        <f t="shared" si="600"/>
        <v>0</v>
      </c>
    </row>
    <row r="597" spans="1:29" s="5" customFormat="1" ht="42.75" x14ac:dyDescent="0.2">
      <c r="A597" s="156"/>
      <c r="B597" s="97" t="s">
        <v>2877</v>
      </c>
      <c r="C597" s="98" t="s">
        <v>2878</v>
      </c>
      <c r="D597" s="118"/>
      <c r="E597" s="285">
        <f>SUM('ADICIONES  2018'!C597:M597)</f>
        <v>27523981</v>
      </c>
      <c r="F597" s="118"/>
      <c r="G597" s="118"/>
      <c r="H597" s="118"/>
      <c r="I597" s="118"/>
      <c r="J597" s="118"/>
      <c r="K597" s="287">
        <f t="shared" si="637"/>
        <v>27523981</v>
      </c>
      <c r="L597" s="118"/>
      <c r="M597" s="118"/>
      <c r="N597" s="118"/>
      <c r="O597" s="118"/>
      <c r="P597" s="118"/>
      <c r="Q597" s="118"/>
      <c r="R597" s="287">
        <f t="shared" si="485"/>
        <v>0</v>
      </c>
      <c r="S597" s="118"/>
      <c r="T597" s="118"/>
      <c r="U597" s="118"/>
      <c r="V597" s="118"/>
      <c r="W597" s="118"/>
      <c r="X597" s="118"/>
      <c r="Y597" s="118"/>
      <c r="Z597" s="118"/>
      <c r="AA597" s="287">
        <f t="shared" si="598"/>
        <v>0</v>
      </c>
      <c r="AB597" s="287">
        <f t="shared" si="599"/>
        <v>0</v>
      </c>
      <c r="AC597" s="37">
        <f t="shared" si="600"/>
        <v>0</v>
      </c>
    </row>
    <row r="598" spans="1:29" s="79" customFormat="1" ht="31.5" x14ac:dyDescent="0.2">
      <c r="A598" s="369"/>
      <c r="B598" s="110" t="s">
        <v>3049</v>
      </c>
      <c r="C598" s="106" t="s">
        <v>3050</v>
      </c>
      <c r="D598" s="376">
        <f>SUM(D599)</f>
        <v>0</v>
      </c>
      <c r="E598" s="105">
        <f>SUM('ADICIONES  2018'!C598:M598)</f>
        <v>4890635</v>
      </c>
      <c r="F598" s="376">
        <f>SUM(F599)</f>
        <v>0</v>
      </c>
      <c r="G598" s="376">
        <f>SUM(G599)</f>
        <v>0</v>
      </c>
      <c r="H598" s="376">
        <f>SUM(H599)</f>
        <v>0</v>
      </c>
      <c r="I598" s="376">
        <f>SUM(I599)</f>
        <v>0</v>
      </c>
      <c r="J598" s="376">
        <f>SUM(J599)</f>
        <v>0</v>
      </c>
      <c r="K598" s="105">
        <f t="shared" si="637"/>
        <v>4890635</v>
      </c>
      <c r="L598" s="376">
        <f t="shared" ref="L598:Q598" si="640">SUM(L599)</f>
        <v>0</v>
      </c>
      <c r="M598" s="376">
        <f t="shared" si="640"/>
        <v>0</v>
      </c>
      <c r="N598" s="376">
        <f t="shared" si="640"/>
        <v>0</v>
      </c>
      <c r="O598" s="376">
        <f t="shared" si="640"/>
        <v>0</v>
      </c>
      <c r="P598" s="376">
        <f t="shared" si="640"/>
        <v>0</v>
      </c>
      <c r="Q598" s="376">
        <f t="shared" si="640"/>
        <v>0</v>
      </c>
      <c r="R598" s="105">
        <f t="shared" si="485"/>
        <v>0</v>
      </c>
      <c r="S598" s="376">
        <f t="shared" ref="S598:Z598" si="641">SUM(S599)</f>
        <v>0</v>
      </c>
      <c r="T598" s="376">
        <f t="shared" si="641"/>
        <v>0</v>
      </c>
      <c r="U598" s="376">
        <f t="shared" si="641"/>
        <v>0</v>
      </c>
      <c r="V598" s="376">
        <f t="shared" si="641"/>
        <v>0</v>
      </c>
      <c r="W598" s="376">
        <f t="shared" si="641"/>
        <v>0</v>
      </c>
      <c r="X598" s="376">
        <f t="shared" si="641"/>
        <v>0</v>
      </c>
      <c r="Y598" s="376">
        <f t="shared" si="641"/>
        <v>0</v>
      </c>
      <c r="Z598" s="376">
        <f t="shared" si="641"/>
        <v>0</v>
      </c>
      <c r="AA598" s="105">
        <f t="shared" si="598"/>
        <v>0</v>
      </c>
      <c r="AB598" s="105">
        <f t="shared" si="599"/>
        <v>0</v>
      </c>
      <c r="AC598" s="104">
        <f t="shared" si="600"/>
        <v>0</v>
      </c>
    </row>
    <row r="599" spans="1:29" s="5" customFormat="1" ht="28.5" x14ac:dyDescent="0.2">
      <c r="A599" s="156"/>
      <c r="B599" s="97" t="s">
        <v>2879</v>
      </c>
      <c r="C599" s="98" t="s">
        <v>2880</v>
      </c>
      <c r="D599" s="118"/>
      <c r="E599" s="285">
        <f>SUM('ADICIONES  2018'!C599:M599)</f>
        <v>4890635</v>
      </c>
      <c r="F599" s="118"/>
      <c r="G599" s="118"/>
      <c r="H599" s="118"/>
      <c r="I599" s="118"/>
      <c r="J599" s="118"/>
      <c r="K599" s="287">
        <f t="shared" si="637"/>
        <v>4890635</v>
      </c>
      <c r="L599" s="118"/>
      <c r="M599" s="118"/>
      <c r="N599" s="118"/>
      <c r="O599" s="118"/>
      <c r="P599" s="118"/>
      <c r="Q599" s="118"/>
      <c r="R599" s="287">
        <f t="shared" ref="R599:R632" si="642">SUM(L599:Q599)</f>
        <v>0</v>
      </c>
      <c r="S599" s="118"/>
      <c r="T599" s="118"/>
      <c r="U599" s="118"/>
      <c r="V599" s="118"/>
      <c r="W599" s="118"/>
      <c r="X599" s="118"/>
      <c r="Y599" s="118"/>
      <c r="Z599" s="118"/>
      <c r="AA599" s="287">
        <f t="shared" si="598"/>
        <v>0</v>
      </c>
      <c r="AB599" s="287">
        <f t="shared" si="599"/>
        <v>0</v>
      </c>
      <c r="AC599" s="37">
        <f t="shared" si="600"/>
        <v>0</v>
      </c>
    </row>
    <row r="600" spans="1:29" s="79" customFormat="1" ht="31.5" x14ac:dyDescent="0.2">
      <c r="A600" s="369"/>
      <c r="B600" s="110" t="s">
        <v>3051</v>
      </c>
      <c r="C600" s="106" t="s">
        <v>3052</v>
      </c>
      <c r="D600" s="376">
        <f>SUM(D601:D602)</f>
        <v>0</v>
      </c>
      <c r="E600" s="105">
        <f>SUM('ADICIONES  2018'!C600:M600)</f>
        <v>46391200</v>
      </c>
      <c r="F600" s="376">
        <f>SUM(F601:F602)</f>
        <v>0</v>
      </c>
      <c r="G600" s="376">
        <f>SUM(G601:G602)</f>
        <v>0</v>
      </c>
      <c r="H600" s="376">
        <f>SUM(H601:H602)</f>
        <v>0</v>
      </c>
      <c r="I600" s="376">
        <f>SUM(I601:I602)</f>
        <v>0</v>
      </c>
      <c r="J600" s="376">
        <f>SUM(J601:J602)</f>
        <v>0</v>
      </c>
      <c r="K600" s="105">
        <f t="shared" si="637"/>
        <v>46391200</v>
      </c>
      <c r="L600" s="376">
        <f t="shared" ref="L600:Q600" si="643">SUM(L601:L602)</f>
        <v>0</v>
      </c>
      <c r="M600" s="376">
        <f t="shared" si="643"/>
        <v>0</v>
      </c>
      <c r="N600" s="376">
        <f t="shared" si="643"/>
        <v>0</v>
      </c>
      <c r="O600" s="376">
        <f t="shared" si="643"/>
        <v>0</v>
      </c>
      <c r="P600" s="376">
        <f t="shared" si="643"/>
        <v>0</v>
      </c>
      <c r="Q600" s="376">
        <f t="shared" si="643"/>
        <v>0</v>
      </c>
      <c r="R600" s="105">
        <f t="shared" si="642"/>
        <v>0</v>
      </c>
      <c r="S600" s="376">
        <f t="shared" ref="S600:Z600" si="644">SUM(S601:S602)</f>
        <v>0</v>
      </c>
      <c r="T600" s="376">
        <f t="shared" si="644"/>
        <v>0</v>
      </c>
      <c r="U600" s="376">
        <f t="shared" si="644"/>
        <v>0</v>
      </c>
      <c r="V600" s="376">
        <f t="shared" si="644"/>
        <v>0</v>
      </c>
      <c r="W600" s="376">
        <f t="shared" si="644"/>
        <v>0</v>
      </c>
      <c r="X600" s="376">
        <f t="shared" si="644"/>
        <v>0</v>
      </c>
      <c r="Y600" s="376">
        <f t="shared" si="644"/>
        <v>0</v>
      </c>
      <c r="Z600" s="376">
        <f t="shared" si="644"/>
        <v>0</v>
      </c>
      <c r="AA600" s="105">
        <f t="shared" si="598"/>
        <v>0</v>
      </c>
      <c r="AB600" s="105">
        <f t="shared" si="599"/>
        <v>0</v>
      </c>
      <c r="AC600" s="104">
        <f t="shared" si="600"/>
        <v>0</v>
      </c>
    </row>
    <row r="601" spans="1:29" s="5" customFormat="1" ht="28.5" x14ac:dyDescent="0.2">
      <c r="A601" s="156"/>
      <c r="B601" s="97" t="s">
        <v>2881</v>
      </c>
      <c r="C601" s="98" t="s">
        <v>2882</v>
      </c>
      <c r="D601" s="118"/>
      <c r="E601" s="285">
        <f>SUM('ADICIONES  2018'!C601:M601)</f>
        <v>23101652</v>
      </c>
      <c r="F601" s="118"/>
      <c r="G601" s="118"/>
      <c r="H601" s="118"/>
      <c r="I601" s="118"/>
      <c r="J601" s="118"/>
      <c r="K601" s="287">
        <f t="shared" si="637"/>
        <v>23101652</v>
      </c>
      <c r="L601" s="118"/>
      <c r="M601" s="118"/>
      <c r="N601" s="118"/>
      <c r="O601" s="118"/>
      <c r="P601" s="118"/>
      <c r="Q601" s="118"/>
      <c r="R601" s="287">
        <f t="shared" si="642"/>
        <v>0</v>
      </c>
      <c r="S601" s="118"/>
      <c r="T601" s="118"/>
      <c r="U601" s="118"/>
      <c r="V601" s="118"/>
      <c r="W601" s="118"/>
      <c r="X601" s="118"/>
      <c r="Y601" s="118"/>
      <c r="Z601" s="118"/>
      <c r="AA601" s="287">
        <f t="shared" si="598"/>
        <v>0</v>
      </c>
      <c r="AB601" s="287">
        <f t="shared" si="599"/>
        <v>0</v>
      </c>
      <c r="AC601" s="37">
        <f t="shared" si="600"/>
        <v>0</v>
      </c>
    </row>
    <row r="602" spans="1:29" s="5" customFormat="1" ht="42.75" x14ac:dyDescent="0.2">
      <c r="A602" s="156"/>
      <c r="B602" s="97" t="s">
        <v>2883</v>
      </c>
      <c r="C602" s="98" t="s">
        <v>2884</v>
      </c>
      <c r="D602" s="118"/>
      <c r="E602" s="285">
        <f>SUM('ADICIONES  2018'!C602:M602)</f>
        <v>23289548</v>
      </c>
      <c r="F602" s="118"/>
      <c r="G602" s="118"/>
      <c r="H602" s="118"/>
      <c r="I602" s="118"/>
      <c r="J602" s="118"/>
      <c r="K602" s="287">
        <f t="shared" si="637"/>
        <v>23289548</v>
      </c>
      <c r="L602" s="118"/>
      <c r="M602" s="118"/>
      <c r="N602" s="118"/>
      <c r="O602" s="118"/>
      <c r="P602" s="118"/>
      <c r="Q602" s="118"/>
      <c r="R602" s="287">
        <f t="shared" si="642"/>
        <v>0</v>
      </c>
      <c r="S602" s="118"/>
      <c r="T602" s="118"/>
      <c r="U602" s="118"/>
      <c r="V602" s="118"/>
      <c r="W602" s="118"/>
      <c r="X602" s="118"/>
      <c r="Y602" s="118"/>
      <c r="Z602" s="118"/>
      <c r="AA602" s="287">
        <f t="shared" si="598"/>
        <v>0</v>
      </c>
      <c r="AB602" s="287">
        <f t="shared" si="599"/>
        <v>0</v>
      </c>
      <c r="AC602" s="37">
        <f t="shared" si="600"/>
        <v>0</v>
      </c>
    </row>
    <row r="603" spans="1:29" s="79" customFormat="1" ht="31.5" x14ac:dyDescent="0.2">
      <c r="A603" s="369"/>
      <c r="B603" s="110" t="s">
        <v>3053</v>
      </c>
      <c r="C603" s="106" t="s">
        <v>3054</v>
      </c>
      <c r="D603" s="376">
        <f>SUM(D604:D605)</f>
        <v>0</v>
      </c>
      <c r="E603" s="105">
        <f>SUM('ADICIONES  2018'!C603:M603)</f>
        <v>60413023.399999999</v>
      </c>
      <c r="F603" s="376">
        <f>SUM(F604:F605)</f>
        <v>0</v>
      </c>
      <c r="G603" s="376">
        <f>SUM(G604:G605)</f>
        <v>0</v>
      </c>
      <c r="H603" s="376">
        <f>SUM(H604:H605)</f>
        <v>0</v>
      </c>
      <c r="I603" s="376">
        <f>SUM(I604:I605)</f>
        <v>0</v>
      </c>
      <c r="J603" s="376">
        <f>SUM(J604:J605)</f>
        <v>0</v>
      </c>
      <c r="K603" s="105">
        <f t="shared" si="637"/>
        <v>60413023.399999999</v>
      </c>
      <c r="L603" s="376">
        <f t="shared" ref="L603:Q603" si="645">SUM(L604:L605)</f>
        <v>0</v>
      </c>
      <c r="M603" s="376">
        <f t="shared" si="645"/>
        <v>0</v>
      </c>
      <c r="N603" s="376">
        <f t="shared" si="645"/>
        <v>0</v>
      </c>
      <c r="O603" s="376">
        <f t="shared" si="645"/>
        <v>0</v>
      </c>
      <c r="P603" s="376">
        <f t="shared" si="645"/>
        <v>0</v>
      </c>
      <c r="Q603" s="376">
        <f t="shared" si="645"/>
        <v>0</v>
      </c>
      <c r="R603" s="105">
        <f t="shared" si="642"/>
        <v>0</v>
      </c>
      <c r="S603" s="376">
        <f t="shared" ref="S603:Z603" si="646">SUM(S604:S605)</f>
        <v>0</v>
      </c>
      <c r="T603" s="376">
        <f t="shared" si="646"/>
        <v>0</v>
      </c>
      <c r="U603" s="376">
        <f t="shared" si="646"/>
        <v>0</v>
      </c>
      <c r="V603" s="376">
        <f t="shared" si="646"/>
        <v>0</v>
      </c>
      <c r="W603" s="376">
        <f t="shared" si="646"/>
        <v>0</v>
      </c>
      <c r="X603" s="376">
        <f t="shared" si="646"/>
        <v>0</v>
      </c>
      <c r="Y603" s="376">
        <f t="shared" si="646"/>
        <v>0</v>
      </c>
      <c r="Z603" s="376">
        <f t="shared" si="646"/>
        <v>0</v>
      </c>
      <c r="AA603" s="105">
        <f t="shared" si="598"/>
        <v>0</v>
      </c>
      <c r="AB603" s="105">
        <f t="shared" si="599"/>
        <v>0</v>
      </c>
      <c r="AC603" s="104">
        <f t="shared" si="600"/>
        <v>0</v>
      </c>
    </row>
    <row r="604" spans="1:29" s="5" customFormat="1" ht="28.5" x14ac:dyDescent="0.2">
      <c r="A604" s="156"/>
      <c r="B604" s="97" t="s">
        <v>2885</v>
      </c>
      <c r="C604" s="98" t="s">
        <v>2886</v>
      </c>
      <c r="D604" s="118"/>
      <c r="E604" s="285">
        <f>SUM('ADICIONES  2018'!C604:M604)</f>
        <v>44350518.399999999</v>
      </c>
      <c r="F604" s="118"/>
      <c r="G604" s="118"/>
      <c r="H604" s="118"/>
      <c r="I604" s="118"/>
      <c r="J604" s="118"/>
      <c r="K604" s="287">
        <f t="shared" si="637"/>
        <v>44350518.399999999</v>
      </c>
      <c r="L604" s="118"/>
      <c r="M604" s="118"/>
      <c r="N604" s="118"/>
      <c r="O604" s="118"/>
      <c r="P604" s="118"/>
      <c r="Q604" s="118"/>
      <c r="R604" s="287">
        <f t="shared" si="642"/>
        <v>0</v>
      </c>
      <c r="S604" s="118"/>
      <c r="T604" s="118"/>
      <c r="U604" s="118"/>
      <c r="V604" s="118"/>
      <c r="W604" s="118"/>
      <c r="X604" s="118"/>
      <c r="Y604" s="118"/>
      <c r="Z604" s="118"/>
      <c r="AA604" s="287">
        <f t="shared" si="598"/>
        <v>0</v>
      </c>
      <c r="AB604" s="287">
        <f t="shared" si="599"/>
        <v>0</v>
      </c>
      <c r="AC604" s="37">
        <f t="shared" si="600"/>
        <v>0</v>
      </c>
    </row>
    <row r="605" spans="1:29" s="5" customFormat="1" ht="28.5" x14ac:dyDescent="0.2">
      <c r="A605" s="156"/>
      <c r="B605" s="97" t="s">
        <v>2887</v>
      </c>
      <c r="C605" s="98" t="s">
        <v>2888</v>
      </c>
      <c r="D605" s="118"/>
      <c r="E605" s="285">
        <f>SUM('ADICIONES  2018'!C605:M605)</f>
        <v>16062505</v>
      </c>
      <c r="F605" s="118"/>
      <c r="G605" s="118"/>
      <c r="H605" s="118"/>
      <c r="I605" s="118"/>
      <c r="J605" s="118"/>
      <c r="K605" s="287">
        <f t="shared" si="637"/>
        <v>16062505</v>
      </c>
      <c r="L605" s="118"/>
      <c r="M605" s="118"/>
      <c r="N605" s="118"/>
      <c r="O605" s="118"/>
      <c r="P605" s="118"/>
      <c r="Q605" s="118"/>
      <c r="R605" s="287">
        <f t="shared" si="642"/>
        <v>0</v>
      </c>
      <c r="S605" s="118"/>
      <c r="T605" s="118"/>
      <c r="U605" s="118"/>
      <c r="V605" s="118"/>
      <c r="W605" s="118"/>
      <c r="X605" s="118"/>
      <c r="Y605" s="118"/>
      <c r="Z605" s="118"/>
      <c r="AA605" s="287">
        <f t="shared" si="598"/>
        <v>0</v>
      </c>
      <c r="AB605" s="287">
        <f t="shared" si="599"/>
        <v>0</v>
      </c>
      <c r="AC605" s="37">
        <f t="shared" si="600"/>
        <v>0</v>
      </c>
    </row>
    <row r="606" spans="1:29" s="79" customFormat="1" ht="31.5" x14ac:dyDescent="0.2">
      <c r="A606" s="369"/>
      <c r="B606" s="110" t="s">
        <v>3055</v>
      </c>
      <c r="C606" s="106" t="s">
        <v>3056</v>
      </c>
      <c r="D606" s="376">
        <f>SUM(D607:D608)</f>
        <v>0</v>
      </c>
      <c r="E606" s="105">
        <f>SUM('ADICIONES  2018'!C606:M606)</f>
        <v>64388508</v>
      </c>
      <c r="F606" s="376">
        <f>SUM(F607:F608)</f>
        <v>0</v>
      </c>
      <c r="G606" s="376">
        <f>SUM(G607:G608)</f>
        <v>0</v>
      </c>
      <c r="H606" s="376">
        <f>SUM(H607:H608)</f>
        <v>0</v>
      </c>
      <c r="I606" s="376">
        <f>SUM(I607:I608)</f>
        <v>0</v>
      </c>
      <c r="J606" s="376">
        <f>SUM(J607:J608)</f>
        <v>0</v>
      </c>
      <c r="K606" s="105">
        <f t="shared" si="637"/>
        <v>64388508</v>
      </c>
      <c r="L606" s="376">
        <f t="shared" ref="L606:Q606" si="647">SUM(L607:L608)</f>
        <v>0</v>
      </c>
      <c r="M606" s="376">
        <f t="shared" si="647"/>
        <v>0</v>
      </c>
      <c r="N606" s="376">
        <f t="shared" si="647"/>
        <v>0</v>
      </c>
      <c r="O606" s="376">
        <f t="shared" si="647"/>
        <v>0</v>
      </c>
      <c r="P606" s="376">
        <f t="shared" si="647"/>
        <v>0</v>
      </c>
      <c r="Q606" s="376">
        <f t="shared" si="647"/>
        <v>0</v>
      </c>
      <c r="R606" s="105">
        <f t="shared" si="642"/>
        <v>0</v>
      </c>
      <c r="S606" s="376">
        <f t="shared" ref="S606:Z606" si="648">SUM(S607:S608)</f>
        <v>0</v>
      </c>
      <c r="T606" s="376">
        <f t="shared" si="648"/>
        <v>0</v>
      </c>
      <c r="U606" s="376">
        <f t="shared" si="648"/>
        <v>0</v>
      </c>
      <c r="V606" s="376">
        <f t="shared" si="648"/>
        <v>0</v>
      </c>
      <c r="W606" s="376">
        <f t="shared" si="648"/>
        <v>0</v>
      </c>
      <c r="X606" s="376">
        <f t="shared" si="648"/>
        <v>0</v>
      </c>
      <c r="Y606" s="376">
        <f t="shared" si="648"/>
        <v>0</v>
      </c>
      <c r="Z606" s="376">
        <f t="shared" si="648"/>
        <v>0</v>
      </c>
      <c r="AA606" s="105">
        <f t="shared" si="598"/>
        <v>0</v>
      </c>
      <c r="AB606" s="105">
        <f t="shared" si="599"/>
        <v>0</v>
      </c>
      <c r="AC606" s="104">
        <f t="shared" si="600"/>
        <v>0</v>
      </c>
    </row>
    <row r="607" spans="1:29" s="5" customFormat="1" ht="28.5" x14ac:dyDescent="0.2">
      <c r="A607" s="156"/>
      <c r="B607" s="97" t="s">
        <v>2889</v>
      </c>
      <c r="C607" s="98" t="s">
        <v>2890</v>
      </c>
      <c r="D607" s="118"/>
      <c r="E607" s="285">
        <f>SUM('ADICIONES  2018'!C607:M607)</f>
        <v>51630203</v>
      </c>
      <c r="F607" s="118"/>
      <c r="G607" s="118"/>
      <c r="H607" s="118"/>
      <c r="I607" s="118"/>
      <c r="J607" s="118"/>
      <c r="K607" s="287">
        <f t="shared" si="637"/>
        <v>51630203</v>
      </c>
      <c r="L607" s="118"/>
      <c r="M607" s="118"/>
      <c r="N607" s="118"/>
      <c r="O607" s="118"/>
      <c r="P607" s="118"/>
      <c r="Q607" s="118"/>
      <c r="R607" s="287">
        <f t="shared" si="642"/>
        <v>0</v>
      </c>
      <c r="S607" s="118"/>
      <c r="T607" s="118"/>
      <c r="U607" s="118"/>
      <c r="V607" s="118"/>
      <c r="W607" s="118"/>
      <c r="X607" s="118"/>
      <c r="Y607" s="118"/>
      <c r="Z607" s="118"/>
      <c r="AA607" s="287">
        <f t="shared" si="598"/>
        <v>0</v>
      </c>
      <c r="AB607" s="287">
        <f t="shared" si="599"/>
        <v>0</v>
      </c>
      <c r="AC607" s="37">
        <f t="shared" si="600"/>
        <v>0</v>
      </c>
    </row>
    <row r="608" spans="1:29" s="5" customFormat="1" ht="28.5" x14ac:dyDescent="0.2">
      <c r="A608" s="156"/>
      <c r="B608" s="97" t="s">
        <v>2891</v>
      </c>
      <c r="C608" s="98" t="s">
        <v>2892</v>
      </c>
      <c r="D608" s="118"/>
      <c r="E608" s="285">
        <f>SUM('ADICIONES  2018'!C608:M608)</f>
        <v>12758305</v>
      </c>
      <c r="F608" s="118"/>
      <c r="G608" s="118"/>
      <c r="H608" s="118"/>
      <c r="I608" s="118"/>
      <c r="J608" s="118"/>
      <c r="K608" s="287">
        <f t="shared" si="637"/>
        <v>12758305</v>
      </c>
      <c r="L608" s="118"/>
      <c r="M608" s="118"/>
      <c r="N608" s="118"/>
      <c r="O608" s="118"/>
      <c r="P608" s="118"/>
      <c r="Q608" s="118"/>
      <c r="R608" s="287">
        <f t="shared" si="642"/>
        <v>0</v>
      </c>
      <c r="S608" s="118"/>
      <c r="T608" s="118"/>
      <c r="U608" s="118"/>
      <c r="V608" s="118"/>
      <c r="W608" s="118"/>
      <c r="X608" s="118"/>
      <c r="Y608" s="118"/>
      <c r="Z608" s="118"/>
      <c r="AA608" s="287">
        <f t="shared" si="598"/>
        <v>0</v>
      </c>
      <c r="AB608" s="287">
        <f t="shared" si="599"/>
        <v>0</v>
      </c>
      <c r="AC608" s="37">
        <f t="shared" si="600"/>
        <v>0</v>
      </c>
    </row>
    <row r="609" spans="1:29" s="79" customFormat="1" ht="34.5" customHeight="1" x14ac:dyDescent="0.2">
      <c r="A609" s="369"/>
      <c r="B609" s="110" t="s">
        <v>3057</v>
      </c>
      <c r="C609" s="106" t="s">
        <v>3058</v>
      </c>
      <c r="D609" s="376">
        <f>SUM(D610)</f>
        <v>0</v>
      </c>
      <c r="E609" s="105">
        <f>SUM('ADICIONES  2018'!C609:M609)</f>
        <v>41738948.799999997</v>
      </c>
      <c r="F609" s="376">
        <f>SUM(F610)</f>
        <v>0</v>
      </c>
      <c r="G609" s="376">
        <f>SUM(G610)</f>
        <v>0</v>
      </c>
      <c r="H609" s="376">
        <f>SUM(H610)</f>
        <v>0</v>
      </c>
      <c r="I609" s="376">
        <f>SUM(I610)</f>
        <v>0</v>
      </c>
      <c r="J609" s="376">
        <f>SUM(J610)</f>
        <v>0</v>
      </c>
      <c r="K609" s="105">
        <f t="shared" si="637"/>
        <v>41738948.799999997</v>
      </c>
      <c r="L609" s="376">
        <f t="shared" ref="L609:Q609" si="649">SUM(L610)</f>
        <v>0</v>
      </c>
      <c r="M609" s="376">
        <f t="shared" si="649"/>
        <v>0</v>
      </c>
      <c r="N609" s="376">
        <f t="shared" si="649"/>
        <v>0</v>
      </c>
      <c r="O609" s="376">
        <f t="shared" si="649"/>
        <v>0</v>
      </c>
      <c r="P609" s="376">
        <f t="shared" si="649"/>
        <v>0</v>
      </c>
      <c r="Q609" s="376">
        <f t="shared" si="649"/>
        <v>0</v>
      </c>
      <c r="R609" s="105">
        <f t="shared" si="642"/>
        <v>0</v>
      </c>
      <c r="S609" s="376">
        <f t="shared" ref="S609:Z609" si="650">SUM(S610)</f>
        <v>0</v>
      </c>
      <c r="T609" s="376">
        <f t="shared" si="650"/>
        <v>0</v>
      </c>
      <c r="U609" s="376">
        <f t="shared" si="650"/>
        <v>0</v>
      </c>
      <c r="V609" s="376">
        <f t="shared" si="650"/>
        <v>0</v>
      </c>
      <c r="W609" s="376">
        <f t="shared" si="650"/>
        <v>0</v>
      </c>
      <c r="X609" s="376">
        <f t="shared" si="650"/>
        <v>0</v>
      </c>
      <c r="Y609" s="376">
        <f t="shared" si="650"/>
        <v>0</v>
      </c>
      <c r="Z609" s="376">
        <f t="shared" si="650"/>
        <v>0</v>
      </c>
      <c r="AA609" s="105">
        <f t="shared" si="598"/>
        <v>0</v>
      </c>
      <c r="AB609" s="105">
        <f t="shared" si="599"/>
        <v>0</v>
      </c>
      <c r="AC609" s="104">
        <f t="shared" si="600"/>
        <v>0</v>
      </c>
    </row>
    <row r="610" spans="1:29" s="5" customFormat="1" ht="28.5" x14ac:dyDescent="0.2">
      <c r="A610" s="156"/>
      <c r="B610" s="97" t="s">
        <v>2893</v>
      </c>
      <c r="C610" s="98" t="s">
        <v>2894</v>
      </c>
      <c r="D610" s="118"/>
      <c r="E610" s="285">
        <f>SUM('ADICIONES  2018'!C610:M610)</f>
        <v>41738948.799999997</v>
      </c>
      <c r="F610" s="118"/>
      <c r="G610" s="118"/>
      <c r="H610" s="118"/>
      <c r="I610" s="118"/>
      <c r="J610" s="118"/>
      <c r="K610" s="287">
        <f t="shared" si="637"/>
        <v>41738948.799999997</v>
      </c>
      <c r="L610" s="118"/>
      <c r="M610" s="118"/>
      <c r="N610" s="118"/>
      <c r="O610" s="118"/>
      <c r="P610" s="118"/>
      <c r="Q610" s="118"/>
      <c r="R610" s="287">
        <f t="shared" si="642"/>
        <v>0</v>
      </c>
      <c r="S610" s="118"/>
      <c r="T610" s="118"/>
      <c r="U610" s="118"/>
      <c r="V610" s="118"/>
      <c r="W610" s="118"/>
      <c r="X610" s="118"/>
      <c r="Y610" s="118"/>
      <c r="Z610" s="118"/>
      <c r="AA610" s="287">
        <f t="shared" si="598"/>
        <v>0</v>
      </c>
      <c r="AB610" s="287">
        <f t="shared" si="599"/>
        <v>0</v>
      </c>
      <c r="AC610" s="37">
        <f t="shared" si="600"/>
        <v>0</v>
      </c>
    </row>
    <row r="611" spans="1:29" s="79" customFormat="1" ht="25.5" customHeight="1" x14ac:dyDescent="0.2">
      <c r="A611" s="369"/>
      <c r="B611" s="110" t="s">
        <v>3059</v>
      </c>
      <c r="C611" s="106" t="s">
        <v>3060</v>
      </c>
      <c r="D611" s="376">
        <f>SUM(D612:D613)</f>
        <v>0</v>
      </c>
      <c r="E611" s="105">
        <f>SUM('ADICIONES  2018'!C611:M611)</f>
        <v>40466935</v>
      </c>
      <c r="F611" s="376">
        <f>SUM(F612:F613)</f>
        <v>0</v>
      </c>
      <c r="G611" s="376">
        <f>SUM(G612:G613)</f>
        <v>0</v>
      </c>
      <c r="H611" s="376">
        <f>SUM(H612:H613)</f>
        <v>0</v>
      </c>
      <c r="I611" s="376">
        <f>SUM(I612:I613)</f>
        <v>0</v>
      </c>
      <c r="J611" s="376">
        <f>SUM(J612:J613)</f>
        <v>0</v>
      </c>
      <c r="K611" s="105">
        <f t="shared" si="637"/>
        <v>40466935</v>
      </c>
      <c r="L611" s="376">
        <f t="shared" ref="L611:Q611" si="651">SUM(L612:L613)</f>
        <v>0</v>
      </c>
      <c r="M611" s="376">
        <f t="shared" si="651"/>
        <v>0</v>
      </c>
      <c r="N611" s="376">
        <f t="shared" si="651"/>
        <v>0</v>
      </c>
      <c r="O611" s="376">
        <f t="shared" si="651"/>
        <v>0</v>
      </c>
      <c r="P611" s="376">
        <f t="shared" si="651"/>
        <v>0</v>
      </c>
      <c r="Q611" s="376">
        <f t="shared" si="651"/>
        <v>0</v>
      </c>
      <c r="R611" s="105">
        <f t="shared" si="642"/>
        <v>0</v>
      </c>
      <c r="S611" s="376">
        <f t="shared" ref="S611:Z611" si="652">SUM(S612:S613)</f>
        <v>0</v>
      </c>
      <c r="T611" s="376">
        <f t="shared" si="652"/>
        <v>0</v>
      </c>
      <c r="U611" s="376">
        <f t="shared" si="652"/>
        <v>0</v>
      </c>
      <c r="V611" s="376">
        <f t="shared" si="652"/>
        <v>0</v>
      </c>
      <c r="W611" s="376">
        <f t="shared" si="652"/>
        <v>0</v>
      </c>
      <c r="X611" s="376">
        <f t="shared" si="652"/>
        <v>0</v>
      </c>
      <c r="Y611" s="376">
        <f t="shared" si="652"/>
        <v>0</v>
      </c>
      <c r="Z611" s="376">
        <f t="shared" si="652"/>
        <v>0</v>
      </c>
      <c r="AA611" s="105">
        <f t="shared" si="598"/>
        <v>0</v>
      </c>
      <c r="AB611" s="105">
        <f t="shared" si="599"/>
        <v>0</v>
      </c>
      <c r="AC611" s="104">
        <f t="shared" si="600"/>
        <v>0</v>
      </c>
    </row>
    <row r="612" spans="1:29" s="5" customFormat="1" ht="28.5" x14ac:dyDescent="0.2">
      <c r="A612" s="156"/>
      <c r="B612" s="97" t="s">
        <v>2895</v>
      </c>
      <c r="C612" s="98" t="s">
        <v>2896</v>
      </c>
      <c r="D612" s="118"/>
      <c r="E612" s="285">
        <f>SUM('ADICIONES  2018'!C612:M612)</f>
        <v>39797213</v>
      </c>
      <c r="F612" s="118"/>
      <c r="G612" s="118"/>
      <c r="H612" s="118"/>
      <c r="I612" s="118"/>
      <c r="J612" s="118"/>
      <c r="K612" s="287">
        <f t="shared" si="637"/>
        <v>39797213</v>
      </c>
      <c r="L612" s="118"/>
      <c r="M612" s="118"/>
      <c r="N612" s="118"/>
      <c r="O612" s="118"/>
      <c r="P612" s="118"/>
      <c r="Q612" s="118"/>
      <c r="R612" s="287">
        <f t="shared" si="642"/>
        <v>0</v>
      </c>
      <c r="S612" s="118"/>
      <c r="T612" s="118"/>
      <c r="U612" s="118"/>
      <c r="V612" s="118"/>
      <c r="W612" s="118"/>
      <c r="X612" s="118"/>
      <c r="Y612" s="118"/>
      <c r="Z612" s="118"/>
      <c r="AA612" s="287">
        <f t="shared" si="598"/>
        <v>0</v>
      </c>
      <c r="AB612" s="287">
        <f t="shared" si="599"/>
        <v>0</v>
      </c>
      <c r="AC612" s="37">
        <f t="shared" si="600"/>
        <v>0</v>
      </c>
    </row>
    <row r="613" spans="1:29" s="5" customFormat="1" ht="28.5" x14ac:dyDescent="0.2">
      <c r="A613" s="156"/>
      <c r="B613" s="97" t="s">
        <v>2897</v>
      </c>
      <c r="C613" s="98" t="s">
        <v>2898</v>
      </c>
      <c r="D613" s="118"/>
      <c r="E613" s="285">
        <f>SUM('ADICIONES  2018'!C613:M613)</f>
        <v>669722</v>
      </c>
      <c r="F613" s="118"/>
      <c r="G613" s="118"/>
      <c r="H613" s="118"/>
      <c r="I613" s="118"/>
      <c r="J613" s="118"/>
      <c r="K613" s="287">
        <f t="shared" si="637"/>
        <v>669722</v>
      </c>
      <c r="L613" s="118"/>
      <c r="M613" s="118"/>
      <c r="N613" s="118"/>
      <c r="O613" s="118"/>
      <c r="P613" s="118"/>
      <c r="Q613" s="118"/>
      <c r="R613" s="287">
        <f t="shared" si="642"/>
        <v>0</v>
      </c>
      <c r="S613" s="118"/>
      <c r="T613" s="118"/>
      <c r="U613" s="118"/>
      <c r="V613" s="118"/>
      <c r="W613" s="118"/>
      <c r="X613" s="118"/>
      <c r="Y613" s="118"/>
      <c r="Z613" s="118"/>
      <c r="AA613" s="287">
        <f t="shared" si="598"/>
        <v>0</v>
      </c>
      <c r="AB613" s="287">
        <f t="shared" si="599"/>
        <v>0</v>
      </c>
      <c r="AC613" s="37">
        <f t="shared" si="600"/>
        <v>0</v>
      </c>
    </row>
    <row r="614" spans="1:29" s="79" customFormat="1" ht="42.75" customHeight="1" x14ac:dyDescent="0.2">
      <c r="A614" s="369"/>
      <c r="B614" s="110" t="s">
        <v>3061</v>
      </c>
      <c r="C614" s="106" t="s">
        <v>3062</v>
      </c>
      <c r="D614" s="376">
        <f>SUM(D615)</f>
        <v>0</v>
      </c>
      <c r="E614" s="105">
        <f>SUM('ADICIONES  2018'!C614:M614)</f>
        <v>15000000</v>
      </c>
      <c r="F614" s="376">
        <f>SUM(F615)</f>
        <v>0</v>
      </c>
      <c r="G614" s="376">
        <f>SUM(G615)</f>
        <v>0</v>
      </c>
      <c r="H614" s="376">
        <f>SUM(H615)</f>
        <v>0</v>
      </c>
      <c r="I614" s="376">
        <f>SUM(I615)</f>
        <v>0</v>
      </c>
      <c r="J614" s="376">
        <f>SUM(J615)</f>
        <v>0</v>
      </c>
      <c r="K614" s="105">
        <f t="shared" si="637"/>
        <v>15000000</v>
      </c>
      <c r="L614" s="376">
        <f t="shared" ref="L614:Q614" si="653">SUM(L615)</f>
        <v>0</v>
      </c>
      <c r="M614" s="376">
        <f t="shared" si="653"/>
        <v>0</v>
      </c>
      <c r="N614" s="376">
        <f t="shared" si="653"/>
        <v>0</v>
      </c>
      <c r="O614" s="376">
        <f t="shared" si="653"/>
        <v>0</v>
      </c>
      <c r="P614" s="376">
        <f t="shared" si="653"/>
        <v>0</v>
      </c>
      <c r="Q614" s="376">
        <f t="shared" si="653"/>
        <v>0</v>
      </c>
      <c r="R614" s="105">
        <f t="shared" si="642"/>
        <v>0</v>
      </c>
      <c r="S614" s="376">
        <f t="shared" ref="S614:Z614" si="654">SUM(S615)</f>
        <v>0</v>
      </c>
      <c r="T614" s="376">
        <f t="shared" si="654"/>
        <v>0</v>
      </c>
      <c r="U614" s="376">
        <f t="shared" si="654"/>
        <v>0</v>
      </c>
      <c r="V614" s="376">
        <f t="shared" si="654"/>
        <v>0</v>
      </c>
      <c r="W614" s="376">
        <f t="shared" si="654"/>
        <v>0</v>
      </c>
      <c r="X614" s="376">
        <f t="shared" si="654"/>
        <v>0</v>
      </c>
      <c r="Y614" s="376">
        <f t="shared" si="654"/>
        <v>0</v>
      </c>
      <c r="Z614" s="376">
        <f t="shared" si="654"/>
        <v>0</v>
      </c>
      <c r="AA614" s="105">
        <f t="shared" ref="AA614:AA632" si="655">SUM(S614:Z614)</f>
        <v>0</v>
      </c>
      <c r="AB614" s="105">
        <f t="shared" ref="AB614:AB632" si="656">+R614+AA614</f>
        <v>0</v>
      </c>
      <c r="AC614" s="104">
        <f t="shared" ref="AC614:AC632" si="657">+AB614/K614</f>
        <v>0</v>
      </c>
    </row>
    <row r="615" spans="1:29" s="5" customFormat="1" ht="28.5" x14ac:dyDescent="0.2">
      <c r="A615" s="156"/>
      <c r="B615" s="97" t="s">
        <v>2899</v>
      </c>
      <c r="C615" s="98" t="s">
        <v>2900</v>
      </c>
      <c r="D615" s="118"/>
      <c r="E615" s="285">
        <f>SUM('ADICIONES  2018'!C615:M615)</f>
        <v>15000000</v>
      </c>
      <c r="F615" s="118"/>
      <c r="G615" s="118"/>
      <c r="H615" s="118"/>
      <c r="I615" s="118"/>
      <c r="J615" s="118"/>
      <c r="K615" s="287">
        <f t="shared" si="637"/>
        <v>15000000</v>
      </c>
      <c r="L615" s="118"/>
      <c r="M615" s="118"/>
      <c r="N615" s="118"/>
      <c r="O615" s="118"/>
      <c r="P615" s="118"/>
      <c r="Q615" s="118"/>
      <c r="R615" s="287">
        <f t="shared" si="642"/>
        <v>0</v>
      </c>
      <c r="S615" s="118"/>
      <c r="T615" s="118"/>
      <c r="U615" s="118"/>
      <c r="V615" s="118"/>
      <c r="W615" s="118"/>
      <c r="X615" s="118"/>
      <c r="Y615" s="118"/>
      <c r="Z615" s="118"/>
      <c r="AA615" s="287">
        <f t="shared" si="655"/>
        <v>0</v>
      </c>
      <c r="AB615" s="287">
        <f t="shared" si="656"/>
        <v>0</v>
      </c>
      <c r="AC615" s="37">
        <f t="shared" si="657"/>
        <v>0</v>
      </c>
    </row>
    <row r="616" spans="1:29" s="79" customFormat="1" ht="32.25" customHeight="1" x14ac:dyDescent="0.2">
      <c r="A616" s="369"/>
      <c r="B616" s="110" t="s">
        <v>3063</v>
      </c>
      <c r="C616" s="106" t="s">
        <v>3064</v>
      </c>
      <c r="D616" s="376">
        <f>SUM(D617:D618)</f>
        <v>0</v>
      </c>
      <c r="E616" s="105">
        <f>SUM('ADICIONES  2018'!C616:M616)</f>
        <v>38717393</v>
      </c>
      <c r="F616" s="376">
        <f>SUM(F617:F618)</f>
        <v>0</v>
      </c>
      <c r="G616" s="376">
        <f>SUM(G617:G618)</f>
        <v>0</v>
      </c>
      <c r="H616" s="376">
        <f>SUM(H617:H618)</f>
        <v>0</v>
      </c>
      <c r="I616" s="376">
        <f>SUM(I617:I618)</f>
        <v>0</v>
      </c>
      <c r="J616" s="376">
        <f>SUM(J617:J618)</f>
        <v>0</v>
      </c>
      <c r="K616" s="105">
        <f t="shared" si="637"/>
        <v>38717393</v>
      </c>
      <c r="L616" s="376">
        <f t="shared" ref="L616:Q616" si="658">SUM(L617:L618)</f>
        <v>0</v>
      </c>
      <c r="M616" s="376">
        <f t="shared" si="658"/>
        <v>0</v>
      </c>
      <c r="N616" s="376">
        <f t="shared" si="658"/>
        <v>0</v>
      </c>
      <c r="O616" s="376">
        <f t="shared" si="658"/>
        <v>0</v>
      </c>
      <c r="P616" s="376">
        <f t="shared" si="658"/>
        <v>0</v>
      </c>
      <c r="Q616" s="376">
        <f t="shared" si="658"/>
        <v>0</v>
      </c>
      <c r="R616" s="105">
        <f t="shared" si="642"/>
        <v>0</v>
      </c>
      <c r="S616" s="376">
        <f t="shared" ref="S616:Z616" si="659">SUM(S617:S618)</f>
        <v>0</v>
      </c>
      <c r="T616" s="376">
        <f t="shared" si="659"/>
        <v>0</v>
      </c>
      <c r="U616" s="376">
        <f t="shared" si="659"/>
        <v>0</v>
      </c>
      <c r="V616" s="376">
        <f t="shared" si="659"/>
        <v>0</v>
      </c>
      <c r="W616" s="376">
        <f t="shared" si="659"/>
        <v>0</v>
      </c>
      <c r="X616" s="376">
        <f t="shared" si="659"/>
        <v>0</v>
      </c>
      <c r="Y616" s="376">
        <f t="shared" si="659"/>
        <v>0</v>
      </c>
      <c r="Z616" s="376">
        <f t="shared" si="659"/>
        <v>0</v>
      </c>
      <c r="AA616" s="105">
        <f t="shared" si="655"/>
        <v>0</v>
      </c>
      <c r="AB616" s="105">
        <f t="shared" si="656"/>
        <v>0</v>
      </c>
      <c r="AC616" s="104">
        <f t="shared" si="657"/>
        <v>0</v>
      </c>
    </row>
    <row r="617" spans="1:29" s="5" customFormat="1" ht="28.5" x14ac:dyDescent="0.2">
      <c r="A617" s="156"/>
      <c r="B617" s="97" t="s">
        <v>2901</v>
      </c>
      <c r="C617" s="98" t="s">
        <v>2902</v>
      </c>
      <c r="D617" s="118"/>
      <c r="E617" s="285">
        <f>SUM('ADICIONES  2018'!C617:M617)</f>
        <v>19815773</v>
      </c>
      <c r="F617" s="118"/>
      <c r="G617" s="118"/>
      <c r="H617" s="118"/>
      <c r="I617" s="118"/>
      <c r="J617" s="118"/>
      <c r="K617" s="287">
        <f t="shared" si="637"/>
        <v>19815773</v>
      </c>
      <c r="L617" s="118"/>
      <c r="M617" s="118"/>
      <c r="N617" s="118"/>
      <c r="O617" s="118"/>
      <c r="P617" s="118"/>
      <c r="Q617" s="118"/>
      <c r="R617" s="287">
        <f t="shared" si="642"/>
        <v>0</v>
      </c>
      <c r="S617" s="118"/>
      <c r="T617" s="118"/>
      <c r="U617" s="118"/>
      <c r="V617" s="118"/>
      <c r="W617" s="118"/>
      <c r="X617" s="118"/>
      <c r="Y617" s="118"/>
      <c r="Z617" s="118"/>
      <c r="AA617" s="287">
        <f t="shared" si="655"/>
        <v>0</v>
      </c>
      <c r="AB617" s="287">
        <f t="shared" si="656"/>
        <v>0</v>
      </c>
      <c r="AC617" s="37">
        <f t="shared" si="657"/>
        <v>0</v>
      </c>
    </row>
    <row r="618" spans="1:29" s="5" customFormat="1" ht="28.5" x14ac:dyDescent="0.2">
      <c r="A618" s="156"/>
      <c r="B618" s="97" t="s">
        <v>2903</v>
      </c>
      <c r="C618" s="98" t="s">
        <v>2904</v>
      </c>
      <c r="D618" s="118"/>
      <c r="E618" s="285">
        <f>SUM('ADICIONES  2018'!C618:M618)</f>
        <v>18901620</v>
      </c>
      <c r="F618" s="118"/>
      <c r="G618" s="118"/>
      <c r="H618" s="118"/>
      <c r="I618" s="118"/>
      <c r="J618" s="118"/>
      <c r="K618" s="287">
        <f t="shared" si="637"/>
        <v>18901620</v>
      </c>
      <c r="L618" s="118"/>
      <c r="M618" s="118"/>
      <c r="N618" s="118"/>
      <c r="O618" s="118"/>
      <c r="P618" s="118"/>
      <c r="Q618" s="118"/>
      <c r="R618" s="287">
        <f t="shared" si="642"/>
        <v>0</v>
      </c>
      <c r="S618" s="118"/>
      <c r="T618" s="118"/>
      <c r="U618" s="118"/>
      <c r="V618" s="118"/>
      <c r="W618" s="118"/>
      <c r="X618" s="118"/>
      <c r="Y618" s="118"/>
      <c r="Z618" s="118"/>
      <c r="AA618" s="287">
        <f t="shared" si="655"/>
        <v>0</v>
      </c>
      <c r="AB618" s="287">
        <f t="shared" si="656"/>
        <v>0</v>
      </c>
      <c r="AC618" s="37">
        <f t="shared" si="657"/>
        <v>0</v>
      </c>
    </row>
    <row r="619" spans="1:29" s="79" customFormat="1" ht="31.5" x14ac:dyDescent="0.2">
      <c r="A619" s="369"/>
      <c r="B619" s="110" t="s">
        <v>3065</v>
      </c>
      <c r="C619" s="106" t="s">
        <v>3066</v>
      </c>
      <c r="D619" s="376">
        <f>SUM(D620:D621)</f>
        <v>0</v>
      </c>
      <c r="E619" s="105">
        <f>SUM('ADICIONES  2018'!C619:M619)</f>
        <v>34742005</v>
      </c>
      <c r="F619" s="376">
        <f>SUM(F620:F621)</f>
        <v>0</v>
      </c>
      <c r="G619" s="376">
        <f>SUM(G620:G621)</f>
        <v>0</v>
      </c>
      <c r="H619" s="376">
        <f>SUM(H620:H621)</f>
        <v>0</v>
      </c>
      <c r="I619" s="376">
        <f>SUM(I620:I621)</f>
        <v>0</v>
      </c>
      <c r="J619" s="376">
        <f>SUM(J620:J621)</f>
        <v>0</v>
      </c>
      <c r="K619" s="105">
        <f t="shared" si="637"/>
        <v>34742005</v>
      </c>
      <c r="L619" s="376">
        <f t="shared" ref="L619:Q619" si="660">SUM(L620:L621)</f>
        <v>0</v>
      </c>
      <c r="M619" s="376">
        <f t="shared" si="660"/>
        <v>0</v>
      </c>
      <c r="N619" s="376">
        <f t="shared" si="660"/>
        <v>0</v>
      </c>
      <c r="O619" s="376">
        <f t="shared" si="660"/>
        <v>0</v>
      </c>
      <c r="P619" s="376">
        <f t="shared" si="660"/>
        <v>0</v>
      </c>
      <c r="Q619" s="376">
        <f t="shared" si="660"/>
        <v>0</v>
      </c>
      <c r="R619" s="105">
        <f t="shared" si="642"/>
        <v>0</v>
      </c>
      <c r="S619" s="376">
        <f t="shared" ref="S619:Z619" si="661">SUM(S620:S621)</f>
        <v>0</v>
      </c>
      <c r="T619" s="376">
        <f t="shared" si="661"/>
        <v>0</v>
      </c>
      <c r="U619" s="376">
        <f t="shared" si="661"/>
        <v>0</v>
      </c>
      <c r="V619" s="376">
        <f t="shared" si="661"/>
        <v>0</v>
      </c>
      <c r="W619" s="376">
        <f t="shared" si="661"/>
        <v>0</v>
      </c>
      <c r="X619" s="376">
        <f t="shared" si="661"/>
        <v>0</v>
      </c>
      <c r="Y619" s="376">
        <f t="shared" si="661"/>
        <v>0</v>
      </c>
      <c r="Z619" s="376">
        <f t="shared" si="661"/>
        <v>0</v>
      </c>
      <c r="AA619" s="105">
        <f t="shared" si="655"/>
        <v>0</v>
      </c>
      <c r="AB619" s="105">
        <f t="shared" si="656"/>
        <v>0</v>
      </c>
      <c r="AC619" s="104">
        <f t="shared" si="657"/>
        <v>0</v>
      </c>
    </row>
    <row r="620" spans="1:29" s="5" customFormat="1" ht="28.5" x14ac:dyDescent="0.2">
      <c r="A620" s="156"/>
      <c r="B620" s="97" t="s">
        <v>2905</v>
      </c>
      <c r="C620" s="98" t="s">
        <v>2906</v>
      </c>
      <c r="D620" s="118"/>
      <c r="E620" s="285">
        <f>SUM('ADICIONES  2018'!C620:M620)</f>
        <v>17708283</v>
      </c>
      <c r="F620" s="118"/>
      <c r="G620" s="118"/>
      <c r="H620" s="118"/>
      <c r="I620" s="118"/>
      <c r="J620" s="118"/>
      <c r="K620" s="287">
        <f t="shared" si="637"/>
        <v>17708283</v>
      </c>
      <c r="L620" s="118"/>
      <c r="M620" s="118"/>
      <c r="N620" s="118"/>
      <c r="O620" s="118"/>
      <c r="P620" s="118"/>
      <c r="Q620" s="118"/>
      <c r="R620" s="287">
        <f t="shared" si="642"/>
        <v>0</v>
      </c>
      <c r="S620" s="118"/>
      <c r="T620" s="118"/>
      <c r="U620" s="118"/>
      <c r="V620" s="118"/>
      <c r="W620" s="118"/>
      <c r="X620" s="118"/>
      <c r="Y620" s="118"/>
      <c r="Z620" s="118"/>
      <c r="AA620" s="287">
        <f t="shared" si="655"/>
        <v>0</v>
      </c>
      <c r="AB620" s="287">
        <f t="shared" si="656"/>
        <v>0</v>
      </c>
      <c r="AC620" s="37">
        <f t="shared" si="657"/>
        <v>0</v>
      </c>
    </row>
    <row r="621" spans="1:29" s="5" customFormat="1" ht="28.5" x14ac:dyDescent="0.2">
      <c r="A621" s="156"/>
      <c r="B621" s="97" t="s">
        <v>2907</v>
      </c>
      <c r="C621" s="98" t="s">
        <v>2908</v>
      </c>
      <c r="D621" s="118"/>
      <c r="E621" s="285">
        <f>SUM('ADICIONES  2018'!C621:M621)</f>
        <v>17033722</v>
      </c>
      <c r="F621" s="118"/>
      <c r="G621" s="118"/>
      <c r="H621" s="118"/>
      <c r="I621" s="118"/>
      <c r="J621" s="118"/>
      <c r="K621" s="287">
        <f t="shared" si="637"/>
        <v>17033722</v>
      </c>
      <c r="L621" s="118"/>
      <c r="M621" s="118"/>
      <c r="N621" s="118"/>
      <c r="O621" s="118"/>
      <c r="P621" s="118"/>
      <c r="Q621" s="118"/>
      <c r="R621" s="287">
        <f t="shared" si="642"/>
        <v>0</v>
      </c>
      <c r="S621" s="118"/>
      <c r="T621" s="118"/>
      <c r="U621" s="118"/>
      <c r="V621" s="118"/>
      <c r="W621" s="118"/>
      <c r="X621" s="118"/>
      <c r="Y621" s="118"/>
      <c r="Z621" s="118"/>
      <c r="AA621" s="287">
        <f t="shared" si="655"/>
        <v>0</v>
      </c>
      <c r="AB621" s="287">
        <f t="shared" si="656"/>
        <v>0</v>
      </c>
      <c r="AC621" s="37">
        <f t="shared" si="657"/>
        <v>0</v>
      </c>
    </row>
    <row r="622" spans="1:29" s="79" customFormat="1" ht="29.25" customHeight="1" x14ac:dyDescent="0.2">
      <c r="A622" s="369"/>
      <c r="B622" s="110" t="s">
        <v>3067</v>
      </c>
      <c r="C622" s="106" t="s">
        <v>3068</v>
      </c>
      <c r="D622" s="376">
        <f>SUM(D623:D624)</f>
        <v>0</v>
      </c>
      <c r="E622" s="105">
        <f>SUM('ADICIONES  2018'!C622:M622)</f>
        <v>70965510</v>
      </c>
      <c r="F622" s="376">
        <f>SUM(F623:F624)</f>
        <v>0</v>
      </c>
      <c r="G622" s="376">
        <f>SUM(G623:G624)</f>
        <v>0</v>
      </c>
      <c r="H622" s="376">
        <f>SUM(H623:H624)</f>
        <v>0</v>
      </c>
      <c r="I622" s="376">
        <f>SUM(I623:I624)</f>
        <v>0</v>
      </c>
      <c r="J622" s="376">
        <f>SUM(J623:J624)</f>
        <v>0</v>
      </c>
      <c r="K622" s="105">
        <f t="shared" si="637"/>
        <v>70965510</v>
      </c>
      <c r="L622" s="376">
        <f t="shared" ref="L622:Q622" si="662">SUM(L623:L624)</f>
        <v>0</v>
      </c>
      <c r="M622" s="376">
        <f t="shared" si="662"/>
        <v>0</v>
      </c>
      <c r="N622" s="376">
        <f t="shared" si="662"/>
        <v>0</v>
      </c>
      <c r="O622" s="376">
        <f t="shared" si="662"/>
        <v>0</v>
      </c>
      <c r="P622" s="376">
        <f t="shared" si="662"/>
        <v>0</v>
      </c>
      <c r="Q622" s="376">
        <f t="shared" si="662"/>
        <v>0</v>
      </c>
      <c r="R622" s="105">
        <f t="shared" si="642"/>
        <v>0</v>
      </c>
      <c r="S622" s="376">
        <f t="shared" ref="S622:Z622" si="663">SUM(S623:S624)</f>
        <v>0</v>
      </c>
      <c r="T622" s="376">
        <f t="shared" si="663"/>
        <v>0</v>
      </c>
      <c r="U622" s="376">
        <f t="shared" si="663"/>
        <v>0</v>
      </c>
      <c r="V622" s="376">
        <f t="shared" si="663"/>
        <v>0</v>
      </c>
      <c r="W622" s="376">
        <f t="shared" si="663"/>
        <v>0</v>
      </c>
      <c r="X622" s="376">
        <f t="shared" si="663"/>
        <v>0</v>
      </c>
      <c r="Y622" s="376">
        <f t="shared" si="663"/>
        <v>0</v>
      </c>
      <c r="Z622" s="376">
        <f t="shared" si="663"/>
        <v>0</v>
      </c>
      <c r="AA622" s="105">
        <f t="shared" si="655"/>
        <v>0</v>
      </c>
      <c r="AB622" s="105">
        <f t="shared" si="656"/>
        <v>0</v>
      </c>
      <c r="AC622" s="104">
        <f t="shared" si="657"/>
        <v>0</v>
      </c>
    </row>
    <row r="623" spans="1:29" s="5" customFormat="1" ht="28.5" x14ac:dyDescent="0.2">
      <c r="A623" s="156"/>
      <c r="B623" s="97" t="s">
        <v>2909</v>
      </c>
      <c r="C623" s="98" t="s">
        <v>2910</v>
      </c>
      <c r="D623" s="118"/>
      <c r="E623" s="285">
        <f>SUM('ADICIONES  2018'!C623:M623)</f>
        <v>64939995</v>
      </c>
      <c r="F623" s="118"/>
      <c r="G623" s="118"/>
      <c r="H623" s="118"/>
      <c r="I623" s="118"/>
      <c r="J623" s="118"/>
      <c r="K623" s="287">
        <f t="shared" si="637"/>
        <v>64939995</v>
      </c>
      <c r="L623" s="118"/>
      <c r="M623" s="118"/>
      <c r="N623" s="118"/>
      <c r="O623" s="118"/>
      <c r="P623" s="118"/>
      <c r="Q623" s="118"/>
      <c r="R623" s="287">
        <f t="shared" si="642"/>
        <v>0</v>
      </c>
      <c r="S623" s="118"/>
      <c r="T623" s="118"/>
      <c r="U623" s="118"/>
      <c r="V623" s="118"/>
      <c r="W623" s="118"/>
      <c r="X623" s="118"/>
      <c r="Y623" s="118"/>
      <c r="Z623" s="118"/>
      <c r="AA623" s="287">
        <f t="shared" si="655"/>
        <v>0</v>
      </c>
      <c r="AB623" s="287">
        <f t="shared" si="656"/>
        <v>0</v>
      </c>
      <c r="AC623" s="37">
        <f t="shared" si="657"/>
        <v>0</v>
      </c>
    </row>
    <row r="624" spans="1:29" s="5" customFormat="1" ht="28.5" x14ac:dyDescent="0.2">
      <c r="A624" s="156"/>
      <c r="B624" s="97" t="s">
        <v>2911</v>
      </c>
      <c r="C624" s="98" t="s">
        <v>2912</v>
      </c>
      <c r="D624" s="118"/>
      <c r="E624" s="285">
        <f>SUM('ADICIONES  2018'!C624:M624)</f>
        <v>6025515</v>
      </c>
      <c r="F624" s="118"/>
      <c r="G624" s="118"/>
      <c r="H624" s="118"/>
      <c r="I624" s="118"/>
      <c r="J624" s="118"/>
      <c r="K624" s="287">
        <f t="shared" si="637"/>
        <v>6025515</v>
      </c>
      <c r="L624" s="118"/>
      <c r="M624" s="118"/>
      <c r="N624" s="118"/>
      <c r="O624" s="118"/>
      <c r="P624" s="118"/>
      <c r="Q624" s="118"/>
      <c r="R624" s="287">
        <f t="shared" si="642"/>
        <v>0</v>
      </c>
      <c r="S624" s="118"/>
      <c r="T624" s="118"/>
      <c r="U624" s="118"/>
      <c r="V624" s="118"/>
      <c r="W624" s="118"/>
      <c r="X624" s="118"/>
      <c r="Y624" s="118"/>
      <c r="Z624" s="118"/>
      <c r="AA624" s="287">
        <f t="shared" si="655"/>
        <v>0</v>
      </c>
      <c r="AB624" s="287">
        <f t="shared" si="656"/>
        <v>0</v>
      </c>
      <c r="AC624" s="37">
        <f t="shared" si="657"/>
        <v>0</v>
      </c>
    </row>
    <row r="625" spans="1:29" s="79" customFormat="1" ht="26.25" customHeight="1" x14ac:dyDescent="0.2">
      <c r="A625" s="369"/>
      <c r="B625" s="110" t="s">
        <v>3070</v>
      </c>
      <c r="C625" s="106" t="s">
        <v>3069</v>
      </c>
      <c r="D625" s="376">
        <f>SUM(D626:D627)</f>
        <v>0</v>
      </c>
      <c r="E625" s="105">
        <f>SUM('ADICIONES  2018'!C625:M625)</f>
        <v>9066190</v>
      </c>
      <c r="F625" s="376">
        <f>SUM(F626:F627)</f>
        <v>0</v>
      </c>
      <c r="G625" s="376">
        <f>SUM(G626:G627)</f>
        <v>0</v>
      </c>
      <c r="H625" s="376">
        <f>SUM(H626:H627)</f>
        <v>0</v>
      </c>
      <c r="I625" s="376">
        <f>SUM(I626:I627)</f>
        <v>0</v>
      </c>
      <c r="J625" s="376">
        <f>SUM(J626:J627)</f>
        <v>0</v>
      </c>
      <c r="K625" s="105">
        <f t="shared" si="637"/>
        <v>9066190</v>
      </c>
      <c r="L625" s="376">
        <f t="shared" ref="L625:Q625" si="664">SUM(L626:L627)</f>
        <v>0</v>
      </c>
      <c r="M625" s="376">
        <f t="shared" si="664"/>
        <v>0</v>
      </c>
      <c r="N625" s="376">
        <f t="shared" si="664"/>
        <v>0</v>
      </c>
      <c r="O625" s="376">
        <f t="shared" si="664"/>
        <v>0</v>
      </c>
      <c r="P625" s="376">
        <f t="shared" si="664"/>
        <v>0</v>
      </c>
      <c r="Q625" s="376">
        <f t="shared" si="664"/>
        <v>0</v>
      </c>
      <c r="R625" s="105">
        <f t="shared" si="642"/>
        <v>0</v>
      </c>
      <c r="S625" s="376">
        <f t="shared" ref="S625:Z625" si="665">SUM(S626:S627)</f>
        <v>0</v>
      </c>
      <c r="T625" s="376">
        <f t="shared" si="665"/>
        <v>0</v>
      </c>
      <c r="U625" s="376">
        <f t="shared" si="665"/>
        <v>0</v>
      </c>
      <c r="V625" s="376">
        <f t="shared" si="665"/>
        <v>0</v>
      </c>
      <c r="W625" s="376">
        <f t="shared" si="665"/>
        <v>0</v>
      </c>
      <c r="X625" s="376">
        <f t="shared" si="665"/>
        <v>0</v>
      </c>
      <c r="Y625" s="376">
        <f t="shared" si="665"/>
        <v>0</v>
      </c>
      <c r="Z625" s="376">
        <f t="shared" si="665"/>
        <v>0</v>
      </c>
      <c r="AA625" s="105">
        <f t="shared" si="655"/>
        <v>0</v>
      </c>
      <c r="AB625" s="105">
        <f t="shared" si="656"/>
        <v>0</v>
      </c>
      <c r="AC625" s="104">
        <f t="shared" si="657"/>
        <v>0</v>
      </c>
    </row>
    <row r="626" spans="1:29" s="5" customFormat="1" ht="28.5" x14ac:dyDescent="0.2">
      <c r="A626" s="156"/>
      <c r="B626" s="97" t="s">
        <v>2913</v>
      </c>
      <c r="C626" s="98" t="s">
        <v>2914</v>
      </c>
      <c r="D626" s="118"/>
      <c r="E626" s="285">
        <f>SUM('ADICIONES  2018'!C626:M626)</f>
        <v>4751508</v>
      </c>
      <c r="F626" s="118"/>
      <c r="G626" s="118"/>
      <c r="H626" s="118"/>
      <c r="I626" s="118"/>
      <c r="J626" s="118"/>
      <c r="K626" s="287">
        <f t="shared" si="637"/>
        <v>4751508</v>
      </c>
      <c r="L626" s="118"/>
      <c r="M626" s="118"/>
      <c r="N626" s="118"/>
      <c r="O626" s="118"/>
      <c r="P626" s="118"/>
      <c r="Q626" s="118"/>
      <c r="R626" s="287">
        <f t="shared" si="642"/>
        <v>0</v>
      </c>
      <c r="S626" s="118"/>
      <c r="T626" s="118"/>
      <c r="U626" s="118"/>
      <c r="V626" s="118"/>
      <c r="W626" s="118"/>
      <c r="X626" s="118"/>
      <c r="Y626" s="118"/>
      <c r="Z626" s="118"/>
      <c r="AA626" s="287">
        <f t="shared" si="655"/>
        <v>0</v>
      </c>
      <c r="AB626" s="287">
        <f t="shared" si="656"/>
        <v>0</v>
      </c>
      <c r="AC626" s="37">
        <f t="shared" si="657"/>
        <v>0</v>
      </c>
    </row>
    <row r="627" spans="1:29" s="5" customFormat="1" ht="28.5" x14ac:dyDescent="0.2">
      <c r="A627" s="156"/>
      <c r="B627" s="97" t="s">
        <v>2915</v>
      </c>
      <c r="C627" s="98" t="s">
        <v>2916</v>
      </c>
      <c r="D627" s="118"/>
      <c r="E627" s="285">
        <f>SUM('ADICIONES  2018'!C627:M627)</f>
        <v>4314682</v>
      </c>
      <c r="F627" s="118"/>
      <c r="G627" s="118"/>
      <c r="H627" s="118"/>
      <c r="I627" s="118"/>
      <c r="J627" s="118"/>
      <c r="K627" s="287">
        <f t="shared" si="637"/>
        <v>4314682</v>
      </c>
      <c r="L627" s="118"/>
      <c r="M627" s="118"/>
      <c r="N627" s="118"/>
      <c r="O627" s="118"/>
      <c r="P627" s="118"/>
      <c r="Q627" s="118"/>
      <c r="R627" s="287">
        <f t="shared" si="642"/>
        <v>0</v>
      </c>
      <c r="S627" s="118"/>
      <c r="T627" s="118"/>
      <c r="U627" s="118"/>
      <c r="V627" s="118"/>
      <c r="W627" s="118"/>
      <c r="X627" s="118"/>
      <c r="Y627" s="118"/>
      <c r="Z627" s="118"/>
      <c r="AA627" s="287">
        <f t="shared" si="655"/>
        <v>0</v>
      </c>
      <c r="AB627" s="287">
        <f t="shared" si="656"/>
        <v>0</v>
      </c>
      <c r="AC627" s="37">
        <f t="shared" si="657"/>
        <v>0</v>
      </c>
    </row>
    <row r="628" spans="1:29" s="79" customFormat="1" ht="31.5" x14ac:dyDescent="0.2">
      <c r="A628" s="369"/>
      <c r="B628" s="110" t="s">
        <v>3071</v>
      </c>
      <c r="C628" s="106" t="s">
        <v>3072</v>
      </c>
      <c r="D628" s="376">
        <f>SUM(D629:D630)</f>
        <v>0</v>
      </c>
      <c r="E628" s="105">
        <f>SUM('ADICIONES  2018'!C628:M628)</f>
        <v>35784040</v>
      </c>
      <c r="F628" s="376">
        <f>SUM(F629:F630)</f>
        <v>0</v>
      </c>
      <c r="G628" s="376">
        <f>SUM(G629:G630)</f>
        <v>0</v>
      </c>
      <c r="H628" s="376">
        <f>SUM(H629:H630)</f>
        <v>0</v>
      </c>
      <c r="I628" s="376">
        <f>SUM(I629:I630)</f>
        <v>0</v>
      </c>
      <c r="J628" s="376">
        <f>SUM(J629:J630)</f>
        <v>0</v>
      </c>
      <c r="K628" s="105">
        <f t="shared" si="637"/>
        <v>35784040</v>
      </c>
      <c r="L628" s="376">
        <f t="shared" ref="L628:Q628" si="666">SUM(L629:L630)</f>
        <v>0</v>
      </c>
      <c r="M628" s="376">
        <f t="shared" si="666"/>
        <v>0</v>
      </c>
      <c r="N628" s="376">
        <f t="shared" si="666"/>
        <v>0</v>
      </c>
      <c r="O628" s="376">
        <f t="shared" si="666"/>
        <v>0</v>
      </c>
      <c r="P628" s="376">
        <f t="shared" si="666"/>
        <v>0</v>
      </c>
      <c r="Q628" s="376">
        <f t="shared" si="666"/>
        <v>0</v>
      </c>
      <c r="R628" s="105">
        <f t="shared" si="642"/>
        <v>0</v>
      </c>
      <c r="S628" s="376">
        <f t="shared" ref="S628:Z628" si="667">SUM(S629:S630)</f>
        <v>0</v>
      </c>
      <c r="T628" s="376">
        <f t="shared" si="667"/>
        <v>0</v>
      </c>
      <c r="U628" s="376">
        <f t="shared" si="667"/>
        <v>0</v>
      </c>
      <c r="V628" s="376">
        <f t="shared" si="667"/>
        <v>0</v>
      </c>
      <c r="W628" s="376">
        <f t="shared" si="667"/>
        <v>0</v>
      </c>
      <c r="X628" s="376">
        <f t="shared" si="667"/>
        <v>0</v>
      </c>
      <c r="Y628" s="376">
        <f t="shared" si="667"/>
        <v>0</v>
      </c>
      <c r="Z628" s="376">
        <f t="shared" si="667"/>
        <v>0</v>
      </c>
      <c r="AA628" s="105">
        <f t="shared" si="655"/>
        <v>0</v>
      </c>
      <c r="AB628" s="105">
        <f t="shared" si="656"/>
        <v>0</v>
      </c>
      <c r="AC628" s="104">
        <f t="shared" si="657"/>
        <v>0</v>
      </c>
    </row>
    <row r="629" spans="1:29" s="5" customFormat="1" ht="28.5" x14ac:dyDescent="0.2">
      <c r="A629" s="156"/>
      <c r="B629" s="97" t="s">
        <v>2917</v>
      </c>
      <c r="C629" s="98" t="s">
        <v>2918</v>
      </c>
      <c r="D629" s="118"/>
      <c r="E629" s="285">
        <f>SUM('ADICIONES  2018'!C629:M629)</f>
        <v>22553783</v>
      </c>
      <c r="F629" s="118"/>
      <c r="G629" s="118"/>
      <c r="H629" s="118"/>
      <c r="I629" s="118"/>
      <c r="J629" s="118"/>
      <c r="K629" s="287">
        <f t="shared" si="637"/>
        <v>22553783</v>
      </c>
      <c r="L629" s="118"/>
      <c r="M629" s="118"/>
      <c r="N629" s="118"/>
      <c r="O629" s="118"/>
      <c r="P629" s="118"/>
      <c r="Q629" s="118"/>
      <c r="R629" s="287">
        <f t="shared" si="642"/>
        <v>0</v>
      </c>
      <c r="S629" s="118"/>
      <c r="T629" s="118"/>
      <c r="U629" s="118"/>
      <c r="V629" s="118"/>
      <c r="W629" s="118"/>
      <c r="X629" s="118"/>
      <c r="Y629" s="118"/>
      <c r="Z629" s="118"/>
      <c r="AA629" s="287">
        <f t="shared" si="655"/>
        <v>0</v>
      </c>
      <c r="AB629" s="287">
        <f t="shared" si="656"/>
        <v>0</v>
      </c>
      <c r="AC629" s="37">
        <f t="shared" si="657"/>
        <v>0</v>
      </c>
    </row>
    <row r="630" spans="1:29" s="5" customFormat="1" ht="28.5" x14ac:dyDescent="0.2">
      <c r="A630" s="156"/>
      <c r="B630" s="97" t="s">
        <v>2919</v>
      </c>
      <c r="C630" s="98" t="s">
        <v>2920</v>
      </c>
      <c r="D630" s="118"/>
      <c r="E630" s="285">
        <f>SUM('ADICIONES  2018'!C630:M630)</f>
        <v>13230257</v>
      </c>
      <c r="F630" s="118"/>
      <c r="G630" s="118"/>
      <c r="H630" s="118"/>
      <c r="I630" s="118"/>
      <c r="J630" s="118"/>
      <c r="K630" s="287">
        <f t="shared" si="637"/>
        <v>13230257</v>
      </c>
      <c r="L630" s="118"/>
      <c r="M630" s="118"/>
      <c r="N630" s="118"/>
      <c r="O630" s="118"/>
      <c r="P630" s="118"/>
      <c r="Q630" s="118"/>
      <c r="R630" s="287">
        <f t="shared" si="642"/>
        <v>0</v>
      </c>
      <c r="S630" s="118"/>
      <c r="T630" s="118"/>
      <c r="U630" s="118"/>
      <c r="V630" s="118"/>
      <c r="W630" s="118"/>
      <c r="X630" s="118"/>
      <c r="Y630" s="118"/>
      <c r="Z630" s="118"/>
      <c r="AA630" s="287">
        <f t="shared" si="655"/>
        <v>0</v>
      </c>
      <c r="AB630" s="287">
        <f t="shared" si="656"/>
        <v>0</v>
      </c>
      <c r="AC630" s="37">
        <f t="shared" si="657"/>
        <v>0</v>
      </c>
    </row>
    <row r="631" spans="1:29" s="79" customFormat="1" ht="31.5" x14ac:dyDescent="0.2">
      <c r="A631" s="369"/>
      <c r="B631" s="110" t="s">
        <v>3073</v>
      </c>
      <c r="C631" s="106" t="s">
        <v>3074</v>
      </c>
      <c r="D631" s="376">
        <f>SUM(D632)</f>
        <v>0</v>
      </c>
      <c r="E631" s="105">
        <f>SUM('ADICIONES  2018'!C631:M631)</f>
        <v>21348234</v>
      </c>
      <c r="F631" s="376">
        <f>SUM(F632)</f>
        <v>0</v>
      </c>
      <c r="G631" s="376">
        <f>SUM(G632)</f>
        <v>0</v>
      </c>
      <c r="H631" s="376">
        <f>SUM(H632)</f>
        <v>0</v>
      </c>
      <c r="I631" s="376">
        <f>SUM(I632)</f>
        <v>0</v>
      </c>
      <c r="J631" s="376">
        <f>SUM(J632)</f>
        <v>0</v>
      </c>
      <c r="K631" s="105">
        <f t="shared" si="637"/>
        <v>21348234</v>
      </c>
      <c r="L631" s="376">
        <f t="shared" ref="L631:Q631" si="668">SUM(L632)</f>
        <v>0</v>
      </c>
      <c r="M631" s="376">
        <f t="shared" si="668"/>
        <v>0</v>
      </c>
      <c r="N631" s="376">
        <f t="shared" si="668"/>
        <v>0</v>
      </c>
      <c r="O631" s="376">
        <f t="shared" si="668"/>
        <v>0</v>
      </c>
      <c r="P631" s="376">
        <f t="shared" si="668"/>
        <v>0</v>
      </c>
      <c r="Q631" s="376">
        <f t="shared" si="668"/>
        <v>0</v>
      </c>
      <c r="R631" s="105">
        <f t="shared" si="642"/>
        <v>0</v>
      </c>
      <c r="S631" s="376">
        <f t="shared" ref="S631:Z631" si="669">SUM(S632)</f>
        <v>0</v>
      </c>
      <c r="T631" s="376">
        <f t="shared" si="669"/>
        <v>0</v>
      </c>
      <c r="U631" s="376">
        <f t="shared" si="669"/>
        <v>0</v>
      </c>
      <c r="V631" s="376">
        <f t="shared" si="669"/>
        <v>0</v>
      </c>
      <c r="W631" s="376">
        <f t="shared" si="669"/>
        <v>0</v>
      </c>
      <c r="X631" s="376">
        <f t="shared" si="669"/>
        <v>0</v>
      </c>
      <c r="Y631" s="376">
        <f t="shared" si="669"/>
        <v>0</v>
      </c>
      <c r="Z631" s="376">
        <f t="shared" si="669"/>
        <v>0</v>
      </c>
      <c r="AA631" s="105">
        <f t="shared" si="655"/>
        <v>0</v>
      </c>
      <c r="AB631" s="105">
        <f t="shared" si="656"/>
        <v>0</v>
      </c>
      <c r="AC631" s="104">
        <f t="shared" si="657"/>
        <v>0</v>
      </c>
    </row>
    <row r="632" spans="1:29" s="5" customFormat="1" ht="28.5" x14ac:dyDescent="0.2">
      <c r="A632" s="156"/>
      <c r="B632" s="97" t="s">
        <v>2921</v>
      </c>
      <c r="C632" s="98" t="s">
        <v>2922</v>
      </c>
      <c r="D632" s="118"/>
      <c r="E632" s="285">
        <f>SUM('ADICIONES  2018'!C632:M632)</f>
        <v>21348234</v>
      </c>
      <c r="F632" s="118"/>
      <c r="G632" s="118"/>
      <c r="H632" s="118"/>
      <c r="I632" s="118"/>
      <c r="J632" s="118"/>
      <c r="K632" s="287">
        <f t="shared" si="637"/>
        <v>21348234</v>
      </c>
      <c r="L632" s="118"/>
      <c r="M632" s="118"/>
      <c r="N632" s="118"/>
      <c r="O632" s="118"/>
      <c r="P632" s="118"/>
      <c r="Q632" s="118"/>
      <c r="R632" s="287">
        <f t="shared" si="642"/>
        <v>0</v>
      </c>
      <c r="S632" s="118"/>
      <c r="T632" s="118"/>
      <c r="U632" s="118"/>
      <c r="V632" s="118"/>
      <c r="W632" s="118"/>
      <c r="X632" s="118"/>
      <c r="Y632" s="118"/>
      <c r="Z632" s="118"/>
      <c r="AA632" s="287">
        <f t="shared" si="655"/>
        <v>0</v>
      </c>
      <c r="AB632" s="287">
        <f t="shared" si="656"/>
        <v>0</v>
      </c>
      <c r="AC632" s="37">
        <f t="shared" si="657"/>
        <v>0</v>
      </c>
    </row>
    <row r="633" spans="1:29" s="5" customFormat="1" ht="15.75" x14ac:dyDescent="0.2">
      <c r="A633" s="156"/>
      <c r="B633" s="110" t="s">
        <v>1204</v>
      </c>
      <c r="C633" s="106" t="s">
        <v>1205</v>
      </c>
      <c r="D633" s="105">
        <f>+D634+D636</f>
        <v>0</v>
      </c>
      <c r="E633" s="105">
        <f>SUM('ADICIONES  2018'!C633:M633)</f>
        <v>0</v>
      </c>
      <c r="F633" s="105">
        <f t="shared" ref="F633:J633" si="670">+F634</f>
        <v>0</v>
      </c>
      <c r="G633" s="105">
        <f t="shared" si="670"/>
        <v>0</v>
      </c>
      <c r="H633" s="105">
        <f t="shared" si="670"/>
        <v>0</v>
      </c>
      <c r="I633" s="105">
        <f t="shared" si="670"/>
        <v>0</v>
      </c>
      <c r="J633" s="105">
        <f t="shared" si="670"/>
        <v>0</v>
      </c>
      <c r="K633" s="105">
        <f t="shared" si="637"/>
        <v>0</v>
      </c>
      <c r="L633" s="105">
        <f t="shared" ref="L633:Q633" si="671">+L634</f>
        <v>1220914</v>
      </c>
      <c r="M633" s="105">
        <f t="shared" si="671"/>
        <v>1124888</v>
      </c>
      <c r="N633" s="105">
        <f t="shared" si="671"/>
        <v>1008114</v>
      </c>
      <c r="O633" s="105">
        <f t="shared" si="671"/>
        <v>1004210</v>
      </c>
      <c r="P633" s="105">
        <f t="shared" si="671"/>
        <v>956418</v>
      </c>
      <c r="Q633" s="105">
        <f t="shared" si="671"/>
        <v>892924</v>
      </c>
      <c r="R633" s="105">
        <f t="shared" si="485"/>
        <v>6207468</v>
      </c>
      <c r="S633" s="105">
        <f t="shared" ref="S633:Z633" si="672">+S634</f>
        <v>893484</v>
      </c>
      <c r="T633" s="105">
        <f t="shared" si="672"/>
        <v>0</v>
      </c>
      <c r="U633" s="105">
        <f t="shared" si="672"/>
        <v>1750806</v>
      </c>
      <c r="V633" s="105">
        <f t="shared" si="672"/>
        <v>0</v>
      </c>
      <c r="W633" s="105">
        <f t="shared" si="672"/>
        <v>-8851758</v>
      </c>
      <c r="X633" s="105">
        <f t="shared" si="672"/>
        <v>0</v>
      </c>
      <c r="Y633" s="105">
        <f t="shared" si="672"/>
        <v>0</v>
      </c>
      <c r="Z633" s="105">
        <f t="shared" si="672"/>
        <v>0</v>
      </c>
      <c r="AA633" s="105">
        <f t="shared" si="481"/>
        <v>-6207468</v>
      </c>
      <c r="AB633" s="105">
        <f t="shared" si="351"/>
        <v>0</v>
      </c>
      <c r="AC633" s="104">
        <v>0</v>
      </c>
    </row>
    <row r="634" spans="1:29" s="5" customFormat="1" ht="15.75" x14ac:dyDescent="0.2">
      <c r="A634" s="156"/>
      <c r="B634" s="110" t="s">
        <v>1206</v>
      </c>
      <c r="C634" s="106" t="s">
        <v>1207</v>
      </c>
      <c r="D634" s="105">
        <f>SUM(D635:D635)</f>
        <v>0</v>
      </c>
      <c r="E634" s="105">
        <f>SUM('ADICIONES  2018'!C634:M634)</f>
        <v>0</v>
      </c>
      <c r="F634" s="105">
        <f>SUM(F635:F635)</f>
        <v>0</v>
      </c>
      <c r="G634" s="105">
        <f>SUM(G635:G635)</f>
        <v>0</v>
      </c>
      <c r="H634" s="105">
        <f>SUM(H635:H635)</f>
        <v>0</v>
      </c>
      <c r="I634" s="105">
        <f>SUM(I635:I635)</f>
        <v>0</v>
      </c>
      <c r="J634" s="105">
        <f>SUM(J635:J635)</f>
        <v>0</v>
      </c>
      <c r="K634" s="105">
        <f t="shared" si="637"/>
        <v>0</v>
      </c>
      <c r="L634" s="105">
        <f t="shared" ref="L634:Q634" si="673">SUM(L635:L635)</f>
        <v>1220914</v>
      </c>
      <c r="M634" s="105">
        <f t="shared" si="673"/>
        <v>1124888</v>
      </c>
      <c r="N634" s="105">
        <f t="shared" si="673"/>
        <v>1008114</v>
      </c>
      <c r="O634" s="105">
        <f t="shared" si="673"/>
        <v>1004210</v>
      </c>
      <c r="P634" s="105">
        <f t="shared" si="673"/>
        <v>956418</v>
      </c>
      <c r="Q634" s="105">
        <f t="shared" si="673"/>
        <v>892924</v>
      </c>
      <c r="R634" s="105">
        <f t="shared" si="485"/>
        <v>6207468</v>
      </c>
      <c r="S634" s="105">
        <f t="shared" ref="S634:Z634" si="674">SUM(S635:S635)</f>
        <v>893484</v>
      </c>
      <c r="T634" s="105">
        <f t="shared" si="674"/>
        <v>0</v>
      </c>
      <c r="U634" s="105">
        <f t="shared" si="674"/>
        <v>1750806</v>
      </c>
      <c r="V634" s="105">
        <f t="shared" si="674"/>
        <v>0</v>
      </c>
      <c r="W634" s="105">
        <f t="shared" si="674"/>
        <v>-8851758</v>
      </c>
      <c r="X634" s="105">
        <f t="shared" si="674"/>
        <v>0</v>
      </c>
      <c r="Y634" s="105">
        <f t="shared" si="674"/>
        <v>0</v>
      </c>
      <c r="Z634" s="105">
        <f t="shared" si="674"/>
        <v>0</v>
      </c>
      <c r="AA634" s="105">
        <f t="shared" si="481"/>
        <v>-6207468</v>
      </c>
      <c r="AB634" s="105">
        <f t="shared" si="351"/>
        <v>0</v>
      </c>
      <c r="AC634" s="104">
        <v>0</v>
      </c>
    </row>
    <row r="635" spans="1:29" x14ac:dyDescent="0.2">
      <c r="B635" s="97" t="s">
        <v>1208</v>
      </c>
      <c r="C635" s="98" t="s">
        <v>1209</v>
      </c>
      <c r="D635" s="287">
        <v>0</v>
      </c>
      <c r="E635" s="285">
        <f>SUM('ADICIONES  2018'!C635:M635)</f>
        <v>0</v>
      </c>
      <c r="F635" s="287"/>
      <c r="G635" s="287"/>
      <c r="H635" s="287"/>
      <c r="I635" s="287"/>
      <c r="J635" s="287"/>
      <c r="K635" s="287">
        <f t="shared" si="637"/>
        <v>0</v>
      </c>
      <c r="L635" s="287">
        <v>1220914</v>
      </c>
      <c r="M635" s="287">
        <v>1124888</v>
      </c>
      <c r="N635" s="287">
        <v>1008114</v>
      </c>
      <c r="O635" s="287">
        <v>1004210</v>
      </c>
      <c r="P635" s="287">
        <v>956418</v>
      </c>
      <c r="Q635" s="287">
        <v>892924</v>
      </c>
      <c r="R635" s="287">
        <f t="shared" si="485"/>
        <v>6207468</v>
      </c>
      <c r="S635" s="287">
        <v>893484</v>
      </c>
      <c r="T635" s="287"/>
      <c r="U635" s="287">
        <v>1750806</v>
      </c>
      <c r="V635" s="287"/>
      <c r="W635" s="287">
        <v>-8851758</v>
      </c>
      <c r="X635" s="287"/>
      <c r="Y635" s="287"/>
      <c r="Z635" s="287"/>
      <c r="AA635" s="287">
        <f t="shared" si="481"/>
        <v>-6207468</v>
      </c>
      <c r="AB635" s="287">
        <f t="shared" si="351"/>
        <v>0</v>
      </c>
      <c r="AC635" s="37">
        <v>0</v>
      </c>
    </row>
    <row r="636" spans="1:29" s="5" customFormat="1" ht="15.75" x14ac:dyDescent="0.2">
      <c r="A636" s="156"/>
      <c r="B636" s="99" t="s">
        <v>1654</v>
      </c>
      <c r="C636" s="100" t="s">
        <v>1655</v>
      </c>
      <c r="D636" s="105">
        <f>SUM(D637:D637)</f>
        <v>0</v>
      </c>
      <c r="E636" s="105">
        <f>SUM('ADICIONES  2018'!C636:M636)</f>
        <v>0</v>
      </c>
      <c r="F636" s="105">
        <f>SUM(F637:F637)</f>
        <v>0</v>
      </c>
      <c r="G636" s="105">
        <f>SUM(G637:G637)</f>
        <v>0</v>
      </c>
      <c r="H636" s="105">
        <f>SUM(H637:H637)</f>
        <v>0</v>
      </c>
      <c r="I636" s="105">
        <f>SUM(I637:I637)</f>
        <v>0</v>
      </c>
      <c r="J636" s="105">
        <f>SUM(J637:J637)</f>
        <v>0</v>
      </c>
      <c r="K636" s="286">
        <f t="shared" si="637"/>
        <v>0</v>
      </c>
      <c r="L636" s="105">
        <f t="shared" ref="L636:Q636" si="675">SUM(L637:L637)</f>
        <v>0</v>
      </c>
      <c r="M636" s="105">
        <f t="shared" si="675"/>
        <v>0</v>
      </c>
      <c r="N636" s="105">
        <f t="shared" si="675"/>
        <v>0</v>
      </c>
      <c r="O636" s="105">
        <f t="shared" si="675"/>
        <v>0</v>
      </c>
      <c r="P636" s="105">
        <f t="shared" si="675"/>
        <v>0</v>
      </c>
      <c r="Q636" s="105">
        <f t="shared" si="675"/>
        <v>0</v>
      </c>
      <c r="R636" s="286">
        <f t="shared" si="485"/>
        <v>0</v>
      </c>
      <c r="S636" s="105">
        <f t="shared" ref="S636:Z636" si="676">SUM(S637:S637)</f>
        <v>0</v>
      </c>
      <c r="T636" s="105">
        <f t="shared" si="676"/>
        <v>0</v>
      </c>
      <c r="U636" s="105">
        <f t="shared" si="676"/>
        <v>0</v>
      </c>
      <c r="V636" s="105">
        <f t="shared" si="676"/>
        <v>0</v>
      </c>
      <c r="W636" s="105">
        <f t="shared" si="676"/>
        <v>0</v>
      </c>
      <c r="X636" s="105">
        <f t="shared" si="676"/>
        <v>0</v>
      </c>
      <c r="Y636" s="105">
        <f t="shared" si="676"/>
        <v>0</v>
      </c>
      <c r="Z636" s="105">
        <f t="shared" si="676"/>
        <v>0</v>
      </c>
      <c r="AA636" s="105">
        <f t="shared" si="481"/>
        <v>0</v>
      </c>
      <c r="AB636" s="105">
        <f t="shared" si="351"/>
        <v>0</v>
      </c>
      <c r="AC636" s="104">
        <v>0</v>
      </c>
    </row>
    <row r="637" spans="1:29" x14ac:dyDescent="0.2">
      <c r="B637" s="97" t="s">
        <v>1656</v>
      </c>
      <c r="C637" s="98" t="s">
        <v>1657</v>
      </c>
      <c r="D637" s="287"/>
      <c r="E637" s="285">
        <f>SUM('ADICIONES  2018'!C637:M637)</f>
        <v>0</v>
      </c>
      <c r="F637" s="287"/>
      <c r="G637" s="287"/>
      <c r="H637" s="287"/>
      <c r="I637" s="287"/>
      <c r="J637" s="287"/>
      <c r="K637" s="287">
        <f t="shared" si="637"/>
        <v>0</v>
      </c>
      <c r="L637" s="287"/>
      <c r="M637" s="287"/>
      <c r="N637" s="287"/>
      <c r="O637" s="287"/>
      <c r="P637" s="287"/>
      <c r="Q637" s="287"/>
      <c r="R637" s="287">
        <f t="shared" si="485"/>
        <v>0</v>
      </c>
      <c r="S637" s="287"/>
      <c r="T637" s="287"/>
      <c r="U637" s="287"/>
      <c r="V637" s="287"/>
      <c r="W637" s="287"/>
      <c r="X637" s="287"/>
      <c r="Y637" s="287"/>
      <c r="Z637" s="287"/>
      <c r="AA637" s="287">
        <f t="shared" si="481"/>
        <v>0</v>
      </c>
      <c r="AB637" s="287">
        <f t="shared" si="351"/>
        <v>0</v>
      </c>
      <c r="AC637" s="37">
        <v>0</v>
      </c>
    </row>
    <row r="638" spans="1:29" s="79" customFormat="1" ht="15.75" x14ac:dyDescent="0.2">
      <c r="A638" s="363"/>
      <c r="B638" s="110" t="s">
        <v>785</v>
      </c>
      <c r="C638" s="106" t="s">
        <v>786</v>
      </c>
      <c r="D638" s="105">
        <f>+D641</f>
        <v>20000000000</v>
      </c>
      <c r="E638" s="105">
        <f>SUM('ADICIONES  2018'!C638:M638)</f>
        <v>31034111490.450001</v>
      </c>
      <c r="F638" s="105">
        <f t="shared" ref="F638:J638" si="677">+F641</f>
        <v>0</v>
      </c>
      <c r="G638" s="105">
        <f t="shared" si="677"/>
        <v>0</v>
      </c>
      <c r="H638" s="105">
        <f t="shared" si="677"/>
        <v>0</v>
      </c>
      <c r="I638" s="105">
        <f t="shared" si="677"/>
        <v>0</v>
      </c>
      <c r="J638" s="105">
        <f t="shared" si="677"/>
        <v>0</v>
      </c>
      <c r="K638" s="105">
        <f t="shared" si="637"/>
        <v>51034111490.449997</v>
      </c>
      <c r="L638" s="105">
        <f t="shared" ref="L638:Q638" si="678">+L641</f>
        <v>0</v>
      </c>
      <c r="M638" s="105">
        <f t="shared" si="678"/>
        <v>0</v>
      </c>
      <c r="N638" s="105">
        <f t="shared" si="678"/>
        <v>0</v>
      </c>
      <c r="O638" s="105">
        <f t="shared" si="678"/>
        <v>0</v>
      </c>
      <c r="P638" s="105">
        <f t="shared" si="678"/>
        <v>0</v>
      </c>
      <c r="Q638" s="105">
        <f t="shared" si="678"/>
        <v>0</v>
      </c>
      <c r="R638" s="286">
        <f t="shared" si="485"/>
        <v>0</v>
      </c>
      <c r="S638" s="105">
        <f t="shared" ref="S638:Z638" si="679">+S641</f>
        <v>0</v>
      </c>
      <c r="T638" s="105">
        <f t="shared" si="679"/>
        <v>0</v>
      </c>
      <c r="U638" s="105">
        <f t="shared" si="679"/>
        <v>0</v>
      </c>
      <c r="V638" s="105">
        <f t="shared" si="679"/>
        <v>0</v>
      </c>
      <c r="W638" s="105">
        <f t="shared" si="679"/>
        <v>0</v>
      </c>
      <c r="X638" s="105">
        <f t="shared" si="679"/>
        <v>0</v>
      </c>
      <c r="Y638" s="105">
        <f t="shared" si="679"/>
        <v>0</v>
      </c>
      <c r="Z638" s="105">
        <f t="shared" si="679"/>
        <v>0</v>
      </c>
      <c r="AA638" s="105">
        <f t="shared" si="481"/>
        <v>0</v>
      </c>
      <c r="AB638" s="105">
        <f t="shared" si="351"/>
        <v>0</v>
      </c>
      <c r="AC638" s="104">
        <f t="shared" si="352"/>
        <v>0</v>
      </c>
    </row>
    <row r="639" spans="1:29" s="79" customFormat="1" ht="69.75" customHeight="1" x14ac:dyDescent="0.2">
      <c r="A639" s="369"/>
      <c r="B639" s="110" t="s">
        <v>3075</v>
      </c>
      <c r="C639" s="106" t="s">
        <v>3076</v>
      </c>
      <c r="D639" s="105">
        <f>+D640</f>
        <v>0</v>
      </c>
      <c r="E639" s="105">
        <f>SUM('ADICIONES  2018'!C639:M639)</f>
        <v>31034111490.450001</v>
      </c>
      <c r="F639" s="105">
        <f t="shared" ref="F639:J639" si="680">+F640</f>
        <v>0</v>
      </c>
      <c r="G639" s="105">
        <f t="shared" si="680"/>
        <v>0</v>
      </c>
      <c r="H639" s="105">
        <f t="shared" si="680"/>
        <v>0</v>
      </c>
      <c r="I639" s="105">
        <f t="shared" si="680"/>
        <v>0</v>
      </c>
      <c r="J639" s="105">
        <f t="shared" si="680"/>
        <v>0</v>
      </c>
      <c r="K639" s="105">
        <f t="shared" si="637"/>
        <v>31034111490.450001</v>
      </c>
      <c r="L639" s="105">
        <f t="shared" ref="L639:Q639" si="681">+L640</f>
        <v>0</v>
      </c>
      <c r="M639" s="105">
        <f t="shared" si="681"/>
        <v>0</v>
      </c>
      <c r="N639" s="105">
        <f t="shared" si="681"/>
        <v>0</v>
      </c>
      <c r="O639" s="105">
        <f t="shared" si="681"/>
        <v>0</v>
      </c>
      <c r="P639" s="105">
        <f t="shared" si="681"/>
        <v>0</v>
      </c>
      <c r="Q639" s="105">
        <f t="shared" si="681"/>
        <v>0</v>
      </c>
      <c r="R639" s="286">
        <f t="shared" ref="R639:R640" si="682">SUM(L639:Q639)</f>
        <v>0</v>
      </c>
      <c r="S639" s="105">
        <f t="shared" ref="S639:Z639" si="683">+S640</f>
        <v>0</v>
      </c>
      <c r="T639" s="105">
        <f t="shared" si="683"/>
        <v>0</v>
      </c>
      <c r="U639" s="105">
        <f t="shared" si="683"/>
        <v>0</v>
      </c>
      <c r="V639" s="105">
        <f t="shared" si="683"/>
        <v>0</v>
      </c>
      <c r="W639" s="105">
        <f t="shared" si="683"/>
        <v>0</v>
      </c>
      <c r="X639" s="105">
        <f t="shared" si="683"/>
        <v>0</v>
      </c>
      <c r="Y639" s="105">
        <f t="shared" si="683"/>
        <v>0</v>
      </c>
      <c r="Z639" s="105">
        <f t="shared" si="683"/>
        <v>0</v>
      </c>
      <c r="AA639" s="105">
        <f t="shared" ref="AA639:AA640" si="684">SUM(S639:Z639)</f>
        <v>0</v>
      </c>
      <c r="AB639" s="105">
        <f t="shared" ref="AB639:AB640" si="685">+R639+AA639</f>
        <v>0</v>
      </c>
      <c r="AC639" s="104">
        <f t="shared" ref="AC639:AC640" si="686">+AB639/K639</f>
        <v>0</v>
      </c>
    </row>
    <row r="640" spans="1:29" s="21" customFormat="1" ht="25.5" customHeight="1" x14ac:dyDescent="0.2">
      <c r="A640" s="92">
        <v>1</v>
      </c>
      <c r="B640" s="111" t="s">
        <v>3077</v>
      </c>
      <c r="C640" s="112" t="s">
        <v>3078</v>
      </c>
      <c r="D640" s="285"/>
      <c r="E640" s="285">
        <f>SUM('ADICIONES  2018'!C640:M640)</f>
        <v>31034111490.450001</v>
      </c>
      <c r="F640" s="285"/>
      <c r="G640" s="285"/>
      <c r="H640" s="285"/>
      <c r="I640" s="285"/>
      <c r="J640" s="285"/>
      <c r="K640" s="285">
        <f t="shared" si="637"/>
        <v>31034111490.450001</v>
      </c>
      <c r="L640" s="285"/>
      <c r="M640" s="285"/>
      <c r="N640" s="285"/>
      <c r="O640" s="285"/>
      <c r="P640" s="285"/>
      <c r="Q640" s="285"/>
      <c r="R640" s="287">
        <f t="shared" si="682"/>
        <v>0</v>
      </c>
      <c r="S640" s="285"/>
      <c r="T640" s="285"/>
      <c r="U640" s="285"/>
      <c r="V640" s="285"/>
      <c r="W640" s="285"/>
      <c r="X640" s="285"/>
      <c r="Y640" s="285"/>
      <c r="Z640" s="285"/>
      <c r="AA640" s="285">
        <f t="shared" si="684"/>
        <v>0</v>
      </c>
      <c r="AB640" s="285">
        <f t="shared" si="685"/>
        <v>0</v>
      </c>
      <c r="AC640" s="113">
        <f t="shared" si="686"/>
        <v>0</v>
      </c>
    </row>
    <row r="641" spans="1:29" s="79" customFormat="1" ht="47.25" x14ac:dyDescent="0.2">
      <c r="A641" s="363">
        <v>1</v>
      </c>
      <c r="B641" s="110" t="s">
        <v>787</v>
      </c>
      <c r="C641" s="106" t="s">
        <v>3079</v>
      </c>
      <c r="D641" s="105">
        <f>SUM(D642:D643)</f>
        <v>20000000000</v>
      </c>
      <c r="E641" s="105">
        <f>SUM('ADICIONES  2018'!C641:M641)</f>
        <v>0</v>
      </c>
      <c r="F641" s="105">
        <f t="shared" ref="F641:J641" si="687">SUM(F642:F643)</f>
        <v>0</v>
      </c>
      <c r="G641" s="105">
        <f t="shared" si="687"/>
        <v>0</v>
      </c>
      <c r="H641" s="105">
        <f t="shared" si="687"/>
        <v>0</v>
      </c>
      <c r="I641" s="105">
        <f t="shared" si="687"/>
        <v>0</v>
      </c>
      <c r="J641" s="105">
        <f t="shared" si="687"/>
        <v>0</v>
      </c>
      <c r="K641" s="105">
        <f t="shared" si="637"/>
        <v>20000000000</v>
      </c>
      <c r="L641" s="105">
        <f t="shared" ref="L641:Q641" si="688">SUM(L642:L643)</f>
        <v>0</v>
      </c>
      <c r="M641" s="105">
        <f t="shared" si="688"/>
        <v>0</v>
      </c>
      <c r="N641" s="105">
        <f t="shared" si="688"/>
        <v>0</v>
      </c>
      <c r="O641" s="105">
        <f t="shared" si="688"/>
        <v>0</v>
      </c>
      <c r="P641" s="105">
        <f t="shared" si="688"/>
        <v>0</v>
      </c>
      <c r="Q641" s="105">
        <f t="shared" si="688"/>
        <v>0</v>
      </c>
      <c r="R641" s="286">
        <f t="shared" si="485"/>
        <v>0</v>
      </c>
      <c r="S641" s="105">
        <f t="shared" ref="S641:Z641" si="689">SUM(S642:S643)</f>
        <v>0</v>
      </c>
      <c r="T641" s="105">
        <f t="shared" si="689"/>
        <v>0</v>
      </c>
      <c r="U641" s="105">
        <f t="shared" si="689"/>
        <v>0</v>
      </c>
      <c r="V641" s="105">
        <f t="shared" si="689"/>
        <v>0</v>
      </c>
      <c r="W641" s="105">
        <f t="shared" si="689"/>
        <v>0</v>
      </c>
      <c r="X641" s="105">
        <f t="shared" si="689"/>
        <v>0</v>
      </c>
      <c r="Y641" s="105">
        <f t="shared" si="689"/>
        <v>0</v>
      </c>
      <c r="Z641" s="105">
        <f t="shared" si="689"/>
        <v>0</v>
      </c>
      <c r="AA641" s="105">
        <f t="shared" si="481"/>
        <v>0</v>
      </c>
      <c r="AB641" s="105">
        <f t="shared" si="351"/>
        <v>0</v>
      </c>
      <c r="AC641" s="104">
        <f t="shared" si="352"/>
        <v>0</v>
      </c>
    </row>
    <row r="642" spans="1:29" ht="42.75" x14ac:dyDescent="0.2">
      <c r="B642" s="97" t="s">
        <v>789</v>
      </c>
      <c r="C642" s="98" t="s">
        <v>790</v>
      </c>
      <c r="D642" s="287">
        <v>10000000000</v>
      </c>
      <c r="E642" s="285">
        <f>SUM('ADICIONES  2018'!C642:M642)</f>
        <v>0</v>
      </c>
      <c r="F642" s="287"/>
      <c r="G642" s="287"/>
      <c r="H642" s="287"/>
      <c r="I642" s="287"/>
      <c r="J642" s="287"/>
      <c r="K642" s="287">
        <f t="shared" si="637"/>
        <v>10000000000</v>
      </c>
      <c r="L642" s="287"/>
      <c r="M642" s="287"/>
      <c r="N642" s="287"/>
      <c r="O642" s="287"/>
      <c r="P642" s="287"/>
      <c r="Q642" s="287"/>
      <c r="R642" s="287">
        <f t="shared" si="485"/>
        <v>0</v>
      </c>
      <c r="S642" s="287"/>
      <c r="T642" s="287"/>
      <c r="U642" s="287"/>
      <c r="V642" s="287"/>
      <c r="W642" s="287"/>
      <c r="X642" s="287"/>
      <c r="Y642" s="287"/>
      <c r="Z642" s="287"/>
      <c r="AA642" s="287">
        <f t="shared" si="481"/>
        <v>0</v>
      </c>
      <c r="AB642" s="287">
        <f t="shared" si="351"/>
        <v>0</v>
      </c>
      <c r="AC642" s="37">
        <f t="shared" si="352"/>
        <v>0</v>
      </c>
    </row>
    <row r="643" spans="1:29" ht="42.75" x14ac:dyDescent="0.2">
      <c r="B643" s="97" t="s">
        <v>791</v>
      </c>
      <c r="C643" s="98" t="s">
        <v>792</v>
      </c>
      <c r="D643" s="287">
        <v>10000000000</v>
      </c>
      <c r="E643" s="285">
        <f>SUM('ADICIONES  2018'!C643:M643)</f>
        <v>0</v>
      </c>
      <c r="F643" s="287"/>
      <c r="G643" s="287"/>
      <c r="H643" s="287"/>
      <c r="I643" s="287"/>
      <c r="J643" s="287"/>
      <c r="K643" s="287">
        <f t="shared" si="637"/>
        <v>10000000000</v>
      </c>
      <c r="L643" s="287"/>
      <c r="M643" s="287"/>
      <c r="N643" s="287"/>
      <c r="O643" s="287"/>
      <c r="P643" s="287"/>
      <c r="Q643" s="287"/>
      <c r="R643" s="287">
        <f t="shared" si="485"/>
        <v>0</v>
      </c>
      <c r="S643" s="287"/>
      <c r="T643" s="287"/>
      <c r="U643" s="287"/>
      <c r="V643" s="287"/>
      <c r="W643" s="287"/>
      <c r="X643" s="287"/>
      <c r="Y643" s="287"/>
      <c r="Z643" s="287"/>
      <c r="AA643" s="287">
        <f t="shared" si="481"/>
        <v>0</v>
      </c>
      <c r="AB643" s="287">
        <f t="shared" si="351"/>
        <v>0</v>
      </c>
      <c r="AC643" s="37">
        <f t="shared" si="352"/>
        <v>0</v>
      </c>
    </row>
    <row r="644" spans="1:29" s="79" customFormat="1" ht="60" x14ac:dyDescent="0.2">
      <c r="A644" s="363"/>
      <c r="B644" s="110" t="s">
        <v>338</v>
      </c>
      <c r="C644" s="100" t="s">
        <v>793</v>
      </c>
      <c r="D644" s="105">
        <f>+D645</f>
        <v>15000000000</v>
      </c>
      <c r="E644" s="105">
        <f>SUM('ADICIONES  2018'!C644:M644)</f>
        <v>4909362390.3699999</v>
      </c>
      <c r="F644" s="105">
        <f t="shared" ref="F644:J645" si="690">+F645</f>
        <v>0</v>
      </c>
      <c r="G644" s="105">
        <f t="shared" si="690"/>
        <v>0</v>
      </c>
      <c r="H644" s="105">
        <f t="shared" si="690"/>
        <v>0</v>
      </c>
      <c r="I644" s="105">
        <f t="shared" si="690"/>
        <v>0</v>
      </c>
      <c r="J644" s="105">
        <f t="shared" si="690"/>
        <v>0</v>
      </c>
      <c r="K644" s="105">
        <f t="shared" si="637"/>
        <v>19909362390.369999</v>
      </c>
      <c r="L644" s="105">
        <f t="shared" ref="L644:Q645" si="691">+L645</f>
        <v>0</v>
      </c>
      <c r="M644" s="105">
        <f t="shared" si="691"/>
        <v>0</v>
      </c>
      <c r="N644" s="105">
        <f t="shared" si="691"/>
        <v>0</v>
      </c>
      <c r="O644" s="105">
        <f t="shared" si="691"/>
        <v>19309362390.369999</v>
      </c>
      <c r="P644" s="105">
        <f t="shared" si="691"/>
        <v>112014845</v>
      </c>
      <c r="Q644" s="105">
        <f t="shared" si="691"/>
        <v>50080809</v>
      </c>
      <c r="R644" s="105">
        <f t="shared" si="485"/>
        <v>19471458044.369999</v>
      </c>
      <c r="S644" s="105">
        <f t="shared" ref="S644:Z645" si="692">+S645</f>
        <v>651244622</v>
      </c>
      <c r="T644" s="105">
        <f t="shared" si="692"/>
        <v>50484966</v>
      </c>
      <c r="U644" s="105">
        <f t="shared" si="692"/>
        <v>0</v>
      </c>
      <c r="V644" s="105">
        <f t="shared" si="692"/>
        <v>49128721</v>
      </c>
      <c r="W644" s="105">
        <f t="shared" si="692"/>
        <v>-153619624</v>
      </c>
      <c r="X644" s="105">
        <f t="shared" si="692"/>
        <v>0</v>
      </c>
      <c r="Y644" s="105">
        <f t="shared" si="692"/>
        <v>0</v>
      </c>
      <c r="Z644" s="105">
        <f t="shared" si="692"/>
        <v>0</v>
      </c>
      <c r="AA644" s="105">
        <f t="shared" si="481"/>
        <v>597238685</v>
      </c>
      <c r="AB644" s="105">
        <f t="shared" si="351"/>
        <v>20068696729.369999</v>
      </c>
      <c r="AC644" s="104">
        <f t="shared" si="352"/>
        <v>1.0080029855238894</v>
      </c>
    </row>
    <row r="645" spans="1:29" s="79" customFormat="1" ht="31.5" x14ac:dyDescent="0.2">
      <c r="A645" s="363"/>
      <c r="B645" s="110" t="s">
        <v>794</v>
      </c>
      <c r="C645" s="106" t="s">
        <v>795</v>
      </c>
      <c r="D645" s="105">
        <f>+D646</f>
        <v>15000000000</v>
      </c>
      <c r="E645" s="105">
        <f>SUM('ADICIONES  2018'!C645:M645)</f>
        <v>4909362390.3699999</v>
      </c>
      <c r="F645" s="105">
        <f t="shared" si="690"/>
        <v>0</v>
      </c>
      <c r="G645" s="105">
        <f t="shared" si="690"/>
        <v>0</v>
      </c>
      <c r="H645" s="105">
        <f t="shared" si="690"/>
        <v>0</v>
      </c>
      <c r="I645" s="105">
        <f t="shared" si="690"/>
        <v>0</v>
      </c>
      <c r="J645" s="105">
        <f t="shared" si="690"/>
        <v>0</v>
      </c>
      <c r="K645" s="105">
        <f t="shared" si="637"/>
        <v>19909362390.369999</v>
      </c>
      <c r="L645" s="105">
        <f t="shared" si="691"/>
        <v>0</v>
      </c>
      <c r="M645" s="105">
        <f t="shared" si="691"/>
        <v>0</v>
      </c>
      <c r="N645" s="105">
        <f t="shared" si="691"/>
        <v>0</v>
      </c>
      <c r="O645" s="105">
        <f t="shared" si="691"/>
        <v>19309362390.369999</v>
      </c>
      <c r="P645" s="105">
        <f t="shared" si="691"/>
        <v>112014845</v>
      </c>
      <c r="Q645" s="105">
        <f t="shared" si="691"/>
        <v>50080809</v>
      </c>
      <c r="R645" s="105">
        <f t="shared" si="485"/>
        <v>19471458044.369999</v>
      </c>
      <c r="S645" s="105">
        <f t="shared" si="692"/>
        <v>651244622</v>
      </c>
      <c r="T645" s="105">
        <f t="shared" si="692"/>
        <v>50484966</v>
      </c>
      <c r="U645" s="105">
        <f t="shared" si="692"/>
        <v>0</v>
      </c>
      <c r="V645" s="105">
        <f t="shared" si="692"/>
        <v>49128721</v>
      </c>
      <c r="W645" s="105">
        <f t="shared" si="692"/>
        <v>-153619624</v>
      </c>
      <c r="X645" s="105">
        <f t="shared" si="692"/>
        <v>0</v>
      </c>
      <c r="Y645" s="105">
        <f t="shared" si="692"/>
        <v>0</v>
      </c>
      <c r="Z645" s="105">
        <f t="shared" si="692"/>
        <v>0</v>
      </c>
      <c r="AA645" s="105">
        <f t="shared" si="481"/>
        <v>597238685</v>
      </c>
      <c r="AB645" s="105">
        <f t="shared" si="351"/>
        <v>20068696729.369999</v>
      </c>
      <c r="AC645" s="104">
        <f t="shared" si="352"/>
        <v>1.0080029855238894</v>
      </c>
    </row>
    <row r="646" spans="1:29" s="79" customFormat="1" ht="31.5" x14ac:dyDescent="0.2">
      <c r="A646" s="363"/>
      <c r="B646" s="110" t="s">
        <v>796</v>
      </c>
      <c r="C646" s="106" t="s">
        <v>797</v>
      </c>
      <c r="D646" s="105">
        <f>SUM(D647:D651)</f>
        <v>15000000000</v>
      </c>
      <c r="E646" s="105">
        <f>SUM('ADICIONES  2018'!C646:M646)</f>
        <v>4909362390.3699999</v>
      </c>
      <c r="F646" s="105">
        <f t="shared" ref="F646:J646" si="693">SUM(F647:F651)</f>
        <v>0</v>
      </c>
      <c r="G646" s="105">
        <f t="shared" si="693"/>
        <v>0</v>
      </c>
      <c r="H646" s="105">
        <f t="shared" si="693"/>
        <v>0</v>
      </c>
      <c r="I646" s="105">
        <f t="shared" si="693"/>
        <v>0</v>
      </c>
      <c r="J646" s="105">
        <f t="shared" si="693"/>
        <v>0</v>
      </c>
      <c r="K646" s="105">
        <f t="shared" si="637"/>
        <v>19909362390.369999</v>
      </c>
      <c r="L646" s="105">
        <f t="shared" ref="L646:Q646" si="694">SUM(L647:L651)</f>
        <v>0</v>
      </c>
      <c r="M646" s="105">
        <f t="shared" si="694"/>
        <v>0</v>
      </c>
      <c r="N646" s="105">
        <f t="shared" si="694"/>
        <v>0</v>
      </c>
      <c r="O646" s="105">
        <f t="shared" si="694"/>
        <v>19309362390.369999</v>
      </c>
      <c r="P646" s="105">
        <f t="shared" si="694"/>
        <v>112014845</v>
      </c>
      <c r="Q646" s="105">
        <f t="shared" si="694"/>
        <v>50080809</v>
      </c>
      <c r="R646" s="105">
        <f t="shared" si="485"/>
        <v>19471458044.369999</v>
      </c>
      <c r="S646" s="105">
        <f t="shared" ref="S646:Z646" si="695">SUM(S647:S651)</f>
        <v>651244622</v>
      </c>
      <c r="T646" s="105">
        <f t="shared" si="695"/>
        <v>50484966</v>
      </c>
      <c r="U646" s="105">
        <f t="shared" si="695"/>
        <v>0</v>
      </c>
      <c r="V646" s="105">
        <f t="shared" si="695"/>
        <v>49128721</v>
      </c>
      <c r="W646" s="105">
        <f t="shared" si="695"/>
        <v>-153619624</v>
      </c>
      <c r="X646" s="105">
        <f t="shared" si="695"/>
        <v>0</v>
      </c>
      <c r="Y646" s="105">
        <f t="shared" si="695"/>
        <v>0</v>
      </c>
      <c r="Z646" s="105">
        <f t="shared" si="695"/>
        <v>0</v>
      </c>
      <c r="AA646" s="105">
        <f t="shared" si="481"/>
        <v>597238685</v>
      </c>
      <c r="AB646" s="105">
        <f t="shared" si="351"/>
        <v>20068696729.369999</v>
      </c>
      <c r="AC646" s="104">
        <f t="shared" si="352"/>
        <v>1.0080029855238894</v>
      </c>
    </row>
    <row r="647" spans="1:29" x14ac:dyDescent="0.2">
      <c r="A647" s="364">
        <v>1</v>
      </c>
      <c r="B647" s="97" t="s">
        <v>798</v>
      </c>
      <c r="C647" s="98" t="s">
        <v>132</v>
      </c>
      <c r="D647" s="287">
        <v>15000000000</v>
      </c>
      <c r="E647" s="285">
        <f>SUM('ADICIONES  2018'!C647:M647)</f>
        <v>0</v>
      </c>
      <c r="F647" s="287"/>
      <c r="G647" s="287"/>
      <c r="H647" s="287"/>
      <c r="I647" s="287"/>
      <c r="J647" s="287"/>
      <c r="K647" s="287">
        <f t="shared" si="637"/>
        <v>15000000000</v>
      </c>
      <c r="L647" s="287"/>
      <c r="M647" s="287"/>
      <c r="N647" s="287"/>
      <c r="O647" s="287">
        <v>19309362390.369999</v>
      </c>
      <c r="P647" s="287">
        <v>112014845</v>
      </c>
      <c r="Q647" s="287">
        <v>50080809</v>
      </c>
      <c r="R647" s="287">
        <f t="shared" si="485"/>
        <v>19471458044.369999</v>
      </c>
      <c r="S647" s="287">
        <v>51244622</v>
      </c>
      <c r="T647" s="287">
        <v>50484966</v>
      </c>
      <c r="U647" s="287"/>
      <c r="V647" s="287">
        <v>49128721</v>
      </c>
      <c r="W647" s="287">
        <v>-4462982014.3699999</v>
      </c>
      <c r="X647" s="287"/>
      <c r="Y647" s="287"/>
      <c r="Z647" s="287"/>
      <c r="AA647" s="287">
        <f t="shared" si="481"/>
        <v>-4312123705.3699999</v>
      </c>
      <c r="AB647" s="287">
        <f t="shared" si="351"/>
        <v>15159334339</v>
      </c>
      <c r="AC647" s="37">
        <f t="shared" si="352"/>
        <v>1.0106222892666668</v>
      </c>
    </row>
    <row r="648" spans="1:29" x14ac:dyDescent="0.2">
      <c r="A648" s="364">
        <v>1</v>
      </c>
      <c r="B648" s="97" t="s">
        <v>798</v>
      </c>
      <c r="C648" s="98" t="s">
        <v>132</v>
      </c>
      <c r="D648" s="287"/>
      <c r="E648" s="285">
        <f>SUM('ADICIONES  2018'!C648:M648)</f>
        <v>2666120772</v>
      </c>
      <c r="F648" s="287"/>
      <c r="G648" s="287"/>
      <c r="H648" s="287"/>
      <c r="I648" s="287"/>
      <c r="J648" s="287"/>
      <c r="K648" s="287">
        <f t="shared" si="637"/>
        <v>2666120772</v>
      </c>
      <c r="L648" s="287"/>
      <c r="M648" s="287"/>
      <c r="N648" s="287"/>
      <c r="O648" s="287"/>
      <c r="P648" s="287"/>
      <c r="Q648" s="287"/>
      <c r="R648" s="287">
        <f t="shared" si="485"/>
        <v>0</v>
      </c>
      <c r="S648" s="287"/>
      <c r="T648" s="287">
        <v>0</v>
      </c>
      <c r="U648" s="287"/>
      <c r="V648" s="287"/>
      <c r="W648" s="287">
        <v>2666120772</v>
      </c>
      <c r="X648" s="287"/>
      <c r="Y648" s="287"/>
      <c r="Z648" s="287"/>
      <c r="AA648" s="287">
        <f t="shared" si="481"/>
        <v>2666120772</v>
      </c>
      <c r="AB648" s="287">
        <f t="shared" si="351"/>
        <v>2666120772</v>
      </c>
      <c r="AC648" s="37">
        <f t="shared" si="352"/>
        <v>1</v>
      </c>
    </row>
    <row r="649" spans="1:29" x14ac:dyDescent="0.2">
      <c r="A649" s="364">
        <v>1</v>
      </c>
      <c r="B649" s="97" t="s">
        <v>798</v>
      </c>
      <c r="C649" s="98" t="s">
        <v>132</v>
      </c>
      <c r="D649" s="287"/>
      <c r="E649" s="285">
        <f>SUM('ADICIONES  2018'!C649:M649)</f>
        <v>1643241618.3699999</v>
      </c>
      <c r="F649" s="287"/>
      <c r="G649" s="287"/>
      <c r="H649" s="287"/>
      <c r="I649" s="287"/>
      <c r="J649" s="287"/>
      <c r="K649" s="287">
        <f t="shared" si="637"/>
        <v>1643241618.3699999</v>
      </c>
      <c r="L649" s="287"/>
      <c r="M649" s="287"/>
      <c r="N649" s="287"/>
      <c r="O649" s="287"/>
      <c r="P649" s="287"/>
      <c r="Q649" s="287"/>
      <c r="R649" s="287">
        <f t="shared" si="485"/>
        <v>0</v>
      </c>
      <c r="S649" s="287"/>
      <c r="T649" s="287">
        <v>0</v>
      </c>
      <c r="U649" s="287"/>
      <c r="V649" s="287"/>
      <c r="W649" s="287">
        <v>1643241618.3699999</v>
      </c>
      <c r="X649" s="287"/>
      <c r="Y649" s="287"/>
      <c r="Z649" s="287"/>
      <c r="AA649" s="287">
        <f t="shared" si="481"/>
        <v>1643241618.3699999</v>
      </c>
      <c r="AB649" s="287">
        <f t="shared" si="351"/>
        <v>1643241618.3699999</v>
      </c>
      <c r="AC649" s="37">
        <f t="shared" si="352"/>
        <v>1</v>
      </c>
    </row>
    <row r="650" spans="1:29" x14ac:dyDescent="0.2">
      <c r="A650" s="364">
        <v>1</v>
      </c>
      <c r="B650" s="97" t="s">
        <v>1282</v>
      </c>
      <c r="C650" s="98" t="s">
        <v>1283</v>
      </c>
      <c r="D650" s="287"/>
      <c r="E650" s="285">
        <f>SUM('ADICIONES  2018'!C650:M650)</f>
        <v>0</v>
      </c>
      <c r="F650" s="287"/>
      <c r="G650" s="287"/>
      <c r="H650" s="287"/>
      <c r="I650" s="287"/>
      <c r="J650" s="287"/>
      <c r="K650" s="287">
        <f t="shared" si="637"/>
        <v>0</v>
      </c>
      <c r="L650" s="287"/>
      <c r="M650" s="287"/>
      <c r="N650" s="287"/>
      <c r="O650" s="287"/>
      <c r="P650" s="287"/>
      <c r="Q650" s="287"/>
      <c r="R650" s="287">
        <f t="shared" si="485"/>
        <v>0</v>
      </c>
      <c r="S650" s="287">
        <v>600000000</v>
      </c>
      <c r="T650" s="287">
        <v>0</v>
      </c>
      <c r="U650" s="287"/>
      <c r="V650" s="287"/>
      <c r="W650" s="287">
        <v>0</v>
      </c>
      <c r="X650" s="287"/>
      <c r="Y650" s="287"/>
      <c r="Z650" s="287"/>
      <c r="AA650" s="287">
        <f t="shared" si="481"/>
        <v>600000000</v>
      </c>
      <c r="AB650" s="287">
        <f t="shared" si="351"/>
        <v>600000000</v>
      </c>
      <c r="AC650" s="37">
        <v>0</v>
      </c>
    </row>
    <row r="651" spans="1:29" x14ac:dyDescent="0.2">
      <c r="A651" s="364">
        <v>1</v>
      </c>
      <c r="B651" s="97" t="s">
        <v>1282</v>
      </c>
      <c r="C651" s="98" t="s">
        <v>1283</v>
      </c>
      <c r="D651" s="287"/>
      <c r="E651" s="285">
        <f>SUM('ADICIONES  2018'!C651:M651)</f>
        <v>600000000</v>
      </c>
      <c r="F651" s="287"/>
      <c r="G651" s="287"/>
      <c r="H651" s="287"/>
      <c r="I651" s="287"/>
      <c r="J651" s="287"/>
      <c r="K651" s="287">
        <f t="shared" si="637"/>
        <v>600000000</v>
      </c>
      <c r="L651" s="287"/>
      <c r="M651" s="287"/>
      <c r="N651" s="287"/>
      <c r="O651" s="287"/>
      <c r="P651" s="287"/>
      <c r="Q651" s="287"/>
      <c r="R651" s="287">
        <f t="shared" si="485"/>
        <v>0</v>
      </c>
      <c r="S651" s="287"/>
      <c r="T651" s="287">
        <v>0</v>
      </c>
      <c r="U651" s="287"/>
      <c r="V651" s="287"/>
      <c r="W651" s="287">
        <v>0</v>
      </c>
      <c r="X651" s="287"/>
      <c r="Y651" s="287"/>
      <c r="Z651" s="287"/>
      <c r="AA651" s="287">
        <f t="shared" si="481"/>
        <v>0</v>
      </c>
      <c r="AB651" s="287">
        <f t="shared" si="351"/>
        <v>0</v>
      </c>
      <c r="AC651" s="37">
        <f t="shared" si="352"/>
        <v>0</v>
      </c>
    </row>
    <row r="652" spans="1:29" s="79" customFormat="1" ht="15.75" x14ac:dyDescent="0.2">
      <c r="A652" s="363">
        <v>1</v>
      </c>
      <c r="B652" s="110" t="s">
        <v>321</v>
      </c>
      <c r="C652" s="107" t="s">
        <v>83</v>
      </c>
      <c r="D652" s="105">
        <f>+D653+D739</f>
        <v>0</v>
      </c>
      <c r="E652" s="105">
        <f>SUM('ADICIONES  2018'!C652:M652)</f>
        <v>1208779292.1700001</v>
      </c>
      <c r="F652" s="105">
        <f>+F653+F739</f>
        <v>0</v>
      </c>
      <c r="G652" s="105">
        <f>+G653+G739</f>
        <v>0</v>
      </c>
      <c r="H652" s="105">
        <f>+H653+H739</f>
        <v>0</v>
      </c>
      <c r="I652" s="105">
        <f>+I653+I739</f>
        <v>0</v>
      </c>
      <c r="J652" s="105">
        <f>+J653+J739</f>
        <v>0</v>
      </c>
      <c r="K652" s="105">
        <f t="shared" si="637"/>
        <v>1208779292.1700001</v>
      </c>
      <c r="L652" s="105">
        <f t="shared" ref="L652:Q652" si="696">+L653+L739</f>
        <v>796883</v>
      </c>
      <c r="M652" s="105">
        <f t="shared" si="696"/>
        <v>0</v>
      </c>
      <c r="N652" s="105">
        <f t="shared" si="696"/>
        <v>0</v>
      </c>
      <c r="O652" s="105">
        <f t="shared" si="696"/>
        <v>0</v>
      </c>
      <c r="P652" s="105">
        <f t="shared" si="696"/>
        <v>0</v>
      </c>
      <c r="Q652" s="105">
        <f t="shared" si="696"/>
        <v>0</v>
      </c>
      <c r="R652" s="105">
        <f t="shared" si="485"/>
        <v>796883</v>
      </c>
      <c r="S652" s="105">
        <f t="shared" ref="S652:Z652" si="697">+S653+S739</f>
        <v>0</v>
      </c>
      <c r="T652" s="105">
        <f t="shared" si="697"/>
        <v>210051745.97</v>
      </c>
      <c r="U652" s="105">
        <f t="shared" si="697"/>
        <v>0</v>
      </c>
      <c r="V652" s="105">
        <f t="shared" si="697"/>
        <v>1254281739.7499998</v>
      </c>
      <c r="W652" s="105">
        <f t="shared" si="697"/>
        <v>1149276076.6399999</v>
      </c>
      <c r="X652" s="105">
        <f t="shared" si="697"/>
        <v>0</v>
      </c>
      <c r="Y652" s="105">
        <f t="shared" si="697"/>
        <v>0</v>
      </c>
      <c r="Z652" s="105">
        <f t="shared" si="697"/>
        <v>0</v>
      </c>
      <c r="AA652" s="105">
        <f t="shared" si="481"/>
        <v>2613609562.3599997</v>
      </c>
      <c r="AB652" s="105">
        <f t="shared" si="351"/>
        <v>2614406445.3599997</v>
      </c>
      <c r="AC652" s="104">
        <v>0</v>
      </c>
    </row>
    <row r="653" spans="1:29" s="79" customFormat="1" ht="15.75" x14ac:dyDescent="0.2">
      <c r="A653" s="363"/>
      <c r="B653" s="110" t="s">
        <v>322</v>
      </c>
      <c r="C653" s="80" t="s">
        <v>339</v>
      </c>
      <c r="D653" s="105">
        <f>SUM(D654:D675)+D723+D724+D725+D726+D727+D728+D729+D730+D731+D732+D733+D734+D735+D736+D737+D738</f>
        <v>0</v>
      </c>
      <c r="E653" s="105">
        <f>SUM('ADICIONES  2018'!C653:M653)</f>
        <v>1208779292.1700001</v>
      </c>
      <c r="F653" s="105">
        <f>SUM(F654:F675)+F723+F724+F725+F726+F727+F728+F729+F730+F731+F732+F733+F734+F735+F736+F737+F738</f>
        <v>0</v>
      </c>
      <c r="G653" s="105">
        <f>SUM(G654:G675)+G723+G724+G725+G726+G727+G728+G729+G730+G731+G732+G733+G734+G735+G736+G737+G738</f>
        <v>0</v>
      </c>
      <c r="H653" s="105">
        <f>SUM(H654:H675)+H723+H724+H725+H726+H727+H728+H729+H730+H731+H732+H733+H734+H735+H736+H737+H738</f>
        <v>0</v>
      </c>
      <c r="I653" s="105">
        <f>SUM(I654:I675)+I723+I724+I725+I726+I727+I728+I729+I730+I731+I732+I733+I734+I735+I736+I737+I738</f>
        <v>0</v>
      </c>
      <c r="J653" s="105">
        <f>SUM(J654:J675)+J723+J724+J725+J726+J727+J728+J729+J730+J731+J732+J733+J734+J735+J736+J737+J738</f>
        <v>0</v>
      </c>
      <c r="K653" s="105">
        <f t="shared" si="637"/>
        <v>1208779292.1700001</v>
      </c>
      <c r="L653" s="105">
        <f t="shared" ref="L653:Q653" si="698">SUM(L654:L675)+L723+L724+L725+L726+L727+L728+L729+L730+L731+L732+L733+L734+L735+L736+L737+L738</f>
        <v>796883</v>
      </c>
      <c r="M653" s="105">
        <f t="shared" si="698"/>
        <v>0</v>
      </c>
      <c r="N653" s="105">
        <f t="shared" si="698"/>
        <v>0</v>
      </c>
      <c r="O653" s="105">
        <f t="shared" si="698"/>
        <v>0</v>
      </c>
      <c r="P653" s="105">
        <f t="shared" si="698"/>
        <v>0</v>
      </c>
      <c r="Q653" s="105">
        <f t="shared" si="698"/>
        <v>0</v>
      </c>
      <c r="R653" s="105">
        <f t="shared" si="485"/>
        <v>796883</v>
      </c>
      <c r="S653" s="105">
        <f t="shared" ref="S653:Z653" si="699">SUM(S654:S675)+S723+S724+S725+S726+S727+S728+S729+S730+S731+S732+S733+S734+S735+S736+S737+S738</f>
        <v>0</v>
      </c>
      <c r="T653" s="105">
        <f t="shared" si="699"/>
        <v>210051745.97</v>
      </c>
      <c r="U653" s="105">
        <f t="shared" si="699"/>
        <v>0</v>
      </c>
      <c r="V653" s="105">
        <f t="shared" si="699"/>
        <v>1254281739.7499998</v>
      </c>
      <c r="W653" s="105">
        <f t="shared" si="699"/>
        <v>1149276076.6399999</v>
      </c>
      <c r="X653" s="105">
        <f t="shared" si="699"/>
        <v>0</v>
      </c>
      <c r="Y653" s="105">
        <f t="shared" si="699"/>
        <v>0</v>
      </c>
      <c r="Z653" s="105">
        <f t="shared" si="699"/>
        <v>0</v>
      </c>
      <c r="AA653" s="105">
        <f t="shared" si="481"/>
        <v>2613609562.3599997</v>
      </c>
      <c r="AB653" s="105">
        <f t="shared" si="351"/>
        <v>2614406445.3599997</v>
      </c>
      <c r="AC653" s="104">
        <v>0</v>
      </c>
    </row>
    <row r="654" spans="1:29" x14ac:dyDescent="0.2">
      <c r="B654" s="97" t="s">
        <v>370</v>
      </c>
      <c r="C654" s="49" t="s">
        <v>371</v>
      </c>
      <c r="D654" s="287"/>
      <c r="E654" s="285">
        <f>SUM('ADICIONES  2018'!C654:M654)</f>
        <v>0</v>
      </c>
      <c r="F654" s="287"/>
      <c r="G654" s="287"/>
      <c r="H654" s="287"/>
      <c r="I654" s="287"/>
      <c r="J654" s="287"/>
      <c r="K654" s="287">
        <f t="shared" si="637"/>
        <v>0</v>
      </c>
      <c r="L654" s="287">
        <v>0</v>
      </c>
      <c r="M654" s="287"/>
      <c r="N654" s="287"/>
      <c r="O654" s="287"/>
      <c r="P654" s="287"/>
      <c r="Q654" s="287"/>
      <c r="R654" s="287">
        <f t="shared" si="485"/>
        <v>0</v>
      </c>
      <c r="S654" s="287"/>
      <c r="T654" s="287"/>
      <c r="U654" s="287"/>
      <c r="V654" s="287">
        <v>11307177.33</v>
      </c>
      <c r="W654" s="287">
        <v>955343376.03999996</v>
      </c>
      <c r="X654" s="287"/>
      <c r="Y654" s="287"/>
      <c r="Z654" s="287"/>
      <c r="AA654" s="287">
        <f t="shared" si="481"/>
        <v>966650553.37</v>
      </c>
      <c r="AB654" s="287">
        <f t="shared" si="351"/>
        <v>966650553.37</v>
      </c>
      <c r="AC654" s="37">
        <v>0</v>
      </c>
    </row>
    <row r="655" spans="1:29" ht="14.25" customHeight="1" x14ac:dyDescent="0.2">
      <c r="B655" s="97" t="s">
        <v>372</v>
      </c>
      <c r="C655" s="49" t="s">
        <v>373</v>
      </c>
      <c r="D655" s="287"/>
      <c r="E655" s="285">
        <f>SUM('ADICIONES  2018'!C655:M655)</f>
        <v>0</v>
      </c>
      <c r="F655" s="287"/>
      <c r="G655" s="287"/>
      <c r="H655" s="287"/>
      <c r="I655" s="287"/>
      <c r="J655" s="287"/>
      <c r="K655" s="287">
        <f t="shared" si="637"/>
        <v>0</v>
      </c>
      <c r="L655" s="287">
        <v>0</v>
      </c>
      <c r="M655" s="287"/>
      <c r="N655" s="287"/>
      <c r="O655" s="287"/>
      <c r="P655" s="287"/>
      <c r="Q655" s="287"/>
      <c r="R655" s="287">
        <f t="shared" si="485"/>
        <v>0</v>
      </c>
      <c r="S655" s="287"/>
      <c r="T655" s="287"/>
      <c r="U655" s="287"/>
      <c r="V655" s="287">
        <v>1231982774</v>
      </c>
      <c r="W655" s="287">
        <v>65182270</v>
      </c>
      <c r="X655" s="287"/>
      <c r="Y655" s="287"/>
      <c r="Z655" s="287"/>
      <c r="AA655" s="287">
        <f t="shared" si="481"/>
        <v>1297165044</v>
      </c>
      <c r="AB655" s="287">
        <f t="shared" si="351"/>
        <v>1297165044</v>
      </c>
      <c r="AC655" s="37">
        <v>0</v>
      </c>
    </row>
    <row r="656" spans="1:29" x14ac:dyDescent="0.2">
      <c r="B656" s="97" t="s">
        <v>372</v>
      </c>
      <c r="C656" s="49" t="s">
        <v>373</v>
      </c>
      <c r="D656" s="287"/>
      <c r="E656" s="285">
        <f>SUM('ADICIONES  2018'!C656:M656)</f>
        <v>761872278</v>
      </c>
      <c r="F656" s="287"/>
      <c r="G656" s="287"/>
      <c r="H656" s="287"/>
      <c r="I656" s="287"/>
      <c r="J656" s="287"/>
      <c r="K656" s="287">
        <f t="shared" si="637"/>
        <v>761872278</v>
      </c>
      <c r="L656" s="287"/>
      <c r="M656" s="287"/>
      <c r="N656" s="287"/>
      <c r="O656" s="287"/>
      <c r="P656" s="287"/>
      <c r="Q656" s="287"/>
      <c r="R656" s="287">
        <f t="shared" si="485"/>
        <v>0</v>
      </c>
      <c r="S656" s="287"/>
      <c r="T656" s="287"/>
      <c r="U656" s="287"/>
      <c r="V656" s="287"/>
      <c r="W656" s="287">
        <v>0</v>
      </c>
      <c r="X656" s="287"/>
      <c r="Y656" s="287"/>
      <c r="Z656" s="287"/>
      <c r="AA656" s="287">
        <f t="shared" si="481"/>
        <v>0</v>
      </c>
      <c r="AB656" s="287">
        <f t="shared" si="351"/>
        <v>0</v>
      </c>
      <c r="AC656" s="37">
        <f t="shared" ref="AC656" si="700">+AB656/K656</f>
        <v>0</v>
      </c>
    </row>
    <row r="657" spans="1:29" x14ac:dyDescent="0.2">
      <c r="A657" s="370"/>
      <c r="B657" s="97" t="s">
        <v>372</v>
      </c>
      <c r="C657" s="49" t="s">
        <v>373</v>
      </c>
      <c r="D657" s="287"/>
      <c r="E657" s="285">
        <f>SUM('ADICIONES  2018'!C657:M657)</f>
        <v>446907014.17000002</v>
      </c>
      <c r="F657" s="287"/>
      <c r="G657" s="287"/>
      <c r="H657" s="287"/>
      <c r="I657" s="287"/>
      <c r="J657" s="287"/>
      <c r="K657" s="287">
        <f t="shared" ref="K657:K741" si="701">+D657+E657-F657+G657-H657</f>
        <v>446907014.17000002</v>
      </c>
      <c r="L657" s="287"/>
      <c r="M657" s="287"/>
      <c r="N657" s="287"/>
      <c r="O657" s="287"/>
      <c r="P657" s="287"/>
      <c r="Q657" s="287"/>
      <c r="R657" s="287">
        <f t="shared" ref="R657" si="702">SUM(L657:Q657)</f>
        <v>0</v>
      </c>
      <c r="S657" s="287"/>
      <c r="T657" s="287"/>
      <c r="U657" s="287"/>
      <c r="V657" s="287"/>
      <c r="W657" s="287">
        <v>0</v>
      </c>
      <c r="X657" s="287"/>
      <c r="Y657" s="287"/>
      <c r="Z657" s="287"/>
      <c r="AA657" s="287">
        <f t="shared" ref="AA657:AA658" si="703">SUM(S657:Z657)</f>
        <v>0</v>
      </c>
      <c r="AB657" s="287">
        <f t="shared" ref="AB657:AB658" si="704">+R657+AA657</f>
        <v>0</v>
      </c>
      <c r="AC657" s="37">
        <f t="shared" ref="AC657:AC658" si="705">+AB657/K657</f>
        <v>0</v>
      </c>
    </row>
    <row r="658" spans="1:29" ht="28.5" hidden="1" x14ac:dyDescent="0.2">
      <c r="B658" s="97" t="s">
        <v>2556</v>
      </c>
      <c r="C658" s="49" t="s">
        <v>1705</v>
      </c>
      <c r="D658" s="287"/>
      <c r="E658" s="285">
        <f>SUM('ADICIONES  2018'!C658:M658)</f>
        <v>0</v>
      </c>
      <c r="F658" s="287"/>
      <c r="G658" s="287"/>
      <c r="H658" s="287"/>
      <c r="I658" s="287"/>
      <c r="J658" s="287"/>
      <c r="K658" s="287">
        <f t="shared" si="701"/>
        <v>0</v>
      </c>
      <c r="L658" s="287"/>
      <c r="M658" s="287"/>
      <c r="N658" s="287"/>
      <c r="O658" s="287"/>
      <c r="P658" s="287"/>
      <c r="Q658" s="287"/>
      <c r="R658" s="287">
        <f t="shared" si="485"/>
        <v>0</v>
      </c>
      <c r="S658" s="287"/>
      <c r="T658" s="287"/>
      <c r="U658" s="287"/>
      <c r="V658" s="287"/>
      <c r="W658" s="287">
        <v>0</v>
      </c>
      <c r="X658" s="287"/>
      <c r="Y658" s="287"/>
      <c r="Z658" s="287"/>
      <c r="AA658" s="287">
        <f t="shared" si="703"/>
        <v>0</v>
      </c>
      <c r="AB658" s="287">
        <f t="shared" si="704"/>
        <v>0</v>
      </c>
      <c r="AC658" s="37" t="e">
        <f t="shared" si="705"/>
        <v>#DIV/0!</v>
      </c>
    </row>
    <row r="659" spans="1:29" ht="28.5" x14ac:dyDescent="0.2">
      <c r="B659" s="97" t="s">
        <v>374</v>
      </c>
      <c r="C659" s="49" t="s">
        <v>375</v>
      </c>
      <c r="D659" s="287"/>
      <c r="E659" s="285">
        <f>SUM('ADICIONES  2018'!C659:M659)</f>
        <v>0</v>
      </c>
      <c r="F659" s="287"/>
      <c r="G659" s="287"/>
      <c r="H659" s="287"/>
      <c r="I659" s="287"/>
      <c r="J659" s="287"/>
      <c r="K659" s="287">
        <f t="shared" si="701"/>
        <v>0</v>
      </c>
      <c r="L659" s="287">
        <v>0</v>
      </c>
      <c r="M659" s="287"/>
      <c r="N659" s="287"/>
      <c r="O659" s="287"/>
      <c r="P659" s="287"/>
      <c r="Q659" s="287"/>
      <c r="R659" s="287">
        <f t="shared" si="485"/>
        <v>0</v>
      </c>
      <c r="S659" s="287"/>
      <c r="T659" s="287"/>
      <c r="U659" s="287"/>
      <c r="V659" s="287"/>
      <c r="W659" s="287">
        <v>12982.41</v>
      </c>
      <c r="X659" s="287"/>
      <c r="Y659" s="287"/>
      <c r="Z659" s="287"/>
      <c r="AA659" s="287">
        <f t="shared" si="481"/>
        <v>12982.41</v>
      </c>
      <c r="AB659" s="287">
        <f t="shared" si="351"/>
        <v>12982.41</v>
      </c>
      <c r="AC659" s="37">
        <v>0</v>
      </c>
    </row>
    <row r="660" spans="1:29" ht="28.5" x14ac:dyDescent="0.2">
      <c r="B660" s="97" t="s">
        <v>376</v>
      </c>
      <c r="C660" s="49" t="s">
        <v>377</v>
      </c>
      <c r="D660" s="287"/>
      <c r="E660" s="285">
        <f>SUM('ADICIONES  2018'!C660:M660)</f>
        <v>0</v>
      </c>
      <c r="F660" s="287"/>
      <c r="G660" s="287"/>
      <c r="H660" s="287"/>
      <c r="I660" s="287"/>
      <c r="J660" s="287"/>
      <c r="K660" s="287">
        <f t="shared" si="701"/>
        <v>0</v>
      </c>
      <c r="L660" s="287">
        <v>796883</v>
      </c>
      <c r="M660" s="287"/>
      <c r="N660" s="287"/>
      <c r="O660" s="287"/>
      <c r="P660" s="287"/>
      <c r="Q660" s="287"/>
      <c r="R660" s="287">
        <f t="shared" si="485"/>
        <v>796883</v>
      </c>
      <c r="S660" s="287"/>
      <c r="T660" s="287">
        <v>55110887.020000003</v>
      </c>
      <c r="U660" s="287"/>
      <c r="V660" s="287"/>
      <c r="W660" s="287">
        <v>939512</v>
      </c>
      <c r="X660" s="287"/>
      <c r="Y660" s="287"/>
      <c r="Z660" s="287"/>
      <c r="AA660" s="287">
        <f t="shared" si="481"/>
        <v>56050399.020000003</v>
      </c>
      <c r="AB660" s="287">
        <f t="shared" si="351"/>
        <v>56847282.020000003</v>
      </c>
      <c r="AC660" s="37">
        <v>0</v>
      </c>
    </row>
    <row r="661" spans="1:29" x14ac:dyDescent="0.2">
      <c r="B661" s="97" t="s">
        <v>378</v>
      </c>
      <c r="C661" s="49" t="s">
        <v>379</v>
      </c>
      <c r="D661" s="287"/>
      <c r="E661" s="285">
        <f>SUM('ADICIONES  2018'!C661:M661)</f>
        <v>0</v>
      </c>
      <c r="F661" s="287"/>
      <c r="G661" s="287"/>
      <c r="H661" s="287"/>
      <c r="I661" s="287"/>
      <c r="J661" s="287"/>
      <c r="K661" s="287">
        <f t="shared" si="701"/>
        <v>0</v>
      </c>
      <c r="L661" s="287">
        <v>0</v>
      </c>
      <c r="M661" s="287"/>
      <c r="N661" s="287"/>
      <c r="O661" s="287"/>
      <c r="P661" s="287"/>
      <c r="Q661" s="287"/>
      <c r="R661" s="287">
        <f t="shared" si="485"/>
        <v>0</v>
      </c>
      <c r="S661" s="287"/>
      <c r="T661" s="287"/>
      <c r="U661" s="287"/>
      <c r="V661" s="287"/>
      <c r="W661" s="287">
        <v>209066</v>
      </c>
      <c r="X661" s="287"/>
      <c r="Y661" s="287"/>
      <c r="Z661" s="287"/>
      <c r="AA661" s="287">
        <f t="shared" si="481"/>
        <v>209066</v>
      </c>
      <c r="AB661" s="287">
        <f t="shared" ref="AB661:AB937" si="706">+R661+AA661</f>
        <v>209066</v>
      </c>
      <c r="AC661" s="37">
        <v>0</v>
      </c>
    </row>
    <row r="662" spans="1:29" x14ac:dyDescent="0.2">
      <c r="B662" s="97" t="s">
        <v>380</v>
      </c>
      <c r="C662" s="49" t="s">
        <v>381</v>
      </c>
      <c r="D662" s="287"/>
      <c r="E662" s="285">
        <f>SUM('ADICIONES  2018'!C662:M662)</f>
        <v>0</v>
      </c>
      <c r="F662" s="287"/>
      <c r="G662" s="287"/>
      <c r="H662" s="287"/>
      <c r="I662" s="287"/>
      <c r="J662" s="287"/>
      <c r="K662" s="287">
        <f t="shared" si="701"/>
        <v>0</v>
      </c>
      <c r="L662" s="287">
        <v>0</v>
      </c>
      <c r="M662" s="287"/>
      <c r="N662" s="287"/>
      <c r="O662" s="287"/>
      <c r="P662" s="287"/>
      <c r="Q662" s="287"/>
      <c r="R662" s="287">
        <f t="shared" si="485"/>
        <v>0</v>
      </c>
      <c r="S662" s="287"/>
      <c r="T662" s="287"/>
      <c r="U662" s="287"/>
      <c r="V662" s="287">
        <v>7172393.3499999996</v>
      </c>
      <c r="W662" s="287">
        <v>0</v>
      </c>
      <c r="X662" s="287"/>
      <c r="Y662" s="287"/>
      <c r="Z662" s="287"/>
      <c r="AA662" s="287">
        <f t="shared" si="481"/>
        <v>7172393.3499999996</v>
      </c>
      <c r="AB662" s="287">
        <f t="shared" si="706"/>
        <v>7172393.3499999996</v>
      </c>
      <c r="AC662" s="37">
        <v>0</v>
      </c>
    </row>
    <row r="663" spans="1:29" hidden="1" x14ac:dyDescent="0.2">
      <c r="B663" s="97" t="s">
        <v>382</v>
      </c>
      <c r="C663" s="49" t="s">
        <v>383</v>
      </c>
      <c r="D663" s="287"/>
      <c r="E663" s="285">
        <f>SUM('ADICIONES  2018'!C663:M663)</f>
        <v>0</v>
      </c>
      <c r="F663" s="287"/>
      <c r="G663" s="287"/>
      <c r="H663" s="287"/>
      <c r="I663" s="287"/>
      <c r="J663" s="287"/>
      <c r="K663" s="287">
        <f t="shared" si="701"/>
        <v>0</v>
      </c>
      <c r="L663" s="287">
        <v>0</v>
      </c>
      <c r="M663" s="287"/>
      <c r="N663" s="287"/>
      <c r="O663" s="287"/>
      <c r="P663" s="287"/>
      <c r="Q663" s="287"/>
      <c r="R663" s="287">
        <f t="shared" si="485"/>
        <v>0</v>
      </c>
      <c r="S663" s="287"/>
      <c r="T663" s="287"/>
      <c r="U663" s="287"/>
      <c r="V663" s="287"/>
      <c r="W663" s="287">
        <v>0</v>
      </c>
      <c r="X663" s="287"/>
      <c r="Y663" s="287"/>
      <c r="Z663" s="287"/>
      <c r="AA663" s="287">
        <f t="shared" si="481"/>
        <v>0</v>
      </c>
      <c r="AB663" s="287">
        <f t="shared" si="706"/>
        <v>0</v>
      </c>
      <c r="AC663" s="37" t="e">
        <f t="shared" ref="AC663:AC943" si="707">+AB663/K663</f>
        <v>#DIV/0!</v>
      </c>
    </row>
    <row r="664" spans="1:29" x14ac:dyDescent="0.2">
      <c r="B664" s="97" t="s">
        <v>384</v>
      </c>
      <c r="C664" s="49" t="s">
        <v>385</v>
      </c>
      <c r="D664" s="287"/>
      <c r="E664" s="285">
        <f>SUM('ADICIONES  2018'!C664:M664)</f>
        <v>0</v>
      </c>
      <c r="F664" s="287"/>
      <c r="G664" s="287"/>
      <c r="H664" s="287"/>
      <c r="I664" s="287"/>
      <c r="J664" s="287"/>
      <c r="K664" s="287">
        <f t="shared" si="701"/>
        <v>0</v>
      </c>
      <c r="L664" s="287">
        <v>0</v>
      </c>
      <c r="M664" s="287"/>
      <c r="N664" s="287"/>
      <c r="O664" s="287"/>
      <c r="P664" s="287"/>
      <c r="Q664" s="287"/>
      <c r="R664" s="287">
        <f t="shared" si="485"/>
        <v>0</v>
      </c>
      <c r="S664" s="287"/>
      <c r="T664" s="287"/>
      <c r="U664" s="287"/>
      <c r="V664" s="287"/>
      <c r="W664" s="287">
        <v>1567.65</v>
      </c>
      <c r="X664" s="287"/>
      <c r="Y664" s="287"/>
      <c r="Z664" s="287"/>
      <c r="AA664" s="287">
        <f t="shared" si="481"/>
        <v>1567.65</v>
      </c>
      <c r="AB664" s="287">
        <f t="shared" si="706"/>
        <v>1567.65</v>
      </c>
      <c r="AC664" s="37">
        <v>0</v>
      </c>
    </row>
    <row r="665" spans="1:29" hidden="1" x14ac:dyDescent="0.2">
      <c r="B665" s="97" t="s">
        <v>1658</v>
      </c>
      <c r="C665" s="49" t="s">
        <v>1659</v>
      </c>
      <c r="D665" s="287"/>
      <c r="E665" s="285">
        <f>SUM('ADICIONES  2018'!C665:M665)</f>
        <v>0</v>
      </c>
      <c r="F665" s="287"/>
      <c r="G665" s="287"/>
      <c r="H665" s="287"/>
      <c r="I665" s="287"/>
      <c r="J665" s="287"/>
      <c r="K665" s="287">
        <f t="shared" si="701"/>
        <v>0</v>
      </c>
      <c r="L665" s="287">
        <v>0</v>
      </c>
      <c r="M665" s="287"/>
      <c r="N665" s="287"/>
      <c r="O665" s="287"/>
      <c r="P665" s="287"/>
      <c r="Q665" s="287"/>
      <c r="R665" s="287">
        <f t="shared" si="485"/>
        <v>0</v>
      </c>
      <c r="S665" s="287"/>
      <c r="T665" s="287"/>
      <c r="U665" s="287"/>
      <c r="V665" s="287"/>
      <c r="W665" s="287">
        <v>0</v>
      </c>
      <c r="X665" s="287"/>
      <c r="Y665" s="287"/>
      <c r="Z665" s="287"/>
      <c r="AA665" s="287">
        <f t="shared" si="481"/>
        <v>0</v>
      </c>
      <c r="AB665" s="287">
        <f t="shared" si="706"/>
        <v>0</v>
      </c>
      <c r="AC665" s="37" t="e">
        <f t="shared" si="707"/>
        <v>#DIV/0!</v>
      </c>
    </row>
    <row r="666" spans="1:29" hidden="1" x14ac:dyDescent="0.2">
      <c r="B666" s="97" t="s">
        <v>1660</v>
      </c>
      <c r="C666" s="49" t="s">
        <v>1661</v>
      </c>
      <c r="D666" s="287"/>
      <c r="E666" s="285">
        <f>SUM('ADICIONES  2018'!C666:M666)</f>
        <v>0</v>
      </c>
      <c r="F666" s="287"/>
      <c r="G666" s="287"/>
      <c r="H666" s="287"/>
      <c r="I666" s="287"/>
      <c r="J666" s="287"/>
      <c r="K666" s="287">
        <f t="shared" si="701"/>
        <v>0</v>
      </c>
      <c r="L666" s="287">
        <v>0</v>
      </c>
      <c r="M666" s="287"/>
      <c r="N666" s="287"/>
      <c r="O666" s="287"/>
      <c r="P666" s="287"/>
      <c r="Q666" s="287"/>
      <c r="R666" s="287">
        <f t="shared" si="485"/>
        <v>0</v>
      </c>
      <c r="S666" s="287"/>
      <c r="T666" s="287"/>
      <c r="U666" s="287"/>
      <c r="V666" s="287"/>
      <c r="W666" s="287">
        <v>0</v>
      </c>
      <c r="X666" s="287"/>
      <c r="Y666" s="287"/>
      <c r="Z666" s="287"/>
      <c r="AA666" s="287">
        <f t="shared" ref="AA666:AA772" si="708">SUM(S666:Z666)</f>
        <v>0</v>
      </c>
      <c r="AB666" s="287">
        <f t="shared" si="706"/>
        <v>0</v>
      </c>
      <c r="AC666" s="37" t="e">
        <f t="shared" si="707"/>
        <v>#DIV/0!</v>
      </c>
    </row>
    <row r="667" spans="1:29" hidden="1" x14ac:dyDescent="0.2">
      <c r="B667" s="97" t="s">
        <v>1662</v>
      </c>
      <c r="C667" s="49" t="s">
        <v>1663</v>
      </c>
      <c r="D667" s="287"/>
      <c r="E667" s="285">
        <f>SUM('ADICIONES  2018'!C667:M667)</f>
        <v>0</v>
      </c>
      <c r="F667" s="287"/>
      <c r="G667" s="287"/>
      <c r="H667" s="287"/>
      <c r="I667" s="287"/>
      <c r="J667" s="287"/>
      <c r="K667" s="287">
        <f t="shared" si="701"/>
        <v>0</v>
      </c>
      <c r="L667" s="287">
        <v>0</v>
      </c>
      <c r="M667" s="287"/>
      <c r="N667" s="287"/>
      <c r="O667" s="287"/>
      <c r="P667" s="287"/>
      <c r="Q667" s="287"/>
      <c r="R667" s="287">
        <f t="shared" si="485"/>
        <v>0</v>
      </c>
      <c r="S667" s="287"/>
      <c r="T667" s="287"/>
      <c r="U667" s="287"/>
      <c r="V667" s="287"/>
      <c r="W667" s="287">
        <v>0</v>
      </c>
      <c r="X667" s="287"/>
      <c r="Y667" s="287"/>
      <c r="Z667" s="287"/>
      <c r="AA667" s="287">
        <f t="shared" si="708"/>
        <v>0</v>
      </c>
      <c r="AB667" s="287">
        <f t="shared" si="706"/>
        <v>0</v>
      </c>
      <c r="AC667" s="37" t="e">
        <f t="shared" si="707"/>
        <v>#DIV/0!</v>
      </c>
    </row>
    <row r="668" spans="1:29" hidden="1" x14ac:dyDescent="0.2">
      <c r="B668" s="97" t="s">
        <v>1664</v>
      </c>
      <c r="C668" s="49" t="s">
        <v>1665</v>
      </c>
      <c r="D668" s="287"/>
      <c r="E668" s="285">
        <f>SUM('ADICIONES  2018'!C668:M668)</f>
        <v>0</v>
      </c>
      <c r="F668" s="287"/>
      <c r="G668" s="287"/>
      <c r="H668" s="287"/>
      <c r="I668" s="287"/>
      <c r="J668" s="287"/>
      <c r="K668" s="287">
        <f t="shared" si="701"/>
        <v>0</v>
      </c>
      <c r="L668" s="287">
        <v>0</v>
      </c>
      <c r="M668" s="287"/>
      <c r="N668" s="287"/>
      <c r="O668" s="287"/>
      <c r="P668" s="287"/>
      <c r="Q668" s="287"/>
      <c r="R668" s="287">
        <f t="shared" si="485"/>
        <v>0</v>
      </c>
      <c r="S668" s="287"/>
      <c r="T668" s="287"/>
      <c r="U668" s="287"/>
      <c r="V668" s="287"/>
      <c r="W668" s="287">
        <v>0</v>
      </c>
      <c r="X668" s="287"/>
      <c r="Y668" s="287"/>
      <c r="Z668" s="287"/>
      <c r="AA668" s="287">
        <f t="shared" si="708"/>
        <v>0</v>
      </c>
      <c r="AB668" s="287">
        <f t="shared" si="706"/>
        <v>0</v>
      </c>
      <c r="AC668" s="37" t="e">
        <f t="shared" si="707"/>
        <v>#DIV/0!</v>
      </c>
    </row>
    <row r="669" spans="1:29" hidden="1" x14ac:dyDescent="0.2">
      <c r="B669" s="97" t="s">
        <v>1666</v>
      </c>
      <c r="C669" s="49" t="s">
        <v>1667</v>
      </c>
      <c r="D669" s="287"/>
      <c r="E669" s="285">
        <f>SUM('ADICIONES  2018'!C669:M669)</f>
        <v>0</v>
      </c>
      <c r="F669" s="287"/>
      <c r="G669" s="287"/>
      <c r="H669" s="287"/>
      <c r="I669" s="287"/>
      <c r="J669" s="287"/>
      <c r="K669" s="287">
        <f t="shared" si="701"/>
        <v>0</v>
      </c>
      <c r="L669" s="287">
        <v>0</v>
      </c>
      <c r="M669" s="287"/>
      <c r="N669" s="287"/>
      <c r="O669" s="287"/>
      <c r="P669" s="287"/>
      <c r="Q669" s="287"/>
      <c r="R669" s="287">
        <f t="shared" si="485"/>
        <v>0</v>
      </c>
      <c r="S669" s="287"/>
      <c r="T669" s="287"/>
      <c r="U669" s="287"/>
      <c r="V669" s="287"/>
      <c r="W669" s="287">
        <v>0</v>
      </c>
      <c r="X669" s="287"/>
      <c r="Y669" s="287"/>
      <c r="Z669" s="287"/>
      <c r="AA669" s="287">
        <f t="shared" si="708"/>
        <v>0</v>
      </c>
      <c r="AB669" s="287">
        <f t="shared" si="706"/>
        <v>0</v>
      </c>
      <c r="AC669" s="37" t="e">
        <f t="shared" si="707"/>
        <v>#DIV/0!</v>
      </c>
    </row>
    <row r="670" spans="1:29" x14ac:dyDescent="0.2">
      <c r="B670" s="97" t="s">
        <v>1668</v>
      </c>
      <c r="C670" s="49" t="s">
        <v>1669</v>
      </c>
      <c r="D670" s="287"/>
      <c r="E670" s="285">
        <f>SUM('ADICIONES  2018'!C670:M670)</f>
        <v>0</v>
      </c>
      <c r="F670" s="287"/>
      <c r="G670" s="287"/>
      <c r="H670" s="287"/>
      <c r="I670" s="287"/>
      <c r="J670" s="287"/>
      <c r="K670" s="287">
        <f t="shared" si="701"/>
        <v>0</v>
      </c>
      <c r="L670" s="287">
        <v>0</v>
      </c>
      <c r="M670" s="287"/>
      <c r="N670" s="287"/>
      <c r="O670" s="287"/>
      <c r="P670" s="287"/>
      <c r="Q670" s="287"/>
      <c r="R670" s="287">
        <f t="shared" si="485"/>
        <v>0</v>
      </c>
      <c r="S670" s="287"/>
      <c r="T670" s="287"/>
      <c r="U670" s="287"/>
      <c r="V670" s="287"/>
      <c r="W670" s="287">
        <v>6915.26</v>
      </c>
      <c r="X670" s="287"/>
      <c r="Y670" s="287"/>
      <c r="Z670" s="287"/>
      <c r="AA670" s="287">
        <f t="shared" si="708"/>
        <v>6915.26</v>
      </c>
      <c r="AB670" s="287">
        <f t="shared" si="706"/>
        <v>6915.26</v>
      </c>
      <c r="AC670" s="37">
        <v>0</v>
      </c>
    </row>
    <row r="671" spans="1:29" hidden="1" x14ac:dyDescent="0.2">
      <c r="B671" s="97" t="s">
        <v>1670</v>
      </c>
      <c r="C671" s="49" t="s">
        <v>1671</v>
      </c>
      <c r="D671" s="287"/>
      <c r="E671" s="285">
        <f>SUM('ADICIONES  2018'!C671:M671)</f>
        <v>0</v>
      </c>
      <c r="F671" s="287"/>
      <c r="G671" s="287"/>
      <c r="H671" s="287"/>
      <c r="I671" s="287"/>
      <c r="J671" s="287"/>
      <c r="K671" s="287">
        <f t="shared" si="701"/>
        <v>0</v>
      </c>
      <c r="L671" s="287">
        <v>0</v>
      </c>
      <c r="M671" s="287"/>
      <c r="N671" s="287"/>
      <c r="O671" s="287"/>
      <c r="P671" s="287"/>
      <c r="Q671" s="287"/>
      <c r="R671" s="287">
        <f t="shared" si="485"/>
        <v>0</v>
      </c>
      <c r="S671" s="287"/>
      <c r="T671" s="287"/>
      <c r="U671" s="287"/>
      <c r="V671" s="287"/>
      <c r="W671" s="287">
        <v>0</v>
      </c>
      <c r="X671" s="287"/>
      <c r="Y671" s="287"/>
      <c r="Z671" s="287"/>
      <c r="AA671" s="287">
        <f t="shared" si="708"/>
        <v>0</v>
      </c>
      <c r="AB671" s="287">
        <f t="shared" si="706"/>
        <v>0</v>
      </c>
      <c r="AC671" s="37" t="e">
        <f t="shared" si="707"/>
        <v>#DIV/0!</v>
      </c>
    </row>
    <row r="672" spans="1:29" hidden="1" x14ac:dyDescent="0.2">
      <c r="B672" s="97" t="s">
        <v>1670</v>
      </c>
      <c r="C672" s="49" t="s">
        <v>1671</v>
      </c>
      <c r="D672" s="287"/>
      <c r="E672" s="285">
        <f>SUM('ADICIONES  2018'!C672:M672)</f>
        <v>0</v>
      </c>
      <c r="F672" s="287"/>
      <c r="G672" s="287"/>
      <c r="H672" s="287"/>
      <c r="I672" s="287"/>
      <c r="J672" s="287"/>
      <c r="K672" s="287">
        <f t="shared" si="701"/>
        <v>0</v>
      </c>
      <c r="L672" s="287"/>
      <c r="M672" s="287"/>
      <c r="N672" s="287"/>
      <c r="O672" s="287"/>
      <c r="P672" s="287"/>
      <c r="Q672" s="287"/>
      <c r="R672" s="287">
        <f t="shared" si="485"/>
        <v>0</v>
      </c>
      <c r="S672" s="287"/>
      <c r="T672" s="287"/>
      <c r="U672" s="287"/>
      <c r="V672" s="287"/>
      <c r="W672" s="287">
        <v>0</v>
      </c>
      <c r="X672" s="287"/>
      <c r="Y672" s="287"/>
      <c r="Z672" s="287"/>
      <c r="AA672" s="287">
        <f t="shared" si="708"/>
        <v>0</v>
      </c>
      <c r="AB672" s="287">
        <f t="shared" si="706"/>
        <v>0</v>
      </c>
      <c r="AC672" s="37" t="e">
        <f t="shared" si="707"/>
        <v>#DIV/0!</v>
      </c>
    </row>
    <row r="673" spans="1:29" hidden="1" x14ac:dyDescent="0.2">
      <c r="B673" s="97" t="s">
        <v>1284</v>
      </c>
      <c r="C673" s="49" t="s">
        <v>1285</v>
      </c>
      <c r="D673" s="287"/>
      <c r="E673" s="285">
        <f>SUM('ADICIONES  2018'!C673:M673)</f>
        <v>0</v>
      </c>
      <c r="F673" s="287"/>
      <c r="G673" s="287"/>
      <c r="H673" s="287"/>
      <c r="I673" s="287"/>
      <c r="J673" s="287"/>
      <c r="K673" s="287">
        <f t="shared" si="701"/>
        <v>0</v>
      </c>
      <c r="L673" s="287">
        <v>0</v>
      </c>
      <c r="M673" s="287"/>
      <c r="N673" s="287"/>
      <c r="O673" s="287"/>
      <c r="P673" s="287"/>
      <c r="Q673" s="287"/>
      <c r="R673" s="287">
        <f t="shared" si="485"/>
        <v>0</v>
      </c>
      <c r="S673" s="287"/>
      <c r="T673" s="287"/>
      <c r="U673" s="287"/>
      <c r="V673" s="287"/>
      <c r="W673" s="287">
        <v>0</v>
      </c>
      <c r="X673" s="287"/>
      <c r="Y673" s="287"/>
      <c r="Z673" s="287"/>
      <c r="AA673" s="287">
        <f t="shared" si="708"/>
        <v>0</v>
      </c>
      <c r="AB673" s="287">
        <f t="shared" si="706"/>
        <v>0</v>
      </c>
      <c r="AC673" s="37" t="e">
        <f t="shared" si="707"/>
        <v>#DIV/0!</v>
      </c>
    </row>
    <row r="674" spans="1:29" hidden="1" x14ac:dyDescent="0.2">
      <c r="B674" s="97" t="s">
        <v>1286</v>
      </c>
      <c r="C674" s="49" t="s">
        <v>1287</v>
      </c>
      <c r="D674" s="287"/>
      <c r="E674" s="285">
        <f>SUM('ADICIONES  2018'!C674:M674)</f>
        <v>0</v>
      </c>
      <c r="F674" s="287"/>
      <c r="G674" s="287"/>
      <c r="H674" s="287"/>
      <c r="I674" s="287"/>
      <c r="J674" s="287"/>
      <c r="K674" s="287">
        <f t="shared" si="701"/>
        <v>0</v>
      </c>
      <c r="L674" s="287">
        <v>0</v>
      </c>
      <c r="M674" s="287"/>
      <c r="N674" s="287"/>
      <c r="O674" s="287"/>
      <c r="P674" s="287"/>
      <c r="Q674" s="287"/>
      <c r="R674" s="287">
        <f t="shared" si="485"/>
        <v>0</v>
      </c>
      <c r="S674" s="287"/>
      <c r="T674" s="287"/>
      <c r="U674" s="287"/>
      <c r="V674" s="287"/>
      <c r="W674" s="287">
        <v>0</v>
      </c>
      <c r="X674" s="287"/>
      <c r="Y674" s="287"/>
      <c r="Z674" s="287"/>
      <c r="AA674" s="287">
        <f t="shared" si="708"/>
        <v>0</v>
      </c>
      <c r="AB674" s="287">
        <f t="shared" si="706"/>
        <v>0</v>
      </c>
      <c r="AC674" s="37" t="e">
        <f t="shared" si="707"/>
        <v>#DIV/0!</v>
      </c>
    </row>
    <row r="675" spans="1:29" s="79" customFormat="1" ht="31.5" x14ac:dyDescent="0.2">
      <c r="A675" s="363"/>
      <c r="B675" s="110" t="s">
        <v>1288</v>
      </c>
      <c r="C675" s="107" t="s">
        <v>1289</v>
      </c>
      <c r="D675" s="105">
        <f>SUM(D676:D722)</f>
        <v>0</v>
      </c>
      <c r="E675" s="105">
        <f>SUM('ADICIONES  2018'!C675:M675)</f>
        <v>0</v>
      </c>
      <c r="F675" s="105">
        <f t="shared" ref="F675:J675" si="709">SUM(F676:F722)</f>
        <v>0</v>
      </c>
      <c r="G675" s="105">
        <f t="shared" si="709"/>
        <v>0</v>
      </c>
      <c r="H675" s="105">
        <f t="shared" si="709"/>
        <v>0</v>
      </c>
      <c r="I675" s="105">
        <f t="shared" si="709"/>
        <v>0</v>
      </c>
      <c r="J675" s="105">
        <f t="shared" si="709"/>
        <v>0</v>
      </c>
      <c r="K675" s="105">
        <f t="shared" si="701"/>
        <v>0</v>
      </c>
      <c r="L675" s="105">
        <f t="shared" ref="L675:Q675" si="710">SUM(L676:L722)</f>
        <v>0</v>
      </c>
      <c r="M675" s="105">
        <f t="shared" si="710"/>
        <v>0</v>
      </c>
      <c r="N675" s="105">
        <f t="shared" si="710"/>
        <v>0</v>
      </c>
      <c r="O675" s="105">
        <f t="shared" si="710"/>
        <v>0</v>
      </c>
      <c r="P675" s="105">
        <f t="shared" si="710"/>
        <v>0</v>
      </c>
      <c r="Q675" s="105">
        <f t="shared" si="710"/>
        <v>0</v>
      </c>
      <c r="R675" s="105">
        <f t="shared" si="485"/>
        <v>0</v>
      </c>
      <c r="S675" s="105">
        <f t="shared" ref="S675:Z675" si="711">SUM(S676:S722)</f>
        <v>0</v>
      </c>
      <c r="T675" s="105">
        <f t="shared" si="711"/>
        <v>0</v>
      </c>
      <c r="U675" s="105">
        <f t="shared" si="711"/>
        <v>0</v>
      </c>
      <c r="V675" s="105">
        <f t="shared" si="711"/>
        <v>3819395.07</v>
      </c>
      <c r="W675" s="105">
        <f t="shared" si="711"/>
        <v>100756837.35999998</v>
      </c>
      <c r="X675" s="105">
        <f t="shared" si="711"/>
        <v>0</v>
      </c>
      <c r="Y675" s="105">
        <f t="shared" si="711"/>
        <v>0</v>
      </c>
      <c r="Z675" s="105">
        <f t="shared" si="711"/>
        <v>0</v>
      </c>
      <c r="AA675" s="105">
        <f t="shared" si="708"/>
        <v>104576232.42999998</v>
      </c>
      <c r="AB675" s="105">
        <f t="shared" si="706"/>
        <v>104576232.42999998</v>
      </c>
      <c r="AC675" s="104">
        <v>0</v>
      </c>
    </row>
    <row r="676" spans="1:29" ht="28.5" hidden="1" x14ac:dyDescent="0.2">
      <c r="B676" s="97" t="s">
        <v>1672</v>
      </c>
      <c r="C676" s="49" t="s">
        <v>1673</v>
      </c>
      <c r="D676" s="287"/>
      <c r="E676" s="285">
        <f>SUM('ADICIONES  2018'!C676:M676)</f>
        <v>0</v>
      </c>
      <c r="F676" s="287"/>
      <c r="G676" s="287"/>
      <c r="H676" s="287"/>
      <c r="I676" s="287"/>
      <c r="J676" s="287"/>
      <c r="K676" s="287">
        <f t="shared" si="701"/>
        <v>0</v>
      </c>
      <c r="L676" s="287"/>
      <c r="M676" s="287"/>
      <c r="N676" s="287"/>
      <c r="O676" s="287"/>
      <c r="P676" s="287"/>
      <c r="Q676" s="287"/>
      <c r="R676" s="287">
        <f t="shared" si="485"/>
        <v>0</v>
      </c>
      <c r="S676" s="287"/>
      <c r="T676" s="287"/>
      <c r="U676" s="287"/>
      <c r="V676" s="287"/>
      <c r="W676" s="287">
        <v>0</v>
      </c>
      <c r="X676" s="287"/>
      <c r="Y676" s="287"/>
      <c r="Z676" s="287"/>
      <c r="AA676" s="287">
        <f t="shared" si="708"/>
        <v>0</v>
      </c>
      <c r="AB676" s="287">
        <f t="shared" si="706"/>
        <v>0</v>
      </c>
      <c r="AC676" s="37" t="e">
        <f t="shared" si="707"/>
        <v>#DIV/0!</v>
      </c>
    </row>
    <row r="677" spans="1:29" ht="28.5" hidden="1" x14ac:dyDescent="0.2">
      <c r="B677" s="97" t="s">
        <v>1290</v>
      </c>
      <c r="C677" s="49" t="s">
        <v>1291</v>
      </c>
      <c r="D677" s="287"/>
      <c r="E677" s="285">
        <f>SUM('ADICIONES  2018'!C677:M677)</f>
        <v>0</v>
      </c>
      <c r="F677" s="287"/>
      <c r="G677" s="287"/>
      <c r="H677" s="287"/>
      <c r="I677" s="287"/>
      <c r="J677" s="287"/>
      <c r="K677" s="287">
        <f t="shared" si="701"/>
        <v>0</v>
      </c>
      <c r="L677" s="287"/>
      <c r="M677" s="287"/>
      <c r="N677" s="287"/>
      <c r="O677" s="287"/>
      <c r="P677" s="287"/>
      <c r="Q677" s="287"/>
      <c r="R677" s="287">
        <f t="shared" si="485"/>
        <v>0</v>
      </c>
      <c r="S677" s="287"/>
      <c r="T677" s="287"/>
      <c r="U677" s="287"/>
      <c r="V677" s="287"/>
      <c r="W677" s="287">
        <v>0</v>
      </c>
      <c r="X677" s="287"/>
      <c r="Y677" s="287"/>
      <c r="Z677" s="287"/>
      <c r="AA677" s="287">
        <f t="shared" si="708"/>
        <v>0</v>
      </c>
      <c r="AB677" s="287">
        <f t="shared" si="706"/>
        <v>0</v>
      </c>
      <c r="AC677" s="37" t="e">
        <f t="shared" si="707"/>
        <v>#DIV/0!</v>
      </c>
    </row>
    <row r="678" spans="1:29" hidden="1" x14ac:dyDescent="0.2">
      <c r="B678" s="97" t="s">
        <v>1674</v>
      </c>
      <c r="C678" s="49" t="s">
        <v>1675</v>
      </c>
      <c r="D678" s="287"/>
      <c r="E678" s="285">
        <f>SUM('ADICIONES  2018'!C678:M678)</f>
        <v>0</v>
      </c>
      <c r="F678" s="287"/>
      <c r="G678" s="287"/>
      <c r="H678" s="287"/>
      <c r="I678" s="287"/>
      <c r="J678" s="287"/>
      <c r="K678" s="287">
        <f t="shared" si="701"/>
        <v>0</v>
      </c>
      <c r="L678" s="287"/>
      <c r="M678" s="287"/>
      <c r="N678" s="287"/>
      <c r="O678" s="287"/>
      <c r="P678" s="287"/>
      <c r="Q678" s="287"/>
      <c r="R678" s="287">
        <f t="shared" si="485"/>
        <v>0</v>
      </c>
      <c r="S678" s="287"/>
      <c r="T678" s="287"/>
      <c r="U678" s="287"/>
      <c r="V678" s="287"/>
      <c r="W678" s="287">
        <v>0</v>
      </c>
      <c r="X678" s="287"/>
      <c r="Y678" s="287"/>
      <c r="Z678" s="287"/>
      <c r="AA678" s="287">
        <f t="shared" si="708"/>
        <v>0</v>
      </c>
      <c r="AB678" s="287">
        <f t="shared" si="706"/>
        <v>0</v>
      </c>
      <c r="AC678" s="37" t="e">
        <f t="shared" si="707"/>
        <v>#DIV/0!</v>
      </c>
    </row>
    <row r="679" spans="1:29" hidden="1" x14ac:dyDescent="0.2">
      <c r="B679" s="97" t="s">
        <v>1676</v>
      </c>
      <c r="C679" s="49" t="s">
        <v>1677</v>
      </c>
      <c r="D679" s="287"/>
      <c r="E679" s="285">
        <f>SUM('ADICIONES  2018'!C679:M679)</f>
        <v>0</v>
      </c>
      <c r="F679" s="287"/>
      <c r="G679" s="287"/>
      <c r="H679" s="287"/>
      <c r="I679" s="287"/>
      <c r="J679" s="287"/>
      <c r="K679" s="287">
        <f t="shared" si="701"/>
        <v>0</v>
      </c>
      <c r="L679" s="287"/>
      <c r="M679" s="287"/>
      <c r="N679" s="287"/>
      <c r="O679" s="287"/>
      <c r="P679" s="287"/>
      <c r="Q679" s="287"/>
      <c r="R679" s="287">
        <f t="shared" si="485"/>
        <v>0</v>
      </c>
      <c r="S679" s="287"/>
      <c r="T679" s="287"/>
      <c r="U679" s="287"/>
      <c r="V679" s="287"/>
      <c r="W679" s="287">
        <v>0</v>
      </c>
      <c r="X679" s="287"/>
      <c r="Y679" s="287"/>
      <c r="Z679" s="287"/>
      <c r="AA679" s="287">
        <f t="shared" si="708"/>
        <v>0</v>
      </c>
      <c r="AB679" s="287">
        <f t="shared" si="706"/>
        <v>0</v>
      </c>
      <c r="AC679" s="37" t="e">
        <f t="shared" si="707"/>
        <v>#DIV/0!</v>
      </c>
    </row>
    <row r="680" spans="1:29" x14ac:dyDescent="0.2">
      <c r="B680" s="97" t="s">
        <v>1292</v>
      </c>
      <c r="C680" s="49" t="s">
        <v>1293</v>
      </c>
      <c r="D680" s="287"/>
      <c r="E680" s="285">
        <f>SUM('ADICIONES  2018'!C680:M680)</f>
        <v>0</v>
      </c>
      <c r="F680" s="287"/>
      <c r="G680" s="287"/>
      <c r="H680" s="287"/>
      <c r="I680" s="287"/>
      <c r="J680" s="287"/>
      <c r="K680" s="287">
        <f t="shared" si="701"/>
        <v>0</v>
      </c>
      <c r="L680" s="287"/>
      <c r="M680" s="287"/>
      <c r="N680" s="287"/>
      <c r="O680" s="287"/>
      <c r="P680" s="287"/>
      <c r="Q680" s="287"/>
      <c r="R680" s="287">
        <f t="shared" si="485"/>
        <v>0</v>
      </c>
      <c r="S680" s="287"/>
      <c r="T680" s="287"/>
      <c r="U680" s="287"/>
      <c r="V680" s="287">
        <v>2580023.0699999998</v>
      </c>
      <c r="W680" s="287">
        <v>1730676.45</v>
      </c>
      <c r="X680" s="287"/>
      <c r="Y680" s="287"/>
      <c r="Z680" s="287"/>
      <c r="AA680" s="287">
        <f t="shared" si="708"/>
        <v>4310699.5199999996</v>
      </c>
      <c r="AB680" s="287">
        <f t="shared" si="706"/>
        <v>4310699.5199999996</v>
      </c>
      <c r="AC680" s="37">
        <v>0</v>
      </c>
    </row>
    <row r="681" spans="1:29" ht="28.5" x14ac:dyDescent="0.2">
      <c r="B681" s="97" t="s">
        <v>1294</v>
      </c>
      <c r="C681" s="49" t="s">
        <v>1295</v>
      </c>
      <c r="D681" s="287"/>
      <c r="E681" s="285">
        <f>SUM('ADICIONES  2018'!C681:M681)</f>
        <v>0</v>
      </c>
      <c r="F681" s="287"/>
      <c r="G681" s="287"/>
      <c r="H681" s="287"/>
      <c r="I681" s="287"/>
      <c r="J681" s="287"/>
      <c r="K681" s="287">
        <f t="shared" si="701"/>
        <v>0</v>
      </c>
      <c r="L681" s="287"/>
      <c r="M681" s="287"/>
      <c r="N681" s="287"/>
      <c r="O681" s="287"/>
      <c r="P681" s="287"/>
      <c r="Q681" s="287"/>
      <c r="R681" s="287">
        <f t="shared" si="485"/>
        <v>0</v>
      </c>
      <c r="S681" s="287"/>
      <c r="T681" s="287"/>
      <c r="U681" s="287"/>
      <c r="V681" s="287">
        <v>1239372</v>
      </c>
      <c r="W681" s="287">
        <v>0</v>
      </c>
      <c r="X681" s="287"/>
      <c r="Y681" s="287"/>
      <c r="Z681" s="287"/>
      <c r="AA681" s="287">
        <f t="shared" si="708"/>
        <v>1239372</v>
      </c>
      <c r="AB681" s="287">
        <f t="shared" si="706"/>
        <v>1239372</v>
      </c>
      <c r="AC681" s="37">
        <v>0</v>
      </c>
    </row>
    <row r="682" spans="1:29" hidden="1" x14ac:dyDescent="0.2">
      <c r="B682" s="97" t="s">
        <v>1678</v>
      </c>
      <c r="C682" s="49" t="s">
        <v>1679</v>
      </c>
      <c r="D682" s="287"/>
      <c r="E682" s="285">
        <f>SUM('ADICIONES  2018'!C682:M682)</f>
        <v>0</v>
      </c>
      <c r="F682" s="287"/>
      <c r="G682" s="287"/>
      <c r="H682" s="287"/>
      <c r="I682" s="287"/>
      <c r="J682" s="287"/>
      <c r="K682" s="287">
        <f t="shared" si="701"/>
        <v>0</v>
      </c>
      <c r="L682" s="287"/>
      <c r="M682" s="287"/>
      <c r="N682" s="287"/>
      <c r="O682" s="287"/>
      <c r="P682" s="287"/>
      <c r="Q682" s="287"/>
      <c r="R682" s="287">
        <f t="shared" si="485"/>
        <v>0</v>
      </c>
      <c r="S682" s="287"/>
      <c r="T682" s="287"/>
      <c r="U682" s="287"/>
      <c r="V682" s="287"/>
      <c r="W682" s="287">
        <v>0</v>
      </c>
      <c r="X682" s="287"/>
      <c r="Y682" s="287"/>
      <c r="Z682" s="287"/>
      <c r="AA682" s="287">
        <f t="shared" si="708"/>
        <v>0</v>
      </c>
      <c r="AB682" s="287">
        <f t="shared" si="706"/>
        <v>0</v>
      </c>
      <c r="AC682" s="37" t="e">
        <f t="shared" si="707"/>
        <v>#DIV/0!</v>
      </c>
    </row>
    <row r="683" spans="1:29" ht="28.5" hidden="1" x14ac:dyDescent="0.2">
      <c r="B683" s="97" t="s">
        <v>1680</v>
      </c>
      <c r="C683" s="49" t="s">
        <v>1681</v>
      </c>
      <c r="D683" s="287"/>
      <c r="E683" s="285">
        <f>SUM('ADICIONES  2018'!C683:M683)</f>
        <v>0</v>
      </c>
      <c r="F683" s="287"/>
      <c r="G683" s="287"/>
      <c r="H683" s="287"/>
      <c r="I683" s="287"/>
      <c r="J683" s="287"/>
      <c r="K683" s="287">
        <f t="shared" si="701"/>
        <v>0</v>
      </c>
      <c r="L683" s="287"/>
      <c r="M683" s="287"/>
      <c r="N683" s="287"/>
      <c r="O683" s="287"/>
      <c r="P683" s="287"/>
      <c r="Q683" s="287"/>
      <c r="R683" s="287">
        <f t="shared" si="485"/>
        <v>0</v>
      </c>
      <c r="S683" s="287"/>
      <c r="T683" s="287"/>
      <c r="U683" s="287"/>
      <c r="V683" s="287"/>
      <c r="W683" s="287">
        <v>0</v>
      </c>
      <c r="X683" s="287"/>
      <c r="Y683" s="287"/>
      <c r="Z683" s="287"/>
      <c r="AA683" s="287">
        <f t="shared" si="708"/>
        <v>0</v>
      </c>
      <c r="AB683" s="287">
        <f t="shared" si="706"/>
        <v>0</v>
      </c>
      <c r="AC683" s="37" t="e">
        <f t="shared" si="707"/>
        <v>#DIV/0!</v>
      </c>
    </row>
    <row r="684" spans="1:29" ht="28.5" hidden="1" x14ac:dyDescent="0.2">
      <c r="B684" s="97" t="s">
        <v>1682</v>
      </c>
      <c r="C684" s="49" t="s">
        <v>1683</v>
      </c>
      <c r="D684" s="287"/>
      <c r="E684" s="285">
        <f>SUM('ADICIONES  2018'!C684:M684)</f>
        <v>0</v>
      </c>
      <c r="F684" s="287"/>
      <c r="G684" s="287"/>
      <c r="H684" s="287"/>
      <c r="I684" s="287"/>
      <c r="J684" s="287"/>
      <c r="K684" s="287">
        <f t="shared" si="701"/>
        <v>0</v>
      </c>
      <c r="L684" s="287"/>
      <c r="M684" s="287"/>
      <c r="N684" s="287"/>
      <c r="O684" s="287"/>
      <c r="P684" s="287"/>
      <c r="Q684" s="287"/>
      <c r="R684" s="287">
        <f t="shared" si="485"/>
        <v>0</v>
      </c>
      <c r="S684" s="287"/>
      <c r="T684" s="287"/>
      <c r="U684" s="287"/>
      <c r="V684" s="287"/>
      <c r="W684" s="287">
        <v>0</v>
      </c>
      <c r="X684" s="287"/>
      <c r="Y684" s="287"/>
      <c r="Z684" s="287"/>
      <c r="AA684" s="287">
        <f t="shared" si="708"/>
        <v>0</v>
      </c>
      <c r="AB684" s="287">
        <f t="shared" si="706"/>
        <v>0</v>
      </c>
      <c r="AC684" s="37" t="e">
        <f t="shared" si="707"/>
        <v>#DIV/0!</v>
      </c>
    </row>
    <row r="685" spans="1:29" ht="42.75" hidden="1" x14ac:dyDescent="0.2">
      <c r="B685" s="97" t="s">
        <v>1296</v>
      </c>
      <c r="C685" s="49" t="s">
        <v>1297</v>
      </c>
      <c r="D685" s="287"/>
      <c r="E685" s="285">
        <f>SUM('ADICIONES  2018'!C685:M685)</f>
        <v>0</v>
      </c>
      <c r="F685" s="287"/>
      <c r="G685" s="287"/>
      <c r="H685" s="287"/>
      <c r="I685" s="287"/>
      <c r="J685" s="287"/>
      <c r="K685" s="287">
        <f t="shared" si="701"/>
        <v>0</v>
      </c>
      <c r="L685" s="287"/>
      <c r="M685" s="287"/>
      <c r="N685" s="287"/>
      <c r="O685" s="287"/>
      <c r="P685" s="287"/>
      <c r="Q685" s="287"/>
      <c r="R685" s="287">
        <f t="shared" si="485"/>
        <v>0</v>
      </c>
      <c r="S685" s="287"/>
      <c r="T685" s="287"/>
      <c r="U685" s="287"/>
      <c r="V685" s="287"/>
      <c r="W685" s="287">
        <v>0</v>
      </c>
      <c r="X685" s="287"/>
      <c r="Y685" s="287"/>
      <c r="Z685" s="287"/>
      <c r="AA685" s="287">
        <f t="shared" si="708"/>
        <v>0</v>
      </c>
      <c r="AB685" s="287">
        <f t="shared" si="706"/>
        <v>0</v>
      </c>
      <c r="AC685" s="37" t="e">
        <f t="shared" si="707"/>
        <v>#DIV/0!</v>
      </c>
    </row>
    <row r="686" spans="1:29" ht="42.75" hidden="1" x14ac:dyDescent="0.2">
      <c r="B686" s="97" t="s">
        <v>1298</v>
      </c>
      <c r="C686" s="49" t="s">
        <v>1299</v>
      </c>
      <c r="D686" s="287"/>
      <c r="E686" s="285">
        <f>SUM('ADICIONES  2018'!C686:M686)</f>
        <v>0</v>
      </c>
      <c r="F686" s="287"/>
      <c r="G686" s="287"/>
      <c r="H686" s="287"/>
      <c r="I686" s="287"/>
      <c r="J686" s="287"/>
      <c r="K686" s="287">
        <f t="shared" si="701"/>
        <v>0</v>
      </c>
      <c r="L686" s="287"/>
      <c r="M686" s="287"/>
      <c r="N686" s="287"/>
      <c r="O686" s="287"/>
      <c r="P686" s="287"/>
      <c r="Q686" s="287"/>
      <c r="R686" s="287">
        <f t="shared" si="485"/>
        <v>0</v>
      </c>
      <c r="S686" s="287"/>
      <c r="T686" s="287"/>
      <c r="U686" s="287"/>
      <c r="V686" s="287"/>
      <c r="W686" s="287">
        <v>0</v>
      </c>
      <c r="X686" s="287"/>
      <c r="Y686" s="287"/>
      <c r="Z686" s="287"/>
      <c r="AA686" s="287">
        <f t="shared" si="708"/>
        <v>0</v>
      </c>
      <c r="AB686" s="287">
        <f t="shared" si="706"/>
        <v>0</v>
      </c>
      <c r="AC686" s="37" t="e">
        <f t="shared" si="707"/>
        <v>#DIV/0!</v>
      </c>
    </row>
    <row r="687" spans="1:29" ht="42.75" hidden="1" x14ac:dyDescent="0.2">
      <c r="B687" s="97" t="s">
        <v>1300</v>
      </c>
      <c r="C687" s="49" t="s">
        <v>1301</v>
      </c>
      <c r="D687" s="287"/>
      <c r="E687" s="285">
        <f>SUM('ADICIONES  2018'!C687:M687)</f>
        <v>0</v>
      </c>
      <c r="F687" s="287"/>
      <c r="G687" s="287"/>
      <c r="H687" s="287"/>
      <c r="I687" s="287"/>
      <c r="J687" s="287"/>
      <c r="K687" s="287">
        <f t="shared" si="701"/>
        <v>0</v>
      </c>
      <c r="L687" s="287"/>
      <c r="M687" s="287"/>
      <c r="N687" s="287"/>
      <c r="O687" s="287"/>
      <c r="P687" s="287"/>
      <c r="Q687" s="287"/>
      <c r="R687" s="287">
        <f t="shared" si="485"/>
        <v>0</v>
      </c>
      <c r="S687" s="287"/>
      <c r="T687" s="287"/>
      <c r="U687" s="287"/>
      <c r="V687" s="287"/>
      <c r="W687" s="287">
        <v>0</v>
      </c>
      <c r="X687" s="287"/>
      <c r="Y687" s="287"/>
      <c r="Z687" s="287"/>
      <c r="AA687" s="287">
        <f t="shared" si="708"/>
        <v>0</v>
      </c>
      <c r="AB687" s="287">
        <f t="shared" si="706"/>
        <v>0</v>
      </c>
      <c r="AC687" s="37" t="e">
        <f t="shared" si="707"/>
        <v>#DIV/0!</v>
      </c>
    </row>
    <row r="688" spans="1:29" ht="28.5" hidden="1" x14ac:dyDescent="0.2">
      <c r="B688" s="97" t="s">
        <v>1302</v>
      </c>
      <c r="C688" s="49" t="s">
        <v>1303</v>
      </c>
      <c r="D688" s="287"/>
      <c r="E688" s="285">
        <f>SUM('ADICIONES  2018'!C688:M688)</f>
        <v>0</v>
      </c>
      <c r="F688" s="287"/>
      <c r="G688" s="287"/>
      <c r="H688" s="287"/>
      <c r="I688" s="287"/>
      <c r="J688" s="287"/>
      <c r="K688" s="287">
        <f t="shared" si="701"/>
        <v>0</v>
      </c>
      <c r="L688" s="287"/>
      <c r="M688" s="287"/>
      <c r="N688" s="287"/>
      <c r="O688" s="287"/>
      <c r="P688" s="287"/>
      <c r="Q688" s="287"/>
      <c r="R688" s="287">
        <f t="shared" si="485"/>
        <v>0</v>
      </c>
      <c r="S688" s="287"/>
      <c r="T688" s="287"/>
      <c r="U688" s="287"/>
      <c r="V688" s="287"/>
      <c r="W688" s="287">
        <v>0</v>
      </c>
      <c r="X688" s="287"/>
      <c r="Y688" s="287"/>
      <c r="Z688" s="287"/>
      <c r="AA688" s="287">
        <f t="shared" si="708"/>
        <v>0</v>
      </c>
      <c r="AB688" s="287">
        <f t="shared" si="706"/>
        <v>0</v>
      </c>
      <c r="AC688" s="37" t="e">
        <f t="shared" si="707"/>
        <v>#DIV/0!</v>
      </c>
    </row>
    <row r="689" spans="1:29" ht="57" hidden="1" x14ac:dyDescent="0.2">
      <c r="B689" s="97" t="s">
        <v>1304</v>
      </c>
      <c r="C689" s="49" t="s">
        <v>1305</v>
      </c>
      <c r="D689" s="287"/>
      <c r="E689" s="285">
        <f>SUM('ADICIONES  2018'!C689:M689)</f>
        <v>0</v>
      </c>
      <c r="F689" s="287"/>
      <c r="G689" s="287"/>
      <c r="H689" s="287"/>
      <c r="I689" s="287"/>
      <c r="J689" s="287"/>
      <c r="K689" s="287">
        <f t="shared" si="701"/>
        <v>0</v>
      </c>
      <c r="L689" s="287"/>
      <c r="M689" s="287"/>
      <c r="N689" s="287"/>
      <c r="O689" s="287"/>
      <c r="P689" s="287"/>
      <c r="Q689" s="287"/>
      <c r="R689" s="287">
        <f t="shared" si="485"/>
        <v>0</v>
      </c>
      <c r="S689" s="287"/>
      <c r="T689" s="287"/>
      <c r="U689" s="287"/>
      <c r="V689" s="287"/>
      <c r="W689" s="287">
        <v>0</v>
      </c>
      <c r="X689" s="287"/>
      <c r="Y689" s="287"/>
      <c r="Z689" s="287"/>
      <c r="AA689" s="287">
        <f t="shared" si="708"/>
        <v>0</v>
      </c>
      <c r="AB689" s="287">
        <f t="shared" si="706"/>
        <v>0</v>
      </c>
      <c r="AC689" s="37" t="e">
        <f t="shared" si="707"/>
        <v>#DIV/0!</v>
      </c>
    </row>
    <row r="690" spans="1:29" ht="42.75" hidden="1" x14ac:dyDescent="0.2">
      <c r="B690" s="97" t="s">
        <v>1684</v>
      </c>
      <c r="C690" s="49" t="s">
        <v>1685</v>
      </c>
      <c r="D690" s="287"/>
      <c r="E690" s="285">
        <f>SUM('ADICIONES  2018'!C690:M690)</f>
        <v>0</v>
      </c>
      <c r="F690" s="287"/>
      <c r="G690" s="287"/>
      <c r="H690" s="287"/>
      <c r="I690" s="287"/>
      <c r="J690" s="287"/>
      <c r="K690" s="287">
        <f t="shared" si="701"/>
        <v>0</v>
      </c>
      <c r="L690" s="287"/>
      <c r="M690" s="287"/>
      <c r="N690" s="287"/>
      <c r="O690" s="287"/>
      <c r="P690" s="287"/>
      <c r="Q690" s="287"/>
      <c r="R690" s="287">
        <f t="shared" si="485"/>
        <v>0</v>
      </c>
      <c r="S690" s="287"/>
      <c r="T690" s="287"/>
      <c r="U690" s="287"/>
      <c r="V690" s="287"/>
      <c r="W690" s="287">
        <v>0</v>
      </c>
      <c r="X690" s="287"/>
      <c r="Y690" s="287"/>
      <c r="Z690" s="287"/>
      <c r="AA690" s="287">
        <f t="shared" si="708"/>
        <v>0</v>
      </c>
      <c r="AB690" s="287">
        <f t="shared" si="706"/>
        <v>0</v>
      </c>
      <c r="AC690" s="37" t="e">
        <f t="shared" si="707"/>
        <v>#DIV/0!</v>
      </c>
    </row>
    <row r="691" spans="1:29" hidden="1" x14ac:dyDescent="0.2">
      <c r="B691" s="97" t="s">
        <v>1686</v>
      </c>
      <c r="C691" s="49" t="s">
        <v>1687</v>
      </c>
      <c r="D691" s="287"/>
      <c r="E691" s="285">
        <f>SUM('ADICIONES  2018'!C691:M691)</f>
        <v>0</v>
      </c>
      <c r="F691" s="287"/>
      <c r="G691" s="287"/>
      <c r="H691" s="287"/>
      <c r="I691" s="287"/>
      <c r="J691" s="287"/>
      <c r="K691" s="287">
        <f t="shared" si="701"/>
        <v>0</v>
      </c>
      <c r="L691" s="287"/>
      <c r="M691" s="287"/>
      <c r="N691" s="287"/>
      <c r="O691" s="287"/>
      <c r="P691" s="287"/>
      <c r="Q691" s="287"/>
      <c r="R691" s="287">
        <f t="shared" ref="R691:R746" si="712">SUM(L691:Q691)</f>
        <v>0</v>
      </c>
      <c r="S691" s="287"/>
      <c r="T691" s="287"/>
      <c r="U691" s="287"/>
      <c r="V691" s="287"/>
      <c r="W691" s="287">
        <v>0</v>
      </c>
      <c r="X691" s="287"/>
      <c r="Y691" s="287"/>
      <c r="Z691" s="287"/>
      <c r="AA691" s="287">
        <f t="shared" si="708"/>
        <v>0</v>
      </c>
      <c r="AB691" s="287">
        <f t="shared" si="706"/>
        <v>0</v>
      </c>
      <c r="AC691" s="37" t="e">
        <f t="shared" si="707"/>
        <v>#DIV/0!</v>
      </c>
    </row>
    <row r="692" spans="1:29" ht="28.5" hidden="1" x14ac:dyDescent="0.2">
      <c r="B692" s="97" t="s">
        <v>1688</v>
      </c>
      <c r="C692" s="49" t="s">
        <v>1689</v>
      </c>
      <c r="D692" s="287"/>
      <c r="E692" s="285">
        <f>SUM('ADICIONES  2018'!C692:M692)</f>
        <v>0</v>
      </c>
      <c r="F692" s="287"/>
      <c r="G692" s="287"/>
      <c r="H692" s="287"/>
      <c r="I692" s="287"/>
      <c r="J692" s="287"/>
      <c r="K692" s="287">
        <f t="shared" si="701"/>
        <v>0</v>
      </c>
      <c r="L692" s="287"/>
      <c r="M692" s="287"/>
      <c r="N692" s="287"/>
      <c r="O692" s="287"/>
      <c r="P692" s="287"/>
      <c r="Q692" s="287"/>
      <c r="R692" s="287">
        <f t="shared" si="712"/>
        <v>0</v>
      </c>
      <c r="S692" s="287"/>
      <c r="T692" s="287"/>
      <c r="U692" s="287"/>
      <c r="V692" s="287"/>
      <c r="W692" s="287">
        <v>0</v>
      </c>
      <c r="X692" s="287"/>
      <c r="Y692" s="287"/>
      <c r="Z692" s="287"/>
      <c r="AA692" s="287">
        <f t="shared" si="708"/>
        <v>0</v>
      </c>
      <c r="AB692" s="287">
        <f t="shared" si="706"/>
        <v>0</v>
      </c>
      <c r="AC692" s="37" t="e">
        <f t="shared" si="707"/>
        <v>#DIV/0!</v>
      </c>
    </row>
    <row r="693" spans="1:29" hidden="1" x14ac:dyDescent="0.2">
      <c r="B693" s="97" t="s">
        <v>1690</v>
      </c>
      <c r="C693" s="49" t="s">
        <v>1691</v>
      </c>
      <c r="D693" s="287"/>
      <c r="E693" s="285">
        <f>SUM('ADICIONES  2018'!C693:M693)</f>
        <v>0</v>
      </c>
      <c r="F693" s="287"/>
      <c r="G693" s="287"/>
      <c r="H693" s="287"/>
      <c r="I693" s="287"/>
      <c r="J693" s="287"/>
      <c r="K693" s="287">
        <f t="shared" si="701"/>
        <v>0</v>
      </c>
      <c r="L693" s="287"/>
      <c r="M693" s="287"/>
      <c r="N693" s="287"/>
      <c r="O693" s="287"/>
      <c r="P693" s="287"/>
      <c r="Q693" s="287"/>
      <c r="R693" s="287">
        <f t="shared" si="712"/>
        <v>0</v>
      </c>
      <c r="S693" s="287"/>
      <c r="T693" s="287"/>
      <c r="U693" s="287"/>
      <c r="V693" s="287"/>
      <c r="W693" s="287">
        <v>0</v>
      </c>
      <c r="X693" s="287"/>
      <c r="Y693" s="287"/>
      <c r="Z693" s="287"/>
      <c r="AA693" s="287">
        <f t="shared" si="708"/>
        <v>0</v>
      </c>
      <c r="AB693" s="287">
        <f t="shared" si="706"/>
        <v>0</v>
      </c>
      <c r="AC693" s="37" t="e">
        <f t="shared" si="707"/>
        <v>#DIV/0!</v>
      </c>
    </row>
    <row r="694" spans="1:29" ht="28.5" hidden="1" x14ac:dyDescent="0.2">
      <c r="B694" s="97" t="s">
        <v>1692</v>
      </c>
      <c r="C694" s="49" t="s">
        <v>1693</v>
      </c>
      <c r="D694" s="287"/>
      <c r="E694" s="285">
        <f>SUM('ADICIONES  2018'!C694:M694)</f>
        <v>0</v>
      </c>
      <c r="F694" s="287"/>
      <c r="G694" s="287"/>
      <c r="H694" s="287"/>
      <c r="I694" s="287"/>
      <c r="J694" s="287"/>
      <c r="K694" s="287">
        <f t="shared" si="701"/>
        <v>0</v>
      </c>
      <c r="L694" s="287"/>
      <c r="M694" s="287"/>
      <c r="N694" s="287"/>
      <c r="O694" s="287"/>
      <c r="P694" s="287"/>
      <c r="Q694" s="287"/>
      <c r="R694" s="287">
        <f t="shared" si="712"/>
        <v>0</v>
      </c>
      <c r="S694" s="287"/>
      <c r="T694" s="287"/>
      <c r="U694" s="287"/>
      <c r="V694" s="287"/>
      <c r="W694" s="287">
        <v>0</v>
      </c>
      <c r="X694" s="287"/>
      <c r="Y694" s="287"/>
      <c r="Z694" s="287"/>
      <c r="AA694" s="287">
        <f t="shared" si="708"/>
        <v>0</v>
      </c>
      <c r="AB694" s="287">
        <f t="shared" si="706"/>
        <v>0</v>
      </c>
      <c r="AC694" s="37" t="e">
        <f t="shared" si="707"/>
        <v>#DIV/0!</v>
      </c>
    </row>
    <row r="695" spans="1:29" x14ac:dyDescent="0.2">
      <c r="B695" s="97" t="s">
        <v>1306</v>
      </c>
      <c r="C695" s="49" t="s">
        <v>1307</v>
      </c>
      <c r="D695" s="287"/>
      <c r="E695" s="285">
        <f>SUM('ADICIONES  2018'!C695:M695)</f>
        <v>0</v>
      </c>
      <c r="F695" s="287"/>
      <c r="G695" s="287"/>
      <c r="H695" s="287"/>
      <c r="I695" s="287"/>
      <c r="J695" s="287"/>
      <c r="K695" s="287">
        <f t="shared" si="701"/>
        <v>0</v>
      </c>
      <c r="L695" s="287"/>
      <c r="M695" s="287"/>
      <c r="N695" s="287"/>
      <c r="O695" s="287"/>
      <c r="P695" s="287"/>
      <c r="Q695" s="287"/>
      <c r="R695" s="287">
        <f t="shared" si="712"/>
        <v>0</v>
      </c>
      <c r="S695" s="287"/>
      <c r="T695" s="287"/>
      <c r="U695" s="287"/>
      <c r="V695" s="287"/>
      <c r="W695" s="287">
        <v>4214</v>
      </c>
      <c r="X695" s="287"/>
      <c r="Y695" s="287"/>
      <c r="Z695" s="287"/>
      <c r="AA695" s="287">
        <f t="shared" si="708"/>
        <v>4214</v>
      </c>
      <c r="AB695" s="287">
        <f t="shared" si="706"/>
        <v>4214</v>
      </c>
      <c r="AC695" s="37">
        <v>0</v>
      </c>
    </row>
    <row r="696" spans="1:29" ht="28.5" hidden="1" x14ac:dyDescent="0.2">
      <c r="B696" s="97" t="s">
        <v>1694</v>
      </c>
      <c r="C696" s="49" t="s">
        <v>1320</v>
      </c>
      <c r="D696" s="287"/>
      <c r="E696" s="285">
        <f>SUM('ADICIONES  2018'!C696:M696)</f>
        <v>0</v>
      </c>
      <c r="F696" s="287"/>
      <c r="G696" s="287"/>
      <c r="H696" s="287"/>
      <c r="I696" s="287"/>
      <c r="J696" s="287"/>
      <c r="K696" s="287">
        <f t="shared" si="701"/>
        <v>0</v>
      </c>
      <c r="L696" s="287"/>
      <c r="M696" s="287"/>
      <c r="N696" s="287"/>
      <c r="O696" s="287"/>
      <c r="P696" s="287"/>
      <c r="Q696" s="287"/>
      <c r="R696" s="287">
        <f t="shared" si="712"/>
        <v>0</v>
      </c>
      <c r="S696" s="287"/>
      <c r="T696" s="287"/>
      <c r="U696" s="287"/>
      <c r="V696" s="287"/>
      <c r="W696" s="287">
        <v>0</v>
      </c>
      <c r="X696" s="287"/>
      <c r="Y696" s="287"/>
      <c r="Z696" s="287"/>
      <c r="AA696" s="287">
        <f t="shared" si="708"/>
        <v>0</v>
      </c>
      <c r="AB696" s="287">
        <f t="shared" si="706"/>
        <v>0</v>
      </c>
      <c r="AC696" s="37" t="e">
        <f t="shared" si="707"/>
        <v>#DIV/0!</v>
      </c>
    </row>
    <row r="697" spans="1:29" ht="28.5" hidden="1" x14ac:dyDescent="0.2">
      <c r="B697" s="97" t="s">
        <v>1695</v>
      </c>
      <c r="C697" s="49" t="s">
        <v>1321</v>
      </c>
      <c r="D697" s="287"/>
      <c r="E697" s="285">
        <f>SUM('ADICIONES  2018'!C697:M697)</f>
        <v>0</v>
      </c>
      <c r="F697" s="287"/>
      <c r="G697" s="287"/>
      <c r="H697" s="287"/>
      <c r="I697" s="287"/>
      <c r="J697" s="287"/>
      <c r="K697" s="287">
        <f t="shared" si="701"/>
        <v>0</v>
      </c>
      <c r="L697" s="287"/>
      <c r="M697" s="287"/>
      <c r="N697" s="287"/>
      <c r="O697" s="287"/>
      <c r="P697" s="287"/>
      <c r="Q697" s="287"/>
      <c r="R697" s="287">
        <f t="shared" si="712"/>
        <v>0</v>
      </c>
      <c r="S697" s="287"/>
      <c r="T697" s="287"/>
      <c r="U697" s="287"/>
      <c r="V697" s="287"/>
      <c r="W697" s="287">
        <v>0</v>
      </c>
      <c r="X697" s="287"/>
      <c r="Y697" s="287"/>
      <c r="Z697" s="287"/>
      <c r="AA697" s="287">
        <f t="shared" si="708"/>
        <v>0</v>
      </c>
      <c r="AB697" s="287">
        <f t="shared" si="706"/>
        <v>0</v>
      </c>
      <c r="AC697" s="37" t="e">
        <f t="shared" si="707"/>
        <v>#DIV/0!</v>
      </c>
    </row>
    <row r="698" spans="1:29" ht="28.5" hidden="1" x14ac:dyDescent="0.2">
      <c r="B698" s="97" t="s">
        <v>1349</v>
      </c>
      <c r="C698" s="49" t="s">
        <v>1350</v>
      </c>
      <c r="D698" s="287"/>
      <c r="E698" s="285">
        <f>SUM('ADICIONES  2018'!C698:M698)</f>
        <v>0</v>
      </c>
      <c r="F698" s="287"/>
      <c r="G698" s="287"/>
      <c r="H698" s="287"/>
      <c r="I698" s="287"/>
      <c r="J698" s="287"/>
      <c r="K698" s="287">
        <f t="shared" si="701"/>
        <v>0</v>
      </c>
      <c r="L698" s="287"/>
      <c r="M698" s="287"/>
      <c r="N698" s="287"/>
      <c r="O698" s="287"/>
      <c r="P698" s="287"/>
      <c r="Q698" s="287"/>
      <c r="R698" s="287">
        <f t="shared" si="712"/>
        <v>0</v>
      </c>
      <c r="S698" s="287"/>
      <c r="T698" s="287"/>
      <c r="U698" s="287"/>
      <c r="V698" s="287"/>
      <c r="W698" s="287">
        <v>0</v>
      </c>
      <c r="X698" s="287"/>
      <c r="Y698" s="287"/>
      <c r="Z698" s="287"/>
      <c r="AA698" s="287">
        <f t="shared" si="708"/>
        <v>0</v>
      </c>
      <c r="AB698" s="287">
        <f t="shared" si="706"/>
        <v>0</v>
      </c>
      <c r="AC698" s="37" t="e">
        <f t="shared" si="707"/>
        <v>#DIV/0!</v>
      </c>
    </row>
    <row r="699" spans="1:29" ht="28.5" hidden="1" x14ac:dyDescent="0.2">
      <c r="B699" s="97" t="s">
        <v>1351</v>
      </c>
      <c r="C699" s="49" t="s">
        <v>1352</v>
      </c>
      <c r="D699" s="287"/>
      <c r="E699" s="285">
        <f>SUM('ADICIONES  2018'!C699:M699)</f>
        <v>0</v>
      </c>
      <c r="F699" s="287"/>
      <c r="G699" s="287"/>
      <c r="H699" s="287"/>
      <c r="I699" s="287"/>
      <c r="J699" s="287"/>
      <c r="K699" s="287">
        <f t="shared" si="701"/>
        <v>0</v>
      </c>
      <c r="L699" s="287"/>
      <c r="M699" s="287"/>
      <c r="N699" s="287"/>
      <c r="O699" s="287"/>
      <c r="P699" s="287"/>
      <c r="Q699" s="287"/>
      <c r="R699" s="287">
        <f t="shared" si="712"/>
        <v>0</v>
      </c>
      <c r="S699" s="287"/>
      <c r="T699" s="287"/>
      <c r="U699" s="287"/>
      <c r="V699" s="287"/>
      <c r="W699" s="287">
        <v>0</v>
      </c>
      <c r="X699" s="287"/>
      <c r="Y699" s="287"/>
      <c r="Z699" s="287"/>
      <c r="AA699" s="287">
        <f t="shared" si="708"/>
        <v>0</v>
      </c>
      <c r="AB699" s="287">
        <f t="shared" si="706"/>
        <v>0</v>
      </c>
      <c r="AC699" s="37" t="e">
        <f t="shared" si="707"/>
        <v>#DIV/0!</v>
      </c>
    </row>
    <row r="700" spans="1:29" ht="42.75" hidden="1" x14ac:dyDescent="0.2">
      <c r="B700" s="97" t="s">
        <v>1696</v>
      </c>
      <c r="C700" s="49" t="s">
        <v>1697</v>
      </c>
      <c r="D700" s="287"/>
      <c r="E700" s="285">
        <f>SUM('ADICIONES  2018'!C700:M700)</f>
        <v>0</v>
      </c>
      <c r="F700" s="287"/>
      <c r="G700" s="287"/>
      <c r="H700" s="287"/>
      <c r="I700" s="287"/>
      <c r="J700" s="287"/>
      <c r="K700" s="287">
        <f t="shared" si="701"/>
        <v>0</v>
      </c>
      <c r="L700" s="287"/>
      <c r="M700" s="287"/>
      <c r="N700" s="287"/>
      <c r="O700" s="287"/>
      <c r="P700" s="287"/>
      <c r="Q700" s="287"/>
      <c r="R700" s="287">
        <f t="shared" si="712"/>
        <v>0</v>
      </c>
      <c r="S700" s="287"/>
      <c r="T700" s="287"/>
      <c r="U700" s="287"/>
      <c r="V700" s="287"/>
      <c r="W700" s="287">
        <v>0</v>
      </c>
      <c r="X700" s="287"/>
      <c r="Y700" s="287"/>
      <c r="Z700" s="287"/>
      <c r="AA700" s="287">
        <f t="shared" si="708"/>
        <v>0</v>
      </c>
      <c r="AB700" s="287">
        <f t="shared" si="706"/>
        <v>0</v>
      </c>
      <c r="AC700" s="37" t="e">
        <f t="shared" si="707"/>
        <v>#DIV/0!</v>
      </c>
    </row>
    <row r="701" spans="1:29" ht="28.5" hidden="1" x14ac:dyDescent="0.2">
      <c r="B701" s="97" t="s">
        <v>1698</v>
      </c>
      <c r="C701" s="49" t="s">
        <v>1699</v>
      </c>
      <c r="D701" s="287"/>
      <c r="E701" s="285">
        <f>SUM('ADICIONES  2018'!C701:M701)</f>
        <v>0</v>
      </c>
      <c r="F701" s="287"/>
      <c r="G701" s="287"/>
      <c r="H701" s="287"/>
      <c r="I701" s="287"/>
      <c r="J701" s="287"/>
      <c r="K701" s="287">
        <f t="shared" si="701"/>
        <v>0</v>
      </c>
      <c r="L701" s="287"/>
      <c r="M701" s="287"/>
      <c r="N701" s="287"/>
      <c r="O701" s="287"/>
      <c r="P701" s="287"/>
      <c r="Q701" s="287"/>
      <c r="R701" s="287">
        <f t="shared" si="712"/>
        <v>0</v>
      </c>
      <c r="S701" s="287"/>
      <c r="T701" s="287"/>
      <c r="U701" s="287"/>
      <c r="V701" s="287"/>
      <c r="W701" s="287">
        <v>0</v>
      </c>
      <c r="X701" s="287"/>
      <c r="Y701" s="287"/>
      <c r="Z701" s="287"/>
      <c r="AA701" s="287">
        <f t="shared" si="708"/>
        <v>0</v>
      </c>
      <c r="AB701" s="287">
        <f t="shared" si="706"/>
        <v>0</v>
      </c>
      <c r="AC701" s="37" t="e">
        <f t="shared" si="707"/>
        <v>#DIV/0!</v>
      </c>
    </row>
    <row r="702" spans="1:29" ht="28.5" hidden="1" x14ac:dyDescent="0.2">
      <c r="A702" s="372"/>
      <c r="B702" s="97" t="s">
        <v>3080</v>
      </c>
      <c r="C702" s="49" t="s">
        <v>3081</v>
      </c>
      <c r="D702" s="287"/>
      <c r="E702" s="285">
        <f>SUM('ADICIONES  2018'!C702:M702)</f>
        <v>0</v>
      </c>
      <c r="F702" s="287"/>
      <c r="G702" s="287"/>
      <c r="H702" s="287"/>
      <c r="I702" s="287"/>
      <c r="J702" s="287"/>
      <c r="K702" s="287">
        <f t="shared" si="701"/>
        <v>0</v>
      </c>
      <c r="L702" s="287"/>
      <c r="M702" s="287"/>
      <c r="N702" s="287"/>
      <c r="O702" s="287"/>
      <c r="P702" s="287"/>
      <c r="Q702" s="287"/>
      <c r="R702" s="287">
        <f t="shared" si="712"/>
        <v>0</v>
      </c>
      <c r="S702" s="287"/>
      <c r="T702" s="287"/>
      <c r="U702" s="287"/>
      <c r="V702" s="287"/>
      <c r="W702" s="287">
        <v>0</v>
      </c>
      <c r="X702" s="287"/>
      <c r="Y702" s="287"/>
      <c r="Z702" s="287"/>
      <c r="AA702" s="287">
        <f t="shared" ref="AA702:AA725" si="713">SUM(S702:Z702)</f>
        <v>0</v>
      </c>
      <c r="AB702" s="287">
        <f t="shared" ref="AB702:AB725" si="714">+R702+AA702</f>
        <v>0</v>
      </c>
      <c r="AC702" s="37" t="e">
        <f t="shared" ref="AC702:AC724" si="715">+AB702/K702</f>
        <v>#DIV/0!</v>
      </c>
    </row>
    <row r="703" spans="1:29" ht="28.5" hidden="1" x14ac:dyDescent="0.2">
      <c r="A703" s="372"/>
      <c r="B703" s="97" t="s">
        <v>3082</v>
      </c>
      <c r="C703" s="49" t="s">
        <v>3083</v>
      </c>
      <c r="D703" s="287"/>
      <c r="E703" s="285">
        <f>SUM('ADICIONES  2018'!C703:M703)</f>
        <v>0</v>
      </c>
      <c r="F703" s="287"/>
      <c r="G703" s="287"/>
      <c r="H703" s="287"/>
      <c r="I703" s="287"/>
      <c r="J703" s="287"/>
      <c r="K703" s="287">
        <f t="shared" si="701"/>
        <v>0</v>
      </c>
      <c r="L703" s="287"/>
      <c r="M703" s="287"/>
      <c r="N703" s="287"/>
      <c r="O703" s="287"/>
      <c r="P703" s="287"/>
      <c r="Q703" s="287"/>
      <c r="R703" s="287">
        <f t="shared" si="712"/>
        <v>0</v>
      </c>
      <c r="S703" s="287"/>
      <c r="T703" s="287"/>
      <c r="U703" s="287"/>
      <c r="V703" s="287"/>
      <c r="W703" s="287">
        <v>0</v>
      </c>
      <c r="X703" s="287"/>
      <c r="Y703" s="287"/>
      <c r="Z703" s="287"/>
      <c r="AA703" s="287">
        <f t="shared" si="713"/>
        <v>0</v>
      </c>
      <c r="AB703" s="287">
        <f t="shared" si="714"/>
        <v>0</v>
      </c>
      <c r="AC703" s="37" t="e">
        <f t="shared" si="715"/>
        <v>#DIV/0!</v>
      </c>
    </row>
    <row r="704" spans="1:29" ht="42.75" hidden="1" x14ac:dyDescent="0.2">
      <c r="A704" s="372"/>
      <c r="B704" s="97" t="s">
        <v>3084</v>
      </c>
      <c r="C704" s="49" t="s">
        <v>3085</v>
      </c>
      <c r="D704" s="287"/>
      <c r="E704" s="285">
        <f>SUM('ADICIONES  2018'!C704:M704)</f>
        <v>0</v>
      </c>
      <c r="F704" s="287"/>
      <c r="G704" s="287"/>
      <c r="H704" s="287"/>
      <c r="I704" s="287"/>
      <c r="J704" s="287"/>
      <c r="K704" s="287">
        <f t="shared" si="701"/>
        <v>0</v>
      </c>
      <c r="L704" s="287"/>
      <c r="M704" s="287"/>
      <c r="N704" s="287"/>
      <c r="O704" s="287"/>
      <c r="P704" s="287"/>
      <c r="Q704" s="287"/>
      <c r="R704" s="287">
        <f t="shared" si="712"/>
        <v>0</v>
      </c>
      <c r="S704" s="287"/>
      <c r="T704" s="287"/>
      <c r="U704" s="287"/>
      <c r="V704" s="287"/>
      <c r="W704" s="287">
        <v>0</v>
      </c>
      <c r="X704" s="287"/>
      <c r="Y704" s="287"/>
      <c r="Z704" s="287"/>
      <c r="AA704" s="287">
        <f t="shared" si="713"/>
        <v>0</v>
      </c>
      <c r="AB704" s="287">
        <f t="shared" si="714"/>
        <v>0</v>
      </c>
      <c r="AC704" s="37" t="e">
        <f t="shared" si="715"/>
        <v>#DIV/0!</v>
      </c>
    </row>
    <row r="705" spans="1:29" ht="28.5" x14ac:dyDescent="0.2">
      <c r="A705" s="372"/>
      <c r="B705" s="97" t="s">
        <v>3086</v>
      </c>
      <c r="C705" s="49" t="s">
        <v>3087</v>
      </c>
      <c r="D705" s="287"/>
      <c r="E705" s="285">
        <f>SUM('ADICIONES  2018'!C705:M705)</f>
        <v>0</v>
      </c>
      <c r="F705" s="287"/>
      <c r="G705" s="287"/>
      <c r="H705" s="287"/>
      <c r="I705" s="287"/>
      <c r="J705" s="287"/>
      <c r="K705" s="287">
        <f t="shared" si="701"/>
        <v>0</v>
      </c>
      <c r="L705" s="287"/>
      <c r="M705" s="287"/>
      <c r="N705" s="287"/>
      <c r="O705" s="287"/>
      <c r="P705" s="287"/>
      <c r="Q705" s="287"/>
      <c r="R705" s="287">
        <f t="shared" si="712"/>
        <v>0</v>
      </c>
      <c r="S705" s="287"/>
      <c r="T705" s="287"/>
      <c r="U705" s="287"/>
      <c r="V705" s="287"/>
      <c r="W705" s="287">
        <v>69407517.989999995</v>
      </c>
      <c r="X705" s="287"/>
      <c r="Y705" s="287"/>
      <c r="Z705" s="287"/>
      <c r="AA705" s="287">
        <f t="shared" si="713"/>
        <v>69407517.989999995</v>
      </c>
      <c r="AB705" s="287">
        <f t="shared" si="714"/>
        <v>69407517.989999995</v>
      </c>
      <c r="AC705" s="37">
        <v>0</v>
      </c>
    </row>
    <row r="706" spans="1:29" ht="28.5" x14ac:dyDescent="0.2">
      <c r="A706" s="372"/>
      <c r="B706" s="97" t="s">
        <v>3088</v>
      </c>
      <c r="C706" s="49" t="s">
        <v>3089</v>
      </c>
      <c r="D706" s="287"/>
      <c r="E706" s="285">
        <f>SUM('ADICIONES  2018'!C706:M706)</f>
        <v>0</v>
      </c>
      <c r="F706" s="287"/>
      <c r="G706" s="287"/>
      <c r="H706" s="287"/>
      <c r="I706" s="287"/>
      <c r="J706" s="287"/>
      <c r="K706" s="287">
        <f t="shared" si="701"/>
        <v>0</v>
      </c>
      <c r="L706" s="287"/>
      <c r="M706" s="287"/>
      <c r="N706" s="287"/>
      <c r="O706" s="287"/>
      <c r="P706" s="287"/>
      <c r="Q706" s="287"/>
      <c r="R706" s="287">
        <f t="shared" si="712"/>
        <v>0</v>
      </c>
      <c r="S706" s="287"/>
      <c r="T706" s="287"/>
      <c r="U706" s="287"/>
      <c r="V706" s="287"/>
      <c r="W706" s="287">
        <v>1579509.82</v>
      </c>
      <c r="X706" s="287"/>
      <c r="Y706" s="287"/>
      <c r="Z706" s="287"/>
      <c r="AA706" s="287">
        <f t="shared" si="713"/>
        <v>1579509.82</v>
      </c>
      <c r="AB706" s="287">
        <f t="shared" si="714"/>
        <v>1579509.82</v>
      </c>
      <c r="AC706" s="37">
        <v>0</v>
      </c>
    </row>
    <row r="707" spans="1:29" ht="28.5" x14ac:dyDescent="0.2">
      <c r="A707" s="372"/>
      <c r="B707" s="97" t="s">
        <v>3090</v>
      </c>
      <c r="C707" s="49" t="s">
        <v>3091</v>
      </c>
      <c r="D707" s="287"/>
      <c r="E707" s="285">
        <f>SUM('ADICIONES  2018'!C707:M707)</f>
        <v>0</v>
      </c>
      <c r="F707" s="287"/>
      <c r="G707" s="287"/>
      <c r="H707" s="287"/>
      <c r="I707" s="287"/>
      <c r="J707" s="287"/>
      <c r="K707" s="287">
        <f t="shared" si="701"/>
        <v>0</v>
      </c>
      <c r="L707" s="287"/>
      <c r="M707" s="287"/>
      <c r="N707" s="287"/>
      <c r="O707" s="287"/>
      <c r="P707" s="287"/>
      <c r="Q707" s="287"/>
      <c r="R707" s="287">
        <f t="shared" si="712"/>
        <v>0</v>
      </c>
      <c r="S707" s="287"/>
      <c r="T707" s="287"/>
      <c r="U707" s="287"/>
      <c r="V707" s="287"/>
      <c r="W707" s="287">
        <v>23306263.039999999</v>
      </c>
      <c r="X707" s="287"/>
      <c r="Y707" s="287"/>
      <c r="Z707" s="287"/>
      <c r="AA707" s="287">
        <f t="shared" si="713"/>
        <v>23306263.039999999</v>
      </c>
      <c r="AB707" s="287">
        <f t="shared" si="714"/>
        <v>23306263.039999999</v>
      </c>
      <c r="AC707" s="37">
        <v>0</v>
      </c>
    </row>
    <row r="708" spans="1:29" ht="28.5" x14ac:dyDescent="0.2">
      <c r="A708" s="372"/>
      <c r="B708" s="97" t="s">
        <v>3092</v>
      </c>
      <c r="C708" s="49" t="s">
        <v>3093</v>
      </c>
      <c r="D708" s="287"/>
      <c r="E708" s="285">
        <f>SUM('ADICIONES  2018'!C708:M708)</f>
        <v>0</v>
      </c>
      <c r="F708" s="287"/>
      <c r="G708" s="287"/>
      <c r="H708" s="287"/>
      <c r="I708" s="287"/>
      <c r="J708" s="287"/>
      <c r="K708" s="287">
        <f t="shared" si="701"/>
        <v>0</v>
      </c>
      <c r="L708" s="287"/>
      <c r="M708" s="287"/>
      <c r="N708" s="287"/>
      <c r="O708" s="287"/>
      <c r="P708" s="287"/>
      <c r="Q708" s="287"/>
      <c r="R708" s="287">
        <f t="shared" si="712"/>
        <v>0</v>
      </c>
      <c r="S708" s="287"/>
      <c r="T708" s="287"/>
      <c r="U708" s="287"/>
      <c r="V708" s="287"/>
      <c r="W708" s="287">
        <v>77319</v>
      </c>
      <c r="X708" s="287"/>
      <c r="Y708" s="287"/>
      <c r="Z708" s="287"/>
      <c r="AA708" s="287">
        <f t="shared" si="713"/>
        <v>77319</v>
      </c>
      <c r="AB708" s="287">
        <f t="shared" si="714"/>
        <v>77319</v>
      </c>
      <c r="AC708" s="37">
        <v>0</v>
      </c>
    </row>
    <row r="709" spans="1:29" ht="28.5" x14ac:dyDescent="0.2">
      <c r="A709" s="372"/>
      <c r="B709" s="97" t="s">
        <v>3094</v>
      </c>
      <c r="C709" s="49" t="s">
        <v>3095</v>
      </c>
      <c r="D709" s="287"/>
      <c r="E709" s="285">
        <f>SUM('ADICIONES  2018'!C709:M709)</f>
        <v>0</v>
      </c>
      <c r="F709" s="287"/>
      <c r="G709" s="287"/>
      <c r="H709" s="287"/>
      <c r="I709" s="287"/>
      <c r="J709" s="287"/>
      <c r="K709" s="287">
        <f t="shared" si="701"/>
        <v>0</v>
      </c>
      <c r="L709" s="287"/>
      <c r="M709" s="287"/>
      <c r="N709" s="287"/>
      <c r="O709" s="287"/>
      <c r="P709" s="287"/>
      <c r="Q709" s="287"/>
      <c r="R709" s="287">
        <f t="shared" si="712"/>
        <v>0</v>
      </c>
      <c r="S709" s="287"/>
      <c r="T709" s="287"/>
      <c r="U709" s="287"/>
      <c r="V709" s="287"/>
      <c r="W709" s="287">
        <v>1396317.64</v>
      </c>
      <c r="X709" s="287"/>
      <c r="Y709" s="287"/>
      <c r="Z709" s="287"/>
      <c r="AA709" s="287">
        <f t="shared" si="713"/>
        <v>1396317.64</v>
      </c>
      <c r="AB709" s="287">
        <f t="shared" si="714"/>
        <v>1396317.64</v>
      </c>
      <c r="AC709" s="37">
        <v>0</v>
      </c>
    </row>
    <row r="710" spans="1:29" ht="28.5" hidden="1" x14ac:dyDescent="0.2">
      <c r="A710" s="372"/>
      <c r="B710" s="97" t="s">
        <v>3096</v>
      </c>
      <c r="C710" s="49" t="s">
        <v>3097</v>
      </c>
      <c r="D710" s="287"/>
      <c r="E710" s="285">
        <f>SUM('ADICIONES  2018'!C710:M710)</f>
        <v>0</v>
      </c>
      <c r="F710" s="287"/>
      <c r="G710" s="287"/>
      <c r="H710" s="287"/>
      <c r="I710" s="287"/>
      <c r="J710" s="287"/>
      <c r="K710" s="287">
        <f t="shared" si="701"/>
        <v>0</v>
      </c>
      <c r="L710" s="287"/>
      <c r="M710" s="287"/>
      <c r="N710" s="287"/>
      <c r="O710" s="287"/>
      <c r="P710" s="287"/>
      <c r="Q710" s="287"/>
      <c r="R710" s="287">
        <f t="shared" si="712"/>
        <v>0</v>
      </c>
      <c r="S710" s="287"/>
      <c r="T710" s="287"/>
      <c r="U710" s="287"/>
      <c r="V710" s="287"/>
      <c r="W710" s="287">
        <v>0</v>
      </c>
      <c r="X710" s="287"/>
      <c r="Y710" s="287"/>
      <c r="Z710" s="287"/>
      <c r="AA710" s="287">
        <f t="shared" si="713"/>
        <v>0</v>
      </c>
      <c r="AB710" s="287">
        <f t="shared" si="714"/>
        <v>0</v>
      </c>
      <c r="AC710" s="37" t="e">
        <f t="shared" si="715"/>
        <v>#DIV/0!</v>
      </c>
    </row>
    <row r="711" spans="1:29" ht="28.5" hidden="1" x14ac:dyDescent="0.2">
      <c r="A711" s="372"/>
      <c r="B711" s="97" t="s">
        <v>3098</v>
      </c>
      <c r="C711" s="49" t="s">
        <v>3099</v>
      </c>
      <c r="D711" s="287"/>
      <c r="E711" s="285">
        <f>SUM('ADICIONES  2018'!C711:M711)</f>
        <v>0</v>
      </c>
      <c r="F711" s="287"/>
      <c r="G711" s="287"/>
      <c r="H711" s="287"/>
      <c r="I711" s="287"/>
      <c r="J711" s="287"/>
      <c r="K711" s="287">
        <f t="shared" si="701"/>
        <v>0</v>
      </c>
      <c r="L711" s="287"/>
      <c r="M711" s="287"/>
      <c r="N711" s="287"/>
      <c r="O711" s="287"/>
      <c r="P711" s="287"/>
      <c r="Q711" s="287"/>
      <c r="R711" s="287">
        <f t="shared" si="712"/>
        <v>0</v>
      </c>
      <c r="S711" s="287"/>
      <c r="T711" s="287"/>
      <c r="U711" s="287"/>
      <c r="V711" s="287"/>
      <c r="W711" s="287">
        <v>0</v>
      </c>
      <c r="X711" s="287"/>
      <c r="Y711" s="287"/>
      <c r="Z711" s="287"/>
      <c r="AA711" s="287">
        <f t="shared" si="713"/>
        <v>0</v>
      </c>
      <c r="AB711" s="287">
        <f t="shared" si="714"/>
        <v>0</v>
      </c>
      <c r="AC711" s="37" t="e">
        <f t="shared" si="715"/>
        <v>#DIV/0!</v>
      </c>
    </row>
    <row r="712" spans="1:29" ht="28.5" x14ac:dyDescent="0.2">
      <c r="A712" s="372"/>
      <c r="B712" s="97" t="s">
        <v>3100</v>
      </c>
      <c r="C712" s="49" t="s">
        <v>3101</v>
      </c>
      <c r="D712" s="287"/>
      <c r="E712" s="285">
        <f>SUM('ADICIONES  2018'!C712:M712)</f>
        <v>0</v>
      </c>
      <c r="F712" s="287"/>
      <c r="G712" s="287"/>
      <c r="H712" s="287"/>
      <c r="I712" s="287"/>
      <c r="J712" s="287"/>
      <c r="K712" s="287">
        <f t="shared" si="701"/>
        <v>0</v>
      </c>
      <c r="L712" s="287"/>
      <c r="M712" s="287"/>
      <c r="N712" s="287"/>
      <c r="O712" s="287"/>
      <c r="P712" s="287"/>
      <c r="Q712" s="287"/>
      <c r="R712" s="287">
        <f t="shared" si="712"/>
        <v>0</v>
      </c>
      <c r="S712" s="287"/>
      <c r="T712" s="287"/>
      <c r="U712" s="287"/>
      <c r="V712" s="287"/>
      <c r="W712" s="287">
        <v>317359.84000000003</v>
      </c>
      <c r="X712" s="287"/>
      <c r="Y712" s="287"/>
      <c r="Z712" s="287"/>
      <c r="AA712" s="287">
        <f t="shared" si="713"/>
        <v>317359.84000000003</v>
      </c>
      <c r="AB712" s="287">
        <f t="shared" si="714"/>
        <v>317359.84000000003</v>
      </c>
      <c r="AC712" s="37">
        <v>0</v>
      </c>
    </row>
    <row r="713" spans="1:29" ht="28.5" x14ac:dyDescent="0.2">
      <c r="A713" s="372"/>
      <c r="B713" s="97" t="s">
        <v>3102</v>
      </c>
      <c r="C713" s="49" t="s">
        <v>3103</v>
      </c>
      <c r="D713" s="287"/>
      <c r="E713" s="285">
        <f>SUM('ADICIONES  2018'!C713:M713)</f>
        <v>0</v>
      </c>
      <c r="F713" s="287"/>
      <c r="G713" s="287"/>
      <c r="H713" s="287"/>
      <c r="I713" s="287"/>
      <c r="J713" s="287"/>
      <c r="K713" s="287">
        <f t="shared" si="701"/>
        <v>0</v>
      </c>
      <c r="L713" s="287"/>
      <c r="M713" s="287"/>
      <c r="N713" s="287"/>
      <c r="O713" s="287"/>
      <c r="P713" s="287"/>
      <c r="Q713" s="287"/>
      <c r="R713" s="287">
        <f t="shared" si="712"/>
        <v>0</v>
      </c>
      <c r="S713" s="287"/>
      <c r="T713" s="287"/>
      <c r="U713" s="287"/>
      <c r="V713" s="287"/>
      <c r="W713" s="287">
        <v>1791593</v>
      </c>
      <c r="X713" s="287"/>
      <c r="Y713" s="287"/>
      <c r="Z713" s="287"/>
      <c r="AA713" s="287">
        <f t="shared" si="713"/>
        <v>1791593</v>
      </c>
      <c r="AB713" s="287">
        <f t="shared" si="714"/>
        <v>1791593</v>
      </c>
      <c r="AC713" s="37">
        <v>0</v>
      </c>
    </row>
    <row r="714" spans="1:29" ht="28.5" hidden="1" x14ac:dyDescent="0.2">
      <c r="A714" s="372"/>
      <c r="B714" s="97" t="s">
        <v>3104</v>
      </c>
      <c r="C714" s="49" t="s">
        <v>3105</v>
      </c>
      <c r="D714" s="287"/>
      <c r="E714" s="285">
        <f>SUM('ADICIONES  2018'!C714:M714)</f>
        <v>0</v>
      </c>
      <c r="F714" s="287"/>
      <c r="G714" s="287"/>
      <c r="H714" s="287"/>
      <c r="I714" s="287"/>
      <c r="J714" s="287"/>
      <c r="K714" s="287">
        <f t="shared" si="701"/>
        <v>0</v>
      </c>
      <c r="L714" s="287"/>
      <c r="M714" s="287"/>
      <c r="N714" s="287"/>
      <c r="O714" s="287"/>
      <c r="P714" s="287"/>
      <c r="Q714" s="287"/>
      <c r="R714" s="287">
        <f t="shared" si="712"/>
        <v>0</v>
      </c>
      <c r="S714" s="287"/>
      <c r="T714" s="287"/>
      <c r="U714" s="287"/>
      <c r="V714" s="287"/>
      <c r="W714" s="287">
        <v>0</v>
      </c>
      <c r="X714" s="287"/>
      <c r="Y714" s="287"/>
      <c r="Z714" s="287"/>
      <c r="AA714" s="287">
        <f t="shared" si="713"/>
        <v>0</v>
      </c>
      <c r="AB714" s="287">
        <f t="shared" si="714"/>
        <v>0</v>
      </c>
      <c r="AC714" s="37" t="e">
        <f t="shared" si="715"/>
        <v>#DIV/0!</v>
      </c>
    </row>
    <row r="715" spans="1:29" ht="28.5" hidden="1" x14ac:dyDescent="0.2">
      <c r="A715" s="372"/>
      <c r="B715" s="97" t="s">
        <v>3106</v>
      </c>
      <c r="C715" s="49" t="s">
        <v>3107</v>
      </c>
      <c r="D715" s="287"/>
      <c r="E715" s="285">
        <f>SUM('ADICIONES  2018'!C715:M715)</f>
        <v>0</v>
      </c>
      <c r="F715" s="287"/>
      <c r="G715" s="287"/>
      <c r="H715" s="287"/>
      <c r="I715" s="287"/>
      <c r="J715" s="287"/>
      <c r="K715" s="287">
        <f t="shared" si="701"/>
        <v>0</v>
      </c>
      <c r="L715" s="287"/>
      <c r="M715" s="287"/>
      <c r="N715" s="287"/>
      <c r="O715" s="287"/>
      <c r="P715" s="287"/>
      <c r="Q715" s="287"/>
      <c r="R715" s="287">
        <f t="shared" si="712"/>
        <v>0</v>
      </c>
      <c r="S715" s="287"/>
      <c r="T715" s="287"/>
      <c r="U715" s="287"/>
      <c r="V715" s="287"/>
      <c r="W715" s="287">
        <v>0</v>
      </c>
      <c r="X715" s="287"/>
      <c r="Y715" s="287"/>
      <c r="Z715" s="287"/>
      <c r="AA715" s="287">
        <f t="shared" si="713"/>
        <v>0</v>
      </c>
      <c r="AB715" s="287">
        <f t="shared" si="714"/>
        <v>0</v>
      </c>
      <c r="AC715" s="37" t="e">
        <f t="shared" si="715"/>
        <v>#DIV/0!</v>
      </c>
    </row>
    <row r="716" spans="1:29" ht="28.5" x14ac:dyDescent="0.2">
      <c r="A716" s="372"/>
      <c r="B716" s="97" t="s">
        <v>3108</v>
      </c>
      <c r="C716" s="49" t="s">
        <v>3109</v>
      </c>
      <c r="D716" s="287"/>
      <c r="E716" s="285">
        <f>SUM('ADICIONES  2018'!C716:M716)</f>
        <v>0</v>
      </c>
      <c r="F716" s="287"/>
      <c r="G716" s="287"/>
      <c r="H716" s="287"/>
      <c r="I716" s="287"/>
      <c r="J716" s="287"/>
      <c r="K716" s="287">
        <f t="shared" si="701"/>
        <v>0</v>
      </c>
      <c r="L716" s="287"/>
      <c r="M716" s="287"/>
      <c r="N716" s="287"/>
      <c r="O716" s="287"/>
      <c r="P716" s="287"/>
      <c r="Q716" s="287"/>
      <c r="R716" s="287">
        <f t="shared" si="712"/>
        <v>0</v>
      </c>
      <c r="S716" s="287"/>
      <c r="T716" s="287"/>
      <c r="U716" s="287"/>
      <c r="V716" s="287"/>
      <c r="W716" s="287">
        <v>406141</v>
      </c>
      <c r="X716" s="287"/>
      <c r="Y716" s="287"/>
      <c r="Z716" s="287"/>
      <c r="AA716" s="287">
        <f t="shared" si="713"/>
        <v>406141</v>
      </c>
      <c r="AB716" s="287">
        <f t="shared" si="714"/>
        <v>406141</v>
      </c>
      <c r="AC716" s="37">
        <v>0</v>
      </c>
    </row>
    <row r="717" spans="1:29" ht="28.5" hidden="1" x14ac:dyDescent="0.2">
      <c r="A717" s="372"/>
      <c r="B717" s="97" t="s">
        <v>3110</v>
      </c>
      <c r="C717" s="49" t="s">
        <v>3111</v>
      </c>
      <c r="D717" s="287"/>
      <c r="E717" s="285">
        <f>SUM('ADICIONES  2018'!C717:M717)</f>
        <v>0</v>
      </c>
      <c r="F717" s="287"/>
      <c r="G717" s="287"/>
      <c r="H717" s="287"/>
      <c r="I717" s="287"/>
      <c r="J717" s="287"/>
      <c r="K717" s="287">
        <f t="shared" si="701"/>
        <v>0</v>
      </c>
      <c r="L717" s="287"/>
      <c r="M717" s="287"/>
      <c r="N717" s="287"/>
      <c r="O717" s="287"/>
      <c r="P717" s="287"/>
      <c r="Q717" s="287"/>
      <c r="R717" s="287">
        <f t="shared" si="712"/>
        <v>0</v>
      </c>
      <c r="S717" s="287"/>
      <c r="T717" s="287"/>
      <c r="U717" s="287"/>
      <c r="V717" s="287"/>
      <c r="W717" s="287">
        <v>0</v>
      </c>
      <c r="X717" s="287"/>
      <c r="Y717" s="287"/>
      <c r="Z717" s="287"/>
      <c r="AA717" s="287">
        <f t="shared" si="713"/>
        <v>0</v>
      </c>
      <c r="AB717" s="287">
        <f t="shared" si="714"/>
        <v>0</v>
      </c>
      <c r="AC717" s="37" t="e">
        <f t="shared" si="715"/>
        <v>#DIV/0!</v>
      </c>
    </row>
    <row r="718" spans="1:29" ht="28.5" x14ac:dyDescent="0.2">
      <c r="A718" s="372"/>
      <c r="B718" s="97" t="s">
        <v>3112</v>
      </c>
      <c r="C718" s="49" t="s">
        <v>3113</v>
      </c>
      <c r="D718" s="287"/>
      <c r="E718" s="285">
        <f>SUM('ADICIONES  2018'!C718:M718)</f>
        <v>0</v>
      </c>
      <c r="F718" s="287"/>
      <c r="G718" s="287"/>
      <c r="H718" s="287"/>
      <c r="I718" s="287"/>
      <c r="J718" s="287"/>
      <c r="K718" s="287">
        <f t="shared" si="701"/>
        <v>0</v>
      </c>
      <c r="L718" s="287"/>
      <c r="M718" s="287"/>
      <c r="N718" s="287"/>
      <c r="O718" s="287"/>
      <c r="P718" s="287"/>
      <c r="Q718" s="287"/>
      <c r="R718" s="287">
        <f t="shared" si="712"/>
        <v>0</v>
      </c>
      <c r="S718" s="287"/>
      <c r="T718" s="287"/>
      <c r="U718" s="287"/>
      <c r="V718" s="287"/>
      <c r="W718" s="287">
        <v>78927</v>
      </c>
      <c r="X718" s="287"/>
      <c r="Y718" s="287"/>
      <c r="Z718" s="287"/>
      <c r="AA718" s="287">
        <f t="shared" si="713"/>
        <v>78927</v>
      </c>
      <c r="AB718" s="287">
        <f t="shared" si="714"/>
        <v>78927</v>
      </c>
      <c r="AC718" s="37">
        <v>0</v>
      </c>
    </row>
    <row r="719" spans="1:29" ht="28.5" hidden="1" x14ac:dyDescent="0.2">
      <c r="A719" s="372"/>
      <c r="B719" s="97" t="s">
        <v>3114</v>
      </c>
      <c r="C719" s="49" t="s">
        <v>3115</v>
      </c>
      <c r="D719" s="287"/>
      <c r="E719" s="285">
        <f>SUM('ADICIONES  2018'!C719:M719)</f>
        <v>0</v>
      </c>
      <c r="F719" s="287"/>
      <c r="G719" s="287"/>
      <c r="H719" s="287"/>
      <c r="I719" s="287"/>
      <c r="J719" s="287"/>
      <c r="K719" s="287">
        <f t="shared" si="701"/>
        <v>0</v>
      </c>
      <c r="L719" s="287"/>
      <c r="M719" s="287"/>
      <c r="N719" s="287"/>
      <c r="O719" s="287"/>
      <c r="P719" s="287"/>
      <c r="Q719" s="287"/>
      <c r="R719" s="287">
        <f t="shared" si="712"/>
        <v>0</v>
      </c>
      <c r="S719" s="287"/>
      <c r="T719" s="287"/>
      <c r="U719" s="287"/>
      <c r="V719" s="287"/>
      <c r="W719" s="287">
        <v>0</v>
      </c>
      <c r="X719" s="287"/>
      <c r="Y719" s="287"/>
      <c r="Z719" s="287"/>
      <c r="AA719" s="287">
        <f t="shared" si="713"/>
        <v>0</v>
      </c>
      <c r="AB719" s="287">
        <f t="shared" si="714"/>
        <v>0</v>
      </c>
      <c r="AC719" s="37" t="e">
        <f t="shared" si="715"/>
        <v>#DIV/0!</v>
      </c>
    </row>
    <row r="720" spans="1:29" ht="28.5" x14ac:dyDescent="0.2">
      <c r="A720" s="372"/>
      <c r="B720" s="97" t="s">
        <v>3116</v>
      </c>
      <c r="C720" s="49" t="s">
        <v>3117</v>
      </c>
      <c r="D720" s="287"/>
      <c r="E720" s="285">
        <f>SUM('ADICIONES  2018'!C720:M720)</f>
        <v>0</v>
      </c>
      <c r="F720" s="287"/>
      <c r="G720" s="287"/>
      <c r="H720" s="287"/>
      <c r="I720" s="287"/>
      <c r="J720" s="287"/>
      <c r="K720" s="287">
        <f t="shared" si="701"/>
        <v>0</v>
      </c>
      <c r="L720" s="287"/>
      <c r="M720" s="287"/>
      <c r="N720" s="287"/>
      <c r="O720" s="287"/>
      <c r="P720" s="287"/>
      <c r="Q720" s="287"/>
      <c r="R720" s="287">
        <f t="shared" si="712"/>
        <v>0</v>
      </c>
      <c r="S720" s="287"/>
      <c r="T720" s="287"/>
      <c r="U720" s="287"/>
      <c r="V720" s="287"/>
      <c r="W720" s="287">
        <v>658364.81000000006</v>
      </c>
      <c r="X720" s="287"/>
      <c r="Y720" s="287"/>
      <c r="Z720" s="287"/>
      <c r="AA720" s="287">
        <f t="shared" si="713"/>
        <v>658364.81000000006</v>
      </c>
      <c r="AB720" s="287">
        <f t="shared" si="714"/>
        <v>658364.81000000006</v>
      </c>
      <c r="AC720" s="37">
        <v>0</v>
      </c>
    </row>
    <row r="721" spans="1:29" ht="28.5" x14ac:dyDescent="0.2">
      <c r="A721" s="372"/>
      <c r="B721" s="97" t="s">
        <v>3118</v>
      </c>
      <c r="C721" s="49" t="s">
        <v>3119</v>
      </c>
      <c r="D721" s="287"/>
      <c r="E721" s="285">
        <f>SUM('ADICIONES  2018'!C721:M721)</f>
        <v>0</v>
      </c>
      <c r="F721" s="287"/>
      <c r="G721" s="287"/>
      <c r="H721" s="287"/>
      <c r="I721" s="287"/>
      <c r="J721" s="287"/>
      <c r="K721" s="287">
        <f t="shared" si="701"/>
        <v>0</v>
      </c>
      <c r="L721" s="287"/>
      <c r="M721" s="287"/>
      <c r="N721" s="287"/>
      <c r="O721" s="287"/>
      <c r="P721" s="287"/>
      <c r="Q721" s="287"/>
      <c r="R721" s="287">
        <f t="shared" si="712"/>
        <v>0</v>
      </c>
      <c r="S721" s="287"/>
      <c r="T721" s="287"/>
      <c r="U721" s="287"/>
      <c r="V721" s="287"/>
      <c r="W721" s="287">
        <v>2633.77</v>
      </c>
      <c r="X721" s="287"/>
      <c r="Y721" s="287"/>
      <c r="Z721" s="287"/>
      <c r="AA721" s="287">
        <f t="shared" si="713"/>
        <v>2633.77</v>
      </c>
      <c r="AB721" s="287">
        <f t="shared" si="714"/>
        <v>2633.77</v>
      </c>
      <c r="AC721" s="37">
        <v>0</v>
      </c>
    </row>
    <row r="722" spans="1:29" ht="28.5" hidden="1" x14ac:dyDescent="0.2">
      <c r="A722" s="372"/>
      <c r="B722" s="97" t="s">
        <v>3120</v>
      </c>
      <c r="C722" s="49" t="s">
        <v>3121</v>
      </c>
      <c r="D722" s="287"/>
      <c r="E722" s="285">
        <f>SUM('ADICIONES  2018'!C722:M722)</f>
        <v>0</v>
      </c>
      <c r="F722" s="287"/>
      <c r="G722" s="287"/>
      <c r="H722" s="287"/>
      <c r="I722" s="287"/>
      <c r="J722" s="287"/>
      <c r="K722" s="287">
        <f t="shared" si="701"/>
        <v>0</v>
      </c>
      <c r="L722" s="287"/>
      <c r="M722" s="287"/>
      <c r="N722" s="287"/>
      <c r="O722" s="287"/>
      <c r="P722" s="287"/>
      <c r="Q722" s="287"/>
      <c r="R722" s="287">
        <f t="shared" si="712"/>
        <v>0</v>
      </c>
      <c r="S722" s="287"/>
      <c r="T722" s="287"/>
      <c r="U722" s="287"/>
      <c r="V722" s="287"/>
      <c r="W722" s="287">
        <v>0</v>
      </c>
      <c r="X722" s="287"/>
      <c r="Y722" s="287"/>
      <c r="Z722" s="287"/>
      <c r="AA722" s="287">
        <f t="shared" si="713"/>
        <v>0</v>
      </c>
      <c r="AB722" s="287">
        <f t="shared" si="714"/>
        <v>0</v>
      </c>
      <c r="AC722" s="37" t="e">
        <f t="shared" si="715"/>
        <v>#DIV/0!</v>
      </c>
    </row>
    <row r="723" spans="1:29" ht="28.5" x14ac:dyDescent="0.2">
      <c r="B723" s="97" t="s">
        <v>1700</v>
      </c>
      <c r="C723" s="49" t="s">
        <v>1701</v>
      </c>
      <c r="D723" s="287"/>
      <c r="E723" s="285">
        <f>SUM('ADICIONES  2018'!C723:M723)</f>
        <v>0</v>
      </c>
      <c r="F723" s="287"/>
      <c r="G723" s="287"/>
      <c r="H723" s="287"/>
      <c r="I723" s="287"/>
      <c r="J723" s="287"/>
      <c r="K723" s="287">
        <f t="shared" si="701"/>
        <v>0</v>
      </c>
      <c r="L723" s="287"/>
      <c r="M723" s="287"/>
      <c r="N723" s="287"/>
      <c r="O723" s="287"/>
      <c r="P723" s="287"/>
      <c r="Q723" s="287"/>
      <c r="R723" s="287">
        <f t="shared" si="712"/>
        <v>0</v>
      </c>
      <c r="S723" s="287"/>
      <c r="T723" s="285">
        <v>1556237.97</v>
      </c>
      <c r="U723" s="287"/>
      <c r="V723" s="287"/>
      <c r="W723" s="287">
        <v>212320.96</v>
      </c>
      <c r="X723" s="287"/>
      <c r="Y723" s="287"/>
      <c r="Z723" s="287"/>
      <c r="AA723" s="287">
        <f t="shared" si="713"/>
        <v>1768558.93</v>
      </c>
      <c r="AB723" s="287">
        <f t="shared" si="714"/>
        <v>1768558.93</v>
      </c>
      <c r="AC723" s="37">
        <v>0</v>
      </c>
    </row>
    <row r="724" spans="1:29" ht="28.5" hidden="1" x14ac:dyDescent="0.2">
      <c r="B724" s="97" t="s">
        <v>1702</v>
      </c>
      <c r="C724" s="49" t="s">
        <v>1703</v>
      </c>
      <c r="D724" s="287"/>
      <c r="E724" s="285">
        <f>SUM('ADICIONES  2018'!C724:M724)</f>
        <v>0</v>
      </c>
      <c r="F724" s="287"/>
      <c r="G724" s="287"/>
      <c r="H724" s="287"/>
      <c r="I724" s="287"/>
      <c r="J724" s="287"/>
      <c r="K724" s="287">
        <f t="shared" si="701"/>
        <v>0</v>
      </c>
      <c r="L724" s="287"/>
      <c r="M724" s="287"/>
      <c r="N724" s="287"/>
      <c r="O724" s="287"/>
      <c r="P724" s="287"/>
      <c r="Q724" s="287"/>
      <c r="R724" s="287">
        <f t="shared" si="712"/>
        <v>0</v>
      </c>
      <c r="S724" s="287"/>
      <c r="T724" s="287"/>
      <c r="U724" s="287"/>
      <c r="V724" s="287"/>
      <c r="W724" s="287">
        <v>0</v>
      </c>
      <c r="X724" s="287"/>
      <c r="Y724" s="287"/>
      <c r="Z724" s="287"/>
      <c r="AA724" s="287">
        <f t="shared" si="713"/>
        <v>0</v>
      </c>
      <c r="AB724" s="287">
        <f t="shared" si="714"/>
        <v>0</v>
      </c>
      <c r="AC724" s="37" t="e">
        <f t="shared" si="715"/>
        <v>#DIV/0!</v>
      </c>
    </row>
    <row r="725" spans="1:29" ht="28.5" x14ac:dyDescent="0.2">
      <c r="B725" s="97" t="s">
        <v>1702</v>
      </c>
      <c r="C725" s="49" t="s">
        <v>1703</v>
      </c>
      <c r="D725" s="287"/>
      <c r="E725" s="285">
        <f>SUM('ADICIONES  2018'!C725:M725)</f>
        <v>0</v>
      </c>
      <c r="F725" s="287"/>
      <c r="G725" s="287"/>
      <c r="H725" s="287"/>
      <c r="I725" s="287"/>
      <c r="J725" s="287"/>
      <c r="K725" s="287">
        <f t="shared" si="701"/>
        <v>0</v>
      </c>
      <c r="L725" s="287"/>
      <c r="M725" s="287"/>
      <c r="N725" s="287"/>
      <c r="O725" s="287"/>
      <c r="P725" s="287"/>
      <c r="Q725" s="287"/>
      <c r="R725" s="287">
        <f t="shared" si="712"/>
        <v>0</v>
      </c>
      <c r="S725" s="287"/>
      <c r="T725" s="287"/>
      <c r="U725" s="287"/>
      <c r="V725" s="287"/>
      <c r="W725" s="287">
        <v>160399</v>
      </c>
      <c r="X725" s="287"/>
      <c r="Y725" s="287"/>
      <c r="Z725" s="287"/>
      <c r="AA725" s="287">
        <f t="shared" si="713"/>
        <v>160399</v>
      </c>
      <c r="AB725" s="287">
        <f t="shared" si="714"/>
        <v>160399</v>
      </c>
      <c r="AC725" s="37">
        <v>0</v>
      </c>
    </row>
    <row r="726" spans="1:29" ht="28.5" x14ac:dyDescent="0.2">
      <c r="B726" s="97" t="s">
        <v>1704</v>
      </c>
      <c r="C726" s="49" t="s">
        <v>1705</v>
      </c>
      <c r="D726" s="287"/>
      <c r="E726" s="285">
        <f>SUM('ADICIONES  2018'!C726:M726)</f>
        <v>0</v>
      </c>
      <c r="F726" s="287"/>
      <c r="G726" s="287"/>
      <c r="H726" s="287"/>
      <c r="I726" s="287"/>
      <c r="J726" s="287"/>
      <c r="K726" s="287">
        <f t="shared" si="701"/>
        <v>0</v>
      </c>
      <c r="L726" s="287"/>
      <c r="M726" s="287"/>
      <c r="N726" s="287"/>
      <c r="O726" s="287"/>
      <c r="P726" s="287"/>
      <c r="Q726" s="287"/>
      <c r="R726" s="287">
        <f t="shared" si="712"/>
        <v>0</v>
      </c>
      <c r="S726" s="287"/>
      <c r="T726" s="285">
        <v>153384620.97999999</v>
      </c>
      <c r="U726" s="287"/>
      <c r="V726" s="287"/>
      <c r="W726" s="287">
        <v>26450829.960000001</v>
      </c>
      <c r="X726" s="287"/>
      <c r="Y726" s="287"/>
      <c r="Z726" s="287"/>
      <c r="AA726" s="287">
        <f t="shared" si="708"/>
        <v>179835450.94</v>
      </c>
      <c r="AB726" s="287">
        <f t="shared" si="706"/>
        <v>179835450.94</v>
      </c>
      <c r="AC726" s="37">
        <v>0</v>
      </c>
    </row>
    <row r="727" spans="1:29" ht="28.5" hidden="1" x14ac:dyDescent="0.2">
      <c r="B727" s="97" t="s">
        <v>1706</v>
      </c>
      <c r="C727" s="49" t="s">
        <v>1707</v>
      </c>
      <c r="D727" s="287"/>
      <c r="E727" s="285">
        <f>SUM('ADICIONES  2018'!C727:M727)</f>
        <v>0</v>
      </c>
      <c r="F727" s="287"/>
      <c r="G727" s="287"/>
      <c r="H727" s="287"/>
      <c r="I727" s="287"/>
      <c r="J727" s="287"/>
      <c r="K727" s="287">
        <f t="shared" si="701"/>
        <v>0</v>
      </c>
      <c r="L727" s="287"/>
      <c r="M727" s="287"/>
      <c r="N727" s="287"/>
      <c r="O727" s="287"/>
      <c r="P727" s="287"/>
      <c r="Q727" s="287"/>
      <c r="R727" s="287">
        <f t="shared" si="712"/>
        <v>0</v>
      </c>
      <c r="S727" s="287"/>
      <c r="T727" s="287"/>
      <c r="U727" s="287"/>
      <c r="V727" s="287"/>
      <c r="W727" s="287">
        <v>0</v>
      </c>
      <c r="X727" s="287"/>
      <c r="Y727" s="287"/>
      <c r="Z727" s="287"/>
      <c r="AA727" s="287">
        <f t="shared" si="708"/>
        <v>0</v>
      </c>
      <c r="AB727" s="287">
        <f t="shared" si="706"/>
        <v>0</v>
      </c>
      <c r="AC727" s="37" t="e">
        <f t="shared" si="707"/>
        <v>#DIV/0!</v>
      </c>
    </row>
    <row r="728" spans="1:29" ht="28.5" hidden="1" x14ac:dyDescent="0.2">
      <c r="B728" s="97" t="s">
        <v>1708</v>
      </c>
      <c r="C728" s="49" t="s">
        <v>1709</v>
      </c>
      <c r="D728" s="287"/>
      <c r="E728" s="285">
        <f>SUM('ADICIONES  2018'!C728:M728)</f>
        <v>0</v>
      </c>
      <c r="F728" s="287"/>
      <c r="G728" s="287"/>
      <c r="H728" s="287"/>
      <c r="I728" s="287"/>
      <c r="J728" s="287"/>
      <c r="K728" s="287">
        <f t="shared" si="701"/>
        <v>0</v>
      </c>
      <c r="L728" s="287"/>
      <c r="M728" s="287"/>
      <c r="N728" s="287"/>
      <c r="O728" s="287"/>
      <c r="P728" s="287"/>
      <c r="Q728" s="287"/>
      <c r="R728" s="287">
        <f t="shared" si="712"/>
        <v>0</v>
      </c>
      <c r="S728" s="287"/>
      <c r="T728" s="287"/>
      <c r="U728" s="287"/>
      <c r="V728" s="287"/>
      <c r="W728" s="287">
        <v>0</v>
      </c>
      <c r="X728" s="287"/>
      <c r="Y728" s="287"/>
      <c r="Z728" s="287"/>
      <c r="AA728" s="287">
        <f t="shared" si="708"/>
        <v>0</v>
      </c>
      <c r="AB728" s="287">
        <f t="shared" si="706"/>
        <v>0</v>
      </c>
      <c r="AC728" s="37" t="e">
        <f t="shared" si="707"/>
        <v>#DIV/0!</v>
      </c>
    </row>
    <row r="729" spans="1:29" ht="28.5" hidden="1" x14ac:dyDescent="0.2">
      <c r="B729" s="97" t="s">
        <v>1710</v>
      </c>
      <c r="C729" s="49" t="s">
        <v>1711</v>
      </c>
      <c r="D729" s="287"/>
      <c r="E729" s="285">
        <f>SUM('ADICIONES  2018'!C729:M729)</f>
        <v>0</v>
      </c>
      <c r="F729" s="287"/>
      <c r="G729" s="287"/>
      <c r="H729" s="287"/>
      <c r="I729" s="287"/>
      <c r="J729" s="287"/>
      <c r="K729" s="287">
        <f t="shared" si="701"/>
        <v>0</v>
      </c>
      <c r="L729" s="287"/>
      <c r="M729" s="287"/>
      <c r="N729" s="287"/>
      <c r="O729" s="287"/>
      <c r="P729" s="287"/>
      <c r="Q729" s="287"/>
      <c r="R729" s="287">
        <f t="shared" si="712"/>
        <v>0</v>
      </c>
      <c r="S729" s="287"/>
      <c r="T729" s="287"/>
      <c r="U729" s="287"/>
      <c r="V729" s="287"/>
      <c r="W729" s="287">
        <v>0</v>
      </c>
      <c r="X729" s="287"/>
      <c r="Y729" s="287"/>
      <c r="Z729" s="287"/>
      <c r="AA729" s="287">
        <f t="shared" si="708"/>
        <v>0</v>
      </c>
      <c r="AB729" s="287">
        <f t="shared" si="706"/>
        <v>0</v>
      </c>
      <c r="AC729" s="37" t="e">
        <f t="shared" si="707"/>
        <v>#DIV/0!</v>
      </c>
    </row>
    <row r="730" spans="1:29" ht="28.5" hidden="1" x14ac:dyDescent="0.2">
      <c r="B730" s="97" t="s">
        <v>2620</v>
      </c>
      <c r="C730" s="49" t="s">
        <v>2621</v>
      </c>
      <c r="D730" s="287"/>
      <c r="E730" s="285">
        <f>SUM('ADICIONES  2018'!C730:M730)</f>
        <v>0</v>
      </c>
      <c r="F730" s="287"/>
      <c r="G730" s="287"/>
      <c r="H730" s="287"/>
      <c r="I730" s="287"/>
      <c r="J730" s="287"/>
      <c r="K730" s="287">
        <f t="shared" si="701"/>
        <v>0</v>
      </c>
      <c r="L730" s="287"/>
      <c r="M730" s="287"/>
      <c r="N730" s="287"/>
      <c r="O730" s="287"/>
      <c r="P730" s="287"/>
      <c r="Q730" s="287"/>
      <c r="R730" s="287">
        <f t="shared" si="712"/>
        <v>0</v>
      </c>
      <c r="S730" s="287"/>
      <c r="T730" s="287"/>
      <c r="U730" s="287"/>
      <c r="V730" s="287"/>
      <c r="W730" s="287">
        <v>0</v>
      </c>
      <c r="X730" s="287"/>
      <c r="Y730" s="287"/>
      <c r="Z730" s="287"/>
      <c r="AA730" s="287">
        <f t="shared" si="708"/>
        <v>0</v>
      </c>
      <c r="AB730" s="287">
        <f t="shared" si="706"/>
        <v>0</v>
      </c>
      <c r="AC730" s="37" t="e">
        <f t="shared" si="707"/>
        <v>#DIV/0!</v>
      </c>
    </row>
    <row r="731" spans="1:29" ht="28.5" hidden="1" x14ac:dyDescent="0.2">
      <c r="B731" s="97" t="s">
        <v>2622</v>
      </c>
      <c r="C731" s="49" t="s">
        <v>2623</v>
      </c>
      <c r="D731" s="287"/>
      <c r="E731" s="285">
        <f>SUM('ADICIONES  2018'!C731:M731)</f>
        <v>0</v>
      </c>
      <c r="F731" s="287"/>
      <c r="G731" s="287"/>
      <c r="H731" s="287"/>
      <c r="I731" s="287"/>
      <c r="J731" s="287"/>
      <c r="K731" s="287">
        <f t="shared" si="701"/>
        <v>0</v>
      </c>
      <c r="L731" s="287"/>
      <c r="M731" s="287"/>
      <c r="N731" s="287"/>
      <c r="O731" s="287"/>
      <c r="P731" s="287"/>
      <c r="Q731" s="287"/>
      <c r="R731" s="287">
        <f t="shared" si="712"/>
        <v>0</v>
      </c>
      <c r="S731" s="287"/>
      <c r="T731" s="287"/>
      <c r="U731" s="287"/>
      <c r="V731" s="287"/>
      <c r="W731" s="287">
        <v>0</v>
      </c>
      <c r="X731" s="287"/>
      <c r="Y731" s="287"/>
      <c r="Z731" s="287"/>
      <c r="AA731" s="287">
        <f t="shared" si="708"/>
        <v>0</v>
      </c>
      <c r="AB731" s="287">
        <f t="shared" si="706"/>
        <v>0</v>
      </c>
      <c r="AC731" s="37" t="e">
        <f t="shared" si="707"/>
        <v>#DIV/0!</v>
      </c>
    </row>
    <row r="732" spans="1:29" hidden="1" x14ac:dyDescent="0.2">
      <c r="B732" s="97" t="s">
        <v>2624</v>
      </c>
      <c r="C732" s="49" t="s">
        <v>2625</v>
      </c>
      <c r="D732" s="287"/>
      <c r="E732" s="285">
        <f>SUM('ADICIONES  2018'!C732:M732)</f>
        <v>0</v>
      </c>
      <c r="F732" s="287"/>
      <c r="G732" s="287"/>
      <c r="H732" s="287"/>
      <c r="I732" s="287"/>
      <c r="J732" s="287"/>
      <c r="K732" s="287">
        <f t="shared" si="701"/>
        <v>0</v>
      </c>
      <c r="L732" s="287"/>
      <c r="M732" s="287"/>
      <c r="N732" s="287"/>
      <c r="O732" s="287"/>
      <c r="P732" s="287"/>
      <c r="Q732" s="287"/>
      <c r="R732" s="287">
        <f t="shared" si="712"/>
        <v>0</v>
      </c>
      <c r="S732" s="287"/>
      <c r="T732" s="287"/>
      <c r="U732" s="287"/>
      <c r="V732" s="287"/>
      <c r="W732" s="287">
        <v>0</v>
      </c>
      <c r="X732" s="287"/>
      <c r="Y732" s="287"/>
      <c r="Z732" s="287"/>
      <c r="AA732" s="287">
        <f t="shared" si="708"/>
        <v>0</v>
      </c>
      <c r="AB732" s="287">
        <f t="shared" si="706"/>
        <v>0</v>
      </c>
      <c r="AC732" s="37" t="e">
        <f t="shared" si="707"/>
        <v>#DIV/0!</v>
      </c>
    </row>
    <row r="733" spans="1:29" hidden="1" x14ac:dyDescent="0.2">
      <c r="B733" s="97" t="s">
        <v>2626</v>
      </c>
      <c r="C733" s="49" t="s">
        <v>2627</v>
      </c>
      <c r="D733" s="287"/>
      <c r="E733" s="285">
        <f>SUM('ADICIONES  2018'!C733:M733)</f>
        <v>0</v>
      </c>
      <c r="F733" s="287"/>
      <c r="G733" s="287"/>
      <c r="H733" s="287"/>
      <c r="I733" s="287"/>
      <c r="J733" s="287"/>
      <c r="K733" s="287">
        <f t="shared" si="701"/>
        <v>0</v>
      </c>
      <c r="L733" s="287"/>
      <c r="M733" s="287"/>
      <c r="N733" s="287"/>
      <c r="O733" s="287"/>
      <c r="P733" s="287"/>
      <c r="Q733" s="287"/>
      <c r="R733" s="287">
        <f t="shared" si="712"/>
        <v>0</v>
      </c>
      <c r="S733" s="287"/>
      <c r="T733" s="287"/>
      <c r="U733" s="287"/>
      <c r="V733" s="287"/>
      <c r="W733" s="287">
        <v>0</v>
      </c>
      <c r="X733" s="287"/>
      <c r="Y733" s="287"/>
      <c r="Z733" s="287"/>
      <c r="AA733" s="287">
        <f t="shared" si="708"/>
        <v>0</v>
      </c>
      <c r="AB733" s="287">
        <f t="shared" si="706"/>
        <v>0</v>
      </c>
      <c r="AC733" s="37" t="e">
        <f t="shared" si="707"/>
        <v>#DIV/0!</v>
      </c>
    </row>
    <row r="734" spans="1:29" ht="28.5" hidden="1" x14ac:dyDescent="0.2">
      <c r="B734" s="97" t="s">
        <v>2628</v>
      </c>
      <c r="C734" s="49" t="s">
        <v>2629</v>
      </c>
      <c r="D734" s="287"/>
      <c r="E734" s="285">
        <f>SUM('ADICIONES  2018'!C734:M734)</f>
        <v>0</v>
      </c>
      <c r="F734" s="287"/>
      <c r="G734" s="287"/>
      <c r="H734" s="287"/>
      <c r="I734" s="287"/>
      <c r="J734" s="287"/>
      <c r="K734" s="287">
        <f t="shared" si="701"/>
        <v>0</v>
      </c>
      <c r="L734" s="287"/>
      <c r="M734" s="287"/>
      <c r="N734" s="287"/>
      <c r="O734" s="287"/>
      <c r="P734" s="287"/>
      <c r="Q734" s="287"/>
      <c r="R734" s="287">
        <f t="shared" si="712"/>
        <v>0</v>
      </c>
      <c r="S734" s="287"/>
      <c r="T734" s="287"/>
      <c r="U734" s="287"/>
      <c r="V734" s="287"/>
      <c r="W734" s="287">
        <v>0</v>
      </c>
      <c r="X734" s="287"/>
      <c r="Y734" s="287"/>
      <c r="Z734" s="287"/>
      <c r="AA734" s="287">
        <f t="shared" si="708"/>
        <v>0</v>
      </c>
      <c r="AB734" s="287">
        <f t="shared" si="706"/>
        <v>0</v>
      </c>
      <c r="AC734" s="37" t="e">
        <f t="shared" si="707"/>
        <v>#DIV/0!</v>
      </c>
    </row>
    <row r="735" spans="1:29" ht="28.5" hidden="1" x14ac:dyDescent="0.2">
      <c r="B735" s="97" t="s">
        <v>2630</v>
      </c>
      <c r="C735" s="49" t="s">
        <v>2631</v>
      </c>
      <c r="D735" s="287"/>
      <c r="E735" s="285">
        <f>SUM('ADICIONES  2018'!C735:M735)</f>
        <v>0</v>
      </c>
      <c r="F735" s="287"/>
      <c r="G735" s="287"/>
      <c r="H735" s="287"/>
      <c r="I735" s="287"/>
      <c r="J735" s="287"/>
      <c r="K735" s="287">
        <f t="shared" si="701"/>
        <v>0</v>
      </c>
      <c r="L735" s="287"/>
      <c r="M735" s="287"/>
      <c r="N735" s="287"/>
      <c r="O735" s="287"/>
      <c r="P735" s="287"/>
      <c r="Q735" s="287"/>
      <c r="R735" s="287">
        <f t="shared" si="712"/>
        <v>0</v>
      </c>
      <c r="S735" s="287"/>
      <c r="T735" s="287"/>
      <c r="U735" s="287"/>
      <c r="V735" s="287"/>
      <c r="W735" s="287">
        <v>0</v>
      </c>
      <c r="X735" s="287"/>
      <c r="Y735" s="287"/>
      <c r="Z735" s="287"/>
      <c r="AA735" s="287">
        <f t="shared" si="708"/>
        <v>0</v>
      </c>
      <c r="AB735" s="287">
        <f t="shared" si="706"/>
        <v>0</v>
      </c>
      <c r="AC735" s="37" t="e">
        <f t="shared" si="707"/>
        <v>#DIV/0!</v>
      </c>
    </row>
    <row r="736" spans="1:29" ht="42.75" hidden="1" x14ac:dyDescent="0.2">
      <c r="B736" s="97" t="s">
        <v>2632</v>
      </c>
      <c r="C736" s="49" t="s">
        <v>2633</v>
      </c>
      <c r="D736" s="287"/>
      <c r="E736" s="285">
        <f>SUM('ADICIONES  2018'!C736:M736)</f>
        <v>0</v>
      </c>
      <c r="F736" s="287"/>
      <c r="G736" s="287"/>
      <c r="H736" s="287"/>
      <c r="I736" s="287"/>
      <c r="J736" s="287"/>
      <c r="K736" s="287">
        <f t="shared" si="701"/>
        <v>0</v>
      </c>
      <c r="L736" s="287"/>
      <c r="M736" s="287"/>
      <c r="N736" s="287"/>
      <c r="O736" s="287"/>
      <c r="P736" s="287"/>
      <c r="Q736" s="287"/>
      <c r="R736" s="287">
        <f t="shared" si="712"/>
        <v>0</v>
      </c>
      <c r="S736" s="287"/>
      <c r="T736" s="287"/>
      <c r="U736" s="287"/>
      <c r="V736" s="287"/>
      <c r="W736" s="287">
        <v>0</v>
      </c>
      <c r="X736" s="287"/>
      <c r="Y736" s="287"/>
      <c r="Z736" s="287"/>
      <c r="AA736" s="287">
        <f t="shared" si="708"/>
        <v>0</v>
      </c>
      <c r="AB736" s="287">
        <f t="shared" si="706"/>
        <v>0</v>
      </c>
      <c r="AC736" s="37" t="e">
        <f t="shared" si="707"/>
        <v>#DIV/0!</v>
      </c>
    </row>
    <row r="737" spans="1:29" ht="28.5" hidden="1" x14ac:dyDescent="0.2">
      <c r="B737" s="97" t="s">
        <v>2634</v>
      </c>
      <c r="C737" s="49" t="s">
        <v>2635</v>
      </c>
      <c r="D737" s="287"/>
      <c r="E737" s="285">
        <f>SUM('ADICIONES  2018'!C737:M737)</f>
        <v>0</v>
      </c>
      <c r="F737" s="287"/>
      <c r="G737" s="287"/>
      <c r="H737" s="287"/>
      <c r="I737" s="287"/>
      <c r="J737" s="287"/>
      <c r="K737" s="287">
        <f t="shared" si="701"/>
        <v>0</v>
      </c>
      <c r="L737" s="287"/>
      <c r="M737" s="287"/>
      <c r="N737" s="287"/>
      <c r="O737" s="287"/>
      <c r="P737" s="287"/>
      <c r="Q737" s="287"/>
      <c r="R737" s="287">
        <f t="shared" si="712"/>
        <v>0</v>
      </c>
      <c r="S737" s="287"/>
      <c r="T737" s="287"/>
      <c r="U737" s="287"/>
      <c r="V737" s="287"/>
      <c r="W737" s="287">
        <v>0</v>
      </c>
      <c r="X737" s="287"/>
      <c r="Y737" s="287"/>
      <c r="Z737" s="287"/>
      <c r="AA737" s="287">
        <f t="shared" si="708"/>
        <v>0</v>
      </c>
      <c r="AB737" s="287">
        <f t="shared" si="706"/>
        <v>0</v>
      </c>
      <c r="AC737" s="37" t="e">
        <f t="shared" si="707"/>
        <v>#DIV/0!</v>
      </c>
    </row>
    <row r="738" spans="1:29" ht="57" hidden="1" x14ac:dyDescent="0.2">
      <c r="B738" s="97" t="s">
        <v>2636</v>
      </c>
      <c r="C738" s="49" t="s">
        <v>2637</v>
      </c>
      <c r="D738" s="287"/>
      <c r="E738" s="285">
        <f>SUM('ADICIONES  2018'!C738:M738)</f>
        <v>0</v>
      </c>
      <c r="F738" s="287"/>
      <c r="G738" s="287"/>
      <c r="H738" s="287"/>
      <c r="I738" s="287"/>
      <c r="J738" s="287"/>
      <c r="K738" s="287">
        <f t="shared" si="701"/>
        <v>0</v>
      </c>
      <c r="L738" s="287"/>
      <c r="M738" s="287"/>
      <c r="N738" s="287"/>
      <c r="O738" s="287"/>
      <c r="P738" s="287"/>
      <c r="Q738" s="287"/>
      <c r="R738" s="287">
        <f t="shared" si="712"/>
        <v>0</v>
      </c>
      <c r="S738" s="287"/>
      <c r="T738" s="287"/>
      <c r="U738" s="287"/>
      <c r="V738" s="287"/>
      <c r="W738" s="287">
        <v>0</v>
      </c>
      <c r="X738" s="287"/>
      <c r="Y738" s="287"/>
      <c r="Z738" s="287"/>
      <c r="AA738" s="287">
        <f t="shared" si="708"/>
        <v>0</v>
      </c>
      <c r="AB738" s="287">
        <f t="shared" si="706"/>
        <v>0</v>
      </c>
      <c r="AC738" s="37" t="e">
        <f t="shared" si="707"/>
        <v>#DIV/0!</v>
      </c>
    </row>
    <row r="739" spans="1:29" s="79" customFormat="1" ht="63" hidden="1" x14ac:dyDescent="0.2">
      <c r="A739" s="363"/>
      <c r="B739" s="110" t="s">
        <v>1712</v>
      </c>
      <c r="C739" s="107" t="s">
        <v>1713</v>
      </c>
      <c r="D739" s="105">
        <f>+D740</f>
        <v>0</v>
      </c>
      <c r="E739" s="105">
        <f>SUM('ADICIONES  2018'!C739:M739)</f>
        <v>0</v>
      </c>
      <c r="F739" s="105">
        <f t="shared" ref="F739:J739" si="716">+F740</f>
        <v>0</v>
      </c>
      <c r="G739" s="105">
        <f t="shared" si="716"/>
        <v>0</v>
      </c>
      <c r="H739" s="105">
        <f t="shared" si="716"/>
        <v>0</v>
      </c>
      <c r="I739" s="105">
        <f t="shared" si="716"/>
        <v>0</v>
      </c>
      <c r="J739" s="105">
        <f t="shared" si="716"/>
        <v>0</v>
      </c>
      <c r="K739" s="105">
        <f t="shared" si="701"/>
        <v>0</v>
      </c>
      <c r="L739" s="105">
        <f t="shared" ref="L739:Q739" si="717">+L740</f>
        <v>0</v>
      </c>
      <c r="M739" s="105">
        <f t="shared" si="717"/>
        <v>0</v>
      </c>
      <c r="N739" s="105">
        <f t="shared" si="717"/>
        <v>0</v>
      </c>
      <c r="O739" s="105">
        <f t="shared" si="717"/>
        <v>0</v>
      </c>
      <c r="P739" s="105">
        <f t="shared" si="717"/>
        <v>0</v>
      </c>
      <c r="Q739" s="105">
        <f t="shared" si="717"/>
        <v>0</v>
      </c>
      <c r="R739" s="105">
        <f t="shared" si="712"/>
        <v>0</v>
      </c>
      <c r="S739" s="105">
        <f t="shared" ref="S739:Z739" si="718">+S740</f>
        <v>0</v>
      </c>
      <c r="T739" s="105">
        <f t="shared" si="718"/>
        <v>0</v>
      </c>
      <c r="U739" s="105">
        <f t="shared" si="718"/>
        <v>0</v>
      </c>
      <c r="V739" s="105">
        <f t="shared" si="718"/>
        <v>0</v>
      </c>
      <c r="W739" s="105">
        <f t="shared" si="718"/>
        <v>0</v>
      </c>
      <c r="X739" s="105">
        <f t="shared" si="718"/>
        <v>0</v>
      </c>
      <c r="Y739" s="105">
        <f t="shared" si="718"/>
        <v>0</v>
      </c>
      <c r="Z739" s="105">
        <f t="shared" si="718"/>
        <v>0</v>
      </c>
      <c r="AA739" s="105">
        <f t="shared" si="708"/>
        <v>0</v>
      </c>
      <c r="AB739" s="105">
        <f t="shared" si="706"/>
        <v>0</v>
      </c>
      <c r="AC739" s="104" t="e">
        <f t="shared" si="707"/>
        <v>#DIV/0!</v>
      </c>
    </row>
    <row r="740" spans="1:29" ht="28.5" hidden="1" x14ac:dyDescent="0.2">
      <c r="B740" s="97" t="s">
        <v>1714</v>
      </c>
      <c r="C740" s="49" t="s">
        <v>1715</v>
      </c>
      <c r="D740" s="287"/>
      <c r="E740" s="285">
        <f>SUM('ADICIONES  2018'!C740:M740)</f>
        <v>0</v>
      </c>
      <c r="F740" s="287"/>
      <c r="G740" s="287"/>
      <c r="H740" s="287"/>
      <c r="I740" s="287"/>
      <c r="J740" s="287"/>
      <c r="K740" s="287">
        <f t="shared" si="701"/>
        <v>0</v>
      </c>
      <c r="L740" s="287"/>
      <c r="M740" s="287"/>
      <c r="N740" s="287"/>
      <c r="O740" s="287"/>
      <c r="P740" s="287"/>
      <c r="Q740" s="287"/>
      <c r="R740" s="287">
        <f t="shared" si="712"/>
        <v>0</v>
      </c>
      <c r="S740" s="287"/>
      <c r="T740" s="287"/>
      <c r="U740" s="287"/>
      <c r="V740" s="287"/>
      <c r="W740" s="287"/>
      <c r="X740" s="287"/>
      <c r="Y740" s="287"/>
      <c r="Z740" s="287"/>
      <c r="AA740" s="105">
        <f t="shared" si="708"/>
        <v>0</v>
      </c>
      <c r="AB740" s="105">
        <f t="shared" si="706"/>
        <v>0</v>
      </c>
      <c r="AC740" s="104" t="e">
        <f t="shared" si="707"/>
        <v>#DIV/0!</v>
      </c>
    </row>
    <row r="741" spans="1:29" s="79" customFormat="1" ht="15.75" hidden="1" x14ac:dyDescent="0.2">
      <c r="A741" s="363">
        <v>1</v>
      </c>
      <c r="B741" s="110" t="s">
        <v>1716</v>
      </c>
      <c r="C741" s="107" t="s">
        <v>1205</v>
      </c>
      <c r="D741" s="105">
        <f>+D742</f>
        <v>0</v>
      </c>
      <c r="E741" s="105">
        <f>SUM('ADICIONES  2018'!C741:M741)</f>
        <v>0</v>
      </c>
      <c r="F741" s="105">
        <f t="shared" ref="F741:J743" si="719">+F742</f>
        <v>0</v>
      </c>
      <c r="G741" s="105">
        <f t="shared" si="719"/>
        <v>0</v>
      </c>
      <c r="H741" s="105">
        <f t="shared" si="719"/>
        <v>0</v>
      </c>
      <c r="I741" s="105">
        <f t="shared" si="719"/>
        <v>0</v>
      </c>
      <c r="J741" s="105">
        <f t="shared" si="719"/>
        <v>0</v>
      </c>
      <c r="K741" s="105">
        <f t="shared" si="701"/>
        <v>0</v>
      </c>
      <c r="L741" s="105">
        <f t="shared" ref="L741:Q743" si="720">+L742</f>
        <v>0</v>
      </c>
      <c r="M741" s="105">
        <f t="shared" si="720"/>
        <v>0</v>
      </c>
      <c r="N741" s="105">
        <f t="shared" si="720"/>
        <v>0</v>
      </c>
      <c r="O741" s="105">
        <f t="shared" si="720"/>
        <v>0</v>
      </c>
      <c r="P741" s="105">
        <f t="shared" si="720"/>
        <v>0</v>
      </c>
      <c r="Q741" s="105">
        <f t="shared" si="720"/>
        <v>0</v>
      </c>
      <c r="R741" s="105">
        <f t="shared" si="712"/>
        <v>0</v>
      </c>
      <c r="S741" s="105">
        <f t="shared" ref="S741:Z743" si="721">+S742</f>
        <v>0</v>
      </c>
      <c r="T741" s="105">
        <f t="shared" si="721"/>
        <v>0</v>
      </c>
      <c r="U741" s="105">
        <f t="shared" si="721"/>
        <v>0</v>
      </c>
      <c r="V741" s="105">
        <f t="shared" si="721"/>
        <v>0</v>
      </c>
      <c r="W741" s="105">
        <f t="shared" si="721"/>
        <v>0</v>
      </c>
      <c r="X741" s="105">
        <f t="shared" si="721"/>
        <v>0</v>
      </c>
      <c r="Y741" s="105">
        <f t="shared" si="721"/>
        <v>0</v>
      </c>
      <c r="Z741" s="105">
        <f t="shared" si="721"/>
        <v>0</v>
      </c>
      <c r="AA741" s="105">
        <f t="shared" si="708"/>
        <v>0</v>
      </c>
      <c r="AB741" s="105">
        <f t="shared" si="706"/>
        <v>0</v>
      </c>
      <c r="AC741" s="104" t="e">
        <f t="shared" si="707"/>
        <v>#DIV/0!</v>
      </c>
    </row>
    <row r="742" spans="1:29" s="79" customFormat="1" ht="15.75" hidden="1" x14ac:dyDescent="0.2">
      <c r="A742" s="363"/>
      <c r="B742" s="110" t="s">
        <v>1717</v>
      </c>
      <c r="C742" s="107" t="s">
        <v>1718</v>
      </c>
      <c r="D742" s="105">
        <f>+D743</f>
        <v>0</v>
      </c>
      <c r="E742" s="105">
        <f>SUM('ADICIONES  2018'!C742:M742)</f>
        <v>0</v>
      </c>
      <c r="F742" s="105">
        <f t="shared" si="719"/>
        <v>0</v>
      </c>
      <c r="G742" s="105">
        <f t="shared" si="719"/>
        <v>0</v>
      </c>
      <c r="H742" s="105">
        <f t="shared" si="719"/>
        <v>0</v>
      </c>
      <c r="I742" s="105">
        <f t="shared" si="719"/>
        <v>0</v>
      </c>
      <c r="J742" s="105">
        <f t="shared" si="719"/>
        <v>0</v>
      </c>
      <c r="K742" s="105">
        <f t="shared" ref="K742:K806" si="722">+D742+E742-F742+G742-H742</f>
        <v>0</v>
      </c>
      <c r="L742" s="105">
        <f t="shared" si="720"/>
        <v>0</v>
      </c>
      <c r="M742" s="105">
        <f t="shared" si="720"/>
        <v>0</v>
      </c>
      <c r="N742" s="105">
        <f t="shared" si="720"/>
        <v>0</v>
      </c>
      <c r="O742" s="105">
        <f t="shared" si="720"/>
        <v>0</v>
      </c>
      <c r="P742" s="105">
        <f t="shared" si="720"/>
        <v>0</v>
      </c>
      <c r="Q742" s="105">
        <f t="shared" si="720"/>
        <v>0</v>
      </c>
      <c r="R742" s="105">
        <f t="shared" si="712"/>
        <v>0</v>
      </c>
      <c r="S742" s="105">
        <f t="shared" si="721"/>
        <v>0</v>
      </c>
      <c r="T742" s="105">
        <f t="shared" si="721"/>
        <v>0</v>
      </c>
      <c r="U742" s="105">
        <f t="shared" si="721"/>
        <v>0</v>
      </c>
      <c r="V742" s="105">
        <f t="shared" si="721"/>
        <v>0</v>
      </c>
      <c r="W742" s="105">
        <f t="shared" si="721"/>
        <v>0</v>
      </c>
      <c r="X742" s="105">
        <f t="shared" si="721"/>
        <v>0</v>
      </c>
      <c r="Y742" s="105">
        <f t="shared" si="721"/>
        <v>0</v>
      </c>
      <c r="Z742" s="105">
        <f t="shared" si="721"/>
        <v>0</v>
      </c>
      <c r="AA742" s="105">
        <f t="shared" si="708"/>
        <v>0</v>
      </c>
      <c r="AB742" s="105">
        <f t="shared" si="706"/>
        <v>0</v>
      </c>
      <c r="AC742" s="104" t="e">
        <f t="shared" si="707"/>
        <v>#DIV/0!</v>
      </c>
    </row>
    <row r="743" spans="1:29" s="79" customFormat="1" ht="15.75" hidden="1" x14ac:dyDescent="0.2">
      <c r="A743" s="363"/>
      <c r="B743" s="110" t="s">
        <v>1719</v>
      </c>
      <c r="C743" s="107" t="s">
        <v>1720</v>
      </c>
      <c r="D743" s="105">
        <f>+D744</f>
        <v>0</v>
      </c>
      <c r="E743" s="105">
        <f>SUM('ADICIONES  2018'!C743:M743)</f>
        <v>0</v>
      </c>
      <c r="F743" s="105">
        <f t="shared" si="719"/>
        <v>0</v>
      </c>
      <c r="G743" s="105">
        <f t="shared" si="719"/>
        <v>0</v>
      </c>
      <c r="H743" s="105">
        <f t="shared" si="719"/>
        <v>0</v>
      </c>
      <c r="I743" s="105">
        <f t="shared" si="719"/>
        <v>0</v>
      </c>
      <c r="J743" s="105">
        <f t="shared" si="719"/>
        <v>0</v>
      </c>
      <c r="K743" s="105">
        <f t="shared" si="722"/>
        <v>0</v>
      </c>
      <c r="L743" s="105">
        <f t="shared" si="720"/>
        <v>0</v>
      </c>
      <c r="M743" s="105">
        <f t="shared" si="720"/>
        <v>0</v>
      </c>
      <c r="N743" s="105">
        <f t="shared" si="720"/>
        <v>0</v>
      </c>
      <c r="O743" s="105">
        <f t="shared" si="720"/>
        <v>0</v>
      </c>
      <c r="P743" s="105">
        <f t="shared" si="720"/>
        <v>0</v>
      </c>
      <c r="Q743" s="105">
        <f t="shared" si="720"/>
        <v>0</v>
      </c>
      <c r="R743" s="105">
        <f t="shared" si="712"/>
        <v>0</v>
      </c>
      <c r="S743" s="105">
        <f t="shared" si="721"/>
        <v>0</v>
      </c>
      <c r="T743" s="105">
        <f t="shared" si="721"/>
        <v>0</v>
      </c>
      <c r="U743" s="105">
        <f t="shared" si="721"/>
        <v>0</v>
      </c>
      <c r="V743" s="105">
        <f t="shared" si="721"/>
        <v>0</v>
      </c>
      <c r="W743" s="105">
        <f t="shared" si="721"/>
        <v>0</v>
      </c>
      <c r="X743" s="105">
        <f t="shared" si="721"/>
        <v>0</v>
      </c>
      <c r="Y743" s="105">
        <f t="shared" si="721"/>
        <v>0</v>
      </c>
      <c r="Z743" s="105">
        <f t="shared" si="721"/>
        <v>0</v>
      </c>
      <c r="AA743" s="105">
        <f t="shared" si="708"/>
        <v>0</v>
      </c>
      <c r="AB743" s="105">
        <f t="shared" si="706"/>
        <v>0</v>
      </c>
      <c r="AC743" s="104" t="e">
        <f t="shared" si="707"/>
        <v>#DIV/0!</v>
      </c>
    </row>
    <row r="744" spans="1:29" hidden="1" x14ac:dyDescent="0.2">
      <c r="A744" s="364">
        <v>1</v>
      </c>
      <c r="B744" s="97" t="s">
        <v>1721</v>
      </c>
      <c r="C744" s="49" t="s">
        <v>1722</v>
      </c>
      <c r="D744" s="287"/>
      <c r="E744" s="285">
        <f>SUM('ADICIONES  2018'!C744:M744)</f>
        <v>0</v>
      </c>
      <c r="F744" s="287"/>
      <c r="G744" s="287"/>
      <c r="H744" s="287"/>
      <c r="I744" s="287"/>
      <c r="J744" s="287"/>
      <c r="K744" s="287">
        <f t="shared" si="722"/>
        <v>0</v>
      </c>
      <c r="L744" s="287"/>
      <c r="M744" s="287"/>
      <c r="N744" s="287"/>
      <c r="O744" s="287"/>
      <c r="P744" s="287"/>
      <c r="Q744" s="287"/>
      <c r="R744" s="287">
        <f t="shared" si="712"/>
        <v>0</v>
      </c>
      <c r="S744" s="287"/>
      <c r="T744" s="287"/>
      <c r="U744" s="287"/>
      <c r="V744" s="287"/>
      <c r="W744" s="287"/>
      <c r="X744" s="287"/>
      <c r="Y744" s="287"/>
      <c r="Z744" s="287"/>
      <c r="AA744" s="287">
        <f t="shared" si="708"/>
        <v>0</v>
      </c>
      <c r="AB744" s="287">
        <f t="shared" si="706"/>
        <v>0</v>
      </c>
      <c r="AC744" s="37" t="e">
        <f t="shared" si="707"/>
        <v>#DIV/0!</v>
      </c>
    </row>
    <row r="745" spans="1:29" s="79" customFormat="1" ht="15.75" x14ac:dyDescent="0.2">
      <c r="A745" s="363">
        <v>1</v>
      </c>
      <c r="B745" s="110" t="s">
        <v>799</v>
      </c>
      <c r="C745" s="106" t="s">
        <v>174</v>
      </c>
      <c r="D745" s="105">
        <f>+D746</f>
        <v>455507651.30000001</v>
      </c>
      <c r="E745" s="105">
        <f>SUM('ADICIONES  2018'!C745:M745)</f>
        <v>371898043596.70013</v>
      </c>
      <c r="F745" s="105">
        <f t="shared" ref="F745:J746" si="723">+F746</f>
        <v>994968430.99999988</v>
      </c>
      <c r="G745" s="105">
        <f t="shared" si="723"/>
        <v>0</v>
      </c>
      <c r="H745" s="105">
        <f t="shared" si="723"/>
        <v>0</v>
      </c>
      <c r="I745" s="105">
        <f t="shared" si="723"/>
        <v>0</v>
      </c>
      <c r="J745" s="105">
        <f t="shared" si="723"/>
        <v>0</v>
      </c>
      <c r="K745" s="105">
        <f t="shared" si="722"/>
        <v>371358582817.00012</v>
      </c>
      <c r="L745" s="105">
        <f t="shared" ref="L745:Q746" si="724">+L746</f>
        <v>0</v>
      </c>
      <c r="M745" s="105">
        <f t="shared" si="724"/>
        <v>0</v>
      </c>
      <c r="N745" s="105">
        <f t="shared" si="724"/>
        <v>0</v>
      </c>
      <c r="O745" s="105">
        <f t="shared" si="724"/>
        <v>0</v>
      </c>
      <c r="P745" s="105">
        <f t="shared" si="724"/>
        <v>230882544641.06006</v>
      </c>
      <c r="Q745" s="105">
        <f t="shared" si="724"/>
        <v>0</v>
      </c>
      <c r="R745" s="105">
        <f t="shared" si="712"/>
        <v>230882544641.06006</v>
      </c>
      <c r="S745" s="105">
        <f t="shared" ref="S745:Z746" si="725">+S746</f>
        <v>0</v>
      </c>
      <c r="T745" s="105">
        <f t="shared" si="725"/>
        <v>306946957.92999995</v>
      </c>
      <c r="U745" s="105">
        <f t="shared" si="725"/>
        <v>90527759312.070007</v>
      </c>
      <c r="V745" s="105">
        <f t="shared" si="725"/>
        <v>-12298585158.75</v>
      </c>
      <c r="W745" s="105">
        <f t="shared" si="725"/>
        <v>1505544347.1099999</v>
      </c>
      <c r="X745" s="105">
        <f t="shared" si="725"/>
        <v>0</v>
      </c>
      <c r="Y745" s="105">
        <f t="shared" si="725"/>
        <v>-11842998233.43</v>
      </c>
      <c r="Z745" s="105">
        <f t="shared" si="725"/>
        <v>0</v>
      </c>
      <c r="AA745" s="105">
        <f t="shared" si="708"/>
        <v>68198667224.93</v>
      </c>
      <c r="AB745" s="105">
        <f t="shared" si="706"/>
        <v>299081211865.99005</v>
      </c>
      <c r="AC745" s="104">
        <f t="shared" si="707"/>
        <v>0.80537040398329163</v>
      </c>
    </row>
    <row r="746" spans="1:29" s="79" customFormat="1" ht="15.75" x14ac:dyDescent="0.2">
      <c r="A746" s="363"/>
      <c r="B746" s="133" t="s">
        <v>352</v>
      </c>
      <c r="C746" s="106" t="s">
        <v>175</v>
      </c>
      <c r="D746" s="105">
        <f>+D747</f>
        <v>455507651.30000001</v>
      </c>
      <c r="E746" s="105">
        <f>SUM('ADICIONES  2018'!C746:M746)</f>
        <v>371898043596.70013</v>
      </c>
      <c r="F746" s="105">
        <f t="shared" si="723"/>
        <v>994968430.99999988</v>
      </c>
      <c r="G746" s="105">
        <f t="shared" si="723"/>
        <v>0</v>
      </c>
      <c r="H746" s="105">
        <f t="shared" si="723"/>
        <v>0</v>
      </c>
      <c r="I746" s="105">
        <f t="shared" si="723"/>
        <v>0</v>
      </c>
      <c r="J746" s="105">
        <f t="shared" si="723"/>
        <v>0</v>
      </c>
      <c r="K746" s="105">
        <f t="shared" si="722"/>
        <v>371358582817.00012</v>
      </c>
      <c r="L746" s="105">
        <f t="shared" si="724"/>
        <v>0</v>
      </c>
      <c r="M746" s="105">
        <f t="shared" si="724"/>
        <v>0</v>
      </c>
      <c r="N746" s="105">
        <f t="shared" si="724"/>
        <v>0</v>
      </c>
      <c r="O746" s="105">
        <f t="shared" si="724"/>
        <v>0</v>
      </c>
      <c r="P746" s="105">
        <f t="shared" si="724"/>
        <v>230882544641.06006</v>
      </c>
      <c r="Q746" s="105">
        <f t="shared" si="724"/>
        <v>0</v>
      </c>
      <c r="R746" s="105">
        <f t="shared" si="712"/>
        <v>230882544641.06006</v>
      </c>
      <c r="S746" s="105">
        <f t="shared" si="725"/>
        <v>0</v>
      </c>
      <c r="T746" s="105">
        <f t="shared" si="725"/>
        <v>306946957.92999995</v>
      </c>
      <c r="U746" s="105">
        <f t="shared" si="725"/>
        <v>90527759312.070007</v>
      </c>
      <c r="V746" s="105">
        <f t="shared" si="725"/>
        <v>-12298585158.75</v>
      </c>
      <c r="W746" s="105">
        <f t="shared" si="725"/>
        <v>1505544347.1099999</v>
      </c>
      <c r="X746" s="105">
        <f t="shared" si="725"/>
        <v>0</v>
      </c>
      <c r="Y746" s="105">
        <f t="shared" si="725"/>
        <v>-11842998233.43</v>
      </c>
      <c r="Z746" s="105">
        <f t="shared" si="725"/>
        <v>0</v>
      </c>
      <c r="AA746" s="105">
        <f t="shared" si="708"/>
        <v>68198667224.93</v>
      </c>
      <c r="AB746" s="105">
        <f t="shared" si="706"/>
        <v>299081211865.99005</v>
      </c>
      <c r="AC746" s="104">
        <f t="shared" si="707"/>
        <v>0.80537040398329163</v>
      </c>
    </row>
    <row r="747" spans="1:29" s="79" customFormat="1" ht="31.5" x14ac:dyDescent="0.2">
      <c r="A747" s="363"/>
      <c r="B747" s="133" t="s">
        <v>353</v>
      </c>
      <c r="C747" s="106" t="s">
        <v>354</v>
      </c>
      <c r="D747" s="105">
        <f>+D748+D762</f>
        <v>455507651.30000001</v>
      </c>
      <c r="E747" s="105">
        <f>SUM('ADICIONES  2018'!C747:M747)</f>
        <v>371898043596.70013</v>
      </c>
      <c r="F747" s="105">
        <f t="shared" ref="F747:J747" si="726">+F748+F762</f>
        <v>994968430.99999988</v>
      </c>
      <c r="G747" s="105">
        <f t="shared" si="726"/>
        <v>0</v>
      </c>
      <c r="H747" s="105">
        <f t="shared" si="726"/>
        <v>0</v>
      </c>
      <c r="I747" s="105">
        <f t="shared" si="726"/>
        <v>0</v>
      </c>
      <c r="J747" s="105">
        <f t="shared" si="726"/>
        <v>0</v>
      </c>
      <c r="K747" s="105">
        <f t="shared" si="722"/>
        <v>371358582817.00012</v>
      </c>
      <c r="L747" s="105">
        <f t="shared" ref="L747:Q747" si="727">+L748+L762</f>
        <v>0</v>
      </c>
      <c r="M747" s="105">
        <f t="shared" si="727"/>
        <v>0</v>
      </c>
      <c r="N747" s="105">
        <f t="shared" si="727"/>
        <v>0</v>
      </c>
      <c r="O747" s="105">
        <f t="shared" si="727"/>
        <v>0</v>
      </c>
      <c r="P747" s="105">
        <f t="shared" si="727"/>
        <v>230882544641.06006</v>
      </c>
      <c r="Q747" s="105">
        <f t="shared" si="727"/>
        <v>0</v>
      </c>
      <c r="R747" s="105">
        <f t="shared" ref="R747:R1052" si="728">SUM(L747:Q747)</f>
        <v>230882544641.06006</v>
      </c>
      <c r="S747" s="105">
        <f t="shared" ref="S747:Z747" si="729">+S748+S762</f>
        <v>0</v>
      </c>
      <c r="T747" s="105">
        <f t="shared" si="729"/>
        <v>306946957.92999995</v>
      </c>
      <c r="U747" s="105">
        <f t="shared" si="729"/>
        <v>90527759312.070007</v>
      </c>
      <c r="V747" s="105">
        <f t="shared" si="729"/>
        <v>-12298585158.75</v>
      </c>
      <c r="W747" s="105">
        <f t="shared" si="729"/>
        <v>1505544347.1099999</v>
      </c>
      <c r="X747" s="105">
        <f t="shared" si="729"/>
        <v>0</v>
      </c>
      <c r="Y747" s="105">
        <f t="shared" si="729"/>
        <v>-11842998233.43</v>
      </c>
      <c r="Z747" s="105">
        <f t="shared" si="729"/>
        <v>0</v>
      </c>
      <c r="AA747" s="105">
        <f t="shared" si="708"/>
        <v>68198667224.93</v>
      </c>
      <c r="AB747" s="105">
        <f t="shared" si="706"/>
        <v>299081211865.99005</v>
      </c>
      <c r="AC747" s="104">
        <f t="shared" si="707"/>
        <v>0.80537040398329163</v>
      </c>
    </row>
    <row r="748" spans="1:29" s="79" customFormat="1" ht="34.5" customHeight="1" x14ac:dyDescent="0.2">
      <c r="A748" s="363"/>
      <c r="B748" s="133" t="s">
        <v>800</v>
      </c>
      <c r="C748" s="106" t="s">
        <v>801</v>
      </c>
      <c r="D748" s="105">
        <f>+D749</f>
        <v>455507651.30000001</v>
      </c>
      <c r="E748" s="105">
        <f>SUM('ADICIONES  2018'!C748:M748)</f>
        <v>52981438135.769997</v>
      </c>
      <c r="F748" s="105">
        <f t="shared" ref="F748:J748" si="730">+F749</f>
        <v>198.05</v>
      </c>
      <c r="G748" s="105">
        <f t="shared" si="730"/>
        <v>0</v>
      </c>
      <c r="H748" s="105">
        <f t="shared" si="730"/>
        <v>0</v>
      </c>
      <c r="I748" s="105">
        <f t="shared" si="730"/>
        <v>0</v>
      </c>
      <c r="J748" s="105">
        <f t="shared" si="730"/>
        <v>0</v>
      </c>
      <c r="K748" s="105">
        <f t="shared" si="722"/>
        <v>53436945589.019997</v>
      </c>
      <c r="L748" s="105">
        <f t="shared" ref="L748:Q748" si="731">+L749</f>
        <v>0</v>
      </c>
      <c r="M748" s="105">
        <f t="shared" si="731"/>
        <v>0</v>
      </c>
      <c r="N748" s="105">
        <f t="shared" si="731"/>
        <v>0</v>
      </c>
      <c r="O748" s="105">
        <f t="shared" si="731"/>
        <v>0</v>
      </c>
      <c r="P748" s="105">
        <f t="shared" si="731"/>
        <v>52583919915.5</v>
      </c>
      <c r="Q748" s="105">
        <f t="shared" si="731"/>
        <v>0</v>
      </c>
      <c r="R748" s="105">
        <f t="shared" si="728"/>
        <v>52583919915.5</v>
      </c>
      <c r="S748" s="105">
        <f t="shared" ref="S748:Z748" si="732">+S749</f>
        <v>0</v>
      </c>
      <c r="T748" s="105">
        <f t="shared" si="732"/>
        <v>304288915.89999998</v>
      </c>
      <c r="U748" s="105">
        <f t="shared" si="732"/>
        <v>147669736.18000001</v>
      </c>
      <c r="V748" s="105">
        <f t="shared" si="732"/>
        <v>0</v>
      </c>
      <c r="W748" s="105">
        <f t="shared" si="732"/>
        <v>373512675.00999999</v>
      </c>
      <c r="X748" s="105">
        <f t="shared" si="732"/>
        <v>0</v>
      </c>
      <c r="Y748" s="105">
        <f t="shared" si="732"/>
        <v>-198.05000019073486</v>
      </c>
      <c r="Z748" s="105">
        <f t="shared" si="732"/>
        <v>0</v>
      </c>
      <c r="AA748" s="105">
        <f t="shared" si="708"/>
        <v>825471129.03999972</v>
      </c>
      <c r="AB748" s="105">
        <f t="shared" si="706"/>
        <v>53409391044.540001</v>
      </c>
      <c r="AC748" s="104">
        <f t="shared" si="707"/>
        <v>0.99948435405174696</v>
      </c>
    </row>
    <row r="749" spans="1:29" s="79" customFormat="1" ht="63" x14ac:dyDescent="0.2">
      <c r="A749" s="363"/>
      <c r="B749" s="133" t="s">
        <v>802</v>
      </c>
      <c r="C749" s="106" t="s">
        <v>803</v>
      </c>
      <c r="D749" s="105">
        <f>SUM(D750:D760)</f>
        <v>455507651.30000001</v>
      </c>
      <c r="E749" s="105">
        <f>SUM('ADICIONES  2018'!C749:M749)</f>
        <v>52981438135.769997</v>
      </c>
      <c r="F749" s="105">
        <f t="shared" ref="F749:J749" si="733">SUM(F750:F760)</f>
        <v>198.05</v>
      </c>
      <c r="G749" s="105">
        <f t="shared" si="733"/>
        <v>0</v>
      </c>
      <c r="H749" s="105">
        <f t="shared" si="733"/>
        <v>0</v>
      </c>
      <c r="I749" s="105">
        <f t="shared" si="733"/>
        <v>0</v>
      </c>
      <c r="J749" s="105">
        <f t="shared" si="733"/>
        <v>0</v>
      </c>
      <c r="K749" s="105">
        <f t="shared" si="722"/>
        <v>53436945589.019997</v>
      </c>
      <c r="L749" s="105">
        <f t="shared" ref="L749:Q749" si="734">SUM(L750:L760)</f>
        <v>0</v>
      </c>
      <c r="M749" s="105">
        <f t="shared" si="734"/>
        <v>0</v>
      </c>
      <c r="N749" s="105">
        <f t="shared" si="734"/>
        <v>0</v>
      </c>
      <c r="O749" s="105">
        <f t="shared" si="734"/>
        <v>0</v>
      </c>
      <c r="P749" s="105">
        <f t="shared" si="734"/>
        <v>52583919915.5</v>
      </c>
      <c r="Q749" s="105">
        <f t="shared" si="734"/>
        <v>0</v>
      </c>
      <c r="R749" s="105">
        <f t="shared" si="728"/>
        <v>52583919915.5</v>
      </c>
      <c r="S749" s="105">
        <f t="shared" ref="S749:Z749" si="735">SUM(S750:S760)</f>
        <v>0</v>
      </c>
      <c r="T749" s="105">
        <f t="shared" si="735"/>
        <v>304288915.89999998</v>
      </c>
      <c r="U749" s="105">
        <f t="shared" si="735"/>
        <v>147669736.18000001</v>
      </c>
      <c r="V749" s="105">
        <f t="shared" si="735"/>
        <v>0</v>
      </c>
      <c r="W749" s="105">
        <f t="shared" si="735"/>
        <v>373512675.00999999</v>
      </c>
      <c r="X749" s="105">
        <f t="shared" si="735"/>
        <v>0</v>
      </c>
      <c r="Y749" s="105">
        <f t="shared" si="735"/>
        <v>-198.05000019073486</v>
      </c>
      <c r="Z749" s="105">
        <f t="shared" si="735"/>
        <v>0</v>
      </c>
      <c r="AA749" s="105">
        <f t="shared" si="708"/>
        <v>825471129.03999972</v>
      </c>
      <c r="AB749" s="105">
        <f t="shared" si="706"/>
        <v>53409391044.540001</v>
      </c>
      <c r="AC749" s="104">
        <f t="shared" si="707"/>
        <v>0.99948435405174696</v>
      </c>
    </row>
    <row r="750" spans="1:29" x14ac:dyDescent="0.2">
      <c r="B750" s="140" t="s">
        <v>1456</v>
      </c>
      <c r="C750" s="98" t="s">
        <v>930</v>
      </c>
      <c r="D750" s="287"/>
      <c r="E750" s="285">
        <f>SUM('ADICIONES  2018'!C750:M750)</f>
        <v>45109240.380000003</v>
      </c>
      <c r="F750" s="287"/>
      <c r="G750" s="287"/>
      <c r="H750" s="287"/>
      <c r="I750" s="287"/>
      <c r="J750" s="287"/>
      <c r="K750" s="287">
        <f t="shared" si="722"/>
        <v>45109240.380000003</v>
      </c>
      <c r="L750" s="287"/>
      <c r="M750" s="287"/>
      <c r="N750" s="287"/>
      <c r="O750" s="287"/>
      <c r="P750" s="287">
        <v>45109240.380000003</v>
      </c>
      <c r="Q750" s="287"/>
      <c r="R750" s="287">
        <f t="shared" si="728"/>
        <v>45109240.380000003</v>
      </c>
      <c r="S750" s="287"/>
      <c r="T750" s="287"/>
      <c r="U750" s="287"/>
      <c r="V750" s="287"/>
      <c r="W750" s="287">
        <v>0</v>
      </c>
      <c r="X750" s="287"/>
      <c r="Y750" s="287"/>
      <c r="Z750" s="287"/>
      <c r="AA750" s="287">
        <f t="shared" si="708"/>
        <v>0</v>
      </c>
      <c r="AB750" s="287">
        <f t="shared" si="706"/>
        <v>45109240.380000003</v>
      </c>
      <c r="AC750" s="37">
        <f t="shared" si="707"/>
        <v>1</v>
      </c>
    </row>
    <row r="751" spans="1:29" x14ac:dyDescent="0.2">
      <c r="B751" s="140" t="s">
        <v>1456</v>
      </c>
      <c r="C751" s="137" t="s">
        <v>930</v>
      </c>
      <c r="D751" s="287"/>
      <c r="E751" s="285">
        <f>SUM('ADICIONES  2018'!C751:M751)</f>
        <v>49708258.090000004</v>
      </c>
      <c r="F751" s="287"/>
      <c r="G751" s="287"/>
      <c r="H751" s="287"/>
      <c r="I751" s="287"/>
      <c r="J751" s="287"/>
      <c r="K751" s="287">
        <f t="shared" si="722"/>
        <v>49708258.090000004</v>
      </c>
      <c r="L751" s="287"/>
      <c r="M751" s="287"/>
      <c r="N751" s="287"/>
      <c r="O751" s="287"/>
      <c r="P751" s="287">
        <v>49708258.090000004</v>
      </c>
      <c r="Q751" s="287"/>
      <c r="R751" s="287">
        <f t="shared" si="728"/>
        <v>49708258.090000004</v>
      </c>
      <c r="S751" s="287"/>
      <c r="T751" s="287"/>
      <c r="U751" s="287"/>
      <c r="V751" s="287"/>
      <c r="W751" s="287">
        <v>0</v>
      </c>
      <c r="X751" s="287"/>
      <c r="Y751" s="287"/>
      <c r="Z751" s="287"/>
      <c r="AA751" s="287">
        <f t="shared" si="708"/>
        <v>0</v>
      </c>
      <c r="AB751" s="287">
        <f t="shared" si="706"/>
        <v>49708258.090000004</v>
      </c>
      <c r="AC751" s="37">
        <f t="shared" si="707"/>
        <v>1</v>
      </c>
    </row>
    <row r="752" spans="1:29" x14ac:dyDescent="0.2">
      <c r="B752" s="140" t="s">
        <v>1456</v>
      </c>
      <c r="C752" s="137" t="s">
        <v>930</v>
      </c>
      <c r="D752" s="287"/>
      <c r="E752" s="285">
        <f>SUM('ADICIONES  2018'!C752:M752)</f>
        <v>830627844.66999996</v>
      </c>
      <c r="F752" s="287"/>
      <c r="G752" s="287"/>
      <c r="H752" s="287"/>
      <c r="I752" s="287"/>
      <c r="J752" s="287"/>
      <c r="K752" s="287">
        <f t="shared" si="722"/>
        <v>830627844.66999996</v>
      </c>
      <c r="L752" s="287"/>
      <c r="M752" s="287"/>
      <c r="N752" s="287"/>
      <c r="O752" s="287"/>
      <c r="P752" s="287">
        <v>830627844.66999996</v>
      </c>
      <c r="Q752" s="287"/>
      <c r="R752" s="287">
        <f t="shared" si="728"/>
        <v>830627844.66999996</v>
      </c>
      <c r="S752" s="287"/>
      <c r="T752" s="287"/>
      <c r="U752" s="287"/>
      <c r="V752" s="287"/>
      <c r="W752" s="287">
        <v>0</v>
      </c>
      <c r="X752" s="287"/>
      <c r="Y752" s="287"/>
      <c r="Z752" s="287"/>
      <c r="AA752" s="287">
        <f t="shared" si="708"/>
        <v>0</v>
      </c>
      <c r="AB752" s="287">
        <f t="shared" si="706"/>
        <v>830627844.66999996</v>
      </c>
      <c r="AC752" s="37">
        <f t="shared" si="707"/>
        <v>1</v>
      </c>
    </row>
    <row r="753" spans="1:29" x14ac:dyDescent="0.2">
      <c r="B753" s="140" t="s">
        <v>1456</v>
      </c>
      <c r="C753" s="137" t="s">
        <v>930</v>
      </c>
      <c r="D753" s="287"/>
      <c r="E753" s="285">
        <f>SUM('ADICIONES  2018'!C753:M753)</f>
        <v>93660.82</v>
      </c>
      <c r="F753" s="287"/>
      <c r="G753" s="287"/>
      <c r="H753" s="287"/>
      <c r="I753" s="287"/>
      <c r="J753" s="287"/>
      <c r="K753" s="287">
        <f t="shared" si="722"/>
        <v>93660.82</v>
      </c>
      <c r="L753" s="287"/>
      <c r="M753" s="287"/>
      <c r="N753" s="287"/>
      <c r="O753" s="287"/>
      <c r="P753" s="287"/>
      <c r="Q753" s="287"/>
      <c r="R753" s="287">
        <f t="shared" ref="R753" si="736">SUM(L753:Q753)</f>
        <v>0</v>
      </c>
      <c r="S753" s="287"/>
      <c r="T753" s="287"/>
      <c r="U753" s="287">
        <v>93660.82</v>
      </c>
      <c r="V753" s="287"/>
      <c r="W753" s="287">
        <v>0</v>
      </c>
      <c r="X753" s="287"/>
      <c r="Y753" s="287"/>
      <c r="Z753" s="287"/>
      <c r="AA753" s="287">
        <f t="shared" ref="AA753" si="737">SUM(S753:Z753)</f>
        <v>93660.82</v>
      </c>
      <c r="AB753" s="287">
        <f t="shared" si="706"/>
        <v>93660.82</v>
      </c>
      <c r="AC753" s="37">
        <f t="shared" si="707"/>
        <v>1</v>
      </c>
    </row>
    <row r="754" spans="1:29" x14ac:dyDescent="0.2">
      <c r="B754" s="140" t="s">
        <v>1457</v>
      </c>
      <c r="C754" s="137" t="s">
        <v>1458</v>
      </c>
      <c r="D754" s="287"/>
      <c r="E754" s="285">
        <f>SUM('ADICIONES  2018'!C754:M754)</f>
        <v>64310613</v>
      </c>
      <c r="F754" s="287"/>
      <c r="G754" s="287"/>
      <c r="H754" s="287"/>
      <c r="I754" s="287"/>
      <c r="J754" s="287"/>
      <c r="K754" s="287">
        <f t="shared" si="722"/>
        <v>64310613</v>
      </c>
      <c r="L754" s="287"/>
      <c r="M754" s="287"/>
      <c r="N754" s="287"/>
      <c r="O754" s="287"/>
      <c r="P754" s="287">
        <v>64310613</v>
      </c>
      <c r="Q754" s="287"/>
      <c r="R754" s="287">
        <f t="shared" si="728"/>
        <v>64310613</v>
      </c>
      <c r="S754" s="287"/>
      <c r="T754" s="287">
        <v>304288915.89999998</v>
      </c>
      <c r="U754" s="287"/>
      <c r="V754" s="287"/>
      <c r="W754" s="287">
        <v>359645340.44</v>
      </c>
      <c r="X754" s="287"/>
      <c r="Y754" s="287"/>
      <c r="Z754" s="287"/>
      <c r="AA754" s="287">
        <f t="shared" si="708"/>
        <v>663934256.33999991</v>
      </c>
      <c r="AB754" s="287">
        <f t="shared" si="706"/>
        <v>728244869.33999991</v>
      </c>
      <c r="AC754" s="37">
        <f t="shared" si="707"/>
        <v>11.32386763814551</v>
      </c>
    </row>
    <row r="755" spans="1:29" ht="28.5" x14ac:dyDescent="0.2">
      <c r="A755" s="372"/>
      <c r="B755" s="140" t="s">
        <v>3122</v>
      </c>
      <c r="C755" s="137" t="s">
        <v>3123</v>
      </c>
      <c r="D755" s="287"/>
      <c r="E755" s="285">
        <f>SUM('ADICIONES  2018'!C755:M755)</f>
        <v>0</v>
      </c>
      <c r="F755" s="287"/>
      <c r="G755" s="287"/>
      <c r="H755" s="287"/>
      <c r="I755" s="287"/>
      <c r="J755" s="287"/>
      <c r="K755" s="287">
        <f t="shared" si="722"/>
        <v>0</v>
      </c>
      <c r="L755" s="287"/>
      <c r="M755" s="287"/>
      <c r="N755" s="287"/>
      <c r="O755" s="287"/>
      <c r="P755" s="287"/>
      <c r="Q755" s="287"/>
      <c r="R755" s="287">
        <f t="shared" ref="R755" si="738">SUM(L755:Q755)</f>
        <v>0</v>
      </c>
      <c r="S755" s="287"/>
      <c r="T755" s="287"/>
      <c r="U755" s="287"/>
      <c r="V755" s="287"/>
      <c r="W755" s="287">
        <v>13867334.57</v>
      </c>
      <c r="X755" s="287"/>
      <c r="Y755" s="287"/>
      <c r="Z755" s="287"/>
      <c r="AA755" s="287">
        <f t="shared" ref="AA755" si="739">SUM(S755:Z755)</f>
        <v>13867334.57</v>
      </c>
      <c r="AB755" s="287">
        <f t="shared" ref="AB755" si="740">+R755+AA755</f>
        <v>13867334.57</v>
      </c>
      <c r="AC755" s="37">
        <v>0</v>
      </c>
    </row>
    <row r="756" spans="1:29" x14ac:dyDescent="0.2">
      <c r="B756" s="140" t="s">
        <v>804</v>
      </c>
      <c r="C756" s="137" t="s">
        <v>805</v>
      </c>
      <c r="D756" s="287">
        <v>455507651.30000001</v>
      </c>
      <c r="E756" s="285">
        <f>SUM('ADICIONES  2018'!C756:M756)</f>
        <v>0</v>
      </c>
      <c r="F756" s="287"/>
      <c r="G756" s="287"/>
      <c r="H756" s="287"/>
      <c r="I756" s="287"/>
      <c r="J756" s="287"/>
      <c r="K756" s="287">
        <f t="shared" si="722"/>
        <v>455507651.30000001</v>
      </c>
      <c r="L756" s="287"/>
      <c r="M756" s="287"/>
      <c r="N756" s="287"/>
      <c r="O756" s="287"/>
      <c r="P756" s="287">
        <v>0</v>
      </c>
      <c r="Q756" s="287"/>
      <c r="R756" s="287">
        <f t="shared" si="728"/>
        <v>0</v>
      </c>
      <c r="S756" s="287"/>
      <c r="T756" s="287"/>
      <c r="U756" s="287"/>
      <c r="V756" s="287"/>
      <c r="W756" s="287">
        <v>0</v>
      </c>
      <c r="X756" s="287"/>
      <c r="Y756" s="287"/>
      <c r="Z756" s="287"/>
      <c r="AA756" s="287">
        <f t="shared" si="708"/>
        <v>0</v>
      </c>
      <c r="AB756" s="287">
        <f t="shared" si="706"/>
        <v>0</v>
      </c>
      <c r="AC756" s="37">
        <f t="shared" si="707"/>
        <v>0</v>
      </c>
    </row>
    <row r="757" spans="1:29" s="21" customFormat="1" x14ac:dyDescent="0.2">
      <c r="A757" s="92"/>
      <c r="B757" s="140" t="s">
        <v>804</v>
      </c>
      <c r="C757" s="137" t="s">
        <v>805</v>
      </c>
      <c r="D757" s="285"/>
      <c r="E757" s="285">
        <f>SUM('ADICIONES  2018'!C757:M757)</f>
        <v>3795663839.5</v>
      </c>
      <c r="F757" s="285">
        <v>198.05</v>
      </c>
      <c r="G757" s="285"/>
      <c r="H757" s="285"/>
      <c r="I757" s="285"/>
      <c r="J757" s="285"/>
      <c r="K757" s="285">
        <f t="shared" si="722"/>
        <v>3795663641.4499998</v>
      </c>
      <c r="L757" s="285"/>
      <c r="M757" s="285"/>
      <c r="N757" s="285"/>
      <c r="O757" s="285"/>
      <c r="P757" s="285">
        <v>3795663839.5</v>
      </c>
      <c r="Q757" s="285"/>
      <c r="R757" s="285">
        <f t="shared" si="728"/>
        <v>3795663839.5</v>
      </c>
      <c r="S757" s="285"/>
      <c r="T757" s="285"/>
      <c r="U757" s="285"/>
      <c r="V757" s="285"/>
      <c r="W757" s="285">
        <v>0</v>
      </c>
      <c r="X757" s="285"/>
      <c r="Y757" s="285">
        <v>-198.05000019073486</v>
      </c>
      <c r="Z757" s="285"/>
      <c r="AA757" s="285">
        <f t="shared" si="708"/>
        <v>-198.05000019073486</v>
      </c>
      <c r="AB757" s="285">
        <f t="shared" si="706"/>
        <v>3795663641.4499998</v>
      </c>
      <c r="AC757" s="37">
        <f t="shared" si="707"/>
        <v>1</v>
      </c>
    </row>
    <row r="758" spans="1:29" s="21" customFormat="1" x14ac:dyDescent="0.2">
      <c r="A758" s="92"/>
      <c r="B758" s="140" t="s">
        <v>804</v>
      </c>
      <c r="C758" s="137" t="s">
        <v>805</v>
      </c>
      <c r="D758" s="285"/>
      <c r="E758" s="285">
        <f>SUM('ADICIONES  2018'!C758:M758)</f>
        <v>6620918959.6999998</v>
      </c>
      <c r="F758" s="285"/>
      <c r="G758" s="285"/>
      <c r="H758" s="285"/>
      <c r="I758" s="285"/>
      <c r="J758" s="285"/>
      <c r="K758" s="285">
        <f t="shared" si="722"/>
        <v>6620918959.6999998</v>
      </c>
      <c r="L758" s="285"/>
      <c r="M758" s="285"/>
      <c r="N758" s="285"/>
      <c r="O758" s="285"/>
      <c r="P758" s="285">
        <v>6620918959.6999998</v>
      </c>
      <c r="Q758" s="285"/>
      <c r="R758" s="285">
        <f t="shared" si="728"/>
        <v>6620918959.6999998</v>
      </c>
      <c r="S758" s="285"/>
      <c r="T758" s="285"/>
      <c r="U758" s="285"/>
      <c r="V758" s="285"/>
      <c r="W758" s="285">
        <v>0</v>
      </c>
      <c r="X758" s="285"/>
      <c r="Y758" s="285"/>
      <c r="Z758" s="285"/>
      <c r="AA758" s="285">
        <f t="shared" si="708"/>
        <v>0</v>
      </c>
      <c r="AB758" s="285">
        <f t="shared" si="706"/>
        <v>6620918959.6999998</v>
      </c>
      <c r="AC758" s="37">
        <f t="shared" si="707"/>
        <v>1</v>
      </c>
    </row>
    <row r="759" spans="1:29" s="21" customFormat="1" x14ac:dyDescent="0.2">
      <c r="A759" s="92"/>
      <c r="B759" s="140" t="s">
        <v>804</v>
      </c>
      <c r="C759" s="137" t="s">
        <v>805</v>
      </c>
      <c r="D759" s="285"/>
      <c r="E759" s="285">
        <f>SUM('ADICIONES  2018'!C759:M759)</f>
        <v>41177581160.160004</v>
      </c>
      <c r="F759" s="285"/>
      <c r="G759" s="285"/>
      <c r="H759" s="285"/>
      <c r="I759" s="285"/>
      <c r="J759" s="285"/>
      <c r="K759" s="285">
        <f t="shared" si="722"/>
        <v>41177581160.160004</v>
      </c>
      <c r="L759" s="285"/>
      <c r="M759" s="285"/>
      <c r="N759" s="285"/>
      <c r="O759" s="285"/>
      <c r="P759" s="285">
        <v>41177581160.160004</v>
      </c>
      <c r="Q759" s="285"/>
      <c r="R759" s="285">
        <f t="shared" si="728"/>
        <v>41177581160.160004</v>
      </c>
      <c r="S759" s="285"/>
      <c r="T759" s="285"/>
      <c r="U759" s="285"/>
      <c r="V759" s="285"/>
      <c r="W759" s="285">
        <v>0</v>
      </c>
      <c r="X759" s="285"/>
      <c r="Y759" s="285"/>
      <c r="Z759" s="285"/>
      <c r="AA759" s="285">
        <f t="shared" si="708"/>
        <v>0</v>
      </c>
      <c r="AB759" s="285">
        <f t="shared" si="706"/>
        <v>41177581160.160004</v>
      </c>
      <c r="AC759" s="37">
        <f t="shared" si="707"/>
        <v>1</v>
      </c>
    </row>
    <row r="760" spans="1:29" s="21" customFormat="1" x14ac:dyDescent="0.2">
      <c r="A760" s="92"/>
      <c r="B760" s="140" t="s">
        <v>804</v>
      </c>
      <c r="C760" s="137" t="s">
        <v>805</v>
      </c>
      <c r="D760" s="285"/>
      <c r="E760" s="285">
        <f>SUM('ADICIONES  2018'!C760:M760)</f>
        <v>147576075.36000001</v>
      </c>
      <c r="F760" s="285"/>
      <c r="G760" s="285"/>
      <c r="H760" s="285"/>
      <c r="I760" s="285"/>
      <c r="J760" s="285"/>
      <c r="K760" s="285">
        <f t="shared" si="722"/>
        <v>147576075.36000001</v>
      </c>
      <c r="L760" s="285"/>
      <c r="M760" s="285"/>
      <c r="N760" s="285"/>
      <c r="O760" s="285"/>
      <c r="P760" s="285"/>
      <c r="Q760" s="285"/>
      <c r="R760" s="285">
        <f t="shared" si="728"/>
        <v>0</v>
      </c>
      <c r="S760" s="285"/>
      <c r="T760" s="285"/>
      <c r="U760" s="285">
        <v>147576075.36000001</v>
      </c>
      <c r="V760" s="285"/>
      <c r="W760" s="285">
        <v>0</v>
      </c>
      <c r="X760" s="285"/>
      <c r="Y760" s="285"/>
      <c r="Z760" s="285"/>
      <c r="AA760" s="285">
        <f t="shared" si="708"/>
        <v>147576075.36000001</v>
      </c>
      <c r="AB760" s="285">
        <f t="shared" si="706"/>
        <v>147576075.36000001</v>
      </c>
      <c r="AC760" s="37">
        <f t="shared" si="707"/>
        <v>1</v>
      </c>
    </row>
    <row r="761" spans="1:29" s="21" customFormat="1" x14ac:dyDescent="0.2">
      <c r="A761" s="92"/>
      <c r="B761" s="140" t="s">
        <v>804</v>
      </c>
      <c r="C761" s="137" t="s">
        <v>805</v>
      </c>
      <c r="D761" s="285"/>
      <c r="E761" s="285">
        <f>SUM('ADICIONES  2018'!C761:M761)</f>
        <v>249848484.09</v>
      </c>
      <c r="F761" s="285"/>
      <c r="G761" s="285"/>
      <c r="H761" s="285"/>
      <c r="I761" s="285"/>
      <c r="J761" s="285"/>
      <c r="K761" s="285">
        <f t="shared" si="722"/>
        <v>249848484.09</v>
      </c>
      <c r="L761" s="285"/>
      <c r="M761" s="285"/>
      <c r="N761" s="285"/>
      <c r="O761" s="285"/>
      <c r="P761" s="285"/>
      <c r="Q761" s="285"/>
      <c r="R761" s="285">
        <f t="shared" si="728"/>
        <v>0</v>
      </c>
      <c r="S761" s="285"/>
      <c r="T761" s="285"/>
      <c r="U761" s="285"/>
      <c r="V761" s="285"/>
      <c r="W761" s="285">
        <v>0</v>
      </c>
      <c r="X761" s="285"/>
      <c r="Y761" s="285"/>
      <c r="Z761" s="285"/>
      <c r="AA761" s="285">
        <f t="shared" si="708"/>
        <v>0</v>
      </c>
      <c r="AB761" s="285">
        <f t="shared" si="706"/>
        <v>0</v>
      </c>
      <c r="AC761" s="37">
        <f t="shared" si="707"/>
        <v>0</v>
      </c>
    </row>
    <row r="762" spans="1:29" s="79" customFormat="1" ht="31.5" x14ac:dyDescent="0.2">
      <c r="A762" s="363"/>
      <c r="B762" s="133" t="s">
        <v>931</v>
      </c>
      <c r="C762" s="138" t="s">
        <v>354</v>
      </c>
      <c r="D762" s="105">
        <f>+D763+D772+D770</f>
        <v>0</v>
      </c>
      <c r="E762" s="105">
        <f>SUM('ADICIONES  2018'!C762:M762)</f>
        <v>318916605460.93011</v>
      </c>
      <c r="F762" s="105">
        <f>+F763+F772+F770</f>
        <v>994968232.94999993</v>
      </c>
      <c r="G762" s="105">
        <f>+G763+G772+G770</f>
        <v>0</v>
      </c>
      <c r="H762" s="105">
        <f>+H763+H772+H770</f>
        <v>0</v>
      </c>
      <c r="I762" s="105">
        <f>+I763+I772+I770</f>
        <v>0</v>
      </c>
      <c r="J762" s="105">
        <f>+J763+J772+J770</f>
        <v>0</v>
      </c>
      <c r="K762" s="105">
        <f t="shared" si="722"/>
        <v>317921637227.9801</v>
      </c>
      <c r="L762" s="105">
        <f t="shared" ref="L762:Q762" si="741">+L763+L772+L770</f>
        <v>0</v>
      </c>
      <c r="M762" s="105">
        <f t="shared" si="741"/>
        <v>0</v>
      </c>
      <c r="N762" s="105">
        <f t="shared" si="741"/>
        <v>0</v>
      </c>
      <c r="O762" s="105">
        <f t="shared" si="741"/>
        <v>0</v>
      </c>
      <c r="P762" s="105">
        <f t="shared" si="741"/>
        <v>178298624725.56006</v>
      </c>
      <c r="Q762" s="105">
        <f t="shared" si="741"/>
        <v>0</v>
      </c>
      <c r="R762" s="105">
        <f t="shared" si="728"/>
        <v>178298624725.56006</v>
      </c>
      <c r="S762" s="105">
        <f t="shared" ref="S762:Z762" si="742">+S763+S772+S770</f>
        <v>0</v>
      </c>
      <c r="T762" s="105">
        <f t="shared" si="742"/>
        <v>2658042.0300000003</v>
      </c>
      <c r="U762" s="105">
        <f t="shared" si="742"/>
        <v>90380089575.890015</v>
      </c>
      <c r="V762" s="105">
        <f t="shared" si="742"/>
        <v>-12298585158.75</v>
      </c>
      <c r="W762" s="105">
        <f t="shared" si="742"/>
        <v>1132031672.0999999</v>
      </c>
      <c r="X762" s="105">
        <f t="shared" si="742"/>
        <v>0</v>
      </c>
      <c r="Y762" s="105">
        <f t="shared" si="742"/>
        <v>-11842998035.380001</v>
      </c>
      <c r="Z762" s="105">
        <f t="shared" si="742"/>
        <v>0</v>
      </c>
      <c r="AA762" s="105">
        <f t="shared" si="708"/>
        <v>67373196095.890015</v>
      </c>
      <c r="AB762" s="105">
        <f t="shared" si="706"/>
        <v>245671820821.45007</v>
      </c>
      <c r="AC762" s="104">
        <f t="shared" si="707"/>
        <v>0.77274331801858442</v>
      </c>
    </row>
    <row r="763" spans="1:29" s="79" customFormat="1" ht="47.25" x14ac:dyDescent="0.2">
      <c r="A763" s="363"/>
      <c r="B763" s="133" t="s">
        <v>932</v>
      </c>
      <c r="C763" s="138" t="s">
        <v>1459</v>
      </c>
      <c r="D763" s="105">
        <f>+D764</f>
        <v>0</v>
      </c>
      <c r="E763" s="105">
        <f>SUM('ADICIONES  2018'!C763:M763)</f>
        <v>1940719577.76</v>
      </c>
      <c r="F763" s="105">
        <f t="shared" ref="F763:J763" si="743">+F764</f>
        <v>87134.59</v>
      </c>
      <c r="G763" s="105">
        <f t="shared" si="743"/>
        <v>0</v>
      </c>
      <c r="H763" s="105">
        <f t="shared" si="743"/>
        <v>0</v>
      </c>
      <c r="I763" s="105">
        <f t="shared" si="743"/>
        <v>0</v>
      </c>
      <c r="J763" s="105">
        <f t="shared" si="743"/>
        <v>0</v>
      </c>
      <c r="K763" s="105">
        <f t="shared" si="722"/>
        <v>1940632443.1700001</v>
      </c>
      <c r="L763" s="105">
        <f t="shared" ref="L763:Q763" si="744">+L764</f>
        <v>0</v>
      </c>
      <c r="M763" s="105">
        <f t="shared" si="744"/>
        <v>0</v>
      </c>
      <c r="N763" s="105">
        <f t="shared" si="744"/>
        <v>0</v>
      </c>
      <c r="O763" s="105">
        <f t="shared" si="744"/>
        <v>0</v>
      </c>
      <c r="P763" s="105">
        <f t="shared" si="744"/>
        <v>1940632443.1700001</v>
      </c>
      <c r="Q763" s="105">
        <f t="shared" si="744"/>
        <v>0</v>
      </c>
      <c r="R763" s="105">
        <f t="shared" si="728"/>
        <v>1940632443.1700001</v>
      </c>
      <c r="S763" s="105">
        <f t="shared" ref="S763:Z763" si="745">+S764</f>
        <v>0</v>
      </c>
      <c r="T763" s="105">
        <f t="shared" si="745"/>
        <v>0</v>
      </c>
      <c r="U763" s="105">
        <f t="shared" si="745"/>
        <v>87134.59</v>
      </c>
      <c r="V763" s="105">
        <f t="shared" si="745"/>
        <v>0</v>
      </c>
      <c r="W763" s="105">
        <f t="shared" si="745"/>
        <v>0</v>
      </c>
      <c r="X763" s="105">
        <f t="shared" si="745"/>
        <v>0</v>
      </c>
      <c r="Y763" s="105">
        <f t="shared" si="745"/>
        <v>-87134.589999988675</v>
      </c>
      <c r="Z763" s="105">
        <f t="shared" si="745"/>
        <v>0</v>
      </c>
      <c r="AA763" s="105">
        <f t="shared" si="708"/>
        <v>1.1321390047669411E-8</v>
      </c>
      <c r="AB763" s="105">
        <f t="shared" si="706"/>
        <v>1940632443.1700001</v>
      </c>
      <c r="AC763" s="104">
        <f t="shared" si="707"/>
        <v>1</v>
      </c>
    </row>
    <row r="764" spans="1:29" s="79" customFormat="1" ht="31.5" x14ac:dyDescent="0.2">
      <c r="A764" s="363"/>
      <c r="B764" s="133" t="s">
        <v>933</v>
      </c>
      <c r="C764" s="138" t="s">
        <v>1460</v>
      </c>
      <c r="D764" s="105">
        <f>SUM(D765:D769)</f>
        <v>0</v>
      </c>
      <c r="E764" s="105">
        <f>SUM('ADICIONES  2018'!C764:M764)</f>
        <v>1940719577.76</v>
      </c>
      <c r="F764" s="105">
        <f t="shared" ref="F764:J764" si="746">SUM(F765:F769)</f>
        <v>87134.59</v>
      </c>
      <c r="G764" s="105">
        <f t="shared" si="746"/>
        <v>0</v>
      </c>
      <c r="H764" s="105">
        <f t="shared" si="746"/>
        <v>0</v>
      </c>
      <c r="I764" s="105">
        <f t="shared" si="746"/>
        <v>0</v>
      </c>
      <c r="J764" s="105">
        <f t="shared" si="746"/>
        <v>0</v>
      </c>
      <c r="K764" s="105">
        <f t="shared" si="722"/>
        <v>1940632443.1700001</v>
      </c>
      <c r="L764" s="105">
        <f t="shared" ref="L764:Q764" si="747">SUM(L765:L769)</f>
        <v>0</v>
      </c>
      <c r="M764" s="105">
        <f t="shared" si="747"/>
        <v>0</v>
      </c>
      <c r="N764" s="105">
        <f t="shared" si="747"/>
        <v>0</v>
      </c>
      <c r="O764" s="105">
        <f t="shared" si="747"/>
        <v>0</v>
      </c>
      <c r="P764" s="105">
        <f t="shared" si="747"/>
        <v>1940632443.1700001</v>
      </c>
      <c r="Q764" s="105">
        <f t="shared" si="747"/>
        <v>0</v>
      </c>
      <c r="R764" s="105">
        <f t="shared" si="728"/>
        <v>1940632443.1700001</v>
      </c>
      <c r="S764" s="105">
        <f t="shared" ref="S764:Z764" si="748">SUM(S765:S769)</f>
        <v>0</v>
      </c>
      <c r="T764" s="105">
        <f t="shared" si="748"/>
        <v>0</v>
      </c>
      <c r="U764" s="105">
        <f t="shared" si="748"/>
        <v>87134.59</v>
      </c>
      <c r="V764" s="105">
        <f t="shared" si="748"/>
        <v>0</v>
      </c>
      <c r="W764" s="105">
        <f t="shared" si="748"/>
        <v>0</v>
      </c>
      <c r="X764" s="105">
        <f t="shared" si="748"/>
        <v>0</v>
      </c>
      <c r="Y764" s="105">
        <f t="shared" si="748"/>
        <v>-87134.589999988675</v>
      </c>
      <c r="Z764" s="105">
        <f t="shared" si="748"/>
        <v>0</v>
      </c>
      <c r="AA764" s="105">
        <f t="shared" si="708"/>
        <v>1.1321390047669411E-8</v>
      </c>
      <c r="AB764" s="105">
        <f t="shared" si="706"/>
        <v>1940632443.1700001</v>
      </c>
      <c r="AC764" s="104">
        <f t="shared" si="707"/>
        <v>1</v>
      </c>
    </row>
    <row r="765" spans="1:29" ht="28.5" x14ac:dyDescent="0.2">
      <c r="B765" s="140" t="s">
        <v>1461</v>
      </c>
      <c r="C765" s="137" t="s">
        <v>1462</v>
      </c>
      <c r="D765" s="287">
        <v>0</v>
      </c>
      <c r="E765" s="285">
        <f>SUM('ADICIONES  2018'!C765:M765)</f>
        <v>128706124.63</v>
      </c>
      <c r="F765" s="287">
        <v>87134.59</v>
      </c>
      <c r="G765" s="287"/>
      <c r="H765" s="287"/>
      <c r="I765" s="287"/>
      <c r="J765" s="287"/>
      <c r="K765" s="287">
        <f t="shared" si="722"/>
        <v>128618990.03999999</v>
      </c>
      <c r="L765" s="287"/>
      <c r="M765" s="287"/>
      <c r="N765" s="287"/>
      <c r="O765" s="287"/>
      <c r="P765" s="287">
        <v>128706124.63</v>
      </c>
      <c r="Q765" s="287"/>
      <c r="R765" s="287">
        <f t="shared" si="728"/>
        <v>128706124.63</v>
      </c>
      <c r="S765" s="287"/>
      <c r="T765" s="287"/>
      <c r="U765" s="287"/>
      <c r="V765" s="287"/>
      <c r="W765" s="287"/>
      <c r="X765" s="287"/>
      <c r="Y765" s="287">
        <v>-87134.589999988675</v>
      </c>
      <c r="Z765" s="287"/>
      <c r="AA765" s="287">
        <f t="shared" si="708"/>
        <v>-87134.589999988675</v>
      </c>
      <c r="AB765" s="287">
        <f t="shared" si="706"/>
        <v>128618990.04000001</v>
      </c>
      <c r="AC765" s="37">
        <f t="shared" si="707"/>
        <v>1.0000000000000002</v>
      </c>
    </row>
    <row r="766" spans="1:29" ht="28.5" x14ac:dyDescent="0.2">
      <c r="B766" s="140" t="s">
        <v>1461</v>
      </c>
      <c r="C766" s="137" t="s">
        <v>1462</v>
      </c>
      <c r="D766" s="287"/>
      <c r="E766" s="285">
        <f>SUM('ADICIONES  2018'!C766:M766)</f>
        <v>144014669.02000001</v>
      </c>
      <c r="F766" s="287"/>
      <c r="G766" s="287"/>
      <c r="H766" s="287"/>
      <c r="I766" s="287"/>
      <c r="J766" s="287"/>
      <c r="K766" s="287">
        <f t="shared" si="722"/>
        <v>144014669.02000001</v>
      </c>
      <c r="L766" s="287"/>
      <c r="M766" s="287"/>
      <c r="N766" s="287"/>
      <c r="O766" s="287"/>
      <c r="P766" s="287">
        <v>144014669.02000001</v>
      </c>
      <c r="Q766" s="287"/>
      <c r="R766" s="287">
        <f t="shared" si="728"/>
        <v>144014669.02000001</v>
      </c>
      <c r="S766" s="287"/>
      <c r="T766" s="287"/>
      <c r="U766" s="287"/>
      <c r="V766" s="287"/>
      <c r="W766" s="287"/>
      <c r="X766" s="287"/>
      <c r="Y766" s="287"/>
      <c r="Z766" s="287"/>
      <c r="AA766" s="287">
        <f t="shared" si="708"/>
        <v>0</v>
      </c>
      <c r="AB766" s="287">
        <f t="shared" si="706"/>
        <v>144014669.02000001</v>
      </c>
      <c r="AC766" s="37">
        <f t="shared" si="707"/>
        <v>1</v>
      </c>
    </row>
    <row r="767" spans="1:29" ht="28.5" x14ac:dyDescent="0.2">
      <c r="B767" s="140" t="s">
        <v>1461</v>
      </c>
      <c r="C767" s="137" t="s">
        <v>1462</v>
      </c>
      <c r="D767" s="287"/>
      <c r="E767" s="285">
        <f>SUM('ADICIONES  2018'!C767:M767)</f>
        <v>1667911649.52</v>
      </c>
      <c r="F767" s="287"/>
      <c r="G767" s="287"/>
      <c r="H767" s="287"/>
      <c r="I767" s="287"/>
      <c r="J767" s="287"/>
      <c r="K767" s="287">
        <f t="shared" si="722"/>
        <v>1667911649.52</v>
      </c>
      <c r="L767" s="287"/>
      <c r="M767" s="287"/>
      <c r="N767" s="287"/>
      <c r="O767" s="287"/>
      <c r="P767" s="287">
        <v>1667911649.52</v>
      </c>
      <c r="Q767" s="287"/>
      <c r="R767" s="287">
        <f t="shared" si="728"/>
        <v>1667911649.52</v>
      </c>
      <c r="S767" s="287"/>
      <c r="T767" s="287"/>
      <c r="U767" s="287"/>
      <c r="V767" s="287"/>
      <c r="W767" s="287"/>
      <c r="X767" s="287"/>
      <c r="Y767" s="287"/>
      <c r="Z767" s="287"/>
      <c r="AA767" s="287">
        <f t="shared" si="708"/>
        <v>0</v>
      </c>
      <c r="AB767" s="287">
        <f t="shared" si="706"/>
        <v>1667911649.52</v>
      </c>
      <c r="AC767" s="37">
        <f t="shared" si="707"/>
        <v>1</v>
      </c>
    </row>
    <row r="768" spans="1:29" ht="28.5" x14ac:dyDescent="0.2">
      <c r="B768" s="140" t="s">
        <v>1461</v>
      </c>
      <c r="C768" s="137" t="s">
        <v>1462</v>
      </c>
      <c r="D768" s="287"/>
      <c r="E768" s="285">
        <f>SUM('ADICIONES  2018'!C768:M768)</f>
        <v>87134.59</v>
      </c>
      <c r="F768" s="287"/>
      <c r="G768" s="287"/>
      <c r="H768" s="287"/>
      <c r="I768" s="287"/>
      <c r="J768" s="287"/>
      <c r="K768" s="287">
        <f t="shared" si="722"/>
        <v>87134.59</v>
      </c>
      <c r="L768" s="287"/>
      <c r="M768" s="287"/>
      <c r="N768" s="287"/>
      <c r="O768" s="287"/>
      <c r="P768" s="287"/>
      <c r="Q768" s="287"/>
      <c r="R768" s="287">
        <f t="shared" si="728"/>
        <v>0</v>
      </c>
      <c r="S768" s="287"/>
      <c r="T768" s="287"/>
      <c r="U768" s="287">
        <v>87134.59</v>
      </c>
      <c r="V768" s="287"/>
      <c r="W768" s="287"/>
      <c r="X768" s="287"/>
      <c r="Y768" s="287"/>
      <c r="Z768" s="287"/>
      <c r="AA768" s="287">
        <f t="shared" si="708"/>
        <v>87134.59</v>
      </c>
      <c r="AB768" s="287">
        <f t="shared" si="706"/>
        <v>87134.59</v>
      </c>
      <c r="AC768" s="37">
        <f t="shared" si="707"/>
        <v>1</v>
      </c>
    </row>
    <row r="769" spans="1:29" ht="28.5" hidden="1" x14ac:dyDescent="0.2">
      <c r="B769" s="140" t="s">
        <v>2341</v>
      </c>
      <c r="C769" s="137" t="s">
        <v>2342</v>
      </c>
      <c r="D769" s="287"/>
      <c r="E769" s="285">
        <f>SUM('ADICIONES  2018'!C769:M769)</f>
        <v>0</v>
      </c>
      <c r="F769" s="287"/>
      <c r="G769" s="287"/>
      <c r="H769" s="287"/>
      <c r="I769" s="287"/>
      <c r="J769" s="287"/>
      <c r="K769" s="287">
        <f t="shared" si="722"/>
        <v>0</v>
      </c>
      <c r="L769" s="287"/>
      <c r="M769" s="287"/>
      <c r="N769" s="287"/>
      <c r="O769" s="287"/>
      <c r="P769" s="287"/>
      <c r="Q769" s="287"/>
      <c r="R769" s="287">
        <f t="shared" si="728"/>
        <v>0</v>
      </c>
      <c r="S769" s="287"/>
      <c r="T769" s="287"/>
      <c r="U769" s="287"/>
      <c r="V769" s="287"/>
      <c r="W769" s="287"/>
      <c r="X769" s="287"/>
      <c r="Y769" s="287"/>
      <c r="Z769" s="287"/>
      <c r="AA769" s="287">
        <f t="shared" si="708"/>
        <v>0</v>
      </c>
      <c r="AB769" s="287">
        <f t="shared" si="706"/>
        <v>0</v>
      </c>
      <c r="AC769" s="37" t="e">
        <f t="shared" si="707"/>
        <v>#DIV/0!</v>
      </c>
    </row>
    <row r="770" spans="1:29" s="5" customFormat="1" ht="45" x14ac:dyDescent="0.2">
      <c r="A770" s="156"/>
      <c r="B770" s="133" t="s">
        <v>1991</v>
      </c>
      <c r="C770" s="331" t="s">
        <v>1992</v>
      </c>
      <c r="D770" s="286">
        <f>+D771</f>
        <v>0</v>
      </c>
      <c r="E770" s="105">
        <f>SUM('ADICIONES  2018'!C770:M770)</f>
        <v>1841238739.6500001</v>
      </c>
      <c r="F770" s="286">
        <f t="shared" ref="F770:J770" si="749">+F771</f>
        <v>0</v>
      </c>
      <c r="G770" s="286">
        <f t="shared" si="749"/>
        <v>0</v>
      </c>
      <c r="H770" s="286">
        <f t="shared" si="749"/>
        <v>0</v>
      </c>
      <c r="I770" s="286">
        <f t="shared" si="749"/>
        <v>0</v>
      </c>
      <c r="J770" s="286">
        <f t="shared" si="749"/>
        <v>0</v>
      </c>
      <c r="K770" s="286">
        <f t="shared" si="722"/>
        <v>1841238739.6500001</v>
      </c>
      <c r="L770" s="286">
        <f t="shared" ref="L770:Q770" si="750">+L771</f>
        <v>0</v>
      </c>
      <c r="M770" s="286">
        <f t="shared" si="750"/>
        <v>0</v>
      </c>
      <c r="N770" s="286">
        <f t="shared" si="750"/>
        <v>0</v>
      </c>
      <c r="O770" s="286">
        <f t="shared" si="750"/>
        <v>0</v>
      </c>
      <c r="P770" s="286">
        <f t="shared" si="750"/>
        <v>1841238739.6500001</v>
      </c>
      <c r="Q770" s="286">
        <f t="shared" si="750"/>
        <v>0</v>
      </c>
      <c r="R770" s="286">
        <f t="shared" si="728"/>
        <v>1841238739.6500001</v>
      </c>
      <c r="S770" s="286">
        <f t="shared" ref="S770:Z770" si="751">+S771</f>
        <v>0</v>
      </c>
      <c r="T770" s="286">
        <f t="shared" si="751"/>
        <v>0</v>
      </c>
      <c r="U770" s="286">
        <f t="shared" si="751"/>
        <v>0</v>
      </c>
      <c r="V770" s="286">
        <f t="shared" si="751"/>
        <v>0</v>
      </c>
      <c r="W770" s="286">
        <f t="shared" si="751"/>
        <v>0</v>
      </c>
      <c r="X770" s="286">
        <f t="shared" si="751"/>
        <v>0</v>
      </c>
      <c r="Y770" s="286">
        <f t="shared" si="751"/>
        <v>0</v>
      </c>
      <c r="Z770" s="286">
        <f t="shared" si="751"/>
        <v>0</v>
      </c>
      <c r="AA770" s="286">
        <f t="shared" si="708"/>
        <v>0</v>
      </c>
      <c r="AB770" s="286">
        <f t="shared" si="706"/>
        <v>1841238739.6500001</v>
      </c>
      <c r="AC770" s="36">
        <f t="shared" si="707"/>
        <v>1</v>
      </c>
    </row>
    <row r="771" spans="1:29" x14ac:dyDescent="0.2">
      <c r="B771" s="140" t="s">
        <v>1993</v>
      </c>
      <c r="C771" s="137" t="s">
        <v>1994</v>
      </c>
      <c r="D771" s="287"/>
      <c r="E771" s="285">
        <f>SUM('ADICIONES  2018'!C771:M771)</f>
        <v>1841238739.6500001</v>
      </c>
      <c r="F771" s="287"/>
      <c r="G771" s="287"/>
      <c r="H771" s="287"/>
      <c r="I771" s="287"/>
      <c r="J771" s="287"/>
      <c r="K771" s="287">
        <f t="shared" si="722"/>
        <v>1841238739.6500001</v>
      </c>
      <c r="L771" s="287"/>
      <c r="M771" s="287"/>
      <c r="N771" s="287"/>
      <c r="O771" s="287"/>
      <c r="P771" s="287">
        <v>1841238739.6500001</v>
      </c>
      <c r="Q771" s="287"/>
      <c r="R771" s="287">
        <f t="shared" si="728"/>
        <v>1841238739.6500001</v>
      </c>
      <c r="S771" s="287"/>
      <c r="T771" s="287"/>
      <c r="U771" s="287"/>
      <c r="V771" s="287"/>
      <c r="W771" s="287"/>
      <c r="X771" s="287"/>
      <c r="Y771" s="287"/>
      <c r="Z771" s="287"/>
      <c r="AA771" s="287">
        <f t="shared" si="708"/>
        <v>0</v>
      </c>
      <c r="AB771" s="287">
        <f t="shared" si="706"/>
        <v>1841238739.6500001</v>
      </c>
      <c r="AC771" s="37">
        <f t="shared" si="707"/>
        <v>1</v>
      </c>
    </row>
    <row r="772" spans="1:29" s="79" customFormat="1" ht="47.25" x14ac:dyDescent="0.2">
      <c r="A772" s="363"/>
      <c r="B772" s="133" t="s">
        <v>934</v>
      </c>
      <c r="C772" s="138" t="s">
        <v>1463</v>
      </c>
      <c r="D772" s="105">
        <f>+D773+D778+D927+D932+D935+D938+D941+D945+D953+D957+D962+D1028+D1065+D1165+D1225+D1230+D1233+D1236+D960+D1005+D1008+D1010+D1012+D1014+D1016+D1018+D1020+D1022+D1025+D1042+D1048+D1052+D1054+D1056+D1058+D1060+D1062+D1045</f>
        <v>0</v>
      </c>
      <c r="E772" s="105">
        <f>SUM('ADICIONES  2018'!C772:M772)</f>
        <v>315134647143.52002</v>
      </c>
      <c r="F772" s="105">
        <f>+F773+F778+F927+F932+F935+F938+F941+F945+F953+F957+F962+F1028+F1065+F1165+F1225+F1230+F1233+F1236+F960+F1005+F1008+F1010+F1012+F1014+F1016+F1018+F1020+F1022+F1025+F1042+F1048+F1052+F1054+F1056+F1058+F1060+F1062+F1045</f>
        <v>994881098.3599999</v>
      </c>
      <c r="G772" s="105">
        <f>+G773+G778+G927+G932+G935+G938+G941+G945+G953+G957+G962+G1028+G1065+G1165+G1225+G1230+G1233+G1236+G960+G1005+G1008+G1010+G1012+G1014+G1016+G1018+G1020+G1022+G1025+G1042+G1048+G1052+G1054+G1056+G1058+G1060+G1062+G1045</f>
        <v>0</v>
      </c>
      <c r="H772" s="105">
        <f>+H773+H778+H927+H932+H935+H938+H941+H945+H953+H957+H962+H1028+H1065+H1165+H1225+H1230+H1233+H1236+H960+H1005+H1008+H1010+H1012+H1014+H1016+H1018+H1020+H1022+H1025+H1042+H1048+H1052+H1054+H1056+H1058+H1060+H1062+H1045</f>
        <v>0</v>
      </c>
      <c r="I772" s="105">
        <f>+I773+I778+I927+I932+I935+I938+I941+I945+I953+I957+I962+I1028+I1065+I1165+I1225+I1230+I1233+I1236+I960+I1005+I1008+I1010+I1012+I1014+I1016+I1018+I1020+I1022+I1025+I1042+I1048+I1052+I1054+I1056+I1058+I1060+I1062+I1045</f>
        <v>0</v>
      </c>
      <c r="J772" s="105">
        <f>+J773+J778+J927+J932+J935+J938+J941+J945+J953+J957+J962+J1028+J1065+J1165+J1225+J1230+J1233+J1236+J960+J1005+J1008+J1010+J1012+J1014+J1016+J1018+J1020+J1022+J1025+J1042+J1048+J1052+J1054+J1056+J1058+J1060+J1062+J1045</f>
        <v>0</v>
      </c>
      <c r="K772" s="105">
        <f t="shared" si="722"/>
        <v>314139766045.16003</v>
      </c>
      <c r="L772" s="105">
        <f t="shared" ref="L772:Q772" si="752">+L773+L778+L927+L932+L935+L938+L941+L945+L953+L957+L962+L1028+L1065+L1165+L1225+L1230+L1233+L1236+L960+L1005+L1008+L1010+L1012+L1014+L1016+L1018+L1020+L1022+L1025+L1042+L1048+L1052+L1054+L1056+L1058+L1060+L1062+L1045</f>
        <v>0</v>
      </c>
      <c r="M772" s="105">
        <f t="shared" si="752"/>
        <v>0</v>
      </c>
      <c r="N772" s="105">
        <f t="shared" si="752"/>
        <v>0</v>
      </c>
      <c r="O772" s="105">
        <f t="shared" si="752"/>
        <v>0</v>
      </c>
      <c r="P772" s="105">
        <f t="shared" si="752"/>
        <v>174516753542.74005</v>
      </c>
      <c r="Q772" s="105">
        <f t="shared" si="752"/>
        <v>0</v>
      </c>
      <c r="R772" s="105">
        <f t="shared" si="728"/>
        <v>174516753542.74005</v>
      </c>
      <c r="S772" s="105">
        <f t="shared" ref="S772:Z772" si="753">+S773+S778+S927+S932+S935+S938+S941+S945+S953+S957+S962+S1028+S1065+S1165+S1225+S1230+S1233+S1236+S960+S1005+S1008+S1010+S1012+S1014+S1016+S1018+S1020+S1022+S1025+S1042+S1048+S1052+S1054+S1056+S1058+S1060+S1062+S1045</f>
        <v>0</v>
      </c>
      <c r="T772" s="105">
        <f t="shared" si="753"/>
        <v>2658042.0300000003</v>
      </c>
      <c r="U772" s="105">
        <f t="shared" si="753"/>
        <v>90380002441.300018</v>
      </c>
      <c r="V772" s="105">
        <f t="shared" si="753"/>
        <v>-12298585158.75</v>
      </c>
      <c r="W772" s="105">
        <f t="shared" si="753"/>
        <v>1132031672.0999999</v>
      </c>
      <c r="X772" s="105">
        <f t="shared" si="753"/>
        <v>0</v>
      </c>
      <c r="Y772" s="105">
        <f t="shared" si="753"/>
        <v>-11842910900.790001</v>
      </c>
      <c r="Z772" s="105">
        <f t="shared" si="753"/>
        <v>0</v>
      </c>
      <c r="AA772" s="105">
        <f t="shared" si="708"/>
        <v>67373196095.890022</v>
      </c>
      <c r="AB772" s="105">
        <f t="shared" si="706"/>
        <v>241889949638.63007</v>
      </c>
      <c r="AC772" s="104">
        <f t="shared" si="707"/>
        <v>0.77000741639266546</v>
      </c>
    </row>
    <row r="773" spans="1:29" s="79" customFormat="1" ht="31.5" x14ac:dyDescent="0.2">
      <c r="A773" s="363"/>
      <c r="B773" s="133" t="s">
        <v>936</v>
      </c>
      <c r="C773" s="138" t="s">
        <v>937</v>
      </c>
      <c r="D773" s="105">
        <f>SUM(D774:D777)</f>
        <v>0</v>
      </c>
      <c r="E773" s="105">
        <f>SUM('ADICIONES  2018'!C773:M773)</f>
        <v>1371898776.6400001</v>
      </c>
      <c r="F773" s="105">
        <f t="shared" ref="F773:J773" si="754">SUM(F774:F777)</f>
        <v>2621907.79</v>
      </c>
      <c r="G773" s="105">
        <f t="shared" si="754"/>
        <v>0</v>
      </c>
      <c r="H773" s="105">
        <f t="shared" si="754"/>
        <v>0</v>
      </c>
      <c r="I773" s="105">
        <f t="shared" si="754"/>
        <v>0</v>
      </c>
      <c r="J773" s="105">
        <f t="shared" si="754"/>
        <v>0</v>
      </c>
      <c r="K773" s="105">
        <f t="shared" si="722"/>
        <v>1369276868.8500001</v>
      </c>
      <c r="L773" s="105">
        <f t="shared" ref="L773:Q773" si="755">SUM(L774:L777)</f>
        <v>0</v>
      </c>
      <c r="M773" s="105">
        <f t="shared" si="755"/>
        <v>0</v>
      </c>
      <c r="N773" s="105">
        <f t="shared" si="755"/>
        <v>0</v>
      </c>
      <c r="O773" s="105">
        <f t="shared" si="755"/>
        <v>0</v>
      </c>
      <c r="P773" s="105">
        <f t="shared" si="755"/>
        <v>1369275964.46</v>
      </c>
      <c r="Q773" s="105">
        <f t="shared" si="755"/>
        <v>0</v>
      </c>
      <c r="R773" s="105">
        <f t="shared" si="728"/>
        <v>1369275964.46</v>
      </c>
      <c r="S773" s="105">
        <f t="shared" ref="S773:Z773" si="756">SUM(S774:S777)</f>
        <v>0</v>
      </c>
      <c r="T773" s="105">
        <f t="shared" si="756"/>
        <v>0</v>
      </c>
      <c r="U773" s="105">
        <f t="shared" si="756"/>
        <v>2622812.1800000002</v>
      </c>
      <c r="V773" s="105">
        <f t="shared" si="756"/>
        <v>0</v>
      </c>
      <c r="W773" s="105">
        <f t="shared" si="756"/>
        <v>0</v>
      </c>
      <c r="X773" s="105">
        <f t="shared" si="756"/>
        <v>0</v>
      </c>
      <c r="Y773" s="105">
        <f t="shared" si="756"/>
        <v>-2621907.7900000215</v>
      </c>
      <c r="Z773" s="105">
        <f t="shared" si="756"/>
        <v>0</v>
      </c>
      <c r="AA773" s="105">
        <f t="shared" ref="AA773:AA946" si="757">SUM(S773:Z773)</f>
        <v>904.38999997870997</v>
      </c>
      <c r="AB773" s="105">
        <f t="shared" si="706"/>
        <v>1369276868.8499999</v>
      </c>
      <c r="AC773" s="104">
        <f t="shared" si="707"/>
        <v>0.99999999999999978</v>
      </c>
    </row>
    <row r="774" spans="1:29" s="21" customFormat="1" x14ac:dyDescent="0.2">
      <c r="A774" s="92"/>
      <c r="B774" s="140" t="s">
        <v>938</v>
      </c>
      <c r="C774" s="141" t="s">
        <v>939</v>
      </c>
      <c r="D774" s="285">
        <v>0</v>
      </c>
      <c r="E774" s="285">
        <f>SUM('ADICIONES  2018'!C774:M774)</f>
        <v>223486443.30000001</v>
      </c>
      <c r="F774" s="285">
        <v>2621907.79</v>
      </c>
      <c r="G774" s="285"/>
      <c r="H774" s="285"/>
      <c r="I774" s="285"/>
      <c r="J774" s="285"/>
      <c r="K774" s="285">
        <f t="shared" si="722"/>
        <v>220864535.51000002</v>
      </c>
      <c r="L774" s="285"/>
      <c r="M774" s="285"/>
      <c r="N774" s="285"/>
      <c r="O774" s="285"/>
      <c r="P774" s="285">
        <v>223486443.30000001</v>
      </c>
      <c r="Q774" s="285"/>
      <c r="R774" s="285">
        <f t="shared" si="728"/>
        <v>223486443.30000001</v>
      </c>
      <c r="S774" s="285"/>
      <c r="T774" s="285"/>
      <c r="U774" s="285"/>
      <c r="V774" s="285"/>
      <c r="W774" s="285"/>
      <c r="X774" s="285"/>
      <c r="Y774" s="285">
        <v>-2621907.7900000215</v>
      </c>
      <c r="Z774" s="285"/>
      <c r="AA774" s="285">
        <f t="shared" si="757"/>
        <v>-2621907.7900000215</v>
      </c>
      <c r="AB774" s="285">
        <f t="shared" si="706"/>
        <v>220864535.50999999</v>
      </c>
      <c r="AC774" s="37">
        <f t="shared" si="707"/>
        <v>0.99999999999999989</v>
      </c>
    </row>
    <row r="775" spans="1:29" s="21" customFormat="1" x14ac:dyDescent="0.2">
      <c r="A775" s="92"/>
      <c r="B775" s="140" t="s">
        <v>938</v>
      </c>
      <c r="C775" s="141" t="s">
        <v>939</v>
      </c>
      <c r="D775" s="285">
        <v>0</v>
      </c>
      <c r="E775" s="285">
        <f>SUM('ADICIONES  2018'!C775:M775)</f>
        <v>1047769065.95</v>
      </c>
      <c r="F775" s="285"/>
      <c r="G775" s="285"/>
      <c r="H775" s="285"/>
      <c r="I775" s="285"/>
      <c r="J775" s="285"/>
      <c r="K775" s="285">
        <f t="shared" si="722"/>
        <v>1047769065.95</v>
      </c>
      <c r="L775" s="285"/>
      <c r="M775" s="285"/>
      <c r="N775" s="285"/>
      <c r="O775" s="285"/>
      <c r="P775" s="285">
        <v>1047769065.95</v>
      </c>
      <c r="Q775" s="285"/>
      <c r="R775" s="285">
        <f t="shared" si="728"/>
        <v>1047769065.95</v>
      </c>
      <c r="S775" s="285"/>
      <c r="T775" s="285"/>
      <c r="U775" s="285"/>
      <c r="V775" s="285"/>
      <c r="W775" s="285"/>
      <c r="X775" s="285"/>
      <c r="Y775" s="285"/>
      <c r="Z775" s="285"/>
      <c r="AA775" s="285">
        <f t="shared" si="757"/>
        <v>0</v>
      </c>
      <c r="AB775" s="285">
        <f t="shared" si="706"/>
        <v>1047769065.95</v>
      </c>
      <c r="AC775" s="37">
        <f t="shared" si="707"/>
        <v>1</v>
      </c>
    </row>
    <row r="776" spans="1:29" s="21" customFormat="1" x14ac:dyDescent="0.2">
      <c r="A776" s="92"/>
      <c r="B776" s="140" t="s">
        <v>938</v>
      </c>
      <c r="C776" s="141" t="s">
        <v>939</v>
      </c>
      <c r="D776" s="285"/>
      <c r="E776" s="285">
        <f>SUM('ADICIONES  2018'!C776:M776)</f>
        <v>98020455.209999993</v>
      </c>
      <c r="F776" s="285"/>
      <c r="G776" s="285"/>
      <c r="H776" s="285"/>
      <c r="I776" s="285"/>
      <c r="J776" s="285"/>
      <c r="K776" s="285">
        <f t="shared" si="722"/>
        <v>98020455.209999993</v>
      </c>
      <c r="L776" s="285"/>
      <c r="M776" s="285"/>
      <c r="N776" s="285"/>
      <c r="O776" s="285"/>
      <c r="P776" s="285">
        <v>98020455.209999993</v>
      </c>
      <c r="Q776" s="285"/>
      <c r="R776" s="285">
        <f t="shared" si="728"/>
        <v>98020455.209999993</v>
      </c>
      <c r="S776" s="285"/>
      <c r="T776" s="285"/>
      <c r="U776" s="285"/>
      <c r="V776" s="285"/>
      <c r="W776" s="285"/>
      <c r="X776" s="285"/>
      <c r="Y776" s="285"/>
      <c r="Z776" s="285"/>
      <c r="AA776" s="285">
        <f t="shared" ref="AA776:AA777" si="758">SUM(S776:Z776)</f>
        <v>0</v>
      </c>
      <c r="AB776" s="285">
        <f t="shared" si="706"/>
        <v>98020455.209999993</v>
      </c>
      <c r="AC776" s="37">
        <f t="shared" si="707"/>
        <v>1</v>
      </c>
    </row>
    <row r="777" spans="1:29" s="21" customFormat="1" x14ac:dyDescent="0.2">
      <c r="A777" s="92"/>
      <c r="B777" s="140" t="s">
        <v>938</v>
      </c>
      <c r="C777" s="141" t="s">
        <v>939</v>
      </c>
      <c r="D777" s="285"/>
      <c r="E777" s="285">
        <f>SUM('ADICIONES  2018'!C777:M777)</f>
        <v>2622812.1800000002</v>
      </c>
      <c r="F777" s="285"/>
      <c r="G777" s="285"/>
      <c r="H777" s="285"/>
      <c r="I777" s="285"/>
      <c r="J777" s="285"/>
      <c r="K777" s="285">
        <f t="shared" si="722"/>
        <v>2622812.1800000002</v>
      </c>
      <c r="L777" s="285"/>
      <c r="M777" s="285"/>
      <c r="N777" s="285"/>
      <c r="O777" s="285"/>
      <c r="P777" s="285"/>
      <c r="Q777" s="285"/>
      <c r="R777" s="285">
        <f t="shared" si="728"/>
        <v>0</v>
      </c>
      <c r="S777" s="285"/>
      <c r="T777" s="285"/>
      <c r="U777" s="285">
        <v>2622812.1800000002</v>
      </c>
      <c r="V777" s="285"/>
      <c r="W777" s="285"/>
      <c r="X777" s="285"/>
      <c r="Y777" s="285"/>
      <c r="Z777" s="285"/>
      <c r="AA777" s="285">
        <f t="shared" si="758"/>
        <v>2622812.1800000002</v>
      </c>
      <c r="AB777" s="285">
        <f t="shared" si="706"/>
        <v>2622812.1800000002</v>
      </c>
      <c r="AC777" s="37">
        <f t="shared" si="707"/>
        <v>1</v>
      </c>
    </row>
    <row r="778" spans="1:29" s="79" customFormat="1" ht="31.5" x14ac:dyDescent="0.2">
      <c r="A778" s="363"/>
      <c r="B778" s="133" t="s">
        <v>940</v>
      </c>
      <c r="C778" s="138" t="s">
        <v>1464</v>
      </c>
      <c r="D778" s="105">
        <f>SUM(D779:D926)</f>
        <v>0</v>
      </c>
      <c r="E778" s="105">
        <f>SUM('ADICIONES  2018'!C778:M778)</f>
        <v>125906041917.10002</v>
      </c>
      <c r="F778" s="105">
        <f t="shared" ref="F778:J778" si="759">SUM(F779:F926)</f>
        <v>137591410.09</v>
      </c>
      <c r="G778" s="105">
        <f t="shared" si="759"/>
        <v>0</v>
      </c>
      <c r="H778" s="105">
        <f t="shared" si="759"/>
        <v>0</v>
      </c>
      <c r="I778" s="105">
        <f t="shared" si="759"/>
        <v>0</v>
      </c>
      <c r="J778" s="105">
        <f t="shared" si="759"/>
        <v>0</v>
      </c>
      <c r="K778" s="105">
        <f t="shared" si="722"/>
        <v>125768450507.01003</v>
      </c>
      <c r="L778" s="105">
        <f t="shared" ref="L778:Q778" si="760">SUM(L779:L926)</f>
        <v>0</v>
      </c>
      <c r="M778" s="105">
        <f t="shared" si="760"/>
        <v>0</v>
      </c>
      <c r="N778" s="105">
        <f t="shared" si="760"/>
        <v>0</v>
      </c>
      <c r="O778" s="105">
        <f t="shared" si="760"/>
        <v>0</v>
      </c>
      <c r="P778" s="105">
        <f t="shared" si="760"/>
        <v>31119484881.389999</v>
      </c>
      <c r="Q778" s="105">
        <f t="shared" si="760"/>
        <v>0</v>
      </c>
      <c r="R778" s="105">
        <f t="shared" si="728"/>
        <v>31119484881.389999</v>
      </c>
      <c r="S778" s="105">
        <f t="shared" ref="S778:Z778" si="761">SUM(S779:S926)</f>
        <v>0</v>
      </c>
      <c r="T778" s="105">
        <f t="shared" si="761"/>
        <v>0</v>
      </c>
      <c r="U778" s="105">
        <f t="shared" si="761"/>
        <v>73138346863.059998</v>
      </c>
      <c r="V778" s="105">
        <f t="shared" si="761"/>
        <v>0</v>
      </c>
      <c r="W778" s="105">
        <f t="shared" si="761"/>
        <v>756386076.75</v>
      </c>
      <c r="X778" s="105">
        <f t="shared" si="761"/>
        <v>0</v>
      </c>
      <c r="Y778" s="105">
        <f t="shared" si="761"/>
        <v>0</v>
      </c>
      <c r="Z778" s="105">
        <f t="shared" si="761"/>
        <v>0</v>
      </c>
      <c r="AA778" s="105">
        <f t="shared" si="757"/>
        <v>73894732939.809998</v>
      </c>
      <c r="AB778" s="105">
        <f t="shared" si="706"/>
        <v>105014217821.2</v>
      </c>
      <c r="AC778" s="104">
        <f t="shared" si="707"/>
        <v>0.83498061237024435</v>
      </c>
    </row>
    <row r="779" spans="1:29" s="21" customFormat="1" ht="45" x14ac:dyDescent="0.2">
      <c r="A779" s="92"/>
      <c r="B779" s="140" t="s">
        <v>1465</v>
      </c>
      <c r="C779" s="141" t="s">
        <v>1466</v>
      </c>
      <c r="D779" s="285">
        <v>0</v>
      </c>
      <c r="E779" s="285">
        <f>SUM('ADICIONES  2018'!C779:M779)</f>
        <v>96604800.75</v>
      </c>
      <c r="F779" s="285"/>
      <c r="G779" s="285"/>
      <c r="H779" s="285"/>
      <c r="I779" s="285"/>
      <c r="J779" s="285"/>
      <c r="K779" s="285">
        <f t="shared" si="722"/>
        <v>96604800.75</v>
      </c>
      <c r="L779" s="285"/>
      <c r="M779" s="285"/>
      <c r="N779" s="285"/>
      <c r="O779" s="285"/>
      <c r="P779" s="285">
        <v>0</v>
      </c>
      <c r="Q779" s="285"/>
      <c r="R779" s="285">
        <f t="shared" si="728"/>
        <v>0</v>
      </c>
      <c r="S779" s="285"/>
      <c r="T779" s="285"/>
      <c r="U779" s="285"/>
      <c r="V779" s="285"/>
      <c r="W779" s="285">
        <v>96604800.75</v>
      </c>
      <c r="X779" s="285"/>
      <c r="Y779" s="285"/>
      <c r="Z779" s="285"/>
      <c r="AA779" s="285">
        <f t="shared" si="757"/>
        <v>96604800.75</v>
      </c>
      <c r="AB779" s="285">
        <f t="shared" si="706"/>
        <v>96604800.75</v>
      </c>
      <c r="AC779" s="37">
        <f t="shared" si="707"/>
        <v>1</v>
      </c>
    </row>
    <row r="780" spans="1:29" s="21" customFormat="1" ht="45" x14ac:dyDescent="0.2">
      <c r="A780" s="92"/>
      <c r="B780" s="140" t="s">
        <v>1467</v>
      </c>
      <c r="C780" s="141" t="s">
        <v>1468</v>
      </c>
      <c r="D780" s="285">
        <v>0</v>
      </c>
      <c r="E780" s="285">
        <f>SUM('ADICIONES  2018'!C780:M780)</f>
        <v>763238052</v>
      </c>
      <c r="F780" s="285"/>
      <c r="G780" s="285"/>
      <c r="H780" s="285"/>
      <c r="I780" s="285"/>
      <c r="J780" s="285"/>
      <c r="K780" s="285">
        <f t="shared" si="722"/>
        <v>763238052</v>
      </c>
      <c r="L780" s="285"/>
      <c r="M780" s="285"/>
      <c r="N780" s="285"/>
      <c r="O780" s="285"/>
      <c r="P780" s="285">
        <v>0</v>
      </c>
      <c r="Q780" s="285"/>
      <c r="R780" s="285">
        <f t="shared" si="728"/>
        <v>0</v>
      </c>
      <c r="S780" s="285"/>
      <c r="T780" s="285"/>
      <c r="U780" s="285">
        <v>763238052</v>
      </c>
      <c r="V780" s="285"/>
      <c r="W780" s="285">
        <v>0</v>
      </c>
      <c r="X780" s="285"/>
      <c r="Y780" s="285"/>
      <c r="Z780" s="285"/>
      <c r="AA780" s="285">
        <f t="shared" si="757"/>
        <v>763238052</v>
      </c>
      <c r="AB780" s="285">
        <f t="shared" si="706"/>
        <v>763238052</v>
      </c>
      <c r="AC780" s="37">
        <f t="shared" si="707"/>
        <v>1</v>
      </c>
    </row>
    <row r="781" spans="1:29" ht="28.5" x14ac:dyDescent="0.2">
      <c r="B781" s="140" t="s">
        <v>1469</v>
      </c>
      <c r="C781" s="137" t="s">
        <v>1470</v>
      </c>
      <c r="D781" s="287">
        <v>0</v>
      </c>
      <c r="E781" s="285">
        <f>SUM('ADICIONES  2018'!C781:M781)</f>
        <v>1986110657</v>
      </c>
      <c r="F781" s="287"/>
      <c r="G781" s="287"/>
      <c r="H781" s="287"/>
      <c r="I781" s="287"/>
      <c r="J781" s="287"/>
      <c r="K781" s="287">
        <f t="shared" si="722"/>
        <v>1986110657</v>
      </c>
      <c r="L781" s="287"/>
      <c r="M781" s="287"/>
      <c r="N781" s="287"/>
      <c r="O781" s="287"/>
      <c r="P781" s="287">
        <v>1986110657</v>
      </c>
      <c r="Q781" s="287"/>
      <c r="R781" s="287">
        <f t="shared" si="728"/>
        <v>1986110657</v>
      </c>
      <c r="S781" s="287"/>
      <c r="T781" s="287"/>
      <c r="U781" s="287"/>
      <c r="V781" s="287"/>
      <c r="W781" s="287">
        <v>0</v>
      </c>
      <c r="X781" s="287"/>
      <c r="Y781" s="287"/>
      <c r="Z781" s="287"/>
      <c r="AA781" s="287">
        <f t="shared" si="757"/>
        <v>0</v>
      </c>
      <c r="AB781" s="287">
        <f t="shared" si="706"/>
        <v>1986110657</v>
      </c>
      <c r="AC781" s="37">
        <f t="shared" si="707"/>
        <v>1</v>
      </c>
    </row>
    <row r="782" spans="1:29" s="21" customFormat="1" ht="45" x14ac:dyDescent="0.2">
      <c r="A782" s="92"/>
      <c r="B782" s="140" t="s">
        <v>1471</v>
      </c>
      <c r="C782" s="141" t="s">
        <v>1472</v>
      </c>
      <c r="D782" s="285">
        <v>0</v>
      </c>
      <c r="E782" s="285">
        <f>SUM('ADICIONES  2018'!C782:M782)</f>
        <v>3000000000</v>
      </c>
      <c r="F782" s="285"/>
      <c r="G782" s="285"/>
      <c r="H782" s="285"/>
      <c r="I782" s="285"/>
      <c r="J782" s="285"/>
      <c r="K782" s="285">
        <f t="shared" si="722"/>
        <v>3000000000</v>
      </c>
      <c r="L782" s="285"/>
      <c r="M782" s="285"/>
      <c r="N782" s="285"/>
      <c r="O782" s="285"/>
      <c r="P782" s="285">
        <v>3000000000</v>
      </c>
      <c r="Q782" s="285"/>
      <c r="R782" s="285">
        <f t="shared" si="728"/>
        <v>3000000000</v>
      </c>
      <c r="S782" s="285"/>
      <c r="T782" s="285"/>
      <c r="U782" s="285"/>
      <c r="V782" s="285"/>
      <c r="W782" s="285">
        <v>0</v>
      </c>
      <c r="X782" s="285"/>
      <c r="Y782" s="285"/>
      <c r="Z782" s="285"/>
      <c r="AA782" s="285">
        <f t="shared" si="757"/>
        <v>0</v>
      </c>
      <c r="AB782" s="285">
        <f t="shared" si="706"/>
        <v>3000000000</v>
      </c>
      <c r="AC782" s="37">
        <f t="shared" si="707"/>
        <v>1</v>
      </c>
    </row>
    <row r="783" spans="1:29" ht="28.5" x14ac:dyDescent="0.2">
      <c r="B783" s="140" t="s">
        <v>1473</v>
      </c>
      <c r="C783" s="137" t="s">
        <v>1474</v>
      </c>
      <c r="D783" s="287">
        <v>0</v>
      </c>
      <c r="E783" s="285">
        <f>SUM('ADICIONES  2018'!C783:M783)</f>
        <v>340000000</v>
      </c>
      <c r="F783" s="287"/>
      <c r="G783" s="287"/>
      <c r="H783" s="287"/>
      <c r="I783" s="287"/>
      <c r="J783" s="287"/>
      <c r="K783" s="287">
        <f t="shared" si="722"/>
        <v>340000000</v>
      </c>
      <c r="L783" s="287"/>
      <c r="M783" s="287"/>
      <c r="N783" s="287"/>
      <c r="O783" s="287"/>
      <c r="P783" s="287">
        <v>0</v>
      </c>
      <c r="Q783" s="287"/>
      <c r="R783" s="287">
        <f t="shared" si="728"/>
        <v>0</v>
      </c>
      <c r="S783" s="287"/>
      <c r="T783" s="287"/>
      <c r="U783" s="287"/>
      <c r="V783" s="287"/>
      <c r="W783" s="287">
        <v>0</v>
      </c>
      <c r="X783" s="287"/>
      <c r="Y783" s="287"/>
      <c r="Z783" s="287"/>
      <c r="AA783" s="287">
        <f t="shared" si="757"/>
        <v>0</v>
      </c>
      <c r="AB783" s="287">
        <f t="shared" si="706"/>
        <v>0</v>
      </c>
      <c r="AC783" s="37">
        <f t="shared" si="707"/>
        <v>0</v>
      </c>
    </row>
    <row r="784" spans="1:29" s="21" customFormat="1" ht="30" x14ac:dyDescent="0.2">
      <c r="A784" s="92"/>
      <c r="B784" s="140" t="s">
        <v>1475</v>
      </c>
      <c r="C784" s="141" t="s">
        <v>1476</v>
      </c>
      <c r="D784" s="285">
        <v>0</v>
      </c>
      <c r="E784" s="285">
        <f>SUM('ADICIONES  2018'!C784:M784)</f>
        <v>34486125.539999999</v>
      </c>
      <c r="F784" s="285"/>
      <c r="G784" s="285"/>
      <c r="H784" s="285"/>
      <c r="I784" s="285"/>
      <c r="J784" s="285"/>
      <c r="K784" s="285">
        <f t="shared" si="722"/>
        <v>34486125.539999999</v>
      </c>
      <c r="L784" s="285"/>
      <c r="M784" s="285"/>
      <c r="N784" s="285"/>
      <c r="O784" s="285"/>
      <c r="P784" s="285">
        <v>34486125.539999999</v>
      </c>
      <c r="Q784" s="285"/>
      <c r="R784" s="285">
        <f t="shared" si="728"/>
        <v>34486125.539999999</v>
      </c>
      <c r="S784" s="285"/>
      <c r="T784" s="285"/>
      <c r="U784" s="285"/>
      <c r="V784" s="285"/>
      <c r="W784" s="285">
        <v>0</v>
      </c>
      <c r="X784" s="285"/>
      <c r="Y784" s="285"/>
      <c r="Z784" s="285"/>
      <c r="AA784" s="285">
        <f t="shared" si="757"/>
        <v>0</v>
      </c>
      <c r="AB784" s="285">
        <f t="shared" si="706"/>
        <v>34486125.539999999</v>
      </c>
      <c r="AC784" s="37">
        <f t="shared" si="707"/>
        <v>1</v>
      </c>
    </row>
    <row r="785" spans="1:29" ht="28.5" x14ac:dyDescent="0.2">
      <c r="B785" s="140" t="s">
        <v>1477</v>
      </c>
      <c r="C785" s="137" t="s">
        <v>1478</v>
      </c>
      <c r="D785" s="287">
        <v>0</v>
      </c>
      <c r="E785" s="285">
        <f>SUM('ADICIONES  2018'!C785:M785)</f>
        <v>94840502.569999993</v>
      </c>
      <c r="F785" s="287"/>
      <c r="G785" s="287"/>
      <c r="H785" s="287"/>
      <c r="I785" s="287"/>
      <c r="J785" s="287"/>
      <c r="K785" s="287">
        <f t="shared" si="722"/>
        <v>94840502.569999993</v>
      </c>
      <c r="L785" s="287"/>
      <c r="M785" s="287"/>
      <c r="N785" s="287"/>
      <c r="O785" s="287"/>
      <c r="P785" s="287">
        <v>94840502.569999993</v>
      </c>
      <c r="Q785" s="287"/>
      <c r="R785" s="287">
        <f t="shared" si="728"/>
        <v>94840502.569999993</v>
      </c>
      <c r="S785" s="287"/>
      <c r="T785" s="287"/>
      <c r="U785" s="287"/>
      <c r="V785" s="287"/>
      <c r="W785" s="287">
        <v>0</v>
      </c>
      <c r="X785" s="287"/>
      <c r="Y785" s="287"/>
      <c r="Z785" s="287"/>
      <c r="AA785" s="287">
        <f t="shared" si="757"/>
        <v>0</v>
      </c>
      <c r="AB785" s="287">
        <f t="shared" si="706"/>
        <v>94840502.569999993</v>
      </c>
      <c r="AC785" s="37">
        <f t="shared" si="707"/>
        <v>1</v>
      </c>
    </row>
    <row r="786" spans="1:29" ht="28.5" x14ac:dyDescent="0.2">
      <c r="B786" s="140" t="s">
        <v>1479</v>
      </c>
      <c r="C786" s="137" t="s">
        <v>1480</v>
      </c>
      <c r="D786" s="287">
        <v>0</v>
      </c>
      <c r="E786" s="285">
        <f>SUM('ADICIONES  2018'!C786:M786)</f>
        <v>34486125.539999999</v>
      </c>
      <c r="F786" s="287"/>
      <c r="G786" s="287"/>
      <c r="H786" s="287"/>
      <c r="I786" s="287"/>
      <c r="J786" s="287"/>
      <c r="K786" s="287">
        <f t="shared" si="722"/>
        <v>34486125.539999999</v>
      </c>
      <c r="L786" s="287"/>
      <c r="M786" s="287"/>
      <c r="N786" s="287"/>
      <c r="O786" s="287"/>
      <c r="P786" s="287">
        <v>34486125.539999999</v>
      </c>
      <c r="Q786" s="287"/>
      <c r="R786" s="287">
        <f t="shared" si="728"/>
        <v>34486125.539999999</v>
      </c>
      <c r="S786" s="287"/>
      <c r="T786" s="287"/>
      <c r="U786" s="287"/>
      <c r="V786" s="287"/>
      <c r="W786" s="287">
        <v>0</v>
      </c>
      <c r="X786" s="287"/>
      <c r="Y786" s="287"/>
      <c r="Z786" s="287"/>
      <c r="AA786" s="287">
        <f t="shared" si="757"/>
        <v>0</v>
      </c>
      <c r="AB786" s="287">
        <f t="shared" si="706"/>
        <v>34486125.539999999</v>
      </c>
      <c r="AC786" s="37">
        <f t="shared" si="707"/>
        <v>1</v>
      </c>
    </row>
    <row r="787" spans="1:29" s="21" customFormat="1" ht="30" x14ac:dyDescent="0.2">
      <c r="A787" s="92"/>
      <c r="B787" s="140" t="s">
        <v>1481</v>
      </c>
      <c r="C787" s="141" t="s">
        <v>1482</v>
      </c>
      <c r="D787" s="285">
        <v>0</v>
      </c>
      <c r="E787" s="285">
        <f>SUM('ADICIONES  2018'!C787:M787)</f>
        <v>24140287.890000001</v>
      </c>
      <c r="F787" s="285"/>
      <c r="G787" s="285"/>
      <c r="H787" s="285"/>
      <c r="I787" s="285"/>
      <c r="J787" s="285"/>
      <c r="K787" s="285">
        <f t="shared" si="722"/>
        <v>24140287.890000001</v>
      </c>
      <c r="L787" s="285"/>
      <c r="M787" s="285"/>
      <c r="N787" s="285"/>
      <c r="O787" s="285"/>
      <c r="P787" s="285">
        <v>24140287.890000001</v>
      </c>
      <c r="Q787" s="285"/>
      <c r="R787" s="285">
        <f t="shared" si="728"/>
        <v>24140287.890000001</v>
      </c>
      <c r="S787" s="285"/>
      <c r="T787" s="285"/>
      <c r="U787" s="285"/>
      <c r="V787" s="285"/>
      <c r="W787" s="285">
        <v>0</v>
      </c>
      <c r="X787" s="285"/>
      <c r="Y787" s="285"/>
      <c r="Z787" s="285"/>
      <c r="AA787" s="285">
        <f t="shared" si="757"/>
        <v>0</v>
      </c>
      <c r="AB787" s="285">
        <f t="shared" si="706"/>
        <v>24140287.890000001</v>
      </c>
      <c r="AC787" s="37">
        <f t="shared" si="707"/>
        <v>1</v>
      </c>
    </row>
    <row r="788" spans="1:29" ht="28.5" x14ac:dyDescent="0.2">
      <c r="B788" s="140" t="s">
        <v>1483</v>
      </c>
      <c r="C788" s="137" t="s">
        <v>1484</v>
      </c>
      <c r="D788" s="287">
        <v>0</v>
      </c>
      <c r="E788" s="285">
        <f>SUM('ADICIONES  2018'!C788:M788)</f>
        <v>24140287.890000001</v>
      </c>
      <c r="F788" s="287"/>
      <c r="G788" s="287"/>
      <c r="H788" s="287"/>
      <c r="I788" s="287"/>
      <c r="J788" s="287"/>
      <c r="K788" s="287">
        <f t="shared" si="722"/>
        <v>24140287.890000001</v>
      </c>
      <c r="L788" s="287"/>
      <c r="M788" s="287"/>
      <c r="N788" s="287"/>
      <c r="O788" s="287"/>
      <c r="P788" s="287">
        <v>24140287.890000001</v>
      </c>
      <c r="Q788" s="287"/>
      <c r="R788" s="287">
        <f t="shared" si="728"/>
        <v>24140287.890000001</v>
      </c>
      <c r="S788" s="287"/>
      <c r="T788" s="287"/>
      <c r="U788" s="287"/>
      <c r="V788" s="287"/>
      <c r="W788" s="287">
        <v>0</v>
      </c>
      <c r="X788" s="287"/>
      <c r="Y788" s="287"/>
      <c r="Z788" s="287"/>
      <c r="AA788" s="287">
        <f t="shared" si="757"/>
        <v>0</v>
      </c>
      <c r="AB788" s="287">
        <f t="shared" si="706"/>
        <v>24140287.890000001</v>
      </c>
      <c r="AC788" s="37">
        <f t="shared" si="707"/>
        <v>1</v>
      </c>
    </row>
    <row r="789" spans="1:29" s="21" customFormat="1" ht="45" x14ac:dyDescent="0.2">
      <c r="A789" s="92"/>
      <c r="B789" s="140" t="s">
        <v>1485</v>
      </c>
      <c r="C789" s="141" t="s">
        <v>1486</v>
      </c>
      <c r="D789" s="285">
        <v>0</v>
      </c>
      <c r="E789" s="285">
        <f>SUM('ADICIONES  2018'!C789:M789)</f>
        <v>3105000000</v>
      </c>
      <c r="F789" s="285"/>
      <c r="G789" s="285"/>
      <c r="H789" s="285"/>
      <c r="I789" s="285"/>
      <c r="J789" s="285"/>
      <c r="K789" s="285">
        <f t="shared" si="722"/>
        <v>3105000000</v>
      </c>
      <c r="L789" s="285"/>
      <c r="M789" s="285"/>
      <c r="N789" s="285"/>
      <c r="O789" s="285"/>
      <c r="P789" s="285">
        <v>3105000000</v>
      </c>
      <c r="Q789" s="285"/>
      <c r="R789" s="285">
        <f t="shared" si="728"/>
        <v>3105000000</v>
      </c>
      <c r="S789" s="285"/>
      <c r="T789" s="285"/>
      <c r="U789" s="285"/>
      <c r="V789" s="285"/>
      <c r="W789" s="285">
        <v>0</v>
      </c>
      <c r="X789" s="285"/>
      <c r="Y789" s="285"/>
      <c r="Z789" s="285"/>
      <c r="AA789" s="285">
        <f t="shared" si="757"/>
        <v>0</v>
      </c>
      <c r="AB789" s="285">
        <f t="shared" si="706"/>
        <v>3105000000</v>
      </c>
      <c r="AC789" s="37">
        <f t="shared" si="707"/>
        <v>1</v>
      </c>
    </row>
    <row r="790" spans="1:29" ht="42.75" x14ac:dyDescent="0.2">
      <c r="B790" s="140" t="s">
        <v>1487</v>
      </c>
      <c r="C790" s="137" t="s">
        <v>1488</v>
      </c>
      <c r="D790" s="287">
        <v>0</v>
      </c>
      <c r="E790" s="285">
        <f>SUM('ADICIONES  2018'!C790:M790)</f>
        <v>999896762</v>
      </c>
      <c r="F790" s="287"/>
      <c r="G790" s="287"/>
      <c r="H790" s="287"/>
      <c r="I790" s="287"/>
      <c r="J790" s="287"/>
      <c r="K790" s="287">
        <f t="shared" si="722"/>
        <v>999896762</v>
      </c>
      <c r="L790" s="287"/>
      <c r="M790" s="287"/>
      <c r="N790" s="287"/>
      <c r="O790" s="287"/>
      <c r="P790" s="287">
        <v>0</v>
      </c>
      <c r="Q790" s="287"/>
      <c r="R790" s="287">
        <f t="shared" si="728"/>
        <v>0</v>
      </c>
      <c r="S790" s="287"/>
      <c r="T790" s="287"/>
      <c r="U790" s="287"/>
      <c r="V790" s="287"/>
      <c r="W790" s="287">
        <v>0</v>
      </c>
      <c r="X790" s="287"/>
      <c r="Y790" s="287"/>
      <c r="Z790" s="287"/>
      <c r="AA790" s="287">
        <f t="shared" si="757"/>
        <v>0</v>
      </c>
      <c r="AB790" s="287">
        <f t="shared" si="706"/>
        <v>0</v>
      </c>
      <c r="AC790" s="37">
        <f t="shared" si="707"/>
        <v>0</v>
      </c>
    </row>
    <row r="791" spans="1:29" s="21" customFormat="1" ht="42.75" x14ac:dyDescent="0.2">
      <c r="A791" s="92"/>
      <c r="B791" s="140" t="s">
        <v>1489</v>
      </c>
      <c r="C791" s="137" t="s">
        <v>1490</v>
      </c>
      <c r="D791" s="285">
        <v>0</v>
      </c>
      <c r="E791" s="285">
        <f>SUM('ADICIONES  2018'!C791:M791)</f>
        <v>2054694900</v>
      </c>
      <c r="F791" s="285"/>
      <c r="G791" s="285"/>
      <c r="H791" s="285"/>
      <c r="I791" s="285"/>
      <c r="J791" s="285"/>
      <c r="K791" s="285">
        <f t="shared" si="722"/>
        <v>2054694900</v>
      </c>
      <c r="L791" s="285"/>
      <c r="M791" s="285"/>
      <c r="N791" s="285"/>
      <c r="O791" s="285"/>
      <c r="P791" s="285">
        <v>0</v>
      </c>
      <c r="Q791" s="285"/>
      <c r="R791" s="285">
        <f t="shared" si="728"/>
        <v>0</v>
      </c>
      <c r="S791" s="285"/>
      <c r="T791" s="285"/>
      <c r="U791" s="285">
        <v>2054694900</v>
      </c>
      <c r="V791" s="285"/>
      <c r="W791" s="285">
        <v>0</v>
      </c>
      <c r="X791" s="285"/>
      <c r="Y791" s="285"/>
      <c r="Z791" s="285"/>
      <c r="AA791" s="285">
        <f t="shared" si="757"/>
        <v>2054694900</v>
      </c>
      <c r="AB791" s="285">
        <f t="shared" si="706"/>
        <v>2054694900</v>
      </c>
      <c r="AC791" s="113">
        <f t="shared" si="707"/>
        <v>1</v>
      </c>
    </row>
    <row r="792" spans="1:29" ht="42.75" x14ac:dyDescent="0.2">
      <c r="B792" s="140" t="s">
        <v>1491</v>
      </c>
      <c r="C792" s="137" t="s">
        <v>1492</v>
      </c>
      <c r="D792" s="287">
        <v>0</v>
      </c>
      <c r="E792" s="285">
        <f>SUM('ADICIONES  2018'!C792:M792)</f>
        <v>182843711</v>
      </c>
      <c r="F792" s="287"/>
      <c r="G792" s="287"/>
      <c r="H792" s="287"/>
      <c r="I792" s="287"/>
      <c r="J792" s="287"/>
      <c r="K792" s="287">
        <f t="shared" si="722"/>
        <v>182843711</v>
      </c>
      <c r="L792" s="287"/>
      <c r="M792" s="287"/>
      <c r="N792" s="287"/>
      <c r="O792" s="287"/>
      <c r="P792" s="287">
        <v>182843711</v>
      </c>
      <c r="Q792" s="287"/>
      <c r="R792" s="287">
        <f t="shared" si="728"/>
        <v>182843711</v>
      </c>
      <c r="S792" s="287"/>
      <c r="T792" s="287"/>
      <c r="U792" s="287"/>
      <c r="V792" s="287"/>
      <c r="W792" s="287">
        <v>0</v>
      </c>
      <c r="X792" s="287"/>
      <c r="Y792" s="287"/>
      <c r="Z792" s="287"/>
      <c r="AA792" s="287">
        <f t="shared" si="757"/>
        <v>0</v>
      </c>
      <c r="AB792" s="287">
        <f t="shared" si="706"/>
        <v>182843711</v>
      </c>
      <c r="AC792" s="37">
        <f t="shared" si="707"/>
        <v>1</v>
      </c>
    </row>
    <row r="793" spans="1:29" s="21" customFormat="1" ht="45" x14ac:dyDescent="0.2">
      <c r="A793" s="92"/>
      <c r="B793" s="140" t="s">
        <v>1493</v>
      </c>
      <c r="C793" s="141" t="s">
        <v>1494</v>
      </c>
      <c r="D793" s="285">
        <v>0</v>
      </c>
      <c r="E793" s="285">
        <f>SUM('ADICIONES  2018'!C793:M793)</f>
        <v>182843711</v>
      </c>
      <c r="F793" s="285"/>
      <c r="G793" s="285"/>
      <c r="H793" s="285"/>
      <c r="I793" s="285"/>
      <c r="J793" s="285"/>
      <c r="K793" s="285">
        <f t="shared" si="722"/>
        <v>182843711</v>
      </c>
      <c r="L793" s="285"/>
      <c r="M793" s="285"/>
      <c r="N793" s="285"/>
      <c r="O793" s="285"/>
      <c r="P793" s="285">
        <v>182843711</v>
      </c>
      <c r="Q793" s="285"/>
      <c r="R793" s="285">
        <f t="shared" si="728"/>
        <v>182843711</v>
      </c>
      <c r="S793" s="285"/>
      <c r="T793" s="285"/>
      <c r="U793" s="285"/>
      <c r="V793" s="285"/>
      <c r="W793" s="285">
        <v>0</v>
      </c>
      <c r="X793" s="285"/>
      <c r="Y793" s="285"/>
      <c r="Z793" s="285"/>
      <c r="AA793" s="285">
        <f t="shared" si="757"/>
        <v>0</v>
      </c>
      <c r="AB793" s="285">
        <f t="shared" si="706"/>
        <v>182843711</v>
      </c>
      <c r="AC793" s="113">
        <f t="shared" si="707"/>
        <v>1</v>
      </c>
    </row>
    <row r="794" spans="1:29" ht="42.75" x14ac:dyDescent="0.2">
      <c r="B794" s="140" t="s">
        <v>1495</v>
      </c>
      <c r="C794" s="137" t="s">
        <v>1496</v>
      </c>
      <c r="D794" s="287">
        <v>0</v>
      </c>
      <c r="E794" s="285">
        <f>SUM('ADICIONES  2018'!C794:M794)</f>
        <v>182843711</v>
      </c>
      <c r="F794" s="287"/>
      <c r="G794" s="287"/>
      <c r="H794" s="287"/>
      <c r="I794" s="287"/>
      <c r="J794" s="287"/>
      <c r="K794" s="287">
        <f t="shared" si="722"/>
        <v>182843711</v>
      </c>
      <c r="L794" s="287"/>
      <c r="M794" s="287"/>
      <c r="N794" s="287"/>
      <c r="O794" s="287"/>
      <c r="P794" s="287">
        <v>182843711</v>
      </c>
      <c r="Q794" s="287"/>
      <c r="R794" s="287">
        <f t="shared" si="728"/>
        <v>182843711</v>
      </c>
      <c r="S794" s="287"/>
      <c r="T794" s="287"/>
      <c r="U794" s="287"/>
      <c r="V794" s="287"/>
      <c r="W794" s="287">
        <v>0</v>
      </c>
      <c r="X794" s="287"/>
      <c r="Y794" s="287"/>
      <c r="Z794" s="287"/>
      <c r="AA794" s="287">
        <f t="shared" si="757"/>
        <v>0</v>
      </c>
      <c r="AB794" s="287">
        <f t="shared" si="706"/>
        <v>182843711</v>
      </c>
      <c r="AC794" s="37">
        <f t="shared" si="707"/>
        <v>1</v>
      </c>
    </row>
    <row r="795" spans="1:29" s="21" customFormat="1" ht="60" x14ac:dyDescent="0.2">
      <c r="A795" s="92"/>
      <c r="B795" s="140" t="s">
        <v>1497</v>
      </c>
      <c r="C795" s="141" t="s">
        <v>1498</v>
      </c>
      <c r="D795" s="285">
        <v>0</v>
      </c>
      <c r="E795" s="285">
        <f>SUM('ADICIONES  2018'!C795:M795)</f>
        <v>182843711</v>
      </c>
      <c r="F795" s="285"/>
      <c r="G795" s="285"/>
      <c r="H795" s="285"/>
      <c r="I795" s="285"/>
      <c r="J795" s="285"/>
      <c r="K795" s="285">
        <f t="shared" si="722"/>
        <v>182843711</v>
      </c>
      <c r="L795" s="285"/>
      <c r="M795" s="285"/>
      <c r="N795" s="285"/>
      <c r="O795" s="285"/>
      <c r="P795" s="285">
        <v>176444181</v>
      </c>
      <c r="Q795" s="285"/>
      <c r="R795" s="285">
        <f t="shared" si="728"/>
        <v>176444181</v>
      </c>
      <c r="S795" s="285"/>
      <c r="T795" s="285"/>
      <c r="U795" s="285">
        <v>6399530</v>
      </c>
      <c r="V795" s="285"/>
      <c r="W795" s="285">
        <v>0</v>
      </c>
      <c r="X795" s="285"/>
      <c r="Y795" s="285"/>
      <c r="Z795" s="285"/>
      <c r="AA795" s="285">
        <f t="shared" si="757"/>
        <v>6399530</v>
      </c>
      <c r="AB795" s="285">
        <f t="shared" si="706"/>
        <v>182843711</v>
      </c>
      <c r="AC795" s="113">
        <f t="shared" si="707"/>
        <v>1</v>
      </c>
    </row>
    <row r="796" spans="1:29" ht="42.75" x14ac:dyDescent="0.2">
      <c r="B796" s="140" t="s">
        <v>1499</v>
      </c>
      <c r="C796" s="137" t="s">
        <v>1500</v>
      </c>
      <c r="D796" s="287">
        <v>0</v>
      </c>
      <c r="E796" s="285">
        <f>SUM('ADICIONES  2018'!C796:M796)</f>
        <v>182843711</v>
      </c>
      <c r="F796" s="287"/>
      <c r="G796" s="287"/>
      <c r="H796" s="287"/>
      <c r="I796" s="287"/>
      <c r="J796" s="287"/>
      <c r="K796" s="287">
        <f t="shared" si="722"/>
        <v>182843711</v>
      </c>
      <c r="L796" s="287"/>
      <c r="M796" s="287"/>
      <c r="N796" s="287"/>
      <c r="O796" s="287"/>
      <c r="P796" s="287">
        <v>182843711</v>
      </c>
      <c r="Q796" s="287"/>
      <c r="R796" s="287">
        <f t="shared" si="728"/>
        <v>182843711</v>
      </c>
      <c r="S796" s="287"/>
      <c r="T796" s="287"/>
      <c r="U796" s="287"/>
      <c r="V796" s="287"/>
      <c r="W796" s="287">
        <v>0</v>
      </c>
      <c r="X796" s="287"/>
      <c r="Y796" s="287"/>
      <c r="Z796" s="287"/>
      <c r="AA796" s="287">
        <f t="shared" si="757"/>
        <v>0</v>
      </c>
      <c r="AB796" s="287">
        <f t="shared" si="706"/>
        <v>182843711</v>
      </c>
      <c r="AC796" s="37">
        <f t="shared" si="707"/>
        <v>1</v>
      </c>
    </row>
    <row r="797" spans="1:29" s="21" customFormat="1" ht="45" x14ac:dyDescent="0.2">
      <c r="A797" s="92"/>
      <c r="B797" s="140" t="s">
        <v>1501</v>
      </c>
      <c r="C797" s="141" t="s">
        <v>1502</v>
      </c>
      <c r="D797" s="285">
        <v>0</v>
      </c>
      <c r="E797" s="285">
        <f>SUM('ADICIONES  2018'!C797:M797)</f>
        <v>38617028</v>
      </c>
      <c r="F797" s="285"/>
      <c r="G797" s="285"/>
      <c r="H797" s="285"/>
      <c r="I797" s="285"/>
      <c r="J797" s="285"/>
      <c r="K797" s="285">
        <f t="shared" si="722"/>
        <v>38617028</v>
      </c>
      <c r="L797" s="285"/>
      <c r="M797" s="285"/>
      <c r="N797" s="285"/>
      <c r="O797" s="285"/>
      <c r="P797" s="285">
        <v>38617028</v>
      </c>
      <c r="Q797" s="285"/>
      <c r="R797" s="285">
        <f t="shared" si="728"/>
        <v>38617028</v>
      </c>
      <c r="S797" s="285"/>
      <c r="T797" s="285"/>
      <c r="U797" s="285"/>
      <c r="V797" s="285"/>
      <c r="W797" s="285">
        <v>0</v>
      </c>
      <c r="X797" s="285"/>
      <c r="Y797" s="285"/>
      <c r="Z797" s="285"/>
      <c r="AA797" s="285">
        <f t="shared" si="757"/>
        <v>0</v>
      </c>
      <c r="AB797" s="285">
        <f t="shared" si="706"/>
        <v>38617028</v>
      </c>
      <c r="AC797" s="113">
        <f t="shared" si="707"/>
        <v>1</v>
      </c>
    </row>
    <row r="798" spans="1:29" s="21" customFormat="1" ht="45" x14ac:dyDescent="0.2">
      <c r="A798" s="92"/>
      <c r="B798" s="140" t="s">
        <v>1501</v>
      </c>
      <c r="C798" s="141" t="s">
        <v>1502</v>
      </c>
      <c r="D798" s="285"/>
      <c r="E798" s="285">
        <f>SUM('ADICIONES  2018'!C798:M798)</f>
        <v>24553164.530000001</v>
      </c>
      <c r="F798" s="285"/>
      <c r="G798" s="285"/>
      <c r="H798" s="285"/>
      <c r="I798" s="285"/>
      <c r="J798" s="285"/>
      <c r="K798" s="285">
        <f t="shared" si="722"/>
        <v>24553164.530000001</v>
      </c>
      <c r="L798" s="285"/>
      <c r="M798" s="285"/>
      <c r="N798" s="285"/>
      <c r="O798" s="285"/>
      <c r="P798" s="285">
        <v>10966045</v>
      </c>
      <c r="Q798" s="285"/>
      <c r="R798" s="285">
        <f t="shared" si="728"/>
        <v>10966045</v>
      </c>
      <c r="S798" s="285"/>
      <c r="T798" s="285"/>
      <c r="U798" s="285"/>
      <c r="V798" s="285"/>
      <c r="W798" s="285">
        <v>0</v>
      </c>
      <c r="X798" s="285"/>
      <c r="Y798" s="285"/>
      <c r="Z798" s="285"/>
      <c r="AA798" s="285">
        <f t="shared" ref="AA798" si="762">SUM(S798:Z798)</f>
        <v>0</v>
      </c>
      <c r="AB798" s="285">
        <f t="shared" si="706"/>
        <v>10966045</v>
      </c>
      <c r="AC798" s="113">
        <f t="shared" si="707"/>
        <v>0.44662450685740585</v>
      </c>
    </row>
    <row r="799" spans="1:29" ht="28.5" x14ac:dyDescent="0.2">
      <c r="B799" s="140" t="s">
        <v>1503</v>
      </c>
      <c r="C799" s="137" t="s">
        <v>1504</v>
      </c>
      <c r="D799" s="287">
        <v>0</v>
      </c>
      <c r="E799" s="285">
        <f>SUM('ADICIONES  2018'!C799:M799)</f>
        <v>2280075476</v>
      </c>
      <c r="F799" s="287"/>
      <c r="G799" s="287"/>
      <c r="H799" s="287"/>
      <c r="I799" s="287"/>
      <c r="J799" s="287"/>
      <c r="K799" s="287">
        <f t="shared" si="722"/>
        <v>2280075476</v>
      </c>
      <c r="L799" s="287"/>
      <c r="M799" s="287"/>
      <c r="N799" s="287"/>
      <c r="O799" s="287"/>
      <c r="P799" s="287">
        <v>600000000</v>
      </c>
      <c r="Q799" s="287"/>
      <c r="R799" s="287">
        <f t="shared" si="728"/>
        <v>600000000</v>
      </c>
      <c r="S799" s="287"/>
      <c r="T799" s="287"/>
      <c r="U799" s="287">
        <v>639075476</v>
      </c>
      <c r="V799" s="287"/>
      <c r="W799" s="287">
        <v>0</v>
      </c>
      <c r="X799" s="287"/>
      <c r="Y799" s="287"/>
      <c r="Z799" s="287"/>
      <c r="AA799" s="287">
        <f t="shared" si="757"/>
        <v>639075476</v>
      </c>
      <c r="AB799" s="287">
        <f t="shared" si="706"/>
        <v>1239075476</v>
      </c>
      <c r="AC799" s="37">
        <f t="shared" si="707"/>
        <v>0.54343616649644633</v>
      </c>
    </row>
    <row r="800" spans="1:29" s="21" customFormat="1" ht="60" x14ac:dyDescent="0.2">
      <c r="A800" s="92"/>
      <c r="B800" s="140" t="s">
        <v>1505</v>
      </c>
      <c r="C800" s="141" t="s">
        <v>1506</v>
      </c>
      <c r="D800" s="285">
        <v>0</v>
      </c>
      <c r="E800" s="285">
        <f>SUM('ADICIONES  2018'!C800:M800)</f>
        <v>10700332660.110001</v>
      </c>
      <c r="F800" s="285"/>
      <c r="G800" s="285"/>
      <c r="H800" s="285"/>
      <c r="I800" s="285"/>
      <c r="J800" s="285"/>
      <c r="K800" s="285">
        <f t="shared" si="722"/>
        <v>10700332660.110001</v>
      </c>
      <c r="L800" s="285"/>
      <c r="M800" s="285"/>
      <c r="N800" s="285"/>
      <c r="O800" s="285"/>
      <c r="P800" s="285">
        <v>10700332660.110001</v>
      </c>
      <c r="Q800" s="285"/>
      <c r="R800" s="285">
        <f t="shared" si="728"/>
        <v>10700332660.110001</v>
      </c>
      <c r="S800" s="285"/>
      <c r="T800" s="285"/>
      <c r="U800" s="285"/>
      <c r="V800" s="285"/>
      <c r="W800" s="285">
        <v>0</v>
      </c>
      <c r="X800" s="285"/>
      <c r="Y800" s="285"/>
      <c r="Z800" s="285"/>
      <c r="AA800" s="285">
        <f t="shared" si="757"/>
        <v>0</v>
      </c>
      <c r="AB800" s="285">
        <f t="shared" si="706"/>
        <v>10700332660.110001</v>
      </c>
      <c r="AC800" s="113">
        <f t="shared" si="707"/>
        <v>1</v>
      </c>
    </row>
    <row r="801" spans="1:29" ht="28.5" x14ac:dyDescent="0.2">
      <c r="B801" s="140" t="s">
        <v>1507</v>
      </c>
      <c r="C801" s="137" t="s">
        <v>1508</v>
      </c>
      <c r="D801" s="287">
        <v>0</v>
      </c>
      <c r="E801" s="285">
        <f>SUM('ADICIONES  2018'!C801:M801)</f>
        <v>1408197350.99</v>
      </c>
      <c r="F801" s="287"/>
      <c r="G801" s="287"/>
      <c r="H801" s="287"/>
      <c r="I801" s="287"/>
      <c r="J801" s="287"/>
      <c r="K801" s="287">
        <f t="shared" si="722"/>
        <v>1408197350.99</v>
      </c>
      <c r="L801" s="287"/>
      <c r="M801" s="287"/>
      <c r="N801" s="287"/>
      <c r="O801" s="287"/>
      <c r="P801" s="287">
        <v>0</v>
      </c>
      <c r="Q801" s="287"/>
      <c r="R801" s="287">
        <f t="shared" si="728"/>
        <v>0</v>
      </c>
      <c r="S801" s="287"/>
      <c r="T801" s="287"/>
      <c r="U801" s="287"/>
      <c r="V801" s="287"/>
      <c r="W801" s="287">
        <v>0</v>
      </c>
      <c r="X801" s="287"/>
      <c r="Y801" s="287"/>
      <c r="Z801" s="287"/>
      <c r="AA801" s="287">
        <f t="shared" si="757"/>
        <v>0</v>
      </c>
      <c r="AB801" s="287">
        <f t="shared" si="706"/>
        <v>0</v>
      </c>
      <c r="AC801" s="37">
        <f t="shared" si="707"/>
        <v>0</v>
      </c>
    </row>
    <row r="802" spans="1:29" s="21" customFormat="1" ht="30" x14ac:dyDescent="0.2">
      <c r="A802" s="92"/>
      <c r="B802" s="140" t="s">
        <v>1509</v>
      </c>
      <c r="C802" s="141" t="s">
        <v>1510</v>
      </c>
      <c r="D802" s="285">
        <v>0</v>
      </c>
      <c r="E802" s="285">
        <f>SUM('ADICIONES  2018'!C802:M802)</f>
        <v>80251874.219999999</v>
      </c>
      <c r="F802" s="285"/>
      <c r="G802" s="285"/>
      <c r="H802" s="285"/>
      <c r="I802" s="285"/>
      <c r="J802" s="285"/>
      <c r="K802" s="285">
        <f t="shared" si="722"/>
        <v>80251874.219999999</v>
      </c>
      <c r="L802" s="285"/>
      <c r="M802" s="285"/>
      <c r="N802" s="285"/>
      <c r="O802" s="285"/>
      <c r="P802" s="285">
        <v>0</v>
      </c>
      <c r="Q802" s="285"/>
      <c r="R802" s="285">
        <f t="shared" si="728"/>
        <v>0</v>
      </c>
      <c r="S802" s="285"/>
      <c r="T802" s="285"/>
      <c r="U802" s="285"/>
      <c r="V802" s="285"/>
      <c r="W802" s="285">
        <v>0</v>
      </c>
      <c r="X802" s="285"/>
      <c r="Y802" s="285"/>
      <c r="Z802" s="285"/>
      <c r="AA802" s="285">
        <f t="shared" si="757"/>
        <v>0</v>
      </c>
      <c r="AB802" s="285">
        <f t="shared" si="706"/>
        <v>0</v>
      </c>
      <c r="AC802" s="113">
        <f t="shared" si="707"/>
        <v>0</v>
      </c>
    </row>
    <row r="803" spans="1:29" s="21" customFormat="1" ht="45" x14ac:dyDescent="0.2">
      <c r="A803" s="92"/>
      <c r="B803" s="140" t="s">
        <v>1511</v>
      </c>
      <c r="C803" s="141" t="s">
        <v>1512</v>
      </c>
      <c r="D803" s="285">
        <v>0</v>
      </c>
      <c r="E803" s="285">
        <f>SUM('ADICIONES  2018'!C803:M803)</f>
        <v>1556899281.6500001</v>
      </c>
      <c r="F803" s="285"/>
      <c r="G803" s="285"/>
      <c r="H803" s="285"/>
      <c r="I803" s="285"/>
      <c r="J803" s="285"/>
      <c r="K803" s="285">
        <f t="shared" si="722"/>
        <v>1556899281.6500001</v>
      </c>
      <c r="L803" s="285"/>
      <c r="M803" s="285"/>
      <c r="N803" s="285"/>
      <c r="O803" s="285"/>
      <c r="P803" s="285">
        <v>1556899281.6500001</v>
      </c>
      <c r="Q803" s="285"/>
      <c r="R803" s="285">
        <f t="shared" si="728"/>
        <v>1556899281.6500001</v>
      </c>
      <c r="S803" s="285"/>
      <c r="T803" s="285"/>
      <c r="U803" s="285"/>
      <c r="V803" s="285"/>
      <c r="W803" s="285">
        <v>0</v>
      </c>
      <c r="X803" s="285"/>
      <c r="Y803" s="285"/>
      <c r="Z803" s="285"/>
      <c r="AA803" s="285">
        <f t="shared" si="757"/>
        <v>0</v>
      </c>
      <c r="AB803" s="285">
        <f t="shared" si="706"/>
        <v>1556899281.6500001</v>
      </c>
      <c r="AC803" s="113">
        <f t="shared" si="707"/>
        <v>1</v>
      </c>
    </row>
    <row r="804" spans="1:29" ht="42.75" x14ac:dyDescent="0.2">
      <c r="B804" s="140" t="s">
        <v>1513</v>
      </c>
      <c r="C804" s="137" t="s">
        <v>1514</v>
      </c>
      <c r="D804" s="287">
        <v>0</v>
      </c>
      <c r="E804" s="285">
        <f>SUM('ADICIONES  2018'!C804:M804)</f>
        <v>999998</v>
      </c>
      <c r="F804" s="287"/>
      <c r="G804" s="287"/>
      <c r="H804" s="287"/>
      <c r="I804" s="287"/>
      <c r="J804" s="287"/>
      <c r="K804" s="287">
        <f t="shared" si="722"/>
        <v>999998</v>
      </c>
      <c r="L804" s="287"/>
      <c r="M804" s="287"/>
      <c r="N804" s="287"/>
      <c r="O804" s="287"/>
      <c r="P804" s="287">
        <v>999998</v>
      </c>
      <c r="Q804" s="287"/>
      <c r="R804" s="287">
        <f t="shared" si="728"/>
        <v>999998</v>
      </c>
      <c r="S804" s="287"/>
      <c r="T804" s="287"/>
      <c r="U804" s="287"/>
      <c r="V804" s="287"/>
      <c r="W804" s="287">
        <v>0</v>
      </c>
      <c r="X804" s="287"/>
      <c r="Y804" s="287"/>
      <c r="Z804" s="287"/>
      <c r="AA804" s="287">
        <f t="shared" si="757"/>
        <v>0</v>
      </c>
      <c r="AB804" s="287">
        <f t="shared" si="706"/>
        <v>999998</v>
      </c>
      <c r="AC804" s="37">
        <f t="shared" si="707"/>
        <v>1</v>
      </c>
    </row>
    <row r="805" spans="1:29" ht="28.5" x14ac:dyDescent="0.2">
      <c r="B805" s="140" t="s">
        <v>1515</v>
      </c>
      <c r="C805" s="137" t="s">
        <v>1516</v>
      </c>
      <c r="D805" s="287">
        <v>0</v>
      </c>
      <c r="E805" s="285">
        <f>SUM('ADICIONES  2018'!C805:M805)</f>
        <v>3466381697.96</v>
      </c>
      <c r="F805" s="287"/>
      <c r="G805" s="287"/>
      <c r="H805" s="287"/>
      <c r="I805" s="287"/>
      <c r="J805" s="287"/>
      <c r="K805" s="287">
        <f t="shared" si="722"/>
        <v>3466381697.96</v>
      </c>
      <c r="L805" s="287"/>
      <c r="M805" s="287"/>
      <c r="N805" s="287"/>
      <c r="O805" s="287"/>
      <c r="P805" s="287">
        <v>3466381697.96</v>
      </c>
      <c r="Q805" s="287"/>
      <c r="R805" s="287">
        <f t="shared" si="728"/>
        <v>3466381697.96</v>
      </c>
      <c r="S805" s="287"/>
      <c r="T805" s="287"/>
      <c r="U805" s="287"/>
      <c r="V805" s="287"/>
      <c r="W805" s="287">
        <v>0</v>
      </c>
      <c r="X805" s="287"/>
      <c r="Y805" s="287"/>
      <c r="Z805" s="287"/>
      <c r="AA805" s="287">
        <f t="shared" si="757"/>
        <v>0</v>
      </c>
      <c r="AB805" s="287">
        <f t="shared" si="706"/>
        <v>3466381697.96</v>
      </c>
      <c r="AC805" s="37">
        <f t="shared" si="707"/>
        <v>1</v>
      </c>
    </row>
    <row r="806" spans="1:29" x14ac:dyDescent="0.2">
      <c r="B806" s="140" t="s">
        <v>1517</v>
      </c>
      <c r="C806" s="137" t="s">
        <v>1518</v>
      </c>
      <c r="D806" s="287">
        <v>0</v>
      </c>
      <c r="E806" s="285">
        <f>SUM('ADICIONES  2018'!C806:M806)</f>
        <v>9006349.8399999999</v>
      </c>
      <c r="F806" s="287"/>
      <c r="G806" s="287"/>
      <c r="H806" s="287"/>
      <c r="I806" s="287"/>
      <c r="J806" s="287"/>
      <c r="K806" s="287">
        <f t="shared" si="722"/>
        <v>9006349.8399999999</v>
      </c>
      <c r="L806" s="287"/>
      <c r="M806" s="287"/>
      <c r="N806" s="287"/>
      <c r="O806" s="287"/>
      <c r="P806" s="287">
        <v>9006349.8399999999</v>
      </c>
      <c r="Q806" s="287"/>
      <c r="R806" s="287">
        <f t="shared" si="728"/>
        <v>9006349.8399999999</v>
      </c>
      <c r="S806" s="287"/>
      <c r="T806" s="287"/>
      <c r="U806" s="287"/>
      <c r="V806" s="287"/>
      <c r="W806" s="287">
        <v>0</v>
      </c>
      <c r="X806" s="287"/>
      <c r="Y806" s="287"/>
      <c r="Z806" s="287"/>
      <c r="AA806" s="287">
        <f t="shared" si="757"/>
        <v>0</v>
      </c>
      <c r="AB806" s="287">
        <f t="shared" si="706"/>
        <v>9006349.8399999999</v>
      </c>
      <c r="AC806" s="37">
        <f t="shared" si="707"/>
        <v>1</v>
      </c>
    </row>
    <row r="807" spans="1:29" ht="28.5" x14ac:dyDescent="0.2">
      <c r="B807" s="140" t="s">
        <v>1519</v>
      </c>
      <c r="C807" s="137" t="s">
        <v>1520</v>
      </c>
      <c r="D807" s="287">
        <v>0</v>
      </c>
      <c r="E807" s="285">
        <f>SUM('ADICIONES  2018'!C807:M807)</f>
        <v>2500000000</v>
      </c>
      <c r="F807" s="287"/>
      <c r="G807" s="287"/>
      <c r="H807" s="287"/>
      <c r="I807" s="287"/>
      <c r="J807" s="287"/>
      <c r="K807" s="287">
        <f t="shared" ref="K807:K870" si="763">+D807+E807-F807+G807-H807</f>
        <v>2500000000</v>
      </c>
      <c r="L807" s="287"/>
      <c r="M807" s="287"/>
      <c r="N807" s="287"/>
      <c r="O807" s="287"/>
      <c r="P807" s="287">
        <v>2000000000</v>
      </c>
      <c r="Q807" s="287"/>
      <c r="R807" s="287">
        <f t="shared" si="728"/>
        <v>2000000000</v>
      </c>
      <c r="S807" s="287"/>
      <c r="T807" s="287"/>
      <c r="U807" s="287"/>
      <c r="V807" s="287"/>
      <c r="W807" s="287">
        <v>0</v>
      </c>
      <c r="X807" s="287"/>
      <c r="Y807" s="287"/>
      <c r="Z807" s="287"/>
      <c r="AA807" s="287">
        <f t="shared" si="757"/>
        <v>0</v>
      </c>
      <c r="AB807" s="287">
        <f t="shared" si="706"/>
        <v>2000000000</v>
      </c>
      <c r="AC807" s="37">
        <f t="shared" si="707"/>
        <v>0.8</v>
      </c>
    </row>
    <row r="808" spans="1:29" s="21" customFormat="1" ht="75" x14ac:dyDescent="0.2">
      <c r="A808" s="92"/>
      <c r="B808" s="140" t="s">
        <v>1521</v>
      </c>
      <c r="C808" s="141" t="s">
        <v>1522</v>
      </c>
      <c r="D808" s="285">
        <v>0</v>
      </c>
      <c r="E808" s="285">
        <f>SUM('ADICIONES  2018'!C808:M808)</f>
        <v>4230000000</v>
      </c>
      <c r="F808" s="285"/>
      <c r="G808" s="285"/>
      <c r="H808" s="285"/>
      <c r="I808" s="285"/>
      <c r="J808" s="285"/>
      <c r="K808" s="285">
        <f t="shared" si="763"/>
        <v>4230000000</v>
      </c>
      <c r="L808" s="285"/>
      <c r="M808" s="285"/>
      <c r="N808" s="285"/>
      <c r="O808" s="285"/>
      <c r="P808" s="285">
        <v>0</v>
      </c>
      <c r="Q808" s="285"/>
      <c r="R808" s="285">
        <f t="shared" si="728"/>
        <v>0</v>
      </c>
      <c r="S808" s="285"/>
      <c r="T808" s="285"/>
      <c r="U808" s="285">
        <v>4230000000</v>
      </c>
      <c r="V808" s="285"/>
      <c r="W808" s="285">
        <v>0</v>
      </c>
      <c r="X808" s="285"/>
      <c r="Y808" s="285"/>
      <c r="Z808" s="285"/>
      <c r="AA808" s="285">
        <f t="shared" si="757"/>
        <v>4230000000</v>
      </c>
      <c r="AB808" s="285">
        <f t="shared" si="706"/>
        <v>4230000000</v>
      </c>
      <c r="AC808" s="113">
        <f t="shared" si="707"/>
        <v>1</v>
      </c>
    </row>
    <row r="809" spans="1:29" ht="57" x14ac:dyDescent="0.2">
      <c r="B809" s="140" t="s">
        <v>1523</v>
      </c>
      <c r="C809" s="137" t="s">
        <v>1524</v>
      </c>
      <c r="D809" s="287">
        <v>0</v>
      </c>
      <c r="E809" s="285">
        <f>SUM('ADICIONES  2018'!C809:M809)</f>
        <v>2961000000</v>
      </c>
      <c r="F809" s="287"/>
      <c r="G809" s="287"/>
      <c r="H809" s="287"/>
      <c r="I809" s="287"/>
      <c r="J809" s="287"/>
      <c r="K809" s="287">
        <f t="shared" si="763"/>
        <v>2961000000</v>
      </c>
      <c r="L809" s="287"/>
      <c r="M809" s="287"/>
      <c r="N809" s="287"/>
      <c r="O809" s="287"/>
      <c r="P809" s="287">
        <v>0</v>
      </c>
      <c r="Q809" s="287"/>
      <c r="R809" s="287">
        <f t="shared" si="728"/>
        <v>0</v>
      </c>
      <c r="S809" s="287"/>
      <c r="T809" s="287"/>
      <c r="U809" s="287">
        <v>2961000000</v>
      </c>
      <c r="V809" s="287"/>
      <c r="W809" s="287">
        <v>0</v>
      </c>
      <c r="X809" s="287"/>
      <c r="Y809" s="287"/>
      <c r="Z809" s="287"/>
      <c r="AA809" s="287">
        <f t="shared" si="757"/>
        <v>2961000000</v>
      </c>
      <c r="AB809" s="287">
        <f t="shared" si="706"/>
        <v>2961000000</v>
      </c>
      <c r="AC809" s="37">
        <f t="shared" si="707"/>
        <v>1</v>
      </c>
    </row>
    <row r="810" spans="1:29" s="21" customFormat="1" ht="75" x14ac:dyDescent="0.2">
      <c r="A810" s="92"/>
      <c r="B810" s="140" t="s">
        <v>1525</v>
      </c>
      <c r="C810" s="141" t="s">
        <v>1526</v>
      </c>
      <c r="D810" s="285">
        <v>0</v>
      </c>
      <c r="E810" s="285">
        <f>SUM('ADICIONES  2018'!C810:M810)</f>
        <v>2538000000</v>
      </c>
      <c r="F810" s="285"/>
      <c r="G810" s="285"/>
      <c r="H810" s="285"/>
      <c r="I810" s="285"/>
      <c r="J810" s="285"/>
      <c r="K810" s="285">
        <f t="shared" si="763"/>
        <v>2538000000</v>
      </c>
      <c r="L810" s="285"/>
      <c r="M810" s="285"/>
      <c r="N810" s="285"/>
      <c r="O810" s="285"/>
      <c r="P810" s="285">
        <v>0</v>
      </c>
      <c r="Q810" s="285"/>
      <c r="R810" s="285">
        <f t="shared" si="728"/>
        <v>0</v>
      </c>
      <c r="S810" s="285"/>
      <c r="T810" s="285"/>
      <c r="U810" s="285">
        <v>2538000000</v>
      </c>
      <c r="V810" s="285"/>
      <c r="W810" s="285">
        <v>0</v>
      </c>
      <c r="X810" s="285"/>
      <c r="Y810" s="285"/>
      <c r="Z810" s="285"/>
      <c r="AA810" s="285">
        <f t="shared" si="757"/>
        <v>2538000000</v>
      </c>
      <c r="AB810" s="285">
        <f t="shared" si="706"/>
        <v>2538000000</v>
      </c>
      <c r="AC810" s="113">
        <f t="shared" si="707"/>
        <v>1</v>
      </c>
    </row>
    <row r="811" spans="1:29" ht="57" x14ac:dyDescent="0.2">
      <c r="B811" s="140" t="s">
        <v>1527</v>
      </c>
      <c r="C811" s="137" t="s">
        <v>1528</v>
      </c>
      <c r="D811" s="287">
        <v>0</v>
      </c>
      <c r="E811" s="285">
        <f>SUM('ADICIONES  2018'!C811:M811)</f>
        <v>2575657433.0599999</v>
      </c>
      <c r="F811" s="287"/>
      <c r="G811" s="287"/>
      <c r="H811" s="287"/>
      <c r="I811" s="287"/>
      <c r="J811" s="287"/>
      <c r="K811" s="287">
        <f t="shared" si="763"/>
        <v>2575657433.0599999</v>
      </c>
      <c r="L811" s="287"/>
      <c r="M811" s="287"/>
      <c r="N811" s="287"/>
      <c r="O811" s="287"/>
      <c r="P811" s="287">
        <v>0</v>
      </c>
      <c r="Q811" s="287"/>
      <c r="R811" s="287">
        <f t="shared" si="728"/>
        <v>0</v>
      </c>
      <c r="S811" s="287"/>
      <c r="T811" s="287"/>
      <c r="U811" s="287">
        <v>2575657433.0599999</v>
      </c>
      <c r="V811" s="287"/>
      <c r="W811" s="287">
        <v>0</v>
      </c>
      <c r="X811" s="287"/>
      <c r="Y811" s="287"/>
      <c r="Z811" s="287"/>
      <c r="AA811" s="287">
        <f t="shared" si="757"/>
        <v>2575657433.0599999</v>
      </c>
      <c r="AB811" s="287">
        <f t="shared" si="706"/>
        <v>2575657433.0599999</v>
      </c>
      <c r="AC811" s="37">
        <f t="shared" si="707"/>
        <v>1</v>
      </c>
    </row>
    <row r="812" spans="1:29" ht="57" x14ac:dyDescent="0.2">
      <c r="B812" s="140" t="s">
        <v>1529</v>
      </c>
      <c r="C812" s="137" t="s">
        <v>1530</v>
      </c>
      <c r="D812" s="287">
        <v>0</v>
      </c>
      <c r="E812" s="285">
        <f>SUM('ADICIONES  2018'!C812:M812)</f>
        <v>4230000000</v>
      </c>
      <c r="F812" s="287"/>
      <c r="G812" s="287"/>
      <c r="H812" s="287"/>
      <c r="I812" s="287"/>
      <c r="J812" s="287"/>
      <c r="K812" s="287">
        <f t="shared" si="763"/>
        <v>4230000000</v>
      </c>
      <c r="L812" s="287"/>
      <c r="M812" s="287"/>
      <c r="N812" s="287"/>
      <c r="O812" s="287"/>
      <c r="P812" s="287">
        <v>0</v>
      </c>
      <c r="Q812" s="287"/>
      <c r="R812" s="287">
        <f t="shared" si="728"/>
        <v>0</v>
      </c>
      <c r="S812" s="287"/>
      <c r="T812" s="287"/>
      <c r="U812" s="287">
        <v>4230000000</v>
      </c>
      <c r="V812" s="287"/>
      <c r="W812" s="287">
        <v>0</v>
      </c>
      <c r="X812" s="287"/>
      <c r="Y812" s="287"/>
      <c r="Z812" s="287"/>
      <c r="AA812" s="287">
        <f t="shared" si="757"/>
        <v>4230000000</v>
      </c>
      <c r="AB812" s="287">
        <f t="shared" si="706"/>
        <v>4230000000</v>
      </c>
      <c r="AC812" s="37">
        <f t="shared" si="707"/>
        <v>1</v>
      </c>
    </row>
    <row r="813" spans="1:29" s="21" customFormat="1" ht="60" x14ac:dyDescent="0.2">
      <c r="A813" s="92"/>
      <c r="B813" s="140" t="s">
        <v>1531</v>
      </c>
      <c r="C813" s="141" t="s">
        <v>1532</v>
      </c>
      <c r="D813" s="285">
        <v>0</v>
      </c>
      <c r="E813" s="285">
        <f>SUM('ADICIONES  2018'!C813:M813)</f>
        <v>2255411015</v>
      </c>
      <c r="F813" s="285"/>
      <c r="G813" s="285"/>
      <c r="H813" s="285"/>
      <c r="I813" s="285"/>
      <c r="J813" s="285"/>
      <c r="K813" s="285">
        <f t="shared" si="763"/>
        <v>2255411015</v>
      </c>
      <c r="L813" s="285"/>
      <c r="M813" s="285"/>
      <c r="N813" s="285"/>
      <c r="O813" s="285"/>
      <c r="P813" s="285">
        <v>0</v>
      </c>
      <c r="Q813" s="285"/>
      <c r="R813" s="285">
        <f t="shared" si="728"/>
        <v>0</v>
      </c>
      <c r="S813" s="285"/>
      <c r="T813" s="285"/>
      <c r="U813" s="285">
        <v>2255411015</v>
      </c>
      <c r="V813" s="285"/>
      <c r="W813" s="285">
        <v>0</v>
      </c>
      <c r="X813" s="285"/>
      <c r="Y813" s="285"/>
      <c r="Z813" s="285"/>
      <c r="AA813" s="285">
        <f t="shared" si="757"/>
        <v>2255411015</v>
      </c>
      <c r="AB813" s="285">
        <f t="shared" si="706"/>
        <v>2255411015</v>
      </c>
      <c r="AC813" s="113">
        <f t="shared" si="707"/>
        <v>1</v>
      </c>
    </row>
    <row r="814" spans="1:29" ht="42.75" x14ac:dyDescent="0.2">
      <c r="B814" s="140" t="s">
        <v>1533</v>
      </c>
      <c r="C814" s="137" t="s">
        <v>1534</v>
      </c>
      <c r="D814" s="287">
        <v>0</v>
      </c>
      <c r="E814" s="285">
        <f>SUM('ADICIONES  2018'!C814:M814)</f>
        <v>5262625702</v>
      </c>
      <c r="F814" s="287"/>
      <c r="G814" s="287"/>
      <c r="H814" s="287"/>
      <c r="I814" s="287"/>
      <c r="J814" s="287"/>
      <c r="K814" s="287">
        <f t="shared" si="763"/>
        <v>5262625702</v>
      </c>
      <c r="L814" s="287"/>
      <c r="M814" s="287"/>
      <c r="N814" s="287"/>
      <c r="O814" s="287"/>
      <c r="P814" s="287">
        <v>0</v>
      </c>
      <c r="Q814" s="287"/>
      <c r="R814" s="287">
        <f t="shared" si="728"/>
        <v>0</v>
      </c>
      <c r="S814" s="287"/>
      <c r="T814" s="287"/>
      <c r="U814" s="287">
        <v>5262625702</v>
      </c>
      <c r="V814" s="287"/>
      <c r="W814" s="287">
        <v>0</v>
      </c>
      <c r="X814" s="287"/>
      <c r="Y814" s="287"/>
      <c r="Z814" s="287"/>
      <c r="AA814" s="287">
        <f t="shared" si="757"/>
        <v>5262625702</v>
      </c>
      <c r="AB814" s="287">
        <f t="shared" si="706"/>
        <v>5262625702</v>
      </c>
      <c r="AC814" s="37">
        <f t="shared" si="707"/>
        <v>1</v>
      </c>
    </row>
    <row r="815" spans="1:29" ht="42.75" x14ac:dyDescent="0.2">
      <c r="B815" s="140" t="s">
        <v>1535</v>
      </c>
      <c r="C815" s="137" t="s">
        <v>1536</v>
      </c>
      <c r="D815" s="287">
        <v>0</v>
      </c>
      <c r="E815" s="285">
        <f>SUM('ADICIONES  2018'!C815:M815)</f>
        <v>9410468280</v>
      </c>
      <c r="F815" s="287"/>
      <c r="G815" s="287"/>
      <c r="H815" s="287"/>
      <c r="I815" s="287"/>
      <c r="J815" s="287"/>
      <c r="K815" s="287">
        <f t="shared" si="763"/>
        <v>9410468280</v>
      </c>
      <c r="L815" s="287"/>
      <c r="M815" s="287"/>
      <c r="N815" s="287"/>
      <c r="O815" s="287"/>
      <c r="P815" s="287">
        <v>0</v>
      </c>
      <c r="Q815" s="287"/>
      <c r="R815" s="287">
        <f t="shared" si="728"/>
        <v>0</v>
      </c>
      <c r="S815" s="287"/>
      <c r="T815" s="287"/>
      <c r="U815" s="287">
        <v>9410468280</v>
      </c>
      <c r="V815" s="287"/>
      <c r="W815" s="287">
        <v>0</v>
      </c>
      <c r="X815" s="287"/>
      <c r="Y815" s="287"/>
      <c r="Z815" s="287"/>
      <c r="AA815" s="287">
        <f t="shared" si="757"/>
        <v>9410468280</v>
      </c>
      <c r="AB815" s="287">
        <f t="shared" si="706"/>
        <v>9410468280</v>
      </c>
      <c r="AC815" s="37">
        <f t="shared" si="707"/>
        <v>1</v>
      </c>
    </row>
    <row r="816" spans="1:29" ht="42.75" x14ac:dyDescent="0.2">
      <c r="B816" s="140" t="s">
        <v>1537</v>
      </c>
      <c r="C816" s="137" t="s">
        <v>1538</v>
      </c>
      <c r="D816" s="287">
        <v>0</v>
      </c>
      <c r="E816" s="285">
        <f>SUM('ADICIONES  2018'!C816:M816)</f>
        <v>3007214687</v>
      </c>
      <c r="F816" s="287"/>
      <c r="G816" s="287"/>
      <c r="H816" s="287"/>
      <c r="I816" s="287"/>
      <c r="J816" s="287"/>
      <c r="K816" s="287">
        <f t="shared" si="763"/>
        <v>3007214687</v>
      </c>
      <c r="L816" s="287"/>
      <c r="M816" s="287"/>
      <c r="N816" s="287"/>
      <c r="O816" s="287"/>
      <c r="P816" s="287">
        <v>0</v>
      </c>
      <c r="Q816" s="287"/>
      <c r="R816" s="287">
        <f t="shared" si="728"/>
        <v>0</v>
      </c>
      <c r="S816" s="287"/>
      <c r="T816" s="287"/>
      <c r="U816" s="287">
        <v>3007214687</v>
      </c>
      <c r="V816" s="287"/>
      <c r="W816" s="287">
        <v>0</v>
      </c>
      <c r="X816" s="287"/>
      <c r="Y816" s="287"/>
      <c r="Z816" s="287"/>
      <c r="AA816" s="287">
        <f t="shared" si="757"/>
        <v>3007214687</v>
      </c>
      <c r="AB816" s="287">
        <f t="shared" si="706"/>
        <v>3007214687</v>
      </c>
      <c r="AC816" s="37">
        <f t="shared" si="707"/>
        <v>1</v>
      </c>
    </row>
    <row r="817" spans="1:29" ht="42.75" x14ac:dyDescent="0.2">
      <c r="B817" s="140" t="s">
        <v>1539</v>
      </c>
      <c r="C817" s="137" t="s">
        <v>1540</v>
      </c>
      <c r="D817" s="287">
        <v>0</v>
      </c>
      <c r="E817" s="285">
        <f>SUM('ADICIONES  2018'!C817:M817)</f>
        <v>2255411015</v>
      </c>
      <c r="F817" s="287"/>
      <c r="G817" s="287"/>
      <c r="H817" s="287"/>
      <c r="I817" s="287"/>
      <c r="J817" s="287"/>
      <c r="K817" s="287">
        <f t="shared" si="763"/>
        <v>2255411015</v>
      </c>
      <c r="L817" s="287"/>
      <c r="M817" s="287"/>
      <c r="N817" s="287"/>
      <c r="O817" s="287"/>
      <c r="P817" s="287">
        <v>0</v>
      </c>
      <c r="Q817" s="287"/>
      <c r="R817" s="287">
        <f t="shared" si="728"/>
        <v>0</v>
      </c>
      <c r="S817" s="287"/>
      <c r="T817" s="287"/>
      <c r="U817" s="287">
        <v>2255411015</v>
      </c>
      <c r="V817" s="287"/>
      <c r="W817" s="287">
        <v>0</v>
      </c>
      <c r="X817" s="287"/>
      <c r="Y817" s="287"/>
      <c r="Z817" s="287"/>
      <c r="AA817" s="287">
        <f t="shared" si="757"/>
        <v>2255411015</v>
      </c>
      <c r="AB817" s="287">
        <f t="shared" si="706"/>
        <v>2255411015</v>
      </c>
      <c r="AC817" s="37">
        <f t="shared" si="707"/>
        <v>1</v>
      </c>
    </row>
    <row r="818" spans="1:29" s="21" customFormat="1" ht="60" x14ac:dyDescent="0.2">
      <c r="A818" s="92"/>
      <c r="B818" s="140" t="s">
        <v>1541</v>
      </c>
      <c r="C818" s="141" t="s">
        <v>1542</v>
      </c>
      <c r="D818" s="285">
        <v>0</v>
      </c>
      <c r="E818" s="285">
        <f>SUM('ADICIONES  2018'!C818:M818)</f>
        <v>2369302779</v>
      </c>
      <c r="F818" s="285"/>
      <c r="G818" s="285"/>
      <c r="H818" s="285"/>
      <c r="I818" s="285"/>
      <c r="J818" s="285"/>
      <c r="K818" s="285">
        <f t="shared" si="763"/>
        <v>2369302779</v>
      </c>
      <c r="L818" s="285"/>
      <c r="M818" s="285"/>
      <c r="N818" s="285"/>
      <c r="O818" s="285"/>
      <c r="P818" s="285">
        <v>0</v>
      </c>
      <c r="Q818" s="285"/>
      <c r="R818" s="285">
        <f t="shared" si="728"/>
        <v>0</v>
      </c>
      <c r="S818" s="285"/>
      <c r="T818" s="285"/>
      <c r="U818" s="285">
        <v>2369302779</v>
      </c>
      <c r="V818" s="285"/>
      <c r="W818" s="285">
        <v>0</v>
      </c>
      <c r="X818" s="285"/>
      <c r="Y818" s="285"/>
      <c r="Z818" s="285"/>
      <c r="AA818" s="285">
        <f t="shared" si="757"/>
        <v>2369302779</v>
      </c>
      <c r="AB818" s="285">
        <f t="shared" si="706"/>
        <v>2369302779</v>
      </c>
      <c r="AC818" s="113">
        <f t="shared" si="707"/>
        <v>1</v>
      </c>
    </row>
    <row r="819" spans="1:29" ht="42.75" x14ac:dyDescent="0.2">
      <c r="B819" s="140" t="s">
        <v>1543</v>
      </c>
      <c r="C819" s="137" t="s">
        <v>1544</v>
      </c>
      <c r="D819" s="287">
        <v>0</v>
      </c>
      <c r="E819" s="285">
        <f>SUM('ADICIONES  2018'!C819:M819)</f>
        <v>2255411015</v>
      </c>
      <c r="F819" s="287"/>
      <c r="G819" s="287"/>
      <c r="H819" s="287"/>
      <c r="I819" s="287"/>
      <c r="J819" s="287"/>
      <c r="K819" s="287">
        <f t="shared" si="763"/>
        <v>2255411015</v>
      </c>
      <c r="L819" s="287"/>
      <c r="M819" s="287"/>
      <c r="N819" s="287"/>
      <c r="O819" s="287"/>
      <c r="P819" s="287">
        <v>0</v>
      </c>
      <c r="Q819" s="287"/>
      <c r="R819" s="287">
        <f t="shared" si="728"/>
        <v>0</v>
      </c>
      <c r="S819" s="287"/>
      <c r="T819" s="287"/>
      <c r="U819" s="287">
        <v>2255411015</v>
      </c>
      <c r="V819" s="287"/>
      <c r="W819" s="287">
        <v>0</v>
      </c>
      <c r="X819" s="287"/>
      <c r="Y819" s="287"/>
      <c r="Z819" s="287"/>
      <c r="AA819" s="287">
        <f t="shared" si="757"/>
        <v>2255411015</v>
      </c>
      <c r="AB819" s="287">
        <f t="shared" si="706"/>
        <v>2255411015</v>
      </c>
      <c r="AC819" s="37">
        <f t="shared" si="707"/>
        <v>1</v>
      </c>
    </row>
    <row r="820" spans="1:29" ht="42.75" x14ac:dyDescent="0.2">
      <c r="B820" s="140" t="s">
        <v>1545</v>
      </c>
      <c r="C820" s="137" t="s">
        <v>1546</v>
      </c>
      <c r="D820" s="287">
        <v>0</v>
      </c>
      <c r="E820" s="285">
        <f>SUM('ADICIONES  2018'!C820:M820)</f>
        <v>4521016944</v>
      </c>
      <c r="F820" s="287"/>
      <c r="G820" s="287"/>
      <c r="H820" s="287"/>
      <c r="I820" s="287"/>
      <c r="J820" s="287"/>
      <c r="K820" s="287">
        <f t="shared" si="763"/>
        <v>4521016944</v>
      </c>
      <c r="L820" s="287"/>
      <c r="M820" s="287"/>
      <c r="N820" s="287"/>
      <c r="O820" s="287"/>
      <c r="P820" s="287">
        <v>0</v>
      </c>
      <c r="Q820" s="287"/>
      <c r="R820" s="287">
        <f t="shared" si="728"/>
        <v>0</v>
      </c>
      <c r="S820" s="287"/>
      <c r="T820" s="287"/>
      <c r="U820" s="287">
        <v>4521016944</v>
      </c>
      <c r="V820" s="287"/>
      <c r="W820" s="287">
        <v>0</v>
      </c>
      <c r="X820" s="287"/>
      <c r="Y820" s="287"/>
      <c r="Z820" s="287"/>
      <c r="AA820" s="287">
        <f t="shared" si="757"/>
        <v>4521016944</v>
      </c>
      <c r="AB820" s="287">
        <f t="shared" si="706"/>
        <v>4521016944</v>
      </c>
      <c r="AC820" s="37">
        <f t="shared" si="707"/>
        <v>1</v>
      </c>
    </row>
    <row r="821" spans="1:29" ht="57" x14ac:dyDescent="0.2">
      <c r="B821" s="140" t="s">
        <v>1547</v>
      </c>
      <c r="C821" s="137" t="s">
        <v>1548</v>
      </c>
      <c r="D821" s="287">
        <v>0</v>
      </c>
      <c r="E821" s="285">
        <f>SUM('ADICIONES  2018'!C821:M821)</f>
        <v>3007214687</v>
      </c>
      <c r="F821" s="287"/>
      <c r="G821" s="287"/>
      <c r="H821" s="287"/>
      <c r="I821" s="287"/>
      <c r="J821" s="287"/>
      <c r="K821" s="287">
        <f t="shared" si="763"/>
        <v>3007214687</v>
      </c>
      <c r="L821" s="287"/>
      <c r="M821" s="287"/>
      <c r="N821" s="287"/>
      <c r="O821" s="287"/>
      <c r="P821" s="287">
        <v>0</v>
      </c>
      <c r="Q821" s="287"/>
      <c r="R821" s="287">
        <f t="shared" si="728"/>
        <v>0</v>
      </c>
      <c r="S821" s="287"/>
      <c r="T821" s="287"/>
      <c r="U821" s="287">
        <v>3007214687</v>
      </c>
      <c r="V821" s="287"/>
      <c r="W821" s="287">
        <v>0</v>
      </c>
      <c r="X821" s="287"/>
      <c r="Y821" s="287"/>
      <c r="Z821" s="287"/>
      <c r="AA821" s="287">
        <f t="shared" si="757"/>
        <v>3007214687</v>
      </c>
      <c r="AB821" s="287">
        <f t="shared" si="706"/>
        <v>3007214687</v>
      </c>
      <c r="AC821" s="37">
        <f t="shared" si="707"/>
        <v>1</v>
      </c>
    </row>
    <row r="822" spans="1:29" ht="42.75" x14ac:dyDescent="0.2">
      <c r="B822" s="140" t="s">
        <v>1549</v>
      </c>
      <c r="C822" s="137" t="s">
        <v>1550</v>
      </c>
      <c r="D822" s="287">
        <v>0</v>
      </c>
      <c r="E822" s="285">
        <f>SUM('ADICIONES  2018'!C822:M822)</f>
        <v>1628774337</v>
      </c>
      <c r="F822" s="287"/>
      <c r="G822" s="287"/>
      <c r="H822" s="287"/>
      <c r="I822" s="287"/>
      <c r="J822" s="287"/>
      <c r="K822" s="287">
        <f t="shared" si="763"/>
        <v>1628774337</v>
      </c>
      <c r="L822" s="287"/>
      <c r="M822" s="287"/>
      <c r="N822" s="287"/>
      <c r="O822" s="287"/>
      <c r="P822" s="287">
        <v>0</v>
      </c>
      <c r="Q822" s="287"/>
      <c r="R822" s="287">
        <f t="shared" si="728"/>
        <v>0</v>
      </c>
      <c r="S822" s="287"/>
      <c r="T822" s="287"/>
      <c r="U822" s="287">
        <v>1628774337</v>
      </c>
      <c r="V822" s="287"/>
      <c r="W822" s="287">
        <v>0</v>
      </c>
      <c r="X822" s="287"/>
      <c r="Y822" s="287"/>
      <c r="Z822" s="287"/>
      <c r="AA822" s="287">
        <f t="shared" si="757"/>
        <v>1628774337</v>
      </c>
      <c r="AB822" s="287">
        <f t="shared" si="706"/>
        <v>1628774337</v>
      </c>
      <c r="AC822" s="37">
        <f t="shared" si="707"/>
        <v>1</v>
      </c>
    </row>
    <row r="823" spans="1:29" ht="57" x14ac:dyDescent="0.2">
      <c r="B823" s="140" t="s">
        <v>1551</v>
      </c>
      <c r="C823" s="137" t="s">
        <v>1552</v>
      </c>
      <c r="D823" s="287">
        <v>0</v>
      </c>
      <c r="E823" s="285">
        <f>SUM('ADICIONES  2018'!C823:M823)</f>
        <v>2772946284</v>
      </c>
      <c r="F823" s="287"/>
      <c r="G823" s="287"/>
      <c r="H823" s="287"/>
      <c r="I823" s="287"/>
      <c r="J823" s="287"/>
      <c r="K823" s="287">
        <f t="shared" si="763"/>
        <v>2772946284</v>
      </c>
      <c r="L823" s="287"/>
      <c r="M823" s="287"/>
      <c r="N823" s="287"/>
      <c r="O823" s="287"/>
      <c r="P823" s="287">
        <v>0</v>
      </c>
      <c r="Q823" s="287"/>
      <c r="R823" s="287">
        <f t="shared" si="728"/>
        <v>0</v>
      </c>
      <c r="S823" s="287"/>
      <c r="T823" s="287"/>
      <c r="U823" s="287">
        <v>2772946284</v>
      </c>
      <c r="V823" s="287"/>
      <c r="W823" s="287">
        <v>0</v>
      </c>
      <c r="X823" s="287"/>
      <c r="Y823" s="287"/>
      <c r="Z823" s="287"/>
      <c r="AA823" s="287">
        <f t="shared" si="757"/>
        <v>2772946284</v>
      </c>
      <c r="AB823" s="287">
        <f t="shared" si="706"/>
        <v>2772946284</v>
      </c>
      <c r="AC823" s="37">
        <f t="shared" si="707"/>
        <v>1</v>
      </c>
    </row>
    <row r="824" spans="1:29" s="21" customFormat="1" ht="60" x14ac:dyDescent="0.2">
      <c r="A824" s="92"/>
      <c r="B824" s="140" t="s">
        <v>1553</v>
      </c>
      <c r="C824" s="141" t="s">
        <v>1554</v>
      </c>
      <c r="D824" s="285">
        <v>0</v>
      </c>
      <c r="E824" s="285">
        <f>SUM('ADICIONES  2018'!C824:M824)</f>
        <v>3759018359</v>
      </c>
      <c r="F824" s="285"/>
      <c r="G824" s="285"/>
      <c r="H824" s="285"/>
      <c r="I824" s="285"/>
      <c r="J824" s="285"/>
      <c r="K824" s="285">
        <f t="shared" si="763"/>
        <v>3759018359</v>
      </c>
      <c r="L824" s="285"/>
      <c r="M824" s="285"/>
      <c r="N824" s="285"/>
      <c r="O824" s="285"/>
      <c r="P824" s="285">
        <v>0</v>
      </c>
      <c r="Q824" s="285"/>
      <c r="R824" s="285">
        <f t="shared" si="728"/>
        <v>0</v>
      </c>
      <c r="S824" s="285"/>
      <c r="T824" s="285"/>
      <c r="U824" s="285">
        <v>3759018359</v>
      </c>
      <c r="V824" s="285"/>
      <c r="W824" s="285">
        <v>0</v>
      </c>
      <c r="X824" s="285"/>
      <c r="Y824" s="285"/>
      <c r="Z824" s="285"/>
      <c r="AA824" s="285">
        <f t="shared" si="757"/>
        <v>3759018359</v>
      </c>
      <c r="AB824" s="285">
        <f t="shared" si="706"/>
        <v>3759018359</v>
      </c>
      <c r="AC824" s="113">
        <f t="shared" si="707"/>
        <v>1</v>
      </c>
    </row>
    <row r="825" spans="1:29" ht="42.75" x14ac:dyDescent="0.2">
      <c r="B825" s="140" t="s">
        <v>1555</v>
      </c>
      <c r="C825" s="137" t="s">
        <v>1556</v>
      </c>
      <c r="D825" s="287">
        <v>0</v>
      </c>
      <c r="E825" s="285">
        <f>SUM('ADICIONES  2018'!C825:M825)</f>
        <v>1503607343</v>
      </c>
      <c r="F825" s="287"/>
      <c r="G825" s="287"/>
      <c r="H825" s="287"/>
      <c r="I825" s="287"/>
      <c r="J825" s="287"/>
      <c r="K825" s="287">
        <f t="shared" si="763"/>
        <v>1503607343</v>
      </c>
      <c r="L825" s="287"/>
      <c r="M825" s="287"/>
      <c r="N825" s="287"/>
      <c r="O825" s="287"/>
      <c r="P825" s="287">
        <v>0</v>
      </c>
      <c r="Q825" s="287"/>
      <c r="R825" s="287">
        <f t="shared" si="728"/>
        <v>0</v>
      </c>
      <c r="S825" s="287"/>
      <c r="T825" s="287"/>
      <c r="U825" s="287">
        <v>1503607343</v>
      </c>
      <c r="V825" s="287"/>
      <c r="W825" s="287">
        <v>0</v>
      </c>
      <c r="X825" s="287"/>
      <c r="Y825" s="287"/>
      <c r="Z825" s="287"/>
      <c r="AA825" s="287">
        <f t="shared" si="757"/>
        <v>1503607343</v>
      </c>
      <c r="AB825" s="287">
        <f t="shared" si="706"/>
        <v>1503607343</v>
      </c>
      <c r="AC825" s="37">
        <f t="shared" si="707"/>
        <v>1</v>
      </c>
    </row>
    <row r="826" spans="1:29" ht="57" x14ac:dyDescent="0.2">
      <c r="B826" s="140" t="s">
        <v>1557</v>
      </c>
      <c r="C826" s="137" t="s">
        <v>1558</v>
      </c>
      <c r="D826" s="287">
        <v>0</v>
      </c>
      <c r="E826" s="285">
        <f>SUM('ADICIONES  2018'!C826:M826)</f>
        <v>3007214687</v>
      </c>
      <c r="F826" s="287"/>
      <c r="G826" s="287"/>
      <c r="H826" s="287"/>
      <c r="I826" s="287"/>
      <c r="J826" s="287"/>
      <c r="K826" s="287">
        <f t="shared" si="763"/>
        <v>3007214687</v>
      </c>
      <c r="L826" s="287"/>
      <c r="M826" s="287"/>
      <c r="N826" s="287"/>
      <c r="O826" s="287"/>
      <c r="P826" s="287">
        <v>0</v>
      </c>
      <c r="Q826" s="287"/>
      <c r="R826" s="287">
        <f t="shared" si="728"/>
        <v>0</v>
      </c>
      <c r="S826" s="287"/>
      <c r="T826" s="287"/>
      <c r="U826" s="287">
        <v>3007214687</v>
      </c>
      <c r="V826" s="287"/>
      <c r="W826" s="287">
        <v>0</v>
      </c>
      <c r="X826" s="287"/>
      <c r="Y826" s="287"/>
      <c r="Z826" s="287"/>
      <c r="AA826" s="287">
        <f t="shared" si="757"/>
        <v>3007214687</v>
      </c>
      <c r="AB826" s="287">
        <f t="shared" si="706"/>
        <v>3007214687</v>
      </c>
      <c r="AC826" s="37">
        <f t="shared" si="707"/>
        <v>1</v>
      </c>
    </row>
    <row r="827" spans="1:29" ht="42.75" x14ac:dyDescent="0.2">
      <c r="B827" s="140" t="s">
        <v>1559</v>
      </c>
      <c r="C827" s="137" t="s">
        <v>1560</v>
      </c>
      <c r="D827" s="287">
        <v>0</v>
      </c>
      <c r="E827" s="285">
        <f>SUM('ADICIONES  2018'!C827:M827)</f>
        <v>2255411015</v>
      </c>
      <c r="F827" s="287"/>
      <c r="G827" s="287"/>
      <c r="H827" s="287"/>
      <c r="I827" s="287"/>
      <c r="J827" s="287"/>
      <c r="K827" s="287">
        <f t="shared" si="763"/>
        <v>2255411015</v>
      </c>
      <c r="L827" s="287"/>
      <c r="M827" s="287"/>
      <c r="N827" s="287"/>
      <c r="O827" s="287"/>
      <c r="P827" s="287">
        <v>0</v>
      </c>
      <c r="Q827" s="287"/>
      <c r="R827" s="287">
        <f t="shared" si="728"/>
        <v>0</v>
      </c>
      <c r="S827" s="287"/>
      <c r="T827" s="287"/>
      <c r="U827" s="287">
        <v>2255411015</v>
      </c>
      <c r="V827" s="287"/>
      <c r="W827" s="287">
        <v>0</v>
      </c>
      <c r="X827" s="287"/>
      <c r="Y827" s="287"/>
      <c r="Z827" s="287"/>
      <c r="AA827" s="287">
        <f t="shared" si="757"/>
        <v>2255411015</v>
      </c>
      <c r="AB827" s="287">
        <f t="shared" si="706"/>
        <v>2255411015</v>
      </c>
      <c r="AC827" s="37">
        <f t="shared" si="707"/>
        <v>1</v>
      </c>
    </row>
    <row r="828" spans="1:29" ht="42.75" x14ac:dyDescent="0.2">
      <c r="B828" s="140" t="s">
        <v>1561</v>
      </c>
      <c r="C828" s="137" t="s">
        <v>1562</v>
      </c>
      <c r="D828" s="287">
        <v>0</v>
      </c>
      <c r="E828" s="285">
        <f>SUM('ADICIONES  2018'!C828:M828)</f>
        <v>3869233323</v>
      </c>
      <c r="F828" s="287"/>
      <c r="G828" s="287"/>
      <c r="H828" s="287"/>
      <c r="I828" s="287"/>
      <c r="J828" s="287"/>
      <c r="K828" s="287">
        <f t="shared" si="763"/>
        <v>3869233323</v>
      </c>
      <c r="L828" s="287"/>
      <c r="M828" s="287"/>
      <c r="N828" s="287"/>
      <c r="O828" s="287"/>
      <c r="P828" s="287">
        <v>0</v>
      </c>
      <c r="Q828" s="287"/>
      <c r="R828" s="287">
        <f t="shared" si="728"/>
        <v>0</v>
      </c>
      <c r="S828" s="287"/>
      <c r="T828" s="287"/>
      <c r="U828" s="287">
        <v>3869233323</v>
      </c>
      <c r="V828" s="287"/>
      <c r="W828" s="287">
        <v>0</v>
      </c>
      <c r="X828" s="287"/>
      <c r="Y828" s="287"/>
      <c r="Z828" s="287"/>
      <c r="AA828" s="287">
        <f t="shared" si="757"/>
        <v>3869233323</v>
      </c>
      <c r="AB828" s="287">
        <f t="shared" si="706"/>
        <v>3869233323</v>
      </c>
      <c r="AC828" s="37">
        <f t="shared" si="707"/>
        <v>1</v>
      </c>
    </row>
    <row r="829" spans="1:29" ht="42.75" x14ac:dyDescent="0.2">
      <c r="B829" s="140" t="s">
        <v>1563</v>
      </c>
      <c r="C829" s="137" t="s">
        <v>1564</v>
      </c>
      <c r="D829" s="287">
        <v>0</v>
      </c>
      <c r="E829" s="285">
        <f>SUM('ADICIONES  2018'!C829:M829)</f>
        <v>15000000000</v>
      </c>
      <c r="F829" s="287"/>
      <c r="G829" s="287"/>
      <c r="H829" s="287"/>
      <c r="I829" s="287"/>
      <c r="J829" s="287"/>
      <c r="K829" s="287">
        <f t="shared" si="763"/>
        <v>15000000000</v>
      </c>
      <c r="L829" s="287"/>
      <c r="M829" s="287"/>
      <c r="N829" s="287"/>
      <c r="O829" s="287"/>
      <c r="P829" s="287">
        <v>0</v>
      </c>
      <c r="Q829" s="287"/>
      <c r="R829" s="287">
        <f t="shared" si="728"/>
        <v>0</v>
      </c>
      <c r="S829" s="287"/>
      <c r="T829" s="287"/>
      <c r="U829" s="287"/>
      <c r="V829" s="287"/>
      <c r="W829" s="287">
        <v>0</v>
      </c>
      <c r="X829" s="287"/>
      <c r="Y829" s="287"/>
      <c r="Z829" s="287"/>
      <c r="AA829" s="287">
        <f t="shared" si="757"/>
        <v>0</v>
      </c>
      <c r="AB829" s="287">
        <f t="shared" si="706"/>
        <v>0</v>
      </c>
      <c r="AC829" s="37">
        <f t="shared" si="707"/>
        <v>0</v>
      </c>
    </row>
    <row r="830" spans="1:29" s="21" customFormat="1" ht="45" x14ac:dyDescent="0.2">
      <c r="A830" s="92"/>
      <c r="B830" s="140" t="s">
        <v>1565</v>
      </c>
      <c r="C830" s="141" t="s">
        <v>1566</v>
      </c>
      <c r="D830" s="285">
        <v>0</v>
      </c>
      <c r="E830" s="285">
        <f>SUM('ADICIONES  2018'!C830:M830)</f>
        <v>79704173.879999995</v>
      </c>
      <c r="F830" s="285"/>
      <c r="G830" s="285"/>
      <c r="H830" s="285"/>
      <c r="I830" s="285"/>
      <c r="J830" s="285"/>
      <c r="K830" s="285">
        <f t="shared" si="763"/>
        <v>79704173.879999995</v>
      </c>
      <c r="L830" s="285"/>
      <c r="M830" s="285"/>
      <c r="N830" s="285"/>
      <c r="O830" s="285"/>
      <c r="P830" s="285">
        <v>0</v>
      </c>
      <c r="Q830" s="285"/>
      <c r="R830" s="285">
        <f t="shared" si="728"/>
        <v>0</v>
      </c>
      <c r="S830" s="285"/>
      <c r="T830" s="285"/>
      <c r="U830" s="285"/>
      <c r="V830" s="285"/>
      <c r="W830" s="285">
        <v>0</v>
      </c>
      <c r="X830" s="285"/>
      <c r="Y830" s="285"/>
      <c r="Z830" s="285"/>
      <c r="AA830" s="285">
        <f t="shared" si="757"/>
        <v>0</v>
      </c>
      <c r="AB830" s="285">
        <f t="shared" si="706"/>
        <v>0</v>
      </c>
      <c r="AC830" s="113">
        <f t="shared" si="707"/>
        <v>0</v>
      </c>
    </row>
    <row r="831" spans="1:29" s="21" customFormat="1" ht="45" x14ac:dyDescent="0.2">
      <c r="A831" s="92"/>
      <c r="B831" s="140" t="s">
        <v>1995</v>
      </c>
      <c r="C831" s="141" t="s">
        <v>1996</v>
      </c>
      <c r="D831" s="285"/>
      <c r="E831" s="285">
        <f>SUM('ADICIONES  2018'!C831:M831)</f>
        <v>268399797</v>
      </c>
      <c r="F831" s="285"/>
      <c r="G831" s="285"/>
      <c r="H831" s="285"/>
      <c r="I831" s="285"/>
      <c r="J831" s="285"/>
      <c r="K831" s="285">
        <f t="shared" si="763"/>
        <v>268399797</v>
      </c>
      <c r="L831" s="285"/>
      <c r="M831" s="285"/>
      <c r="N831" s="285"/>
      <c r="O831" s="285"/>
      <c r="P831" s="285">
        <v>268399797</v>
      </c>
      <c r="Q831" s="285"/>
      <c r="R831" s="285">
        <f t="shared" si="728"/>
        <v>268399797</v>
      </c>
      <c r="S831" s="285"/>
      <c r="T831" s="285"/>
      <c r="U831" s="285"/>
      <c r="V831" s="285"/>
      <c r="W831" s="285">
        <v>0</v>
      </c>
      <c r="X831" s="285"/>
      <c r="Y831" s="285"/>
      <c r="Z831" s="285"/>
      <c r="AA831" s="285">
        <f t="shared" ref="AA831:AA894" si="764">SUM(S831:Z831)</f>
        <v>0</v>
      </c>
      <c r="AB831" s="285">
        <f t="shared" si="706"/>
        <v>268399797</v>
      </c>
      <c r="AC831" s="113">
        <f t="shared" si="707"/>
        <v>1</v>
      </c>
    </row>
    <row r="832" spans="1:29" s="21" customFormat="1" ht="60" x14ac:dyDescent="0.2">
      <c r="A832" s="92"/>
      <c r="B832" s="140" t="s">
        <v>1997</v>
      </c>
      <c r="C832" s="141" t="s">
        <v>1998</v>
      </c>
      <c r="D832" s="285"/>
      <c r="E832" s="285">
        <f>SUM('ADICIONES  2018'!C832:M832)</f>
        <v>1000000000</v>
      </c>
      <c r="F832" s="285"/>
      <c r="G832" s="285"/>
      <c r="H832" s="285"/>
      <c r="I832" s="285"/>
      <c r="J832" s="285"/>
      <c r="K832" s="285">
        <f t="shared" si="763"/>
        <v>1000000000</v>
      </c>
      <c r="L832" s="285"/>
      <c r="M832" s="285"/>
      <c r="N832" s="285"/>
      <c r="O832" s="285"/>
      <c r="P832" s="285">
        <v>500000000</v>
      </c>
      <c r="Q832" s="285"/>
      <c r="R832" s="285">
        <f t="shared" si="728"/>
        <v>500000000</v>
      </c>
      <c r="S832" s="285"/>
      <c r="T832" s="285"/>
      <c r="U832" s="285"/>
      <c r="V832" s="285"/>
      <c r="W832" s="285">
        <v>0</v>
      </c>
      <c r="X832" s="285"/>
      <c r="Y832" s="285"/>
      <c r="Z832" s="285"/>
      <c r="AA832" s="285">
        <f t="shared" si="764"/>
        <v>0</v>
      </c>
      <c r="AB832" s="285">
        <f t="shared" si="706"/>
        <v>500000000</v>
      </c>
      <c r="AC832" s="113">
        <f t="shared" si="707"/>
        <v>0.5</v>
      </c>
    </row>
    <row r="833" spans="1:29" s="21" customFormat="1" ht="45" x14ac:dyDescent="0.2">
      <c r="A833" s="92"/>
      <c r="B833" s="140" t="s">
        <v>1999</v>
      </c>
      <c r="C833" s="141" t="s">
        <v>2000</v>
      </c>
      <c r="D833" s="285"/>
      <c r="E833" s="285">
        <f>SUM('ADICIONES  2018'!C833:M833)</f>
        <v>107000000</v>
      </c>
      <c r="F833" s="285">
        <v>107000000</v>
      </c>
      <c r="G833" s="285"/>
      <c r="H833" s="285"/>
      <c r="I833" s="285"/>
      <c r="J833" s="285"/>
      <c r="K833" s="285">
        <f t="shared" si="763"/>
        <v>0</v>
      </c>
      <c r="L833" s="285"/>
      <c r="M833" s="285"/>
      <c r="N833" s="285"/>
      <c r="O833" s="285"/>
      <c r="P833" s="285">
        <v>107000000</v>
      </c>
      <c r="Q833" s="285"/>
      <c r="R833" s="285">
        <f t="shared" si="728"/>
        <v>107000000</v>
      </c>
      <c r="S833" s="285"/>
      <c r="T833" s="285"/>
      <c r="U833" s="285"/>
      <c r="V833" s="285"/>
      <c r="W833" s="285">
        <v>0</v>
      </c>
      <c r="X833" s="285"/>
      <c r="Y833" s="285"/>
      <c r="Z833" s="285"/>
      <c r="AA833" s="285">
        <f t="shared" si="764"/>
        <v>0</v>
      </c>
      <c r="AB833" s="285">
        <f t="shared" si="706"/>
        <v>107000000</v>
      </c>
      <c r="AC833" s="113">
        <v>0</v>
      </c>
    </row>
    <row r="834" spans="1:29" s="21" customFormat="1" ht="45" x14ac:dyDescent="0.2">
      <c r="A834" s="92"/>
      <c r="B834" s="140" t="s">
        <v>2001</v>
      </c>
      <c r="C834" s="141" t="s">
        <v>2002</v>
      </c>
      <c r="D834" s="285"/>
      <c r="E834" s="285">
        <f>SUM('ADICIONES  2018'!C834:M834)</f>
        <v>904400</v>
      </c>
      <c r="F834" s="285"/>
      <c r="G834" s="285"/>
      <c r="H834" s="285"/>
      <c r="I834" s="285"/>
      <c r="J834" s="285"/>
      <c r="K834" s="285">
        <f t="shared" si="763"/>
        <v>904400</v>
      </c>
      <c r="L834" s="285"/>
      <c r="M834" s="285"/>
      <c r="N834" s="285"/>
      <c r="O834" s="285"/>
      <c r="P834" s="285">
        <v>904400</v>
      </c>
      <c r="Q834" s="285"/>
      <c r="R834" s="285">
        <f t="shared" si="728"/>
        <v>904400</v>
      </c>
      <c r="S834" s="285"/>
      <c r="T834" s="285"/>
      <c r="U834" s="285"/>
      <c r="V834" s="285"/>
      <c r="W834" s="285">
        <v>0</v>
      </c>
      <c r="X834" s="285"/>
      <c r="Y834" s="285"/>
      <c r="Z834" s="285"/>
      <c r="AA834" s="285">
        <f t="shared" si="764"/>
        <v>0</v>
      </c>
      <c r="AB834" s="285">
        <f t="shared" si="706"/>
        <v>904400</v>
      </c>
      <c r="AC834" s="113">
        <f t="shared" si="707"/>
        <v>1</v>
      </c>
    </row>
    <row r="835" spans="1:29" s="21" customFormat="1" ht="30" x14ac:dyDescent="0.2">
      <c r="A835" s="92"/>
      <c r="B835" s="140" t="s">
        <v>2003</v>
      </c>
      <c r="C835" s="141" t="s">
        <v>2004</v>
      </c>
      <c r="D835" s="285"/>
      <c r="E835" s="285">
        <f>SUM('ADICIONES  2018'!C835:M835)</f>
        <v>1450410.2</v>
      </c>
      <c r="F835" s="285"/>
      <c r="G835" s="285"/>
      <c r="H835" s="285"/>
      <c r="I835" s="285"/>
      <c r="J835" s="285"/>
      <c r="K835" s="285">
        <f t="shared" si="763"/>
        <v>1450410.2</v>
      </c>
      <c r="L835" s="285"/>
      <c r="M835" s="285"/>
      <c r="N835" s="285"/>
      <c r="O835" s="285"/>
      <c r="P835" s="285">
        <v>1450410.2</v>
      </c>
      <c r="Q835" s="285"/>
      <c r="R835" s="285">
        <f t="shared" si="728"/>
        <v>1450410.2</v>
      </c>
      <c r="S835" s="285"/>
      <c r="T835" s="285"/>
      <c r="U835" s="285"/>
      <c r="V835" s="285"/>
      <c r="W835" s="285">
        <v>0</v>
      </c>
      <c r="X835" s="285"/>
      <c r="Y835" s="285"/>
      <c r="Z835" s="285"/>
      <c r="AA835" s="285">
        <f t="shared" si="764"/>
        <v>0</v>
      </c>
      <c r="AB835" s="285">
        <f t="shared" si="706"/>
        <v>1450410.2</v>
      </c>
      <c r="AC835" s="113">
        <f t="shared" si="707"/>
        <v>1</v>
      </c>
    </row>
    <row r="836" spans="1:29" s="21" customFormat="1" ht="30" x14ac:dyDescent="0.2">
      <c r="A836" s="92"/>
      <c r="B836" s="140" t="s">
        <v>2005</v>
      </c>
      <c r="C836" s="141" t="s">
        <v>2006</v>
      </c>
      <c r="D836" s="285"/>
      <c r="E836" s="285">
        <f>SUM('ADICIONES  2018'!C836:M836)</f>
        <v>57681818</v>
      </c>
      <c r="F836" s="285"/>
      <c r="G836" s="285"/>
      <c r="H836" s="285"/>
      <c r="I836" s="285"/>
      <c r="J836" s="285"/>
      <c r="K836" s="285">
        <f t="shared" si="763"/>
        <v>57681818</v>
      </c>
      <c r="L836" s="285"/>
      <c r="M836" s="285"/>
      <c r="N836" s="285"/>
      <c r="O836" s="285"/>
      <c r="P836" s="285">
        <v>57681818</v>
      </c>
      <c r="Q836" s="285"/>
      <c r="R836" s="285">
        <f t="shared" si="728"/>
        <v>57681818</v>
      </c>
      <c r="S836" s="285"/>
      <c r="T836" s="285"/>
      <c r="U836" s="285"/>
      <c r="V836" s="285"/>
      <c r="W836" s="285">
        <v>0</v>
      </c>
      <c r="X836" s="285"/>
      <c r="Y836" s="285"/>
      <c r="Z836" s="285"/>
      <c r="AA836" s="285">
        <f t="shared" si="764"/>
        <v>0</v>
      </c>
      <c r="AB836" s="285">
        <f t="shared" si="706"/>
        <v>57681818</v>
      </c>
      <c r="AC836" s="113">
        <f t="shared" si="707"/>
        <v>1</v>
      </c>
    </row>
    <row r="837" spans="1:29" s="21" customFormat="1" ht="30" x14ac:dyDescent="0.2">
      <c r="A837" s="92"/>
      <c r="B837" s="140" t="s">
        <v>2007</v>
      </c>
      <c r="C837" s="141" t="s">
        <v>2008</v>
      </c>
      <c r="D837" s="285"/>
      <c r="E837" s="285">
        <f>SUM('ADICIONES  2018'!C837:M837)</f>
        <v>30448635</v>
      </c>
      <c r="F837" s="285"/>
      <c r="G837" s="285"/>
      <c r="H837" s="285"/>
      <c r="I837" s="285"/>
      <c r="J837" s="285"/>
      <c r="K837" s="285">
        <f t="shared" si="763"/>
        <v>30448635</v>
      </c>
      <c r="L837" s="285"/>
      <c r="M837" s="285"/>
      <c r="N837" s="285"/>
      <c r="O837" s="285"/>
      <c r="P837" s="285">
        <v>6168331</v>
      </c>
      <c r="Q837" s="285"/>
      <c r="R837" s="285">
        <f t="shared" si="728"/>
        <v>6168331</v>
      </c>
      <c r="S837" s="285"/>
      <c r="T837" s="285"/>
      <c r="U837" s="285"/>
      <c r="V837" s="285"/>
      <c r="W837" s="285">
        <v>0</v>
      </c>
      <c r="X837" s="285"/>
      <c r="Y837" s="285"/>
      <c r="Z837" s="285"/>
      <c r="AA837" s="285">
        <f t="shared" si="764"/>
        <v>0</v>
      </c>
      <c r="AB837" s="285">
        <f t="shared" si="706"/>
        <v>6168331</v>
      </c>
      <c r="AC837" s="113">
        <f t="shared" si="707"/>
        <v>0.20258152787473066</v>
      </c>
    </row>
    <row r="838" spans="1:29" s="21" customFormat="1" ht="75" x14ac:dyDescent="0.2">
      <c r="A838" s="92"/>
      <c r="B838" s="140" t="s">
        <v>2009</v>
      </c>
      <c r="C838" s="141" t="s">
        <v>2010</v>
      </c>
      <c r="D838" s="285"/>
      <c r="E838" s="285">
        <f>SUM('ADICIONES  2018'!C838:M838)</f>
        <v>1500000000</v>
      </c>
      <c r="F838" s="285"/>
      <c r="G838" s="285"/>
      <c r="H838" s="285"/>
      <c r="I838" s="285"/>
      <c r="J838" s="285"/>
      <c r="K838" s="285">
        <f t="shared" si="763"/>
        <v>1500000000</v>
      </c>
      <c r="L838" s="285"/>
      <c r="M838" s="285"/>
      <c r="N838" s="285"/>
      <c r="O838" s="285"/>
      <c r="P838" s="285">
        <v>1500000000</v>
      </c>
      <c r="Q838" s="285"/>
      <c r="R838" s="285">
        <f t="shared" si="728"/>
        <v>1500000000</v>
      </c>
      <c r="S838" s="285"/>
      <c r="T838" s="285"/>
      <c r="U838" s="285"/>
      <c r="V838" s="285"/>
      <c r="W838" s="285">
        <v>0</v>
      </c>
      <c r="X838" s="285"/>
      <c r="Y838" s="285"/>
      <c r="Z838" s="285"/>
      <c r="AA838" s="285">
        <f t="shared" si="764"/>
        <v>0</v>
      </c>
      <c r="AB838" s="285">
        <f t="shared" si="706"/>
        <v>1500000000</v>
      </c>
      <c r="AC838" s="113">
        <f t="shared" si="707"/>
        <v>1</v>
      </c>
    </row>
    <row r="839" spans="1:29" s="21" customFormat="1" ht="30" x14ac:dyDescent="0.2">
      <c r="A839" s="92"/>
      <c r="B839" s="140" t="s">
        <v>2011</v>
      </c>
      <c r="C839" s="141" t="s">
        <v>2012</v>
      </c>
      <c r="D839" s="285"/>
      <c r="E839" s="285">
        <f>SUM('ADICIONES  2018'!C839:M839)</f>
        <v>721656438.60000002</v>
      </c>
      <c r="F839" s="285"/>
      <c r="G839" s="285"/>
      <c r="H839" s="285"/>
      <c r="I839" s="285"/>
      <c r="J839" s="285"/>
      <c r="K839" s="285">
        <f t="shared" si="763"/>
        <v>721656438.60000002</v>
      </c>
      <c r="L839" s="285"/>
      <c r="M839" s="285"/>
      <c r="N839" s="285"/>
      <c r="O839" s="285"/>
      <c r="P839" s="285">
        <v>721656438.60000002</v>
      </c>
      <c r="Q839" s="285"/>
      <c r="R839" s="285">
        <f t="shared" si="728"/>
        <v>721656438.60000002</v>
      </c>
      <c r="S839" s="285"/>
      <c r="T839" s="285"/>
      <c r="U839" s="285"/>
      <c r="V839" s="285"/>
      <c r="W839" s="285">
        <v>0</v>
      </c>
      <c r="X839" s="285"/>
      <c r="Y839" s="285"/>
      <c r="Z839" s="285"/>
      <c r="AA839" s="285">
        <f t="shared" si="764"/>
        <v>0</v>
      </c>
      <c r="AB839" s="285">
        <f t="shared" si="706"/>
        <v>721656438.60000002</v>
      </c>
      <c r="AC839" s="113">
        <f t="shared" si="707"/>
        <v>1</v>
      </c>
    </row>
    <row r="840" spans="1:29" s="21" customFormat="1" ht="30" x14ac:dyDescent="0.2">
      <c r="A840" s="92"/>
      <c r="B840" s="140" t="s">
        <v>2013</v>
      </c>
      <c r="C840" s="141" t="s">
        <v>2014</v>
      </c>
      <c r="D840" s="285"/>
      <c r="E840" s="285">
        <f>SUM('ADICIONES  2018'!C840:M840)</f>
        <v>269194</v>
      </c>
      <c r="F840" s="285"/>
      <c r="G840" s="285"/>
      <c r="H840" s="285"/>
      <c r="I840" s="285"/>
      <c r="J840" s="285"/>
      <c r="K840" s="285">
        <f t="shared" si="763"/>
        <v>269194</v>
      </c>
      <c r="L840" s="285"/>
      <c r="M840" s="285"/>
      <c r="N840" s="285"/>
      <c r="O840" s="285"/>
      <c r="P840" s="285">
        <v>269194</v>
      </c>
      <c r="Q840" s="285"/>
      <c r="R840" s="285">
        <f t="shared" si="728"/>
        <v>269194</v>
      </c>
      <c r="S840" s="285"/>
      <c r="T840" s="285"/>
      <c r="U840" s="285"/>
      <c r="V840" s="285"/>
      <c r="W840" s="285">
        <v>0</v>
      </c>
      <c r="X840" s="285"/>
      <c r="Y840" s="285"/>
      <c r="Z840" s="285"/>
      <c r="AA840" s="285">
        <f t="shared" si="764"/>
        <v>0</v>
      </c>
      <c r="AB840" s="285">
        <f t="shared" si="706"/>
        <v>269194</v>
      </c>
      <c r="AC840" s="113">
        <f t="shared" si="707"/>
        <v>1</v>
      </c>
    </row>
    <row r="841" spans="1:29" s="21" customFormat="1" ht="30" x14ac:dyDescent="0.2">
      <c r="A841" s="92"/>
      <c r="B841" s="140" t="s">
        <v>2015</v>
      </c>
      <c r="C841" s="141" t="s">
        <v>2016</v>
      </c>
      <c r="D841" s="285"/>
      <c r="E841" s="285">
        <f>SUM('ADICIONES  2018'!C841:M841)</f>
        <v>226909</v>
      </c>
      <c r="F841" s="285"/>
      <c r="G841" s="285"/>
      <c r="H841" s="285"/>
      <c r="I841" s="285"/>
      <c r="J841" s="285"/>
      <c r="K841" s="285">
        <f t="shared" si="763"/>
        <v>226909</v>
      </c>
      <c r="L841" s="285"/>
      <c r="M841" s="285"/>
      <c r="N841" s="285"/>
      <c r="O841" s="285"/>
      <c r="P841" s="285">
        <v>226909</v>
      </c>
      <c r="Q841" s="285"/>
      <c r="R841" s="285">
        <f t="shared" si="728"/>
        <v>226909</v>
      </c>
      <c r="S841" s="285"/>
      <c r="T841" s="285"/>
      <c r="U841" s="285"/>
      <c r="V841" s="285"/>
      <c r="W841" s="285">
        <v>0</v>
      </c>
      <c r="X841" s="285"/>
      <c r="Y841" s="285"/>
      <c r="Z841" s="285"/>
      <c r="AA841" s="285">
        <f t="shared" si="764"/>
        <v>0</v>
      </c>
      <c r="AB841" s="285">
        <f t="shared" si="706"/>
        <v>226909</v>
      </c>
      <c r="AC841" s="113">
        <f t="shared" si="707"/>
        <v>1</v>
      </c>
    </row>
    <row r="842" spans="1:29" s="21" customFormat="1" ht="30" x14ac:dyDescent="0.2">
      <c r="A842" s="92"/>
      <c r="B842" s="140" t="s">
        <v>2017</v>
      </c>
      <c r="C842" s="141" t="s">
        <v>2018</v>
      </c>
      <c r="D842" s="285"/>
      <c r="E842" s="285">
        <f>SUM('ADICIONES  2018'!C842:M842)</f>
        <v>3534103</v>
      </c>
      <c r="F842" s="285"/>
      <c r="G842" s="285"/>
      <c r="H842" s="285"/>
      <c r="I842" s="285"/>
      <c r="J842" s="285"/>
      <c r="K842" s="285">
        <f t="shared" si="763"/>
        <v>3534103</v>
      </c>
      <c r="L842" s="285"/>
      <c r="M842" s="285"/>
      <c r="N842" s="285"/>
      <c r="O842" s="285"/>
      <c r="P842" s="285">
        <v>3534103</v>
      </c>
      <c r="Q842" s="285"/>
      <c r="R842" s="285">
        <f t="shared" si="728"/>
        <v>3534103</v>
      </c>
      <c r="S842" s="285"/>
      <c r="T842" s="285"/>
      <c r="U842" s="285"/>
      <c r="V842" s="285"/>
      <c r="W842" s="285">
        <v>0</v>
      </c>
      <c r="X842" s="285"/>
      <c r="Y842" s="285"/>
      <c r="Z842" s="285"/>
      <c r="AA842" s="285">
        <f t="shared" si="764"/>
        <v>0</v>
      </c>
      <c r="AB842" s="285">
        <f t="shared" si="706"/>
        <v>3534103</v>
      </c>
      <c r="AC842" s="113">
        <f t="shared" si="707"/>
        <v>1</v>
      </c>
    </row>
    <row r="843" spans="1:29" s="21" customFormat="1" ht="30" x14ac:dyDescent="0.2">
      <c r="A843" s="92"/>
      <c r="B843" s="140" t="s">
        <v>2019</v>
      </c>
      <c r="C843" s="141" t="s">
        <v>2020</v>
      </c>
      <c r="D843" s="285"/>
      <c r="E843" s="285">
        <f>SUM('ADICIONES  2018'!C843:M843)</f>
        <v>8107752</v>
      </c>
      <c r="F843" s="285"/>
      <c r="G843" s="285"/>
      <c r="H843" s="285"/>
      <c r="I843" s="285"/>
      <c r="J843" s="285"/>
      <c r="K843" s="285">
        <f t="shared" si="763"/>
        <v>8107752</v>
      </c>
      <c r="L843" s="285"/>
      <c r="M843" s="285"/>
      <c r="N843" s="285"/>
      <c r="O843" s="285"/>
      <c r="P843" s="285">
        <v>8107752</v>
      </c>
      <c r="Q843" s="285"/>
      <c r="R843" s="285">
        <f t="shared" si="728"/>
        <v>8107752</v>
      </c>
      <c r="S843" s="285"/>
      <c r="T843" s="285"/>
      <c r="U843" s="285"/>
      <c r="V843" s="285"/>
      <c r="W843" s="285">
        <v>0</v>
      </c>
      <c r="X843" s="285"/>
      <c r="Y843" s="285"/>
      <c r="Z843" s="285"/>
      <c r="AA843" s="285">
        <f t="shared" si="764"/>
        <v>0</v>
      </c>
      <c r="AB843" s="285">
        <f t="shared" si="706"/>
        <v>8107752</v>
      </c>
      <c r="AC843" s="113">
        <f t="shared" si="707"/>
        <v>1</v>
      </c>
    </row>
    <row r="844" spans="1:29" s="21" customFormat="1" ht="30" x14ac:dyDescent="0.2">
      <c r="A844" s="92"/>
      <c r="B844" s="140" t="s">
        <v>2021</v>
      </c>
      <c r="C844" s="141" t="s">
        <v>2022</v>
      </c>
      <c r="D844" s="285"/>
      <c r="E844" s="285">
        <f>SUM('ADICIONES  2018'!C844:M844)</f>
        <v>3250453</v>
      </c>
      <c r="F844" s="285"/>
      <c r="G844" s="285"/>
      <c r="H844" s="285"/>
      <c r="I844" s="285"/>
      <c r="J844" s="285"/>
      <c r="K844" s="285">
        <f t="shared" si="763"/>
        <v>3250453</v>
      </c>
      <c r="L844" s="285"/>
      <c r="M844" s="285"/>
      <c r="N844" s="285"/>
      <c r="O844" s="285"/>
      <c r="P844" s="285">
        <v>3250453</v>
      </c>
      <c r="Q844" s="285"/>
      <c r="R844" s="285">
        <f t="shared" si="728"/>
        <v>3250453</v>
      </c>
      <c r="S844" s="285"/>
      <c r="T844" s="285"/>
      <c r="U844" s="285"/>
      <c r="V844" s="285"/>
      <c r="W844" s="285">
        <v>0</v>
      </c>
      <c r="X844" s="285"/>
      <c r="Y844" s="285"/>
      <c r="Z844" s="285"/>
      <c r="AA844" s="285">
        <f t="shared" si="764"/>
        <v>0</v>
      </c>
      <c r="AB844" s="285">
        <f t="shared" si="706"/>
        <v>3250453</v>
      </c>
      <c r="AC844" s="113">
        <f t="shared" si="707"/>
        <v>1</v>
      </c>
    </row>
    <row r="845" spans="1:29" s="21" customFormat="1" ht="30" x14ac:dyDescent="0.2">
      <c r="A845" s="92"/>
      <c r="B845" s="140" t="s">
        <v>2023</v>
      </c>
      <c r="C845" s="141" t="s">
        <v>2024</v>
      </c>
      <c r="D845" s="285"/>
      <c r="E845" s="285">
        <f>SUM('ADICIONES  2018'!C845:M845)</f>
        <v>353121</v>
      </c>
      <c r="F845" s="285"/>
      <c r="G845" s="285"/>
      <c r="H845" s="285"/>
      <c r="I845" s="285"/>
      <c r="J845" s="285"/>
      <c r="K845" s="285">
        <f t="shared" si="763"/>
        <v>353121</v>
      </c>
      <c r="L845" s="285"/>
      <c r="M845" s="285"/>
      <c r="N845" s="285"/>
      <c r="O845" s="285"/>
      <c r="P845" s="285">
        <v>353121</v>
      </c>
      <c r="Q845" s="285"/>
      <c r="R845" s="285">
        <f t="shared" si="728"/>
        <v>353121</v>
      </c>
      <c r="S845" s="285"/>
      <c r="T845" s="285"/>
      <c r="U845" s="285"/>
      <c r="V845" s="285"/>
      <c r="W845" s="285">
        <v>0</v>
      </c>
      <c r="X845" s="285"/>
      <c r="Y845" s="285"/>
      <c r="Z845" s="285"/>
      <c r="AA845" s="285">
        <f t="shared" si="764"/>
        <v>0</v>
      </c>
      <c r="AB845" s="285">
        <f t="shared" si="706"/>
        <v>353121</v>
      </c>
      <c r="AC845" s="113">
        <f t="shared" si="707"/>
        <v>1</v>
      </c>
    </row>
    <row r="846" spans="1:29" s="21" customFormat="1" ht="30" x14ac:dyDescent="0.2">
      <c r="A846" s="92"/>
      <c r="B846" s="140" t="s">
        <v>2025</v>
      </c>
      <c r="C846" s="141" t="s">
        <v>2024</v>
      </c>
      <c r="D846" s="285"/>
      <c r="E846" s="285">
        <f>SUM('ADICIONES  2018'!C846:M846)</f>
        <v>1812787</v>
      </c>
      <c r="F846" s="285"/>
      <c r="G846" s="285"/>
      <c r="H846" s="285"/>
      <c r="I846" s="285"/>
      <c r="J846" s="285"/>
      <c r="K846" s="285">
        <f t="shared" si="763"/>
        <v>1812787</v>
      </c>
      <c r="L846" s="285"/>
      <c r="M846" s="285"/>
      <c r="N846" s="285"/>
      <c r="O846" s="285"/>
      <c r="P846" s="285">
        <v>1812787</v>
      </c>
      <c r="Q846" s="285"/>
      <c r="R846" s="285">
        <f t="shared" si="728"/>
        <v>1812787</v>
      </c>
      <c r="S846" s="285"/>
      <c r="T846" s="285"/>
      <c r="U846" s="285"/>
      <c r="V846" s="285"/>
      <c r="W846" s="285">
        <v>0</v>
      </c>
      <c r="X846" s="285"/>
      <c r="Y846" s="285"/>
      <c r="Z846" s="285"/>
      <c r="AA846" s="285">
        <f t="shared" si="764"/>
        <v>0</v>
      </c>
      <c r="AB846" s="285">
        <f t="shared" si="706"/>
        <v>1812787</v>
      </c>
      <c r="AC846" s="113">
        <f t="shared" si="707"/>
        <v>1</v>
      </c>
    </row>
    <row r="847" spans="1:29" s="21" customFormat="1" ht="30" x14ac:dyDescent="0.2">
      <c r="A847" s="92"/>
      <c r="B847" s="140" t="s">
        <v>2026</v>
      </c>
      <c r="C847" s="141" t="s">
        <v>2027</v>
      </c>
      <c r="D847" s="285"/>
      <c r="E847" s="285">
        <f>SUM('ADICIONES  2018'!C847:M847)</f>
        <v>769188</v>
      </c>
      <c r="F847" s="285"/>
      <c r="G847" s="285"/>
      <c r="H847" s="285"/>
      <c r="I847" s="285"/>
      <c r="J847" s="285"/>
      <c r="K847" s="285">
        <f t="shared" si="763"/>
        <v>769188</v>
      </c>
      <c r="L847" s="285"/>
      <c r="M847" s="285"/>
      <c r="N847" s="285"/>
      <c r="O847" s="285"/>
      <c r="P847" s="285">
        <v>769188</v>
      </c>
      <c r="Q847" s="285"/>
      <c r="R847" s="285">
        <f t="shared" si="728"/>
        <v>769188</v>
      </c>
      <c r="S847" s="285"/>
      <c r="T847" s="285"/>
      <c r="U847" s="285"/>
      <c r="V847" s="285"/>
      <c r="W847" s="285">
        <v>0</v>
      </c>
      <c r="X847" s="285"/>
      <c r="Y847" s="285"/>
      <c r="Z847" s="285"/>
      <c r="AA847" s="285">
        <f t="shared" si="764"/>
        <v>0</v>
      </c>
      <c r="AB847" s="285">
        <f t="shared" si="706"/>
        <v>769188</v>
      </c>
      <c r="AC847" s="113">
        <f t="shared" si="707"/>
        <v>1</v>
      </c>
    </row>
    <row r="848" spans="1:29" s="21" customFormat="1" ht="30" x14ac:dyDescent="0.2">
      <c r="A848" s="92"/>
      <c r="B848" s="140" t="s">
        <v>2028</v>
      </c>
      <c r="C848" s="141" t="s">
        <v>2029</v>
      </c>
      <c r="D848" s="285"/>
      <c r="E848" s="285">
        <f>SUM('ADICIONES  2018'!C848:M848)</f>
        <v>2604183</v>
      </c>
      <c r="F848" s="285"/>
      <c r="G848" s="285"/>
      <c r="H848" s="285"/>
      <c r="I848" s="285"/>
      <c r="J848" s="285"/>
      <c r="K848" s="285">
        <f t="shared" si="763"/>
        <v>2604183</v>
      </c>
      <c r="L848" s="285"/>
      <c r="M848" s="285"/>
      <c r="N848" s="285"/>
      <c r="O848" s="285"/>
      <c r="P848" s="285">
        <v>2604183</v>
      </c>
      <c r="Q848" s="285"/>
      <c r="R848" s="285">
        <f t="shared" si="728"/>
        <v>2604183</v>
      </c>
      <c r="S848" s="285"/>
      <c r="T848" s="285"/>
      <c r="U848" s="285"/>
      <c r="V848" s="285"/>
      <c r="W848" s="285">
        <v>0</v>
      </c>
      <c r="X848" s="285"/>
      <c r="Y848" s="285"/>
      <c r="Z848" s="285"/>
      <c r="AA848" s="285">
        <f t="shared" si="764"/>
        <v>0</v>
      </c>
      <c r="AB848" s="285">
        <f t="shared" si="706"/>
        <v>2604183</v>
      </c>
      <c r="AC848" s="113">
        <f t="shared" si="707"/>
        <v>1</v>
      </c>
    </row>
    <row r="849" spans="1:29" s="21" customFormat="1" ht="30" x14ac:dyDescent="0.2">
      <c r="A849" s="92"/>
      <c r="B849" s="140" t="s">
        <v>2030</v>
      </c>
      <c r="C849" s="141" t="s">
        <v>2031</v>
      </c>
      <c r="D849" s="285"/>
      <c r="E849" s="285">
        <f>SUM('ADICIONES  2018'!C849:M849)</f>
        <v>1098843</v>
      </c>
      <c r="F849" s="285"/>
      <c r="G849" s="285"/>
      <c r="H849" s="285"/>
      <c r="I849" s="285"/>
      <c r="J849" s="285"/>
      <c r="K849" s="285">
        <f t="shared" si="763"/>
        <v>1098843</v>
      </c>
      <c r="L849" s="285"/>
      <c r="M849" s="285"/>
      <c r="N849" s="285"/>
      <c r="O849" s="285"/>
      <c r="P849" s="285">
        <v>1098843</v>
      </c>
      <c r="Q849" s="285"/>
      <c r="R849" s="285">
        <f t="shared" si="728"/>
        <v>1098843</v>
      </c>
      <c r="S849" s="285"/>
      <c r="T849" s="285"/>
      <c r="U849" s="285"/>
      <c r="V849" s="285"/>
      <c r="W849" s="285">
        <v>0</v>
      </c>
      <c r="X849" s="285"/>
      <c r="Y849" s="285"/>
      <c r="Z849" s="285"/>
      <c r="AA849" s="285">
        <f t="shared" si="764"/>
        <v>0</v>
      </c>
      <c r="AB849" s="285">
        <f t="shared" si="706"/>
        <v>1098843</v>
      </c>
      <c r="AC849" s="113">
        <f t="shared" si="707"/>
        <v>1</v>
      </c>
    </row>
    <row r="850" spans="1:29" s="21" customFormat="1" ht="30" x14ac:dyDescent="0.2">
      <c r="A850" s="92"/>
      <c r="B850" s="140" t="s">
        <v>2032</v>
      </c>
      <c r="C850" s="141" t="s">
        <v>2033</v>
      </c>
      <c r="D850" s="285"/>
      <c r="E850" s="285">
        <f>SUM('ADICIONES  2018'!C850:M850)</f>
        <v>178591257</v>
      </c>
      <c r="F850" s="285"/>
      <c r="G850" s="285"/>
      <c r="H850" s="285"/>
      <c r="I850" s="285"/>
      <c r="J850" s="285"/>
      <c r="K850" s="285">
        <f t="shared" si="763"/>
        <v>178591257</v>
      </c>
      <c r="L850" s="285"/>
      <c r="M850" s="285"/>
      <c r="N850" s="285"/>
      <c r="O850" s="285"/>
      <c r="P850" s="285">
        <v>178591257</v>
      </c>
      <c r="Q850" s="285"/>
      <c r="R850" s="285">
        <f t="shared" si="728"/>
        <v>178591257</v>
      </c>
      <c r="S850" s="285"/>
      <c r="T850" s="285"/>
      <c r="U850" s="285"/>
      <c r="V850" s="285"/>
      <c r="W850" s="285">
        <v>0</v>
      </c>
      <c r="X850" s="285"/>
      <c r="Y850" s="285"/>
      <c r="Z850" s="285"/>
      <c r="AA850" s="285">
        <f t="shared" si="764"/>
        <v>0</v>
      </c>
      <c r="AB850" s="285">
        <f t="shared" si="706"/>
        <v>178591257</v>
      </c>
      <c r="AC850" s="113">
        <f t="shared" si="707"/>
        <v>1</v>
      </c>
    </row>
    <row r="851" spans="1:29" s="21" customFormat="1" ht="45" x14ac:dyDescent="0.2">
      <c r="A851" s="92"/>
      <c r="B851" s="140" t="s">
        <v>2034</v>
      </c>
      <c r="C851" s="141" t="s">
        <v>2035</v>
      </c>
      <c r="D851" s="285"/>
      <c r="E851" s="285">
        <f>SUM('ADICIONES  2018'!C851:M851)</f>
        <v>1394469</v>
      </c>
      <c r="F851" s="285"/>
      <c r="G851" s="285"/>
      <c r="H851" s="285"/>
      <c r="I851" s="285"/>
      <c r="J851" s="285"/>
      <c r="K851" s="285">
        <f t="shared" si="763"/>
        <v>1394469</v>
      </c>
      <c r="L851" s="285"/>
      <c r="M851" s="285"/>
      <c r="N851" s="285"/>
      <c r="O851" s="285"/>
      <c r="P851" s="285">
        <v>1394469</v>
      </c>
      <c r="Q851" s="285"/>
      <c r="R851" s="285">
        <f t="shared" si="728"/>
        <v>1394469</v>
      </c>
      <c r="S851" s="285"/>
      <c r="T851" s="285"/>
      <c r="U851" s="285"/>
      <c r="V851" s="285"/>
      <c r="W851" s="285">
        <v>0</v>
      </c>
      <c r="X851" s="285"/>
      <c r="Y851" s="285"/>
      <c r="Z851" s="285"/>
      <c r="AA851" s="285">
        <f t="shared" si="764"/>
        <v>0</v>
      </c>
      <c r="AB851" s="285">
        <f t="shared" si="706"/>
        <v>1394469</v>
      </c>
      <c r="AC851" s="113">
        <f t="shared" si="707"/>
        <v>1</v>
      </c>
    </row>
    <row r="852" spans="1:29" s="21" customFormat="1" ht="30" x14ac:dyDescent="0.2">
      <c r="A852" s="92"/>
      <c r="B852" s="140" t="s">
        <v>2036</v>
      </c>
      <c r="C852" s="141" t="s">
        <v>2037</v>
      </c>
      <c r="D852" s="285"/>
      <c r="E852" s="285">
        <f>SUM('ADICIONES  2018'!C852:M852)</f>
        <v>620297</v>
      </c>
      <c r="F852" s="285"/>
      <c r="G852" s="285"/>
      <c r="H852" s="285"/>
      <c r="I852" s="285"/>
      <c r="J852" s="285"/>
      <c r="K852" s="285">
        <f t="shared" si="763"/>
        <v>620297</v>
      </c>
      <c r="L852" s="285"/>
      <c r="M852" s="285"/>
      <c r="N852" s="285"/>
      <c r="O852" s="285"/>
      <c r="P852" s="285">
        <v>620297</v>
      </c>
      <c r="Q852" s="285"/>
      <c r="R852" s="285">
        <f t="shared" si="728"/>
        <v>620297</v>
      </c>
      <c r="S852" s="285"/>
      <c r="T852" s="285"/>
      <c r="U852" s="285"/>
      <c r="V852" s="285"/>
      <c r="W852" s="285">
        <v>0</v>
      </c>
      <c r="X852" s="285"/>
      <c r="Y852" s="285"/>
      <c r="Z852" s="285"/>
      <c r="AA852" s="285">
        <f t="shared" si="764"/>
        <v>0</v>
      </c>
      <c r="AB852" s="285">
        <f t="shared" si="706"/>
        <v>620297</v>
      </c>
      <c r="AC852" s="113">
        <f t="shared" si="707"/>
        <v>1</v>
      </c>
    </row>
    <row r="853" spans="1:29" s="21" customFormat="1" ht="45" x14ac:dyDescent="0.2">
      <c r="A853" s="92"/>
      <c r="B853" s="140" t="s">
        <v>2038</v>
      </c>
      <c r="C853" s="141" t="s">
        <v>2039</v>
      </c>
      <c r="D853" s="285"/>
      <c r="E853" s="285">
        <f>SUM('ADICIONES  2018'!C853:M853)</f>
        <v>888573</v>
      </c>
      <c r="F853" s="285"/>
      <c r="G853" s="285"/>
      <c r="H853" s="285"/>
      <c r="I853" s="285"/>
      <c r="J853" s="285"/>
      <c r="K853" s="285">
        <f t="shared" si="763"/>
        <v>888573</v>
      </c>
      <c r="L853" s="285"/>
      <c r="M853" s="285"/>
      <c r="N853" s="285"/>
      <c r="O853" s="285"/>
      <c r="P853" s="285">
        <v>888573</v>
      </c>
      <c r="Q853" s="285"/>
      <c r="R853" s="285">
        <f t="shared" si="728"/>
        <v>888573</v>
      </c>
      <c r="S853" s="285"/>
      <c r="T853" s="285"/>
      <c r="U853" s="285"/>
      <c r="V853" s="285"/>
      <c r="W853" s="285">
        <v>0</v>
      </c>
      <c r="X853" s="285"/>
      <c r="Y853" s="285"/>
      <c r="Z853" s="285"/>
      <c r="AA853" s="285">
        <f t="shared" si="764"/>
        <v>0</v>
      </c>
      <c r="AB853" s="285">
        <f t="shared" si="706"/>
        <v>888573</v>
      </c>
      <c r="AC853" s="113">
        <f t="shared" si="707"/>
        <v>1</v>
      </c>
    </row>
    <row r="854" spans="1:29" s="21" customFormat="1" ht="30" x14ac:dyDescent="0.2">
      <c r="A854" s="92"/>
      <c r="B854" s="140" t="s">
        <v>2040</v>
      </c>
      <c r="C854" s="141" t="s">
        <v>2041</v>
      </c>
      <c r="D854" s="285"/>
      <c r="E854" s="285">
        <f>SUM('ADICIONES  2018'!C854:M854)</f>
        <v>1537703</v>
      </c>
      <c r="F854" s="285"/>
      <c r="G854" s="285"/>
      <c r="H854" s="285"/>
      <c r="I854" s="285"/>
      <c r="J854" s="285"/>
      <c r="K854" s="285">
        <f t="shared" si="763"/>
        <v>1537703</v>
      </c>
      <c r="L854" s="285"/>
      <c r="M854" s="285"/>
      <c r="N854" s="285"/>
      <c r="O854" s="285"/>
      <c r="P854" s="285">
        <v>1537703</v>
      </c>
      <c r="Q854" s="285"/>
      <c r="R854" s="285">
        <f t="shared" si="728"/>
        <v>1537703</v>
      </c>
      <c r="S854" s="285"/>
      <c r="T854" s="285"/>
      <c r="U854" s="285"/>
      <c r="V854" s="285"/>
      <c r="W854" s="285">
        <v>0</v>
      </c>
      <c r="X854" s="285"/>
      <c r="Y854" s="285"/>
      <c r="Z854" s="285"/>
      <c r="AA854" s="285">
        <f t="shared" si="764"/>
        <v>0</v>
      </c>
      <c r="AB854" s="285">
        <f t="shared" si="706"/>
        <v>1537703</v>
      </c>
      <c r="AC854" s="113">
        <f t="shared" si="707"/>
        <v>1</v>
      </c>
    </row>
    <row r="855" spans="1:29" s="21" customFormat="1" ht="30" x14ac:dyDescent="0.2">
      <c r="A855" s="92"/>
      <c r="B855" s="140" t="s">
        <v>2042</v>
      </c>
      <c r="C855" s="141" t="s">
        <v>2043</v>
      </c>
      <c r="D855" s="285"/>
      <c r="E855" s="285">
        <f>SUM('ADICIONES  2018'!C855:M855)</f>
        <v>3479237</v>
      </c>
      <c r="F855" s="285"/>
      <c r="G855" s="285"/>
      <c r="H855" s="285"/>
      <c r="I855" s="285"/>
      <c r="J855" s="285"/>
      <c r="K855" s="285">
        <f t="shared" si="763"/>
        <v>3479237</v>
      </c>
      <c r="L855" s="285"/>
      <c r="M855" s="285"/>
      <c r="N855" s="285"/>
      <c r="O855" s="285"/>
      <c r="P855" s="285">
        <v>3479237</v>
      </c>
      <c r="Q855" s="285"/>
      <c r="R855" s="285">
        <f t="shared" si="728"/>
        <v>3479237</v>
      </c>
      <c r="S855" s="285"/>
      <c r="T855" s="285"/>
      <c r="U855" s="285"/>
      <c r="V855" s="285"/>
      <c r="W855" s="285">
        <v>0</v>
      </c>
      <c r="X855" s="285"/>
      <c r="Y855" s="285"/>
      <c r="Z855" s="285"/>
      <c r="AA855" s="285">
        <f t="shared" si="764"/>
        <v>0</v>
      </c>
      <c r="AB855" s="285">
        <f t="shared" si="706"/>
        <v>3479237</v>
      </c>
      <c r="AC855" s="113">
        <f t="shared" si="707"/>
        <v>1</v>
      </c>
    </row>
    <row r="856" spans="1:29" s="21" customFormat="1" ht="30" x14ac:dyDescent="0.2">
      <c r="A856" s="92"/>
      <c r="B856" s="140" t="s">
        <v>2044</v>
      </c>
      <c r="C856" s="141" t="s">
        <v>2045</v>
      </c>
      <c r="D856" s="285"/>
      <c r="E856" s="285">
        <f>SUM('ADICIONES  2018'!C856:M856)</f>
        <v>954259</v>
      </c>
      <c r="F856" s="285"/>
      <c r="G856" s="285"/>
      <c r="H856" s="285"/>
      <c r="I856" s="285"/>
      <c r="J856" s="285"/>
      <c r="K856" s="285">
        <f t="shared" si="763"/>
        <v>954259</v>
      </c>
      <c r="L856" s="285"/>
      <c r="M856" s="285"/>
      <c r="N856" s="285"/>
      <c r="O856" s="285"/>
      <c r="P856" s="285">
        <v>954259</v>
      </c>
      <c r="Q856" s="285"/>
      <c r="R856" s="285">
        <f t="shared" si="728"/>
        <v>954259</v>
      </c>
      <c r="S856" s="285"/>
      <c r="T856" s="285"/>
      <c r="U856" s="285"/>
      <c r="V856" s="285"/>
      <c r="W856" s="285">
        <v>0</v>
      </c>
      <c r="X856" s="285"/>
      <c r="Y856" s="285"/>
      <c r="Z856" s="285"/>
      <c r="AA856" s="285">
        <f t="shared" si="764"/>
        <v>0</v>
      </c>
      <c r="AB856" s="285">
        <f t="shared" si="706"/>
        <v>954259</v>
      </c>
      <c r="AC856" s="113">
        <f t="shared" si="707"/>
        <v>1</v>
      </c>
    </row>
    <row r="857" spans="1:29" s="21" customFormat="1" ht="45" x14ac:dyDescent="0.2">
      <c r="A857" s="92"/>
      <c r="B857" s="140" t="s">
        <v>2046</v>
      </c>
      <c r="C857" s="141" t="s">
        <v>2047</v>
      </c>
      <c r="D857" s="285"/>
      <c r="E857" s="285">
        <f>SUM('ADICIONES  2018'!C857:M857)</f>
        <v>547047</v>
      </c>
      <c r="F857" s="285"/>
      <c r="G857" s="285"/>
      <c r="H857" s="285"/>
      <c r="I857" s="285"/>
      <c r="J857" s="285"/>
      <c r="K857" s="285">
        <f t="shared" si="763"/>
        <v>547047</v>
      </c>
      <c r="L857" s="285"/>
      <c r="M857" s="285"/>
      <c r="N857" s="285"/>
      <c r="O857" s="285"/>
      <c r="P857" s="285">
        <v>547047</v>
      </c>
      <c r="Q857" s="285"/>
      <c r="R857" s="285">
        <f t="shared" si="728"/>
        <v>547047</v>
      </c>
      <c r="S857" s="285"/>
      <c r="T857" s="285"/>
      <c r="U857" s="285"/>
      <c r="V857" s="285"/>
      <c r="W857" s="285">
        <v>0</v>
      </c>
      <c r="X857" s="285"/>
      <c r="Y857" s="285"/>
      <c r="Z857" s="285"/>
      <c r="AA857" s="285">
        <f t="shared" si="764"/>
        <v>0</v>
      </c>
      <c r="AB857" s="285">
        <f t="shared" si="706"/>
        <v>547047</v>
      </c>
      <c r="AC857" s="113">
        <f t="shared" si="707"/>
        <v>1</v>
      </c>
    </row>
    <row r="858" spans="1:29" s="21" customFormat="1" ht="30" x14ac:dyDescent="0.2">
      <c r="A858" s="92"/>
      <c r="B858" s="140" t="s">
        <v>2048</v>
      </c>
      <c r="C858" s="141" t="s">
        <v>2049</v>
      </c>
      <c r="D858" s="285"/>
      <c r="E858" s="285">
        <f>SUM('ADICIONES  2018'!C858:M858)</f>
        <v>1575198</v>
      </c>
      <c r="F858" s="285"/>
      <c r="G858" s="285"/>
      <c r="H858" s="285"/>
      <c r="I858" s="285"/>
      <c r="J858" s="285"/>
      <c r="K858" s="285">
        <f t="shared" si="763"/>
        <v>1575198</v>
      </c>
      <c r="L858" s="285"/>
      <c r="M858" s="285"/>
      <c r="N858" s="285"/>
      <c r="O858" s="285"/>
      <c r="P858" s="285">
        <v>1575198</v>
      </c>
      <c r="Q858" s="285"/>
      <c r="R858" s="285">
        <f t="shared" si="728"/>
        <v>1575198</v>
      </c>
      <c r="S858" s="285"/>
      <c r="T858" s="285"/>
      <c r="U858" s="285"/>
      <c r="V858" s="285"/>
      <c r="W858" s="285">
        <v>0</v>
      </c>
      <c r="X858" s="285"/>
      <c r="Y858" s="285"/>
      <c r="Z858" s="285"/>
      <c r="AA858" s="285">
        <f t="shared" si="764"/>
        <v>0</v>
      </c>
      <c r="AB858" s="285">
        <f t="shared" si="706"/>
        <v>1575198</v>
      </c>
      <c r="AC858" s="113">
        <f t="shared" si="707"/>
        <v>1</v>
      </c>
    </row>
    <row r="859" spans="1:29" s="21" customFormat="1" ht="30" x14ac:dyDescent="0.2">
      <c r="A859" s="92"/>
      <c r="B859" s="140" t="s">
        <v>2050</v>
      </c>
      <c r="C859" s="141" t="s">
        <v>2051</v>
      </c>
      <c r="D859" s="285"/>
      <c r="E859" s="285">
        <f>SUM('ADICIONES  2018'!C859:M859)</f>
        <v>8750377</v>
      </c>
      <c r="F859" s="285"/>
      <c r="G859" s="285"/>
      <c r="H859" s="285"/>
      <c r="I859" s="285"/>
      <c r="J859" s="285"/>
      <c r="K859" s="285">
        <f t="shared" si="763"/>
        <v>8750377</v>
      </c>
      <c r="L859" s="285"/>
      <c r="M859" s="285"/>
      <c r="N859" s="285"/>
      <c r="O859" s="285"/>
      <c r="P859" s="285">
        <v>5079800</v>
      </c>
      <c r="Q859" s="285"/>
      <c r="R859" s="285">
        <f t="shared" si="728"/>
        <v>5079800</v>
      </c>
      <c r="S859" s="285"/>
      <c r="T859" s="285"/>
      <c r="U859" s="285"/>
      <c r="V859" s="285"/>
      <c r="W859" s="285">
        <v>0</v>
      </c>
      <c r="X859" s="285"/>
      <c r="Y859" s="285"/>
      <c r="Z859" s="285"/>
      <c r="AA859" s="285">
        <f t="shared" si="764"/>
        <v>0</v>
      </c>
      <c r="AB859" s="285">
        <f t="shared" si="706"/>
        <v>5079800</v>
      </c>
      <c r="AC859" s="113">
        <f t="shared" si="707"/>
        <v>0.58052355915636544</v>
      </c>
    </row>
    <row r="860" spans="1:29" s="21" customFormat="1" ht="30" x14ac:dyDescent="0.2">
      <c r="A860" s="92"/>
      <c r="B860" s="140" t="s">
        <v>2052</v>
      </c>
      <c r="C860" s="141" t="s">
        <v>2053</v>
      </c>
      <c r="D860" s="285"/>
      <c r="E860" s="285">
        <f>SUM('ADICIONES  2018'!C860:M860)</f>
        <v>295469</v>
      </c>
      <c r="F860" s="285"/>
      <c r="G860" s="285"/>
      <c r="H860" s="285"/>
      <c r="I860" s="285"/>
      <c r="J860" s="285"/>
      <c r="K860" s="285">
        <f t="shared" si="763"/>
        <v>295469</v>
      </c>
      <c r="L860" s="285"/>
      <c r="M860" s="285"/>
      <c r="N860" s="285"/>
      <c r="O860" s="285"/>
      <c r="P860" s="285">
        <v>295469</v>
      </c>
      <c r="Q860" s="285"/>
      <c r="R860" s="285">
        <f t="shared" si="728"/>
        <v>295469</v>
      </c>
      <c r="S860" s="285"/>
      <c r="T860" s="285"/>
      <c r="U860" s="285"/>
      <c r="V860" s="285"/>
      <c r="W860" s="285">
        <v>0</v>
      </c>
      <c r="X860" s="285"/>
      <c r="Y860" s="285"/>
      <c r="Z860" s="285"/>
      <c r="AA860" s="285">
        <f t="shared" si="764"/>
        <v>0</v>
      </c>
      <c r="AB860" s="285">
        <f t="shared" si="706"/>
        <v>295469</v>
      </c>
      <c r="AC860" s="113">
        <f t="shared" si="707"/>
        <v>1</v>
      </c>
    </row>
    <row r="861" spans="1:29" s="21" customFormat="1" ht="30" x14ac:dyDescent="0.2">
      <c r="A861" s="92"/>
      <c r="B861" s="140" t="s">
        <v>2054</v>
      </c>
      <c r="C861" s="141" t="s">
        <v>2055</v>
      </c>
      <c r="D861" s="285"/>
      <c r="E861" s="285">
        <f>SUM('ADICIONES  2018'!C861:M861)</f>
        <v>417981</v>
      </c>
      <c r="F861" s="285"/>
      <c r="G861" s="285"/>
      <c r="H861" s="285"/>
      <c r="I861" s="285"/>
      <c r="J861" s="285"/>
      <c r="K861" s="285">
        <f t="shared" si="763"/>
        <v>417981</v>
      </c>
      <c r="L861" s="285"/>
      <c r="M861" s="285"/>
      <c r="N861" s="285"/>
      <c r="O861" s="285"/>
      <c r="P861" s="285">
        <v>417981</v>
      </c>
      <c r="Q861" s="285"/>
      <c r="R861" s="285">
        <f t="shared" si="728"/>
        <v>417981</v>
      </c>
      <c r="S861" s="285"/>
      <c r="T861" s="285"/>
      <c r="U861" s="285"/>
      <c r="V861" s="285"/>
      <c r="W861" s="285">
        <v>0</v>
      </c>
      <c r="X861" s="285"/>
      <c r="Y861" s="285"/>
      <c r="Z861" s="285"/>
      <c r="AA861" s="285">
        <f t="shared" si="764"/>
        <v>0</v>
      </c>
      <c r="AB861" s="285">
        <f t="shared" si="706"/>
        <v>417981</v>
      </c>
      <c r="AC861" s="113">
        <f t="shared" si="707"/>
        <v>1</v>
      </c>
    </row>
    <row r="862" spans="1:29" s="21" customFormat="1" ht="30" x14ac:dyDescent="0.2">
      <c r="A862" s="92"/>
      <c r="B862" s="140" t="s">
        <v>2056</v>
      </c>
      <c r="C862" s="141" t="s">
        <v>2057</v>
      </c>
      <c r="D862" s="285"/>
      <c r="E862" s="285">
        <f>SUM('ADICIONES  2018'!C862:M862)</f>
        <v>1311917</v>
      </c>
      <c r="F862" s="285"/>
      <c r="G862" s="285"/>
      <c r="H862" s="285"/>
      <c r="I862" s="285"/>
      <c r="J862" s="285"/>
      <c r="K862" s="285">
        <f t="shared" si="763"/>
        <v>1311917</v>
      </c>
      <c r="L862" s="285"/>
      <c r="M862" s="285"/>
      <c r="N862" s="285"/>
      <c r="O862" s="285"/>
      <c r="P862" s="285">
        <v>1311917</v>
      </c>
      <c r="Q862" s="285"/>
      <c r="R862" s="285">
        <f t="shared" si="728"/>
        <v>1311917</v>
      </c>
      <c r="S862" s="285"/>
      <c r="T862" s="285"/>
      <c r="U862" s="285"/>
      <c r="V862" s="285"/>
      <c r="W862" s="285">
        <v>0</v>
      </c>
      <c r="X862" s="285"/>
      <c r="Y862" s="285"/>
      <c r="Z862" s="285"/>
      <c r="AA862" s="285">
        <f t="shared" si="764"/>
        <v>0</v>
      </c>
      <c r="AB862" s="285">
        <f t="shared" si="706"/>
        <v>1311917</v>
      </c>
      <c r="AC862" s="113">
        <f t="shared" si="707"/>
        <v>1</v>
      </c>
    </row>
    <row r="863" spans="1:29" s="21" customFormat="1" ht="30" x14ac:dyDescent="0.2">
      <c r="A863" s="92"/>
      <c r="B863" s="140" t="s">
        <v>2058</v>
      </c>
      <c r="C863" s="141" t="s">
        <v>2059</v>
      </c>
      <c r="D863" s="285"/>
      <c r="E863" s="285">
        <f>SUM('ADICIONES  2018'!C863:M863)</f>
        <v>1021251</v>
      </c>
      <c r="F863" s="285"/>
      <c r="G863" s="285"/>
      <c r="H863" s="285"/>
      <c r="I863" s="285"/>
      <c r="J863" s="285"/>
      <c r="K863" s="285">
        <f t="shared" si="763"/>
        <v>1021251</v>
      </c>
      <c r="L863" s="285"/>
      <c r="M863" s="285"/>
      <c r="N863" s="285"/>
      <c r="O863" s="285"/>
      <c r="P863" s="285">
        <v>1021251</v>
      </c>
      <c r="Q863" s="285"/>
      <c r="R863" s="285">
        <f t="shared" si="728"/>
        <v>1021251</v>
      </c>
      <c r="S863" s="285"/>
      <c r="T863" s="285"/>
      <c r="U863" s="285"/>
      <c r="V863" s="285"/>
      <c r="W863" s="285">
        <v>0</v>
      </c>
      <c r="X863" s="285"/>
      <c r="Y863" s="285"/>
      <c r="Z863" s="285"/>
      <c r="AA863" s="285">
        <f t="shared" si="764"/>
        <v>0</v>
      </c>
      <c r="AB863" s="285">
        <f t="shared" si="706"/>
        <v>1021251</v>
      </c>
      <c r="AC863" s="113">
        <f t="shared" si="707"/>
        <v>1</v>
      </c>
    </row>
    <row r="864" spans="1:29" s="21" customFormat="1" ht="30" x14ac:dyDescent="0.2">
      <c r="A864" s="92"/>
      <c r="B864" s="140" t="s">
        <v>2060</v>
      </c>
      <c r="C864" s="141" t="s">
        <v>2061</v>
      </c>
      <c r="D864" s="285"/>
      <c r="E864" s="285">
        <f>SUM('ADICIONES  2018'!C864:M864)</f>
        <v>1443902</v>
      </c>
      <c r="F864" s="285"/>
      <c r="G864" s="285"/>
      <c r="H864" s="285"/>
      <c r="I864" s="285"/>
      <c r="J864" s="285"/>
      <c r="K864" s="285">
        <f t="shared" si="763"/>
        <v>1443902</v>
      </c>
      <c r="L864" s="285"/>
      <c r="M864" s="285"/>
      <c r="N864" s="285"/>
      <c r="O864" s="285"/>
      <c r="P864" s="285">
        <v>1443902</v>
      </c>
      <c r="Q864" s="285"/>
      <c r="R864" s="285">
        <f t="shared" si="728"/>
        <v>1443902</v>
      </c>
      <c r="S864" s="285"/>
      <c r="T864" s="285"/>
      <c r="U864" s="285"/>
      <c r="V864" s="285"/>
      <c r="W864" s="285">
        <v>0</v>
      </c>
      <c r="X864" s="285"/>
      <c r="Y864" s="285"/>
      <c r="Z864" s="285"/>
      <c r="AA864" s="285">
        <f t="shared" si="764"/>
        <v>0</v>
      </c>
      <c r="AB864" s="285">
        <f t="shared" si="706"/>
        <v>1443902</v>
      </c>
      <c r="AC864" s="113">
        <f t="shared" si="707"/>
        <v>1</v>
      </c>
    </row>
    <row r="865" spans="1:29" s="21" customFormat="1" ht="30" x14ac:dyDescent="0.2">
      <c r="A865" s="92"/>
      <c r="B865" s="140" t="s">
        <v>2062</v>
      </c>
      <c r="C865" s="141" t="s">
        <v>2063</v>
      </c>
      <c r="D865" s="285"/>
      <c r="E865" s="285">
        <f>SUM('ADICIONES  2018'!C865:M865)</f>
        <v>731466</v>
      </c>
      <c r="F865" s="285"/>
      <c r="G865" s="285"/>
      <c r="H865" s="285"/>
      <c r="I865" s="285"/>
      <c r="J865" s="285"/>
      <c r="K865" s="285">
        <f t="shared" si="763"/>
        <v>731466</v>
      </c>
      <c r="L865" s="285"/>
      <c r="M865" s="285"/>
      <c r="N865" s="285"/>
      <c r="O865" s="285"/>
      <c r="P865" s="285">
        <v>731466</v>
      </c>
      <c r="Q865" s="285"/>
      <c r="R865" s="285">
        <f t="shared" si="728"/>
        <v>731466</v>
      </c>
      <c r="S865" s="285"/>
      <c r="T865" s="285"/>
      <c r="U865" s="285"/>
      <c r="V865" s="285"/>
      <c r="W865" s="285">
        <v>0</v>
      </c>
      <c r="X865" s="285"/>
      <c r="Y865" s="285"/>
      <c r="Z865" s="285"/>
      <c r="AA865" s="285">
        <f t="shared" si="764"/>
        <v>0</v>
      </c>
      <c r="AB865" s="285">
        <f t="shared" si="706"/>
        <v>731466</v>
      </c>
      <c r="AC865" s="113">
        <f t="shared" si="707"/>
        <v>1</v>
      </c>
    </row>
    <row r="866" spans="1:29" s="21" customFormat="1" ht="30" x14ac:dyDescent="0.2">
      <c r="A866" s="92"/>
      <c r="B866" s="140" t="s">
        <v>2064</v>
      </c>
      <c r="C866" s="141" t="s">
        <v>2065</v>
      </c>
      <c r="D866" s="285"/>
      <c r="E866" s="285">
        <f>SUM('ADICIONES  2018'!C866:M866)</f>
        <v>475633</v>
      </c>
      <c r="F866" s="285"/>
      <c r="G866" s="285"/>
      <c r="H866" s="285"/>
      <c r="I866" s="285"/>
      <c r="J866" s="285"/>
      <c r="K866" s="285">
        <f t="shared" si="763"/>
        <v>475633</v>
      </c>
      <c r="L866" s="285"/>
      <c r="M866" s="285"/>
      <c r="N866" s="285"/>
      <c r="O866" s="285"/>
      <c r="P866" s="285">
        <v>475633</v>
      </c>
      <c r="Q866" s="285"/>
      <c r="R866" s="285">
        <f t="shared" si="728"/>
        <v>475633</v>
      </c>
      <c r="S866" s="285"/>
      <c r="T866" s="285"/>
      <c r="U866" s="285"/>
      <c r="V866" s="285"/>
      <c r="W866" s="285">
        <v>0</v>
      </c>
      <c r="X866" s="285"/>
      <c r="Y866" s="285"/>
      <c r="Z866" s="285"/>
      <c r="AA866" s="285">
        <f t="shared" si="764"/>
        <v>0</v>
      </c>
      <c r="AB866" s="285">
        <f t="shared" si="706"/>
        <v>475633</v>
      </c>
      <c r="AC866" s="113">
        <f t="shared" si="707"/>
        <v>1</v>
      </c>
    </row>
    <row r="867" spans="1:29" s="21" customFormat="1" ht="30" x14ac:dyDescent="0.2">
      <c r="A867" s="92"/>
      <c r="B867" s="140" t="s">
        <v>2066</v>
      </c>
      <c r="C867" s="141" t="s">
        <v>2067</v>
      </c>
      <c r="D867" s="285"/>
      <c r="E867" s="285">
        <f>SUM('ADICIONES  2018'!C867:M867)</f>
        <v>806924</v>
      </c>
      <c r="F867" s="285"/>
      <c r="G867" s="285"/>
      <c r="H867" s="285"/>
      <c r="I867" s="285"/>
      <c r="J867" s="285"/>
      <c r="K867" s="285">
        <f t="shared" si="763"/>
        <v>806924</v>
      </c>
      <c r="L867" s="285"/>
      <c r="M867" s="285"/>
      <c r="N867" s="285"/>
      <c r="O867" s="285"/>
      <c r="P867" s="285">
        <v>806924</v>
      </c>
      <c r="Q867" s="285"/>
      <c r="R867" s="285">
        <f t="shared" si="728"/>
        <v>806924</v>
      </c>
      <c r="S867" s="285"/>
      <c r="T867" s="285"/>
      <c r="U867" s="285"/>
      <c r="V867" s="285"/>
      <c r="W867" s="285">
        <v>0</v>
      </c>
      <c r="X867" s="285"/>
      <c r="Y867" s="285"/>
      <c r="Z867" s="285"/>
      <c r="AA867" s="285">
        <f t="shared" si="764"/>
        <v>0</v>
      </c>
      <c r="AB867" s="285">
        <f t="shared" si="706"/>
        <v>806924</v>
      </c>
      <c r="AC867" s="113">
        <f t="shared" si="707"/>
        <v>1</v>
      </c>
    </row>
    <row r="868" spans="1:29" s="21" customFormat="1" ht="30" x14ac:dyDescent="0.2">
      <c r="A868" s="92"/>
      <c r="B868" s="140" t="s">
        <v>2068</v>
      </c>
      <c r="C868" s="141" t="s">
        <v>2069</v>
      </c>
      <c r="D868" s="285"/>
      <c r="E868" s="285">
        <f>SUM('ADICIONES  2018'!C868:M868)</f>
        <v>13899887</v>
      </c>
      <c r="F868" s="285"/>
      <c r="G868" s="285"/>
      <c r="H868" s="285"/>
      <c r="I868" s="285"/>
      <c r="J868" s="285"/>
      <c r="K868" s="285">
        <f t="shared" si="763"/>
        <v>13899887</v>
      </c>
      <c r="L868" s="285"/>
      <c r="M868" s="285"/>
      <c r="N868" s="285"/>
      <c r="O868" s="285"/>
      <c r="P868" s="285">
        <v>13899887</v>
      </c>
      <c r="Q868" s="285"/>
      <c r="R868" s="285">
        <f t="shared" si="728"/>
        <v>13899887</v>
      </c>
      <c r="S868" s="285"/>
      <c r="T868" s="285"/>
      <c r="U868" s="285"/>
      <c r="V868" s="285"/>
      <c r="W868" s="285">
        <v>0</v>
      </c>
      <c r="X868" s="285"/>
      <c r="Y868" s="285"/>
      <c r="Z868" s="285"/>
      <c r="AA868" s="285">
        <f t="shared" si="764"/>
        <v>0</v>
      </c>
      <c r="AB868" s="285">
        <f t="shared" si="706"/>
        <v>13899887</v>
      </c>
      <c r="AC868" s="113">
        <f t="shared" si="707"/>
        <v>1</v>
      </c>
    </row>
    <row r="869" spans="1:29" s="21" customFormat="1" ht="30" x14ac:dyDescent="0.2">
      <c r="A869" s="92"/>
      <c r="B869" s="140" t="s">
        <v>2070</v>
      </c>
      <c r="C869" s="141" t="s">
        <v>2071</v>
      </c>
      <c r="D869" s="285"/>
      <c r="E869" s="285">
        <f>SUM('ADICIONES  2018'!C869:M869)</f>
        <v>1012340</v>
      </c>
      <c r="F869" s="285"/>
      <c r="G869" s="285"/>
      <c r="H869" s="285"/>
      <c r="I869" s="285"/>
      <c r="J869" s="285"/>
      <c r="K869" s="285">
        <f t="shared" si="763"/>
        <v>1012340</v>
      </c>
      <c r="L869" s="285"/>
      <c r="M869" s="285"/>
      <c r="N869" s="285"/>
      <c r="O869" s="285"/>
      <c r="P869" s="285">
        <v>1012340</v>
      </c>
      <c r="Q869" s="285"/>
      <c r="R869" s="285">
        <f t="shared" si="728"/>
        <v>1012340</v>
      </c>
      <c r="S869" s="285"/>
      <c r="T869" s="285"/>
      <c r="U869" s="285"/>
      <c r="V869" s="285"/>
      <c r="W869" s="285">
        <v>0</v>
      </c>
      <c r="X869" s="285"/>
      <c r="Y869" s="285"/>
      <c r="Z869" s="285"/>
      <c r="AA869" s="285">
        <f t="shared" si="764"/>
        <v>0</v>
      </c>
      <c r="AB869" s="285">
        <f t="shared" si="706"/>
        <v>1012340</v>
      </c>
      <c r="AC869" s="113">
        <f t="shared" si="707"/>
        <v>1</v>
      </c>
    </row>
    <row r="870" spans="1:29" s="21" customFormat="1" ht="45" x14ac:dyDescent="0.2">
      <c r="A870" s="92"/>
      <c r="B870" s="140" t="s">
        <v>2072</v>
      </c>
      <c r="C870" s="141" t="s">
        <v>2073</v>
      </c>
      <c r="D870" s="285"/>
      <c r="E870" s="285">
        <f>SUM('ADICIONES  2018'!C870:M870)</f>
        <v>537594</v>
      </c>
      <c r="F870" s="285"/>
      <c r="G870" s="285"/>
      <c r="H870" s="285"/>
      <c r="I870" s="285"/>
      <c r="J870" s="285"/>
      <c r="K870" s="285">
        <f t="shared" si="763"/>
        <v>537594</v>
      </c>
      <c r="L870" s="285"/>
      <c r="M870" s="285"/>
      <c r="N870" s="285"/>
      <c r="O870" s="285"/>
      <c r="P870" s="285">
        <v>537594</v>
      </c>
      <c r="Q870" s="285"/>
      <c r="R870" s="285">
        <f t="shared" si="728"/>
        <v>537594</v>
      </c>
      <c r="S870" s="285"/>
      <c r="T870" s="285"/>
      <c r="U870" s="285"/>
      <c r="V870" s="285"/>
      <c r="W870" s="285">
        <v>0</v>
      </c>
      <c r="X870" s="285"/>
      <c r="Y870" s="285"/>
      <c r="Z870" s="285"/>
      <c r="AA870" s="285">
        <f t="shared" si="764"/>
        <v>0</v>
      </c>
      <c r="AB870" s="285">
        <f t="shared" si="706"/>
        <v>537594</v>
      </c>
      <c r="AC870" s="113">
        <f t="shared" si="707"/>
        <v>1</v>
      </c>
    </row>
    <row r="871" spans="1:29" s="21" customFormat="1" ht="30" x14ac:dyDescent="0.2">
      <c r="A871" s="92"/>
      <c r="B871" s="140" t="s">
        <v>2074</v>
      </c>
      <c r="C871" s="141" t="s">
        <v>2075</v>
      </c>
      <c r="D871" s="285"/>
      <c r="E871" s="285">
        <f>SUM('ADICIONES  2018'!C871:M871)</f>
        <v>276289</v>
      </c>
      <c r="F871" s="285"/>
      <c r="G871" s="285"/>
      <c r="H871" s="285"/>
      <c r="I871" s="285"/>
      <c r="J871" s="285"/>
      <c r="K871" s="285">
        <f t="shared" ref="K871:K934" si="765">+D871+E871-F871+G871-H871</f>
        <v>276289</v>
      </c>
      <c r="L871" s="285"/>
      <c r="M871" s="285"/>
      <c r="N871" s="285"/>
      <c r="O871" s="285"/>
      <c r="P871" s="285">
        <v>276289</v>
      </c>
      <c r="Q871" s="285"/>
      <c r="R871" s="285">
        <f t="shared" si="728"/>
        <v>276289</v>
      </c>
      <c r="S871" s="285"/>
      <c r="T871" s="285"/>
      <c r="U871" s="285"/>
      <c r="V871" s="285"/>
      <c r="W871" s="285">
        <v>0</v>
      </c>
      <c r="X871" s="285"/>
      <c r="Y871" s="285"/>
      <c r="Z871" s="285"/>
      <c r="AA871" s="285">
        <f t="shared" si="764"/>
        <v>0</v>
      </c>
      <c r="AB871" s="285">
        <f t="shared" si="706"/>
        <v>276289</v>
      </c>
      <c r="AC871" s="113">
        <f t="shared" si="707"/>
        <v>1</v>
      </c>
    </row>
    <row r="872" spans="1:29" s="21" customFormat="1" ht="30" x14ac:dyDescent="0.2">
      <c r="A872" s="92"/>
      <c r="B872" s="140" t="s">
        <v>2076</v>
      </c>
      <c r="C872" s="141" t="s">
        <v>2077</v>
      </c>
      <c r="D872" s="285"/>
      <c r="E872" s="285">
        <f>SUM('ADICIONES  2018'!C872:M872)</f>
        <v>755707</v>
      </c>
      <c r="F872" s="285"/>
      <c r="G872" s="285"/>
      <c r="H872" s="285"/>
      <c r="I872" s="285"/>
      <c r="J872" s="285"/>
      <c r="K872" s="285">
        <f t="shared" si="765"/>
        <v>755707</v>
      </c>
      <c r="L872" s="285"/>
      <c r="M872" s="285"/>
      <c r="N872" s="285"/>
      <c r="O872" s="285"/>
      <c r="P872" s="285">
        <v>755707</v>
      </c>
      <c r="Q872" s="285"/>
      <c r="R872" s="285">
        <f t="shared" si="728"/>
        <v>755707</v>
      </c>
      <c r="S872" s="285"/>
      <c r="T872" s="285"/>
      <c r="U872" s="285"/>
      <c r="V872" s="285"/>
      <c r="W872" s="285">
        <v>0</v>
      </c>
      <c r="X872" s="285"/>
      <c r="Y872" s="285"/>
      <c r="Z872" s="285"/>
      <c r="AA872" s="285">
        <f t="shared" si="764"/>
        <v>0</v>
      </c>
      <c r="AB872" s="285">
        <f t="shared" si="706"/>
        <v>755707</v>
      </c>
      <c r="AC872" s="113">
        <f t="shared" si="707"/>
        <v>1</v>
      </c>
    </row>
    <row r="873" spans="1:29" s="21" customFormat="1" ht="30" x14ac:dyDescent="0.2">
      <c r="A873" s="92"/>
      <c r="B873" s="140" t="s">
        <v>2078</v>
      </c>
      <c r="C873" s="141" t="s">
        <v>2079</v>
      </c>
      <c r="D873" s="285"/>
      <c r="E873" s="285">
        <f>SUM('ADICIONES  2018'!C873:M873)</f>
        <v>2980554</v>
      </c>
      <c r="F873" s="285"/>
      <c r="G873" s="285"/>
      <c r="H873" s="285"/>
      <c r="I873" s="285"/>
      <c r="J873" s="285"/>
      <c r="K873" s="285">
        <f t="shared" si="765"/>
        <v>2980554</v>
      </c>
      <c r="L873" s="285"/>
      <c r="M873" s="285"/>
      <c r="N873" s="285"/>
      <c r="O873" s="285"/>
      <c r="P873" s="285">
        <v>2980554</v>
      </c>
      <c r="Q873" s="285"/>
      <c r="R873" s="285">
        <f t="shared" si="728"/>
        <v>2980554</v>
      </c>
      <c r="S873" s="285"/>
      <c r="T873" s="285"/>
      <c r="U873" s="285"/>
      <c r="V873" s="285"/>
      <c r="W873" s="285">
        <v>0</v>
      </c>
      <c r="X873" s="285"/>
      <c r="Y873" s="285"/>
      <c r="Z873" s="285"/>
      <c r="AA873" s="285">
        <f t="shared" si="764"/>
        <v>0</v>
      </c>
      <c r="AB873" s="285">
        <f t="shared" si="706"/>
        <v>2980554</v>
      </c>
      <c r="AC873" s="113">
        <f t="shared" si="707"/>
        <v>1</v>
      </c>
    </row>
    <row r="874" spans="1:29" s="21" customFormat="1" ht="45" x14ac:dyDescent="0.2">
      <c r="A874" s="92"/>
      <c r="B874" s="140" t="s">
        <v>2080</v>
      </c>
      <c r="C874" s="141" t="s">
        <v>2081</v>
      </c>
      <c r="D874" s="285"/>
      <c r="E874" s="285">
        <f>SUM('ADICIONES  2018'!C874:M874)</f>
        <v>2066376</v>
      </c>
      <c r="F874" s="285"/>
      <c r="G874" s="285"/>
      <c r="H874" s="285"/>
      <c r="I874" s="285"/>
      <c r="J874" s="285"/>
      <c r="K874" s="285">
        <f t="shared" si="765"/>
        <v>2066376</v>
      </c>
      <c r="L874" s="285"/>
      <c r="M874" s="285"/>
      <c r="N874" s="285"/>
      <c r="O874" s="285"/>
      <c r="P874" s="285">
        <v>2066376</v>
      </c>
      <c r="Q874" s="285"/>
      <c r="R874" s="285">
        <f t="shared" si="728"/>
        <v>2066376</v>
      </c>
      <c r="S874" s="285"/>
      <c r="T874" s="285"/>
      <c r="U874" s="285"/>
      <c r="V874" s="285"/>
      <c r="W874" s="285">
        <v>0</v>
      </c>
      <c r="X874" s="285"/>
      <c r="Y874" s="285"/>
      <c r="Z874" s="285"/>
      <c r="AA874" s="285">
        <f t="shared" si="764"/>
        <v>0</v>
      </c>
      <c r="AB874" s="285">
        <f t="shared" si="706"/>
        <v>2066376</v>
      </c>
      <c r="AC874" s="113">
        <f t="shared" si="707"/>
        <v>1</v>
      </c>
    </row>
    <row r="875" spans="1:29" s="21" customFormat="1" ht="30" x14ac:dyDescent="0.2">
      <c r="A875" s="92"/>
      <c r="B875" s="140" t="s">
        <v>2082</v>
      </c>
      <c r="C875" s="141" t="s">
        <v>2083</v>
      </c>
      <c r="D875" s="285"/>
      <c r="E875" s="285">
        <f>SUM('ADICIONES  2018'!C875:M875)</f>
        <v>1651011</v>
      </c>
      <c r="F875" s="285"/>
      <c r="G875" s="285"/>
      <c r="H875" s="285"/>
      <c r="I875" s="285"/>
      <c r="J875" s="285"/>
      <c r="K875" s="285">
        <f t="shared" si="765"/>
        <v>1651011</v>
      </c>
      <c r="L875" s="285"/>
      <c r="M875" s="285"/>
      <c r="N875" s="285"/>
      <c r="O875" s="285"/>
      <c r="P875" s="285">
        <v>1651011</v>
      </c>
      <c r="Q875" s="285"/>
      <c r="R875" s="285">
        <f t="shared" si="728"/>
        <v>1651011</v>
      </c>
      <c r="S875" s="285"/>
      <c r="T875" s="285"/>
      <c r="U875" s="285"/>
      <c r="V875" s="285"/>
      <c r="W875" s="285">
        <v>0</v>
      </c>
      <c r="X875" s="285"/>
      <c r="Y875" s="285"/>
      <c r="Z875" s="285"/>
      <c r="AA875" s="285">
        <f t="shared" si="764"/>
        <v>0</v>
      </c>
      <c r="AB875" s="285">
        <f t="shared" si="706"/>
        <v>1651011</v>
      </c>
      <c r="AC875" s="113">
        <f t="shared" si="707"/>
        <v>1</v>
      </c>
    </row>
    <row r="876" spans="1:29" s="21" customFormat="1" ht="30" x14ac:dyDescent="0.2">
      <c r="A876" s="92"/>
      <c r="B876" s="140" t="s">
        <v>2084</v>
      </c>
      <c r="C876" s="141" t="s">
        <v>2085</v>
      </c>
      <c r="D876" s="285"/>
      <c r="E876" s="285">
        <f>SUM('ADICIONES  2018'!C876:M876)</f>
        <v>746636</v>
      </c>
      <c r="F876" s="285"/>
      <c r="G876" s="285"/>
      <c r="H876" s="285"/>
      <c r="I876" s="285"/>
      <c r="J876" s="285"/>
      <c r="K876" s="285">
        <f t="shared" si="765"/>
        <v>746636</v>
      </c>
      <c r="L876" s="285"/>
      <c r="M876" s="285"/>
      <c r="N876" s="285"/>
      <c r="O876" s="285"/>
      <c r="P876" s="285">
        <v>746636</v>
      </c>
      <c r="Q876" s="285"/>
      <c r="R876" s="285">
        <f t="shared" si="728"/>
        <v>746636</v>
      </c>
      <c r="S876" s="285"/>
      <c r="T876" s="285"/>
      <c r="U876" s="285"/>
      <c r="V876" s="285"/>
      <c r="W876" s="285">
        <v>0</v>
      </c>
      <c r="X876" s="285"/>
      <c r="Y876" s="285"/>
      <c r="Z876" s="285"/>
      <c r="AA876" s="285">
        <f t="shared" si="764"/>
        <v>0</v>
      </c>
      <c r="AB876" s="285">
        <f t="shared" si="706"/>
        <v>746636</v>
      </c>
      <c r="AC876" s="113">
        <f t="shared" si="707"/>
        <v>1</v>
      </c>
    </row>
    <row r="877" spans="1:29" s="21" customFormat="1" ht="30" x14ac:dyDescent="0.2">
      <c r="A877" s="92"/>
      <c r="B877" s="140" t="s">
        <v>2086</v>
      </c>
      <c r="C877" s="141" t="s">
        <v>2087</v>
      </c>
      <c r="D877" s="285"/>
      <c r="E877" s="285">
        <f>SUM('ADICIONES  2018'!C877:M877)</f>
        <v>853977</v>
      </c>
      <c r="F877" s="285"/>
      <c r="G877" s="285"/>
      <c r="H877" s="285"/>
      <c r="I877" s="285"/>
      <c r="J877" s="285"/>
      <c r="K877" s="285">
        <f t="shared" si="765"/>
        <v>853977</v>
      </c>
      <c r="L877" s="285"/>
      <c r="M877" s="285"/>
      <c r="N877" s="285"/>
      <c r="O877" s="285"/>
      <c r="P877" s="285">
        <v>853977</v>
      </c>
      <c r="Q877" s="285"/>
      <c r="R877" s="285">
        <f t="shared" si="728"/>
        <v>853977</v>
      </c>
      <c r="S877" s="285"/>
      <c r="T877" s="285"/>
      <c r="U877" s="285"/>
      <c r="V877" s="285"/>
      <c r="W877" s="285">
        <v>0</v>
      </c>
      <c r="X877" s="285"/>
      <c r="Y877" s="285"/>
      <c r="Z877" s="285"/>
      <c r="AA877" s="285">
        <f t="shared" si="764"/>
        <v>0</v>
      </c>
      <c r="AB877" s="285">
        <f t="shared" si="706"/>
        <v>853977</v>
      </c>
      <c r="AC877" s="113">
        <f t="shared" si="707"/>
        <v>1</v>
      </c>
    </row>
    <row r="878" spans="1:29" s="21" customFormat="1" ht="30" x14ac:dyDescent="0.2">
      <c r="A878" s="92"/>
      <c r="B878" s="140" t="s">
        <v>2088</v>
      </c>
      <c r="C878" s="141" t="s">
        <v>2089</v>
      </c>
      <c r="D878" s="285"/>
      <c r="E878" s="285">
        <f>SUM('ADICIONES  2018'!C878:M878)</f>
        <v>1405630</v>
      </c>
      <c r="F878" s="285"/>
      <c r="G878" s="285"/>
      <c r="H878" s="285"/>
      <c r="I878" s="285"/>
      <c r="J878" s="285"/>
      <c r="K878" s="285">
        <f t="shared" si="765"/>
        <v>1405630</v>
      </c>
      <c r="L878" s="285"/>
      <c r="M878" s="285"/>
      <c r="N878" s="285"/>
      <c r="O878" s="285"/>
      <c r="P878" s="285">
        <v>1405630</v>
      </c>
      <c r="Q878" s="285"/>
      <c r="R878" s="285">
        <f t="shared" si="728"/>
        <v>1405630</v>
      </c>
      <c r="S878" s="285"/>
      <c r="T878" s="285"/>
      <c r="U878" s="285"/>
      <c r="V878" s="285"/>
      <c r="W878" s="285">
        <v>0</v>
      </c>
      <c r="X878" s="285"/>
      <c r="Y878" s="285"/>
      <c r="Z878" s="285"/>
      <c r="AA878" s="285">
        <f t="shared" si="764"/>
        <v>0</v>
      </c>
      <c r="AB878" s="285">
        <f t="shared" si="706"/>
        <v>1405630</v>
      </c>
      <c r="AC878" s="113">
        <f t="shared" si="707"/>
        <v>1</v>
      </c>
    </row>
    <row r="879" spans="1:29" s="21" customFormat="1" ht="30" x14ac:dyDescent="0.2">
      <c r="A879" s="92"/>
      <c r="B879" s="140" t="s">
        <v>2090</v>
      </c>
      <c r="C879" s="141" t="s">
        <v>2091</v>
      </c>
      <c r="D879" s="285"/>
      <c r="E879" s="285">
        <f>SUM('ADICIONES  2018'!C879:M879)</f>
        <v>891517</v>
      </c>
      <c r="F879" s="285"/>
      <c r="G879" s="285"/>
      <c r="H879" s="285"/>
      <c r="I879" s="285"/>
      <c r="J879" s="285"/>
      <c r="K879" s="285">
        <f t="shared" si="765"/>
        <v>891517</v>
      </c>
      <c r="L879" s="285"/>
      <c r="M879" s="285"/>
      <c r="N879" s="285"/>
      <c r="O879" s="285"/>
      <c r="P879" s="285">
        <v>891517</v>
      </c>
      <c r="Q879" s="285"/>
      <c r="R879" s="285">
        <f t="shared" si="728"/>
        <v>891517</v>
      </c>
      <c r="S879" s="285"/>
      <c r="T879" s="285"/>
      <c r="U879" s="285"/>
      <c r="V879" s="285"/>
      <c r="W879" s="285">
        <v>0</v>
      </c>
      <c r="X879" s="285"/>
      <c r="Y879" s="285"/>
      <c r="Z879" s="285"/>
      <c r="AA879" s="285">
        <f t="shared" si="764"/>
        <v>0</v>
      </c>
      <c r="AB879" s="285">
        <f t="shared" si="706"/>
        <v>891517</v>
      </c>
      <c r="AC879" s="113">
        <f t="shared" si="707"/>
        <v>1</v>
      </c>
    </row>
    <row r="880" spans="1:29" s="21" customFormat="1" ht="30" x14ac:dyDescent="0.2">
      <c r="A880" s="92"/>
      <c r="B880" s="140" t="s">
        <v>2092</v>
      </c>
      <c r="C880" s="141" t="s">
        <v>2093</v>
      </c>
      <c r="D880" s="285"/>
      <c r="E880" s="285">
        <f>SUM('ADICIONES  2018'!C880:M880)</f>
        <v>64859</v>
      </c>
      <c r="F880" s="285"/>
      <c r="G880" s="285"/>
      <c r="H880" s="285"/>
      <c r="I880" s="285"/>
      <c r="J880" s="285"/>
      <c r="K880" s="285">
        <f t="shared" si="765"/>
        <v>64859</v>
      </c>
      <c r="L880" s="285"/>
      <c r="M880" s="285"/>
      <c r="N880" s="285"/>
      <c r="O880" s="285"/>
      <c r="P880" s="285">
        <v>64859</v>
      </c>
      <c r="Q880" s="285"/>
      <c r="R880" s="285">
        <f t="shared" si="728"/>
        <v>64859</v>
      </c>
      <c r="S880" s="285"/>
      <c r="T880" s="285"/>
      <c r="U880" s="285"/>
      <c r="V880" s="285"/>
      <c r="W880" s="285">
        <v>0</v>
      </c>
      <c r="X880" s="285"/>
      <c r="Y880" s="285"/>
      <c r="Z880" s="285"/>
      <c r="AA880" s="285">
        <f t="shared" si="764"/>
        <v>0</v>
      </c>
      <c r="AB880" s="285">
        <f t="shared" si="706"/>
        <v>64859</v>
      </c>
      <c r="AC880" s="113">
        <f t="shared" si="707"/>
        <v>1</v>
      </c>
    </row>
    <row r="881" spans="1:29" s="21" customFormat="1" ht="30" x14ac:dyDescent="0.2">
      <c r="A881" s="92"/>
      <c r="B881" s="140" t="s">
        <v>2094</v>
      </c>
      <c r="C881" s="141" t="s">
        <v>2095</v>
      </c>
      <c r="D881" s="285"/>
      <c r="E881" s="285">
        <f>SUM('ADICIONES  2018'!C881:M881)</f>
        <v>1138637</v>
      </c>
      <c r="F881" s="285"/>
      <c r="G881" s="285"/>
      <c r="H881" s="285"/>
      <c r="I881" s="285"/>
      <c r="J881" s="285"/>
      <c r="K881" s="285">
        <f t="shared" si="765"/>
        <v>1138637</v>
      </c>
      <c r="L881" s="285"/>
      <c r="M881" s="285"/>
      <c r="N881" s="285"/>
      <c r="O881" s="285"/>
      <c r="P881" s="285">
        <v>1138637</v>
      </c>
      <c r="Q881" s="285"/>
      <c r="R881" s="285">
        <f t="shared" ref="R881:R926" si="766">SUM(L881:Q881)</f>
        <v>1138637</v>
      </c>
      <c r="S881" s="285"/>
      <c r="T881" s="285"/>
      <c r="U881" s="285"/>
      <c r="V881" s="285"/>
      <c r="W881" s="285">
        <v>0</v>
      </c>
      <c r="X881" s="285"/>
      <c r="Y881" s="285"/>
      <c r="Z881" s="285"/>
      <c r="AA881" s="285">
        <f t="shared" si="764"/>
        <v>0</v>
      </c>
      <c r="AB881" s="285">
        <f t="shared" si="706"/>
        <v>1138637</v>
      </c>
      <c r="AC881" s="113">
        <f t="shared" si="707"/>
        <v>1</v>
      </c>
    </row>
    <row r="882" spans="1:29" s="21" customFormat="1" ht="45" x14ac:dyDescent="0.2">
      <c r="A882" s="92"/>
      <c r="B882" s="140" t="s">
        <v>2096</v>
      </c>
      <c r="C882" s="141" t="s">
        <v>2097</v>
      </c>
      <c r="D882" s="285"/>
      <c r="E882" s="285">
        <f>SUM('ADICIONES  2018'!C882:M882)</f>
        <v>3984625</v>
      </c>
      <c r="F882" s="285"/>
      <c r="G882" s="285"/>
      <c r="H882" s="285"/>
      <c r="I882" s="285"/>
      <c r="J882" s="285"/>
      <c r="K882" s="285">
        <f t="shared" si="765"/>
        <v>3984625</v>
      </c>
      <c r="L882" s="285"/>
      <c r="M882" s="285"/>
      <c r="N882" s="285"/>
      <c r="O882" s="285"/>
      <c r="P882" s="285">
        <v>3984625</v>
      </c>
      <c r="Q882" s="285"/>
      <c r="R882" s="285">
        <f t="shared" si="766"/>
        <v>3984625</v>
      </c>
      <c r="S882" s="285"/>
      <c r="T882" s="285"/>
      <c r="U882" s="285"/>
      <c r="V882" s="285"/>
      <c r="W882" s="285">
        <v>0</v>
      </c>
      <c r="X882" s="285"/>
      <c r="Y882" s="285"/>
      <c r="Z882" s="285"/>
      <c r="AA882" s="285">
        <f t="shared" si="764"/>
        <v>0</v>
      </c>
      <c r="AB882" s="285">
        <f t="shared" si="706"/>
        <v>3984625</v>
      </c>
      <c r="AC882" s="113">
        <f t="shared" si="707"/>
        <v>1</v>
      </c>
    </row>
    <row r="883" spans="1:29" s="21" customFormat="1" ht="45" x14ac:dyDescent="0.2">
      <c r="A883" s="92"/>
      <c r="B883" s="140" t="s">
        <v>2098</v>
      </c>
      <c r="C883" s="141" t="s">
        <v>2099</v>
      </c>
      <c r="D883" s="285"/>
      <c r="E883" s="285">
        <f>SUM('ADICIONES  2018'!C883:M883)</f>
        <v>35854628</v>
      </c>
      <c r="F883" s="285"/>
      <c r="G883" s="285"/>
      <c r="H883" s="285"/>
      <c r="I883" s="285"/>
      <c r="J883" s="285"/>
      <c r="K883" s="285">
        <f t="shared" si="765"/>
        <v>35854628</v>
      </c>
      <c r="L883" s="285"/>
      <c r="M883" s="285"/>
      <c r="N883" s="285"/>
      <c r="O883" s="285"/>
      <c r="P883" s="285">
        <v>35854628</v>
      </c>
      <c r="Q883" s="285"/>
      <c r="R883" s="285">
        <f t="shared" si="766"/>
        <v>35854628</v>
      </c>
      <c r="S883" s="285"/>
      <c r="T883" s="285"/>
      <c r="U883" s="285"/>
      <c r="V883" s="285"/>
      <c r="W883" s="285">
        <v>0</v>
      </c>
      <c r="X883" s="285"/>
      <c r="Y883" s="285"/>
      <c r="Z883" s="285"/>
      <c r="AA883" s="285">
        <f t="shared" si="764"/>
        <v>0</v>
      </c>
      <c r="AB883" s="285">
        <f t="shared" si="706"/>
        <v>35854628</v>
      </c>
      <c r="AC883" s="113">
        <f t="shared" si="707"/>
        <v>1</v>
      </c>
    </row>
    <row r="884" spans="1:29" s="21" customFormat="1" ht="45" x14ac:dyDescent="0.2">
      <c r="A884" s="92"/>
      <c r="B884" s="140" t="s">
        <v>2100</v>
      </c>
      <c r="C884" s="141" t="s">
        <v>2101</v>
      </c>
      <c r="D884" s="285"/>
      <c r="E884" s="285">
        <f>SUM('ADICIONES  2018'!C884:M884)</f>
        <v>12507845</v>
      </c>
      <c r="F884" s="285"/>
      <c r="G884" s="285"/>
      <c r="H884" s="285"/>
      <c r="I884" s="285"/>
      <c r="J884" s="285"/>
      <c r="K884" s="285">
        <f t="shared" si="765"/>
        <v>12507845</v>
      </c>
      <c r="L884" s="285"/>
      <c r="M884" s="285"/>
      <c r="N884" s="285"/>
      <c r="O884" s="285"/>
      <c r="P884" s="285">
        <v>12507845</v>
      </c>
      <c r="Q884" s="285"/>
      <c r="R884" s="285">
        <f t="shared" si="766"/>
        <v>12507845</v>
      </c>
      <c r="S884" s="285"/>
      <c r="T884" s="285"/>
      <c r="U884" s="285"/>
      <c r="V884" s="285"/>
      <c r="W884" s="285">
        <v>0</v>
      </c>
      <c r="X884" s="285"/>
      <c r="Y884" s="285"/>
      <c r="Z884" s="285"/>
      <c r="AA884" s="285">
        <f t="shared" si="764"/>
        <v>0</v>
      </c>
      <c r="AB884" s="285">
        <f t="shared" si="706"/>
        <v>12507845</v>
      </c>
      <c r="AC884" s="113">
        <f t="shared" si="707"/>
        <v>1</v>
      </c>
    </row>
    <row r="885" spans="1:29" s="21" customFormat="1" ht="30" x14ac:dyDescent="0.2">
      <c r="A885" s="92"/>
      <c r="B885" s="140" t="s">
        <v>2102</v>
      </c>
      <c r="C885" s="141" t="s">
        <v>2103</v>
      </c>
      <c r="D885" s="285"/>
      <c r="E885" s="285">
        <f>SUM('ADICIONES  2018'!C885:M885)</f>
        <v>3722357</v>
      </c>
      <c r="F885" s="285"/>
      <c r="G885" s="285"/>
      <c r="H885" s="285"/>
      <c r="I885" s="285"/>
      <c r="J885" s="285"/>
      <c r="K885" s="285">
        <f t="shared" si="765"/>
        <v>3722357</v>
      </c>
      <c r="L885" s="285"/>
      <c r="M885" s="285"/>
      <c r="N885" s="285"/>
      <c r="O885" s="285"/>
      <c r="P885" s="285">
        <v>3722357</v>
      </c>
      <c r="Q885" s="285"/>
      <c r="R885" s="285">
        <f t="shared" si="766"/>
        <v>3722357</v>
      </c>
      <c r="S885" s="285"/>
      <c r="T885" s="285"/>
      <c r="U885" s="285"/>
      <c r="V885" s="285"/>
      <c r="W885" s="285">
        <v>0</v>
      </c>
      <c r="X885" s="285"/>
      <c r="Y885" s="285"/>
      <c r="Z885" s="285"/>
      <c r="AA885" s="285">
        <f t="shared" si="764"/>
        <v>0</v>
      </c>
      <c r="AB885" s="285">
        <f t="shared" si="706"/>
        <v>3722357</v>
      </c>
      <c r="AC885" s="113">
        <f t="shared" si="707"/>
        <v>1</v>
      </c>
    </row>
    <row r="886" spans="1:29" s="21" customFormat="1" ht="45" x14ac:dyDescent="0.2">
      <c r="A886" s="92"/>
      <c r="B886" s="140" t="s">
        <v>2104</v>
      </c>
      <c r="C886" s="141" t="s">
        <v>2105</v>
      </c>
      <c r="D886" s="285"/>
      <c r="E886" s="285">
        <f>SUM('ADICIONES  2018'!C886:M886)</f>
        <v>26453605</v>
      </c>
      <c r="F886" s="285"/>
      <c r="G886" s="285"/>
      <c r="H886" s="285"/>
      <c r="I886" s="285"/>
      <c r="J886" s="285"/>
      <c r="K886" s="285">
        <f t="shared" si="765"/>
        <v>26453605</v>
      </c>
      <c r="L886" s="285"/>
      <c r="M886" s="285"/>
      <c r="N886" s="285"/>
      <c r="O886" s="285"/>
      <c r="P886" s="285">
        <v>26453605</v>
      </c>
      <c r="Q886" s="285"/>
      <c r="R886" s="285">
        <f t="shared" si="766"/>
        <v>26453605</v>
      </c>
      <c r="S886" s="285"/>
      <c r="T886" s="285"/>
      <c r="U886" s="285"/>
      <c r="V886" s="285"/>
      <c r="W886" s="285">
        <v>0</v>
      </c>
      <c r="X886" s="285"/>
      <c r="Y886" s="285"/>
      <c r="Z886" s="285"/>
      <c r="AA886" s="285">
        <f t="shared" si="764"/>
        <v>0</v>
      </c>
      <c r="AB886" s="285">
        <f t="shared" si="706"/>
        <v>26453605</v>
      </c>
      <c r="AC886" s="113">
        <f t="shared" si="707"/>
        <v>1</v>
      </c>
    </row>
    <row r="887" spans="1:29" s="21" customFormat="1" ht="30" x14ac:dyDescent="0.2">
      <c r="A887" s="92"/>
      <c r="B887" s="140" t="s">
        <v>2106</v>
      </c>
      <c r="C887" s="141" t="s">
        <v>2107</v>
      </c>
      <c r="D887" s="285"/>
      <c r="E887" s="285">
        <f>SUM('ADICIONES  2018'!C887:M887)</f>
        <v>563063</v>
      </c>
      <c r="F887" s="285"/>
      <c r="G887" s="285"/>
      <c r="H887" s="285"/>
      <c r="I887" s="285"/>
      <c r="J887" s="285"/>
      <c r="K887" s="285">
        <f t="shared" si="765"/>
        <v>563063</v>
      </c>
      <c r="L887" s="285"/>
      <c r="M887" s="285"/>
      <c r="N887" s="285"/>
      <c r="O887" s="285"/>
      <c r="P887" s="285">
        <v>563063</v>
      </c>
      <c r="Q887" s="285"/>
      <c r="R887" s="285">
        <f t="shared" si="766"/>
        <v>563063</v>
      </c>
      <c r="S887" s="285"/>
      <c r="T887" s="285"/>
      <c r="U887" s="285"/>
      <c r="V887" s="285"/>
      <c r="W887" s="285">
        <v>0</v>
      </c>
      <c r="X887" s="285"/>
      <c r="Y887" s="285"/>
      <c r="Z887" s="285"/>
      <c r="AA887" s="285">
        <f t="shared" si="764"/>
        <v>0</v>
      </c>
      <c r="AB887" s="285">
        <f t="shared" si="706"/>
        <v>563063</v>
      </c>
      <c r="AC887" s="113">
        <f t="shared" si="707"/>
        <v>1</v>
      </c>
    </row>
    <row r="888" spans="1:29" s="21" customFormat="1" ht="30" x14ac:dyDescent="0.2">
      <c r="A888" s="92"/>
      <c r="B888" s="140" t="s">
        <v>2108</v>
      </c>
      <c r="C888" s="141" t="s">
        <v>2109</v>
      </c>
      <c r="D888" s="285"/>
      <c r="E888" s="285">
        <f>SUM('ADICIONES  2018'!C888:M888)</f>
        <v>5186333</v>
      </c>
      <c r="F888" s="285"/>
      <c r="G888" s="285"/>
      <c r="H888" s="285"/>
      <c r="I888" s="285"/>
      <c r="J888" s="285"/>
      <c r="K888" s="285">
        <f t="shared" si="765"/>
        <v>5186333</v>
      </c>
      <c r="L888" s="285"/>
      <c r="M888" s="285"/>
      <c r="N888" s="285"/>
      <c r="O888" s="285"/>
      <c r="P888" s="285">
        <v>5186333</v>
      </c>
      <c r="Q888" s="285"/>
      <c r="R888" s="285">
        <f t="shared" si="766"/>
        <v>5186333</v>
      </c>
      <c r="S888" s="285"/>
      <c r="T888" s="285"/>
      <c r="U888" s="285"/>
      <c r="V888" s="285"/>
      <c r="W888" s="285">
        <v>0</v>
      </c>
      <c r="X888" s="285"/>
      <c r="Y888" s="285"/>
      <c r="Z888" s="285"/>
      <c r="AA888" s="285">
        <f t="shared" si="764"/>
        <v>0</v>
      </c>
      <c r="AB888" s="285">
        <f t="shared" si="706"/>
        <v>5186333</v>
      </c>
      <c r="AC888" s="113">
        <f t="shared" si="707"/>
        <v>1</v>
      </c>
    </row>
    <row r="889" spans="1:29" s="21" customFormat="1" ht="45" x14ac:dyDescent="0.2">
      <c r="A889" s="92"/>
      <c r="B889" s="140" t="s">
        <v>2110</v>
      </c>
      <c r="C889" s="141" t="s">
        <v>2111</v>
      </c>
      <c r="D889" s="285"/>
      <c r="E889" s="285">
        <f>SUM('ADICIONES  2018'!C889:M889)</f>
        <v>299072</v>
      </c>
      <c r="F889" s="285"/>
      <c r="G889" s="285"/>
      <c r="H889" s="285"/>
      <c r="I889" s="285"/>
      <c r="J889" s="285"/>
      <c r="K889" s="285">
        <f t="shared" si="765"/>
        <v>299072</v>
      </c>
      <c r="L889" s="285"/>
      <c r="M889" s="285"/>
      <c r="N889" s="285"/>
      <c r="O889" s="285"/>
      <c r="P889" s="285">
        <v>299072</v>
      </c>
      <c r="Q889" s="285"/>
      <c r="R889" s="285">
        <f t="shared" si="766"/>
        <v>299072</v>
      </c>
      <c r="S889" s="285"/>
      <c r="T889" s="285"/>
      <c r="U889" s="285"/>
      <c r="V889" s="285"/>
      <c r="W889" s="285">
        <v>0</v>
      </c>
      <c r="X889" s="285"/>
      <c r="Y889" s="285"/>
      <c r="Z889" s="285"/>
      <c r="AA889" s="285">
        <f t="shared" si="764"/>
        <v>0</v>
      </c>
      <c r="AB889" s="285">
        <f t="shared" si="706"/>
        <v>299072</v>
      </c>
      <c r="AC889" s="113">
        <f t="shared" si="707"/>
        <v>1</v>
      </c>
    </row>
    <row r="890" spans="1:29" s="21" customFormat="1" ht="45" x14ac:dyDescent="0.2">
      <c r="A890" s="92"/>
      <c r="B890" s="140" t="s">
        <v>2112</v>
      </c>
      <c r="C890" s="141" t="s">
        <v>2113</v>
      </c>
      <c r="D890" s="285"/>
      <c r="E890" s="285">
        <f>SUM('ADICIONES  2018'!C890:M890)</f>
        <v>1159624</v>
      </c>
      <c r="F890" s="285"/>
      <c r="G890" s="285"/>
      <c r="H890" s="285"/>
      <c r="I890" s="285"/>
      <c r="J890" s="285"/>
      <c r="K890" s="285">
        <f t="shared" si="765"/>
        <v>1159624</v>
      </c>
      <c r="L890" s="285"/>
      <c r="M890" s="285"/>
      <c r="N890" s="285"/>
      <c r="O890" s="285"/>
      <c r="P890" s="285">
        <v>1159624</v>
      </c>
      <c r="Q890" s="285"/>
      <c r="R890" s="285">
        <f t="shared" si="766"/>
        <v>1159624</v>
      </c>
      <c r="S890" s="285"/>
      <c r="T890" s="285"/>
      <c r="U890" s="285"/>
      <c r="V890" s="285"/>
      <c r="W890" s="285">
        <v>0</v>
      </c>
      <c r="X890" s="285"/>
      <c r="Y890" s="285"/>
      <c r="Z890" s="285"/>
      <c r="AA890" s="285">
        <f t="shared" si="764"/>
        <v>0</v>
      </c>
      <c r="AB890" s="285">
        <f t="shared" si="706"/>
        <v>1159624</v>
      </c>
      <c r="AC890" s="113">
        <f t="shared" si="707"/>
        <v>1</v>
      </c>
    </row>
    <row r="891" spans="1:29" s="21" customFormat="1" ht="45" x14ac:dyDescent="0.2">
      <c r="A891" s="92"/>
      <c r="B891" s="140" t="s">
        <v>2114</v>
      </c>
      <c r="C891" s="141" t="s">
        <v>2115</v>
      </c>
      <c r="D891" s="285"/>
      <c r="E891" s="285">
        <f>SUM('ADICIONES  2018'!C891:M891)</f>
        <v>6207835</v>
      </c>
      <c r="F891" s="285"/>
      <c r="G891" s="285"/>
      <c r="H891" s="285"/>
      <c r="I891" s="285"/>
      <c r="J891" s="285"/>
      <c r="K891" s="285">
        <f t="shared" si="765"/>
        <v>6207835</v>
      </c>
      <c r="L891" s="285"/>
      <c r="M891" s="285"/>
      <c r="N891" s="285"/>
      <c r="O891" s="285"/>
      <c r="P891" s="285">
        <v>6207835</v>
      </c>
      <c r="Q891" s="285"/>
      <c r="R891" s="285">
        <f t="shared" si="766"/>
        <v>6207835</v>
      </c>
      <c r="S891" s="285"/>
      <c r="T891" s="285"/>
      <c r="U891" s="285"/>
      <c r="V891" s="285"/>
      <c r="W891" s="285">
        <v>0</v>
      </c>
      <c r="X891" s="285"/>
      <c r="Y891" s="285"/>
      <c r="Z891" s="285"/>
      <c r="AA891" s="285">
        <f t="shared" si="764"/>
        <v>0</v>
      </c>
      <c r="AB891" s="285">
        <f t="shared" si="706"/>
        <v>6207835</v>
      </c>
      <c r="AC891" s="113">
        <f t="shared" si="707"/>
        <v>1</v>
      </c>
    </row>
    <row r="892" spans="1:29" s="21" customFormat="1" ht="45" x14ac:dyDescent="0.2">
      <c r="A892" s="92"/>
      <c r="B892" s="140" t="s">
        <v>2116</v>
      </c>
      <c r="C892" s="141" t="s">
        <v>2117</v>
      </c>
      <c r="D892" s="285"/>
      <c r="E892" s="285">
        <f>SUM('ADICIONES  2018'!C892:M892)</f>
        <v>167033</v>
      </c>
      <c r="F892" s="285"/>
      <c r="G892" s="285"/>
      <c r="H892" s="285"/>
      <c r="I892" s="285"/>
      <c r="J892" s="285"/>
      <c r="K892" s="285">
        <f t="shared" si="765"/>
        <v>167033</v>
      </c>
      <c r="L892" s="285"/>
      <c r="M892" s="285"/>
      <c r="N892" s="285"/>
      <c r="O892" s="285"/>
      <c r="P892" s="285">
        <v>167033</v>
      </c>
      <c r="Q892" s="285"/>
      <c r="R892" s="285">
        <f t="shared" si="766"/>
        <v>167033</v>
      </c>
      <c r="S892" s="285"/>
      <c r="T892" s="285"/>
      <c r="U892" s="285"/>
      <c r="V892" s="285"/>
      <c r="W892" s="285">
        <v>0</v>
      </c>
      <c r="X892" s="285"/>
      <c r="Y892" s="285"/>
      <c r="Z892" s="285"/>
      <c r="AA892" s="285">
        <f t="shared" si="764"/>
        <v>0</v>
      </c>
      <c r="AB892" s="285">
        <f t="shared" si="706"/>
        <v>167033</v>
      </c>
      <c r="AC892" s="113">
        <f t="shared" si="707"/>
        <v>1</v>
      </c>
    </row>
    <row r="893" spans="1:29" s="21" customFormat="1" ht="45" x14ac:dyDescent="0.2">
      <c r="A893" s="92"/>
      <c r="B893" s="140" t="s">
        <v>2118</v>
      </c>
      <c r="C893" s="141" t="s">
        <v>2119</v>
      </c>
      <c r="D893" s="285"/>
      <c r="E893" s="285">
        <f>SUM('ADICIONES  2018'!C893:M893)</f>
        <v>1383958</v>
      </c>
      <c r="F893" s="285"/>
      <c r="G893" s="285"/>
      <c r="H893" s="285"/>
      <c r="I893" s="285"/>
      <c r="J893" s="285"/>
      <c r="K893" s="285">
        <f t="shared" si="765"/>
        <v>1383958</v>
      </c>
      <c r="L893" s="285"/>
      <c r="M893" s="285"/>
      <c r="N893" s="285"/>
      <c r="O893" s="285"/>
      <c r="P893" s="285">
        <v>1383958</v>
      </c>
      <c r="Q893" s="285"/>
      <c r="R893" s="285">
        <f t="shared" si="766"/>
        <v>1383958</v>
      </c>
      <c r="S893" s="285"/>
      <c r="T893" s="285"/>
      <c r="U893" s="285"/>
      <c r="V893" s="285"/>
      <c r="W893" s="285">
        <v>0</v>
      </c>
      <c r="X893" s="285"/>
      <c r="Y893" s="285"/>
      <c r="Z893" s="285"/>
      <c r="AA893" s="285">
        <f t="shared" si="764"/>
        <v>0</v>
      </c>
      <c r="AB893" s="285">
        <f t="shared" si="706"/>
        <v>1383958</v>
      </c>
      <c r="AC893" s="113">
        <f t="shared" si="707"/>
        <v>1</v>
      </c>
    </row>
    <row r="894" spans="1:29" s="21" customFormat="1" ht="30" x14ac:dyDescent="0.2">
      <c r="A894" s="92"/>
      <c r="B894" s="140" t="s">
        <v>2120</v>
      </c>
      <c r="C894" s="141" t="s">
        <v>2121</v>
      </c>
      <c r="D894" s="285"/>
      <c r="E894" s="285">
        <f>SUM('ADICIONES  2018'!C894:M894)</f>
        <v>3058362.6</v>
      </c>
      <c r="F894" s="285"/>
      <c r="G894" s="285"/>
      <c r="H894" s="285"/>
      <c r="I894" s="285"/>
      <c r="J894" s="285"/>
      <c r="K894" s="285">
        <f t="shared" si="765"/>
        <v>3058362.6</v>
      </c>
      <c r="L894" s="285"/>
      <c r="M894" s="285"/>
      <c r="N894" s="285"/>
      <c r="O894" s="285"/>
      <c r="P894" s="285">
        <v>3058362.6</v>
      </c>
      <c r="Q894" s="285"/>
      <c r="R894" s="285">
        <f t="shared" si="766"/>
        <v>3058362.6</v>
      </c>
      <c r="S894" s="285"/>
      <c r="T894" s="285"/>
      <c r="U894" s="285"/>
      <c r="V894" s="285"/>
      <c r="W894" s="285">
        <v>0</v>
      </c>
      <c r="X894" s="285"/>
      <c r="Y894" s="285"/>
      <c r="Z894" s="285"/>
      <c r="AA894" s="285">
        <f t="shared" si="764"/>
        <v>0</v>
      </c>
      <c r="AB894" s="285">
        <f t="shared" si="706"/>
        <v>3058362.6</v>
      </c>
      <c r="AC894" s="113">
        <f t="shared" si="707"/>
        <v>1</v>
      </c>
    </row>
    <row r="895" spans="1:29" s="21" customFormat="1" ht="30" x14ac:dyDescent="0.2">
      <c r="A895" s="92"/>
      <c r="B895" s="140" t="s">
        <v>2122</v>
      </c>
      <c r="C895" s="141" t="s">
        <v>2123</v>
      </c>
      <c r="D895" s="285"/>
      <c r="E895" s="285">
        <f>SUM('ADICIONES  2018'!C895:M895)</f>
        <v>608954</v>
      </c>
      <c r="F895" s="285"/>
      <c r="G895" s="285"/>
      <c r="H895" s="285"/>
      <c r="I895" s="285"/>
      <c r="J895" s="285"/>
      <c r="K895" s="285">
        <f t="shared" si="765"/>
        <v>608954</v>
      </c>
      <c r="L895" s="285"/>
      <c r="M895" s="285"/>
      <c r="N895" s="285"/>
      <c r="O895" s="285"/>
      <c r="P895" s="285">
        <v>608954</v>
      </c>
      <c r="Q895" s="285"/>
      <c r="R895" s="285">
        <f t="shared" si="766"/>
        <v>608954</v>
      </c>
      <c r="S895" s="285"/>
      <c r="T895" s="285"/>
      <c r="U895" s="285"/>
      <c r="V895" s="285"/>
      <c r="W895" s="285">
        <v>0</v>
      </c>
      <c r="X895" s="285"/>
      <c r="Y895" s="285"/>
      <c r="Z895" s="285"/>
      <c r="AA895" s="285">
        <f t="shared" ref="AA895:AA926" si="767">SUM(S895:Z895)</f>
        <v>0</v>
      </c>
      <c r="AB895" s="285">
        <f t="shared" si="706"/>
        <v>608954</v>
      </c>
      <c r="AC895" s="113">
        <f t="shared" si="707"/>
        <v>1</v>
      </c>
    </row>
    <row r="896" spans="1:29" s="21" customFormat="1" ht="30" x14ac:dyDescent="0.2">
      <c r="A896" s="92"/>
      <c r="B896" s="140" t="s">
        <v>2124</v>
      </c>
      <c r="C896" s="141" t="s">
        <v>2125</v>
      </c>
      <c r="D896" s="285"/>
      <c r="E896" s="285">
        <f>SUM('ADICIONES  2018'!C896:M896)</f>
        <v>1043577</v>
      </c>
      <c r="F896" s="285"/>
      <c r="G896" s="285"/>
      <c r="H896" s="285"/>
      <c r="I896" s="285"/>
      <c r="J896" s="285"/>
      <c r="K896" s="285">
        <f t="shared" si="765"/>
        <v>1043577</v>
      </c>
      <c r="L896" s="285"/>
      <c r="M896" s="285"/>
      <c r="N896" s="285"/>
      <c r="O896" s="285"/>
      <c r="P896" s="285">
        <v>1043577</v>
      </c>
      <c r="Q896" s="285"/>
      <c r="R896" s="285">
        <f t="shared" si="766"/>
        <v>1043577</v>
      </c>
      <c r="S896" s="285"/>
      <c r="T896" s="285"/>
      <c r="U896" s="285"/>
      <c r="V896" s="285"/>
      <c r="W896" s="285">
        <v>0</v>
      </c>
      <c r="X896" s="285"/>
      <c r="Y896" s="285"/>
      <c r="Z896" s="285"/>
      <c r="AA896" s="285">
        <f t="shared" si="767"/>
        <v>0</v>
      </c>
      <c r="AB896" s="285">
        <f t="shared" si="706"/>
        <v>1043577</v>
      </c>
      <c r="AC896" s="113">
        <f t="shared" si="707"/>
        <v>1</v>
      </c>
    </row>
    <row r="897" spans="1:29" s="21" customFormat="1" ht="30" x14ac:dyDescent="0.2">
      <c r="A897" s="92"/>
      <c r="B897" s="140" t="s">
        <v>2126</v>
      </c>
      <c r="C897" s="141" t="s">
        <v>2127</v>
      </c>
      <c r="D897" s="285"/>
      <c r="E897" s="285">
        <f>SUM('ADICIONES  2018'!C897:M897)</f>
        <v>4438400</v>
      </c>
      <c r="F897" s="285"/>
      <c r="G897" s="285"/>
      <c r="H897" s="285"/>
      <c r="I897" s="285"/>
      <c r="J897" s="285"/>
      <c r="K897" s="285">
        <f t="shared" si="765"/>
        <v>4438400</v>
      </c>
      <c r="L897" s="285"/>
      <c r="M897" s="285"/>
      <c r="N897" s="285"/>
      <c r="O897" s="285"/>
      <c r="P897" s="285">
        <v>4438400</v>
      </c>
      <c r="Q897" s="285"/>
      <c r="R897" s="285">
        <f t="shared" si="766"/>
        <v>4438400</v>
      </c>
      <c r="S897" s="285"/>
      <c r="T897" s="285"/>
      <c r="U897" s="285"/>
      <c r="V897" s="285"/>
      <c r="W897" s="285">
        <v>0</v>
      </c>
      <c r="X897" s="285"/>
      <c r="Y897" s="285"/>
      <c r="Z897" s="285"/>
      <c r="AA897" s="285">
        <f t="shared" si="767"/>
        <v>0</v>
      </c>
      <c r="AB897" s="285">
        <f t="shared" si="706"/>
        <v>4438400</v>
      </c>
      <c r="AC897" s="113">
        <f t="shared" si="707"/>
        <v>1</v>
      </c>
    </row>
    <row r="898" spans="1:29" s="21" customFormat="1" ht="30" x14ac:dyDescent="0.2">
      <c r="A898" s="92"/>
      <c r="B898" s="140" t="s">
        <v>2128</v>
      </c>
      <c r="C898" s="141" t="s">
        <v>2129</v>
      </c>
      <c r="D898" s="285"/>
      <c r="E898" s="285">
        <f>SUM('ADICIONES  2018'!C898:M898)</f>
        <v>241420</v>
      </c>
      <c r="F898" s="285"/>
      <c r="G898" s="285"/>
      <c r="H898" s="285"/>
      <c r="I898" s="285"/>
      <c r="J898" s="285"/>
      <c r="K898" s="285">
        <f t="shared" si="765"/>
        <v>241420</v>
      </c>
      <c r="L898" s="285"/>
      <c r="M898" s="285"/>
      <c r="N898" s="285"/>
      <c r="O898" s="285"/>
      <c r="P898" s="285">
        <v>241420</v>
      </c>
      <c r="Q898" s="285"/>
      <c r="R898" s="285">
        <f t="shared" si="766"/>
        <v>241420</v>
      </c>
      <c r="S898" s="285"/>
      <c r="T898" s="285"/>
      <c r="U898" s="285"/>
      <c r="V898" s="285"/>
      <c r="W898" s="285">
        <v>0</v>
      </c>
      <c r="X898" s="285"/>
      <c r="Y898" s="285"/>
      <c r="Z898" s="285"/>
      <c r="AA898" s="285">
        <f t="shared" si="767"/>
        <v>0</v>
      </c>
      <c r="AB898" s="285">
        <f t="shared" si="706"/>
        <v>241420</v>
      </c>
      <c r="AC898" s="113">
        <f t="shared" si="707"/>
        <v>1</v>
      </c>
    </row>
    <row r="899" spans="1:29" s="21" customFormat="1" ht="30" x14ac:dyDescent="0.2">
      <c r="A899" s="92"/>
      <c r="B899" s="140" t="s">
        <v>2130</v>
      </c>
      <c r="C899" s="141" t="s">
        <v>2131</v>
      </c>
      <c r="D899" s="285"/>
      <c r="E899" s="285">
        <f>SUM('ADICIONES  2018'!C899:M899)</f>
        <v>1001712</v>
      </c>
      <c r="F899" s="285"/>
      <c r="G899" s="285"/>
      <c r="H899" s="285"/>
      <c r="I899" s="285"/>
      <c r="J899" s="285"/>
      <c r="K899" s="285">
        <f t="shared" si="765"/>
        <v>1001712</v>
      </c>
      <c r="L899" s="285"/>
      <c r="M899" s="285"/>
      <c r="N899" s="285"/>
      <c r="O899" s="285"/>
      <c r="P899" s="285">
        <v>1001712</v>
      </c>
      <c r="Q899" s="285"/>
      <c r="R899" s="285">
        <f t="shared" si="766"/>
        <v>1001712</v>
      </c>
      <c r="S899" s="285"/>
      <c r="T899" s="285"/>
      <c r="U899" s="285"/>
      <c r="V899" s="285"/>
      <c r="W899" s="285">
        <v>0</v>
      </c>
      <c r="X899" s="285"/>
      <c r="Y899" s="285"/>
      <c r="Z899" s="285"/>
      <c r="AA899" s="285">
        <f t="shared" si="767"/>
        <v>0</v>
      </c>
      <c r="AB899" s="285">
        <f t="shared" si="706"/>
        <v>1001712</v>
      </c>
      <c r="AC899" s="113">
        <f t="shared" si="707"/>
        <v>1</v>
      </c>
    </row>
    <row r="900" spans="1:29" s="21" customFormat="1" ht="30" x14ac:dyDescent="0.2">
      <c r="A900" s="92"/>
      <c r="B900" s="140" t="s">
        <v>2132</v>
      </c>
      <c r="C900" s="141" t="s">
        <v>2133</v>
      </c>
      <c r="D900" s="285"/>
      <c r="E900" s="285">
        <f>SUM('ADICIONES  2018'!C900:M900)</f>
        <v>1589412</v>
      </c>
      <c r="F900" s="285"/>
      <c r="G900" s="285"/>
      <c r="H900" s="285"/>
      <c r="I900" s="285"/>
      <c r="J900" s="285"/>
      <c r="K900" s="285">
        <f t="shared" si="765"/>
        <v>1589412</v>
      </c>
      <c r="L900" s="285"/>
      <c r="M900" s="285"/>
      <c r="N900" s="285"/>
      <c r="O900" s="285"/>
      <c r="P900" s="285">
        <v>1589412</v>
      </c>
      <c r="Q900" s="285"/>
      <c r="R900" s="285">
        <f t="shared" si="766"/>
        <v>1589412</v>
      </c>
      <c r="S900" s="285"/>
      <c r="T900" s="285"/>
      <c r="U900" s="285"/>
      <c r="V900" s="285"/>
      <c r="W900" s="285">
        <v>0</v>
      </c>
      <c r="X900" s="285"/>
      <c r="Y900" s="285"/>
      <c r="Z900" s="285"/>
      <c r="AA900" s="285">
        <f t="shared" si="767"/>
        <v>0</v>
      </c>
      <c r="AB900" s="285">
        <f t="shared" si="706"/>
        <v>1589412</v>
      </c>
      <c r="AC900" s="113">
        <f t="shared" si="707"/>
        <v>1</v>
      </c>
    </row>
    <row r="901" spans="1:29" s="21" customFormat="1" ht="30" x14ac:dyDescent="0.2">
      <c r="A901" s="92"/>
      <c r="B901" s="140" t="s">
        <v>2134</v>
      </c>
      <c r="C901" s="141" t="s">
        <v>2135</v>
      </c>
      <c r="D901" s="285"/>
      <c r="E901" s="285">
        <f>SUM('ADICIONES  2018'!C901:M901)</f>
        <v>498956</v>
      </c>
      <c r="F901" s="285"/>
      <c r="G901" s="285"/>
      <c r="H901" s="285"/>
      <c r="I901" s="285"/>
      <c r="J901" s="285"/>
      <c r="K901" s="285">
        <f t="shared" si="765"/>
        <v>498956</v>
      </c>
      <c r="L901" s="285"/>
      <c r="M901" s="285"/>
      <c r="N901" s="285"/>
      <c r="O901" s="285"/>
      <c r="P901" s="285">
        <v>498956</v>
      </c>
      <c r="Q901" s="285"/>
      <c r="R901" s="285">
        <f t="shared" si="766"/>
        <v>498956</v>
      </c>
      <c r="S901" s="285"/>
      <c r="T901" s="285"/>
      <c r="U901" s="285"/>
      <c r="V901" s="285"/>
      <c r="W901" s="285">
        <v>0</v>
      </c>
      <c r="X901" s="285"/>
      <c r="Y901" s="285"/>
      <c r="Z901" s="285"/>
      <c r="AA901" s="285">
        <f t="shared" si="767"/>
        <v>0</v>
      </c>
      <c r="AB901" s="285">
        <f t="shared" si="706"/>
        <v>498956</v>
      </c>
      <c r="AC901" s="113">
        <f t="shared" si="707"/>
        <v>1</v>
      </c>
    </row>
    <row r="902" spans="1:29" s="21" customFormat="1" ht="45" x14ac:dyDescent="0.2">
      <c r="A902" s="92"/>
      <c r="B902" s="140" t="s">
        <v>2136</v>
      </c>
      <c r="C902" s="141" t="s">
        <v>2137</v>
      </c>
      <c r="D902" s="285"/>
      <c r="E902" s="285">
        <f>SUM('ADICIONES  2018'!C902:M902)</f>
        <v>546913</v>
      </c>
      <c r="F902" s="285"/>
      <c r="G902" s="285"/>
      <c r="H902" s="285"/>
      <c r="I902" s="285"/>
      <c r="J902" s="285"/>
      <c r="K902" s="285">
        <f t="shared" si="765"/>
        <v>546913</v>
      </c>
      <c r="L902" s="285"/>
      <c r="M902" s="285"/>
      <c r="N902" s="285"/>
      <c r="O902" s="285"/>
      <c r="P902" s="285">
        <v>546913</v>
      </c>
      <c r="Q902" s="285"/>
      <c r="R902" s="285">
        <f t="shared" si="766"/>
        <v>546913</v>
      </c>
      <c r="S902" s="285"/>
      <c r="T902" s="285"/>
      <c r="U902" s="285"/>
      <c r="V902" s="285"/>
      <c r="W902" s="285">
        <v>0</v>
      </c>
      <c r="X902" s="285"/>
      <c r="Y902" s="285"/>
      <c r="Z902" s="285"/>
      <c r="AA902" s="285">
        <f t="shared" si="767"/>
        <v>0</v>
      </c>
      <c r="AB902" s="285">
        <f t="shared" si="706"/>
        <v>546913</v>
      </c>
      <c r="AC902" s="113">
        <f t="shared" si="707"/>
        <v>1</v>
      </c>
    </row>
    <row r="903" spans="1:29" s="21" customFormat="1" ht="30" x14ac:dyDescent="0.2">
      <c r="A903" s="92"/>
      <c r="B903" s="140" t="s">
        <v>2138</v>
      </c>
      <c r="C903" s="141" t="s">
        <v>2139</v>
      </c>
      <c r="D903" s="285"/>
      <c r="E903" s="285">
        <f>SUM('ADICIONES  2018'!C903:M903)</f>
        <v>453043</v>
      </c>
      <c r="F903" s="285"/>
      <c r="G903" s="285"/>
      <c r="H903" s="285"/>
      <c r="I903" s="285"/>
      <c r="J903" s="285"/>
      <c r="K903" s="285">
        <f t="shared" si="765"/>
        <v>453043</v>
      </c>
      <c r="L903" s="285"/>
      <c r="M903" s="285"/>
      <c r="N903" s="285"/>
      <c r="O903" s="285"/>
      <c r="P903" s="285">
        <v>0</v>
      </c>
      <c r="Q903" s="285"/>
      <c r="R903" s="285">
        <f t="shared" si="766"/>
        <v>0</v>
      </c>
      <c r="S903" s="285"/>
      <c r="T903" s="285"/>
      <c r="U903" s="285"/>
      <c r="V903" s="285"/>
      <c r="W903" s="285">
        <v>0</v>
      </c>
      <c r="X903" s="285"/>
      <c r="Y903" s="285"/>
      <c r="Z903" s="285"/>
      <c r="AA903" s="285">
        <f t="shared" si="767"/>
        <v>0</v>
      </c>
      <c r="AB903" s="285">
        <f t="shared" si="706"/>
        <v>0</v>
      </c>
      <c r="AC903" s="113">
        <f t="shared" si="707"/>
        <v>0</v>
      </c>
    </row>
    <row r="904" spans="1:29" s="21" customFormat="1" ht="30" x14ac:dyDescent="0.2">
      <c r="A904" s="92"/>
      <c r="B904" s="140" t="s">
        <v>2140</v>
      </c>
      <c r="C904" s="141" t="s">
        <v>2141</v>
      </c>
      <c r="D904" s="285"/>
      <c r="E904" s="285">
        <f>SUM('ADICIONES  2018'!C904:M904)</f>
        <v>3015175</v>
      </c>
      <c r="F904" s="285"/>
      <c r="G904" s="285"/>
      <c r="H904" s="285"/>
      <c r="I904" s="285"/>
      <c r="J904" s="285"/>
      <c r="K904" s="285">
        <f t="shared" si="765"/>
        <v>3015175</v>
      </c>
      <c r="L904" s="285"/>
      <c r="M904" s="285"/>
      <c r="N904" s="285"/>
      <c r="O904" s="285"/>
      <c r="P904" s="285">
        <v>0</v>
      </c>
      <c r="Q904" s="285"/>
      <c r="R904" s="285">
        <f t="shared" si="766"/>
        <v>0</v>
      </c>
      <c r="S904" s="285"/>
      <c r="T904" s="285"/>
      <c r="U904" s="285"/>
      <c r="V904" s="285"/>
      <c r="W904" s="285">
        <v>0</v>
      </c>
      <c r="X904" s="285"/>
      <c r="Y904" s="285"/>
      <c r="Z904" s="285"/>
      <c r="AA904" s="285">
        <f t="shared" si="767"/>
        <v>0</v>
      </c>
      <c r="AB904" s="285">
        <f t="shared" si="706"/>
        <v>0</v>
      </c>
      <c r="AC904" s="113">
        <f t="shared" si="707"/>
        <v>0</v>
      </c>
    </row>
    <row r="905" spans="1:29" s="21" customFormat="1" ht="30" x14ac:dyDescent="0.2">
      <c r="A905" s="92"/>
      <c r="B905" s="140" t="s">
        <v>2142</v>
      </c>
      <c r="C905" s="141" t="s">
        <v>2143</v>
      </c>
      <c r="D905" s="285"/>
      <c r="E905" s="285">
        <f>SUM('ADICIONES  2018'!C905:M905)</f>
        <v>183220</v>
      </c>
      <c r="F905" s="285"/>
      <c r="G905" s="285"/>
      <c r="H905" s="285"/>
      <c r="I905" s="285"/>
      <c r="J905" s="285"/>
      <c r="K905" s="285">
        <f t="shared" si="765"/>
        <v>183220</v>
      </c>
      <c r="L905" s="285"/>
      <c r="M905" s="285"/>
      <c r="N905" s="285"/>
      <c r="O905" s="285"/>
      <c r="P905" s="285">
        <v>0</v>
      </c>
      <c r="Q905" s="285"/>
      <c r="R905" s="285">
        <f t="shared" si="766"/>
        <v>0</v>
      </c>
      <c r="S905" s="285"/>
      <c r="T905" s="285"/>
      <c r="U905" s="285"/>
      <c r="V905" s="285"/>
      <c r="W905" s="285">
        <v>0</v>
      </c>
      <c r="X905" s="285"/>
      <c r="Y905" s="285"/>
      <c r="Z905" s="285"/>
      <c r="AA905" s="285">
        <f t="shared" si="767"/>
        <v>0</v>
      </c>
      <c r="AB905" s="285">
        <f t="shared" si="706"/>
        <v>0</v>
      </c>
      <c r="AC905" s="113">
        <f t="shared" si="707"/>
        <v>0</v>
      </c>
    </row>
    <row r="906" spans="1:29" s="21" customFormat="1" ht="30" x14ac:dyDescent="0.2">
      <c r="A906" s="92"/>
      <c r="B906" s="140" t="s">
        <v>2144</v>
      </c>
      <c r="C906" s="141" t="s">
        <v>2145</v>
      </c>
      <c r="D906" s="285"/>
      <c r="E906" s="285">
        <f>SUM('ADICIONES  2018'!C906:M906)</f>
        <v>375468</v>
      </c>
      <c r="F906" s="285"/>
      <c r="G906" s="285"/>
      <c r="H906" s="285"/>
      <c r="I906" s="285"/>
      <c r="J906" s="285"/>
      <c r="K906" s="285">
        <f t="shared" si="765"/>
        <v>375468</v>
      </c>
      <c r="L906" s="285"/>
      <c r="M906" s="285"/>
      <c r="N906" s="285"/>
      <c r="O906" s="285"/>
      <c r="P906" s="285">
        <v>0</v>
      </c>
      <c r="Q906" s="285"/>
      <c r="R906" s="285">
        <f t="shared" si="766"/>
        <v>0</v>
      </c>
      <c r="S906" s="285"/>
      <c r="T906" s="285"/>
      <c r="U906" s="285"/>
      <c r="V906" s="285"/>
      <c r="W906" s="285">
        <v>0</v>
      </c>
      <c r="X906" s="285"/>
      <c r="Y906" s="285"/>
      <c r="Z906" s="285"/>
      <c r="AA906" s="285">
        <f t="shared" si="767"/>
        <v>0</v>
      </c>
      <c r="AB906" s="285">
        <f t="shared" si="706"/>
        <v>0</v>
      </c>
      <c r="AC906" s="113">
        <f t="shared" si="707"/>
        <v>0</v>
      </c>
    </row>
    <row r="907" spans="1:29" s="21" customFormat="1" ht="30" x14ac:dyDescent="0.2">
      <c r="A907" s="92"/>
      <c r="B907" s="140" t="s">
        <v>2146</v>
      </c>
      <c r="C907" s="141" t="s">
        <v>2147</v>
      </c>
      <c r="D907" s="285"/>
      <c r="E907" s="285">
        <f>SUM('ADICIONES  2018'!C907:M907)</f>
        <v>201948</v>
      </c>
      <c r="F907" s="285"/>
      <c r="G907" s="285"/>
      <c r="H907" s="285"/>
      <c r="I907" s="285"/>
      <c r="J907" s="285"/>
      <c r="K907" s="285">
        <f t="shared" si="765"/>
        <v>201948</v>
      </c>
      <c r="L907" s="285"/>
      <c r="M907" s="285"/>
      <c r="N907" s="285"/>
      <c r="O907" s="285"/>
      <c r="P907" s="285">
        <v>0</v>
      </c>
      <c r="Q907" s="285"/>
      <c r="R907" s="285">
        <f t="shared" si="766"/>
        <v>0</v>
      </c>
      <c r="S907" s="285"/>
      <c r="T907" s="285"/>
      <c r="U907" s="285"/>
      <c r="V907" s="285"/>
      <c r="W907" s="285">
        <v>0</v>
      </c>
      <c r="X907" s="285"/>
      <c r="Y907" s="285"/>
      <c r="Z907" s="285"/>
      <c r="AA907" s="285">
        <f t="shared" si="767"/>
        <v>0</v>
      </c>
      <c r="AB907" s="285">
        <f t="shared" si="706"/>
        <v>0</v>
      </c>
      <c r="AC907" s="113">
        <f t="shared" si="707"/>
        <v>0</v>
      </c>
    </row>
    <row r="908" spans="1:29" s="21" customFormat="1" ht="30" x14ac:dyDescent="0.2">
      <c r="A908" s="92"/>
      <c r="B908" s="140" t="s">
        <v>2148</v>
      </c>
      <c r="C908" s="141" t="s">
        <v>2149</v>
      </c>
      <c r="D908" s="285"/>
      <c r="E908" s="285">
        <f>SUM('ADICIONES  2018'!C908:M908)</f>
        <v>1482042</v>
      </c>
      <c r="F908" s="285"/>
      <c r="G908" s="285"/>
      <c r="H908" s="285"/>
      <c r="I908" s="285"/>
      <c r="J908" s="285"/>
      <c r="K908" s="285">
        <f t="shared" si="765"/>
        <v>1482042</v>
      </c>
      <c r="L908" s="285"/>
      <c r="M908" s="285"/>
      <c r="N908" s="285"/>
      <c r="O908" s="285"/>
      <c r="P908" s="285">
        <v>0</v>
      </c>
      <c r="Q908" s="285"/>
      <c r="R908" s="285">
        <f t="shared" si="766"/>
        <v>0</v>
      </c>
      <c r="S908" s="285"/>
      <c r="T908" s="285"/>
      <c r="U908" s="285"/>
      <c r="V908" s="285"/>
      <c r="W908" s="285">
        <v>0</v>
      </c>
      <c r="X908" s="285"/>
      <c r="Y908" s="285"/>
      <c r="Z908" s="285"/>
      <c r="AA908" s="285">
        <f t="shared" si="767"/>
        <v>0</v>
      </c>
      <c r="AB908" s="285">
        <f t="shared" si="706"/>
        <v>0</v>
      </c>
      <c r="AC908" s="113">
        <f t="shared" si="707"/>
        <v>0</v>
      </c>
    </row>
    <row r="909" spans="1:29" s="21" customFormat="1" ht="45" x14ac:dyDescent="0.2">
      <c r="A909" s="92"/>
      <c r="B909" s="140" t="s">
        <v>2150</v>
      </c>
      <c r="C909" s="141" t="s">
        <v>2151</v>
      </c>
      <c r="D909" s="285"/>
      <c r="E909" s="285">
        <f>SUM('ADICIONES  2018'!C909:M909)</f>
        <v>2718864</v>
      </c>
      <c r="F909" s="285"/>
      <c r="G909" s="285"/>
      <c r="H909" s="285"/>
      <c r="I909" s="285"/>
      <c r="J909" s="285"/>
      <c r="K909" s="285">
        <f t="shared" si="765"/>
        <v>2718864</v>
      </c>
      <c r="L909" s="285"/>
      <c r="M909" s="285"/>
      <c r="N909" s="285"/>
      <c r="O909" s="285"/>
      <c r="P909" s="285">
        <v>0</v>
      </c>
      <c r="Q909" s="285"/>
      <c r="R909" s="285">
        <f t="shared" si="766"/>
        <v>0</v>
      </c>
      <c r="S909" s="285"/>
      <c r="T909" s="285"/>
      <c r="U909" s="285"/>
      <c r="V909" s="285"/>
      <c r="W909" s="285">
        <v>0</v>
      </c>
      <c r="X909" s="285"/>
      <c r="Y909" s="285"/>
      <c r="Z909" s="285"/>
      <c r="AA909" s="285">
        <f t="shared" si="767"/>
        <v>0</v>
      </c>
      <c r="AB909" s="285">
        <f t="shared" si="706"/>
        <v>0</v>
      </c>
      <c r="AC909" s="113">
        <f t="shared" si="707"/>
        <v>0</v>
      </c>
    </row>
    <row r="910" spans="1:29" s="21" customFormat="1" ht="30" x14ac:dyDescent="0.2">
      <c r="A910" s="92"/>
      <c r="B910" s="140" t="s">
        <v>2152</v>
      </c>
      <c r="C910" s="141" t="s">
        <v>2153</v>
      </c>
      <c r="D910" s="285"/>
      <c r="E910" s="285">
        <f>SUM('ADICIONES  2018'!C910:M910)</f>
        <v>771915</v>
      </c>
      <c r="F910" s="285"/>
      <c r="G910" s="285"/>
      <c r="H910" s="285"/>
      <c r="I910" s="285"/>
      <c r="J910" s="285"/>
      <c r="K910" s="285">
        <f t="shared" si="765"/>
        <v>771915</v>
      </c>
      <c r="L910" s="285"/>
      <c r="M910" s="285"/>
      <c r="N910" s="285"/>
      <c r="O910" s="285"/>
      <c r="P910" s="285">
        <v>0</v>
      </c>
      <c r="Q910" s="285"/>
      <c r="R910" s="285">
        <f t="shared" si="766"/>
        <v>0</v>
      </c>
      <c r="S910" s="285"/>
      <c r="T910" s="285"/>
      <c r="U910" s="285"/>
      <c r="V910" s="285"/>
      <c r="W910" s="285">
        <v>0</v>
      </c>
      <c r="X910" s="285"/>
      <c r="Y910" s="285"/>
      <c r="Z910" s="285"/>
      <c r="AA910" s="285">
        <f t="shared" si="767"/>
        <v>0</v>
      </c>
      <c r="AB910" s="285">
        <f t="shared" si="706"/>
        <v>0</v>
      </c>
      <c r="AC910" s="113">
        <f t="shared" si="707"/>
        <v>0</v>
      </c>
    </row>
    <row r="911" spans="1:29" s="21" customFormat="1" ht="30" x14ac:dyDescent="0.2">
      <c r="A911" s="92"/>
      <c r="B911" s="140" t="s">
        <v>2154</v>
      </c>
      <c r="C911" s="141" t="s">
        <v>2155</v>
      </c>
      <c r="D911" s="285"/>
      <c r="E911" s="285">
        <f>SUM('ADICIONES  2018'!C911:M911)</f>
        <v>972886</v>
      </c>
      <c r="F911" s="285"/>
      <c r="G911" s="285"/>
      <c r="H911" s="285"/>
      <c r="I911" s="285"/>
      <c r="J911" s="285"/>
      <c r="K911" s="285">
        <f t="shared" si="765"/>
        <v>972886</v>
      </c>
      <c r="L911" s="285"/>
      <c r="M911" s="285"/>
      <c r="N911" s="285"/>
      <c r="O911" s="285"/>
      <c r="P911" s="285">
        <v>0</v>
      </c>
      <c r="Q911" s="285"/>
      <c r="R911" s="285">
        <f t="shared" si="766"/>
        <v>0</v>
      </c>
      <c r="S911" s="285"/>
      <c r="T911" s="285"/>
      <c r="U911" s="285"/>
      <c r="V911" s="285"/>
      <c r="W911" s="285">
        <v>0</v>
      </c>
      <c r="X911" s="285"/>
      <c r="Y911" s="285"/>
      <c r="Z911" s="285"/>
      <c r="AA911" s="285">
        <f t="shared" si="767"/>
        <v>0</v>
      </c>
      <c r="AB911" s="285">
        <f t="shared" si="706"/>
        <v>0</v>
      </c>
      <c r="AC911" s="113">
        <f t="shared" si="707"/>
        <v>0</v>
      </c>
    </row>
    <row r="912" spans="1:29" s="21" customFormat="1" ht="30" x14ac:dyDescent="0.2">
      <c r="A912" s="92"/>
      <c r="B912" s="140" t="s">
        <v>2156</v>
      </c>
      <c r="C912" s="141" t="s">
        <v>2157</v>
      </c>
      <c r="D912" s="285"/>
      <c r="E912" s="285">
        <f>SUM('ADICIONES  2018'!C912:M912)</f>
        <v>4408019</v>
      </c>
      <c r="F912" s="285"/>
      <c r="G912" s="285"/>
      <c r="H912" s="285"/>
      <c r="I912" s="285"/>
      <c r="J912" s="285"/>
      <c r="K912" s="285">
        <f t="shared" si="765"/>
        <v>4408019</v>
      </c>
      <c r="L912" s="285"/>
      <c r="M912" s="285"/>
      <c r="N912" s="285"/>
      <c r="O912" s="285"/>
      <c r="P912" s="285">
        <v>0</v>
      </c>
      <c r="Q912" s="285"/>
      <c r="R912" s="285">
        <f t="shared" si="766"/>
        <v>0</v>
      </c>
      <c r="S912" s="285"/>
      <c r="T912" s="285"/>
      <c r="U912" s="285"/>
      <c r="V912" s="285"/>
      <c r="W912" s="285">
        <v>0</v>
      </c>
      <c r="X912" s="285"/>
      <c r="Y912" s="285"/>
      <c r="Z912" s="285"/>
      <c r="AA912" s="285">
        <f t="shared" si="767"/>
        <v>0</v>
      </c>
      <c r="AB912" s="285">
        <f t="shared" si="706"/>
        <v>0</v>
      </c>
      <c r="AC912" s="113">
        <f t="shared" si="707"/>
        <v>0</v>
      </c>
    </row>
    <row r="913" spans="1:29" s="21" customFormat="1" ht="30" x14ac:dyDescent="0.2">
      <c r="A913" s="92"/>
      <c r="B913" s="140" t="s">
        <v>2158</v>
      </c>
      <c r="C913" s="141" t="s">
        <v>2159</v>
      </c>
      <c r="D913" s="285"/>
      <c r="E913" s="285">
        <f>SUM('ADICIONES  2018'!C913:M913)</f>
        <v>3706628</v>
      </c>
      <c r="F913" s="285"/>
      <c r="G913" s="285"/>
      <c r="H913" s="285"/>
      <c r="I913" s="285"/>
      <c r="J913" s="285"/>
      <c r="K913" s="285">
        <f t="shared" si="765"/>
        <v>3706628</v>
      </c>
      <c r="L913" s="285"/>
      <c r="M913" s="285"/>
      <c r="N913" s="285"/>
      <c r="O913" s="285"/>
      <c r="P913" s="285">
        <v>0</v>
      </c>
      <c r="Q913" s="285"/>
      <c r="R913" s="285">
        <f t="shared" si="766"/>
        <v>0</v>
      </c>
      <c r="S913" s="285"/>
      <c r="T913" s="285"/>
      <c r="U913" s="285"/>
      <c r="V913" s="285"/>
      <c r="W913" s="285">
        <v>0</v>
      </c>
      <c r="X913" s="285"/>
      <c r="Y913" s="285"/>
      <c r="Z913" s="285"/>
      <c r="AA913" s="285">
        <f t="shared" si="767"/>
        <v>0</v>
      </c>
      <c r="AB913" s="285">
        <f t="shared" si="706"/>
        <v>0</v>
      </c>
      <c r="AC913" s="113">
        <f t="shared" si="707"/>
        <v>0</v>
      </c>
    </row>
    <row r="914" spans="1:29" s="21" customFormat="1" ht="30" x14ac:dyDescent="0.2">
      <c r="A914" s="92"/>
      <c r="B914" s="140" t="s">
        <v>2160</v>
      </c>
      <c r="C914" s="141" t="s">
        <v>2161</v>
      </c>
      <c r="D914" s="285"/>
      <c r="E914" s="285">
        <f>SUM('ADICIONES  2018'!C914:M914)</f>
        <v>4082082</v>
      </c>
      <c r="F914" s="285"/>
      <c r="G914" s="285"/>
      <c r="H914" s="285"/>
      <c r="I914" s="285"/>
      <c r="J914" s="285"/>
      <c r="K914" s="285">
        <f t="shared" si="765"/>
        <v>4082082</v>
      </c>
      <c r="L914" s="285"/>
      <c r="M914" s="285"/>
      <c r="N914" s="285"/>
      <c r="O914" s="285"/>
      <c r="P914" s="285">
        <v>0</v>
      </c>
      <c r="Q914" s="285"/>
      <c r="R914" s="285">
        <f t="shared" si="766"/>
        <v>0</v>
      </c>
      <c r="S914" s="285"/>
      <c r="T914" s="285"/>
      <c r="U914" s="285"/>
      <c r="V914" s="285"/>
      <c r="W914" s="285">
        <v>0</v>
      </c>
      <c r="X914" s="285"/>
      <c r="Y914" s="285"/>
      <c r="Z914" s="285"/>
      <c r="AA914" s="285">
        <f t="shared" si="767"/>
        <v>0</v>
      </c>
      <c r="AB914" s="285">
        <f t="shared" si="706"/>
        <v>0</v>
      </c>
      <c r="AC914" s="113">
        <f t="shared" si="707"/>
        <v>0</v>
      </c>
    </row>
    <row r="915" spans="1:29" s="21" customFormat="1" ht="45" x14ac:dyDescent="0.2">
      <c r="A915" s="92"/>
      <c r="B915" s="140" t="s">
        <v>2162</v>
      </c>
      <c r="C915" s="141" t="s">
        <v>2163</v>
      </c>
      <c r="D915" s="285"/>
      <c r="E915" s="285">
        <f>SUM('ADICIONES  2018'!C915:M915)</f>
        <v>461188</v>
      </c>
      <c r="F915" s="285"/>
      <c r="G915" s="285"/>
      <c r="H915" s="285"/>
      <c r="I915" s="285"/>
      <c r="J915" s="285"/>
      <c r="K915" s="285">
        <f t="shared" si="765"/>
        <v>461188</v>
      </c>
      <c r="L915" s="285"/>
      <c r="M915" s="285"/>
      <c r="N915" s="285"/>
      <c r="O915" s="285"/>
      <c r="P915" s="285">
        <v>0</v>
      </c>
      <c r="Q915" s="285"/>
      <c r="R915" s="285">
        <f t="shared" si="766"/>
        <v>0</v>
      </c>
      <c r="S915" s="285"/>
      <c r="T915" s="285"/>
      <c r="U915" s="285"/>
      <c r="V915" s="285"/>
      <c r="W915" s="285">
        <v>0</v>
      </c>
      <c r="X915" s="285"/>
      <c r="Y915" s="285"/>
      <c r="Z915" s="285"/>
      <c r="AA915" s="285">
        <f t="shared" si="767"/>
        <v>0</v>
      </c>
      <c r="AB915" s="285">
        <f t="shared" si="706"/>
        <v>0</v>
      </c>
      <c r="AC915" s="113">
        <f t="shared" si="707"/>
        <v>0</v>
      </c>
    </row>
    <row r="916" spans="1:29" s="21" customFormat="1" ht="30" x14ac:dyDescent="0.2">
      <c r="A916" s="92"/>
      <c r="B916" s="140" t="s">
        <v>2164</v>
      </c>
      <c r="C916" s="141" t="s">
        <v>2165</v>
      </c>
      <c r="D916" s="285"/>
      <c r="E916" s="285">
        <f>SUM('ADICIONES  2018'!C916:M916)</f>
        <v>1235869</v>
      </c>
      <c r="F916" s="285"/>
      <c r="G916" s="285"/>
      <c r="H916" s="285"/>
      <c r="I916" s="285"/>
      <c r="J916" s="285"/>
      <c r="K916" s="285">
        <f t="shared" si="765"/>
        <v>1235869</v>
      </c>
      <c r="L916" s="285"/>
      <c r="M916" s="285"/>
      <c r="N916" s="285"/>
      <c r="O916" s="285"/>
      <c r="P916" s="285">
        <v>0</v>
      </c>
      <c r="Q916" s="285"/>
      <c r="R916" s="285">
        <f t="shared" si="766"/>
        <v>0</v>
      </c>
      <c r="S916" s="285"/>
      <c r="T916" s="285"/>
      <c r="U916" s="285"/>
      <c r="V916" s="285"/>
      <c r="W916" s="285">
        <v>0</v>
      </c>
      <c r="X916" s="285"/>
      <c r="Y916" s="285"/>
      <c r="Z916" s="285"/>
      <c r="AA916" s="285">
        <f t="shared" si="767"/>
        <v>0</v>
      </c>
      <c r="AB916" s="285">
        <f t="shared" si="706"/>
        <v>0</v>
      </c>
      <c r="AC916" s="113">
        <f t="shared" si="707"/>
        <v>0</v>
      </c>
    </row>
    <row r="917" spans="1:29" s="21" customFormat="1" ht="45" x14ac:dyDescent="0.2">
      <c r="A917" s="92"/>
      <c r="B917" s="140" t="s">
        <v>2166</v>
      </c>
      <c r="C917" s="141" t="s">
        <v>2167</v>
      </c>
      <c r="D917" s="285"/>
      <c r="E917" s="285">
        <f>SUM('ADICIONES  2018'!C917:M917)</f>
        <v>2358876</v>
      </c>
      <c r="F917" s="285"/>
      <c r="G917" s="285"/>
      <c r="H917" s="285"/>
      <c r="I917" s="285"/>
      <c r="J917" s="285"/>
      <c r="K917" s="285">
        <f t="shared" si="765"/>
        <v>2358876</v>
      </c>
      <c r="L917" s="285"/>
      <c r="M917" s="285"/>
      <c r="N917" s="285"/>
      <c r="O917" s="285"/>
      <c r="P917" s="285">
        <v>0</v>
      </c>
      <c r="Q917" s="285"/>
      <c r="R917" s="285">
        <f t="shared" si="766"/>
        <v>0</v>
      </c>
      <c r="S917" s="285"/>
      <c r="T917" s="285"/>
      <c r="U917" s="285"/>
      <c r="V917" s="285"/>
      <c r="W917" s="285">
        <v>0</v>
      </c>
      <c r="X917" s="285"/>
      <c r="Y917" s="285"/>
      <c r="Z917" s="285"/>
      <c r="AA917" s="285">
        <f t="shared" si="767"/>
        <v>0</v>
      </c>
      <c r="AB917" s="285">
        <f t="shared" si="706"/>
        <v>0</v>
      </c>
      <c r="AC917" s="113">
        <f t="shared" si="707"/>
        <v>0</v>
      </c>
    </row>
    <row r="918" spans="1:29" s="21" customFormat="1" ht="45" x14ac:dyDescent="0.2">
      <c r="A918" s="92"/>
      <c r="B918" s="140" t="s">
        <v>2168</v>
      </c>
      <c r="C918" s="141" t="s">
        <v>2169</v>
      </c>
      <c r="D918" s="285"/>
      <c r="E918" s="285">
        <f>SUM('ADICIONES  2018'!C918:M918)</f>
        <v>2283993</v>
      </c>
      <c r="F918" s="285"/>
      <c r="G918" s="285"/>
      <c r="H918" s="285"/>
      <c r="I918" s="285"/>
      <c r="J918" s="285"/>
      <c r="K918" s="285">
        <f t="shared" si="765"/>
        <v>2283993</v>
      </c>
      <c r="L918" s="285"/>
      <c r="M918" s="285"/>
      <c r="N918" s="285"/>
      <c r="O918" s="285"/>
      <c r="P918" s="285">
        <v>0</v>
      </c>
      <c r="Q918" s="285"/>
      <c r="R918" s="285">
        <f t="shared" si="766"/>
        <v>0</v>
      </c>
      <c r="S918" s="285"/>
      <c r="T918" s="285"/>
      <c r="U918" s="285"/>
      <c r="V918" s="285"/>
      <c r="W918" s="285">
        <v>0</v>
      </c>
      <c r="X918" s="285"/>
      <c r="Y918" s="285"/>
      <c r="Z918" s="285"/>
      <c r="AA918" s="285">
        <f t="shared" si="767"/>
        <v>0</v>
      </c>
      <c r="AB918" s="285">
        <f t="shared" si="706"/>
        <v>0</v>
      </c>
      <c r="AC918" s="113">
        <f t="shared" si="707"/>
        <v>0</v>
      </c>
    </row>
    <row r="919" spans="1:29" s="21" customFormat="1" ht="30" x14ac:dyDescent="0.2">
      <c r="A919" s="92"/>
      <c r="B919" s="140" t="s">
        <v>2170</v>
      </c>
      <c r="C919" s="141" t="s">
        <v>2171</v>
      </c>
      <c r="D919" s="285"/>
      <c r="E919" s="285">
        <f>SUM('ADICIONES  2018'!C919:M919)</f>
        <v>2752692</v>
      </c>
      <c r="F919" s="285"/>
      <c r="G919" s="285"/>
      <c r="H919" s="285"/>
      <c r="I919" s="285"/>
      <c r="J919" s="285"/>
      <c r="K919" s="285">
        <f t="shared" si="765"/>
        <v>2752692</v>
      </c>
      <c r="L919" s="285"/>
      <c r="M919" s="285"/>
      <c r="N919" s="285"/>
      <c r="O919" s="285"/>
      <c r="P919" s="285">
        <v>0</v>
      </c>
      <c r="Q919" s="285"/>
      <c r="R919" s="285">
        <f t="shared" si="766"/>
        <v>0</v>
      </c>
      <c r="S919" s="285"/>
      <c r="T919" s="285"/>
      <c r="U919" s="285"/>
      <c r="V919" s="285"/>
      <c r="W919" s="285">
        <v>0</v>
      </c>
      <c r="X919" s="285"/>
      <c r="Y919" s="285"/>
      <c r="Z919" s="285"/>
      <c r="AA919" s="285">
        <f t="shared" si="767"/>
        <v>0</v>
      </c>
      <c r="AB919" s="285">
        <f t="shared" si="706"/>
        <v>0</v>
      </c>
      <c r="AC919" s="113">
        <f t="shared" si="707"/>
        <v>0</v>
      </c>
    </row>
    <row r="920" spans="1:29" s="21" customFormat="1" ht="30" x14ac:dyDescent="0.2">
      <c r="A920" s="92"/>
      <c r="B920" s="140" t="s">
        <v>2172</v>
      </c>
      <c r="C920" s="141" t="s">
        <v>2173</v>
      </c>
      <c r="D920" s="285"/>
      <c r="E920" s="285">
        <f>SUM('ADICIONES  2018'!C920:M920)</f>
        <v>2553366</v>
      </c>
      <c r="F920" s="285"/>
      <c r="G920" s="285"/>
      <c r="H920" s="285"/>
      <c r="I920" s="285"/>
      <c r="J920" s="285"/>
      <c r="K920" s="285">
        <f t="shared" si="765"/>
        <v>2553366</v>
      </c>
      <c r="L920" s="285"/>
      <c r="M920" s="285"/>
      <c r="N920" s="285"/>
      <c r="O920" s="285"/>
      <c r="P920" s="285">
        <v>0</v>
      </c>
      <c r="Q920" s="285"/>
      <c r="R920" s="285">
        <f t="shared" si="766"/>
        <v>0</v>
      </c>
      <c r="S920" s="285"/>
      <c r="T920" s="285"/>
      <c r="U920" s="285"/>
      <c r="V920" s="285"/>
      <c r="W920" s="285">
        <v>0</v>
      </c>
      <c r="X920" s="285"/>
      <c r="Y920" s="285"/>
      <c r="Z920" s="285"/>
      <c r="AA920" s="285">
        <f t="shared" si="767"/>
        <v>0</v>
      </c>
      <c r="AB920" s="285">
        <f t="shared" si="706"/>
        <v>0</v>
      </c>
      <c r="AC920" s="113">
        <f t="shared" si="707"/>
        <v>0</v>
      </c>
    </row>
    <row r="921" spans="1:29" s="21" customFormat="1" ht="45" x14ac:dyDescent="0.2">
      <c r="A921" s="92"/>
      <c r="B921" s="140" t="s">
        <v>2174</v>
      </c>
      <c r="C921" s="141" t="s">
        <v>2175</v>
      </c>
      <c r="D921" s="285"/>
      <c r="E921" s="285">
        <f>SUM('ADICIONES  2018'!C921:M921)</f>
        <v>3179047</v>
      </c>
      <c r="F921" s="285"/>
      <c r="G921" s="285"/>
      <c r="H921" s="285"/>
      <c r="I921" s="285"/>
      <c r="J921" s="285"/>
      <c r="K921" s="285">
        <f t="shared" si="765"/>
        <v>3179047</v>
      </c>
      <c r="L921" s="285"/>
      <c r="M921" s="285"/>
      <c r="N921" s="285"/>
      <c r="O921" s="285"/>
      <c r="P921" s="285">
        <v>0</v>
      </c>
      <c r="Q921" s="285"/>
      <c r="R921" s="285">
        <f t="shared" si="766"/>
        <v>0</v>
      </c>
      <c r="S921" s="285"/>
      <c r="T921" s="285"/>
      <c r="U921" s="285"/>
      <c r="V921" s="285"/>
      <c r="W921" s="285">
        <v>0</v>
      </c>
      <c r="X921" s="285"/>
      <c r="Y921" s="285"/>
      <c r="Z921" s="285"/>
      <c r="AA921" s="285">
        <f t="shared" si="767"/>
        <v>0</v>
      </c>
      <c r="AB921" s="285">
        <f t="shared" si="706"/>
        <v>0</v>
      </c>
      <c r="AC921" s="113">
        <f t="shared" si="707"/>
        <v>0</v>
      </c>
    </row>
    <row r="922" spans="1:29" s="21" customFormat="1" ht="45" x14ac:dyDescent="0.2">
      <c r="A922" s="92"/>
      <c r="B922" s="140" t="s">
        <v>2176</v>
      </c>
      <c r="C922" s="141" t="s">
        <v>2177</v>
      </c>
      <c r="D922" s="285"/>
      <c r="E922" s="285">
        <f>SUM('ADICIONES  2018'!C922:M922)</f>
        <v>659781276</v>
      </c>
      <c r="F922" s="285"/>
      <c r="G922" s="285"/>
      <c r="H922" s="285"/>
      <c r="I922" s="285"/>
      <c r="J922" s="285"/>
      <c r="K922" s="285">
        <f t="shared" si="765"/>
        <v>659781276</v>
      </c>
      <c r="L922" s="285"/>
      <c r="M922" s="285"/>
      <c r="N922" s="285"/>
      <c r="O922" s="285"/>
      <c r="P922" s="285">
        <v>0</v>
      </c>
      <c r="Q922" s="285"/>
      <c r="R922" s="285">
        <f t="shared" si="766"/>
        <v>0</v>
      </c>
      <c r="S922" s="285"/>
      <c r="T922" s="285"/>
      <c r="U922" s="285"/>
      <c r="V922" s="285"/>
      <c r="W922" s="285">
        <v>659781276</v>
      </c>
      <c r="X922" s="285"/>
      <c r="Y922" s="285"/>
      <c r="Z922" s="285"/>
      <c r="AA922" s="285">
        <f t="shared" si="767"/>
        <v>659781276</v>
      </c>
      <c r="AB922" s="285">
        <f t="shared" si="706"/>
        <v>659781276</v>
      </c>
      <c r="AC922" s="113">
        <f t="shared" si="707"/>
        <v>1</v>
      </c>
    </row>
    <row r="923" spans="1:29" s="21" customFormat="1" ht="30" x14ac:dyDescent="0.2">
      <c r="A923" s="92"/>
      <c r="B923" s="140" t="s">
        <v>2178</v>
      </c>
      <c r="C923" s="141" t="s">
        <v>2179</v>
      </c>
      <c r="D923" s="285"/>
      <c r="E923" s="285">
        <f>SUM('ADICIONES  2018'!C923:M923)</f>
        <v>600447556.71000004</v>
      </c>
      <c r="F923" s="285"/>
      <c r="G923" s="285"/>
      <c r="H923" s="285"/>
      <c r="I923" s="285"/>
      <c r="J923" s="285"/>
      <c r="K923" s="285">
        <f t="shared" si="765"/>
        <v>600447556.71000004</v>
      </c>
      <c r="L923" s="285"/>
      <c r="M923" s="285"/>
      <c r="N923" s="285"/>
      <c r="O923" s="285"/>
      <c r="P923" s="285">
        <v>0</v>
      </c>
      <c r="Q923" s="285"/>
      <c r="R923" s="285">
        <f t="shared" si="766"/>
        <v>0</v>
      </c>
      <c r="S923" s="285"/>
      <c r="T923" s="285"/>
      <c r="U923" s="285"/>
      <c r="V923" s="285"/>
      <c r="W923" s="285">
        <v>0</v>
      </c>
      <c r="X923" s="285"/>
      <c r="Y923" s="285"/>
      <c r="Z923" s="285"/>
      <c r="AA923" s="285">
        <f t="shared" si="767"/>
        <v>0</v>
      </c>
      <c r="AB923" s="285">
        <f t="shared" si="706"/>
        <v>0</v>
      </c>
      <c r="AC923" s="113">
        <f t="shared" si="707"/>
        <v>0</v>
      </c>
    </row>
    <row r="924" spans="1:29" s="21" customFormat="1" ht="30" x14ac:dyDescent="0.2">
      <c r="A924" s="92"/>
      <c r="B924" s="140" t="s">
        <v>2180</v>
      </c>
      <c r="C924" s="141" t="s">
        <v>2181</v>
      </c>
      <c r="D924" s="285"/>
      <c r="E924" s="285">
        <f>SUM('ADICIONES  2018'!C924:M924)</f>
        <v>33000646.48</v>
      </c>
      <c r="F924" s="285"/>
      <c r="G924" s="285"/>
      <c r="H924" s="285"/>
      <c r="I924" s="285"/>
      <c r="J924" s="285"/>
      <c r="K924" s="285">
        <f t="shared" si="765"/>
        <v>33000646.48</v>
      </c>
      <c r="L924" s="285"/>
      <c r="M924" s="285"/>
      <c r="N924" s="285"/>
      <c r="O924" s="285"/>
      <c r="P924" s="285">
        <v>0</v>
      </c>
      <c r="Q924" s="285"/>
      <c r="R924" s="285">
        <f t="shared" si="766"/>
        <v>0</v>
      </c>
      <c r="S924" s="285"/>
      <c r="T924" s="285"/>
      <c r="U924" s="285"/>
      <c r="V924" s="285"/>
      <c r="W924" s="285">
        <v>0</v>
      </c>
      <c r="X924" s="285"/>
      <c r="Y924" s="285"/>
      <c r="Z924" s="285"/>
      <c r="AA924" s="285">
        <f t="shared" si="767"/>
        <v>0</v>
      </c>
      <c r="AB924" s="285">
        <f t="shared" si="706"/>
        <v>0</v>
      </c>
      <c r="AC924" s="113">
        <f t="shared" si="707"/>
        <v>0</v>
      </c>
    </row>
    <row r="925" spans="1:29" s="21" customFormat="1" ht="30" x14ac:dyDescent="0.2">
      <c r="A925" s="92"/>
      <c r="B925" s="140" t="s">
        <v>2182</v>
      </c>
      <c r="C925" s="141" t="s">
        <v>2183</v>
      </c>
      <c r="D925" s="285"/>
      <c r="E925" s="285">
        <f>SUM('ADICIONES  2018'!C925:M925)</f>
        <v>200000000</v>
      </c>
      <c r="F925" s="285"/>
      <c r="G925" s="285"/>
      <c r="H925" s="285"/>
      <c r="I925" s="285"/>
      <c r="J925" s="285"/>
      <c r="K925" s="285">
        <f t="shared" si="765"/>
        <v>200000000</v>
      </c>
      <c r="L925" s="285"/>
      <c r="M925" s="285"/>
      <c r="N925" s="285"/>
      <c r="O925" s="285"/>
      <c r="P925" s="285">
        <v>0</v>
      </c>
      <c r="Q925" s="285"/>
      <c r="R925" s="285">
        <f t="shared" si="766"/>
        <v>0</v>
      </c>
      <c r="S925" s="285"/>
      <c r="T925" s="285"/>
      <c r="U925" s="285"/>
      <c r="V925" s="285"/>
      <c r="W925" s="285">
        <v>0</v>
      </c>
      <c r="X925" s="285"/>
      <c r="Y925" s="285"/>
      <c r="Z925" s="285"/>
      <c r="AA925" s="285">
        <f t="shared" si="767"/>
        <v>0</v>
      </c>
      <c r="AB925" s="285">
        <f t="shared" si="706"/>
        <v>0</v>
      </c>
      <c r="AC925" s="113">
        <f t="shared" si="707"/>
        <v>0</v>
      </c>
    </row>
    <row r="926" spans="1:29" s="21" customFormat="1" ht="60" x14ac:dyDescent="0.2">
      <c r="A926" s="92"/>
      <c r="B926" s="140" t="s">
        <v>2184</v>
      </c>
      <c r="C926" s="141" t="s">
        <v>2185</v>
      </c>
      <c r="D926" s="285"/>
      <c r="E926" s="285">
        <f>SUM('ADICIONES  2018'!C926:M926)</f>
        <v>30591410.09</v>
      </c>
      <c r="F926" s="285">
        <v>30591410.09</v>
      </c>
      <c r="G926" s="285"/>
      <c r="H926" s="285"/>
      <c r="I926" s="285"/>
      <c r="J926" s="285"/>
      <c r="K926" s="285">
        <f t="shared" si="765"/>
        <v>0</v>
      </c>
      <c r="L926" s="285"/>
      <c r="M926" s="285"/>
      <c r="N926" s="285"/>
      <c r="O926" s="285"/>
      <c r="P926" s="285">
        <v>0</v>
      </c>
      <c r="Q926" s="285"/>
      <c r="R926" s="285">
        <f t="shared" si="766"/>
        <v>0</v>
      </c>
      <c r="S926" s="285"/>
      <c r="T926" s="285"/>
      <c r="U926" s="285"/>
      <c r="V926" s="285"/>
      <c r="W926" s="285">
        <v>0</v>
      </c>
      <c r="X926" s="285"/>
      <c r="Y926" s="285"/>
      <c r="Z926" s="285"/>
      <c r="AA926" s="285">
        <f t="shared" si="767"/>
        <v>0</v>
      </c>
      <c r="AB926" s="285">
        <f t="shared" si="706"/>
        <v>0</v>
      </c>
      <c r="AC926" s="113">
        <v>0</v>
      </c>
    </row>
    <row r="927" spans="1:29" s="79" customFormat="1" ht="31.5" x14ac:dyDescent="0.2">
      <c r="A927" s="363"/>
      <c r="B927" s="133" t="s">
        <v>941</v>
      </c>
      <c r="C927" s="138" t="s">
        <v>1567</v>
      </c>
      <c r="D927" s="105">
        <f>SUM(D928:D931)</f>
        <v>0</v>
      </c>
      <c r="E927" s="105">
        <f>SUM('ADICIONES  2018'!C927:M927)</f>
        <v>60340899741.319992</v>
      </c>
      <c r="F927" s="105">
        <f t="shared" ref="F927:J927" si="768">SUM(F928:F931)</f>
        <v>0</v>
      </c>
      <c r="G927" s="105">
        <f t="shared" si="768"/>
        <v>0</v>
      </c>
      <c r="H927" s="105">
        <f t="shared" si="768"/>
        <v>0</v>
      </c>
      <c r="I927" s="105">
        <f t="shared" si="768"/>
        <v>0</v>
      </c>
      <c r="J927" s="105">
        <f t="shared" si="768"/>
        <v>0</v>
      </c>
      <c r="K927" s="105">
        <f t="shared" si="765"/>
        <v>60340899741.319992</v>
      </c>
      <c r="L927" s="105">
        <f t="shared" ref="L927:Q927" si="769">SUM(L928:L931)</f>
        <v>0</v>
      </c>
      <c r="M927" s="105">
        <f t="shared" si="769"/>
        <v>0</v>
      </c>
      <c r="N927" s="105">
        <f t="shared" si="769"/>
        <v>0</v>
      </c>
      <c r="O927" s="105">
        <f t="shared" si="769"/>
        <v>0</v>
      </c>
      <c r="P927" s="105">
        <f t="shared" si="769"/>
        <v>24010525714.349998</v>
      </c>
      <c r="Q927" s="105">
        <f t="shared" si="769"/>
        <v>0</v>
      </c>
      <c r="R927" s="105">
        <f t="shared" si="728"/>
        <v>24010525714.349998</v>
      </c>
      <c r="S927" s="105">
        <f t="shared" ref="S927:Z927" si="770">SUM(S928:S931)</f>
        <v>0</v>
      </c>
      <c r="T927" s="105">
        <f t="shared" si="770"/>
        <v>0</v>
      </c>
      <c r="U927" s="105">
        <f t="shared" si="770"/>
        <v>14265088298.299999</v>
      </c>
      <c r="V927" s="105">
        <f t="shared" si="770"/>
        <v>-12298585158.75</v>
      </c>
      <c r="W927" s="105">
        <f t="shared" si="770"/>
        <v>194104920.49000001</v>
      </c>
      <c r="X927" s="105">
        <f t="shared" si="770"/>
        <v>0</v>
      </c>
      <c r="Y927" s="105">
        <f t="shared" si="770"/>
        <v>-11691482332.09</v>
      </c>
      <c r="Z927" s="105">
        <f t="shared" si="770"/>
        <v>0</v>
      </c>
      <c r="AA927" s="105">
        <f t="shared" si="757"/>
        <v>-9530874272.0500011</v>
      </c>
      <c r="AB927" s="105">
        <f t="shared" si="706"/>
        <v>14479651442.299997</v>
      </c>
      <c r="AC927" s="104">
        <f t="shared" si="707"/>
        <v>0.23996412888064181</v>
      </c>
    </row>
    <row r="928" spans="1:29" ht="28.5" x14ac:dyDescent="0.2">
      <c r="B928" s="140" t="s">
        <v>942</v>
      </c>
      <c r="C928" s="137" t="s">
        <v>1568</v>
      </c>
      <c r="D928" s="287">
        <v>0</v>
      </c>
      <c r="E928" s="285">
        <f>SUM('ADICIONES  2018'!C928:M928)</f>
        <v>243113730.25999999</v>
      </c>
      <c r="F928" s="287"/>
      <c r="G928" s="287"/>
      <c r="H928" s="287"/>
      <c r="I928" s="287"/>
      <c r="J928" s="287"/>
      <c r="K928" s="287">
        <f t="shared" si="765"/>
        <v>243113730.25999999</v>
      </c>
      <c r="L928" s="287"/>
      <c r="M928" s="287"/>
      <c r="N928" s="287"/>
      <c r="O928" s="287"/>
      <c r="P928" s="287">
        <v>243113730.25999999</v>
      </c>
      <c r="Q928" s="287"/>
      <c r="R928" s="287">
        <f t="shared" si="728"/>
        <v>243113730.25999999</v>
      </c>
      <c r="S928" s="287"/>
      <c r="T928" s="287"/>
      <c r="U928" s="287"/>
      <c r="V928" s="287"/>
      <c r="W928" s="287">
        <v>0</v>
      </c>
      <c r="X928" s="287"/>
      <c r="Y928" s="287"/>
      <c r="Z928" s="287"/>
      <c r="AA928" s="287">
        <f t="shared" si="757"/>
        <v>0</v>
      </c>
      <c r="AB928" s="287">
        <f t="shared" si="706"/>
        <v>243113730.25999999</v>
      </c>
      <c r="AC928" s="37">
        <f t="shared" si="707"/>
        <v>1</v>
      </c>
    </row>
    <row r="929" spans="1:29" s="21" customFormat="1" ht="30" x14ac:dyDescent="0.2">
      <c r="A929" s="92"/>
      <c r="B929" s="140" t="s">
        <v>942</v>
      </c>
      <c r="C929" s="141" t="s">
        <v>1568</v>
      </c>
      <c r="D929" s="285">
        <v>0</v>
      </c>
      <c r="E929" s="285">
        <f>SUM('ADICIONES  2018'!C929:M929)</f>
        <v>16998607686.34</v>
      </c>
      <c r="F929" s="285"/>
      <c r="G929" s="285"/>
      <c r="H929" s="285"/>
      <c r="I929" s="285"/>
      <c r="J929" s="285"/>
      <c r="K929" s="285">
        <f t="shared" si="765"/>
        <v>16998607686.34</v>
      </c>
      <c r="L929" s="285"/>
      <c r="M929" s="285"/>
      <c r="N929" s="285"/>
      <c r="O929" s="285"/>
      <c r="P929" s="285">
        <v>12075929652</v>
      </c>
      <c r="Q929" s="285"/>
      <c r="R929" s="285">
        <f t="shared" si="728"/>
        <v>12075929652</v>
      </c>
      <c r="S929" s="285"/>
      <c r="T929" s="285"/>
      <c r="U929" s="285">
        <v>3300000000</v>
      </c>
      <c r="V929" s="285">
        <v>-12298585158.75</v>
      </c>
      <c r="W929" s="285">
        <v>144824045.49000001</v>
      </c>
      <c r="X929" s="285"/>
      <c r="Y929" s="285"/>
      <c r="Z929" s="285"/>
      <c r="AA929" s="285">
        <f t="shared" si="757"/>
        <v>-8853761113.2600002</v>
      </c>
      <c r="AB929" s="285">
        <f t="shared" si="706"/>
        <v>3222168538.7399998</v>
      </c>
      <c r="AC929" s="113">
        <f t="shared" si="707"/>
        <v>0.18955485050280435</v>
      </c>
    </row>
    <row r="930" spans="1:29" s="21" customFormat="1" ht="30" x14ac:dyDescent="0.2">
      <c r="A930" s="92"/>
      <c r="B930" s="140" t="s">
        <v>942</v>
      </c>
      <c r="C930" s="141" t="s">
        <v>1568</v>
      </c>
      <c r="D930" s="285"/>
      <c r="E930" s="285">
        <f>SUM('ADICIONES  2018'!C930:M930)</f>
        <v>32134090026.419998</v>
      </c>
      <c r="F930" s="285"/>
      <c r="G930" s="285"/>
      <c r="H930" s="285"/>
      <c r="I930" s="285"/>
      <c r="J930" s="285"/>
      <c r="K930" s="285">
        <f t="shared" si="765"/>
        <v>32134090026.419998</v>
      </c>
      <c r="L930" s="285"/>
      <c r="M930" s="285"/>
      <c r="N930" s="285"/>
      <c r="O930" s="285"/>
      <c r="P930" s="285">
        <v>11691482332.09</v>
      </c>
      <c r="Q930" s="285"/>
      <c r="R930" s="285">
        <f t="shared" si="728"/>
        <v>11691482332.09</v>
      </c>
      <c r="S930" s="285"/>
      <c r="T930" s="285"/>
      <c r="U930" s="285"/>
      <c r="V930" s="285"/>
      <c r="W930" s="285">
        <v>49280875</v>
      </c>
      <c r="X930" s="285"/>
      <c r="Y930" s="285">
        <v>-11691482332.09</v>
      </c>
      <c r="Z930" s="285"/>
      <c r="AA930" s="285">
        <f t="shared" si="757"/>
        <v>-11642201457.09</v>
      </c>
      <c r="AB930" s="285">
        <f t="shared" si="706"/>
        <v>49280875</v>
      </c>
      <c r="AC930" s="113">
        <f t="shared" si="707"/>
        <v>1.5336010747303646E-3</v>
      </c>
    </row>
    <row r="931" spans="1:29" s="21" customFormat="1" ht="30" x14ac:dyDescent="0.2">
      <c r="A931" s="92"/>
      <c r="B931" s="140" t="s">
        <v>942</v>
      </c>
      <c r="C931" s="141" t="s">
        <v>1568</v>
      </c>
      <c r="D931" s="285"/>
      <c r="E931" s="285">
        <f>SUM('ADICIONES  2018'!C931:M931)</f>
        <v>10965088298.299999</v>
      </c>
      <c r="F931" s="285"/>
      <c r="G931" s="285"/>
      <c r="H931" s="285"/>
      <c r="I931" s="285"/>
      <c r="J931" s="285"/>
      <c r="K931" s="285">
        <f t="shared" si="765"/>
        <v>10965088298.299999</v>
      </c>
      <c r="L931" s="285"/>
      <c r="M931" s="285"/>
      <c r="N931" s="285"/>
      <c r="O931" s="285"/>
      <c r="P931" s="285">
        <v>0</v>
      </c>
      <c r="Q931" s="285"/>
      <c r="R931" s="285">
        <f t="shared" si="728"/>
        <v>0</v>
      </c>
      <c r="S931" s="285"/>
      <c r="T931" s="285"/>
      <c r="U931" s="285">
        <v>10965088298.299999</v>
      </c>
      <c r="V931" s="285"/>
      <c r="W931" s="285">
        <v>0</v>
      </c>
      <c r="X931" s="285"/>
      <c r="Y931" s="285"/>
      <c r="Z931" s="285"/>
      <c r="AA931" s="285">
        <f t="shared" si="757"/>
        <v>10965088298.299999</v>
      </c>
      <c r="AB931" s="285">
        <f t="shared" si="706"/>
        <v>10965088298.299999</v>
      </c>
      <c r="AC931" s="113">
        <f t="shared" si="707"/>
        <v>1</v>
      </c>
    </row>
    <row r="932" spans="1:29" s="79" customFormat="1" ht="15.75" x14ac:dyDescent="0.2">
      <c r="A932" s="363"/>
      <c r="B932" s="133" t="s">
        <v>943</v>
      </c>
      <c r="C932" s="138" t="s">
        <v>1569</v>
      </c>
      <c r="D932" s="105">
        <f>SUM(D933:D934)</f>
        <v>0</v>
      </c>
      <c r="E932" s="105">
        <f>SUM('ADICIONES  2018'!C932:M932)</f>
        <v>483646577.48000002</v>
      </c>
      <c r="F932" s="105">
        <f t="shared" ref="F932:J932" si="771">SUM(F933:F934)</f>
        <v>0</v>
      </c>
      <c r="G932" s="105">
        <f t="shared" si="771"/>
        <v>0</v>
      </c>
      <c r="H932" s="105">
        <f t="shared" si="771"/>
        <v>0</v>
      </c>
      <c r="I932" s="105">
        <f t="shared" si="771"/>
        <v>0</v>
      </c>
      <c r="J932" s="105">
        <f t="shared" si="771"/>
        <v>0</v>
      </c>
      <c r="K932" s="105">
        <f t="shared" si="765"/>
        <v>483646577.48000002</v>
      </c>
      <c r="L932" s="105">
        <f t="shared" ref="L932:Q932" si="772">SUM(L933:L934)</f>
        <v>0</v>
      </c>
      <c r="M932" s="105">
        <f t="shared" si="772"/>
        <v>0</v>
      </c>
      <c r="N932" s="105">
        <f t="shared" si="772"/>
        <v>0</v>
      </c>
      <c r="O932" s="105">
        <f t="shared" si="772"/>
        <v>0</v>
      </c>
      <c r="P932" s="105">
        <f t="shared" si="772"/>
        <v>483646577.48000002</v>
      </c>
      <c r="Q932" s="105">
        <f t="shared" si="772"/>
        <v>0</v>
      </c>
      <c r="R932" s="105">
        <f t="shared" si="728"/>
        <v>483646577.48000002</v>
      </c>
      <c r="S932" s="105">
        <f t="shared" ref="S932:Y932" si="773">SUM(S933:S934)</f>
        <v>0</v>
      </c>
      <c r="T932" s="105">
        <f t="shared" si="773"/>
        <v>0</v>
      </c>
      <c r="U932" s="105">
        <f t="shared" si="773"/>
        <v>0</v>
      </c>
      <c r="V932" s="105">
        <f t="shared" si="773"/>
        <v>0</v>
      </c>
      <c r="W932" s="105">
        <f t="shared" si="773"/>
        <v>0</v>
      </c>
      <c r="X932" s="105">
        <f t="shared" si="773"/>
        <v>0</v>
      </c>
      <c r="Y932" s="105">
        <f t="shared" si="773"/>
        <v>0</v>
      </c>
      <c r="Z932" s="105">
        <f>SUM(Z933:Z934)</f>
        <v>0</v>
      </c>
      <c r="AA932" s="105">
        <f t="shared" si="757"/>
        <v>0</v>
      </c>
      <c r="AB932" s="105">
        <f t="shared" si="706"/>
        <v>483646577.48000002</v>
      </c>
      <c r="AC932" s="104">
        <f t="shared" si="707"/>
        <v>1</v>
      </c>
    </row>
    <row r="933" spans="1:29" x14ac:dyDescent="0.2">
      <c r="B933" s="134" t="s">
        <v>944</v>
      </c>
      <c r="C933" s="137" t="s">
        <v>1569</v>
      </c>
      <c r="D933" s="287">
        <v>0</v>
      </c>
      <c r="E933" s="285">
        <f>SUM('ADICIONES  2018'!C933:M933)</f>
        <v>376478681</v>
      </c>
      <c r="F933" s="287"/>
      <c r="G933" s="287"/>
      <c r="H933" s="287"/>
      <c r="I933" s="287"/>
      <c r="J933" s="287"/>
      <c r="K933" s="287">
        <f t="shared" si="765"/>
        <v>376478681</v>
      </c>
      <c r="L933" s="287"/>
      <c r="M933" s="287"/>
      <c r="N933" s="287"/>
      <c r="O933" s="287"/>
      <c r="P933" s="287">
        <v>376478681</v>
      </c>
      <c r="Q933" s="287"/>
      <c r="R933" s="287">
        <f t="shared" si="728"/>
        <v>376478681</v>
      </c>
      <c r="S933" s="287"/>
      <c r="T933" s="287"/>
      <c r="U933" s="287"/>
      <c r="V933" s="287"/>
      <c r="W933" s="287"/>
      <c r="X933" s="287"/>
      <c r="Y933" s="287"/>
      <c r="Z933" s="287"/>
      <c r="AA933" s="287">
        <f t="shared" si="757"/>
        <v>0</v>
      </c>
      <c r="AB933" s="287">
        <f t="shared" si="706"/>
        <v>376478681</v>
      </c>
      <c r="AC933" s="37">
        <f t="shared" si="707"/>
        <v>1</v>
      </c>
    </row>
    <row r="934" spans="1:29" x14ac:dyDescent="0.2">
      <c r="B934" s="134" t="s">
        <v>944</v>
      </c>
      <c r="C934" s="137" t="s">
        <v>1569</v>
      </c>
      <c r="D934" s="287"/>
      <c r="E934" s="285">
        <f>SUM('ADICIONES  2018'!C934:M934)</f>
        <v>107167896.48</v>
      </c>
      <c r="F934" s="287"/>
      <c r="G934" s="287"/>
      <c r="H934" s="287"/>
      <c r="I934" s="287"/>
      <c r="J934" s="287"/>
      <c r="K934" s="287">
        <f t="shared" si="765"/>
        <v>107167896.48</v>
      </c>
      <c r="L934" s="287"/>
      <c r="M934" s="287"/>
      <c r="N934" s="287"/>
      <c r="O934" s="287"/>
      <c r="P934" s="287">
        <v>107167896.48</v>
      </c>
      <c r="Q934" s="287"/>
      <c r="R934" s="287">
        <f t="shared" si="728"/>
        <v>107167896.48</v>
      </c>
      <c r="S934" s="287"/>
      <c r="T934" s="287"/>
      <c r="U934" s="287"/>
      <c r="V934" s="287"/>
      <c r="W934" s="287"/>
      <c r="X934" s="287"/>
      <c r="Y934" s="287"/>
      <c r="Z934" s="287"/>
      <c r="AA934" s="287">
        <f t="shared" si="757"/>
        <v>0</v>
      </c>
      <c r="AB934" s="287">
        <f t="shared" si="706"/>
        <v>107167896.48</v>
      </c>
      <c r="AC934" s="37">
        <f t="shared" si="707"/>
        <v>1</v>
      </c>
    </row>
    <row r="935" spans="1:29" s="79" customFormat="1" ht="15.75" x14ac:dyDescent="0.2">
      <c r="A935" s="363"/>
      <c r="B935" s="133" t="s">
        <v>945</v>
      </c>
      <c r="C935" s="138" t="s">
        <v>1570</v>
      </c>
      <c r="D935" s="105">
        <f>SUM(D936:D937)</f>
        <v>0</v>
      </c>
      <c r="E935" s="105">
        <f>SUM('ADICIONES  2018'!C935:M935)</f>
        <v>656881443</v>
      </c>
      <c r="F935" s="105">
        <f t="shared" ref="F935:J935" si="774">SUM(F936:F937)</f>
        <v>0</v>
      </c>
      <c r="G935" s="105">
        <f t="shared" si="774"/>
        <v>0</v>
      </c>
      <c r="H935" s="105">
        <f t="shared" si="774"/>
        <v>0</v>
      </c>
      <c r="I935" s="105">
        <f t="shared" si="774"/>
        <v>0</v>
      </c>
      <c r="J935" s="105">
        <f t="shared" si="774"/>
        <v>0</v>
      </c>
      <c r="K935" s="105">
        <f t="shared" ref="K935:K998" si="775">+D935+E935-F935+G935-H935</f>
        <v>656881443</v>
      </c>
      <c r="L935" s="105">
        <f t="shared" ref="L935:Q935" si="776">SUM(L936:L937)</f>
        <v>0</v>
      </c>
      <c r="M935" s="105">
        <f t="shared" si="776"/>
        <v>0</v>
      </c>
      <c r="N935" s="105">
        <f t="shared" si="776"/>
        <v>0</v>
      </c>
      <c r="O935" s="105">
        <f t="shared" si="776"/>
        <v>0</v>
      </c>
      <c r="P935" s="105">
        <f t="shared" si="776"/>
        <v>656881443</v>
      </c>
      <c r="Q935" s="105">
        <f t="shared" si="776"/>
        <v>0</v>
      </c>
      <c r="R935" s="105">
        <f t="shared" si="728"/>
        <v>656881443</v>
      </c>
      <c r="S935" s="105">
        <f t="shared" ref="S935:Z935" si="777">SUM(S936:S937)</f>
        <v>0</v>
      </c>
      <c r="T935" s="105">
        <f t="shared" si="777"/>
        <v>0</v>
      </c>
      <c r="U935" s="105">
        <f t="shared" si="777"/>
        <v>0</v>
      </c>
      <c r="V935" s="105">
        <f t="shared" si="777"/>
        <v>0</v>
      </c>
      <c r="W935" s="105">
        <f t="shared" si="777"/>
        <v>0</v>
      </c>
      <c r="X935" s="105">
        <f t="shared" si="777"/>
        <v>0</v>
      </c>
      <c r="Y935" s="105">
        <f t="shared" si="777"/>
        <v>0</v>
      </c>
      <c r="Z935" s="105">
        <f t="shared" si="777"/>
        <v>0</v>
      </c>
      <c r="AA935" s="105">
        <f t="shared" si="757"/>
        <v>0</v>
      </c>
      <c r="AB935" s="105">
        <f t="shared" si="706"/>
        <v>656881443</v>
      </c>
      <c r="AC935" s="104">
        <f t="shared" si="707"/>
        <v>1</v>
      </c>
    </row>
    <row r="936" spans="1:29" s="21" customFormat="1" x14ac:dyDescent="0.2">
      <c r="A936" s="92"/>
      <c r="B936" s="140" t="s">
        <v>946</v>
      </c>
      <c r="C936" s="141" t="s">
        <v>1571</v>
      </c>
      <c r="D936" s="285">
        <v>0</v>
      </c>
      <c r="E936" s="285">
        <f>SUM('ADICIONES  2018'!C936:M936)</f>
        <v>51016718</v>
      </c>
      <c r="F936" s="285"/>
      <c r="G936" s="285"/>
      <c r="H936" s="285"/>
      <c r="I936" s="285"/>
      <c r="J936" s="285"/>
      <c r="K936" s="285">
        <f t="shared" si="775"/>
        <v>51016718</v>
      </c>
      <c r="L936" s="285"/>
      <c r="M936" s="285"/>
      <c r="N936" s="285"/>
      <c r="O936" s="285"/>
      <c r="P936" s="285">
        <v>51016718</v>
      </c>
      <c r="Q936" s="285"/>
      <c r="R936" s="285">
        <f t="shared" si="728"/>
        <v>51016718</v>
      </c>
      <c r="S936" s="285"/>
      <c r="T936" s="285"/>
      <c r="U936" s="285"/>
      <c r="V936" s="285"/>
      <c r="W936" s="285"/>
      <c r="X936" s="285"/>
      <c r="Y936" s="285"/>
      <c r="Z936" s="285"/>
      <c r="AA936" s="285">
        <f t="shared" si="757"/>
        <v>0</v>
      </c>
      <c r="AB936" s="285">
        <f t="shared" si="706"/>
        <v>51016718</v>
      </c>
      <c r="AC936" s="113">
        <f t="shared" si="707"/>
        <v>1</v>
      </c>
    </row>
    <row r="937" spans="1:29" s="21" customFormat="1" x14ac:dyDescent="0.2">
      <c r="A937" s="92"/>
      <c r="B937" s="140" t="s">
        <v>946</v>
      </c>
      <c r="C937" s="141" t="s">
        <v>1571</v>
      </c>
      <c r="D937" s="285"/>
      <c r="E937" s="285">
        <f>SUM('ADICIONES  2018'!C937:M937)</f>
        <v>605864725</v>
      </c>
      <c r="F937" s="285"/>
      <c r="G937" s="285"/>
      <c r="H937" s="285"/>
      <c r="I937" s="285"/>
      <c r="J937" s="285"/>
      <c r="K937" s="285">
        <f t="shared" si="775"/>
        <v>605864725</v>
      </c>
      <c r="L937" s="285"/>
      <c r="M937" s="285"/>
      <c r="N937" s="285"/>
      <c r="O937" s="285"/>
      <c r="P937" s="285">
        <v>605864725</v>
      </c>
      <c r="Q937" s="285"/>
      <c r="R937" s="285">
        <f t="shared" si="728"/>
        <v>605864725</v>
      </c>
      <c r="S937" s="285"/>
      <c r="T937" s="285"/>
      <c r="U937" s="285"/>
      <c r="V937" s="285"/>
      <c r="W937" s="285"/>
      <c r="X937" s="285"/>
      <c r="Y937" s="285"/>
      <c r="Z937" s="285"/>
      <c r="AA937" s="285">
        <f t="shared" si="757"/>
        <v>0</v>
      </c>
      <c r="AB937" s="285">
        <f t="shared" si="706"/>
        <v>605864725</v>
      </c>
      <c r="AC937" s="113">
        <f t="shared" si="707"/>
        <v>1</v>
      </c>
    </row>
    <row r="938" spans="1:29" s="79" customFormat="1" ht="15.75" x14ac:dyDescent="0.2">
      <c r="A938" s="363"/>
      <c r="B938" s="133" t="s">
        <v>947</v>
      </c>
      <c r="C938" s="138" t="s">
        <v>1572</v>
      </c>
      <c r="D938" s="105">
        <f>SUM(D939:D940)</f>
        <v>0</v>
      </c>
      <c r="E938" s="105">
        <f>SUM('ADICIONES  2018'!C938:M938)</f>
        <v>174053654.78999999</v>
      </c>
      <c r="F938" s="105">
        <f t="shared" ref="F938:J938" si="778">SUM(F939:F940)</f>
        <v>0</v>
      </c>
      <c r="G938" s="105">
        <f t="shared" si="778"/>
        <v>0</v>
      </c>
      <c r="H938" s="105">
        <f t="shared" si="778"/>
        <v>0</v>
      </c>
      <c r="I938" s="105">
        <f t="shared" si="778"/>
        <v>0</v>
      </c>
      <c r="J938" s="105">
        <f t="shared" si="778"/>
        <v>0</v>
      </c>
      <c r="K938" s="105">
        <f t="shared" si="775"/>
        <v>174053654.78999999</v>
      </c>
      <c r="L938" s="105">
        <f t="shared" ref="L938:Q938" si="779">SUM(L939:L940)</f>
        <v>0</v>
      </c>
      <c r="M938" s="105">
        <f t="shared" si="779"/>
        <v>0</v>
      </c>
      <c r="N938" s="105">
        <f t="shared" si="779"/>
        <v>0</v>
      </c>
      <c r="O938" s="105">
        <f t="shared" si="779"/>
        <v>0</v>
      </c>
      <c r="P938" s="105">
        <f t="shared" si="779"/>
        <v>174053654.78999999</v>
      </c>
      <c r="Q938" s="105">
        <f t="shared" si="779"/>
        <v>0</v>
      </c>
      <c r="R938" s="105">
        <f t="shared" si="728"/>
        <v>174053654.78999999</v>
      </c>
      <c r="S938" s="105">
        <f t="shared" ref="S938:Z938" si="780">SUM(S939:S940)</f>
        <v>0</v>
      </c>
      <c r="T938" s="105">
        <f t="shared" si="780"/>
        <v>0</v>
      </c>
      <c r="U938" s="105">
        <f t="shared" si="780"/>
        <v>0</v>
      </c>
      <c r="V938" s="105">
        <f t="shared" si="780"/>
        <v>0</v>
      </c>
      <c r="W938" s="105">
        <f t="shared" si="780"/>
        <v>0</v>
      </c>
      <c r="X938" s="105">
        <f t="shared" si="780"/>
        <v>0</v>
      </c>
      <c r="Y938" s="105">
        <f t="shared" si="780"/>
        <v>0</v>
      </c>
      <c r="Z938" s="105">
        <f t="shared" si="780"/>
        <v>0</v>
      </c>
      <c r="AA938" s="105">
        <f t="shared" si="757"/>
        <v>0</v>
      </c>
      <c r="AB938" s="105">
        <f t="shared" ref="AB938:AB1193" si="781">+R938+AA938</f>
        <v>174053654.78999999</v>
      </c>
      <c r="AC938" s="104">
        <f t="shared" si="707"/>
        <v>1</v>
      </c>
    </row>
    <row r="939" spans="1:29" s="21" customFormat="1" x14ac:dyDescent="0.2">
      <c r="A939" s="92"/>
      <c r="B939" s="140" t="s">
        <v>948</v>
      </c>
      <c r="C939" s="141" t="s">
        <v>1573</v>
      </c>
      <c r="D939" s="285">
        <v>0</v>
      </c>
      <c r="E939" s="285">
        <f>SUM('ADICIONES  2018'!C939:M939)</f>
        <v>26646143</v>
      </c>
      <c r="F939" s="285"/>
      <c r="G939" s="285"/>
      <c r="H939" s="285"/>
      <c r="I939" s="285"/>
      <c r="J939" s="285"/>
      <c r="K939" s="285">
        <f t="shared" si="775"/>
        <v>26646143</v>
      </c>
      <c r="L939" s="285"/>
      <c r="M939" s="285"/>
      <c r="N939" s="285"/>
      <c r="O939" s="285"/>
      <c r="P939" s="285">
        <v>26646143</v>
      </c>
      <c r="Q939" s="285"/>
      <c r="R939" s="285">
        <f t="shared" si="728"/>
        <v>26646143</v>
      </c>
      <c r="S939" s="285"/>
      <c r="T939" s="285"/>
      <c r="U939" s="285"/>
      <c r="V939" s="285"/>
      <c r="W939" s="285"/>
      <c r="X939" s="285"/>
      <c r="Y939" s="285"/>
      <c r="Z939" s="285"/>
      <c r="AA939" s="285">
        <f t="shared" si="757"/>
        <v>0</v>
      </c>
      <c r="AB939" s="285">
        <f t="shared" si="781"/>
        <v>26646143</v>
      </c>
      <c r="AC939" s="113">
        <f t="shared" si="707"/>
        <v>1</v>
      </c>
    </row>
    <row r="940" spans="1:29" s="21" customFormat="1" x14ac:dyDescent="0.2">
      <c r="A940" s="92"/>
      <c r="B940" s="140" t="s">
        <v>948</v>
      </c>
      <c r="C940" s="141" t="s">
        <v>1573</v>
      </c>
      <c r="D940" s="285"/>
      <c r="E940" s="285">
        <f>SUM('ADICIONES  2018'!C940:M940)</f>
        <v>147407511.78999999</v>
      </c>
      <c r="F940" s="285"/>
      <c r="G940" s="285"/>
      <c r="H940" s="285"/>
      <c r="I940" s="285"/>
      <c r="J940" s="285"/>
      <c r="K940" s="285">
        <f t="shared" si="775"/>
        <v>147407511.78999999</v>
      </c>
      <c r="L940" s="285"/>
      <c r="M940" s="285"/>
      <c r="N940" s="285"/>
      <c r="O940" s="285"/>
      <c r="P940" s="285">
        <v>147407511.78999999</v>
      </c>
      <c r="Q940" s="285"/>
      <c r="R940" s="285">
        <f t="shared" si="728"/>
        <v>147407511.78999999</v>
      </c>
      <c r="S940" s="285"/>
      <c r="T940" s="285"/>
      <c r="U940" s="285"/>
      <c r="V940" s="285"/>
      <c r="W940" s="285"/>
      <c r="X940" s="285"/>
      <c r="Y940" s="285"/>
      <c r="Z940" s="285"/>
      <c r="AA940" s="285">
        <f t="shared" si="757"/>
        <v>0</v>
      </c>
      <c r="AB940" s="285">
        <f t="shared" si="781"/>
        <v>147407511.78999999</v>
      </c>
      <c r="AC940" s="113">
        <f t="shared" si="707"/>
        <v>1</v>
      </c>
    </row>
    <row r="941" spans="1:29" s="79" customFormat="1" ht="31.5" x14ac:dyDescent="0.2">
      <c r="A941" s="363"/>
      <c r="B941" s="133" t="s">
        <v>949</v>
      </c>
      <c r="C941" s="138" t="s">
        <v>1574</v>
      </c>
      <c r="D941" s="105">
        <f>SUM(D942:D944)</f>
        <v>0</v>
      </c>
      <c r="E941" s="105">
        <f>SUM('ADICIONES  2018'!C941:M941)</f>
        <v>285267124.85000002</v>
      </c>
      <c r="F941" s="105">
        <f t="shared" ref="F941:J941" si="782">SUM(F942:F944)</f>
        <v>586666.66</v>
      </c>
      <c r="G941" s="105">
        <f t="shared" si="782"/>
        <v>0</v>
      </c>
      <c r="H941" s="105">
        <f t="shared" si="782"/>
        <v>0</v>
      </c>
      <c r="I941" s="105">
        <f t="shared" si="782"/>
        <v>0</v>
      </c>
      <c r="J941" s="105">
        <f t="shared" si="782"/>
        <v>0</v>
      </c>
      <c r="K941" s="105">
        <f t="shared" si="775"/>
        <v>284680458.19</v>
      </c>
      <c r="L941" s="105">
        <f t="shared" ref="L941:Q941" si="783">SUM(L942:L944)</f>
        <v>0</v>
      </c>
      <c r="M941" s="105">
        <f t="shared" si="783"/>
        <v>0</v>
      </c>
      <c r="N941" s="105">
        <f t="shared" si="783"/>
        <v>0</v>
      </c>
      <c r="O941" s="105">
        <f t="shared" si="783"/>
        <v>0</v>
      </c>
      <c r="P941" s="105">
        <f t="shared" si="783"/>
        <v>284680458.19</v>
      </c>
      <c r="Q941" s="105">
        <f t="shared" si="783"/>
        <v>0</v>
      </c>
      <c r="R941" s="105">
        <f t="shared" si="728"/>
        <v>284680458.19</v>
      </c>
      <c r="S941" s="105">
        <f t="shared" ref="S941:Z941" si="784">SUM(S942:S944)</f>
        <v>0</v>
      </c>
      <c r="T941" s="105">
        <f t="shared" si="784"/>
        <v>0</v>
      </c>
      <c r="U941" s="105">
        <f t="shared" si="784"/>
        <v>586666.66</v>
      </c>
      <c r="V941" s="105">
        <f t="shared" si="784"/>
        <v>0</v>
      </c>
      <c r="W941" s="105">
        <f t="shared" si="784"/>
        <v>0</v>
      </c>
      <c r="X941" s="105">
        <f t="shared" si="784"/>
        <v>0</v>
      </c>
      <c r="Y941" s="105">
        <f t="shared" si="784"/>
        <v>-586666.66</v>
      </c>
      <c r="Z941" s="105">
        <f t="shared" si="784"/>
        <v>0</v>
      </c>
      <c r="AA941" s="105">
        <f t="shared" si="757"/>
        <v>0</v>
      </c>
      <c r="AB941" s="105">
        <f t="shared" si="781"/>
        <v>284680458.19</v>
      </c>
      <c r="AC941" s="104">
        <f t="shared" si="707"/>
        <v>1</v>
      </c>
    </row>
    <row r="942" spans="1:29" s="21" customFormat="1" ht="30" x14ac:dyDescent="0.2">
      <c r="A942" s="92"/>
      <c r="B942" s="140" t="s">
        <v>950</v>
      </c>
      <c r="C942" s="141" t="s">
        <v>1575</v>
      </c>
      <c r="D942" s="285">
        <v>0</v>
      </c>
      <c r="E942" s="285">
        <f>SUM('ADICIONES  2018'!C942:M942)</f>
        <v>586666.66</v>
      </c>
      <c r="F942" s="285">
        <v>586666.66</v>
      </c>
      <c r="G942" s="285"/>
      <c r="H942" s="285"/>
      <c r="I942" s="285"/>
      <c r="J942" s="285"/>
      <c r="K942" s="285">
        <f t="shared" si="775"/>
        <v>0</v>
      </c>
      <c r="L942" s="285"/>
      <c r="M942" s="285"/>
      <c r="N942" s="285"/>
      <c r="O942" s="285"/>
      <c r="P942" s="285">
        <v>586666.66</v>
      </c>
      <c r="Q942" s="285"/>
      <c r="R942" s="285">
        <f t="shared" si="728"/>
        <v>586666.66</v>
      </c>
      <c r="S942" s="285"/>
      <c r="T942" s="285"/>
      <c r="U942" s="285"/>
      <c r="V942" s="285"/>
      <c r="W942" s="285"/>
      <c r="X942" s="285"/>
      <c r="Y942" s="285">
        <v>-586666.66</v>
      </c>
      <c r="Z942" s="285"/>
      <c r="AA942" s="285">
        <f t="shared" si="757"/>
        <v>-586666.66</v>
      </c>
      <c r="AB942" s="285">
        <f t="shared" si="781"/>
        <v>0</v>
      </c>
      <c r="AC942" s="113">
        <v>0</v>
      </c>
    </row>
    <row r="943" spans="1:29" s="21" customFormat="1" ht="30" x14ac:dyDescent="0.2">
      <c r="A943" s="92"/>
      <c r="B943" s="140" t="s">
        <v>950</v>
      </c>
      <c r="C943" s="141" t="s">
        <v>1575</v>
      </c>
      <c r="D943" s="285"/>
      <c r="E943" s="285">
        <f>SUM('ADICIONES  2018'!C943:M943)</f>
        <v>284093791.52999997</v>
      </c>
      <c r="F943" s="285"/>
      <c r="G943" s="285"/>
      <c r="H943" s="285"/>
      <c r="I943" s="285"/>
      <c r="J943" s="285"/>
      <c r="K943" s="285">
        <f t="shared" si="775"/>
        <v>284093791.52999997</v>
      </c>
      <c r="L943" s="285"/>
      <c r="M943" s="285"/>
      <c r="N943" s="285"/>
      <c r="O943" s="285"/>
      <c r="P943" s="285">
        <v>284093791.52999997</v>
      </c>
      <c r="Q943" s="285"/>
      <c r="R943" s="285">
        <f t="shared" si="728"/>
        <v>284093791.52999997</v>
      </c>
      <c r="S943" s="285"/>
      <c r="T943" s="285"/>
      <c r="U943" s="285"/>
      <c r="V943" s="285"/>
      <c r="W943" s="285"/>
      <c r="X943" s="285"/>
      <c r="Y943" s="285"/>
      <c r="Z943" s="285"/>
      <c r="AA943" s="285">
        <f t="shared" si="757"/>
        <v>0</v>
      </c>
      <c r="AB943" s="285">
        <f t="shared" si="781"/>
        <v>284093791.52999997</v>
      </c>
      <c r="AC943" s="113">
        <f t="shared" si="707"/>
        <v>1</v>
      </c>
    </row>
    <row r="944" spans="1:29" s="21" customFormat="1" ht="30" x14ac:dyDescent="0.2">
      <c r="A944" s="92"/>
      <c r="B944" s="140" t="s">
        <v>950</v>
      </c>
      <c r="C944" s="141" t="s">
        <v>1575</v>
      </c>
      <c r="D944" s="285"/>
      <c r="E944" s="285">
        <f>SUM('ADICIONES  2018'!C944:M944)</f>
        <v>586666.66</v>
      </c>
      <c r="F944" s="285"/>
      <c r="G944" s="285"/>
      <c r="H944" s="285"/>
      <c r="I944" s="285"/>
      <c r="J944" s="285"/>
      <c r="K944" s="285">
        <f t="shared" si="775"/>
        <v>586666.66</v>
      </c>
      <c r="L944" s="285"/>
      <c r="M944" s="285"/>
      <c r="N944" s="285"/>
      <c r="O944" s="285"/>
      <c r="P944" s="285"/>
      <c r="Q944" s="285"/>
      <c r="R944" s="285">
        <f t="shared" si="728"/>
        <v>0</v>
      </c>
      <c r="S944" s="285"/>
      <c r="T944" s="285"/>
      <c r="U944" s="285">
        <v>586666.66</v>
      </c>
      <c r="V944" s="285"/>
      <c r="W944" s="285"/>
      <c r="X944" s="285"/>
      <c r="Y944" s="285"/>
      <c r="Z944" s="285"/>
      <c r="AA944" s="285">
        <f t="shared" si="757"/>
        <v>586666.66</v>
      </c>
      <c r="AB944" s="285">
        <f t="shared" si="781"/>
        <v>586666.66</v>
      </c>
      <c r="AC944" s="113">
        <f t="shared" ref="AC944:AC954" si="785">+AB944/K944</f>
        <v>1</v>
      </c>
    </row>
    <row r="945" spans="1:29" s="79" customFormat="1" ht="15.75" x14ac:dyDescent="0.2">
      <c r="A945" s="363"/>
      <c r="B945" s="133" t="s">
        <v>951</v>
      </c>
      <c r="C945" s="138" t="s">
        <v>1576</v>
      </c>
      <c r="D945" s="105">
        <f>SUM(D946:D952)</f>
        <v>0</v>
      </c>
      <c r="E945" s="105">
        <f>SUM('ADICIONES  2018'!C945:M945)</f>
        <v>21240709.32</v>
      </c>
      <c r="F945" s="105">
        <f t="shared" ref="F945:J945" si="786">SUM(F946:F952)</f>
        <v>0</v>
      </c>
      <c r="G945" s="105">
        <f t="shared" si="786"/>
        <v>0</v>
      </c>
      <c r="H945" s="105">
        <f t="shared" si="786"/>
        <v>0</v>
      </c>
      <c r="I945" s="105">
        <f t="shared" si="786"/>
        <v>0</v>
      </c>
      <c r="J945" s="105">
        <f t="shared" si="786"/>
        <v>0</v>
      </c>
      <c r="K945" s="105">
        <f t="shared" si="775"/>
        <v>21240709.32</v>
      </c>
      <c r="L945" s="105">
        <f t="shared" ref="L945:Q945" si="787">SUM(L946:L952)</f>
        <v>0</v>
      </c>
      <c r="M945" s="105">
        <f t="shared" si="787"/>
        <v>0</v>
      </c>
      <c r="N945" s="105">
        <f t="shared" si="787"/>
        <v>0</v>
      </c>
      <c r="O945" s="105">
        <f t="shared" si="787"/>
        <v>0</v>
      </c>
      <c r="P945" s="105">
        <f t="shared" si="787"/>
        <v>21240709.32</v>
      </c>
      <c r="Q945" s="105">
        <f t="shared" si="787"/>
        <v>0</v>
      </c>
      <c r="R945" s="105">
        <f t="shared" si="728"/>
        <v>21240709.32</v>
      </c>
      <c r="S945" s="105">
        <f t="shared" ref="S945:Z945" si="788">SUM(S946:S952)</f>
        <v>0</v>
      </c>
      <c r="T945" s="105">
        <f t="shared" si="788"/>
        <v>0</v>
      </c>
      <c r="U945" s="105">
        <f t="shared" si="788"/>
        <v>0</v>
      </c>
      <c r="V945" s="105">
        <f t="shared" si="788"/>
        <v>0</v>
      </c>
      <c r="W945" s="105">
        <f t="shared" si="788"/>
        <v>0</v>
      </c>
      <c r="X945" s="105">
        <f t="shared" si="788"/>
        <v>0</v>
      </c>
      <c r="Y945" s="105">
        <f t="shared" si="788"/>
        <v>0</v>
      </c>
      <c r="Z945" s="105">
        <f t="shared" si="788"/>
        <v>0</v>
      </c>
      <c r="AA945" s="105">
        <f t="shared" si="757"/>
        <v>0</v>
      </c>
      <c r="AB945" s="105">
        <f t="shared" si="781"/>
        <v>21240709.32</v>
      </c>
      <c r="AC945" s="104">
        <f t="shared" si="785"/>
        <v>1</v>
      </c>
    </row>
    <row r="946" spans="1:29" s="21" customFormat="1" ht="45" x14ac:dyDescent="0.2">
      <c r="A946" s="92"/>
      <c r="B946" s="140" t="s">
        <v>1577</v>
      </c>
      <c r="C946" s="141" t="s">
        <v>1578</v>
      </c>
      <c r="D946" s="285">
        <v>0</v>
      </c>
      <c r="E946" s="285">
        <f>SUM('ADICIONES  2018'!C946:M946)</f>
        <v>1327426</v>
      </c>
      <c r="F946" s="285"/>
      <c r="G946" s="285"/>
      <c r="H946" s="285"/>
      <c r="I946" s="285"/>
      <c r="J946" s="285"/>
      <c r="K946" s="285">
        <f t="shared" si="775"/>
        <v>1327426</v>
      </c>
      <c r="L946" s="285"/>
      <c r="M946" s="285"/>
      <c r="N946" s="285"/>
      <c r="O946" s="285"/>
      <c r="P946" s="285">
        <v>1327426</v>
      </c>
      <c r="Q946" s="285"/>
      <c r="R946" s="285">
        <f t="shared" si="728"/>
        <v>1327426</v>
      </c>
      <c r="S946" s="285"/>
      <c r="T946" s="285"/>
      <c r="U946" s="285"/>
      <c r="V946" s="285"/>
      <c r="W946" s="285"/>
      <c r="X946" s="285"/>
      <c r="Y946" s="285"/>
      <c r="Z946" s="285"/>
      <c r="AA946" s="285">
        <f t="shared" si="757"/>
        <v>0</v>
      </c>
      <c r="AB946" s="285">
        <f t="shared" si="781"/>
        <v>1327426</v>
      </c>
      <c r="AC946" s="113">
        <f t="shared" si="785"/>
        <v>1</v>
      </c>
    </row>
    <row r="947" spans="1:29" s="21" customFormat="1" ht="45" x14ac:dyDescent="0.2">
      <c r="A947" s="92"/>
      <c r="B947" s="140" t="s">
        <v>1577</v>
      </c>
      <c r="C947" s="141" t="s">
        <v>1578</v>
      </c>
      <c r="D947" s="285"/>
      <c r="E947" s="285">
        <f>SUM('ADICIONES  2018'!C947:M947)</f>
        <v>6887667</v>
      </c>
      <c r="F947" s="285"/>
      <c r="G947" s="285"/>
      <c r="H947" s="285"/>
      <c r="I947" s="285"/>
      <c r="J947" s="285"/>
      <c r="K947" s="285">
        <f t="shared" si="775"/>
        <v>6887667</v>
      </c>
      <c r="L947" s="285"/>
      <c r="M947" s="285"/>
      <c r="N947" s="285"/>
      <c r="O947" s="285"/>
      <c r="P947" s="285">
        <v>6887667</v>
      </c>
      <c r="Q947" s="285"/>
      <c r="R947" s="285">
        <f t="shared" si="728"/>
        <v>6887667</v>
      </c>
      <c r="S947" s="285"/>
      <c r="T947" s="285"/>
      <c r="U947" s="285"/>
      <c r="V947" s="285"/>
      <c r="W947" s="285"/>
      <c r="X947" s="285"/>
      <c r="Y947" s="285"/>
      <c r="Z947" s="285"/>
      <c r="AA947" s="285">
        <f t="shared" ref="AA947:AA1015" si="789">SUM(S947:Z947)</f>
        <v>0</v>
      </c>
      <c r="AB947" s="285">
        <f t="shared" si="781"/>
        <v>6887667</v>
      </c>
      <c r="AC947" s="113">
        <f t="shared" si="785"/>
        <v>1</v>
      </c>
    </row>
    <row r="948" spans="1:29" ht="28.5" x14ac:dyDescent="0.2">
      <c r="B948" s="140" t="s">
        <v>1579</v>
      </c>
      <c r="C948" s="137" t="s">
        <v>1580</v>
      </c>
      <c r="D948" s="287">
        <v>0</v>
      </c>
      <c r="E948" s="285">
        <f>SUM('ADICIONES  2018'!C948:M948)</f>
        <v>5420502.5499999998</v>
      </c>
      <c r="F948" s="287"/>
      <c r="G948" s="287"/>
      <c r="H948" s="287"/>
      <c r="I948" s="287"/>
      <c r="J948" s="287"/>
      <c r="K948" s="285">
        <f t="shared" si="775"/>
        <v>5420502.5499999998</v>
      </c>
      <c r="L948" s="287"/>
      <c r="M948" s="287"/>
      <c r="N948" s="287"/>
      <c r="O948" s="287"/>
      <c r="P948" s="287">
        <v>5420502.5499999998</v>
      </c>
      <c r="Q948" s="287"/>
      <c r="R948" s="285">
        <f t="shared" si="728"/>
        <v>5420502.5499999998</v>
      </c>
      <c r="S948" s="287"/>
      <c r="T948" s="287"/>
      <c r="U948" s="287"/>
      <c r="V948" s="287"/>
      <c r="W948" s="287"/>
      <c r="X948" s="287"/>
      <c r="Y948" s="287"/>
      <c r="Z948" s="287"/>
      <c r="AA948" s="285">
        <f t="shared" si="789"/>
        <v>0</v>
      </c>
      <c r="AB948" s="285">
        <f t="shared" si="781"/>
        <v>5420502.5499999998</v>
      </c>
      <c r="AC948" s="113">
        <f t="shared" si="785"/>
        <v>1</v>
      </c>
    </row>
    <row r="949" spans="1:29" x14ac:dyDescent="0.2">
      <c r="B949" s="140" t="s">
        <v>2186</v>
      </c>
      <c r="C949" s="137" t="s">
        <v>2187</v>
      </c>
      <c r="D949" s="287"/>
      <c r="E949" s="285">
        <f>SUM('ADICIONES  2018'!C949:M949)</f>
        <v>98011.8</v>
      </c>
      <c r="F949" s="287"/>
      <c r="G949" s="287"/>
      <c r="H949" s="287"/>
      <c r="I949" s="287"/>
      <c r="J949" s="287"/>
      <c r="K949" s="285">
        <f t="shared" si="775"/>
        <v>98011.8</v>
      </c>
      <c r="L949" s="287"/>
      <c r="M949" s="287"/>
      <c r="N949" s="287"/>
      <c r="O949" s="287"/>
      <c r="P949" s="287">
        <v>98011.8</v>
      </c>
      <c r="Q949" s="287"/>
      <c r="R949" s="285">
        <f t="shared" si="728"/>
        <v>98011.8</v>
      </c>
      <c r="S949" s="287"/>
      <c r="T949" s="287"/>
      <c r="U949" s="287"/>
      <c r="V949" s="287"/>
      <c r="W949" s="287"/>
      <c r="X949" s="287"/>
      <c r="Y949" s="287"/>
      <c r="Z949" s="287"/>
      <c r="AA949" s="285">
        <f t="shared" si="789"/>
        <v>0</v>
      </c>
      <c r="AB949" s="285">
        <f t="shared" si="781"/>
        <v>98011.8</v>
      </c>
      <c r="AC949" s="113">
        <f t="shared" si="785"/>
        <v>1</v>
      </c>
    </row>
    <row r="950" spans="1:29" x14ac:dyDescent="0.2">
      <c r="B950" s="140" t="s">
        <v>2188</v>
      </c>
      <c r="C950" s="137" t="s">
        <v>2189</v>
      </c>
      <c r="D950" s="287"/>
      <c r="E950" s="285">
        <f>SUM('ADICIONES  2018'!C950:M950)</f>
        <v>49069.9</v>
      </c>
      <c r="F950" s="287"/>
      <c r="G950" s="287"/>
      <c r="H950" s="287"/>
      <c r="I950" s="287"/>
      <c r="J950" s="287"/>
      <c r="K950" s="285">
        <f t="shared" si="775"/>
        <v>49069.9</v>
      </c>
      <c r="L950" s="287"/>
      <c r="M950" s="287"/>
      <c r="N950" s="287"/>
      <c r="O950" s="287"/>
      <c r="P950" s="287">
        <v>49069.9</v>
      </c>
      <c r="Q950" s="287"/>
      <c r="R950" s="285">
        <f t="shared" si="728"/>
        <v>49069.9</v>
      </c>
      <c r="S950" s="287"/>
      <c r="T950" s="287"/>
      <c r="U950" s="287"/>
      <c r="V950" s="287"/>
      <c r="W950" s="287"/>
      <c r="X950" s="287"/>
      <c r="Y950" s="287"/>
      <c r="Z950" s="287"/>
      <c r="AA950" s="285">
        <f t="shared" si="789"/>
        <v>0</v>
      </c>
      <c r="AB950" s="285">
        <f t="shared" si="781"/>
        <v>49069.9</v>
      </c>
      <c r="AC950" s="113">
        <f t="shared" si="785"/>
        <v>1</v>
      </c>
    </row>
    <row r="951" spans="1:29" x14ac:dyDescent="0.2">
      <c r="B951" s="140" t="s">
        <v>2190</v>
      </c>
      <c r="C951" s="137" t="s">
        <v>2191</v>
      </c>
      <c r="D951" s="287"/>
      <c r="E951" s="285">
        <f>SUM('ADICIONES  2018'!C951:M951)</f>
        <v>6214.07</v>
      </c>
      <c r="F951" s="287"/>
      <c r="G951" s="287"/>
      <c r="H951" s="287"/>
      <c r="I951" s="287"/>
      <c r="J951" s="287"/>
      <c r="K951" s="285">
        <f t="shared" si="775"/>
        <v>6214.07</v>
      </c>
      <c r="L951" s="287"/>
      <c r="M951" s="287"/>
      <c r="N951" s="287"/>
      <c r="O951" s="287"/>
      <c r="P951" s="287">
        <v>6214.07</v>
      </c>
      <c r="Q951" s="287"/>
      <c r="R951" s="285">
        <f t="shared" si="728"/>
        <v>6214.07</v>
      </c>
      <c r="S951" s="287"/>
      <c r="T951" s="287"/>
      <c r="U951" s="287"/>
      <c r="V951" s="287"/>
      <c r="W951" s="287"/>
      <c r="X951" s="287"/>
      <c r="Y951" s="287"/>
      <c r="Z951" s="287"/>
      <c r="AA951" s="285">
        <f t="shared" si="789"/>
        <v>0</v>
      </c>
      <c r="AB951" s="285">
        <f t="shared" si="781"/>
        <v>6214.07</v>
      </c>
      <c r="AC951" s="113">
        <f t="shared" si="785"/>
        <v>1</v>
      </c>
    </row>
    <row r="952" spans="1:29" x14ac:dyDescent="0.2">
      <c r="B952" s="140" t="s">
        <v>2192</v>
      </c>
      <c r="C952" s="137" t="s">
        <v>2193</v>
      </c>
      <c r="D952" s="287"/>
      <c r="E952" s="285">
        <f>SUM('ADICIONES  2018'!C952:M952)</f>
        <v>7451818</v>
      </c>
      <c r="F952" s="287"/>
      <c r="G952" s="287"/>
      <c r="H952" s="287"/>
      <c r="I952" s="287"/>
      <c r="J952" s="287"/>
      <c r="K952" s="285">
        <f t="shared" si="775"/>
        <v>7451818</v>
      </c>
      <c r="L952" s="287"/>
      <c r="M952" s="287"/>
      <c r="N952" s="287"/>
      <c r="O952" s="287"/>
      <c r="P952" s="287">
        <v>7451818</v>
      </c>
      <c r="Q952" s="287"/>
      <c r="R952" s="285">
        <f t="shared" si="728"/>
        <v>7451818</v>
      </c>
      <c r="S952" s="287"/>
      <c r="T952" s="287"/>
      <c r="U952" s="287"/>
      <c r="V952" s="287"/>
      <c r="W952" s="287"/>
      <c r="X952" s="287"/>
      <c r="Y952" s="287"/>
      <c r="Z952" s="287"/>
      <c r="AA952" s="285">
        <f t="shared" si="789"/>
        <v>0</v>
      </c>
      <c r="AB952" s="285">
        <f t="shared" si="781"/>
        <v>7451818</v>
      </c>
      <c r="AC952" s="113">
        <f t="shared" si="785"/>
        <v>1</v>
      </c>
    </row>
    <row r="953" spans="1:29" s="79" customFormat="1" ht="15.75" x14ac:dyDescent="0.2">
      <c r="A953" s="363"/>
      <c r="B953" s="133" t="s">
        <v>952</v>
      </c>
      <c r="C953" s="138" t="s">
        <v>1581</v>
      </c>
      <c r="D953" s="105">
        <f>SUM(D954:D956)</f>
        <v>0</v>
      </c>
      <c r="E953" s="105">
        <f>SUM('ADICIONES  2018'!C953:M953)</f>
        <v>2373112588.0100002</v>
      </c>
      <c r="F953" s="105">
        <f t="shared" ref="F953:J953" si="790">SUM(F954:F956)</f>
        <v>602159926.00999999</v>
      </c>
      <c r="G953" s="105">
        <f t="shared" si="790"/>
        <v>0</v>
      </c>
      <c r="H953" s="105">
        <f t="shared" si="790"/>
        <v>0</v>
      </c>
      <c r="I953" s="105">
        <f t="shared" si="790"/>
        <v>0</v>
      </c>
      <c r="J953" s="105">
        <f t="shared" si="790"/>
        <v>0</v>
      </c>
      <c r="K953" s="105">
        <f t="shared" si="775"/>
        <v>1770952662.0000002</v>
      </c>
      <c r="L953" s="105">
        <f t="shared" ref="L953:Q953" si="791">SUM(L954:L956)</f>
        <v>0</v>
      </c>
      <c r="M953" s="105">
        <f t="shared" si="791"/>
        <v>0</v>
      </c>
      <c r="N953" s="105">
        <f t="shared" si="791"/>
        <v>0</v>
      </c>
      <c r="O953" s="105">
        <f t="shared" si="791"/>
        <v>0</v>
      </c>
      <c r="P953" s="105">
        <f t="shared" si="791"/>
        <v>2373112588.0100002</v>
      </c>
      <c r="Q953" s="105">
        <f t="shared" si="791"/>
        <v>0</v>
      </c>
      <c r="R953" s="105">
        <f t="shared" si="728"/>
        <v>2373112588.0100002</v>
      </c>
      <c r="S953" s="105">
        <f t="shared" ref="S953:Z953" si="792">SUM(S954:S956)</f>
        <v>0</v>
      </c>
      <c r="T953" s="105">
        <f t="shared" si="792"/>
        <v>0</v>
      </c>
      <c r="U953" s="105">
        <f t="shared" si="792"/>
        <v>0</v>
      </c>
      <c r="V953" s="105">
        <f t="shared" si="792"/>
        <v>0</v>
      </c>
      <c r="W953" s="105">
        <f t="shared" si="792"/>
        <v>0</v>
      </c>
      <c r="X953" s="105">
        <f t="shared" si="792"/>
        <v>0</v>
      </c>
      <c r="Y953" s="105">
        <f t="shared" si="792"/>
        <v>0</v>
      </c>
      <c r="Z953" s="105">
        <f t="shared" si="792"/>
        <v>0</v>
      </c>
      <c r="AA953" s="105">
        <f t="shared" si="789"/>
        <v>0</v>
      </c>
      <c r="AB953" s="105">
        <f t="shared" si="781"/>
        <v>2373112588.0100002</v>
      </c>
      <c r="AC953" s="104">
        <f t="shared" si="785"/>
        <v>1.3400203398604451</v>
      </c>
    </row>
    <row r="954" spans="1:29" ht="28.5" x14ac:dyDescent="0.2">
      <c r="B954" s="140" t="s">
        <v>953</v>
      </c>
      <c r="C954" s="137" t="s">
        <v>1582</v>
      </c>
      <c r="D954" s="287">
        <v>0</v>
      </c>
      <c r="E954" s="285">
        <f>SUM('ADICIONES  2018'!C954:M954)</f>
        <v>54984340</v>
      </c>
      <c r="F954" s="287"/>
      <c r="G954" s="287"/>
      <c r="H954" s="287"/>
      <c r="I954" s="287"/>
      <c r="J954" s="287"/>
      <c r="K954" s="287">
        <f t="shared" si="775"/>
        <v>54984340</v>
      </c>
      <c r="L954" s="287"/>
      <c r="M954" s="287"/>
      <c r="N954" s="287"/>
      <c r="O954" s="287"/>
      <c r="P954" s="287">
        <v>54984340</v>
      </c>
      <c r="Q954" s="287"/>
      <c r="R954" s="287">
        <f t="shared" si="728"/>
        <v>54984340</v>
      </c>
      <c r="S954" s="287"/>
      <c r="T954" s="287"/>
      <c r="U954" s="287"/>
      <c r="V954" s="287"/>
      <c r="W954" s="287"/>
      <c r="X954" s="287"/>
      <c r="Y954" s="287"/>
      <c r="Z954" s="287"/>
      <c r="AA954" s="287">
        <f t="shared" si="789"/>
        <v>0</v>
      </c>
      <c r="AB954" s="287">
        <f t="shared" si="781"/>
        <v>54984340</v>
      </c>
      <c r="AC954" s="37">
        <f t="shared" si="785"/>
        <v>1</v>
      </c>
    </row>
    <row r="955" spans="1:29" ht="28.5" x14ac:dyDescent="0.2">
      <c r="B955" s="140" t="s">
        <v>2194</v>
      </c>
      <c r="C955" s="137" t="s">
        <v>2195</v>
      </c>
      <c r="D955" s="287"/>
      <c r="E955" s="285">
        <f>SUM('ADICIONES  2018'!C955:M955)</f>
        <v>602159926.00999999</v>
      </c>
      <c r="F955" s="287">
        <v>602159926.00999999</v>
      </c>
      <c r="G955" s="287"/>
      <c r="H955" s="287"/>
      <c r="I955" s="287"/>
      <c r="J955" s="287"/>
      <c r="K955" s="287">
        <f t="shared" si="775"/>
        <v>0</v>
      </c>
      <c r="L955" s="287"/>
      <c r="M955" s="287"/>
      <c r="N955" s="287"/>
      <c r="O955" s="287"/>
      <c r="P955" s="287">
        <v>602159926.00999999</v>
      </c>
      <c r="Q955" s="287"/>
      <c r="R955" s="287">
        <f t="shared" si="728"/>
        <v>602159926.00999999</v>
      </c>
      <c r="S955" s="287"/>
      <c r="T955" s="287"/>
      <c r="U955" s="287"/>
      <c r="V955" s="287"/>
      <c r="W955" s="287"/>
      <c r="X955" s="287"/>
      <c r="Y955" s="287"/>
      <c r="Z955" s="287"/>
      <c r="AA955" s="287">
        <f t="shared" si="789"/>
        <v>0</v>
      </c>
      <c r="AB955" s="287">
        <f t="shared" si="781"/>
        <v>602159926.00999999</v>
      </c>
      <c r="AC955" s="37">
        <v>0</v>
      </c>
    </row>
    <row r="956" spans="1:29" ht="28.5" x14ac:dyDescent="0.2">
      <c r="B956" s="140" t="s">
        <v>2196</v>
      </c>
      <c r="C956" s="137" t="s">
        <v>2197</v>
      </c>
      <c r="D956" s="287"/>
      <c r="E956" s="285">
        <f>SUM('ADICIONES  2018'!C956:M956)</f>
        <v>1715968322</v>
      </c>
      <c r="F956" s="287"/>
      <c r="G956" s="287"/>
      <c r="H956" s="287"/>
      <c r="I956" s="287"/>
      <c r="J956" s="287"/>
      <c r="K956" s="287">
        <f t="shared" si="775"/>
        <v>1715968322</v>
      </c>
      <c r="L956" s="287"/>
      <c r="M956" s="287"/>
      <c r="N956" s="287"/>
      <c r="O956" s="287"/>
      <c r="P956" s="287">
        <v>1715968322</v>
      </c>
      <c r="Q956" s="287"/>
      <c r="R956" s="287">
        <f t="shared" si="728"/>
        <v>1715968322</v>
      </c>
      <c r="S956" s="287"/>
      <c r="T956" s="287"/>
      <c r="U956" s="287"/>
      <c r="V956" s="287"/>
      <c r="W956" s="287"/>
      <c r="X956" s="287"/>
      <c r="Y956" s="287"/>
      <c r="Z956" s="287"/>
      <c r="AA956" s="287">
        <f t="shared" si="789"/>
        <v>0</v>
      </c>
      <c r="AB956" s="287">
        <f t="shared" si="781"/>
        <v>1715968322</v>
      </c>
      <c r="AC956" s="37">
        <f t="shared" ref="AC956:AC1025" si="793">+AB956/K956</f>
        <v>1</v>
      </c>
    </row>
    <row r="957" spans="1:29" s="79" customFormat="1" ht="31.5" x14ac:dyDescent="0.2">
      <c r="A957" s="363"/>
      <c r="B957" s="133" t="s">
        <v>954</v>
      </c>
      <c r="C957" s="138" t="s">
        <v>1583</v>
      </c>
      <c r="D957" s="105">
        <f>SUM(D958:D959)</f>
        <v>0</v>
      </c>
      <c r="E957" s="105">
        <f>SUM('ADICIONES  2018'!C957:M957)</f>
        <v>21834675</v>
      </c>
      <c r="F957" s="105">
        <f t="shared" ref="F957:J957" si="794">SUM(F958:F959)</f>
        <v>0</v>
      </c>
      <c r="G957" s="105">
        <f t="shared" si="794"/>
        <v>0</v>
      </c>
      <c r="H957" s="105">
        <f t="shared" si="794"/>
        <v>0</v>
      </c>
      <c r="I957" s="105">
        <f t="shared" si="794"/>
        <v>0</v>
      </c>
      <c r="J957" s="105">
        <f t="shared" si="794"/>
        <v>0</v>
      </c>
      <c r="K957" s="105">
        <f t="shared" si="775"/>
        <v>21834675</v>
      </c>
      <c r="L957" s="105">
        <f t="shared" ref="L957:Q957" si="795">SUM(L958:L959)</f>
        <v>0</v>
      </c>
      <c r="M957" s="105">
        <f t="shared" si="795"/>
        <v>0</v>
      </c>
      <c r="N957" s="105">
        <f t="shared" si="795"/>
        <v>0</v>
      </c>
      <c r="O957" s="105">
        <f t="shared" si="795"/>
        <v>0</v>
      </c>
      <c r="P957" s="105">
        <f t="shared" si="795"/>
        <v>21834675</v>
      </c>
      <c r="Q957" s="105">
        <f t="shared" si="795"/>
        <v>0</v>
      </c>
      <c r="R957" s="105">
        <f t="shared" si="728"/>
        <v>21834675</v>
      </c>
      <c r="S957" s="105">
        <f t="shared" ref="S957:Z957" si="796">SUM(S958:S959)</f>
        <v>0</v>
      </c>
      <c r="T957" s="105">
        <f t="shared" si="796"/>
        <v>0</v>
      </c>
      <c r="U957" s="105">
        <f t="shared" si="796"/>
        <v>0</v>
      </c>
      <c r="V957" s="105">
        <f t="shared" si="796"/>
        <v>0</v>
      </c>
      <c r="W957" s="105">
        <f t="shared" si="796"/>
        <v>0</v>
      </c>
      <c r="X957" s="105">
        <f t="shared" si="796"/>
        <v>0</v>
      </c>
      <c r="Y957" s="105">
        <f t="shared" si="796"/>
        <v>0</v>
      </c>
      <c r="Z957" s="105">
        <f t="shared" si="796"/>
        <v>0</v>
      </c>
      <c r="AA957" s="105">
        <f t="shared" si="789"/>
        <v>0</v>
      </c>
      <c r="AB957" s="105">
        <f t="shared" si="781"/>
        <v>21834675</v>
      </c>
      <c r="AC957" s="104">
        <f t="shared" si="793"/>
        <v>1</v>
      </c>
    </row>
    <row r="958" spans="1:29" ht="27.75" customHeight="1" x14ac:dyDescent="0.2">
      <c r="B958" s="140" t="s">
        <v>955</v>
      </c>
      <c r="C958" s="137" t="s">
        <v>1584</v>
      </c>
      <c r="D958" s="287">
        <v>0</v>
      </c>
      <c r="E958" s="285">
        <f>SUM('ADICIONES  2018'!C958:M958)</f>
        <v>21832075</v>
      </c>
      <c r="F958" s="287"/>
      <c r="G958" s="287"/>
      <c r="H958" s="287"/>
      <c r="I958" s="287"/>
      <c r="J958" s="287"/>
      <c r="K958" s="287">
        <f t="shared" si="775"/>
        <v>21832075</v>
      </c>
      <c r="L958" s="287"/>
      <c r="M958" s="287"/>
      <c r="N958" s="287"/>
      <c r="O958" s="287"/>
      <c r="P958" s="287">
        <v>21832075</v>
      </c>
      <c r="Q958" s="287"/>
      <c r="R958" s="287">
        <f t="shared" si="728"/>
        <v>21832075</v>
      </c>
      <c r="S958" s="287"/>
      <c r="T958" s="287"/>
      <c r="U958" s="287"/>
      <c r="V958" s="287"/>
      <c r="W958" s="287"/>
      <c r="X958" s="287"/>
      <c r="Y958" s="287"/>
      <c r="Z958" s="287"/>
      <c r="AA958" s="287">
        <f t="shared" si="789"/>
        <v>0</v>
      </c>
      <c r="AB958" s="287">
        <f t="shared" si="781"/>
        <v>21832075</v>
      </c>
      <c r="AC958" s="37">
        <f t="shared" si="793"/>
        <v>1</v>
      </c>
    </row>
    <row r="959" spans="1:29" ht="27.75" customHeight="1" x14ac:dyDescent="0.2">
      <c r="B959" s="140" t="s">
        <v>955</v>
      </c>
      <c r="C959" s="137" t="s">
        <v>1584</v>
      </c>
      <c r="D959" s="287"/>
      <c r="E959" s="285">
        <f>SUM('ADICIONES  2018'!C959:M959)</f>
        <v>2600</v>
      </c>
      <c r="F959" s="287"/>
      <c r="G959" s="287"/>
      <c r="H959" s="287"/>
      <c r="I959" s="287"/>
      <c r="J959" s="287"/>
      <c r="K959" s="287">
        <f t="shared" si="775"/>
        <v>2600</v>
      </c>
      <c r="L959" s="287"/>
      <c r="M959" s="287"/>
      <c r="N959" s="287"/>
      <c r="O959" s="287"/>
      <c r="P959" s="287">
        <v>2600</v>
      </c>
      <c r="Q959" s="287"/>
      <c r="R959" s="287">
        <f t="shared" si="728"/>
        <v>2600</v>
      </c>
      <c r="S959" s="287"/>
      <c r="T959" s="287"/>
      <c r="U959" s="287"/>
      <c r="V959" s="287"/>
      <c r="W959" s="287"/>
      <c r="X959" s="287"/>
      <c r="Y959" s="287"/>
      <c r="Z959" s="287"/>
      <c r="AA959" s="287">
        <f t="shared" si="789"/>
        <v>0</v>
      </c>
      <c r="AB959" s="287">
        <f t="shared" si="781"/>
        <v>2600</v>
      </c>
      <c r="AC959" s="37">
        <f t="shared" si="793"/>
        <v>1</v>
      </c>
    </row>
    <row r="960" spans="1:29" s="79" customFormat="1" ht="27.75" customHeight="1" x14ac:dyDescent="0.2">
      <c r="A960" s="363"/>
      <c r="B960" s="133" t="s">
        <v>2198</v>
      </c>
      <c r="C960" s="138" t="s">
        <v>2199</v>
      </c>
      <c r="D960" s="105">
        <f>+D961</f>
        <v>0</v>
      </c>
      <c r="E960" s="105">
        <f>SUM('ADICIONES  2018'!C960:M960)</f>
        <v>240138376.41999999</v>
      </c>
      <c r="F960" s="105">
        <f t="shared" ref="F960:J960" si="797">+F961</f>
        <v>0</v>
      </c>
      <c r="G960" s="105">
        <f t="shared" si="797"/>
        <v>0</v>
      </c>
      <c r="H960" s="105">
        <f t="shared" si="797"/>
        <v>0</v>
      </c>
      <c r="I960" s="105">
        <f t="shared" si="797"/>
        <v>0</v>
      </c>
      <c r="J960" s="105">
        <f t="shared" si="797"/>
        <v>0</v>
      </c>
      <c r="K960" s="105">
        <f t="shared" si="775"/>
        <v>240138376.41999999</v>
      </c>
      <c r="L960" s="105">
        <f t="shared" ref="L960:Q960" si="798">+L961</f>
        <v>0</v>
      </c>
      <c r="M960" s="105">
        <f t="shared" si="798"/>
        <v>0</v>
      </c>
      <c r="N960" s="105">
        <f t="shared" si="798"/>
        <v>0</v>
      </c>
      <c r="O960" s="105">
        <f t="shared" si="798"/>
        <v>0</v>
      </c>
      <c r="P960" s="105">
        <f t="shared" si="798"/>
        <v>240138376.41999999</v>
      </c>
      <c r="Q960" s="105">
        <f t="shared" si="798"/>
        <v>0</v>
      </c>
      <c r="R960" s="105">
        <f t="shared" si="728"/>
        <v>240138376.41999999</v>
      </c>
      <c r="S960" s="105">
        <f t="shared" ref="S960:Z960" si="799">+S961</f>
        <v>0</v>
      </c>
      <c r="T960" s="105">
        <f t="shared" si="799"/>
        <v>0</v>
      </c>
      <c r="U960" s="105">
        <f t="shared" si="799"/>
        <v>0</v>
      </c>
      <c r="V960" s="105">
        <f t="shared" si="799"/>
        <v>0</v>
      </c>
      <c r="W960" s="105">
        <f t="shared" si="799"/>
        <v>0</v>
      </c>
      <c r="X960" s="105">
        <f t="shared" si="799"/>
        <v>0</v>
      </c>
      <c r="Y960" s="105">
        <f t="shared" si="799"/>
        <v>0</v>
      </c>
      <c r="Z960" s="105">
        <f t="shared" si="799"/>
        <v>0</v>
      </c>
      <c r="AA960" s="105">
        <f t="shared" si="789"/>
        <v>0</v>
      </c>
      <c r="AB960" s="105">
        <f t="shared" si="781"/>
        <v>240138376.41999999</v>
      </c>
      <c r="AC960" s="104">
        <f t="shared" si="793"/>
        <v>1</v>
      </c>
    </row>
    <row r="961" spans="1:29" ht="27.75" customHeight="1" x14ac:dyDescent="0.2">
      <c r="B961" s="140" t="s">
        <v>2200</v>
      </c>
      <c r="C961" s="137" t="s">
        <v>2201</v>
      </c>
      <c r="D961" s="287"/>
      <c r="E961" s="285">
        <f>SUM('ADICIONES  2018'!C961:M961)</f>
        <v>240138376.41999999</v>
      </c>
      <c r="F961" s="287"/>
      <c r="G961" s="287"/>
      <c r="H961" s="287"/>
      <c r="I961" s="287"/>
      <c r="J961" s="287"/>
      <c r="K961" s="287">
        <f t="shared" si="775"/>
        <v>240138376.41999999</v>
      </c>
      <c r="L961" s="287"/>
      <c r="M961" s="287"/>
      <c r="N961" s="287"/>
      <c r="O961" s="287"/>
      <c r="P961" s="287">
        <v>240138376.41999999</v>
      </c>
      <c r="Q961" s="287"/>
      <c r="R961" s="287">
        <f t="shared" si="728"/>
        <v>240138376.41999999</v>
      </c>
      <c r="S961" s="287"/>
      <c r="T961" s="287"/>
      <c r="U961" s="287"/>
      <c r="V961" s="287"/>
      <c r="W961" s="287"/>
      <c r="X961" s="287"/>
      <c r="Y961" s="287"/>
      <c r="Z961" s="287"/>
      <c r="AA961" s="287">
        <f t="shared" si="789"/>
        <v>0</v>
      </c>
      <c r="AB961" s="287">
        <f t="shared" si="781"/>
        <v>240138376.41999999</v>
      </c>
      <c r="AC961" s="37">
        <f t="shared" si="793"/>
        <v>1</v>
      </c>
    </row>
    <row r="962" spans="1:29" s="79" customFormat="1" ht="15.75" x14ac:dyDescent="0.2">
      <c r="A962" s="363"/>
      <c r="B962" s="133" t="s">
        <v>956</v>
      </c>
      <c r="C962" s="138" t="s">
        <v>957</v>
      </c>
      <c r="D962" s="105">
        <f>+D963+D975+D981+D986+D990+D993+D997+D1003</f>
        <v>0</v>
      </c>
      <c r="E962" s="105">
        <f>SUM('ADICIONES  2018'!C962:M962)</f>
        <v>61683672632.849998</v>
      </c>
      <c r="F962" s="105">
        <f t="shared" ref="F962:J962" si="800">+F963+F975+F981+F986+F990+F993+F997+F1003</f>
        <v>148093593.69999999</v>
      </c>
      <c r="G962" s="105">
        <f t="shared" si="800"/>
        <v>0</v>
      </c>
      <c r="H962" s="105">
        <f t="shared" si="800"/>
        <v>0</v>
      </c>
      <c r="I962" s="105">
        <f t="shared" si="800"/>
        <v>0</v>
      </c>
      <c r="J962" s="105">
        <f t="shared" si="800"/>
        <v>0</v>
      </c>
      <c r="K962" s="105">
        <f t="shared" si="775"/>
        <v>61535579039.150002</v>
      </c>
      <c r="L962" s="105">
        <f t="shared" ref="L962:Q962" si="801">+L963+L975+L981+L986+L990+L993+L997+L1003</f>
        <v>0</v>
      </c>
      <c r="M962" s="105">
        <f t="shared" si="801"/>
        <v>0</v>
      </c>
      <c r="N962" s="105">
        <f t="shared" si="801"/>
        <v>0</v>
      </c>
      <c r="O962" s="105">
        <f t="shared" si="801"/>
        <v>0</v>
      </c>
      <c r="P962" s="105">
        <f t="shared" si="801"/>
        <v>61234450888.250008</v>
      </c>
      <c r="Q962" s="105">
        <f t="shared" si="801"/>
        <v>0</v>
      </c>
      <c r="R962" s="105">
        <f t="shared" si="728"/>
        <v>61234450888.250008</v>
      </c>
      <c r="S962" s="105">
        <f t="shared" ref="S962:Z962" si="802">+S963+S975+S981+S986+S990+S993+S997+S1003</f>
        <v>0</v>
      </c>
      <c r="T962" s="105">
        <f t="shared" si="802"/>
        <v>0</v>
      </c>
      <c r="U962" s="105">
        <f t="shared" si="802"/>
        <v>449221744.60000002</v>
      </c>
      <c r="V962" s="105">
        <f t="shared" si="802"/>
        <v>0</v>
      </c>
      <c r="W962" s="105">
        <f t="shared" si="802"/>
        <v>0</v>
      </c>
      <c r="X962" s="105">
        <f t="shared" si="802"/>
        <v>0</v>
      </c>
      <c r="Y962" s="105">
        <f t="shared" si="802"/>
        <v>-148093593.69999981</v>
      </c>
      <c r="Z962" s="105">
        <f t="shared" si="802"/>
        <v>0</v>
      </c>
      <c r="AA962" s="105">
        <f t="shared" si="789"/>
        <v>301128150.90000021</v>
      </c>
      <c r="AB962" s="105">
        <f t="shared" si="781"/>
        <v>61535579039.150009</v>
      </c>
      <c r="AC962" s="104">
        <f t="shared" si="793"/>
        <v>1.0000000000000002</v>
      </c>
    </row>
    <row r="963" spans="1:29" s="79" customFormat="1" ht="15.75" x14ac:dyDescent="0.2">
      <c r="A963" s="363"/>
      <c r="B963" s="133" t="s">
        <v>958</v>
      </c>
      <c r="C963" s="138" t="s">
        <v>1585</v>
      </c>
      <c r="D963" s="105">
        <f>SUM(D964:D974)</f>
        <v>0</v>
      </c>
      <c r="E963" s="105">
        <f>SUM('ADICIONES  2018'!C963:M963)</f>
        <v>13618381921.76</v>
      </c>
      <c r="F963" s="105">
        <f t="shared" ref="F963:J963" si="803">SUM(F964:F974)</f>
        <v>98537984.819999993</v>
      </c>
      <c r="G963" s="105">
        <f t="shared" si="803"/>
        <v>0</v>
      </c>
      <c r="H963" s="105">
        <f t="shared" si="803"/>
        <v>0</v>
      </c>
      <c r="I963" s="105">
        <f t="shared" si="803"/>
        <v>0</v>
      </c>
      <c r="J963" s="105">
        <f t="shared" si="803"/>
        <v>0</v>
      </c>
      <c r="K963" s="105">
        <f t="shared" si="775"/>
        <v>13519843936.940001</v>
      </c>
      <c r="L963" s="105">
        <f t="shared" ref="L963:Q963" si="804">SUM(L964:L974)</f>
        <v>0</v>
      </c>
      <c r="M963" s="105">
        <f t="shared" si="804"/>
        <v>0</v>
      </c>
      <c r="N963" s="105">
        <f t="shared" si="804"/>
        <v>0</v>
      </c>
      <c r="O963" s="105">
        <f t="shared" si="804"/>
        <v>0</v>
      </c>
      <c r="P963" s="105">
        <f t="shared" si="804"/>
        <v>13510994686.040001</v>
      </c>
      <c r="Q963" s="105">
        <f t="shared" si="804"/>
        <v>0</v>
      </c>
      <c r="R963" s="105">
        <f t="shared" si="728"/>
        <v>13510994686.040001</v>
      </c>
      <c r="S963" s="105">
        <f t="shared" ref="S963:Z963" si="805">SUM(S964:S974)</f>
        <v>0</v>
      </c>
      <c r="T963" s="105">
        <f t="shared" si="805"/>
        <v>0</v>
      </c>
      <c r="U963" s="105">
        <f t="shared" si="805"/>
        <v>107387235.72</v>
      </c>
      <c r="V963" s="105">
        <f t="shared" si="805"/>
        <v>0</v>
      </c>
      <c r="W963" s="105">
        <f t="shared" si="805"/>
        <v>0</v>
      </c>
      <c r="X963" s="105">
        <f t="shared" si="805"/>
        <v>0</v>
      </c>
      <c r="Y963" s="105">
        <f t="shared" si="805"/>
        <v>-98537984.819999933</v>
      </c>
      <c r="Z963" s="105">
        <f t="shared" si="805"/>
        <v>0</v>
      </c>
      <c r="AA963" s="105">
        <f t="shared" si="789"/>
        <v>8849250.9000000656</v>
      </c>
      <c r="AB963" s="105">
        <f t="shared" si="781"/>
        <v>13519843936.940001</v>
      </c>
      <c r="AC963" s="104">
        <f t="shared" si="793"/>
        <v>1</v>
      </c>
    </row>
    <row r="964" spans="1:29" ht="28.5" x14ac:dyDescent="0.2">
      <c r="B964" s="140" t="s">
        <v>959</v>
      </c>
      <c r="C964" s="137" t="s">
        <v>960</v>
      </c>
      <c r="D964" s="287">
        <v>0</v>
      </c>
      <c r="E964" s="285">
        <f>SUM('ADICIONES  2018'!C964:M964)</f>
        <v>1810869263.4100001</v>
      </c>
      <c r="F964" s="287">
        <v>66327861.740000002</v>
      </c>
      <c r="G964" s="287"/>
      <c r="H964" s="287"/>
      <c r="I964" s="287"/>
      <c r="J964" s="287"/>
      <c r="K964" s="287">
        <f t="shared" si="775"/>
        <v>1744541401.6700001</v>
      </c>
      <c r="L964" s="287"/>
      <c r="M964" s="287"/>
      <c r="N964" s="287"/>
      <c r="O964" s="287"/>
      <c r="P964" s="287">
        <v>1810869263.4100001</v>
      </c>
      <c r="Q964" s="287"/>
      <c r="R964" s="287">
        <f t="shared" si="728"/>
        <v>1810869263.4100001</v>
      </c>
      <c r="S964" s="287"/>
      <c r="T964" s="287"/>
      <c r="U964" s="287"/>
      <c r="V964" s="287"/>
      <c r="W964" s="287"/>
      <c r="X964" s="287"/>
      <c r="Y964" s="287">
        <v>-66327861.74000001</v>
      </c>
      <c r="Z964" s="287"/>
      <c r="AA964" s="287">
        <f t="shared" si="789"/>
        <v>-66327861.74000001</v>
      </c>
      <c r="AB964" s="287">
        <f t="shared" si="781"/>
        <v>1744541401.6700001</v>
      </c>
      <c r="AC964" s="37">
        <f t="shared" si="793"/>
        <v>1</v>
      </c>
    </row>
    <row r="965" spans="1:29" ht="28.5" x14ac:dyDescent="0.2">
      <c r="B965" s="140" t="s">
        <v>959</v>
      </c>
      <c r="C965" s="137" t="s">
        <v>960</v>
      </c>
      <c r="D965" s="287">
        <v>0</v>
      </c>
      <c r="E965" s="285">
        <f>SUM('ADICIONES  2018'!C965:M965)</f>
        <v>2752920297.9099998</v>
      </c>
      <c r="F965" s="287">
        <v>0</v>
      </c>
      <c r="G965" s="287"/>
      <c r="H965" s="287"/>
      <c r="I965" s="287"/>
      <c r="J965" s="287"/>
      <c r="K965" s="287">
        <f t="shared" si="775"/>
        <v>2752920297.9099998</v>
      </c>
      <c r="L965" s="287"/>
      <c r="M965" s="287"/>
      <c r="N965" s="287"/>
      <c r="O965" s="287"/>
      <c r="P965" s="287">
        <v>2752920297.9099998</v>
      </c>
      <c r="Q965" s="287"/>
      <c r="R965" s="287">
        <f t="shared" si="728"/>
        <v>2752920297.9099998</v>
      </c>
      <c r="S965" s="287"/>
      <c r="T965" s="287"/>
      <c r="U965" s="287"/>
      <c r="V965" s="287"/>
      <c r="W965" s="287"/>
      <c r="X965" s="287"/>
      <c r="Y965" s="287"/>
      <c r="Z965" s="287"/>
      <c r="AA965" s="287">
        <f t="shared" si="789"/>
        <v>0</v>
      </c>
      <c r="AB965" s="287">
        <f t="shared" si="781"/>
        <v>2752920297.9099998</v>
      </c>
      <c r="AC965" s="37">
        <f t="shared" si="793"/>
        <v>1</v>
      </c>
    </row>
    <row r="966" spans="1:29" ht="28.5" x14ac:dyDescent="0.2">
      <c r="B966" s="140" t="s">
        <v>959</v>
      </c>
      <c r="C966" s="137" t="s">
        <v>960</v>
      </c>
      <c r="D966" s="287"/>
      <c r="E966" s="285">
        <f>SUM('ADICIONES  2018'!C966:M966)</f>
        <v>84494658.870000005</v>
      </c>
      <c r="F966" s="287">
        <v>0</v>
      </c>
      <c r="G966" s="287"/>
      <c r="H966" s="287"/>
      <c r="I966" s="287"/>
      <c r="J966" s="287"/>
      <c r="K966" s="287">
        <f t="shared" si="775"/>
        <v>84494658.870000005</v>
      </c>
      <c r="L966" s="287"/>
      <c r="M966" s="287"/>
      <c r="N966" s="287"/>
      <c r="O966" s="287"/>
      <c r="P966" s="287">
        <v>84494658.870000005</v>
      </c>
      <c r="Q966" s="287"/>
      <c r="R966" s="287">
        <f t="shared" si="728"/>
        <v>84494658.870000005</v>
      </c>
      <c r="S966" s="287"/>
      <c r="T966" s="287"/>
      <c r="U966" s="287"/>
      <c r="V966" s="287"/>
      <c r="W966" s="287"/>
      <c r="X966" s="287"/>
      <c r="Y966" s="287"/>
      <c r="Z966" s="287"/>
      <c r="AA966" s="287">
        <f t="shared" si="789"/>
        <v>0</v>
      </c>
      <c r="AB966" s="287">
        <f t="shared" si="781"/>
        <v>84494658.870000005</v>
      </c>
      <c r="AC966" s="37">
        <f t="shared" si="793"/>
        <v>1</v>
      </c>
    </row>
    <row r="967" spans="1:29" ht="28.5" x14ac:dyDescent="0.2">
      <c r="B967" s="140" t="s">
        <v>959</v>
      </c>
      <c r="C967" s="137" t="s">
        <v>960</v>
      </c>
      <c r="D967" s="287"/>
      <c r="E967" s="285">
        <f>SUM('ADICIONES  2018'!C967:M967)</f>
        <v>75177112.640000001</v>
      </c>
      <c r="F967" s="287"/>
      <c r="G967" s="287"/>
      <c r="H967" s="287"/>
      <c r="I967" s="287"/>
      <c r="J967" s="287"/>
      <c r="K967" s="287">
        <f t="shared" si="775"/>
        <v>75177112.640000001</v>
      </c>
      <c r="L967" s="287"/>
      <c r="M967" s="287"/>
      <c r="N967" s="287"/>
      <c r="O967" s="287"/>
      <c r="P967" s="287"/>
      <c r="Q967" s="287"/>
      <c r="R967" s="287">
        <f t="shared" si="728"/>
        <v>0</v>
      </c>
      <c r="S967" s="287"/>
      <c r="T967" s="287"/>
      <c r="U967" s="287">
        <v>75177112.640000001</v>
      </c>
      <c r="V967" s="287"/>
      <c r="W967" s="287"/>
      <c r="X967" s="287"/>
      <c r="Y967" s="287"/>
      <c r="Z967" s="287"/>
      <c r="AA967" s="287">
        <f t="shared" si="789"/>
        <v>75177112.640000001</v>
      </c>
      <c r="AB967" s="287">
        <f t="shared" si="781"/>
        <v>75177112.640000001</v>
      </c>
      <c r="AC967" s="37">
        <f t="shared" si="793"/>
        <v>1</v>
      </c>
    </row>
    <row r="968" spans="1:29" s="21" customFormat="1" ht="30" x14ac:dyDescent="0.2">
      <c r="A968" s="92"/>
      <c r="B968" s="140" t="s">
        <v>961</v>
      </c>
      <c r="C968" s="141" t="s">
        <v>962</v>
      </c>
      <c r="D968" s="285">
        <v>0</v>
      </c>
      <c r="E968" s="285">
        <f>SUM('ADICIONES  2018'!C968:M968)</f>
        <v>3039820049.9699998</v>
      </c>
      <c r="F968" s="285">
        <v>32210123.079999998</v>
      </c>
      <c r="G968" s="285"/>
      <c r="H968" s="285"/>
      <c r="I968" s="285"/>
      <c r="J968" s="285"/>
      <c r="K968" s="287">
        <f t="shared" si="775"/>
        <v>3007609926.8899999</v>
      </c>
      <c r="L968" s="285"/>
      <c r="M968" s="285"/>
      <c r="N968" s="285"/>
      <c r="O968" s="285"/>
      <c r="P968" s="285">
        <v>3039820049.9699998</v>
      </c>
      <c r="Q968" s="285"/>
      <c r="R968" s="287">
        <f t="shared" si="728"/>
        <v>3039820049.9699998</v>
      </c>
      <c r="S968" s="285"/>
      <c r="T968" s="285"/>
      <c r="U968" s="285"/>
      <c r="V968" s="285"/>
      <c r="W968" s="285"/>
      <c r="X968" s="285"/>
      <c r="Y968" s="285">
        <v>-32210123.079999924</v>
      </c>
      <c r="Z968" s="285"/>
      <c r="AA968" s="287">
        <f t="shared" si="789"/>
        <v>-32210123.079999924</v>
      </c>
      <c r="AB968" s="287">
        <f t="shared" si="781"/>
        <v>3007609926.8899999</v>
      </c>
      <c r="AC968" s="37">
        <f t="shared" si="793"/>
        <v>1</v>
      </c>
    </row>
    <row r="969" spans="1:29" ht="28.5" x14ac:dyDescent="0.2">
      <c r="B969" s="140" t="s">
        <v>961</v>
      </c>
      <c r="C969" s="137" t="s">
        <v>962</v>
      </c>
      <c r="D969" s="287">
        <v>0</v>
      </c>
      <c r="E969" s="285">
        <f>SUM('ADICIONES  2018'!C969:M969)</f>
        <v>741224230.60000002</v>
      </c>
      <c r="F969" s="287">
        <v>0</v>
      </c>
      <c r="G969" s="287"/>
      <c r="H969" s="287"/>
      <c r="I969" s="287"/>
      <c r="J969" s="287"/>
      <c r="K969" s="287">
        <f t="shared" si="775"/>
        <v>741224230.60000002</v>
      </c>
      <c r="L969" s="287"/>
      <c r="M969" s="287"/>
      <c r="N969" s="287"/>
      <c r="O969" s="287"/>
      <c r="P969" s="287">
        <v>741224230.60000002</v>
      </c>
      <c r="Q969" s="287"/>
      <c r="R969" s="287">
        <f t="shared" si="728"/>
        <v>741224230.60000002</v>
      </c>
      <c r="S969" s="287"/>
      <c r="T969" s="287"/>
      <c r="U969" s="287"/>
      <c r="V969" s="287"/>
      <c r="W969" s="287"/>
      <c r="X969" s="287"/>
      <c r="Y969" s="287"/>
      <c r="Z969" s="287"/>
      <c r="AA969" s="287">
        <f t="shared" si="789"/>
        <v>0</v>
      </c>
      <c r="AB969" s="287">
        <f t="shared" si="781"/>
        <v>741224230.60000002</v>
      </c>
      <c r="AC969" s="37">
        <f t="shared" si="793"/>
        <v>1</v>
      </c>
    </row>
    <row r="970" spans="1:29" ht="28.5" x14ac:dyDescent="0.2">
      <c r="B970" s="140" t="s">
        <v>961</v>
      </c>
      <c r="C970" s="137" t="s">
        <v>962</v>
      </c>
      <c r="D970" s="287"/>
      <c r="E970" s="285">
        <f>SUM('ADICIONES  2018'!C970:M970)</f>
        <v>168989317.74000001</v>
      </c>
      <c r="F970" s="287">
        <v>0</v>
      </c>
      <c r="G970" s="287"/>
      <c r="H970" s="287"/>
      <c r="I970" s="287"/>
      <c r="J970" s="287"/>
      <c r="K970" s="287">
        <f t="shared" si="775"/>
        <v>168989317.74000001</v>
      </c>
      <c r="L970" s="287"/>
      <c r="M970" s="287"/>
      <c r="N970" s="287"/>
      <c r="O970" s="287"/>
      <c r="P970" s="287">
        <v>168989317.74000001</v>
      </c>
      <c r="Q970" s="287"/>
      <c r="R970" s="287">
        <f t="shared" si="728"/>
        <v>168989317.74000001</v>
      </c>
      <c r="S970" s="287"/>
      <c r="T970" s="287"/>
      <c r="U970" s="287"/>
      <c r="V970" s="287"/>
      <c r="W970" s="287"/>
      <c r="X970" s="287"/>
      <c r="Y970" s="287"/>
      <c r="Z970" s="287"/>
      <c r="AA970" s="287">
        <f t="shared" si="789"/>
        <v>0</v>
      </c>
      <c r="AB970" s="287">
        <f t="shared" si="781"/>
        <v>168989317.74000001</v>
      </c>
      <c r="AC970" s="37">
        <f t="shared" si="793"/>
        <v>1</v>
      </c>
    </row>
    <row r="971" spans="1:29" ht="28.5" x14ac:dyDescent="0.2">
      <c r="B971" s="140" t="s">
        <v>961</v>
      </c>
      <c r="C971" s="137" t="s">
        <v>962</v>
      </c>
      <c r="D971" s="287"/>
      <c r="E971" s="285">
        <f>SUM('ADICIONES  2018'!C971:M971)</f>
        <v>32210123.079999998</v>
      </c>
      <c r="F971" s="287"/>
      <c r="G971" s="287"/>
      <c r="H971" s="287"/>
      <c r="I971" s="287"/>
      <c r="J971" s="287"/>
      <c r="K971" s="287">
        <f t="shared" si="775"/>
        <v>32210123.079999998</v>
      </c>
      <c r="L971" s="287"/>
      <c r="M971" s="287"/>
      <c r="N971" s="287"/>
      <c r="O971" s="287"/>
      <c r="P971" s="287"/>
      <c r="Q971" s="287"/>
      <c r="R971" s="287">
        <f t="shared" si="728"/>
        <v>0</v>
      </c>
      <c r="S971" s="287"/>
      <c r="T971" s="287"/>
      <c r="U971" s="287">
        <v>32210123.079999998</v>
      </c>
      <c r="V971" s="287"/>
      <c r="W971" s="287"/>
      <c r="X971" s="287"/>
      <c r="Y971" s="287"/>
      <c r="Z971" s="287"/>
      <c r="AA971" s="287">
        <f t="shared" si="789"/>
        <v>32210123.079999998</v>
      </c>
      <c r="AB971" s="287">
        <f t="shared" si="781"/>
        <v>32210123.079999998</v>
      </c>
      <c r="AC971" s="37">
        <f t="shared" si="793"/>
        <v>1</v>
      </c>
    </row>
    <row r="972" spans="1:29" s="21" customFormat="1" ht="30" x14ac:dyDescent="0.2">
      <c r="A972" s="92"/>
      <c r="B972" s="140" t="s">
        <v>963</v>
      </c>
      <c r="C972" s="141" t="s">
        <v>964</v>
      </c>
      <c r="D972" s="285">
        <v>0</v>
      </c>
      <c r="E972" s="285">
        <f>SUM('ADICIONES  2018'!C972:M972)</f>
        <v>147432758.55000001</v>
      </c>
      <c r="F972" s="285">
        <v>0</v>
      </c>
      <c r="G972" s="285"/>
      <c r="H972" s="285"/>
      <c r="I972" s="285"/>
      <c r="J972" s="285"/>
      <c r="K972" s="287">
        <f t="shared" si="775"/>
        <v>147432758.55000001</v>
      </c>
      <c r="L972" s="285"/>
      <c r="M972" s="285"/>
      <c r="N972" s="285"/>
      <c r="O972" s="285"/>
      <c r="P972" s="285">
        <v>147432758.55000001</v>
      </c>
      <c r="Q972" s="285"/>
      <c r="R972" s="287">
        <f t="shared" si="728"/>
        <v>147432758.55000001</v>
      </c>
      <c r="S972" s="285"/>
      <c r="T972" s="285"/>
      <c r="U972" s="285"/>
      <c r="V972" s="285"/>
      <c r="W972" s="285"/>
      <c r="X972" s="285"/>
      <c r="Y972" s="285"/>
      <c r="Z972" s="285"/>
      <c r="AA972" s="287">
        <f t="shared" si="789"/>
        <v>0</v>
      </c>
      <c r="AB972" s="287">
        <f t="shared" si="781"/>
        <v>147432758.55000001</v>
      </c>
      <c r="AC972" s="37">
        <f t="shared" si="793"/>
        <v>1</v>
      </c>
    </row>
    <row r="973" spans="1:29" s="21" customFormat="1" ht="30" x14ac:dyDescent="0.2">
      <c r="A973" s="92"/>
      <c r="B973" s="140" t="s">
        <v>963</v>
      </c>
      <c r="C973" s="141" t="s">
        <v>964</v>
      </c>
      <c r="D973" s="285"/>
      <c r="E973" s="285">
        <f>SUM('ADICIONES  2018'!C973:M973)</f>
        <v>84494658.870000005</v>
      </c>
      <c r="F973" s="285">
        <v>0</v>
      </c>
      <c r="G973" s="285"/>
      <c r="H973" s="285"/>
      <c r="I973" s="285"/>
      <c r="J973" s="285"/>
      <c r="K973" s="287">
        <f t="shared" si="775"/>
        <v>84494658.870000005</v>
      </c>
      <c r="L973" s="285"/>
      <c r="M973" s="285"/>
      <c r="N973" s="285"/>
      <c r="O973" s="285"/>
      <c r="P973" s="285">
        <v>84494658.870000005</v>
      </c>
      <c r="Q973" s="285"/>
      <c r="R973" s="287">
        <f t="shared" si="728"/>
        <v>84494658.870000005</v>
      </c>
      <c r="S973" s="285"/>
      <c r="T973" s="285"/>
      <c r="U973" s="285"/>
      <c r="V973" s="285"/>
      <c r="W973" s="285"/>
      <c r="X973" s="285"/>
      <c r="Y973" s="285"/>
      <c r="Z973" s="285"/>
      <c r="AA973" s="287">
        <f t="shared" si="789"/>
        <v>0</v>
      </c>
      <c r="AB973" s="287">
        <f t="shared" si="781"/>
        <v>84494658.870000005</v>
      </c>
      <c r="AC973" s="37">
        <f t="shared" si="793"/>
        <v>1</v>
      </c>
    </row>
    <row r="974" spans="1:29" s="21" customFormat="1" ht="30" x14ac:dyDescent="0.2">
      <c r="A974" s="92"/>
      <c r="B974" s="140" t="s">
        <v>2202</v>
      </c>
      <c r="C974" s="141" t="s">
        <v>2203</v>
      </c>
      <c r="D974" s="285"/>
      <c r="E974" s="285">
        <f>SUM('ADICIONES  2018'!C974:M974)</f>
        <v>4680749450.1199999</v>
      </c>
      <c r="F974" s="285">
        <v>0</v>
      </c>
      <c r="G974" s="285"/>
      <c r="H974" s="285"/>
      <c r="I974" s="285"/>
      <c r="J974" s="285"/>
      <c r="K974" s="287">
        <f t="shared" si="775"/>
        <v>4680749450.1199999</v>
      </c>
      <c r="L974" s="285"/>
      <c r="M974" s="285"/>
      <c r="N974" s="285"/>
      <c r="O974" s="285"/>
      <c r="P974" s="285">
        <v>4680749450.1199999</v>
      </c>
      <c r="Q974" s="285"/>
      <c r="R974" s="287">
        <f t="shared" si="728"/>
        <v>4680749450.1199999</v>
      </c>
      <c r="S974" s="285"/>
      <c r="T974" s="285"/>
      <c r="U974" s="285"/>
      <c r="V974" s="285"/>
      <c r="W974" s="285"/>
      <c r="X974" s="285"/>
      <c r="Y974" s="285"/>
      <c r="Z974" s="285"/>
      <c r="AA974" s="287">
        <f t="shared" si="789"/>
        <v>0</v>
      </c>
      <c r="AB974" s="287">
        <f t="shared" si="781"/>
        <v>4680749450.1199999</v>
      </c>
      <c r="AC974" s="37">
        <f t="shared" si="793"/>
        <v>1</v>
      </c>
    </row>
    <row r="975" spans="1:29" s="79" customFormat="1" ht="31.5" x14ac:dyDescent="0.2">
      <c r="A975" s="363"/>
      <c r="B975" s="133" t="s">
        <v>965</v>
      </c>
      <c r="C975" s="138" t="s">
        <v>1586</v>
      </c>
      <c r="D975" s="105">
        <f>SUM(D976:D980)</f>
        <v>0</v>
      </c>
      <c r="E975" s="105">
        <f>SUM('ADICIONES  2018'!C975:M975)</f>
        <v>12038856370.24</v>
      </c>
      <c r="F975" s="105">
        <f t="shared" ref="F975:J975" si="806">SUM(F976:F980)</f>
        <v>49555608.880000003</v>
      </c>
      <c r="G975" s="105">
        <f t="shared" si="806"/>
        <v>0</v>
      </c>
      <c r="H975" s="105">
        <f t="shared" si="806"/>
        <v>0</v>
      </c>
      <c r="I975" s="105">
        <f t="shared" si="806"/>
        <v>0</v>
      </c>
      <c r="J975" s="105">
        <f t="shared" si="806"/>
        <v>0</v>
      </c>
      <c r="K975" s="105">
        <f t="shared" si="775"/>
        <v>11989300761.360001</v>
      </c>
      <c r="L975" s="105">
        <f t="shared" ref="L975:Q975" si="807">SUM(L976:L980)</f>
        <v>0</v>
      </c>
      <c r="M975" s="105">
        <f t="shared" si="807"/>
        <v>0</v>
      </c>
      <c r="N975" s="105">
        <f t="shared" si="807"/>
        <v>0</v>
      </c>
      <c r="O975" s="105">
        <f t="shared" si="807"/>
        <v>0</v>
      </c>
      <c r="P975" s="105">
        <f t="shared" si="807"/>
        <v>11989300761.359999</v>
      </c>
      <c r="Q975" s="105">
        <f t="shared" si="807"/>
        <v>0</v>
      </c>
      <c r="R975" s="105">
        <f t="shared" si="728"/>
        <v>11989300761.359999</v>
      </c>
      <c r="S975" s="105">
        <f t="shared" ref="S975:Z975" si="808">SUM(S976:S980)</f>
        <v>0</v>
      </c>
      <c r="T975" s="105">
        <f t="shared" si="808"/>
        <v>0</v>
      </c>
      <c r="U975" s="105">
        <f t="shared" si="808"/>
        <v>49555608.880000003</v>
      </c>
      <c r="V975" s="105">
        <f t="shared" si="808"/>
        <v>0</v>
      </c>
      <c r="W975" s="105">
        <f>SUM(W976:W980)</f>
        <v>0</v>
      </c>
      <c r="X975" s="105">
        <f t="shared" si="808"/>
        <v>0</v>
      </c>
      <c r="Y975" s="105">
        <f t="shared" si="808"/>
        <v>-49555608.879999876</v>
      </c>
      <c r="Z975" s="105">
        <f t="shared" si="808"/>
        <v>0</v>
      </c>
      <c r="AA975" s="105">
        <f t="shared" si="789"/>
        <v>1.2665987014770508E-7</v>
      </c>
      <c r="AB975" s="105">
        <f t="shared" si="781"/>
        <v>11989300761.359999</v>
      </c>
      <c r="AC975" s="104">
        <f t="shared" si="793"/>
        <v>0.99999999999999989</v>
      </c>
    </row>
    <row r="976" spans="1:29" s="21" customFormat="1" x14ac:dyDescent="0.2">
      <c r="A976" s="92"/>
      <c r="B976" s="140" t="s">
        <v>966</v>
      </c>
      <c r="C976" s="141" t="s">
        <v>1587</v>
      </c>
      <c r="D976" s="285">
        <v>0</v>
      </c>
      <c r="E976" s="285">
        <f>SUM('ADICIONES  2018'!C976:M976)</f>
        <v>1368610737.8299999</v>
      </c>
      <c r="F976" s="285">
        <v>49555608.880000003</v>
      </c>
      <c r="G976" s="285"/>
      <c r="H976" s="285"/>
      <c r="I976" s="285"/>
      <c r="J976" s="285"/>
      <c r="K976" s="285">
        <f t="shared" si="775"/>
        <v>1319055128.9499998</v>
      </c>
      <c r="L976" s="285"/>
      <c r="M976" s="285"/>
      <c r="N976" s="285"/>
      <c r="O976" s="285"/>
      <c r="P976" s="285">
        <v>1368610737.8299999</v>
      </c>
      <c r="Q976" s="285"/>
      <c r="R976" s="285">
        <f t="shared" si="728"/>
        <v>1368610737.8299999</v>
      </c>
      <c r="S976" s="285"/>
      <c r="T976" s="285"/>
      <c r="U976" s="285"/>
      <c r="V976" s="285"/>
      <c r="W976" s="285"/>
      <c r="X976" s="285"/>
      <c r="Y976" s="285">
        <v>-49555608.879999876</v>
      </c>
      <c r="Z976" s="285"/>
      <c r="AA976" s="285">
        <f t="shared" si="789"/>
        <v>-49555608.879999876</v>
      </c>
      <c r="AB976" s="285">
        <f t="shared" si="781"/>
        <v>1319055128.95</v>
      </c>
      <c r="AC976" s="113">
        <f t="shared" si="793"/>
        <v>1.0000000000000002</v>
      </c>
    </row>
    <row r="977" spans="1:29" s="21" customFormat="1" x14ac:dyDescent="0.2">
      <c r="A977" s="92"/>
      <c r="B977" s="140" t="s">
        <v>966</v>
      </c>
      <c r="C977" s="141" t="s">
        <v>1587</v>
      </c>
      <c r="D977" s="285">
        <v>0</v>
      </c>
      <c r="E977" s="285">
        <f>SUM('ADICIONES  2018'!C977:M977)</f>
        <v>4932661293.4700003</v>
      </c>
      <c r="F977" s="285"/>
      <c r="G977" s="285"/>
      <c r="H977" s="285"/>
      <c r="I977" s="285"/>
      <c r="J977" s="285"/>
      <c r="K977" s="285">
        <f t="shared" si="775"/>
        <v>4932661293.4700003</v>
      </c>
      <c r="L977" s="285"/>
      <c r="M977" s="285"/>
      <c r="N977" s="285"/>
      <c r="O977" s="285"/>
      <c r="P977" s="285">
        <v>4932661293.4700003</v>
      </c>
      <c r="Q977" s="285"/>
      <c r="R977" s="285">
        <f t="shared" si="728"/>
        <v>4932661293.4700003</v>
      </c>
      <c r="S977" s="285"/>
      <c r="T977" s="285"/>
      <c r="U977" s="285"/>
      <c r="V977" s="285"/>
      <c r="W977" s="285"/>
      <c r="X977" s="285"/>
      <c r="Y977" s="285"/>
      <c r="Z977" s="285"/>
      <c r="AA977" s="285">
        <f t="shared" si="789"/>
        <v>0</v>
      </c>
      <c r="AB977" s="285">
        <f t="shared" si="781"/>
        <v>4932661293.4700003</v>
      </c>
      <c r="AC977" s="113">
        <f t="shared" si="793"/>
        <v>1</v>
      </c>
    </row>
    <row r="978" spans="1:29" s="21" customFormat="1" x14ac:dyDescent="0.2">
      <c r="A978" s="92"/>
      <c r="B978" s="140" t="s">
        <v>966</v>
      </c>
      <c r="C978" s="141" t="s">
        <v>1587</v>
      </c>
      <c r="D978" s="285"/>
      <c r="E978" s="285">
        <f>SUM('ADICIONES  2018'!C978:M978)</f>
        <v>5000000000</v>
      </c>
      <c r="F978" s="285"/>
      <c r="G978" s="285"/>
      <c r="H978" s="285"/>
      <c r="I978" s="285"/>
      <c r="J978" s="285"/>
      <c r="K978" s="285">
        <f t="shared" si="775"/>
        <v>5000000000</v>
      </c>
      <c r="L978" s="285"/>
      <c r="M978" s="285"/>
      <c r="N978" s="285"/>
      <c r="O978" s="285"/>
      <c r="P978" s="285">
        <v>5000000000</v>
      </c>
      <c r="Q978" s="285"/>
      <c r="R978" s="285">
        <f t="shared" si="728"/>
        <v>5000000000</v>
      </c>
      <c r="S978" s="285"/>
      <c r="T978" s="285"/>
      <c r="U978" s="285"/>
      <c r="V978" s="285"/>
      <c r="W978" s="285"/>
      <c r="X978" s="285"/>
      <c r="Y978" s="285"/>
      <c r="Z978" s="285"/>
      <c r="AA978" s="285">
        <f t="shared" si="789"/>
        <v>0</v>
      </c>
      <c r="AB978" s="285">
        <f t="shared" si="781"/>
        <v>5000000000</v>
      </c>
      <c r="AC978" s="113">
        <f t="shared" si="793"/>
        <v>1</v>
      </c>
    </row>
    <row r="979" spans="1:29" s="21" customFormat="1" x14ac:dyDescent="0.2">
      <c r="A979" s="92"/>
      <c r="B979" s="140" t="s">
        <v>966</v>
      </c>
      <c r="C979" s="141" t="s">
        <v>1587</v>
      </c>
      <c r="D979" s="285"/>
      <c r="E979" s="285">
        <f>SUM('ADICIONES  2018'!C979:M979)</f>
        <v>49555608.880000003</v>
      </c>
      <c r="F979" s="285"/>
      <c r="G979" s="285"/>
      <c r="H979" s="285"/>
      <c r="I979" s="285"/>
      <c r="J979" s="285"/>
      <c r="K979" s="285">
        <f t="shared" si="775"/>
        <v>49555608.880000003</v>
      </c>
      <c r="L979" s="285"/>
      <c r="M979" s="285"/>
      <c r="N979" s="285"/>
      <c r="O979" s="285"/>
      <c r="P979" s="285"/>
      <c r="Q979" s="285"/>
      <c r="R979" s="285">
        <f t="shared" si="728"/>
        <v>0</v>
      </c>
      <c r="S979" s="285"/>
      <c r="T979" s="285"/>
      <c r="U979" s="285">
        <v>49555608.880000003</v>
      </c>
      <c r="V979" s="285"/>
      <c r="W979" s="285"/>
      <c r="X979" s="285"/>
      <c r="Y979" s="285"/>
      <c r="Z979" s="285"/>
      <c r="AA979" s="285">
        <f t="shared" si="789"/>
        <v>49555608.880000003</v>
      </c>
      <c r="AB979" s="285">
        <f t="shared" si="781"/>
        <v>49555608.880000003</v>
      </c>
      <c r="AC979" s="113">
        <f t="shared" si="793"/>
        <v>1</v>
      </c>
    </row>
    <row r="980" spans="1:29" s="21" customFormat="1" ht="30" x14ac:dyDescent="0.2">
      <c r="A980" s="92"/>
      <c r="B980" s="140" t="s">
        <v>2204</v>
      </c>
      <c r="C980" s="141" t="s">
        <v>2205</v>
      </c>
      <c r="D980" s="285"/>
      <c r="E980" s="285">
        <f>SUM('ADICIONES  2018'!C980:M980)</f>
        <v>688028730.05999994</v>
      </c>
      <c r="F980" s="285"/>
      <c r="G980" s="285"/>
      <c r="H980" s="285"/>
      <c r="I980" s="285"/>
      <c r="J980" s="285"/>
      <c r="K980" s="285">
        <f t="shared" si="775"/>
        <v>688028730.05999994</v>
      </c>
      <c r="L980" s="285"/>
      <c r="M980" s="285"/>
      <c r="N980" s="285"/>
      <c r="O980" s="285"/>
      <c r="P980" s="285">
        <v>688028730.05999994</v>
      </c>
      <c r="Q980" s="285"/>
      <c r="R980" s="285">
        <f t="shared" si="728"/>
        <v>688028730.05999994</v>
      </c>
      <c r="S980" s="285"/>
      <c r="T980" s="285"/>
      <c r="U980" s="285"/>
      <c r="V980" s="285"/>
      <c r="W980" s="285"/>
      <c r="X980" s="285"/>
      <c r="Y980" s="285"/>
      <c r="Z980" s="285"/>
      <c r="AA980" s="285">
        <f t="shared" si="789"/>
        <v>0</v>
      </c>
      <c r="AB980" s="285">
        <f t="shared" si="781"/>
        <v>688028730.05999994</v>
      </c>
      <c r="AC980" s="113">
        <f t="shared" si="793"/>
        <v>1</v>
      </c>
    </row>
    <row r="981" spans="1:29" s="79" customFormat="1" ht="15.75" x14ac:dyDescent="0.2">
      <c r="A981" s="363"/>
      <c r="B981" s="133" t="s">
        <v>967</v>
      </c>
      <c r="C981" s="138" t="s">
        <v>1588</v>
      </c>
      <c r="D981" s="105">
        <f>SUM(D982:D985)</f>
        <v>0</v>
      </c>
      <c r="E981" s="105">
        <f>SUM('ADICIONES  2018'!C981:M981)</f>
        <v>14271700476.700001</v>
      </c>
      <c r="F981" s="105">
        <f t="shared" ref="F981:J981" si="809">SUM(F982:F985)</f>
        <v>0</v>
      </c>
      <c r="G981" s="105">
        <f t="shared" si="809"/>
        <v>0</v>
      </c>
      <c r="H981" s="105">
        <f t="shared" si="809"/>
        <v>0</v>
      </c>
      <c r="I981" s="105">
        <f t="shared" si="809"/>
        <v>0</v>
      </c>
      <c r="J981" s="105">
        <f t="shared" si="809"/>
        <v>0</v>
      </c>
      <c r="K981" s="105">
        <f t="shared" si="775"/>
        <v>14271700476.700001</v>
      </c>
      <c r="L981" s="105">
        <f t="shared" ref="L981:Q981" si="810">SUM(L982:L985)</f>
        <v>0</v>
      </c>
      <c r="M981" s="105">
        <f t="shared" si="810"/>
        <v>0</v>
      </c>
      <c r="N981" s="105">
        <f t="shared" si="810"/>
        <v>0</v>
      </c>
      <c r="O981" s="105">
        <f t="shared" si="810"/>
        <v>0</v>
      </c>
      <c r="P981" s="105">
        <f t="shared" si="810"/>
        <v>14271700476.700001</v>
      </c>
      <c r="Q981" s="105">
        <f t="shared" si="810"/>
        <v>0</v>
      </c>
      <c r="R981" s="105">
        <f t="shared" si="728"/>
        <v>14271700476.700001</v>
      </c>
      <c r="S981" s="105">
        <f t="shared" ref="S981:Z981" si="811">SUM(S982:S985)</f>
        <v>0</v>
      </c>
      <c r="T981" s="105">
        <f t="shared" si="811"/>
        <v>0</v>
      </c>
      <c r="U981" s="105">
        <f t="shared" si="811"/>
        <v>0</v>
      </c>
      <c r="V981" s="105">
        <f t="shared" si="811"/>
        <v>0</v>
      </c>
      <c r="W981" s="105">
        <f t="shared" si="811"/>
        <v>0</v>
      </c>
      <c r="X981" s="105">
        <f t="shared" si="811"/>
        <v>0</v>
      </c>
      <c r="Y981" s="105">
        <f t="shared" si="811"/>
        <v>0</v>
      </c>
      <c r="Z981" s="105">
        <f t="shared" si="811"/>
        <v>0</v>
      </c>
      <c r="AA981" s="105">
        <f t="shared" si="789"/>
        <v>0</v>
      </c>
      <c r="AB981" s="105">
        <f t="shared" si="781"/>
        <v>14271700476.700001</v>
      </c>
      <c r="AC981" s="104">
        <f t="shared" si="793"/>
        <v>1</v>
      </c>
    </row>
    <row r="982" spans="1:29" x14ac:dyDescent="0.2">
      <c r="B982" s="140" t="s">
        <v>968</v>
      </c>
      <c r="C982" s="137" t="s">
        <v>1589</v>
      </c>
      <c r="D982" s="287">
        <v>0</v>
      </c>
      <c r="E982" s="285">
        <f>SUM('ADICIONES  2018'!C982:M982)</f>
        <v>500000000</v>
      </c>
      <c r="F982" s="287"/>
      <c r="G982" s="287"/>
      <c r="H982" s="287"/>
      <c r="I982" s="287"/>
      <c r="J982" s="287"/>
      <c r="K982" s="287">
        <f t="shared" si="775"/>
        <v>500000000</v>
      </c>
      <c r="L982" s="287"/>
      <c r="M982" s="287"/>
      <c r="N982" s="287"/>
      <c r="O982" s="287"/>
      <c r="P982" s="287">
        <v>500000000</v>
      </c>
      <c r="Q982" s="287"/>
      <c r="R982" s="287">
        <f t="shared" si="728"/>
        <v>500000000</v>
      </c>
      <c r="S982" s="287"/>
      <c r="T982" s="287"/>
      <c r="U982" s="287"/>
      <c r="V982" s="287"/>
      <c r="W982" s="287"/>
      <c r="X982" s="287"/>
      <c r="Y982" s="287"/>
      <c r="Z982" s="287"/>
      <c r="AA982" s="287">
        <f t="shared" si="789"/>
        <v>0</v>
      </c>
      <c r="AB982" s="287">
        <f t="shared" si="781"/>
        <v>500000000</v>
      </c>
      <c r="AC982" s="37">
        <f t="shared" si="793"/>
        <v>1</v>
      </c>
    </row>
    <row r="983" spans="1:29" x14ac:dyDescent="0.2">
      <c r="B983" s="140" t="s">
        <v>2206</v>
      </c>
      <c r="C983" s="137" t="s">
        <v>2207</v>
      </c>
      <c r="D983" s="287"/>
      <c r="E983" s="285">
        <f>SUM('ADICIONES  2018'!C983:M983)</f>
        <v>11435571261.25</v>
      </c>
      <c r="F983" s="287"/>
      <c r="G983" s="287"/>
      <c r="H983" s="287"/>
      <c r="I983" s="287"/>
      <c r="J983" s="287"/>
      <c r="K983" s="287">
        <f t="shared" si="775"/>
        <v>11435571261.25</v>
      </c>
      <c r="L983" s="287"/>
      <c r="M983" s="287"/>
      <c r="N983" s="287"/>
      <c r="O983" s="287"/>
      <c r="P983" s="287">
        <v>11435571261.25</v>
      </c>
      <c r="Q983" s="287"/>
      <c r="R983" s="287">
        <f t="shared" si="728"/>
        <v>11435571261.25</v>
      </c>
      <c r="S983" s="287"/>
      <c r="T983" s="287"/>
      <c r="U983" s="287"/>
      <c r="V983" s="287"/>
      <c r="W983" s="287"/>
      <c r="X983" s="287"/>
      <c r="Y983" s="287"/>
      <c r="Z983" s="287"/>
      <c r="AA983" s="287">
        <f t="shared" si="789"/>
        <v>0</v>
      </c>
      <c r="AB983" s="287">
        <f t="shared" si="781"/>
        <v>11435571261.25</v>
      </c>
      <c r="AC983" s="37">
        <f t="shared" si="793"/>
        <v>1</v>
      </c>
    </row>
    <row r="984" spans="1:29" ht="28.5" x14ac:dyDescent="0.2">
      <c r="B984" s="140" t="s">
        <v>2208</v>
      </c>
      <c r="C984" s="137" t="s">
        <v>2209</v>
      </c>
      <c r="D984" s="287"/>
      <c r="E984" s="285">
        <f>SUM('ADICIONES  2018'!C984:M984)</f>
        <v>1501758417.8299999</v>
      </c>
      <c r="F984" s="287"/>
      <c r="G984" s="287"/>
      <c r="H984" s="287"/>
      <c r="I984" s="287"/>
      <c r="J984" s="287"/>
      <c r="K984" s="287">
        <f t="shared" si="775"/>
        <v>1501758417.8299999</v>
      </c>
      <c r="L984" s="287"/>
      <c r="M984" s="287"/>
      <c r="N984" s="287"/>
      <c r="O984" s="287"/>
      <c r="P984" s="287">
        <v>1501758417.8299999</v>
      </c>
      <c r="Q984" s="287"/>
      <c r="R984" s="287">
        <f t="shared" si="728"/>
        <v>1501758417.8299999</v>
      </c>
      <c r="S984" s="287"/>
      <c r="T984" s="287"/>
      <c r="U984" s="287"/>
      <c r="V984" s="287"/>
      <c r="W984" s="287"/>
      <c r="X984" s="287"/>
      <c r="Y984" s="287"/>
      <c r="Z984" s="287"/>
      <c r="AA984" s="287">
        <f t="shared" si="789"/>
        <v>0</v>
      </c>
      <c r="AB984" s="287">
        <f t="shared" si="781"/>
        <v>1501758417.8299999</v>
      </c>
      <c r="AC984" s="37">
        <f t="shared" si="793"/>
        <v>1</v>
      </c>
    </row>
    <row r="985" spans="1:29" x14ac:dyDescent="0.2">
      <c r="B985" s="140" t="s">
        <v>2210</v>
      </c>
      <c r="C985" s="137" t="s">
        <v>2211</v>
      </c>
      <c r="D985" s="287"/>
      <c r="E985" s="285">
        <f>SUM('ADICIONES  2018'!C985:M985)</f>
        <v>834370797.62</v>
      </c>
      <c r="F985" s="287"/>
      <c r="G985" s="287"/>
      <c r="H985" s="287"/>
      <c r="I985" s="287"/>
      <c r="J985" s="287"/>
      <c r="K985" s="287">
        <f t="shared" si="775"/>
        <v>834370797.62</v>
      </c>
      <c r="L985" s="287"/>
      <c r="M985" s="287"/>
      <c r="N985" s="287"/>
      <c r="O985" s="287"/>
      <c r="P985" s="287">
        <v>834370797.62</v>
      </c>
      <c r="Q985" s="287"/>
      <c r="R985" s="287">
        <f t="shared" si="728"/>
        <v>834370797.62</v>
      </c>
      <c r="S985" s="287"/>
      <c r="T985" s="287"/>
      <c r="U985" s="287"/>
      <c r="V985" s="287"/>
      <c r="W985" s="287"/>
      <c r="X985" s="287"/>
      <c r="Y985" s="287"/>
      <c r="Z985" s="287"/>
      <c r="AA985" s="287">
        <f t="shared" si="789"/>
        <v>0</v>
      </c>
      <c r="AB985" s="287">
        <f t="shared" si="781"/>
        <v>834370797.62</v>
      </c>
      <c r="AC985" s="37">
        <f t="shared" si="793"/>
        <v>1</v>
      </c>
    </row>
    <row r="986" spans="1:29" s="79" customFormat="1" ht="15.75" x14ac:dyDescent="0.2">
      <c r="A986" s="363"/>
      <c r="B986" s="133" t="s">
        <v>969</v>
      </c>
      <c r="C986" s="138" t="s">
        <v>1590</v>
      </c>
      <c r="D986" s="105">
        <f>SUM(D987:D989)</f>
        <v>0</v>
      </c>
      <c r="E986" s="105">
        <f>SUM('ADICIONES  2018'!C986:M986)</f>
        <v>3982732476.77</v>
      </c>
      <c r="F986" s="105">
        <f t="shared" ref="F986:J986" si="812">SUM(F987:F989)</f>
        <v>0</v>
      </c>
      <c r="G986" s="105">
        <f t="shared" si="812"/>
        <v>0</v>
      </c>
      <c r="H986" s="105">
        <f t="shared" si="812"/>
        <v>0</v>
      </c>
      <c r="I986" s="105">
        <f t="shared" si="812"/>
        <v>0</v>
      </c>
      <c r="J986" s="105">
        <f t="shared" si="812"/>
        <v>0</v>
      </c>
      <c r="K986" s="105">
        <f t="shared" si="775"/>
        <v>3982732476.77</v>
      </c>
      <c r="L986" s="105">
        <f t="shared" ref="L986:Q986" si="813">SUM(L987:L989)</f>
        <v>0</v>
      </c>
      <c r="M986" s="105">
        <f t="shared" si="813"/>
        <v>0</v>
      </c>
      <c r="N986" s="105">
        <f t="shared" si="813"/>
        <v>0</v>
      </c>
      <c r="O986" s="105">
        <f t="shared" si="813"/>
        <v>0</v>
      </c>
      <c r="P986" s="105">
        <f t="shared" si="813"/>
        <v>3982732476.77</v>
      </c>
      <c r="Q986" s="105">
        <f t="shared" si="813"/>
        <v>0</v>
      </c>
      <c r="R986" s="105">
        <f t="shared" si="728"/>
        <v>3982732476.77</v>
      </c>
      <c r="S986" s="105">
        <f t="shared" ref="S986:Z986" si="814">SUM(S987:S989)</f>
        <v>0</v>
      </c>
      <c r="T986" s="105">
        <f t="shared" si="814"/>
        <v>0</v>
      </c>
      <c r="U986" s="105">
        <f t="shared" si="814"/>
        <v>0</v>
      </c>
      <c r="V986" s="105">
        <f t="shared" si="814"/>
        <v>0</v>
      </c>
      <c r="W986" s="105">
        <f t="shared" si="814"/>
        <v>0</v>
      </c>
      <c r="X986" s="105">
        <f t="shared" si="814"/>
        <v>0</v>
      </c>
      <c r="Y986" s="105">
        <f t="shared" si="814"/>
        <v>0</v>
      </c>
      <c r="Z986" s="105">
        <f t="shared" si="814"/>
        <v>0</v>
      </c>
      <c r="AA986" s="105">
        <f t="shared" si="789"/>
        <v>0</v>
      </c>
      <c r="AB986" s="105">
        <f t="shared" si="781"/>
        <v>3982732476.77</v>
      </c>
      <c r="AC986" s="104">
        <f t="shared" si="793"/>
        <v>1</v>
      </c>
    </row>
    <row r="987" spans="1:29" x14ac:dyDescent="0.2">
      <c r="B987" s="140" t="s">
        <v>970</v>
      </c>
      <c r="C987" s="137" t="s">
        <v>1591</v>
      </c>
      <c r="D987" s="287">
        <v>0</v>
      </c>
      <c r="E987" s="285">
        <f>SUM('ADICIONES  2018'!C987:M987)</f>
        <v>97276279.359999999</v>
      </c>
      <c r="F987" s="287"/>
      <c r="G987" s="287"/>
      <c r="H987" s="287"/>
      <c r="I987" s="287"/>
      <c r="J987" s="287"/>
      <c r="K987" s="287">
        <f t="shared" si="775"/>
        <v>97276279.359999999</v>
      </c>
      <c r="L987" s="287"/>
      <c r="M987" s="287"/>
      <c r="N987" s="287"/>
      <c r="O987" s="287"/>
      <c r="P987" s="287">
        <v>97276279.359999999</v>
      </c>
      <c r="Q987" s="287"/>
      <c r="R987" s="287">
        <f t="shared" si="728"/>
        <v>97276279.359999999</v>
      </c>
      <c r="S987" s="287"/>
      <c r="T987" s="287"/>
      <c r="U987" s="287"/>
      <c r="V987" s="287"/>
      <c r="W987" s="287"/>
      <c r="X987" s="287"/>
      <c r="Y987" s="287"/>
      <c r="Z987" s="287"/>
      <c r="AA987" s="287">
        <f t="shared" si="789"/>
        <v>0</v>
      </c>
      <c r="AB987" s="287">
        <f t="shared" si="781"/>
        <v>97276279.359999999</v>
      </c>
      <c r="AC987" s="37">
        <f t="shared" si="793"/>
        <v>1</v>
      </c>
    </row>
    <row r="988" spans="1:29" x14ac:dyDescent="0.2">
      <c r="B988" s="140" t="s">
        <v>970</v>
      </c>
      <c r="C988" s="137" t="s">
        <v>1591</v>
      </c>
      <c r="D988" s="287"/>
      <c r="E988" s="285">
        <f>SUM('ADICIONES  2018'!C988:M988)</f>
        <v>3366156576.4699998</v>
      </c>
      <c r="F988" s="287"/>
      <c r="G988" s="287"/>
      <c r="H988" s="287"/>
      <c r="I988" s="287"/>
      <c r="J988" s="287"/>
      <c r="K988" s="287">
        <f t="shared" si="775"/>
        <v>3366156576.4699998</v>
      </c>
      <c r="L988" s="287"/>
      <c r="M988" s="287"/>
      <c r="N988" s="287"/>
      <c r="O988" s="287"/>
      <c r="P988" s="287">
        <v>3366156576.4699998</v>
      </c>
      <c r="Q988" s="287"/>
      <c r="R988" s="287">
        <f t="shared" si="728"/>
        <v>3366156576.4699998</v>
      </c>
      <c r="S988" s="287"/>
      <c r="T988" s="287"/>
      <c r="U988" s="287"/>
      <c r="V988" s="287"/>
      <c r="W988" s="287"/>
      <c r="X988" s="287"/>
      <c r="Y988" s="287"/>
      <c r="Z988" s="287"/>
      <c r="AA988" s="287">
        <f t="shared" si="789"/>
        <v>0</v>
      </c>
      <c r="AB988" s="287">
        <f t="shared" si="781"/>
        <v>3366156576.4699998</v>
      </c>
      <c r="AC988" s="37">
        <f t="shared" si="793"/>
        <v>1</v>
      </c>
    </row>
    <row r="989" spans="1:29" ht="28.5" x14ac:dyDescent="0.2">
      <c r="B989" s="140" t="s">
        <v>2212</v>
      </c>
      <c r="C989" s="137" t="s">
        <v>2213</v>
      </c>
      <c r="D989" s="287"/>
      <c r="E989" s="285">
        <f>SUM('ADICIONES  2018'!C989:M989)</f>
        <v>519299620.94</v>
      </c>
      <c r="F989" s="287"/>
      <c r="G989" s="287"/>
      <c r="H989" s="287"/>
      <c r="I989" s="287"/>
      <c r="J989" s="287"/>
      <c r="K989" s="287">
        <f t="shared" si="775"/>
        <v>519299620.94</v>
      </c>
      <c r="L989" s="287"/>
      <c r="M989" s="287"/>
      <c r="N989" s="287"/>
      <c r="O989" s="287"/>
      <c r="P989" s="287">
        <v>519299620.94</v>
      </c>
      <c r="Q989" s="287"/>
      <c r="R989" s="287">
        <f t="shared" si="728"/>
        <v>519299620.94</v>
      </c>
      <c r="S989" s="287"/>
      <c r="T989" s="287"/>
      <c r="U989" s="287"/>
      <c r="V989" s="287"/>
      <c r="W989" s="287"/>
      <c r="X989" s="287"/>
      <c r="Y989" s="287"/>
      <c r="Z989" s="287"/>
      <c r="AA989" s="287">
        <f t="shared" si="789"/>
        <v>0</v>
      </c>
      <c r="AB989" s="287">
        <f t="shared" si="781"/>
        <v>519299620.94</v>
      </c>
      <c r="AC989" s="37">
        <f t="shared" si="793"/>
        <v>1</v>
      </c>
    </row>
    <row r="990" spans="1:29" s="79" customFormat="1" ht="15.75" x14ac:dyDescent="0.2">
      <c r="A990" s="363"/>
      <c r="B990" s="133" t="s">
        <v>971</v>
      </c>
      <c r="C990" s="138" t="s">
        <v>2214</v>
      </c>
      <c r="D990" s="105">
        <f>SUM(D991:D992)</f>
        <v>0</v>
      </c>
      <c r="E990" s="105">
        <f>SUM('ADICIONES  2018'!C990:M990)</f>
        <v>74890403.799999997</v>
      </c>
      <c r="F990" s="105">
        <f t="shared" ref="F990:J990" si="815">SUM(F991:F992)</f>
        <v>0</v>
      </c>
      <c r="G990" s="105">
        <f t="shared" si="815"/>
        <v>0</v>
      </c>
      <c r="H990" s="105">
        <f t="shared" si="815"/>
        <v>0</v>
      </c>
      <c r="I990" s="105">
        <f t="shared" si="815"/>
        <v>0</v>
      </c>
      <c r="J990" s="105">
        <f t="shared" si="815"/>
        <v>0</v>
      </c>
      <c r="K990" s="286">
        <f t="shared" si="775"/>
        <v>74890403.799999997</v>
      </c>
      <c r="L990" s="105">
        <f t="shared" ref="L990:Q990" si="816">SUM(L991:L992)</f>
        <v>0</v>
      </c>
      <c r="M990" s="105">
        <f t="shared" si="816"/>
        <v>0</v>
      </c>
      <c r="N990" s="105">
        <f t="shared" si="816"/>
        <v>0</v>
      </c>
      <c r="O990" s="105">
        <f t="shared" si="816"/>
        <v>0</v>
      </c>
      <c r="P990" s="105">
        <f t="shared" si="816"/>
        <v>74890403.799999997</v>
      </c>
      <c r="Q990" s="105">
        <f t="shared" si="816"/>
        <v>0</v>
      </c>
      <c r="R990" s="286">
        <f t="shared" si="728"/>
        <v>74890403.799999997</v>
      </c>
      <c r="S990" s="105">
        <f t="shared" ref="S990:Z990" si="817">SUM(S991:S992)</f>
        <v>0</v>
      </c>
      <c r="T990" s="105">
        <f t="shared" si="817"/>
        <v>0</v>
      </c>
      <c r="U990" s="105">
        <f t="shared" si="817"/>
        <v>0</v>
      </c>
      <c r="V990" s="105">
        <f t="shared" si="817"/>
        <v>0</v>
      </c>
      <c r="W990" s="105">
        <f t="shared" si="817"/>
        <v>0</v>
      </c>
      <c r="X990" s="105">
        <f t="shared" si="817"/>
        <v>0</v>
      </c>
      <c r="Y990" s="105">
        <f t="shared" si="817"/>
        <v>0</v>
      </c>
      <c r="Z990" s="105">
        <f t="shared" si="817"/>
        <v>0</v>
      </c>
      <c r="AA990" s="286">
        <f t="shared" si="789"/>
        <v>0</v>
      </c>
      <c r="AB990" s="286">
        <f t="shared" si="781"/>
        <v>74890403.799999997</v>
      </c>
      <c r="AC990" s="36">
        <f t="shared" si="793"/>
        <v>1</v>
      </c>
    </row>
    <row r="991" spans="1:29" x14ac:dyDescent="0.2">
      <c r="B991" s="140" t="s">
        <v>2215</v>
      </c>
      <c r="C991" s="137" t="s">
        <v>2216</v>
      </c>
      <c r="D991" s="287"/>
      <c r="E991" s="285">
        <f>SUM('ADICIONES  2018'!C991:M991)</f>
        <v>50415865.439999998</v>
      </c>
      <c r="F991" s="287"/>
      <c r="G991" s="287"/>
      <c r="H991" s="287"/>
      <c r="I991" s="287"/>
      <c r="J991" s="287"/>
      <c r="K991" s="287">
        <f t="shared" si="775"/>
        <v>50415865.439999998</v>
      </c>
      <c r="L991" s="287"/>
      <c r="M991" s="287"/>
      <c r="N991" s="287"/>
      <c r="O991" s="287"/>
      <c r="P991" s="287">
        <v>50415865.439999998</v>
      </c>
      <c r="Q991" s="287"/>
      <c r="R991" s="287">
        <f t="shared" si="728"/>
        <v>50415865.439999998</v>
      </c>
      <c r="S991" s="287"/>
      <c r="T991" s="287"/>
      <c r="U991" s="287"/>
      <c r="V991" s="287"/>
      <c r="W991" s="287"/>
      <c r="X991" s="287"/>
      <c r="Y991" s="287"/>
      <c r="Z991" s="287"/>
      <c r="AA991" s="287">
        <f t="shared" si="789"/>
        <v>0</v>
      </c>
      <c r="AB991" s="287">
        <f t="shared" si="781"/>
        <v>50415865.439999998</v>
      </c>
      <c r="AC991" s="37">
        <f t="shared" si="793"/>
        <v>1</v>
      </c>
    </row>
    <row r="992" spans="1:29" x14ac:dyDescent="0.2">
      <c r="B992" s="140" t="s">
        <v>2217</v>
      </c>
      <c r="C992" s="137" t="s">
        <v>2218</v>
      </c>
      <c r="D992" s="287"/>
      <c r="E992" s="285">
        <f>SUM('ADICIONES  2018'!C992:M992)</f>
        <v>24474538.359999999</v>
      </c>
      <c r="F992" s="287"/>
      <c r="G992" s="287"/>
      <c r="H992" s="287"/>
      <c r="I992" s="287"/>
      <c r="J992" s="287"/>
      <c r="K992" s="287">
        <f t="shared" si="775"/>
        <v>24474538.359999999</v>
      </c>
      <c r="L992" s="287"/>
      <c r="M992" s="287"/>
      <c r="N992" s="287"/>
      <c r="O992" s="287"/>
      <c r="P992" s="287">
        <v>24474538.359999999</v>
      </c>
      <c r="Q992" s="287"/>
      <c r="R992" s="287">
        <f t="shared" si="728"/>
        <v>24474538.359999999</v>
      </c>
      <c r="S992" s="287"/>
      <c r="T992" s="287"/>
      <c r="U992" s="287"/>
      <c r="V992" s="287"/>
      <c r="W992" s="287"/>
      <c r="X992" s="287"/>
      <c r="Y992" s="287"/>
      <c r="Z992" s="287"/>
      <c r="AA992" s="287">
        <f t="shared" si="789"/>
        <v>0</v>
      </c>
      <c r="AB992" s="287">
        <f t="shared" si="781"/>
        <v>24474538.359999999</v>
      </c>
      <c r="AC992" s="37">
        <f t="shared" si="793"/>
        <v>1</v>
      </c>
    </row>
    <row r="993" spans="1:29" s="79" customFormat="1" ht="15.75" x14ac:dyDescent="0.2">
      <c r="A993" s="363"/>
      <c r="B993" s="133" t="s">
        <v>972</v>
      </c>
      <c r="C993" s="138" t="s">
        <v>2219</v>
      </c>
      <c r="D993" s="105">
        <f>SUM(D994:D996)</f>
        <v>0</v>
      </c>
      <c r="E993" s="105">
        <f>SUM('ADICIONES  2018'!C993:M993)</f>
        <v>7721444044.6099997</v>
      </c>
      <c r="F993" s="105">
        <f t="shared" ref="F993:J993" si="818">SUM(F994:F996)</f>
        <v>0</v>
      </c>
      <c r="G993" s="105">
        <f t="shared" si="818"/>
        <v>0</v>
      </c>
      <c r="H993" s="105">
        <f t="shared" si="818"/>
        <v>0</v>
      </c>
      <c r="I993" s="105">
        <f t="shared" si="818"/>
        <v>0</v>
      </c>
      <c r="J993" s="105">
        <f t="shared" si="818"/>
        <v>0</v>
      </c>
      <c r="K993" s="286">
        <f t="shared" si="775"/>
        <v>7721444044.6099997</v>
      </c>
      <c r="L993" s="105">
        <f t="shared" ref="L993:Q993" si="819">SUM(L994:L996)</f>
        <v>0</v>
      </c>
      <c r="M993" s="105">
        <f t="shared" si="819"/>
        <v>0</v>
      </c>
      <c r="N993" s="105">
        <f t="shared" si="819"/>
        <v>0</v>
      </c>
      <c r="O993" s="105">
        <f t="shared" si="819"/>
        <v>0</v>
      </c>
      <c r="P993" s="105">
        <f t="shared" si="819"/>
        <v>7721444044.6099997</v>
      </c>
      <c r="Q993" s="105">
        <f t="shared" si="819"/>
        <v>0</v>
      </c>
      <c r="R993" s="286">
        <f t="shared" si="728"/>
        <v>7721444044.6099997</v>
      </c>
      <c r="S993" s="105">
        <f t="shared" ref="S993:Z993" si="820">SUM(S994:S996)</f>
        <v>0</v>
      </c>
      <c r="T993" s="105">
        <f t="shared" si="820"/>
        <v>0</v>
      </c>
      <c r="U993" s="105">
        <f t="shared" si="820"/>
        <v>0</v>
      </c>
      <c r="V993" s="105">
        <f t="shared" si="820"/>
        <v>0</v>
      </c>
      <c r="W993" s="105">
        <f t="shared" si="820"/>
        <v>0</v>
      </c>
      <c r="X993" s="105">
        <f t="shared" si="820"/>
        <v>0</v>
      </c>
      <c r="Y993" s="105">
        <f t="shared" si="820"/>
        <v>0</v>
      </c>
      <c r="Z993" s="105">
        <f t="shared" si="820"/>
        <v>0</v>
      </c>
      <c r="AA993" s="286">
        <f t="shared" si="789"/>
        <v>0</v>
      </c>
      <c r="AB993" s="286">
        <f t="shared" si="781"/>
        <v>7721444044.6099997</v>
      </c>
      <c r="AC993" s="36">
        <f t="shared" si="793"/>
        <v>1</v>
      </c>
    </row>
    <row r="994" spans="1:29" ht="28.5" x14ac:dyDescent="0.2">
      <c r="B994" s="140" t="s">
        <v>2220</v>
      </c>
      <c r="C994" s="137" t="s">
        <v>2221</v>
      </c>
      <c r="D994" s="287"/>
      <c r="E994" s="285">
        <f>SUM('ADICIONES  2018'!C994:M994)</f>
        <v>1531822844.9300001</v>
      </c>
      <c r="F994" s="287"/>
      <c r="G994" s="287"/>
      <c r="H994" s="287"/>
      <c r="I994" s="287"/>
      <c r="J994" s="287"/>
      <c r="K994" s="287">
        <f t="shared" si="775"/>
        <v>1531822844.9300001</v>
      </c>
      <c r="L994" s="287"/>
      <c r="M994" s="287"/>
      <c r="N994" s="287"/>
      <c r="O994" s="287"/>
      <c r="P994" s="287">
        <v>1531822844.9300001</v>
      </c>
      <c r="Q994" s="287"/>
      <c r="R994" s="287">
        <f t="shared" si="728"/>
        <v>1531822844.9300001</v>
      </c>
      <c r="S994" s="287"/>
      <c r="T994" s="287"/>
      <c r="U994" s="287"/>
      <c r="V994" s="287"/>
      <c r="W994" s="287"/>
      <c r="X994" s="287"/>
      <c r="Y994" s="287"/>
      <c r="Z994" s="287"/>
      <c r="AA994" s="287">
        <f t="shared" si="789"/>
        <v>0</v>
      </c>
      <c r="AB994" s="287">
        <f t="shared" si="781"/>
        <v>1531822844.9300001</v>
      </c>
      <c r="AC994" s="37">
        <f t="shared" si="793"/>
        <v>1</v>
      </c>
    </row>
    <row r="995" spans="1:29" ht="28.5" x14ac:dyDescent="0.2">
      <c r="B995" s="140" t="s">
        <v>2222</v>
      </c>
      <c r="C995" s="137" t="s">
        <v>2223</v>
      </c>
      <c r="D995" s="287"/>
      <c r="E995" s="285">
        <f>SUM('ADICIONES  2018'!C995:M995)</f>
        <v>6135919918.2299995</v>
      </c>
      <c r="F995" s="287"/>
      <c r="G995" s="287"/>
      <c r="H995" s="287"/>
      <c r="I995" s="287"/>
      <c r="J995" s="287"/>
      <c r="K995" s="287">
        <f t="shared" si="775"/>
        <v>6135919918.2299995</v>
      </c>
      <c r="L995" s="287"/>
      <c r="M995" s="287"/>
      <c r="N995" s="287"/>
      <c r="O995" s="287"/>
      <c r="P995" s="287">
        <v>6135919918.2299995</v>
      </c>
      <c r="Q995" s="287"/>
      <c r="R995" s="287">
        <f t="shared" si="728"/>
        <v>6135919918.2299995</v>
      </c>
      <c r="S995" s="287"/>
      <c r="T995" s="287"/>
      <c r="U995" s="287"/>
      <c r="V995" s="287"/>
      <c r="W995" s="287"/>
      <c r="X995" s="287"/>
      <c r="Y995" s="287"/>
      <c r="Z995" s="287"/>
      <c r="AA995" s="287">
        <f t="shared" si="789"/>
        <v>0</v>
      </c>
      <c r="AB995" s="287">
        <f t="shared" si="781"/>
        <v>6135919918.2299995</v>
      </c>
      <c r="AC995" s="37">
        <f t="shared" si="793"/>
        <v>1</v>
      </c>
    </row>
    <row r="996" spans="1:29" ht="28.5" x14ac:dyDescent="0.2">
      <c r="B996" s="140" t="s">
        <v>2224</v>
      </c>
      <c r="C996" s="137" t="s">
        <v>2225</v>
      </c>
      <c r="D996" s="287"/>
      <c r="E996" s="285">
        <f>SUM('ADICIONES  2018'!C996:M996)</f>
        <v>53701281.450000003</v>
      </c>
      <c r="F996" s="287"/>
      <c r="G996" s="287"/>
      <c r="H996" s="287"/>
      <c r="I996" s="287"/>
      <c r="J996" s="287"/>
      <c r="K996" s="287">
        <f t="shared" si="775"/>
        <v>53701281.450000003</v>
      </c>
      <c r="L996" s="287"/>
      <c r="M996" s="287"/>
      <c r="N996" s="287"/>
      <c r="O996" s="287"/>
      <c r="P996" s="287">
        <v>53701281.450000003</v>
      </c>
      <c r="Q996" s="287"/>
      <c r="R996" s="287">
        <f t="shared" si="728"/>
        <v>53701281.450000003</v>
      </c>
      <c r="S996" s="287"/>
      <c r="T996" s="287"/>
      <c r="U996" s="287"/>
      <c r="V996" s="287"/>
      <c r="W996" s="287"/>
      <c r="X996" s="287"/>
      <c r="Y996" s="287"/>
      <c r="Z996" s="287"/>
      <c r="AA996" s="287">
        <f t="shared" si="789"/>
        <v>0</v>
      </c>
      <c r="AB996" s="287">
        <f t="shared" si="781"/>
        <v>53701281.450000003</v>
      </c>
      <c r="AC996" s="37">
        <f t="shared" si="793"/>
        <v>1</v>
      </c>
    </row>
    <row r="997" spans="1:29" s="79" customFormat="1" ht="15.75" x14ac:dyDescent="0.2">
      <c r="A997" s="363"/>
      <c r="B997" s="133" t="s">
        <v>973</v>
      </c>
      <c r="C997" s="138" t="s">
        <v>2226</v>
      </c>
      <c r="D997" s="105">
        <f>SUM(D998:D1002)</f>
        <v>0</v>
      </c>
      <c r="E997" s="105">
        <f>SUM('ADICIONES  2018'!C997:M997)</f>
        <v>9683388038.9699993</v>
      </c>
      <c r="F997" s="105">
        <f t="shared" ref="F997:J997" si="821">SUM(F998:F1002)</f>
        <v>0</v>
      </c>
      <c r="G997" s="105">
        <f t="shared" si="821"/>
        <v>0</v>
      </c>
      <c r="H997" s="105">
        <f t="shared" si="821"/>
        <v>0</v>
      </c>
      <c r="I997" s="105">
        <f t="shared" si="821"/>
        <v>0</v>
      </c>
      <c r="J997" s="105">
        <f t="shared" si="821"/>
        <v>0</v>
      </c>
      <c r="K997" s="286">
        <f t="shared" si="775"/>
        <v>9683388038.9699993</v>
      </c>
      <c r="L997" s="105">
        <f t="shared" ref="L997:Q997" si="822">SUM(L998:L1002)</f>
        <v>0</v>
      </c>
      <c r="M997" s="105">
        <f t="shared" si="822"/>
        <v>0</v>
      </c>
      <c r="N997" s="105">
        <f t="shared" si="822"/>
        <v>0</v>
      </c>
      <c r="O997" s="105">
        <f t="shared" si="822"/>
        <v>0</v>
      </c>
      <c r="P997" s="105">
        <f t="shared" si="822"/>
        <v>9683388038.9699993</v>
      </c>
      <c r="Q997" s="105">
        <f t="shared" si="822"/>
        <v>0</v>
      </c>
      <c r="R997" s="286">
        <f t="shared" si="728"/>
        <v>9683388038.9699993</v>
      </c>
      <c r="S997" s="105">
        <f t="shared" ref="S997:Z997" si="823">SUM(S998:S1002)</f>
        <v>0</v>
      </c>
      <c r="T997" s="105">
        <f t="shared" si="823"/>
        <v>0</v>
      </c>
      <c r="U997" s="105">
        <f t="shared" si="823"/>
        <v>0</v>
      </c>
      <c r="V997" s="105">
        <f t="shared" si="823"/>
        <v>0</v>
      </c>
      <c r="W997" s="105">
        <f t="shared" si="823"/>
        <v>0</v>
      </c>
      <c r="X997" s="105">
        <f t="shared" si="823"/>
        <v>0</v>
      </c>
      <c r="Y997" s="105">
        <f t="shared" si="823"/>
        <v>0</v>
      </c>
      <c r="Z997" s="105">
        <f t="shared" si="823"/>
        <v>0</v>
      </c>
      <c r="AA997" s="286">
        <f t="shared" si="789"/>
        <v>0</v>
      </c>
      <c r="AB997" s="286">
        <f t="shared" si="781"/>
        <v>9683388038.9699993</v>
      </c>
      <c r="AC997" s="36">
        <f t="shared" si="793"/>
        <v>1</v>
      </c>
    </row>
    <row r="998" spans="1:29" x14ac:dyDescent="0.2">
      <c r="B998" s="140" t="s">
        <v>2227</v>
      </c>
      <c r="C998" s="137" t="s">
        <v>2228</v>
      </c>
      <c r="D998" s="287"/>
      <c r="E998" s="285">
        <f>SUM('ADICIONES  2018'!C998:M998)</f>
        <v>5042641592</v>
      </c>
      <c r="F998" s="287"/>
      <c r="G998" s="287"/>
      <c r="H998" s="287"/>
      <c r="I998" s="287"/>
      <c r="J998" s="287"/>
      <c r="K998" s="287">
        <f t="shared" si="775"/>
        <v>5042641592</v>
      </c>
      <c r="L998" s="287"/>
      <c r="M998" s="287"/>
      <c r="N998" s="287"/>
      <c r="O998" s="287"/>
      <c r="P998" s="287">
        <v>5042641592</v>
      </c>
      <c r="Q998" s="287"/>
      <c r="R998" s="287">
        <f t="shared" si="728"/>
        <v>5042641592</v>
      </c>
      <c r="S998" s="287"/>
      <c r="T998" s="287"/>
      <c r="U998" s="287"/>
      <c r="V998" s="287"/>
      <c r="W998" s="287"/>
      <c r="X998" s="287"/>
      <c r="Y998" s="287"/>
      <c r="Z998" s="287"/>
      <c r="AA998" s="287">
        <f t="shared" si="789"/>
        <v>0</v>
      </c>
      <c r="AB998" s="287">
        <f t="shared" si="781"/>
        <v>5042641592</v>
      </c>
      <c r="AC998" s="37">
        <f t="shared" si="793"/>
        <v>1</v>
      </c>
    </row>
    <row r="999" spans="1:29" ht="28.5" x14ac:dyDescent="0.2">
      <c r="B999" s="140" t="s">
        <v>2229</v>
      </c>
      <c r="C999" s="137" t="s">
        <v>2230</v>
      </c>
      <c r="D999" s="287"/>
      <c r="E999" s="285">
        <f>SUM('ADICIONES  2018'!C999:M999)</f>
        <v>581151226.09000003</v>
      </c>
      <c r="F999" s="287"/>
      <c r="G999" s="287"/>
      <c r="H999" s="287"/>
      <c r="I999" s="287"/>
      <c r="J999" s="287"/>
      <c r="K999" s="287">
        <f t="shared" ref="K999:K1062" si="824">+D999+E999-F999+G999-H999</f>
        <v>581151226.09000003</v>
      </c>
      <c r="L999" s="287"/>
      <c r="M999" s="287"/>
      <c r="N999" s="287"/>
      <c r="O999" s="287"/>
      <c r="P999" s="287">
        <v>581151226.09000003</v>
      </c>
      <c r="Q999" s="287"/>
      <c r="R999" s="287">
        <f t="shared" si="728"/>
        <v>581151226.09000003</v>
      </c>
      <c r="S999" s="287"/>
      <c r="T999" s="287"/>
      <c r="U999" s="287"/>
      <c r="V999" s="287"/>
      <c r="W999" s="287"/>
      <c r="X999" s="287"/>
      <c r="Y999" s="287"/>
      <c r="Z999" s="287"/>
      <c r="AA999" s="287">
        <f t="shared" si="789"/>
        <v>0</v>
      </c>
      <c r="AB999" s="287">
        <f t="shared" si="781"/>
        <v>581151226.09000003</v>
      </c>
      <c r="AC999" s="37">
        <f t="shared" si="793"/>
        <v>1</v>
      </c>
    </row>
    <row r="1000" spans="1:29" x14ac:dyDescent="0.2">
      <c r="B1000" s="140" t="s">
        <v>2231</v>
      </c>
      <c r="C1000" s="137" t="s">
        <v>2232</v>
      </c>
      <c r="D1000" s="287"/>
      <c r="E1000" s="285">
        <f>SUM('ADICIONES  2018'!C1000:M1000)</f>
        <v>871726840</v>
      </c>
      <c r="F1000" s="287"/>
      <c r="G1000" s="287"/>
      <c r="H1000" s="287"/>
      <c r="I1000" s="287"/>
      <c r="J1000" s="287"/>
      <c r="K1000" s="287">
        <f t="shared" si="824"/>
        <v>871726840</v>
      </c>
      <c r="L1000" s="287"/>
      <c r="M1000" s="287"/>
      <c r="N1000" s="287"/>
      <c r="O1000" s="287"/>
      <c r="P1000" s="287">
        <v>871726840</v>
      </c>
      <c r="Q1000" s="287"/>
      <c r="R1000" s="287">
        <f t="shared" si="728"/>
        <v>871726840</v>
      </c>
      <c r="S1000" s="287"/>
      <c r="T1000" s="287"/>
      <c r="U1000" s="287"/>
      <c r="V1000" s="287"/>
      <c r="W1000" s="287"/>
      <c r="X1000" s="287"/>
      <c r="Y1000" s="287"/>
      <c r="Z1000" s="287"/>
      <c r="AA1000" s="287">
        <f t="shared" si="789"/>
        <v>0</v>
      </c>
      <c r="AB1000" s="287">
        <f t="shared" si="781"/>
        <v>871726840</v>
      </c>
      <c r="AC1000" s="37">
        <f t="shared" si="793"/>
        <v>1</v>
      </c>
    </row>
    <row r="1001" spans="1:29" ht="28.5" x14ac:dyDescent="0.2">
      <c r="B1001" s="140" t="s">
        <v>2233</v>
      </c>
      <c r="C1001" s="137" t="s">
        <v>2234</v>
      </c>
      <c r="D1001" s="287"/>
      <c r="E1001" s="285">
        <f>SUM('ADICIONES  2018'!C1001:M1001)</f>
        <v>1644225124.5799999</v>
      </c>
      <c r="F1001" s="287"/>
      <c r="G1001" s="287"/>
      <c r="H1001" s="287"/>
      <c r="I1001" s="287"/>
      <c r="J1001" s="287"/>
      <c r="K1001" s="287">
        <f t="shared" si="824"/>
        <v>1644225124.5799999</v>
      </c>
      <c r="L1001" s="287"/>
      <c r="M1001" s="287"/>
      <c r="N1001" s="287"/>
      <c r="O1001" s="287"/>
      <c r="P1001" s="287">
        <v>1644225124.5799999</v>
      </c>
      <c r="Q1001" s="287"/>
      <c r="R1001" s="287">
        <f t="shared" si="728"/>
        <v>1644225124.5799999</v>
      </c>
      <c r="S1001" s="287"/>
      <c r="T1001" s="287"/>
      <c r="U1001" s="287"/>
      <c r="V1001" s="287"/>
      <c r="W1001" s="287"/>
      <c r="X1001" s="287"/>
      <c r="Y1001" s="287"/>
      <c r="Z1001" s="287"/>
      <c r="AA1001" s="287">
        <f t="shared" si="789"/>
        <v>0</v>
      </c>
      <c r="AB1001" s="287">
        <f t="shared" si="781"/>
        <v>1644225124.5799999</v>
      </c>
      <c r="AC1001" s="37">
        <f t="shared" si="793"/>
        <v>1</v>
      </c>
    </row>
    <row r="1002" spans="1:29" ht="28.5" x14ac:dyDescent="0.2">
      <c r="B1002" s="140" t="s">
        <v>2235</v>
      </c>
      <c r="C1002" s="137" t="s">
        <v>2236</v>
      </c>
      <c r="D1002" s="287"/>
      <c r="E1002" s="285">
        <f>SUM('ADICIONES  2018'!C1002:M1002)</f>
        <v>1543643256.3</v>
      </c>
      <c r="F1002" s="287"/>
      <c r="G1002" s="287"/>
      <c r="H1002" s="287"/>
      <c r="I1002" s="287"/>
      <c r="J1002" s="287"/>
      <c r="K1002" s="287">
        <f t="shared" si="824"/>
        <v>1543643256.3</v>
      </c>
      <c r="L1002" s="287"/>
      <c r="M1002" s="287"/>
      <c r="N1002" s="287"/>
      <c r="O1002" s="287"/>
      <c r="P1002" s="287">
        <v>1543643256.3</v>
      </c>
      <c r="Q1002" s="287"/>
      <c r="R1002" s="287">
        <f t="shared" si="728"/>
        <v>1543643256.3</v>
      </c>
      <c r="S1002" s="287"/>
      <c r="T1002" s="287"/>
      <c r="U1002" s="287"/>
      <c r="V1002" s="287"/>
      <c r="W1002" s="287"/>
      <c r="X1002" s="287"/>
      <c r="Y1002" s="287"/>
      <c r="Z1002" s="287"/>
      <c r="AA1002" s="287">
        <f t="shared" si="789"/>
        <v>0</v>
      </c>
      <c r="AB1002" s="287">
        <f t="shared" si="781"/>
        <v>1543643256.3</v>
      </c>
      <c r="AC1002" s="37">
        <f t="shared" si="793"/>
        <v>1</v>
      </c>
    </row>
    <row r="1003" spans="1:29" s="5" customFormat="1" ht="31.5" x14ac:dyDescent="0.2">
      <c r="A1003" s="156"/>
      <c r="B1003" s="133" t="s">
        <v>2343</v>
      </c>
      <c r="C1003" s="138" t="s">
        <v>2344</v>
      </c>
      <c r="D1003" s="286">
        <f>+D1004</f>
        <v>0</v>
      </c>
      <c r="E1003" s="105">
        <f>SUM('ADICIONES  2018'!C1003:M1003)</f>
        <v>292278900</v>
      </c>
      <c r="F1003" s="286">
        <f t="shared" ref="F1003:J1003" si="825">+F1004</f>
        <v>0</v>
      </c>
      <c r="G1003" s="286">
        <f t="shared" si="825"/>
        <v>0</v>
      </c>
      <c r="H1003" s="286">
        <f t="shared" si="825"/>
        <v>0</v>
      </c>
      <c r="I1003" s="286">
        <f t="shared" si="825"/>
        <v>0</v>
      </c>
      <c r="J1003" s="286">
        <f t="shared" si="825"/>
        <v>0</v>
      </c>
      <c r="K1003" s="286">
        <f t="shared" si="824"/>
        <v>292278900</v>
      </c>
      <c r="L1003" s="286">
        <f t="shared" ref="L1003:Q1003" si="826">+L1004</f>
        <v>0</v>
      </c>
      <c r="M1003" s="286">
        <f t="shared" si="826"/>
        <v>0</v>
      </c>
      <c r="N1003" s="286">
        <f t="shared" si="826"/>
        <v>0</v>
      </c>
      <c r="O1003" s="286">
        <f t="shared" si="826"/>
        <v>0</v>
      </c>
      <c r="P1003" s="286">
        <f t="shared" si="826"/>
        <v>0</v>
      </c>
      <c r="Q1003" s="286">
        <f t="shared" si="826"/>
        <v>0</v>
      </c>
      <c r="R1003" s="286">
        <f t="shared" si="728"/>
        <v>0</v>
      </c>
      <c r="S1003" s="286">
        <f t="shared" ref="S1003:Z1003" si="827">+S1004</f>
        <v>0</v>
      </c>
      <c r="T1003" s="286">
        <f t="shared" si="827"/>
        <v>0</v>
      </c>
      <c r="U1003" s="286">
        <f t="shared" si="827"/>
        <v>292278900</v>
      </c>
      <c r="V1003" s="286">
        <f t="shared" si="827"/>
        <v>0</v>
      </c>
      <c r="W1003" s="286">
        <f t="shared" si="827"/>
        <v>0</v>
      </c>
      <c r="X1003" s="286">
        <f t="shared" si="827"/>
        <v>0</v>
      </c>
      <c r="Y1003" s="286">
        <f t="shared" si="827"/>
        <v>0</v>
      </c>
      <c r="Z1003" s="286">
        <f t="shared" si="827"/>
        <v>0</v>
      </c>
      <c r="AA1003" s="286">
        <f t="shared" si="789"/>
        <v>292278900</v>
      </c>
      <c r="AB1003" s="286">
        <f t="shared" si="781"/>
        <v>292278900</v>
      </c>
      <c r="AC1003" s="36">
        <f t="shared" si="793"/>
        <v>1</v>
      </c>
    </row>
    <row r="1004" spans="1:29" ht="28.5" x14ac:dyDescent="0.2">
      <c r="B1004" s="140" t="s">
        <v>2345</v>
      </c>
      <c r="C1004" s="137" t="s">
        <v>2346</v>
      </c>
      <c r="D1004" s="287"/>
      <c r="E1004" s="285">
        <f>SUM('ADICIONES  2018'!C1004:M1004)</f>
        <v>292278900</v>
      </c>
      <c r="F1004" s="287"/>
      <c r="G1004" s="287"/>
      <c r="H1004" s="287"/>
      <c r="I1004" s="287"/>
      <c r="J1004" s="287"/>
      <c r="K1004" s="287">
        <f t="shared" si="824"/>
        <v>292278900</v>
      </c>
      <c r="L1004" s="287"/>
      <c r="M1004" s="287"/>
      <c r="N1004" s="287"/>
      <c r="O1004" s="287"/>
      <c r="P1004" s="287"/>
      <c r="Q1004" s="287"/>
      <c r="R1004" s="287">
        <f t="shared" si="728"/>
        <v>0</v>
      </c>
      <c r="S1004" s="287"/>
      <c r="T1004" s="287"/>
      <c r="U1004" s="283">
        <v>292278900</v>
      </c>
      <c r="V1004" s="287"/>
      <c r="W1004" s="287"/>
      <c r="X1004" s="287"/>
      <c r="Y1004" s="287"/>
      <c r="Z1004" s="287"/>
      <c r="AA1004" s="287">
        <f t="shared" si="789"/>
        <v>292278900</v>
      </c>
      <c r="AB1004" s="287">
        <f t="shared" si="781"/>
        <v>292278900</v>
      </c>
      <c r="AC1004" s="37">
        <f t="shared" si="793"/>
        <v>1</v>
      </c>
    </row>
    <row r="1005" spans="1:29" s="79" customFormat="1" ht="15.75" x14ac:dyDescent="0.2">
      <c r="A1005" s="363"/>
      <c r="B1005" s="133" t="s">
        <v>2237</v>
      </c>
      <c r="C1005" s="138" t="s">
        <v>2238</v>
      </c>
      <c r="D1005" s="105">
        <f>SUM(D1006:D1007)</f>
        <v>0</v>
      </c>
      <c r="E1005" s="105">
        <f>SUM('ADICIONES  2018'!C1005:M1005)</f>
        <v>5725634160.3299999</v>
      </c>
      <c r="F1005" s="105">
        <f t="shared" ref="F1005:J1005" si="828">SUM(F1006:F1007)</f>
        <v>0</v>
      </c>
      <c r="G1005" s="105">
        <f t="shared" si="828"/>
        <v>0</v>
      </c>
      <c r="H1005" s="105">
        <f t="shared" si="828"/>
        <v>0</v>
      </c>
      <c r="I1005" s="105">
        <f t="shared" si="828"/>
        <v>0</v>
      </c>
      <c r="J1005" s="105">
        <f t="shared" si="828"/>
        <v>0</v>
      </c>
      <c r="K1005" s="286">
        <f t="shared" si="824"/>
        <v>5725634160.3299999</v>
      </c>
      <c r="L1005" s="105">
        <f t="shared" ref="L1005:Q1005" si="829">SUM(L1006:L1007)</f>
        <v>0</v>
      </c>
      <c r="M1005" s="105">
        <f t="shared" si="829"/>
        <v>0</v>
      </c>
      <c r="N1005" s="105">
        <f t="shared" si="829"/>
        <v>0</v>
      </c>
      <c r="O1005" s="105">
        <f t="shared" si="829"/>
        <v>0</v>
      </c>
      <c r="P1005" s="105">
        <f t="shared" si="829"/>
        <v>5725634160.3299999</v>
      </c>
      <c r="Q1005" s="105">
        <f t="shared" si="829"/>
        <v>0</v>
      </c>
      <c r="R1005" s="286">
        <f t="shared" si="728"/>
        <v>5725634160.3299999</v>
      </c>
      <c r="S1005" s="105">
        <f t="shared" ref="S1005:Z1005" si="830">SUM(S1006:S1007)</f>
        <v>0</v>
      </c>
      <c r="T1005" s="105">
        <f t="shared" si="830"/>
        <v>0</v>
      </c>
      <c r="U1005" s="105">
        <f t="shared" si="830"/>
        <v>0</v>
      </c>
      <c r="V1005" s="105">
        <f t="shared" si="830"/>
        <v>0</v>
      </c>
      <c r="W1005" s="105">
        <f t="shared" si="830"/>
        <v>0</v>
      </c>
      <c r="X1005" s="105">
        <f t="shared" si="830"/>
        <v>0</v>
      </c>
      <c r="Y1005" s="105">
        <f t="shared" si="830"/>
        <v>0</v>
      </c>
      <c r="Z1005" s="105">
        <f t="shared" si="830"/>
        <v>0</v>
      </c>
      <c r="AA1005" s="286">
        <f t="shared" si="789"/>
        <v>0</v>
      </c>
      <c r="AB1005" s="286">
        <f t="shared" si="781"/>
        <v>5725634160.3299999</v>
      </c>
      <c r="AC1005" s="36">
        <f t="shared" si="793"/>
        <v>1</v>
      </c>
    </row>
    <row r="1006" spans="1:29" x14ac:dyDescent="0.2">
      <c r="B1006" s="140" t="s">
        <v>2239</v>
      </c>
      <c r="C1006" s="137" t="s">
        <v>2240</v>
      </c>
      <c r="D1006" s="287"/>
      <c r="E1006" s="285">
        <f>SUM('ADICIONES  2018'!C1006:M1006)</f>
        <v>4148182723.3299999</v>
      </c>
      <c r="F1006" s="287"/>
      <c r="G1006" s="287"/>
      <c r="H1006" s="287"/>
      <c r="I1006" s="287"/>
      <c r="J1006" s="287"/>
      <c r="K1006" s="287">
        <f t="shared" si="824"/>
        <v>4148182723.3299999</v>
      </c>
      <c r="L1006" s="287"/>
      <c r="M1006" s="287"/>
      <c r="N1006" s="287"/>
      <c r="O1006" s="287"/>
      <c r="P1006" s="287">
        <v>4148182723.3299999</v>
      </c>
      <c r="Q1006" s="287"/>
      <c r="R1006" s="287">
        <f t="shared" si="728"/>
        <v>4148182723.3299999</v>
      </c>
      <c r="S1006" s="287"/>
      <c r="T1006" s="287"/>
      <c r="U1006" s="287"/>
      <c r="V1006" s="287"/>
      <c r="W1006" s="287"/>
      <c r="X1006" s="287"/>
      <c r="Y1006" s="287"/>
      <c r="Z1006" s="287"/>
      <c r="AA1006" s="287">
        <f t="shared" si="789"/>
        <v>0</v>
      </c>
      <c r="AB1006" s="287">
        <f t="shared" si="781"/>
        <v>4148182723.3299999</v>
      </c>
      <c r="AC1006" s="37">
        <f t="shared" si="793"/>
        <v>1</v>
      </c>
    </row>
    <row r="1007" spans="1:29" ht="28.5" x14ac:dyDescent="0.2">
      <c r="B1007" s="140" t="s">
        <v>2241</v>
      </c>
      <c r="C1007" s="137" t="s">
        <v>2242</v>
      </c>
      <c r="D1007" s="287"/>
      <c r="E1007" s="285">
        <f>SUM('ADICIONES  2018'!C1007:M1007)</f>
        <v>1577451437</v>
      </c>
      <c r="F1007" s="287"/>
      <c r="G1007" s="287"/>
      <c r="H1007" s="287"/>
      <c r="I1007" s="287"/>
      <c r="J1007" s="287"/>
      <c r="K1007" s="287">
        <f t="shared" si="824"/>
        <v>1577451437</v>
      </c>
      <c r="L1007" s="287"/>
      <c r="M1007" s="287"/>
      <c r="N1007" s="287"/>
      <c r="O1007" s="287"/>
      <c r="P1007" s="287">
        <v>1577451437</v>
      </c>
      <c r="Q1007" s="287"/>
      <c r="R1007" s="287">
        <f t="shared" si="728"/>
        <v>1577451437</v>
      </c>
      <c r="S1007" s="287"/>
      <c r="T1007" s="287"/>
      <c r="U1007" s="287"/>
      <c r="V1007" s="287"/>
      <c r="W1007" s="287"/>
      <c r="X1007" s="287"/>
      <c r="Y1007" s="287"/>
      <c r="Z1007" s="287"/>
      <c r="AA1007" s="287">
        <f t="shared" si="789"/>
        <v>0</v>
      </c>
      <c r="AB1007" s="287">
        <f t="shared" si="781"/>
        <v>1577451437</v>
      </c>
      <c r="AC1007" s="37">
        <f t="shared" si="793"/>
        <v>1</v>
      </c>
    </row>
    <row r="1008" spans="1:29" s="79" customFormat="1" ht="31.5" x14ac:dyDescent="0.2">
      <c r="A1008" s="363"/>
      <c r="B1008" s="133" t="s">
        <v>2243</v>
      </c>
      <c r="C1008" s="138" t="s">
        <v>2244</v>
      </c>
      <c r="D1008" s="105">
        <f>SUM(D1009)</f>
        <v>0</v>
      </c>
      <c r="E1008" s="105">
        <f>SUM('ADICIONES  2018'!C1008:M1008)</f>
        <v>1002845979.4</v>
      </c>
      <c r="F1008" s="105">
        <f t="shared" ref="F1008:J1008" si="831">SUM(F1009)</f>
        <v>0</v>
      </c>
      <c r="G1008" s="105">
        <f t="shared" si="831"/>
        <v>0</v>
      </c>
      <c r="H1008" s="105">
        <f t="shared" si="831"/>
        <v>0</v>
      </c>
      <c r="I1008" s="105">
        <f t="shared" si="831"/>
        <v>0</v>
      </c>
      <c r="J1008" s="105">
        <f t="shared" si="831"/>
        <v>0</v>
      </c>
      <c r="K1008" s="286">
        <f t="shared" si="824"/>
        <v>1002845979.4</v>
      </c>
      <c r="L1008" s="105">
        <f t="shared" ref="L1008:Q1008" si="832">SUM(L1009)</f>
        <v>0</v>
      </c>
      <c r="M1008" s="105">
        <f t="shared" si="832"/>
        <v>0</v>
      </c>
      <c r="N1008" s="105">
        <f t="shared" si="832"/>
        <v>0</v>
      </c>
      <c r="O1008" s="105">
        <f t="shared" si="832"/>
        <v>0</v>
      </c>
      <c r="P1008" s="105">
        <f t="shared" si="832"/>
        <v>1002845979.4</v>
      </c>
      <c r="Q1008" s="105">
        <f t="shared" si="832"/>
        <v>0</v>
      </c>
      <c r="R1008" s="286">
        <f t="shared" si="728"/>
        <v>1002845979.4</v>
      </c>
      <c r="S1008" s="105">
        <f t="shared" ref="S1008:Z1008" si="833">SUM(S1009)</f>
        <v>0</v>
      </c>
      <c r="T1008" s="105">
        <f t="shared" si="833"/>
        <v>0</v>
      </c>
      <c r="U1008" s="105">
        <f t="shared" si="833"/>
        <v>0</v>
      </c>
      <c r="V1008" s="105">
        <f t="shared" si="833"/>
        <v>0</v>
      </c>
      <c r="W1008" s="105">
        <f t="shared" si="833"/>
        <v>0</v>
      </c>
      <c r="X1008" s="105">
        <f t="shared" si="833"/>
        <v>0</v>
      </c>
      <c r="Y1008" s="105">
        <f t="shared" si="833"/>
        <v>0</v>
      </c>
      <c r="Z1008" s="105">
        <f t="shared" si="833"/>
        <v>0</v>
      </c>
      <c r="AA1008" s="286">
        <f t="shared" si="789"/>
        <v>0</v>
      </c>
      <c r="AB1008" s="286">
        <f t="shared" si="781"/>
        <v>1002845979.4</v>
      </c>
      <c r="AC1008" s="36">
        <f t="shared" si="793"/>
        <v>1</v>
      </c>
    </row>
    <row r="1009" spans="1:29" ht="28.5" x14ac:dyDescent="0.2">
      <c r="B1009" s="140" t="s">
        <v>2245</v>
      </c>
      <c r="C1009" s="137" t="s">
        <v>2246</v>
      </c>
      <c r="D1009" s="287"/>
      <c r="E1009" s="285">
        <f>SUM('ADICIONES  2018'!C1009:M1009)</f>
        <v>1002845979.4</v>
      </c>
      <c r="F1009" s="287"/>
      <c r="G1009" s="287"/>
      <c r="H1009" s="287"/>
      <c r="I1009" s="287"/>
      <c r="J1009" s="287"/>
      <c r="K1009" s="287">
        <f t="shared" si="824"/>
        <v>1002845979.4</v>
      </c>
      <c r="L1009" s="287"/>
      <c r="M1009" s="287"/>
      <c r="N1009" s="287"/>
      <c r="O1009" s="287"/>
      <c r="P1009" s="287">
        <v>1002845979.4</v>
      </c>
      <c r="Q1009" s="287"/>
      <c r="R1009" s="287">
        <f t="shared" si="728"/>
        <v>1002845979.4</v>
      </c>
      <c r="S1009" s="287"/>
      <c r="T1009" s="287"/>
      <c r="U1009" s="287"/>
      <c r="V1009" s="287"/>
      <c r="W1009" s="287"/>
      <c r="X1009" s="287"/>
      <c r="Y1009" s="287"/>
      <c r="Z1009" s="287"/>
      <c r="AA1009" s="287">
        <f t="shared" si="789"/>
        <v>0</v>
      </c>
      <c r="AB1009" s="287">
        <f t="shared" si="781"/>
        <v>1002845979.4</v>
      </c>
      <c r="AC1009" s="37">
        <f t="shared" si="793"/>
        <v>1</v>
      </c>
    </row>
    <row r="1010" spans="1:29" s="79" customFormat="1" ht="47.25" x14ac:dyDescent="0.2">
      <c r="A1010" s="363"/>
      <c r="B1010" s="133" t="s">
        <v>2247</v>
      </c>
      <c r="C1010" s="138" t="s">
        <v>2248</v>
      </c>
      <c r="D1010" s="105">
        <f>SUM(D1011)</f>
        <v>0</v>
      </c>
      <c r="E1010" s="105">
        <f>SUM('ADICIONES  2018'!C1010:M1010)</f>
        <v>2097320194.6099999</v>
      </c>
      <c r="F1010" s="105">
        <f t="shared" ref="F1010:J1010" si="834">SUM(F1011)</f>
        <v>0</v>
      </c>
      <c r="G1010" s="105">
        <f t="shared" si="834"/>
        <v>0</v>
      </c>
      <c r="H1010" s="105">
        <f t="shared" si="834"/>
        <v>0</v>
      </c>
      <c r="I1010" s="105">
        <f t="shared" si="834"/>
        <v>0</v>
      </c>
      <c r="J1010" s="105">
        <f t="shared" si="834"/>
        <v>0</v>
      </c>
      <c r="K1010" s="286">
        <f t="shared" si="824"/>
        <v>2097320194.6099999</v>
      </c>
      <c r="L1010" s="105">
        <f t="shared" ref="L1010:Q1010" si="835">SUM(L1011)</f>
        <v>0</v>
      </c>
      <c r="M1010" s="105">
        <f t="shared" si="835"/>
        <v>0</v>
      </c>
      <c r="N1010" s="105">
        <f t="shared" si="835"/>
        <v>0</v>
      </c>
      <c r="O1010" s="105">
        <f t="shared" si="835"/>
        <v>0</v>
      </c>
      <c r="P1010" s="105">
        <f t="shared" si="835"/>
        <v>2097320194.6099999</v>
      </c>
      <c r="Q1010" s="105">
        <f t="shared" si="835"/>
        <v>0</v>
      </c>
      <c r="R1010" s="286">
        <f t="shared" si="728"/>
        <v>2097320194.6099999</v>
      </c>
      <c r="S1010" s="105">
        <f t="shared" ref="S1010:Z1010" si="836">SUM(S1011)</f>
        <v>0</v>
      </c>
      <c r="T1010" s="105">
        <f t="shared" si="836"/>
        <v>0</v>
      </c>
      <c r="U1010" s="105">
        <f t="shared" si="836"/>
        <v>0</v>
      </c>
      <c r="V1010" s="105">
        <f t="shared" si="836"/>
        <v>0</v>
      </c>
      <c r="W1010" s="105">
        <f t="shared" si="836"/>
        <v>0</v>
      </c>
      <c r="X1010" s="105">
        <f t="shared" si="836"/>
        <v>0</v>
      </c>
      <c r="Y1010" s="105">
        <f t="shared" si="836"/>
        <v>0</v>
      </c>
      <c r="Z1010" s="105">
        <f t="shared" si="836"/>
        <v>0</v>
      </c>
      <c r="AA1010" s="286">
        <f t="shared" si="789"/>
        <v>0</v>
      </c>
      <c r="AB1010" s="286">
        <f t="shared" si="781"/>
        <v>2097320194.6099999</v>
      </c>
      <c r="AC1010" s="36">
        <f t="shared" si="793"/>
        <v>1</v>
      </c>
    </row>
    <row r="1011" spans="1:29" ht="28.5" x14ac:dyDescent="0.2">
      <c r="B1011" s="140" t="s">
        <v>2249</v>
      </c>
      <c r="C1011" s="137" t="s">
        <v>2250</v>
      </c>
      <c r="D1011" s="287"/>
      <c r="E1011" s="285">
        <f>SUM('ADICIONES  2018'!C1011:M1011)</f>
        <v>2097320194.6099999</v>
      </c>
      <c r="F1011" s="287"/>
      <c r="G1011" s="287"/>
      <c r="H1011" s="287"/>
      <c r="I1011" s="287"/>
      <c r="J1011" s="287"/>
      <c r="K1011" s="287">
        <f t="shared" si="824"/>
        <v>2097320194.6099999</v>
      </c>
      <c r="L1011" s="287"/>
      <c r="M1011" s="287"/>
      <c r="N1011" s="287"/>
      <c r="O1011" s="287"/>
      <c r="P1011" s="287">
        <v>2097320194.6099999</v>
      </c>
      <c r="Q1011" s="287"/>
      <c r="R1011" s="287">
        <f t="shared" si="728"/>
        <v>2097320194.6099999</v>
      </c>
      <c r="S1011" s="287"/>
      <c r="T1011" s="287"/>
      <c r="U1011" s="287"/>
      <c r="V1011" s="287"/>
      <c r="W1011" s="287"/>
      <c r="X1011" s="287"/>
      <c r="Y1011" s="287"/>
      <c r="Z1011" s="287"/>
      <c r="AA1011" s="287">
        <f t="shared" si="789"/>
        <v>0</v>
      </c>
      <c r="AB1011" s="287">
        <f t="shared" si="781"/>
        <v>2097320194.6099999</v>
      </c>
      <c r="AC1011" s="37">
        <f t="shared" si="793"/>
        <v>1</v>
      </c>
    </row>
    <row r="1012" spans="1:29" s="79" customFormat="1" ht="15.75" x14ac:dyDescent="0.2">
      <c r="A1012" s="363"/>
      <c r="B1012" s="133" t="s">
        <v>2251</v>
      </c>
      <c r="C1012" s="138" t="s">
        <v>2252</v>
      </c>
      <c r="D1012" s="105">
        <f>SUM(D1013)</f>
        <v>0</v>
      </c>
      <c r="E1012" s="105">
        <f>SUM('ADICIONES  2018'!C1012:M1012)</f>
        <v>1219100825</v>
      </c>
      <c r="F1012" s="105">
        <f t="shared" ref="F1012:J1012" si="837">SUM(F1013)</f>
        <v>0</v>
      </c>
      <c r="G1012" s="105">
        <f t="shared" si="837"/>
        <v>0</v>
      </c>
      <c r="H1012" s="105">
        <f t="shared" si="837"/>
        <v>0</v>
      </c>
      <c r="I1012" s="105">
        <f t="shared" si="837"/>
        <v>0</v>
      </c>
      <c r="J1012" s="105">
        <f t="shared" si="837"/>
        <v>0</v>
      </c>
      <c r="K1012" s="286">
        <f t="shared" si="824"/>
        <v>1219100825</v>
      </c>
      <c r="L1012" s="105">
        <f t="shared" ref="L1012:Q1012" si="838">SUM(L1013)</f>
        <v>0</v>
      </c>
      <c r="M1012" s="105">
        <f t="shared" si="838"/>
        <v>0</v>
      </c>
      <c r="N1012" s="105">
        <f t="shared" si="838"/>
        <v>0</v>
      </c>
      <c r="O1012" s="105">
        <f t="shared" si="838"/>
        <v>0</v>
      </c>
      <c r="P1012" s="105">
        <f t="shared" si="838"/>
        <v>1219100825</v>
      </c>
      <c r="Q1012" s="105">
        <f t="shared" si="838"/>
        <v>0</v>
      </c>
      <c r="R1012" s="286">
        <f t="shared" si="728"/>
        <v>1219100825</v>
      </c>
      <c r="S1012" s="105">
        <f t="shared" ref="S1012:Z1012" si="839">SUM(S1013)</f>
        <v>0</v>
      </c>
      <c r="T1012" s="105">
        <f t="shared" si="839"/>
        <v>0</v>
      </c>
      <c r="U1012" s="105">
        <f t="shared" si="839"/>
        <v>0</v>
      </c>
      <c r="V1012" s="105">
        <f t="shared" si="839"/>
        <v>0</v>
      </c>
      <c r="W1012" s="105">
        <f t="shared" si="839"/>
        <v>0</v>
      </c>
      <c r="X1012" s="105">
        <f t="shared" si="839"/>
        <v>0</v>
      </c>
      <c r="Y1012" s="105">
        <f t="shared" si="839"/>
        <v>0</v>
      </c>
      <c r="Z1012" s="105">
        <f t="shared" si="839"/>
        <v>0</v>
      </c>
      <c r="AA1012" s="286">
        <f t="shared" si="789"/>
        <v>0</v>
      </c>
      <c r="AB1012" s="286">
        <f t="shared" si="781"/>
        <v>1219100825</v>
      </c>
      <c r="AC1012" s="36">
        <f t="shared" si="793"/>
        <v>1</v>
      </c>
    </row>
    <row r="1013" spans="1:29" x14ac:dyDescent="0.2">
      <c r="B1013" s="140" t="s">
        <v>2253</v>
      </c>
      <c r="C1013" s="137" t="s">
        <v>2254</v>
      </c>
      <c r="D1013" s="287"/>
      <c r="E1013" s="285">
        <f>SUM('ADICIONES  2018'!C1013:M1013)</f>
        <v>1219100825</v>
      </c>
      <c r="F1013" s="287"/>
      <c r="G1013" s="287"/>
      <c r="H1013" s="287"/>
      <c r="I1013" s="287"/>
      <c r="J1013" s="287"/>
      <c r="K1013" s="287">
        <f t="shared" si="824"/>
        <v>1219100825</v>
      </c>
      <c r="L1013" s="287"/>
      <c r="M1013" s="287"/>
      <c r="N1013" s="287"/>
      <c r="O1013" s="287"/>
      <c r="P1013" s="287">
        <v>1219100825</v>
      </c>
      <c r="Q1013" s="287"/>
      <c r="R1013" s="287">
        <f t="shared" si="728"/>
        <v>1219100825</v>
      </c>
      <c r="S1013" s="287"/>
      <c r="T1013" s="287"/>
      <c r="U1013" s="287"/>
      <c r="V1013" s="287"/>
      <c r="W1013" s="287"/>
      <c r="X1013" s="287"/>
      <c r="Y1013" s="287"/>
      <c r="Z1013" s="287"/>
      <c r="AA1013" s="287">
        <f t="shared" si="789"/>
        <v>0</v>
      </c>
      <c r="AB1013" s="287">
        <f t="shared" si="781"/>
        <v>1219100825</v>
      </c>
      <c r="AC1013" s="37">
        <f t="shared" si="793"/>
        <v>1</v>
      </c>
    </row>
    <row r="1014" spans="1:29" s="79" customFormat="1" ht="15.75" x14ac:dyDescent="0.2">
      <c r="A1014" s="363"/>
      <c r="B1014" s="133" t="s">
        <v>2255</v>
      </c>
      <c r="C1014" s="138" t="s">
        <v>2256</v>
      </c>
      <c r="D1014" s="105">
        <f>SUM(D1015)</f>
        <v>0</v>
      </c>
      <c r="E1014" s="105">
        <f>SUM('ADICIONES  2018'!C1014:M1014)</f>
        <v>51778484</v>
      </c>
      <c r="F1014" s="105">
        <f t="shared" ref="F1014:J1014" si="840">SUM(F1015)</f>
        <v>0</v>
      </c>
      <c r="G1014" s="105">
        <f t="shared" si="840"/>
        <v>0</v>
      </c>
      <c r="H1014" s="105">
        <f t="shared" si="840"/>
        <v>0</v>
      </c>
      <c r="I1014" s="105">
        <f t="shared" si="840"/>
        <v>0</v>
      </c>
      <c r="J1014" s="105">
        <f t="shared" si="840"/>
        <v>0</v>
      </c>
      <c r="K1014" s="286">
        <f t="shared" si="824"/>
        <v>51778484</v>
      </c>
      <c r="L1014" s="105">
        <f t="shared" ref="L1014:Q1014" si="841">SUM(L1015)</f>
        <v>0</v>
      </c>
      <c r="M1014" s="105">
        <f t="shared" si="841"/>
        <v>0</v>
      </c>
      <c r="N1014" s="105">
        <f t="shared" si="841"/>
        <v>0</v>
      </c>
      <c r="O1014" s="105">
        <f t="shared" si="841"/>
        <v>0</v>
      </c>
      <c r="P1014" s="105">
        <f t="shared" si="841"/>
        <v>51778484</v>
      </c>
      <c r="Q1014" s="105">
        <f t="shared" si="841"/>
        <v>0</v>
      </c>
      <c r="R1014" s="286">
        <f t="shared" si="728"/>
        <v>51778484</v>
      </c>
      <c r="S1014" s="105">
        <f t="shared" ref="S1014:Z1014" si="842">SUM(S1015)</f>
        <v>0</v>
      </c>
      <c r="T1014" s="105">
        <f t="shared" si="842"/>
        <v>0</v>
      </c>
      <c r="U1014" s="105">
        <f t="shared" si="842"/>
        <v>0</v>
      </c>
      <c r="V1014" s="105">
        <f t="shared" si="842"/>
        <v>0</v>
      </c>
      <c r="W1014" s="105">
        <f t="shared" si="842"/>
        <v>0</v>
      </c>
      <c r="X1014" s="105">
        <f t="shared" si="842"/>
        <v>0</v>
      </c>
      <c r="Y1014" s="105">
        <f t="shared" si="842"/>
        <v>0</v>
      </c>
      <c r="Z1014" s="105">
        <f t="shared" si="842"/>
        <v>0</v>
      </c>
      <c r="AA1014" s="286">
        <f t="shared" si="789"/>
        <v>0</v>
      </c>
      <c r="AB1014" s="286">
        <f t="shared" si="781"/>
        <v>51778484</v>
      </c>
      <c r="AC1014" s="36">
        <f t="shared" si="793"/>
        <v>1</v>
      </c>
    </row>
    <row r="1015" spans="1:29" x14ac:dyDescent="0.2">
      <c r="B1015" s="140" t="s">
        <v>2257</v>
      </c>
      <c r="C1015" s="137" t="s">
        <v>2258</v>
      </c>
      <c r="D1015" s="287"/>
      <c r="E1015" s="285">
        <f>SUM('ADICIONES  2018'!C1015:M1015)</f>
        <v>51778484</v>
      </c>
      <c r="F1015" s="287"/>
      <c r="G1015" s="287"/>
      <c r="H1015" s="287"/>
      <c r="I1015" s="287"/>
      <c r="J1015" s="287"/>
      <c r="K1015" s="287">
        <f t="shared" si="824"/>
        <v>51778484</v>
      </c>
      <c r="L1015" s="287"/>
      <c r="M1015" s="287"/>
      <c r="N1015" s="287"/>
      <c r="O1015" s="287"/>
      <c r="P1015" s="287">
        <v>51778484</v>
      </c>
      <c r="Q1015" s="287"/>
      <c r="R1015" s="287">
        <f t="shared" si="728"/>
        <v>51778484</v>
      </c>
      <c r="S1015" s="287"/>
      <c r="T1015" s="287"/>
      <c r="U1015" s="287"/>
      <c r="V1015" s="287"/>
      <c r="W1015" s="287"/>
      <c r="X1015" s="287"/>
      <c r="Y1015" s="287"/>
      <c r="Z1015" s="287"/>
      <c r="AA1015" s="287">
        <f t="shared" si="789"/>
        <v>0</v>
      </c>
      <c r="AB1015" s="287">
        <f t="shared" si="781"/>
        <v>51778484</v>
      </c>
      <c r="AC1015" s="37">
        <f t="shared" si="793"/>
        <v>1</v>
      </c>
    </row>
    <row r="1016" spans="1:29" s="79" customFormat="1" ht="31.5" x14ac:dyDescent="0.2">
      <c r="A1016" s="363"/>
      <c r="B1016" s="133" t="s">
        <v>2259</v>
      </c>
      <c r="C1016" s="138" t="s">
        <v>2260</v>
      </c>
      <c r="D1016" s="105">
        <f>SUM(D1017)</f>
        <v>0</v>
      </c>
      <c r="E1016" s="105">
        <f>SUM('ADICIONES  2018'!C1016:M1016)</f>
        <v>1933937333.3</v>
      </c>
      <c r="F1016" s="105">
        <f t="shared" ref="F1016:J1016" si="843">SUM(F1017)</f>
        <v>0</v>
      </c>
      <c r="G1016" s="105">
        <f t="shared" si="843"/>
        <v>0</v>
      </c>
      <c r="H1016" s="105">
        <f t="shared" si="843"/>
        <v>0</v>
      </c>
      <c r="I1016" s="105">
        <f t="shared" si="843"/>
        <v>0</v>
      </c>
      <c r="J1016" s="105">
        <f t="shared" si="843"/>
        <v>0</v>
      </c>
      <c r="K1016" s="286">
        <f t="shared" si="824"/>
        <v>1933937333.3</v>
      </c>
      <c r="L1016" s="105">
        <f t="shared" ref="L1016:Q1016" si="844">SUM(L1017)</f>
        <v>0</v>
      </c>
      <c r="M1016" s="105">
        <f t="shared" si="844"/>
        <v>0</v>
      </c>
      <c r="N1016" s="105">
        <f t="shared" si="844"/>
        <v>0</v>
      </c>
      <c r="O1016" s="105">
        <f t="shared" si="844"/>
        <v>0</v>
      </c>
      <c r="P1016" s="105">
        <f t="shared" si="844"/>
        <v>1933937333.3</v>
      </c>
      <c r="Q1016" s="105">
        <f t="shared" si="844"/>
        <v>0</v>
      </c>
      <c r="R1016" s="286">
        <f t="shared" si="728"/>
        <v>1933937333.3</v>
      </c>
      <c r="S1016" s="105">
        <f t="shared" ref="S1016:Z1016" si="845">SUM(S1017)</f>
        <v>0</v>
      </c>
      <c r="T1016" s="105">
        <f t="shared" si="845"/>
        <v>0</v>
      </c>
      <c r="U1016" s="105">
        <f t="shared" si="845"/>
        <v>0</v>
      </c>
      <c r="V1016" s="105">
        <f t="shared" si="845"/>
        <v>0</v>
      </c>
      <c r="W1016" s="105">
        <f t="shared" si="845"/>
        <v>0</v>
      </c>
      <c r="X1016" s="105">
        <f t="shared" si="845"/>
        <v>0</v>
      </c>
      <c r="Y1016" s="105">
        <f t="shared" si="845"/>
        <v>0</v>
      </c>
      <c r="Z1016" s="105">
        <f t="shared" si="845"/>
        <v>0</v>
      </c>
      <c r="AA1016" s="286">
        <f t="shared" ref="AA1016:AA1167" si="846">SUM(S1016:Z1016)</f>
        <v>0</v>
      </c>
      <c r="AB1016" s="286">
        <f t="shared" si="781"/>
        <v>1933937333.3</v>
      </c>
      <c r="AC1016" s="36">
        <f t="shared" si="793"/>
        <v>1</v>
      </c>
    </row>
    <row r="1017" spans="1:29" x14ac:dyDescent="0.2">
      <c r="B1017" s="140" t="s">
        <v>2261</v>
      </c>
      <c r="C1017" s="137" t="s">
        <v>2262</v>
      </c>
      <c r="D1017" s="287"/>
      <c r="E1017" s="285">
        <f>SUM('ADICIONES  2018'!C1017:M1017)</f>
        <v>1933937333.3</v>
      </c>
      <c r="F1017" s="287"/>
      <c r="G1017" s="287"/>
      <c r="H1017" s="287"/>
      <c r="I1017" s="287"/>
      <c r="J1017" s="287"/>
      <c r="K1017" s="287">
        <f t="shared" si="824"/>
        <v>1933937333.3</v>
      </c>
      <c r="L1017" s="287"/>
      <c r="M1017" s="287"/>
      <c r="N1017" s="287"/>
      <c r="O1017" s="287"/>
      <c r="P1017" s="287">
        <v>1933937333.3</v>
      </c>
      <c r="Q1017" s="287"/>
      <c r="R1017" s="287">
        <f t="shared" si="728"/>
        <v>1933937333.3</v>
      </c>
      <c r="S1017" s="287"/>
      <c r="T1017" s="287"/>
      <c r="U1017" s="287"/>
      <c r="V1017" s="287"/>
      <c r="W1017" s="287"/>
      <c r="X1017" s="287"/>
      <c r="Y1017" s="287"/>
      <c r="Z1017" s="287"/>
      <c r="AA1017" s="287">
        <f t="shared" si="846"/>
        <v>0</v>
      </c>
      <c r="AB1017" s="287">
        <f t="shared" si="781"/>
        <v>1933937333.3</v>
      </c>
      <c r="AC1017" s="37">
        <f t="shared" si="793"/>
        <v>1</v>
      </c>
    </row>
    <row r="1018" spans="1:29" s="79" customFormat="1" ht="15.75" x14ac:dyDescent="0.2">
      <c r="A1018" s="363"/>
      <c r="B1018" s="133" t="s">
        <v>2263</v>
      </c>
      <c r="C1018" s="138" t="s">
        <v>2264</v>
      </c>
      <c r="D1018" s="105">
        <f>SUM(D1019)</f>
        <v>0</v>
      </c>
      <c r="E1018" s="105">
        <f>SUM('ADICIONES  2018'!C1018:M1018)</f>
        <v>2472210761</v>
      </c>
      <c r="F1018" s="105">
        <f t="shared" ref="F1018:J1018" si="847">SUM(F1019)</f>
        <v>0</v>
      </c>
      <c r="G1018" s="105">
        <f t="shared" si="847"/>
        <v>0</v>
      </c>
      <c r="H1018" s="105">
        <f t="shared" si="847"/>
        <v>0</v>
      </c>
      <c r="I1018" s="105">
        <f t="shared" si="847"/>
        <v>0</v>
      </c>
      <c r="J1018" s="105">
        <f t="shared" si="847"/>
        <v>0</v>
      </c>
      <c r="K1018" s="286">
        <f t="shared" si="824"/>
        <v>2472210761</v>
      </c>
      <c r="L1018" s="105">
        <f t="shared" ref="L1018:Q1018" si="848">SUM(L1019)</f>
        <v>0</v>
      </c>
      <c r="M1018" s="105">
        <f t="shared" si="848"/>
        <v>0</v>
      </c>
      <c r="N1018" s="105">
        <f t="shared" si="848"/>
        <v>0</v>
      </c>
      <c r="O1018" s="105">
        <f t="shared" si="848"/>
        <v>0</v>
      </c>
      <c r="P1018" s="105">
        <f t="shared" si="848"/>
        <v>2472210761</v>
      </c>
      <c r="Q1018" s="105">
        <f t="shared" si="848"/>
        <v>0</v>
      </c>
      <c r="R1018" s="286">
        <f t="shared" si="728"/>
        <v>2472210761</v>
      </c>
      <c r="S1018" s="105">
        <f t="shared" ref="S1018:Z1018" si="849">SUM(S1019)</f>
        <v>0</v>
      </c>
      <c r="T1018" s="105">
        <f t="shared" si="849"/>
        <v>0</v>
      </c>
      <c r="U1018" s="105">
        <f t="shared" si="849"/>
        <v>0</v>
      </c>
      <c r="V1018" s="105">
        <f t="shared" si="849"/>
        <v>0</v>
      </c>
      <c r="W1018" s="105">
        <f t="shared" si="849"/>
        <v>0</v>
      </c>
      <c r="X1018" s="105">
        <f t="shared" si="849"/>
        <v>0</v>
      </c>
      <c r="Y1018" s="105">
        <f t="shared" si="849"/>
        <v>0</v>
      </c>
      <c r="Z1018" s="105">
        <f t="shared" si="849"/>
        <v>0</v>
      </c>
      <c r="AA1018" s="286">
        <f t="shared" si="846"/>
        <v>0</v>
      </c>
      <c r="AB1018" s="286">
        <f t="shared" si="781"/>
        <v>2472210761</v>
      </c>
      <c r="AC1018" s="36">
        <f t="shared" si="793"/>
        <v>1</v>
      </c>
    </row>
    <row r="1019" spans="1:29" x14ac:dyDescent="0.2">
      <c r="B1019" s="140" t="s">
        <v>2265</v>
      </c>
      <c r="C1019" s="137" t="s">
        <v>2266</v>
      </c>
      <c r="D1019" s="287"/>
      <c r="E1019" s="285">
        <f>SUM('ADICIONES  2018'!C1019:M1019)</f>
        <v>2472210761</v>
      </c>
      <c r="F1019" s="287"/>
      <c r="G1019" s="287"/>
      <c r="H1019" s="287"/>
      <c r="I1019" s="287"/>
      <c r="J1019" s="287"/>
      <c r="K1019" s="287">
        <f t="shared" si="824"/>
        <v>2472210761</v>
      </c>
      <c r="L1019" s="287"/>
      <c r="M1019" s="287"/>
      <c r="N1019" s="287"/>
      <c r="O1019" s="287"/>
      <c r="P1019" s="287">
        <v>2472210761</v>
      </c>
      <c r="Q1019" s="287"/>
      <c r="R1019" s="287">
        <f t="shared" si="728"/>
        <v>2472210761</v>
      </c>
      <c r="S1019" s="287"/>
      <c r="T1019" s="287"/>
      <c r="U1019" s="287"/>
      <c r="V1019" s="287"/>
      <c r="W1019" s="287"/>
      <c r="X1019" s="287"/>
      <c r="Y1019" s="287"/>
      <c r="Z1019" s="287"/>
      <c r="AA1019" s="287">
        <f t="shared" si="846"/>
        <v>0</v>
      </c>
      <c r="AB1019" s="287">
        <f t="shared" si="781"/>
        <v>2472210761</v>
      </c>
      <c r="AC1019" s="37">
        <f t="shared" si="793"/>
        <v>1</v>
      </c>
    </row>
    <row r="1020" spans="1:29" s="79" customFormat="1" ht="31.5" x14ac:dyDescent="0.2">
      <c r="A1020" s="363"/>
      <c r="B1020" s="133" t="s">
        <v>2267</v>
      </c>
      <c r="C1020" s="138" t="s">
        <v>2268</v>
      </c>
      <c r="D1020" s="105">
        <f>SUM(D1021)</f>
        <v>0</v>
      </c>
      <c r="E1020" s="105">
        <f>SUM('ADICIONES  2018'!C1020:M1020)</f>
        <v>1152330495.6600001</v>
      </c>
      <c r="F1020" s="105">
        <f t="shared" ref="F1020:J1020" si="850">SUM(F1021)</f>
        <v>0</v>
      </c>
      <c r="G1020" s="105">
        <f t="shared" si="850"/>
        <v>0</v>
      </c>
      <c r="H1020" s="105">
        <f t="shared" si="850"/>
        <v>0</v>
      </c>
      <c r="I1020" s="105">
        <f t="shared" si="850"/>
        <v>0</v>
      </c>
      <c r="J1020" s="105">
        <f t="shared" si="850"/>
        <v>0</v>
      </c>
      <c r="K1020" s="286">
        <f t="shared" si="824"/>
        <v>1152330495.6600001</v>
      </c>
      <c r="L1020" s="105">
        <f t="shared" ref="L1020:Q1020" si="851">SUM(L1021)</f>
        <v>0</v>
      </c>
      <c r="M1020" s="105">
        <f t="shared" si="851"/>
        <v>0</v>
      </c>
      <c r="N1020" s="105">
        <f t="shared" si="851"/>
        <v>0</v>
      </c>
      <c r="O1020" s="105">
        <f t="shared" si="851"/>
        <v>0</v>
      </c>
      <c r="P1020" s="105">
        <f t="shared" si="851"/>
        <v>1152330495.6600001</v>
      </c>
      <c r="Q1020" s="105">
        <f t="shared" si="851"/>
        <v>0</v>
      </c>
      <c r="R1020" s="286">
        <f t="shared" si="728"/>
        <v>1152330495.6600001</v>
      </c>
      <c r="S1020" s="105">
        <f t="shared" ref="S1020:Z1020" si="852">SUM(S1021)</f>
        <v>0</v>
      </c>
      <c r="T1020" s="105">
        <f t="shared" si="852"/>
        <v>0</v>
      </c>
      <c r="U1020" s="105">
        <f t="shared" si="852"/>
        <v>0</v>
      </c>
      <c r="V1020" s="105">
        <f t="shared" si="852"/>
        <v>0</v>
      </c>
      <c r="W1020" s="105">
        <f t="shared" si="852"/>
        <v>0</v>
      </c>
      <c r="X1020" s="105">
        <f t="shared" si="852"/>
        <v>0</v>
      </c>
      <c r="Y1020" s="105">
        <f t="shared" si="852"/>
        <v>0</v>
      </c>
      <c r="Z1020" s="105">
        <f t="shared" si="852"/>
        <v>0</v>
      </c>
      <c r="AA1020" s="286">
        <f t="shared" si="846"/>
        <v>0</v>
      </c>
      <c r="AB1020" s="286">
        <f t="shared" si="781"/>
        <v>1152330495.6600001</v>
      </c>
      <c r="AC1020" s="36">
        <f t="shared" si="793"/>
        <v>1</v>
      </c>
    </row>
    <row r="1021" spans="1:29" x14ac:dyDescent="0.2">
      <c r="B1021" s="140" t="s">
        <v>2269</v>
      </c>
      <c r="C1021" s="137" t="s">
        <v>2270</v>
      </c>
      <c r="D1021" s="287"/>
      <c r="E1021" s="285">
        <f>SUM('ADICIONES  2018'!C1021:M1021)</f>
        <v>1152330495.6600001</v>
      </c>
      <c r="F1021" s="287"/>
      <c r="G1021" s="287"/>
      <c r="H1021" s="287"/>
      <c r="I1021" s="287"/>
      <c r="J1021" s="287"/>
      <c r="K1021" s="287">
        <f t="shared" si="824"/>
        <v>1152330495.6600001</v>
      </c>
      <c r="L1021" s="287"/>
      <c r="M1021" s="287"/>
      <c r="N1021" s="287"/>
      <c r="O1021" s="287"/>
      <c r="P1021" s="287">
        <v>1152330495.6600001</v>
      </c>
      <c r="Q1021" s="287"/>
      <c r="R1021" s="287">
        <f t="shared" si="728"/>
        <v>1152330495.6600001</v>
      </c>
      <c r="S1021" s="287"/>
      <c r="T1021" s="287"/>
      <c r="U1021" s="287"/>
      <c r="V1021" s="287"/>
      <c r="W1021" s="287"/>
      <c r="X1021" s="287"/>
      <c r="Y1021" s="287"/>
      <c r="Z1021" s="287"/>
      <c r="AA1021" s="287">
        <f t="shared" si="846"/>
        <v>0</v>
      </c>
      <c r="AB1021" s="287">
        <f t="shared" si="781"/>
        <v>1152330495.6600001</v>
      </c>
      <c r="AC1021" s="37">
        <f t="shared" si="793"/>
        <v>1</v>
      </c>
    </row>
    <row r="1022" spans="1:29" s="79" customFormat="1" ht="31.5" x14ac:dyDescent="0.2">
      <c r="A1022" s="363"/>
      <c r="B1022" s="133" t="s">
        <v>2271</v>
      </c>
      <c r="C1022" s="138" t="s">
        <v>2272</v>
      </c>
      <c r="D1022" s="105">
        <f>SUM(D1023:D1024)</f>
        <v>0</v>
      </c>
      <c r="E1022" s="105">
        <f>SUM('ADICIONES  2018'!C1022:M1022)</f>
        <v>770987833.98000002</v>
      </c>
      <c r="F1022" s="105">
        <f t="shared" ref="F1022:J1022" si="853">SUM(F1023:F1024)</f>
        <v>0</v>
      </c>
      <c r="G1022" s="105">
        <f t="shared" si="853"/>
        <v>0</v>
      </c>
      <c r="H1022" s="105">
        <f t="shared" si="853"/>
        <v>0</v>
      </c>
      <c r="I1022" s="105">
        <f t="shared" si="853"/>
        <v>0</v>
      </c>
      <c r="J1022" s="105">
        <f t="shared" si="853"/>
        <v>0</v>
      </c>
      <c r="K1022" s="286">
        <f t="shared" si="824"/>
        <v>770987833.98000002</v>
      </c>
      <c r="L1022" s="105">
        <f t="shared" ref="L1022:Q1022" si="854">SUM(L1023:L1024)</f>
        <v>0</v>
      </c>
      <c r="M1022" s="105">
        <f t="shared" si="854"/>
        <v>0</v>
      </c>
      <c r="N1022" s="105">
        <f t="shared" si="854"/>
        <v>0</v>
      </c>
      <c r="O1022" s="105">
        <f t="shared" si="854"/>
        <v>0</v>
      </c>
      <c r="P1022" s="105">
        <f t="shared" si="854"/>
        <v>770270333.98000002</v>
      </c>
      <c r="Q1022" s="105">
        <f t="shared" si="854"/>
        <v>0</v>
      </c>
      <c r="R1022" s="286">
        <f t="shared" si="728"/>
        <v>770270333.98000002</v>
      </c>
      <c r="S1022" s="105">
        <f t="shared" ref="S1022:Y1022" si="855">SUM(S1023:S1024)</f>
        <v>0</v>
      </c>
      <c r="T1022" s="105">
        <f t="shared" si="855"/>
        <v>0</v>
      </c>
      <c r="U1022" s="105">
        <f t="shared" si="855"/>
        <v>717500</v>
      </c>
      <c r="V1022" s="105">
        <f t="shared" si="855"/>
        <v>0</v>
      </c>
      <c r="W1022" s="105">
        <f t="shared" si="855"/>
        <v>0</v>
      </c>
      <c r="X1022" s="105">
        <f t="shared" si="855"/>
        <v>0</v>
      </c>
      <c r="Y1022" s="105">
        <f t="shared" si="855"/>
        <v>0</v>
      </c>
      <c r="Z1022" s="105">
        <f>SUM(Z1023:Z1024)</f>
        <v>0</v>
      </c>
      <c r="AA1022" s="286">
        <f t="shared" si="846"/>
        <v>717500</v>
      </c>
      <c r="AB1022" s="286">
        <f t="shared" si="781"/>
        <v>770987833.98000002</v>
      </c>
      <c r="AC1022" s="36">
        <f t="shared" si="793"/>
        <v>1</v>
      </c>
    </row>
    <row r="1023" spans="1:29" ht="28.5" x14ac:dyDescent="0.2">
      <c r="B1023" s="140" t="s">
        <v>2273</v>
      </c>
      <c r="C1023" s="137" t="s">
        <v>2274</v>
      </c>
      <c r="D1023" s="287"/>
      <c r="E1023" s="285">
        <f>SUM('ADICIONES  2018'!C1023:M1023)</f>
        <v>770270333.98000002</v>
      </c>
      <c r="F1023" s="287"/>
      <c r="G1023" s="287"/>
      <c r="H1023" s="287"/>
      <c r="I1023" s="287"/>
      <c r="J1023" s="287"/>
      <c r="K1023" s="287">
        <f t="shared" si="824"/>
        <v>770270333.98000002</v>
      </c>
      <c r="L1023" s="287"/>
      <c r="M1023" s="287"/>
      <c r="N1023" s="287"/>
      <c r="O1023" s="287"/>
      <c r="P1023" s="287">
        <v>770270333.98000002</v>
      </c>
      <c r="Q1023" s="287"/>
      <c r="R1023" s="287">
        <f t="shared" si="728"/>
        <v>770270333.98000002</v>
      </c>
      <c r="S1023" s="287"/>
      <c r="T1023" s="287"/>
      <c r="U1023" s="287"/>
      <c r="V1023" s="287"/>
      <c r="W1023" s="287"/>
      <c r="X1023" s="287"/>
      <c r="Y1023" s="287"/>
      <c r="Z1023" s="287"/>
      <c r="AA1023" s="287">
        <f t="shared" si="846"/>
        <v>0</v>
      </c>
      <c r="AB1023" s="287">
        <f t="shared" si="781"/>
        <v>770270333.98000002</v>
      </c>
      <c r="AC1023" s="37">
        <f t="shared" si="793"/>
        <v>1</v>
      </c>
    </row>
    <row r="1024" spans="1:29" ht="28.5" x14ac:dyDescent="0.2">
      <c r="B1024" s="140" t="s">
        <v>2273</v>
      </c>
      <c r="C1024" s="137" t="s">
        <v>2274</v>
      </c>
      <c r="D1024" s="287"/>
      <c r="E1024" s="285">
        <f>SUM('ADICIONES  2018'!C1024:M1024)</f>
        <v>717500</v>
      </c>
      <c r="F1024" s="287"/>
      <c r="G1024" s="287"/>
      <c r="H1024" s="287"/>
      <c r="I1024" s="287"/>
      <c r="J1024" s="287"/>
      <c r="K1024" s="287">
        <f t="shared" si="824"/>
        <v>717500</v>
      </c>
      <c r="L1024" s="287"/>
      <c r="M1024" s="287"/>
      <c r="N1024" s="287"/>
      <c r="O1024" s="287"/>
      <c r="P1024" s="287"/>
      <c r="Q1024" s="287"/>
      <c r="R1024" s="287">
        <f t="shared" ref="R1024" si="856">SUM(L1024:Q1024)</f>
        <v>0</v>
      </c>
      <c r="S1024" s="287"/>
      <c r="T1024" s="287"/>
      <c r="U1024" s="287">
        <v>717500</v>
      </c>
      <c r="V1024" s="287"/>
      <c r="W1024" s="287"/>
      <c r="X1024" s="287"/>
      <c r="Y1024" s="287"/>
      <c r="Z1024" s="287"/>
      <c r="AA1024" s="287">
        <f t="shared" ref="AA1024" si="857">SUM(S1024:Z1024)</f>
        <v>717500</v>
      </c>
      <c r="AB1024" s="287">
        <f t="shared" si="781"/>
        <v>717500</v>
      </c>
      <c r="AC1024" s="37">
        <f t="shared" si="793"/>
        <v>1</v>
      </c>
    </row>
    <row r="1025" spans="1:29" s="79" customFormat="1" ht="31.5" x14ac:dyDescent="0.2">
      <c r="A1025" s="363"/>
      <c r="B1025" s="133" t="s">
        <v>2275</v>
      </c>
      <c r="C1025" s="138" t="s">
        <v>2276</v>
      </c>
      <c r="D1025" s="105">
        <f>SUM(D1026:D1027)</f>
        <v>0</v>
      </c>
      <c r="E1025" s="105">
        <f>SUM('ADICIONES  2018'!C1025:M1025)</f>
        <v>376070186.52999997</v>
      </c>
      <c r="F1025" s="105">
        <f>SUM(F1026:F1027)</f>
        <v>0</v>
      </c>
      <c r="G1025" s="105">
        <f t="shared" ref="G1025:J1025" si="858">SUM(G1026:G1027)</f>
        <v>0</v>
      </c>
      <c r="H1025" s="105">
        <f t="shared" si="858"/>
        <v>0</v>
      </c>
      <c r="I1025" s="105">
        <f t="shared" si="858"/>
        <v>0</v>
      </c>
      <c r="J1025" s="105">
        <f t="shared" si="858"/>
        <v>0</v>
      </c>
      <c r="K1025" s="286">
        <f t="shared" si="824"/>
        <v>376070186.52999997</v>
      </c>
      <c r="L1025" s="105">
        <f t="shared" ref="L1025:Q1025" si="859">SUM(L1026:L1027)</f>
        <v>0</v>
      </c>
      <c r="M1025" s="105">
        <f t="shared" si="859"/>
        <v>0</v>
      </c>
      <c r="N1025" s="105">
        <f t="shared" si="859"/>
        <v>0</v>
      </c>
      <c r="O1025" s="105">
        <f t="shared" si="859"/>
        <v>0</v>
      </c>
      <c r="P1025" s="105">
        <f t="shared" si="859"/>
        <v>262415550.56999999</v>
      </c>
      <c r="Q1025" s="105">
        <f t="shared" si="859"/>
        <v>0</v>
      </c>
      <c r="R1025" s="286">
        <f t="shared" si="728"/>
        <v>262415550.56999999</v>
      </c>
      <c r="S1025" s="105">
        <f t="shared" ref="S1025:Z1025" si="860">SUM(S1026:S1027)</f>
        <v>0</v>
      </c>
      <c r="T1025" s="105">
        <f t="shared" si="860"/>
        <v>0</v>
      </c>
      <c r="U1025" s="105">
        <f t="shared" si="860"/>
        <v>113654635.95999999</v>
      </c>
      <c r="V1025" s="105">
        <f t="shared" si="860"/>
        <v>0</v>
      </c>
      <c r="W1025" s="105">
        <f t="shared" si="860"/>
        <v>0</v>
      </c>
      <c r="X1025" s="105">
        <f t="shared" si="860"/>
        <v>0</v>
      </c>
      <c r="Y1025" s="105">
        <f t="shared" si="860"/>
        <v>0</v>
      </c>
      <c r="Z1025" s="105">
        <f t="shared" si="860"/>
        <v>0</v>
      </c>
      <c r="AA1025" s="286">
        <f t="shared" si="846"/>
        <v>113654635.95999999</v>
      </c>
      <c r="AB1025" s="286">
        <f t="shared" si="781"/>
        <v>376070186.52999997</v>
      </c>
      <c r="AC1025" s="36">
        <f t="shared" si="793"/>
        <v>1</v>
      </c>
    </row>
    <row r="1026" spans="1:29" ht="28.5" x14ac:dyDescent="0.2">
      <c r="B1026" s="140" t="s">
        <v>2277</v>
      </c>
      <c r="C1026" s="137" t="s">
        <v>2278</v>
      </c>
      <c r="D1026" s="287"/>
      <c r="E1026" s="285">
        <f>SUM('ADICIONES  2018'!C1026:M1026)</f>
        <v>262415550.56999999</v>
      </c>
      <c r="F1026" s="287"/>
      <c r="G1026" s="287"/>
      <c r="H1026" s="287"/>
      <c r="I1026" s="287"/>
      <c r="J1026" s="287"/>
      <c r="K1026" s="287">
        <f t="shared" si="824"/>
        <v>262415550.56999999</v>
      </c>
      <c r="L1026" s="287"/>
      <c r="M1026" s="287"/>
      <c r="N1026" s="287"/>
      <c r="O1026" s="287"/>
      <c r="P1026" s="287">
        <v>262415550.56999999</v>
      </c>
      <c r="Q1026" s="287"/>
      <c r="R1026" s="287">
        <f t="shared" si="728"/>
        <v>262415550.56999999</v>
      </c>
      <c r="S1026" s="287"/>
      <c r="T1026" s="287"/>
      <c r="U1026" s="287"/>
      <c r="V1026" s="287"/>
      <c r="W1026" s="287"/>
      <c r="X1026" s="287"/>
      <c r="Y1026" s="287"/>
      <c r="Z1026" s="287"/>
      <c r="AA1026" s="287">
        <f t="shared" si="846"/>
        <v>0</v>
      </c>
      <c r="AB1026" s="287">
        <f t="shared" si="781"/>
        <v>262415550.56999999</v>
      </c>
      <c r="AC1026" s="37">
        <f t="shared" ref="AC1026:AC1233" si="861">+AB1026/K1026</f>
        <v>1</v>
      </c>
    </row>
    <row r="1027" spans="1:29" ht="28.5" x14ac:dyDescent="0.2">
      <c r="B1027" s="140" t="s">
        <v>2277</v>
      </c>
      <c r="C1027" s="137" t="s">
        <v>2278</v>
      </c>
      <c r="D1027" s="287"/>
      <c r="E1027" s="285">
        <f>SUM('ADICIONES  2018'!C1027:M1027)</f>
        <v>113654635.95999999</v>
      </c>
      <c r="F1027" s="287"/>
      <c r="G1027" s="287"/>
      <c r="H1027" s="287"/>
      <c r="I1027" s="287"/>
      <c r="J1027" s="287"/>
      <c r="K1027" s="287">
        <f t="shared" si="824"/>
        <v>113654635.95999999</v>
      </c>
      <c r="L1027" s="287"/>
      <c r="M1027" s="287"/>
      <c r="N1027" s="287"/>
      <c r="O1027" s="287"/>
      <c r="P1027" s="287"/>
      <c r="Q1027" s="287"/>
      <c r="R1027" s="287">
        <f t="shared" ref="R1027" si="862">SUM(L1027:Q1027)</f>
        <v>0</v>
      </c>
      <c r="S1027" s="287"/>
      <c r="T1027" s="287"/>
      <c r="U1027" s="287">
        <v>113654635.95999999</v>
      </c>
      <c r="V1027" s="287"/>
      <c r="W1027" s="287"/>
      <c r="X1027" s="287"/>
      <c r="Y1027" s="287"/>
      <c r="Z1027" s="287"/>
      <c r="AA1027" s="287">
        <f t="shared" ref="AA1027" si="863">SUM(S1027:Z1027)</f>
        <v>113654635.95999999</v>
      </c>
      <c r="AB1027" s="287">
        <f t="shared" si="781"/>
        <v>113654635.95999999</v>
      </c>
      <c r="AC1027" s="37">
        <f t="shared" si="861"/>
        <v>1</v>
      </c>
    </row>
    <row r="1028" spans="1:29" s="79" customFormat="1" ht="31.5" x14ac:dyDescent="0.2">
      <c r="A1028" s="363"/>
      <c r="B1028" s="133" t="s">
        <v>974</v>
      </c>
      <c r="C1028" s="138" t="s">
        <v>975</v>
      </c>
      <c r="D1028" s="105">
        <f>SUM(D1029:D1041)</f>
        <v>0</v>
      </c>
      <c r="E1028" s="105">
        <f>SUM('ADICIONES  2018'!C1028:M1028)</f>
        <v>15362389057.259998</v>
      </c>
      <c r="F1028" s="105">
        <f t="shared" ref="F1028:J1028" si="864">SUM(F1029:F1041)</f>
        <v>400</v>
      </c>
      <c r="G1028" s="105">
        <f t="shared" si="864"/>
        <v>0</v>
      </c>
      <c r="H1028" s="105">
        <f t="shared" si="864"/>
        <v>0</v>
      </c>
      <c r="I1028" s="105">
        <f t="shared" si="864"/>
        <v>0</v>
      </c>
      <c r="J1028" s="105">
        <f t="shared" si="864"/>
        <v>0</v>
      </c>
      <c r="K1028" s="105">
        <f t="shared" si="824"/>
        <v>15362388657.259998</v>
      </c>
      <c r="L1028" s="105">
        <f t="shared" ref="L1028:Q1028" si="865">SUM(L1029:L1041)</f>
        <v>0</v>
      </c>
      <c r="M1028" s="105">
        <f t="shared" si="865"/>
        <v>0</v>
      </c>
      <c r="N1028" s="105">
        <f t="shared" si="865"/>
        <v>0</v>
      </c>
      <c r="O1028" s="105">
        <f t="shared" si="865"/>
        <v>0</v>
      </c>
      <c r="P1028" s="105">
        <f t="shared" si="865"/>
        <v>15362389057.260002</v>
      </c>
      <c r="Q1028" s="105">
        <f t="shared" si="865"/>
        <v>0</v>
      </c>
      <c r="R1028" s="105">
        <f t="shared" si="728"/>
        <v>15362389057.260002</v>
      </c>
      <c r="S1028" s="105">
        <f t="shared" ref="S1028:Z1028" si="866">SUM(S1029:S1041)</f>
        <v>0</v>
      </c>
      <c r="T1028" s="105">
        <f t="shared" si="866"/>
        <v>0</v>
      </c>
      <c r="U1028" s="105">
        <f t="shared" si="866"/>
        <v>0</v>
      </c>
      <c r="V1028" s="105">
        <f t="shared" si="866"/>
        <v>0</v>
      </c>
      <c r="W1028" s="105">
        <f t="shared" si="866"/>
        <v>0</v>
      </c>
      <c r="X1028" s="105">
        <f t="shared" si="866"/>
        <v>0</v>
      </c>
      <c r="Y1028" s="105">
        <f t="shared" si="866"/>
        <v>0</v>
      </c>
      <c r="Z1028" s="105">
        <f t="shared" si="866"/>
        <v>0</v>
      </c>
      <c r="AA1028" s="105">
        <f t="shared" si="846"/>
        <v>0</v>
      </c>
      <c r="AB1028" s="105">
        <f t="shared" si="781"/>
        <v>15362389057.260002</v>
      </c>
      <c r="AC1028" s="104">
        <f t="shared" si="861"/>
        <v>1.0000000260376178</v>
      </c>
    </row>
    <row r="1029" spans="1:29" ht="28.5" x14ac:dyDescent="0.2">
      <c r="B1029" s="140" t="s">
        <v>1592</v>
      </c>
      <c r="C1029" s="137" t="s">
        <v>1593</v>
      </c>
      <c r="D1029" s="287">
        <v>0</v>
      </c>
      <c r="E1029" s="285">
        <f>SUM('ADICIONES  2018'!C1029:M1029)</f>
        <v>521003231</v>
      </c>
      <c r="F1029" s="287"/>
      <c r="G1029" s="287"/>
      <c r="H1029" s="287"/>
      <c r="I1029" s="287"/>
      <c r="J1029" s="287"/>
      <c r="K1029" s="287">
        <f t="shared" si="824"/>
        <v>521003231</v>
      </c>
      <c r="L1029" s="287"/>
      <c r="M1029" s="287"/>
      <c r="N1029" s="287"/>
      <c r="O1029" s="287"/>
      <c r="P1029" s="287">
        <v>521003231</v>
      </c>
      <c r="Q1029" s="287"/>
      <c r="R1029" s="287">
        <f t="shared" si="728"/>
        <v>521003231</v>
      </c>
      <c r="S1029" s="287"/>
      <c r="T1029" s="287"/>
      <c r="U1029" s="287"/>
      <c r="V1029" s="287"/>
      <c r="W1029" s="287"/>
      <c r="X1029" s="287"/>
      <c r="Y1029" s="287"/>
      <c r="Z1029" s="287"/>
      <c r="AA1029" s="287">
        <f t="shared" si="846"/>
        <v>0</v>
      </c>
      <c r="AB1029" s="287">
        <f t="shared" si="781"/>
        <v>521003231</v>
      </c>
      <c r="AC1029" s="37">
        <f t="shared" si="861"/>
        <v>1</v>
      </c>
    </row>
    <row r="1030" spans="1:29" ht="28.5" x14ac:dyDescent="0.2">
      <c r="B1030" s="140" t="s">
        <v>1592</v>
      </c>
      <c r="C1030" s="137" t="s">
        <v>1593</v>
      </c>
      <c r="D1030" s="287"/>
      <c r="E1030" s="285">
        <f>SUM('ADICIONES  2018'!C1030:M1030)</f>
        <v>1108444584.0999999</v>
      </c>
      <c r="F1030" s="287"/>
      <c r="G1030" s="287"/>
      <c r="H1030" s="287"/>
      <c r="I1030" s="287"/>
      <c r="J1030" s="287"/>
      <c r="K1030" s="287">
        <f t="shared" si="824"/>
        <v>1108444584.0999999</v>
      </c>
      <c r="L1030" s="287"/>
      <c r="M1030" s="287"/>
      <c r="N1030" s="287"/>
      <c r="O1030" s="287"/>
      <c r="P1030" s="287">
        <v>1108444584.0999999</v>
      </c>
      <c r="Q1030" s="287"/>
      <c r="R1030" s="287">
        <f t="shared" si="728"/>
        <v>1108444584.0999999</v>
      </c>
      <c r="S1030" s="287"/>
      <c r="T1030" s="287"/>
      <c r="U1030" s="287"/>
      <c r="V1030" s="287"/>
      <c r="W1030" s="287"/>
      <c r="X1030" s="287"/>
      <c r="Y1030" s="287"/>
      <c r="Z1030" s="287"/>
      <c r="AA1030" s="287">
        <f t="shared" si="846"/>
        <v>0</v>
      </c>
      <c r="AB1030" s="287">
        <f t="shared" si="781"/>
        <v>1108444584.0999999</v>
      </c>
      <c r="AC1030" s="37">
        <f t="shared" si="861"/>
        <v>1</v>
      </c>
    </row>
    <row r="1031" spans="1:29" ht="42.75" x14ac:dyDescent="0.2">
      <c r="B1031" s="140" t="s">
        <v>1594</v>
      </c>
      <c r="C1031" s="137" t="s">
        <v>1595</v>
      </c>
      <c r="D1031" s="287">
        <v>0</v>
      </c>
      <c r="E1031" s="285">
        <f>SUM('ADICIONES  2018'!C1031:M1031)</f>
        <v>214852293</v>
      </c>
      <c r="F1031" s="287"/>
      <c r="G1031" s="287"/>
      <c r="H1031" s="287"/>
      <c r="I1031" s="287"/>
      <c r="J1031" s="287"/>
      <c r="K1031" s="287">
        <f t="shared" si="824"/>
        <v>214852293</v>
      </c>
      <c r="L1031" s="287"/>
      <c r="M1031" s="287"/>
      <c r="N1031" s="287"/>
      <c r="O1031" s="287"/>
      <c r="P1031" s="287">
        <v>214852293</v>
      </c>
      <c r="Q1031" s="287"/>
      <c r="R1031" s="287">
        <f t="shared" si="728"/>
        <v>214852293</v>
      </c>
      <c r="S1031" s="287"/>
      <c r="T1031" s="287"/>
      <c r="U1031" s="287"/>
      <c r="V1031" s="287"/>
      <c r="W1031" s="287"/>
      <c r="X1031" s="287"/>
      <c r="Y1031" s="287"/>
      <c r="Z1031" s="287"/>
      <c r="AA1031" s="287">
        <f t="shared" si="846"/>
        <v>0</v>
      </c>
      <c r="AB1031" s="287">
        <f t="shared" si="781"/>
        <v>214852293</v>
      </c>
      <c r="AC1031" s="37">
        <f t="shared" si="861"/>
        <v>1</v>
      </c>
    </row>
    <row r="1032" spans="1:29" ht="42.75" x14ac:dyDescent="0.2">
      <c r="B1032" s="140" t="s">
        <v>1594</v>
      </c>
      <c r="C1032" s="137" t="s">
        <v>1595</v>
      </c>
      <c r="D1032" s="287"/>
      <c r="E1032" s="285">
        <f>SUM('ADICIONES  2018'!C1032:M1032)</f>
        <v>380111827.61000001</v>
      </c>
      <c r="F1032" s="287"/>
      <c r="G1032" s="287"/>
      <c r="H1032" s="287"/>
      <c r="I1032" s="287"/>
      <c r="J1032" s="287"/>
      <c r="K1032" s="287">
        <f t="shared" si="824"/>
        <v>380111827.61000001</v>
      </c>
      <c r="L1032" s="287"/>
      <c r="M1032" s="287"/>
      <c r="N1032" s="287"/>
      <c r="O1032" s="287"/>
      <c r="P1032" s="287">
        <v>380111827.61000001</v>
      </c>
      <c r="Q1032" s="287"/>
      <c r="R1032" s="287">
        <f t="shared" si="728"/>
        <v>380111827.61000001</v>
      </c>
      <c r="S1032" s="287"/>
      <c r="T1032" s="287"/>
      <c r="U1032" s="287"/>
      <c r="V1032" s="287"/>
      <c r="W1032" s="287"/>
      <c r="X1032" s="287"/>
      <c r="Y1032" s="287"/>
      <c r="Z1032" s="287"/>
      <c r="AA1032" s="287">
        <f t="shared" si="846"/>
        <v>0</v>
      </c>
      <c r="AB1032" s="287">
        <f t="shared" si="781"/>
        <v>380111827.61000001</v>
      </c>
      <c r="AC1032" s="37">
        <f t="shared" si="861"/>
        <v>1</v>
      </c>
    </row>
    <row r="1033" spans="1:29" ht="42.75" x14ac:dyDescent="0.2">
      <c r="B1033" s="140" t="s">
        <v>1596</v>
      </c>
      <c r="C1033" s="137" t="s">
        <v>1597</v>
      </c>
      <c r="D1033" s="287">
        <v>0</v>
      </c>
      <c r="E1033" s="285">
        <f>SUM('ADICIONES  2018'!C1033:M1033)</f>
        <v>1817605932.6600001</v>
      </c>
      <c r="F1033" s="287"/>
      <c r="G1033" s="287"/>
      <c r="H1033" s="287"/>
      <c r="I1033" s="287"/>
      <c r="J1033" s="287"/>
      <c r="K1033" s="287">
        <f t="shared" si="824"/>
        <v>1817605932.6600001</v>
      </c>
      <c r="L1033" s="287"/>
      <c r="M1033" s="287"/>
      <c r="N1033" s="287"/>
      <c r="O1033" s="287"/>
      <c r="P1033" s="287">
        <v>1817605932.6600001</v>
      </c>
      <c r="Q1033" s="287"/>
      <c r="R1033" s="287">
        <f t="shared" si="728"/>
        <v>1817605932.6600001</v>
      </c>
      <c r="S1033" s="287"/>
      <c r="T1033" s="287"/>
      <c r="U1033" s="287"/>
      <c r="V1033" s="287"/>
      <c r="W1033" s="287"/>
      <c r="X1033" s="287"/>
      <c r="Y1033" s="287"/>
      <c r="Z1033" s="287"/>
      <c r="AA1033" s="287">
        <f t="shared" si="846"/>
        <v>0</v>
      </c>
      <c r="AB1033" s="287">
        <f t="shared" si="781"/>
        <v>1817605932.6600001</v>
      </c>
      <c r="AC1033" s="37">
        <f t="shared" si="861"/>
        <v>1</v>
      </c>
    </row>
    <row r="1034" spans="1:29" ht="42.75" x14ac:dyDescent="0.2">
      <c r="B1034" s="140" t="s">
        <v>1596</v>
      </c>
      <c r="C1034" s="137" t="s">
        <v>1597</v>
      </c>
      <c r="D1034" s="287"/>
      <c r="E1034" s="285">
        <f>SUM('ADICIONES  2018'!C1034:M1034)</f>
        <v>2085124515.49</v>
      </c>
      <c r="F1034" s="287"/>
      <c r="G1034" s="287"/>
      <c r="H1034" s="287"/>
      <c r="I1034" s="287"/>
      <c r="J1034" s="287"/>
      <c r="K1034" s="287">
        <f t="shared" si="824"/>
        <v>2085124515.49</v>
      </c>
      <c r="L1034" s="287"/>
      <c r="M1034" s="287"/>
      <c r="N1034" s="287"/>
      <c r="O1034" s="287"/>
      <c r="P1034" s="287">
        <v>2085124515.49</v>
      </c>
      <c r="Q1034" s="287"/>
      <c r="R1034" s="287">
        <f t="shared" si="728"/>
        <v>2085124515.49</v>
      </c>
      <c r="S1034" s="287"/>
      <c r="T1034" s="287"/>
      <c r="U1034" s="287"/>
      <c r="V1034" s="287"/>
      <c r="W1034" s="287"/>
      <c r="X1034" s="287"/>
      <c r="Y1034" s="287"/>
      <c r="Z1034" s="287"/>
      <c r="AA1034" s="287">
        <f t="shared" si="846"/>
        <v>0</v>
      </c>
      <c r="AB1034" s="287">
        <f t="shared" si="781"/>
        <v>2085124515.49</v>
      </c>
      <c r="AC1034" s="37">
        <f t="shared" si="861"/>
        <v>1</v>
      </c>
    </row>
    <row r="1035" spans="1:29" ht="28.5" x14ac:dyDescent="0.2">
      <c r="B1035" s="140" t="s">
        <v>1598</v>
      </c>
      <c r="C1035" s="137" t="s">
        <v>1599</v>
      </c>
      <c r="D1035" s="287">
        <v>0</v>
      </c>
      <c r="E1035" s="285">
        <f>SUM('ADICIONES  2018'!C1035:M1035)</f>
        <v>222742119</v>
      </c>
      <c r="F1035" s="287">
        <v>400</v>
      </c>
      <c r="G1035" s="287"/>
      <c r="H1035" s="287"/>
      <c r="I1035" s="287"/>
      <c r="J1035" s="287"/>
      <c r="K1035" s="287">
        <f t="shared" si="824"/>
        <v>222741719</v>
      </c>
      <c r="L1035" s="287"/>
      <c r="M1035" s="287"/>
      <c r="N1035" s="287"/>
      <c r="O1035" s="287"/>
      <c r="P1035" s="287">
        <v>222742119</v>
      </c>
      <c r="Q1035" s="287"/>
      <c r="R1035" s="287">
        <f t="shared" si="728"/>
        <v>222742119</v>
      </c>
      <c r="S1035" s="287"/>
      <c r="T1035" s="287"/>
      <c r="U1035" s="287"/>
      <c r="V1035" s="287"/>
      <c r="W1035" s="287"/>
      <c r="X1035" s="287"/>
      <c r="Y1035" s="287"/>
      <c r="Z1035" s="287"/>
      <c r="AA1035" s="287">
        <f t="shared" si="846"/>
        <v>0</v>
      </c>
      <c r="AB1035" s="287">
        <f t="shared" si="781"/>
        <v>222742119</v>
      </c>
      <c r="AC1035" s="37">
        <f t="shared" si="861"/>
        <v>1.0000017958018901</v>
      </c>
    </row>
    <row r="1036" spans="1:29" ht="28.5" x14ac:dyDescent="0.2">
      <c r="B1036" s="140" t="s">
        <v>1598</v>
      </c>
      <c r="C1036" s="137" t="s">
        <v>1599</v>
      </c>
      <c r="D1036" s="287">
        <v>0</v>
      </c>
      <c r="E1036" s="285">
        <f>SUM('ADICIONES  2018'!C1036:M1036)</f>
        <v>4824524540.3400002</v>
      </c>
      <c r="F1036" s="287"/>
      <c r="G1036" s="287"/>
      <c r="H1036" s="287"/>
      <c r="I1036" s="287"/>
      <c r="J1036" s="287"/>
      <c r="K1036" s="287">
        <f t="shared" si="824"/>
        <v>4824524540.3400002</v>
      </c>
      <c r="L1036" s="287"/>
      <c r="M1036" s="287"/>
      <c r="N1036" s="287"/>
      <c r="O1036" s="287"/>
      <c r="P1036" s="287">
        <v>4824524540.3400002</v>
      </c>
      <c r="Q1036" s="287"/>
      <c r="R1036" s="287">
        <f t="shared" si="728"/>
        <v>4824524540.3400002</v>
      </c>
      <c r="S1036" s="287"/>
      <c r="T1036" s="287"/>
      <c r="U1036" s="287"/>
      <c r="V1036" s="287"/>
      <c r="W1036" s="287"/>
      <c r="X1036" s="287"/>
      <c r="Y1036" s="287"/>
      <c r="Z1036" s="287"/>
      <c r="AA1036" s="287">
        <f t="shared" si="846"/>
        <v>0</v>
      </c>
      <c r="AB1036" s="287">
        <f t="shared" si="781"/>
        <v>4824524540.3400002</v>
      </c>
      <c r="AC1036" s="37">
        <f t="shared" si="861"/>
        <v>1</v>
      </c>
    </row>
    <row r="1037" spans="1:29" ht="28.5" x14ac:dyDescent="0.2">
      <c r="B1037" s="140" t="s">
        <v>1598</v>
      </c>
      <c r="C1037" s="137" t="s">
        <v>1599</v>
      </c>
      <c r="D1037" s="287"/>
      <c r="E1037" s="285">
        <f>SUM('ADICIONES  2018'!C1037:M1037)</f>
        <v>3821360163.1300001</v>
      </c>
      <c r="F1037" s="287"/>
      <c r="G1037" s="287"/>
      <c r="H1037" s="287"/>
      <c r="I1037" s="287"/>
      <c r="J1037" s="287"/>
      <c r="K1037" s="287">
        <f t="shared" si="824"/>
        <v>3821360163.1300001</v>
      </c>
      <c r="L1037" s="287"/>
      <c r="M1037" s="287"/>
      <c r="N1037" s="287"/>
      <c r="O1037" s="287"/>
      <c r="P1037" s="287">
        <v>3821360163.1300001</v>
      </c>
      <c r="Q1037" s="287"/>
      <c r="R1037" s="287">
        <f t="shared" si="728"/>
        <v>3821360163.1300001</v>
      </c>
      <c r="S1037" s="287"/>
      <c r="T1037" s="287"/>
      <c r="U1037" s="287"/>
      <c r="V1037" s="287"/>
      <c r="W1037" s="287"/>
      <c r="X1037" s="287"/>
      <c r="Y1037" s="287"/>
      <c r="Z1037" s="287"/>
      <c r="AA1037" s="287">
        <f t="shared" si="846"/>
        <v>0</v>
      </c>
      <c r="AB1037" s="287">
        <f t="shared" si="781"/>
        <v>3821360163.1300001</v>
      </c>
      <c r="AC1037" s="37">
        <f t="shared" si="861"/>
        <v>1</v>
      </c>
    </row>
    <row r="1038" spans="1:29" ht="42.75" x14ac:dyDescent="0.2">
      <c r="B1038" s="140" t="s">
        <v>1600</v>
      </c>
      <c r="C1038" s="137" t="s">
        <v>1601</v>
      </c>
      <c r="D1038" s="287">
        <v>0</v>
      </c>
      <c r="E1038" s="285">
        <f>SUM('ADICIONES  2018'!C1038:M1038)</f>
        <v>206233</v>
      </c>
      <c r="F1038" s="287"/>
      <c r="G1038" s="287"/>
      <c r="H1038" s="287"/>
      <c r="I1038" s="287"/>
      <c r="J1038" s="287"/>
      <c r="K1038" s="287">
        <f t="shared" si="824"/>
        <v>206233</v>
      </c>
      <c r="L1038" s="287"/>
      <c r="M1038" s="287"/>
      <c r="N1038" s="287"/>
      <c r="O1038" s="287"/>
      <c r="P1038" s="287">
        <v>206233</v>
      </c>
      <c r="Q1038" s="287"/>
      <c r="R1038" s="287">
        <f t="shared" si="728"/>
        <v>206233</v>
      </c>
      <c r="S1038" s="287"/>
      <c r="T1038" s="287"/>
      <c r="U1038" s="287"/>
      <c r="V1038" s="287"/>
      <c r="W1038" s="287"/>
      <c r="X1038" s="287"/>
      <c r="Y1038" s="287"/>
      <c r="Z1038" s="287"/>
      <c r="AA1038" s="287">
        <f t="shared" si="846"/>
        <v>0</v>
      </c>
      <c r="AB1038" s="287">
        <f t="shared" si="781"/>
        <v>206233</v>
      </c>
      <c r="AC1038" s="37">
        <f t="shared" si="861"/>
        <v>1</v>
      </c>
    </row>
    <row r="1039" spans="1:29" ht="42.75" x14ac:dyDescent="0.2">
      <c r="B1039" s="140" t="s">
        <v>1600</v>
      </c>
      <c r="C1039" s="137" t="s">
        <v>1601</v>
      </c>
      <c r="D1039" s="287"/>
      <c r="E1039" s="285">
        <f>SUM('ADICIONES  2018'!C1039:M1039)</f>
        <v>190236192.61000001</v>
      </c>
      <c r="F1039" s="287"/>
      <c r="G1039" s="287"/>
      <c r="H1039" s="287"/>
      <c r="I1039" s="287"/>
      <c r="J1039" s="287"/>
      <c r="K1039" s="287">
        <f t="shared" si="824"/>
        <v>190236192.61000001</v>
      </c>
      <c r="L1039" s="287"/>
      <c r="M1039" s="287"/>
      <c r="N1039" s="287"/>
      <c r="O1039" s="287"/>
      <c r="P1039" s="287">
        <v>190236192.61000001</v>
      </c>
      <c r="Q1039" s="287"/>
      <c r="R1039" s="287">
        <f t="shared" si="728"/>
        <v>190236192.61000001</v>
      </c>
      <c r="S1039" s="287"/>
      <c r="T1039" s="287"/>
      <c r="U1039" s="287"/>
      <c r="V1039" s="287"/>
      <c r="W1039" s="287"/>
      <c r="X1039" s="287"/>
      <c r="Y1039" s="287"/>
      <c r="Z1039" s="287"/>
      <c r="AA1039" s="287">
        <f t="shared" si="846"/>
        <v>0</v>
      </c>
      <c r="AB1039" s="287">
        <f t="shared" si="781"/>
        <v>190236192.61000001</v>
      </c>
      <c r="AC1039" s="37">
        <f t="shared" si="861"/>
        <v>1</v>
      </c>
    </row>
    <row r="1040" spans="1:29" ht="42.75" x14ac:dyDescent="0.2">
      <c r="B1040" s="140" t="s">
        <v>1602</v>
      </c>
      <c r="C1040" s="137" t="s">
        <v>1603</v>
      </c>
      <c r="D1040" s="287">
        <v>0</v>
      </c>
      <c r="E1040" s="285">
        <f>SUM('ADICIONES  2018'!C1040:M1040)</f>
        <v>75873498</v>
      </c>
      <c r="F1040" s="287"/>
      <c r="G1040" s="287"/>
      <c r="H1040" s="287"/>
      <c r="I1040" s="287"/>
      <c r="J1040" s="287"/>
      <c r="K1040" s="287">
        <f t="shared" si="824"/>
        <v>75873498</v>
      </c>
      <c r="L1040" s="287"/>
      <c r="M1040" s="287"/>
      <c r="N1040" s="287"/>
      <c r="O1040" s="287"/>
      <c r="P1040" s="287">
        <v>75873498</v>
      </c>
      <c r="Q1040" s="287"/>
      <c r="R1040" s="287">
        <f t="shared" si="728"/>
        <v>75873498</v>
      </c>
      <c r="S1040" s="287"/>
      <c r="T1040" s="287"/>
      <c r="U1040" s="287"/>
      <c r="V1040" s="287"/>
      <c r="W1040" s="287"/>
      <c r="X1040" s="287"/>
      <c r="Y1040" s="287"/>
      <c r="Z1040" s="287"/>
      <c r="AA1040" s="287">
        <f t="shared" si="846"/>
        <v>0</v>
      </c>
      <c r="AB1040" s="287">
        <f t="shared" si="781"/>
        <v>75873498</v>
      </c>
      <c r="AC1040" s="37">
        <f t="shared" si="861"/>
        <v>1</v>
      </c>
    </row>
    <row r="1041" spans="1:29" ht="42.75" x14ac:dyDescent="0.2">
      <c r="B1041" s="140" t="s">
        <v>1602</v>
      </c>
      <c r="C1041" s="137" t="s">
        <v>1603</v>
      </c>
      <c r="D1041" s="287"/>
      <c r="E1041" s="285">
        <f>SUM('ADICIONES  2018'!C1041:M1041)</f>
        <v>100303927.31999999</v>
      </c>
      <c r="F1041" s="287"/>
      <c r="G1041" s="287"/>
      <c r="H1041" s="287"/>
      <c r="I1041" s="287"/>
      <c r="J1041" s="287"/>
      <c r="K1041" s="287">
        <f t="shared" si="824"/>
        <v>100303927.31999999</v>
      </c>
      <c r="L1041" s="287"/>
      <c r="M1041" s="287"/>
      <c r="N1041" s="287"/>
      <c r="O1041" s="287"/>
      <c r="P1041" s="287">
        <v>100303927.31999999</v>
      </c>
      <c r="Q1041" s="287"/>
      <c r="R1041" s="287">
        <f t="shared" si="728"/>
        <v>100303927.31999999</v>
      </c>
      <c r="S1041" s="287"/>
      <c r="T1041" s="287"/>
      <c r="U1041" s="287"/>
      <c r="V1041" s="287"/>
      <c r="W1041" s="287"/>
      <c r="X1041" s="287"/>
      <c r="Y1041" s="287"/>
      <c r="Z1041" s="287"/>
      <c r="AA1041" s="287">
        <f t="shared" si="846"/>
        <v>0</v>
      </c>
      <c r="AB1041" s="287">
        <f t="shared" si="781"/>
        <v>100303927.31999999</v>
      </c>
      <c r="AC1041" s="37">
        <f t="shared" si="861"/>
        <v>1</v>
      </c>
    </row>
    <row r="1042" spans="1:29" s="79" customFormat="1" ht="47.25" x14ac:dyDescent="0.2">
      <c r="A1042" s="363"/>
      <c r="B1042" s="133" t="s">
        <v>2279</v>
      </c>
      <c r="C1042" s="138" t="s">
        <v>2280</v>
      </c>
      <c r="D1042" s="105">
        <f>SUM(D1043:D1044)</f>
        <v>0</v>
      </c>
      <c r="E1042" s="105">
        <f>SUM('ADICIONES  2018'!C1042:M1042)</f>
        <v>1601377900.04</v>
      </c>
      <c r="F1042" s="105">
        <f t="shared" ref="F1042:J1042" si="867">SUM(F1043:F1044)</f>
        <v>0</v>
      </c>
      <c r="G1042" s="105">
        <f t="shared" si="867"/>
        <v>0</v>
      </c>
      <c r="H1042" s="105">
        <f t="shared" si="867"/>
        <v>0</v>
      </c>
      <c r="I1042" s="105">
        <f t="shared" si="867"/>
        <v>0</v>
      </c>
      <c r="J1042" s="105">
        <f t="shared" si="867"/>
        <v>0</v>
      </c>
      <c r="K1042" s="105">
        <f t="shared" si="824"/>
        <v>1601377900.04</v>
      </c>
      <c r="L1042" s="105">
        <f t="shared" ref="L1042:Q1042" si="868">SUM(L1043:L1044)</f>
        <v>0</v>
      </c>
      <c r="M1042" s="105">
        <f t="shared" si="868"/>
        <v>0</v>
      </c>
      <c r="N1042" s="105">
        <f t="shared" si="868"/>
        <v>0</v>
      </c>
      <c r="O1042" s="105">
        <f t="shared" si="868"/>
        <v>0</v>
      </c>
      <c r="P1042" s="105">
        <f t="shared" si="868"/>
        <v>1289883453.4400001</v>
      </c>
      <c r="Q1042" s="105">
        <f t="shared" si="868"/>
        <v>0</v>
      </c>
      <c r="R1042" s="105">
        <f t="shared" si="728"/>
        <v>1289883453.4400001</v>
      </c>
      <c r="S1042" s="105">
        <f t="shared" ref="S1042:Z1042" si="869">SUM(S1043:S1044)</f>
        <v>0</v>
      </c>
      <c r="T1042" s="105">
        <f t="shared" si="869"/>
        <v>0</v>
      </c>
      <c r="U1042" s="105">
        <f t="shared" si="869"/>
        <v>311494446</v>
      </c>
      <c r="V1042" s="105">
        <f t="shared" si="869"/>
        <v>0</v>
      </c>
      <c r="W1042" s="105">
        <f t="shared" si="869"/>
        <v>0</v>
      </c>
      <c r="X1042" s="105">
        <f t="shared" si="869"/>
        <v>0</v>
      </c>
      <c r="Y1042" s="105">
        <f t="shared" si="869"/>
        <v>0</v>
      </c>
      <c r="Z1042" s="105">
        <f t="shared" si="869"/>
        <v>0</v>
      </c>
      <c r="AA1042" s="105">
        <f t="shared" si="846"/>
        <v>311494446</v>
      </c>
      <c r="AB1042" s="105">
        <f t="shared" si="781"/>
        <v>1601377899.4400001</v>
      </c>
      <c r="AC1042" s="104">
        <f t="shared" si="861"/>
        <v>0.99999999962532271</v>
      </c>
    </row>
    <row r="1043" spans="1:29" ht="28.5" x14ac:dyDescent="0.2">
      <c r="B1043" s="140" t="s">
        <v>2281</v>
      </c>
      <c r="C1043" s="137" t="s">
        <v>2282</v>
      </c>
      <c r="D1043" s="287"/>
      <c r="E1043" s="285">
        <f>SUM('ADICIONES  2018'!C1043:M1043)</f>
        <v>1289883453.4400001</v>
      </c>
      <c r="F1043" s="287"/>
      <c r="G1043" s="287"/>
      <c r="H1043" s="287"/>
      <c r="I1043" s="287"/>
      <c r="J1043" s="287"/>
      <c r="K1043" s="287">
        <f t="shared" si="824"/>
        <v>1289883453.4400001</v>
      </c>
      <c r="L1043" s="287"/>
      <c r="M1043" s="287"/>
      <c r="N1043" s="287"/>
      <c r="O1043" s="287"/>
      <c r="P1043" s="287">
        <v>1289883453.4400001</v>
      </c>
      <c r="Q1043" s="287"/>
      <c r="R1043" s="287">
        <f t="shared" si="728"/>
        <v>1289883453.4400001</v>
      </c>
      <c r="S1043" s="287"/>
      <c r="T1043" s="287"/>
      <c r="U1043" s="287"/>
      <c r="V1043" s="287"/>
      <c r="W1043" s="287"/>
      <c r="X1043" s="287"/>
      <c r="Y1043" s="287"/>
      <c r="Z1043" s="287"/>
      <c r="AA1043" s="287">
        <f t="shared" si="846"/>
        <v>0</v>
      </c>
      <c r="AB1043" s="287">
        <f t="shared" si="781"/>
        <v>1289883453.4400001</v>
      </c>
      <c r="AC1043" s="37">
        <f t="shared" si="861"/>
        <v>1</v>
      </c>
    </row>
    <row r="1044" spans="1:29" ht="28.5" x14ac:dyDescent="0.2">
      <c r="B1044" s="140" t="s">
        <v>2281</v>
      </c>
      <c r="C1044" s="137" t="s">
        <v>2282</v>
      </c>
      <c r="D1044" s="287"/>
      <c r="E1044" s="285">
        <f>SUM('ADICIONES  2018'!C1044:M1044)</f>
        <v>311494446.60000002</v>
      </c>
      <c r="F1044" s="287"/>
      <c r="G1044" s="287"/>
      <c r="H1044" s="287"/>
      <c r="I1044" s="287"/>
      <c r="J1044" s="287"/>
      <c r="K1044" s="287">
        <f t="shared" si="824"/>
        <v>311494446.60000002</v>
      </c>
      <c r="L1044" s="287"/>
      <c r="M1044" s="287"/>
      <c r="N1044" s="287"/>
      <c r="O1044" s="287"/>
      <c r="P1044" s="287"/>
      <c r="Q1044" s="287"/>
      <c r="R1044" s="287">
        <f t="shared" si="728"/>
        <v>0</v>
      </c>
      <c r="S1044" s="287"/>
      <c r="T1044" s="287"/>
      <c r="U1044" s="287">
        <v>311494446</v>
      </c>
      <c r="V1044" s="287"/>
      <c r="W1044" s="287"/>
      <c r="X1044" s="287"/>
      <c r="Y1044" s="287"/>
      <c r="Z1044" s="287"/>
      <c r="AA1044" s="287">
        <f t="shared" si="846"/>
        <v>311494446</v>
      </c>
      <c r="AB1044" s="287">
        <f t="shared" si="781"/>
        <v>311494446</v>
      </c>
      <c r="AC1044" s="37">
        <f t="shared" si="861"/>
        <v>0.99999999807380191</v>
      </c>
    </row>
    <row r="1045" spans="1:29" s="79" customFormat="1" ht="31.5" x14ac:dyDescent="0.2">
      <c r="A1045" s="363"/>
      <c r="B1045" s="133" t="s">
        <v>2283</v>
      </c>
      <c r="C1045" s="138" t="s">
        <v>2284</v>
      </c>
      <c r="D1045" s="105">
        <f>SUM(D1046:D1047)</f>
        <v>0</v>
      </c>
      <c r="E1045" s="105">
        <f>SUM('ADICIONES  2018'!C1045:M1045)</f>
        <v>913155694.88999999</v>
      </c>
      <c r="F1045" s="105">
        <f t="shared" ref="F1045:J1045" si="870">SUM(F1046:F1047)</f>
        <v>0</v>
      </c>
      <c r="G1045" s="105">
        <f t="shared" si="870"/>
        <v>0</v>
      </c>
      <c r="H1045" s="105">
        <f t="shared" si="870"/>
        <v>0</v>
      </c>
      <c r="I1045" s="105">
        <f t="shared" si="870"/>
        <v>0</v>
      </c>
      <c r="J1045" s="105">
        <f t="shared" si="870"/>
        <v>0</v>
      </c>
      <c r="K1045" s="105">
        <f t="shared" si="824"/>
        <v>913155694.88999999</v>
      </c>
      <c r="L1045" s="105">
        <f t="shared" ref="L1045:Q1045" si="871">SUM(L1046:L1047)</f>
        <v>0</v>
      </c>
      <c r="M1045" s="105">
        <f t="shared" si="871"/>
        <v>0</v>
      </c>
      <c r="N1045" s="105">
        <f t="shared" si="871"/>
        <v>0</v>
      </c>
      <c r="O1045" s="105">
        <f t="shared" si="871"/>
        <v>0</v>
      </c>
      <c r="P1045" s="105">
        <f t="shared" si="871"/>
        <v>835939680.88999999</v>
      </c>
      <c r="Q1045" s="105">
        <f t="shared" si="871"/>
        <v>0</v>
      </c>
      <c r="R1045" s="105">
        <f t="shared" si="728"/>
        <v>835939680.88999999</v>
      </c>
      <c r="S1045" s="105">
        <f t="shared" ref="S1045:Z1045" si="872">SUM(S1046:S1047)</f>
        <v>0</v>
      </c>
      <c r="T1045" s="105">
        <f t="shared" si="872"/>
        <v>0</v>
      </c>
      <c r="U1045" s="105">
        <f t="shared" si="872"/>
        <v>77216014</v>
      </c>
      <c r="V1045" s="105">
        <f t="shared" si="872"/>
        <v>0</v>
      </c>
      <c r="W1045" s="105">
        <f t="shared" si="872"/>
        <v>0</v>
      </c>
      <c r="X1045" s="105">
        <f t="shared" si="872"/>
        <v>0</v>
      </c>
      <c r="Y1045" s="105">
        <f t="shared" si="872"/>
        <v>0</v>
      </c>
      <c r="Z1045" s="105">
        <f t="shared" si="872"/>
        <v>0</v>
      </c>
      <c r="AA1045" s="105">
        <f t="shared" si="846"/>
        <v>77216014</v>
      </c>
      <c r="AB1045" s="105">
        <f t="shared" si="781"/>
        <v>913155694.88999999</v>
      </c>
      <c r="AC1045" s="104">
        <f t="shared" si="861"/>
        <v>1</v>
      </c>
    </row>
    <row r="1046" spans="1:29" x14ac:dyDescent="0.2">
      <c r="B1046" s="140" t="s">
        <v>2285</v>
      </c>
      <c r="C1046" s="137" t="s">
        <v>2286</v>
      </c>
      <c r="D1046" s="287"/>
      <c r="E1046" s="285">
        <f>SUM('ADICIONES  2018'!C1046:M1046)</f>
        <v>835939680.88999999</v>
      </c>
      <c r="F1046" s="287"/>
      <c r="G1046" s="287"/>
      <c r="H1046" s="287"/>
      <c r="I1046" s="287"/>
      <c r="J1046" s="287"/>
      <c r="K1046" s="287">
        <f t="shared" si="824"/>
        <v>835939680.88999999</v>
      </c>
      <c r="L1046" s="287"/>
      <c r="M1046" s="287"/>
      <c r="N1046" s="287"/>
      <c r="O1046" s="287"/>
      <c r="P1046" s="287">
        <v>835939680.88999999</v>
      </c>
      <c r="Q1046" s="287"/>
      <c r="R1046" s="287">
        <f t="shared" si="728"/>
        <v>835939680.88999999</v>
      </c>
      <c r="S1046" s="287"/>
      <c r="T1046" s="287"/>
      <c r="U1046" s="287"/>
      <c r="V1046" s="287"/>
      <c r="W1046" s="287"/>
      <c r="X1046" s="287"/>
      <c r="Y1046" s="287"/>
      <c r="Z1046" s="287"/>
      <c r="AA1046" s="287">
        <f t="shared" si="846"/>
        <v>0</v>
      </c>
      <c r="AB1046" s="287">
        <f t="shared" si="781"/>
        <v>835939680.88999999</v>
      </c>
      <c r="AC1046" s="37">
        <f t="shared" si="861"/>
        <v>1</v>
      </c>
    </row>
    <row r="1047" spans="1:29" x14ac:dyDescent="0.2">
      <c r="B1047" s="140" t="s">
        <v>2285</v>
      </c>
      <c r="C1047" s="137" t="s">
        <v>2286</v>
      </c>
      <c r="D1047" s="287"/>
      <c r="E1047" s="285">
        <f>SUM('ADICIONES  2018'!C1047:M1047)</f>
        <v>77216014</v>
      </c>
      <c r="F1047" s="287"/>
      <c r="G1047" s="287"/>
      <c r="H1047" s="287"/>
      <c r="I1047" s="287"/>
      <c r="J1047" s="287"/>
      <c r="K1047" s="287">
        <f t="shared" si="824"/>
        <v>77216014</v>
      </c>
      <c r="L1047" s="287"/>
      <c r="M1047" s="287"/>
      <c r="N1047" s="287"/>
      <c r="O1047" s="287"/>
      <c r="P1047" s="287"/>
      <c r="Q1047" s="287"/>
      <c r="R1047" s="287">
        <f t="shared" si="728"/>
        <v>0</v>
      </c>
      <c r="S1047" s="287"/>
      <c r="T1047" s="287"/>
      <c r="U1047" s="287">
        <v>77216014</v>
      </c>
      <c r="V1047" s="287"/>
      <c r="W1047" s="287"/>
      <c r="X1047" s="287"/>
      <c r="Y1047" s="287"/>
      <c r="Z1047" s="287"/>
      <c r="AA1047" s="287">
        <f t="shared" si="846"/>
        <v>77216014</v>
      </c>
      <c r="AB1047" s="287">
        <f t="shared" si="781"/>
        <v>77216014</v>
      </c>
      <c r="AC1047" s="37">
        <f t="shared" si="861"/>
        <v>1</v>
      </c>
    </row>
    <row r="1048" spans="1:29" s="79" customFormat="1" ht="15.75" x14ac:dyDescent="0.2">
      <c r="A1048" s="363"/>
      <c r="B1048" s="133" t="s">
        <v>2287</v>
      </c>
      <c r="C1048" s="138" t="s">
        <v>2288</v>
      </c>
      <c r="D1048" s="105">
        <f>SUM(D1049:D1051)</f>
        <v>0</v>
      </c>
      <c r="E1048" s="105">
        <f>SUM('ADICIONES  2018'!C1048:M1048)</f>
        <v>296627954.42000002</v>
      </c>
      <c r="F1048" s="105">
        <f t="shared" ref="F1048:J1048" si="873">SUM(F1049:F1051)</f>
        <v>0</v>
      </c>
      <c r="G1048" s="105">
        <f t="shared" si="873"/>
        <v>0</v>
      </c>
      <c r="H1048" s="105">
        <f t="shared" si="873"/>
        <v>0</v>
      </c>
      <c r="I1048" s="105">
        <f t="shared" si="873"/>
        <v>0</v>
      </c>
      <c r="J1048" s="105">
        <f t="shared" si="873"/>
        <v>0</v>
      </c>
      <c r="K1048" s="105">
        <f t="shared" si="824"/>
        <v>296627954.42000002</v>
      </c>
      <c r="L1048" s="105">
        <f t="shared" ref="L1048:Q1048" si="874">SUM(L1049:L1051)</f>
        <v>0</v>
      </c>
      <c r="M1048" s="105">
        <f t="shared" si="874"/>
        <v>0</v>
      </c>
      <c r="N1048" s="105">
        <f t="shared" si="874"/>
        <v>0</v>
      </c>
      <c r="O1048" s="105">
        <f t="shared" si="874"/>
        <v>0</v>
      </c>
      <c r="P1048" s="105">
        <f t="shared" si="874"/>
        <v>295794954.42000002</v>
      </c>
      <c r="Q1048" s="105">
        <f t="shared" si="874"/>
        <v>0</v>
      </c>
      <c r="R1048" s="105">
        <f t="shared" si="728"/>
        <v>295794954.42000002</v>
      </c>
      <c r="S1048" s="105">
        <f t="shared" ref="S1048:Z1048" si="875">SUM(S1049:S1051)</f>
        <v>0</v>
      </c>
      <c r="T1048" s="105">
        <f t="shared" si="875"/>
        <v>0</v>
      </c>
      <c r="U1048" s="105">
        <f t="shared" si="875"/>
        <v>833000</v>
      </c>
      <c r="V1048" s="105">
        <f t="shared" si="875"/>
        <v>0</v>
      </c>
      <c r="W1048" s="105">
        <f t="shared" si="875"/>
        <v>0</v>
      </c>
      <c r="X1048" s="105">
        <f t="shared" si="875"/>
        <v>0</v>
      </c>
      <c r="Y1048" s="105">
        <f t="shared" si="875"/>
        <v>0</v>
      </c>
      <c r="Z1048" s="105">
        <f t="shared" si="875"/>
        <v>0</v>
      </c>
      <c r="AA1048" s="105">
        <f t="shared" si="846"/>
        <v>833000</v>
      </c>
      <c r="AB1048" s="105">
        <f t="shared" si="781"/>
        <v>296627954.42000002</v>
      </c>
      <c r="AC1048" s="104">
        <f t="shared" si="861"/>
        <v>1</v>
      </c>
    </row>
    <row r="1049" spans="1:29" x14ac:dyDescent="0.2">
      <c r="B1049" s="140" t="s">
        <v>2289</v>
      </c>
      <c r="C1049" s="137" t="s">
        <v>2290</v>
      </c>
      <c r="D1049" s="287"/>
      <c r="E1049" s="285">
        <f>SUM('ADICIONES  2018'!C1049:M1049)</f>
        <v>15385788.060000001</v>
      </c>
      <c r="F1049" s="287"/>
      <c r="G1049" s="287"/>
      <c r="H1049" s="287"/>
      <c r="I1049" s="287"/>
      <c r="J1049" s="287"/>
      <c r="K1049" s="287">
        <f t="shared" si="824"/>
        <v>15385788.060000001</v>
      </c>
      <c r="L1049" s="287"/>
      <c r="M1049" s="287"/>
      <c r="N1049" s="287"/>
      <c r="O1049" s="287"/>
      <c r="P1049" s="287">
        <v>15385788.060000001</v>
      </c>
      <c r="Q1049" s="287"/>
      <c r="R1049" s="287">
        <f t="shared" si="728"/>
        <v>15385788.060000001</v>
      </c>
      <c r="S1049" s="287"/>
      <c r="T1049" s="287"/>
      <c r="U1049" s="287"/>
      <c r="V1049" s="287"/>
      <c r="W1049" s="287"/>
      <c r="X1049" s="287"/>
      <c r="Y1049" s="287"/>
      <c r="Z1049" s="287"/>
      <c r="AA1049" s="287">
        <f t="shared" si="846"/>
        <v>0</v>
      </c>
      <c r="AB1049" s="287">
        <f t="shared" si="781"/>
        <v>15385788.060000001</v>
      </c>
      <c r="AC1049" s="37">
        <f t="shared" si="861"/>
        <v>1</v>
      </c>
    </row>
    <row r="1050" spans="1:29" x14ac:dyDescent="0.2">
      <c r="B1050" s="140" t="s">
        <v>2291</v>
      </c>
      <c r="C1050" s="137" t="s">
        <v>2292</v>
      </c>
      <c r="D1050" s="287"/>
      <c r="E1050" s="285">
        <f>SUM('ADICIONES  2018'!C1050:M1050)</f>
        <v>280409166.36000001</v>
      </c>
      <c r="F1050" s="287"/>
      <c r="G1050" s="287"/>
      <c r="H1050" s="287"/>
      <c r="I1050" s="287"/>
      <c r="J1050" s="287"/>
      <c r="K1050" s="287">
        <f t="shared" si="824"/>
        <v>280409166.36000001</v>
      </c>
      <c r="L1050" s="287"/>
      <c r="M1050" s="287"/>
      <c r="N1050" s="287"/>
      <c r="O1050" s="287"/>
      <c r="P1050" s="287">
        <v>280409166.36000001</v>
      </c>
      <c r="Q1050" s="287"/>
      <c r="R1050" s="287">
        <f t="shared" si="728"/>
        <v>280409166.36000001</v>
      </c>
      <c r="S1050" s="287"/>
      <c r="T1050" s="287"/>
      <c r="U1050" s="287"/>
      <c r="V1050" s="287"/>
      <c r="W1050" s="287"/>
      <c r="X1050" s="287"/>
      <c r="Y1050" s="287"/>
      <c r="Z1050" s="287"/>
      <c r="AA1050" s="287">
        <f t="shared" si="846"/>
        <v>0</v>
      </c>
      <c r="AB1050" s="287">
        <f t="shared" si="781"/>
        <v>280409166.36000001</v>
      </c>
      <c r="AC1050" s="37">
        <f t="shared" si="861"/>
        <v>1</v>
      </c>
    </row>
    <row r="1051" spans="1:29" ht="42.75" x14ac:dyDescent="0.2">
      <c r="B1051" s="140" t="s">
        <v>2347</v>
      </c>
      <c r="C1051" s="137" t="s">
        <v>2348</v>
      </c>
      <c r="D1051" s="287"/>
      <c r="E1051" s="285">
        <f>SUM('ADICIONES  2018'!C1051:M1051)</f>
        <v>833000</v>
      </c>
      <c r="F1051" s="287"/>
      <c r="G1051" s="287"/>
      <c r="H1051" s="287"/>
      <c r="I1051" s="287"/>
      <c r="J1051" s="287"/>
      <c r="K1051" s="287">
        <f t="shared" si="824"/>
        <v>833000</v>
      </c>
      <c r="L1051" s="287"/>
      <c r="M1051" s="287"/>
      <c r="N1051" s="287"/>
      <c r="O1051" s="287"/>
      <c r="P1051" s="287"/>
      <c r="Q1051" s="287"/>
      <c r="R1051" s="287">
        <f t="shared" ref="R1051" si="876">SUM(L1051:Q1051)</f>
        <v>0</v>
      </c>
      <c r="S1051" s="287"/>
      <c r="T1051" s="287"/>
      <c r="U1051" s="287">
        <v>833000</v>
      </c>
      <c r="V1051" s="287"/>
      <c r="W1051" s="287"/>
      <c r="X1051" s="287"/>
      <c r="Y1051" s="287"/>
      <c r="Z1051" s="287"/>
      <c r="AA1051" s="287">
        <f t="shared" ref="AA1051" si="877">SUM(S1051:Z1051)</f>
        <v>833000</v>
      </c>
      <c r="AB1051" s="287">
        <f t="shared" si="781"/>
        <v>833000</v>
      </c>
      <c r="AC1051" s="37">
        <f t="shared" si="861"/>
        <v>1</v>
      </c>
    </row>
    <row r="1052" spans="1:29" s="79" customFormat="1" ht="47.25" x14ac:dyDescent="0.2">
      <c r="A1052" s="363"/>
      <c r="B1052" s="133" t="s">
        <v>2293</v>
      </c>
      <c r="C1052" s="138" t="s">
        <v>2294</v>
      </c>
      <c r="D1052" s="105">
        <f>+D1053</f>
        <v>0</v>
      </c>
      <c r="E1052" s="105">
        <f>SUM('ADICIONES  2018'!C1052:M1052)</f>
        <v>166037899.5</v>
      </c>
      <c r="F1052" s="105">
        <f t="shared" ref="F1052:J1052" si="878">+F1053</f>
        <v>0</v>
      </c>
      <c r="G1052" s="105">
        <f t="shared" si="878"/>
        <v>0</v>
      </c>
      <c r="H1052" s="105">
        <f t="shared" si="878"/>
        <v>0</v>
      </c>
      <c r="I1052" s="105">
        <f t="shared" si="878"/>
        <v>0</v>
      </c>
      <c r="J1052" s="105">
        <f t="shared" si="878"/>
        <v>0</v>
      </c>
      <c r="K1052" s="105">
        <f t="shared" si="824"/>
        <v>166037899.5</v>
      </c>
      <c r="L1052" s="105">
        <f t="shared" ref="L1052:Q1052" si="879">+L1053</f>
        <v>0</v>
      </c>
      <c r="M1052" s="105">
        <f t="shared" si="879"/>
        <v>0</v>
      </c>
      <c r="N1052" s="105">
        <f t="shared" si="879"/>
        <v>0</v>
      </c>
      <c r="O1052" s="105">
        <f t="shared" si="879"/>
        <v>0</v>
      </c>
      <c r="P1052" s="105">
        <f t="shared" si="879"/>
        <v>166037899.5</v>
      </c>
      <c r="Q1052" s="105">
        <f t="shared" si="879"/>
        <v>0</v>
      </c>
      <c r="R1052" s="105">
        <f t="shared" si="728"/>
        <v>166037899.5</v>
      </c>
      <c r="S1052" s="105">
        <f t="shared" ref="S1052:Z1052" si="880">+S1053</f>
        <v>0</v>
      </c>
      <c r="T1052" s="105">
        <f t="shared" si="880"/>
        <v>0</v>
      </c>
      <c r="U1052" s="105">
        <f t="shared" si="880"/>
        <v>0</v>
      </c>
      <c r="V1052" s="105">
        <f t="shared" si="880"/>
        <v>0</v>
      </c>
      <c r="W1052" s="105">
        <f t="shared" si="880"/>
        <v>0</v>
      </c>
      <c r="X1052" s="105">
        <f t="shared" si="880"/>
        <v>0</v>
      </c>
      <c r="Y1052" s="105">
        <f t="shared" si="880"/>
        <v>0</v>
      </c>
      <c r="Z1052" s="105">
        <f t="shared" si="880"/>
        <v>0</v>
      </c>
      <c r="AA1052" s="105">
        <f t="shared" si="846"/>
        <v>0</v>
      </c>
      <c r="AB1052" s="105">
        <f t="shared" si="781"/>
        <v>166037899.5</v>
      </c>
      <c r="AC1052" s="104">
        <f t="shared" si="861"/>
        <v>1</v>
      </c>
    </row>
    <row r="1053" spans="1:29" ht="28.5" x14ac:dyDescent="0.2">
      <c r="B1053" s="140" t="s">
        <v>2295</v>
      </c>
      <c r="C1053" s="137" t="s">
        <v>2296</v>
      </c>
      <c r="D1053" s="287"/>
      <c r="E1053" s="285">
        <f>SUM('ADICIONES  2018'!C1053:M1053)</f>
        <v>166037899.5</v>
      </c>
      <c r="F1053" s="287"/>
      <c r="G1053" s="287"/>
      <c r="H1053" s="287"/>
      <c r="I1053" s="287"/>
      <c r="J1053" s="287"/>
      <c r="K1053" s="287">
        <f t="shared" si="824"/>
        <v>166037899.5</v>
      </c>
      <c r="L1053" s="287"/>
      <c r="M1053" s="287"/>
      <c r="N1053" s="287"/>
      <c r="O1053" s="287"/>
      <c r="P1053" s="287">
        <v>166037899.5</v>
      </c>
      <c r="Q1053" s="287"/>
      <c r="R1053" s="287">
        <f t="shared" ref="R1053:R1064" si="881">SUM(L1053:Q1053)</f>
        <v>166037899.5</v>
      </c>
      <c r="S1053" s="287"/>
      <c r="T1053" s="287"/>
      <c r="U1053" s="287"/>
      <c r="V1053" s="287"/>
      <c r="W1053" s="287"/>
      <c r="X1053" s="287"/>
      <c r="Y1053" s="287"/>
      <c r="Z1053" s="287"/>
      <c r="AA1053" s="287">
        <f t="shared" si="846"/>
        <v>0</v>
      </c>
      <c r="AB1053" s="287">
        <f t="shared" si="781"/>
        <v>166037899.5</v>
      </c>
      <c r="AC1053" s="37">
        <f t="shared" si="861"/>
        <v>1</v>
      </c>
    </row>
    <row r="1054" spans="1:29" s="79" customFormat="1" ht="15.75" x14ac:dyDescent="0.2">
      <c r="A1054" s="363"/>
      <c r="B1054" s="133" t="s">
        <v>2297</v>
      </c>
      <c r="C1054" s="138" t="s">
        <v>2298</v>
      </c>
      <c r="D1054" s="105">
        <f>+D1055</f>
        <v>0</v>
      </c>
      <c r="E1054" s="105">
        <f>SUM('ADICIONES  2018'!C1054:M1054)</f>
        <v>2090106186.4300001</v>
      </c>
      <c r="F1054" s="105">
        <f t="shared" ref="F1054:J1054" si="882">+F1055</f>
        <v>0</v>
      </c>
      <c r="G1054" s="105">
        <f t="shared" si="882"/>
        <v>0</v>
      </c>
      <c r="H1054" s="105">
        <f t="shared" si="882"/>
        <v>0</v>
      </c>
      <c r="I1054" s="105">
        <f t="shared" si="882"/>
        <v>0</v>
      </c>
      <c r="J1054" s="105">
        <f t="shared" si="882"/>
        <v>0</v>
      </c>
      <c r="K1054" s="105">
        <f t="shared" si="824"/>
        <v>2090106186.4300001</v>
      </c>
      <c r="L1054" s="105">
        <f t="shared" ref="L1054:Q1054" si="883">+L1055</f>
        <v>0</v>
      </c>
      <c r="M1054" s="105">
        <f t="shared" si="883"/>
        <v>0</v>
      </c>
      <c r="N1054" s="105">
        <f t="shared" si="883"/>
        <v>0</v>
      </c>
      <c r="O1054" s="105">
        <f t="shared" si="883"/>
        <v>0</v>
      </c>
      <c r="P1054" s="105">
        <f t="shared" si="883"/>
        <v>2090106186.4300001</v>
      </c>
      <c r="Q1054" s="105">
        <f t="shared" si="883"/>
        <v>0</v>
      </c>
      <c r="R1054" s="105">
        <f t="shared" si="881"/>
        <v>2090106186.4300001</v>
      </c>
      <c r="S1054" s="105">
        <f t="shared" ref="S1054:Z1054" si="884">+S1055</f>
        <v>0</v>
      </c>
      <c r="T1054" s="105">
        <f t="shared" si="884"/>
        <v>0</v>
      </c>
      <c r="U1054" s="105">
        <f t="shared" si="884"/>
        <v>0</v>
      </c>
      <c r="V1054" s="105">
        <f t="shared" si="884"/>
        <v>0</v>
      </c>
      <c r="W1054" s="105">
        <f t="shared" si="884"/>
        <v>0</v>
      </c>
      <c r="X1054" s="105">
        <f t="shared" si="884"/>
        <v>0</v>
      </c>
      <c r="Y1054" s="105">
        <f t="shared" si="884"/>
        <v>0</v>
      </c>
      <c r="Z1054" s="105">
        <f t="shared" si="884"/>
        <v>0</v>
      </c>
      <c r="AA1054" s="105">
        <f t="shared" si="846"/>
        <v>0</v>
      </c>
      <c r="AB1054" s="105">
        <f t="shared" si="781"/>
        <v>2090106186.4300001</v>
      </c>
      <c r="AC1054" s="104">
        <f t="shared" si="861"/>
        <v>1</v>
      </c>
    </row>
    <row r="1055" spans="1:29" x14ac:dyDescent="0.2">
      <c r="B1055" s="140" t="s">
        <v>2299</v>
      </c>
      <c r="C1055" s="137" t="s">
        <v>2300</v>
      </c>
      <c r="D1055" s="287"/>
      <c r="E1055" s="285">
        <f>SUM('ADICIONES  2018'!C1055:M1055)</f>
        <v>2090106186.4300001</v>
      </c>
      <c r="F1055" s="287"/>
      <c r="G1055" s="287"/>
      <c r="H1055" s="287"/>
      <c r="I1055" s="287"/>
      <c r="J1055" s="287"/>
      <c r="K1055" s="287">
        <f t="shared" si="824"/>
        <v>2090106186.4300001</v>
      </c>
      <c r="L1055" s="287"/>
      <c r="M1055" s="287"/>
      <c r="N1055" s="287"/>
      <c r="O1055" s="287"/>
      <c r="P1055" s="287">
        <v>2090106186.4300001</v>
      </c>
      <c r="Q1055" s="287"/>
      <c r="R1055" s="287">
        <f t="shared" si="881"/>
        <v>2090106186.4300001</v>
      </c>
      <c r="S1055" s="287"/>
      <c r="T1055" s="287"/>
      <c r="U1055" s="287"/>
      <c r="V1055" s="287"/>
      <c r="W1055" s="287"/>
      <c r="X1055" s="287"/>
      <c r="Y1055" s="287"/>
      <c r="Z1055" s="287"/>
      <c r="AA1055" s="287">
        <f t="shared" si="846"/>
        <v>0</v>
      </c>
      <c r="AB1055" s="287">
        <f t="shared" si="781"/>
        <v>2090106186.4300001</v>
      </c>
      <c r="AC1055" s="37">
        <f t="shared" si="861"/>
        <v>1</v>
      </c>
    </row>
    <row r="1056" spans="1:29" s="79" customFormat="1" ht="31.5" x14ac:dyDescent="0.2">
      <c r="A1056" s="363"/>
      <c r="B1056" s="133" t="s">
        <v>2301</v>
      </c>
      <c r="C1056" s="138" t="s">
        <v>2302</v>
      </c>
      <c r="D1056" s="105">
        <f>+D1057</f>
        <v>0</v>
      </c>
      <c r="E1056" s="105">
        <f>SUM('ADICIONES  2018'!C1056:M1056)</f>
        <v>646546875.55999994</v>
      </c>
      <c r="F1056" s="105">
        <f t="shared" ref="F1056:J1056" si="885">+F1057</f>
        <v>103700793.56</v>
      </c>
      <c r="G1056" s="105">
        <f t="shared" si="885"/>
        <v>0</v>
      </c>
      <c r="H1056" s="105">
        <f t="shared" si="885"/>
        <v>0</v>
      </c>
      <c r="I1056" s="105">
        <f t="shared" si="885"/>
        <v>0</v>
      </c>
      <c r="J1056" s="105">
        <f t="shared" si="885"/>
        <v>0</v>
      </c>
      <c r="K1056" s="105">
        <f t="shared" si="824"/>
        <v>542846082</v>
      </c>
      <c r="L1056" s="105">
        <f t="shared" ref="L1056:Q1056" si="886">+L1057</f>
        <v>0</v>
      </c>
      <c r="M1056" s="105">
        <f t="shared" si="886"/>
        <v>0</v>
      </c>
      <c r="N1056" s="105">
        <f t="shared" si="886"/>
        <v>0</v>
      </c>
      <c r="O1056" s="105">
        <f t="shared" si="886"/>
        <v>0</v>
      </c>
      <c r="P1056" s="105">
        <f t="shared" si="886"/>
        <v>646546875.55999994</v>
      </c>
      <c r="Q1056" s="105">
        <f t="shared" si="886"/>
        <v>0</v>
      </c>
      <c r="R1056" s="105">
        <f t="shared" si="881"/>
        <v>646546875.55999994</v>
      </c>
      <c r="S1056" s="105">
        <f t="shared" ref="S1056:Z1056" si="887">+S1057</f>
        <v>0</v>
      </c>
      <c r="T1056" s="105">
        <f t="shared" si="887"/>
        <v>0</v>
      </c>
      <c r="U1056" s="105">
        <f t="shared" si="887"/>
        <v>0</v>
      </c>
      <c r="V1056" s="105">
        <f t="shared" si="887"/>
        <v>0</v>
      </c>
      <c r="W1056" s="105">
        <f t="shared" si="887"/>
        <v>0</v>
      </c>
      <c r="X1056" s="105">
        <f t="shared" si="887"/>
        <v>0</v>
      </c>
      <c r="Y1056" s="105">
        <f t="shared" si="887"/>
        <v>0</v>
      </c>
      <c r="Z1056" s="105">
        <f t="shared" si="887"/>
        <v>0</v>
      </c>
      <c r="AA1056" s="105">
        <f t="shared" si="846"/>
        <v>0</v>
      </c>
      <c r="AB1056" s="105">
        <f t="shared" si="781"/>
        <v>646546875.55999994</v>
      </c>
      <c r="AC1056" s="104">
        <f t="shared" si="861"/>
        <v>1.1910316699310726</v>
      </c>
    </row>
    <row r="1057" spans="1:29" ht="28.5" x14ac:dyDescent="0.2">
      <c r="B1057" s="140" t="s">
        <v>2303</v>
      </c>
      <c r="C1057" s="137" t="s">
        <v>2304</v>
      </c>
      <c r="D1057" s="287"/>
      <c r="E1057" s="285">
        <f>SUM('ADICIONES  2018'!C1057:M1057)</f>
        <v>646546875.55999994</v>
      </c>
      <c r="F1057" s="285">
        <v>103700793.56</v>
      </c>
      <c r="G1057" s="287"/>
      <c r="H1057" s="287"/>
      <c r="I1057" s="287"/>
      <c r="J1057" s="287"/>
      <c r="K1057" s="287">
        <f t="shared" si="824"/>
        <v>542846082</v>
      </c>
      <c r="L1057" s="287"/>
      <c r="M1057" s="287"/>
      <c r="N1057" s="287"/>
      <c r="O1057" s="287"/>
      <c r="P1057" s="287">
        <v>646546875.55999994</v>
      </c>
      <c r="Q1057" s="287"/>
      <c r="R1057" s="287">
        <f t="shared" si="881"/>
        <v>646546875.55999994</v>
      </c>
      <c r="S1057" s="287"/>
      <c r="T1057" s="287"/>
      <c r="U1057" s="287"/>
      <c r="V1057" s="287"/>
      <c r="W1057" s="287"/>
      <c r="X1057" s="287"/>
      <c r="Y1057" s="287"/>
      <c r="Z1057" s="287"/>
      <c r="AA1057" s="287">
        <f t="shared" si="846"/>
        <v>0</v>
      </c>
      <c r="AB1057" s="287">
        <f t="shared" si="781"/>
        <v>646546875.55999994</v>
      </c>
      <c r="AC1057" s="37">
        <f t="shared" si="861"/>
        <v>1.1910316699310726</v>
      </c>
    </row>
    <row r="1058" spans="1:29" s="79" customFormat="1" ht="47.25" x14ac:dyDescent="0.2">
      <c r="A1058" s="363"/>
      <c r="B1058" s="133" t="s">
        <v>2305</v>
      </c>
      <c r="C1058" s="138" t="s">
        <v>2306</v>
      </c>
      <c r="D1058" s="105">
        <f>+D1059</f>
        <v>0</v>
      </c>
      <c r="E1058" s="105">
        <f>SUM('ADICIONES  2018'!C1058:M1058)</f>
        <v>5820000000</v>
      </c>
      <c r="F1058" s="105">
        <f t="shared" ref="F1058:J1058" si="888">+F1059</f>
        <v>0</v>
      </c>
      <c r="G1058" s="105">
        <f t="shared" si="888"/>
        <v>0</v>
      </c>
      <c r="H1058" s="105">
        <f t="shared" si="888"/>
        <v>0</v>
      </c>
      <c r="I1058" s="105">
        <f t="shared" si="888"/>
        <v>0</v>
      </c>
      <c r="J1058" s="105">
        <f t="shared" si="888"/>
        <v>0</v>
      </c>
      <c r="K1058" s="105">
        <f t="shared" si="824"/>
        <v>5820000000</v>
      </c>
      <c r="L1058" s="105">
        <f t="shared" ref="L1058:Q1058" si="889">+L1059</f>
        <v>0</v>
      </c>
      <c r="M1058" s="105">
        <f t="shared" si="889"/>
        <v>0</v>
      </c>
      <c r="N1058" s="105">
        <f t="shared" si="889"/>
        <v>0</v>
      </c>
      <c r="O1058" s="105">
        <f t="shared" si="889"/>
        <v>0</v>
      </c>
      <c r="P1058" s="105">
        <f t="shared" si="889"/>
        <v>0</v>
      </c>
      <c r="Q1058" s="105">
        <f t="shared" si="889"/>
        <v>0</v>
      </c>
      <c r="R1058" s="105">
        <f t="shared" si="881"/>
        <v>0</v>
      </c>
      <c r="S1058" s="105">
        <f t="shared" ref="S1058:Z1058" si="890">+S1059</f>
        <v>0</v>
      </c>
      <c r="T1058" s="105">
        <f t="shared" si="890"/>
        <v>0</v>
      </c>
      <c r="U1058" s="105">
        <f t="shared" si="890"/>
        <v>0</v>
      </c>
      <c r="V1058" s="105">
        <f t="shared" si="890"/>
        <v>0</v>
      </c>
      <c r="W1058" s="105">
        <f t="shared" si="890"/>
        <v>0</v>
      </c>
      <c r="X1058" s="105">
        <f t="shared" si="890"/>
        <v>0</v>
      </c>
      <c r="Y1058" s="105">
        <f t="shared" si="890"/>
        <v>0</v>
      </c>
      <c r="Z1058" s="105">
        <f t="shared" si="890"/>
        <v>0</v>
      </c>
      <c r="AA1058" s="105">
        <f t="shared" si="846"/>
        <v>0</v>
      </c>
      <c r="AB1058" s="105">
        <f t="shared" si="781"/>
        <v>0</v>
      </c>
      <c r="AC1058" s="104">
        <f t="shared" si="861"/>
        <v>0</v>
      </c>
    </row>
    <row r="1059" spans="1:29" ht="28.5" x14ac:dyDescent="0.2">
      <c r="B1059" s="140" t="s">
        <v>2307</v>
      </c>
      <c r="C1059" s="137" t="s">
        <v>2308</v>
      </c>
      <c r="D1059" s="287"/>
      <c r="E1059" s="285">
        <f>SUM('ADICIONES  2018'!C1059:M1059)</f>
        <v>5820000000</v>
      </c>
      <c r="F1059" s="287"/>
      <c r="G1059" s="287"/>
      <c r="H1059" s="287"/>
      <c r="I1059" s="287"/>
      <c r="J1059" s="287"/>
      <c r="K1059" s="287">
        <f t="shared" si="824"/>
        <v>5820000000</v>
      </c>
      <c r="L1059" s="287"/>
      <c r="M1059" s="287"/>
      <c r="N1059" s="287"/>
      <c r="O1059" s="287"/>
      <c r="P1059" s="287">
        <v>0</v>
      </c>
      <c r="Q1059" s="287"/>
      <c r="R1059" s="287">
        <f t="shared" si="881"/>
        <v>0</v>
      </c>
      <c r="S1059" s="287"/>
      <c r="T1059" s="287"/>
      <c r="U1059" s="287"/>
      <c r="V1059" s="287"/>
      <c r="W1059" s="287"/>
      <c r="X1059" s="287"/>
      <c r="Y1059" s="287"/>
      <c r="Z1059" s="287"/>
      <c r="AA1059" s="287">
        <f t="shared" si="846"/>
        <v>0</v>
      </c>
      <c r="AB1059" s="287">
        <f t="shared" si="781"/>
        <v>0</v>
      </c>
      <c r="AC1059" s="37">
        <f t="shared" si="861"/>
        <v>0</v>
      </c>
    </row>
    <row r="1060" spans="1:29" s="79" customFormat="1" ht="31.5" x14ac:dyDescent="0.2">
      <c r="A1060" s="363"/>
      <c r="B1060" s="133" t="s">
        <v>2309</v>
      </c>
      <c r="C1060" s="138" t="s">
        <v>2310</v>
      </c>
      <c r="D1060" s="105">
        <f>+D1061</f>
        <v>0</v>
      </c>
      <c r="E1060" s="105">
        <f>SUM('ADICIONES  2018'!C1060:M1060)</f>
        <v>64231303.409999996</v>
      </c>
      <c r="F1060" s="105">
        <f t="shared" ref="F1060:J1060" si="891">+F1061</f>
        <v>0</v>
      </c>
      <c r="G1060" s="105">
        <f t="shared" si="891"/>
        <v>0</v>
      </c>
      <c r="H1060" s="105">
        <f t="shared" si="891"/>
        <v>0</v>
      </c>
      <c r="I1060" s="105">
        <f t="shared" si="891"/>
        <v>0</v>
      </c>
      <c r="J1060" s="105">
        <f t="shared" si="891"/>
        <v>0</v>
      </c>
      <c r="K1060" s="105">
        <f t="shared" si="824"/>
        <v>64231303.409999996</v>
      </c>
      <c r="L1060" s="105">
        <f t="shared" ref="L1060:Q1060" si="892">+L1061</f>
        <v>0</v>
      </c>
      <c r="M1060" s="105">
        <f t="shared" si="892"/>
        <v>0</v>
      </c>
      <c r="N1060" s="105">
        <f t="shared" si="892"/>
        <v>0</v>
      </c>
      <c r="O1060" s="105">
        <f t="shared" si="892"/>
        <v>0</v>
      </c>
      <c r="P1060" s="105">
        <f t="shared" si="892"/>
        <v>64231303.409999996</v>
      </c>
      <c r="Q1060" s="105">
        <f t="shared" si="892"/>
        <v>0</v>
      </c>
      <c r="R1060" s="105">
        <f t="shared" si="881"/>
        <v>64231303.409999996</v>
      </c>
      <c r="S1060" s="105">
        <f t="shared" ref="S1060:Z1060" si="893">+S1061</f>
        <v>0</v>
      </c>
      <c r="T1060" s="105">
        <f t="shared" si="893"/>
        <v>0</v>
      </c>
      <c r="U1060" s="105">
        <f t="shared" si="893"/>
        <v>0</v>
      </c>
      <c r="V1060" s="105">
        <f t="shared" si="893"/>
        <v>0</v>
      </c>
      <c r="W1060" s="105">
        <f t="shared" si="893"/>
        <v>0</v>
      </c>
      <c r="X1060" s="105">
        <f t="shared" si="893"/>
        <v>0</v>
      </c>
      <c r="Y1060" s="105">
        <f t="shared" si="893"/>
        <v>0</v>
      </c>
      <c r="Z1060" s="105">
        <f t="shared" si="893"/>
        <v>0</v>
      </c>
      <c r="AA1060" s="105">
        <f t="shared" si="846"/>
        <v>0</v>
      </c>
      <c r="AB1060" s="105">
        <f t="shared" si="781"/>
        <v>64231303.409999996</v>
      </c>
      <c r="AC1060" s="104">
        <f t="shared" si="861"/>
        <v>1</v>
      </c>
    </row>
    <row r="1061" spans="1:29" ht="28.5" x14ac:dyDescent="0.2">
      <c r="B1061" s="140" t="s">
        <v>2311</v>
      </c>
      <c r="C1061" s="137" t="s">
        <v>2312</v>
      </c>
      <c r="D1061" s="287"/>
      <c r="E1061" s="285">
        <f>SUM('ADICIONES  2018'!C1061:M1061)</f>
        <v>64231303.409999996</v>
      </c>
      <c r="F1061" s="287"/>
      <c r="G1061" s="287"/>
      <c r="H1061" s="287"/>
      <c r="I1061" s="287"/>
      <c r="J1061" s="287"/>
      <c r="K1061" s="287">
        <f t="shared" si="824"/>
        <v>64231303.409999996</v>
      </c>
      <c r="L1061" s="287"/>
      <c r="M1061" s="287"/>
      <c r="N1061" s="287"/>
      <c r="O1061" s="287"/>
      <c r="P1061" s="287">
        <v>64231303.409999996</v>
      </c>
      <c r="Q1061" s="287"/>
      <c r="R1061" s="287">
        <f t="shared" si="881"/>
        <v>64231303.409999996</v>
      </c>
      <c r="S1061" s="287"/>
      <c r="T1061" s="287"/>
      <c r="U1061" s="287"/>
      <c r="V1061" s="287"/>
      <c r="W1061" s="287"/>
      <c r="X1061" s="287"/>
      <c r="Y1061" s="287"/>
      <c r="Z1061" s="287"/>
      <c r="AA1061" s="287">
        <f t="shared" si="846"/>
        <v>0</v>
      </c>
      <c r="AB1061" s="287">
        <f t="shared" si="781"/>
        <v>64231303.409999996</v>
      </c>
      <c r="AC1061" s="37">
        <f t="shared" si="861"/>
        <v>1</v>
      </c>
    </row>
    <row r="1062" spans="1:29" s="5" customFormat="1" ht="45" x14ac:dyDescent="0.2">
      <c r="A1062" s="156"/>
      <c r="B1062" s="133" t="s">
        <v>2331</v>
      </c>
      <c r="C1062" s="331" t="s">
        <v>2334</v>
      </c>
      <c r="D1062" s="286">
        <f>SUM(D1063:D1064)</f>
        <v>0</v>
      </c>
      <c r="E1062" s="105">
        <f>SUM('ADICIONES  2018'!C1062:M1062)</f>
        <v>590488000</v>
      </c>
      <c r="F1062" s="286">
        <f t="shared" ref="F1062:J1062" si="894">SUM(F1063:F1064)</f>
        <v>0</v>
      </c>
      <c r="G1062" s="286">
        <f t="shared" si="894"/>
        <v>0</v>
      </c>
      <c r="H1062" s="286">
        <f t="shared" si="894"/>
        <v>0</v>
      </c>
      <c r="I1062" s="286">
        <f t="shared" si="894"/>
        <v>0</v>
      </c>
      <c r="J1062" s="286">
        <f t="shared" si="894"/>
        <v>0</v>
      </c>
      <c r="K1062" s="286">
        <f t="shared" si="824"/>
        <v>590488000</v>
      </c>
      <c r="L1062" s="286">
        <f t="shared" ref="L1062:Q1062" si="895">SUM(L1063:L1064)</f>
        <v>0</v>
      </c>
      <c r="M1062" s="286">
        <f t="shared" si="895"/>
        <v>0</v>
      </c>
      <c r="N1062" s="286">
        <f t="shared" si="895"/>
        <v>0</v>
      </c>
      <c r="O1062" s="286">
        <f t="shared" si="895"/>
        <v>0</v>
      </c>
      <c r="P1062" s="286">
        <f t="shared" si="895"/>
        <v>0</v>
      </c>
      <c r="Q1062" s="286">
        <f t="shared" si="895"/>
        <v>0</v>
      </c>
      <c r="R1062" s="286">
        <f t="shared" si="881"/>
        <v>0</v>
      </c>
      <c r="S1062" s="286">
        <f t="shared" ref="S1062:Z1062" si="896">SUM(S1063:S1064)</f>
        <v>0</v>
      </c>
      <c r="T1062" s="286">
        <f t="shared" si="896"/>
        <v>0</v>
      </c>
      <c r="U1062" s="286">
        <f t="shared" si="896"/>
        <v>0</v>
      </c>
      <c r="V1062" s="286">
        <f t="shared" si="896"/>
        <v>0</v>
      </c>
      <c r="W1062" s="286">
        <f t="shared" si="896"/>
        <v>0</v>
      </c>
      <c r="X1062" s="286">
        <f t="shared" si="896"/>
        <v>0</v>
      </c>
      <c r="Y1062" s="286">
        <f t="shared" si="896"/>
        <v>0</v>
      </c>
      <c r="Z1062" s="286">
        <f t="shared" si="896"/>
        <v>0</v>
      </c>
      <c r="AA1062" s="286">
        <f t="shared" ref="AA1062:AA1064" si="897">SUM(S1062:Z1062)</f>
        <v>0</v>
      </c>
      <c r="AB1062" s="286">
        <f t="shared" si="781"/>
        <v>0</v>
      </c>
      <c r="AC1062" s="36">
        <f t="shared" si="861"/>
        <v>0</v>
      </c>
    </row>
    <row r="1063" spans="1:29" ht="57" x14ac:dyDescent="0.2">
      <c r="B1063" s="140" t="s">
        <v>2332</v>
      </c>
      <c r="C1063" s="137" t="s">
        <v>2335</v>
      </c>
      <c r="D1063" s="287"/>
      <c r="E1063" s="285">
        <f>SUM('ADICIONES  2018'!C1063:M1063)</f>
        <v>176214000</v>
      </c>
      <c r="F1063" s="287"/>
      <c r="G1063" s="287"/>
      <c r="H1063" s="287"/>
      <c r="I1063" s="287"/>
      <c r="J1063" s="287"/>
      <c r="K1063" s="287">
        <f t="shared" ref="K1063:K1126" si="898">+D1063+E1063-F1063+G1063-H1063</f>
        <v>176214000</v>
      </c>
      <c r="L1063" s="287"/>
      <c r="M1063" s="287"/>
      <c r="N1063" s="287"/>
      <c r="O1063" s="287"/>
      <c r="P1063" s="287"/>
      <c r="Q1063" s="287"/>
      <c r="R1063" s="287">
        <f t="shared" si="881"/>
        <v>0</v>
      </c>
      <c r="S1063" s="287"/>
      <c r="T1063" s="287"/>
      <c r="U1063" s="287"/>
      <c r="V1063" s="287"/>
      <c r="W1063" s="287"/>
      <c r="X1063" s="287"/>
      <c r="Y1063" s="287"/>
      <c r="Z1063" s="287"/>
      <c r="AA1063" s="287">
        <f t="shared" si="897"/>
        <v>0</v>
      </c>
      <c r="AB1063" s="287">
        <f t="shared" si="781"/>
        <v>0</v>
      </c>
      <c r="AC1063" s="37">
        <f t="shared" si="861"/>
        <v>0</v>
      </c>
    </row>
    <row r="1064" spans="1:29" ht="57" x14ac:dyDescent="0.2">
      <c r="B1064" s="140" t="s">
        <v>2333</v>
      </c>
      <c r="C1064" s="137" t="s">
        <v>2336</v>
      </c>
      <c r="D1064" s="287"/>
      <c r="E1064" s="285">
        <f>SUM('ADICIONES  2018'!C1064:M1064)</f>
        <v>414274000</v>
      </c>
      <c r="F1064" s="287"/>
      <c r="G1064" s="287"/>
      <c r="H1064" s="287"/>
      <c r="I1064" s="287"/>
      <c r="J1064" s="287"/>
      <c r="K1064" s="287">
        <f t="shared" si="898"/>
        <v>414274000</v>
      </c>
      <c r="L1064" s="287"/>
      <c r="M1064" s="287"/>
      <c r="N1064" s="287"/>
      <c r="O1064" s="287"/>
      <c r="P1064" s="287"/>
      <c r="Q1064" s="287"/>
      <c r="R1064" s="287">
        <f t="shared" si="881"/>
        <v>0</v>
      </c>
      <c r="S1064" s="287"/>
      <c r="T1064" s="287"/>
      <c r="U1064" s="287"/>
      <c r="V1064" s="287"/>
      <c r="W1064" s="287"/>
      <c r="X1064" s="287"/>
      <c r="Y1064" s="287"/>
      <c r="Z1064" s="287"/>
      <c r="AA1064" s="287">
        <f t="shared" si="897"/>
        <v>0</v>
      </c>
      <c r="AB1064" s="287">
        <f t="shared" si="781"/>
        <v>0</v>
      </c>
      <c r="AC1064" s="37">
        <f t="shared" si="861"/>
        <v>0</v>
      </c>
    </row>
    <row r="1065" spans="1:29" s="79" customFormat="1" ht="15.75" x14ac:dyDescent="0.2">
      <c r="A1065" s="363"/>
      <c r="B1065" s="133" t="s">
        <v>976</v>
      </c>
      <c r="C1065" s="138" t="s">
        <v>1604</v>
      </c>
      <c r="D1065" s="105">
        <f>+D1066+D1103+D1123+D1141+D1153+D1157+D1085+D1087+D1089+D1091+D1093+D1095+D1097+D1099+D1101+D1105+D1107+D1135+D1137+D1139+D1143+D1145+D1147+D1149+D1151+D1159+D1161+D1163+D1109+D1111+D1113+D1115+D1117+D1119+D1121+D1125+D1127+D1129+D1131</f>
        <v>0</v>
      </c>
      <c r="E1065" s="105">
        <f>SUM('ADICIONES  2018'!C1065:M1065)</f>
        <v>2800323223.1799998</v>
      </c>
      <c r="F1065" s="105">
        <f t="shared" ref="F1065:J1065" si="899">+F1066+F1103+F1123+F1141+F1153+F1157+F1085+F1087+F1089+F1091+F1093+F1095+F1097+F1099+F1101+F1105+F1107+F1135+F1137+F1139+F1143+F1145+F1147+F1149+F1151+F1159+F1161+F1163+F1109+F1111+F1113+F1115+F1117+F1119+F1121+F1125+F1127+F1129+F1131</f>
        <v>0</v>
      </c>
      <c r="G1065" s="105">
        <f t="shared" si="899"/>
        <v>0</v>
      </c>
      <c r="H1065" s="105">
        <f t="shared" si="899"/>
        <v>0</v>
      </c>
      <c r="I1065" s="105">
        <f t="shared" si="899"/>
        <v>0</v>
      </c>
      <c r="J1065" s="105">
        <f t="shared" si="899"/>
        <v>0</v>
      </c>
      <c r="K1065" s="105">
        <f t="shared" si="898"/>
        <v>2800323223.1799998</v>
      </c>
      <c r="L1065" s="105">
        <f t="shared" ref="L1065:Q1065" si="900">+L1066+L1103+L1123+L1141+L1153+L1157+L1085+L1087+L1089+L1091+L1093+L1095+L1097+L1099+L1101+L1105+L1107+L1135+L1137+L1139+L1143+L1145+L1147+L1149+L1151+L1159+L1161+L1163+L1109+L1111+L1113+L1115+L1117+L1119+L1121+L1125+L1127+L1129+L1131</f>
        <v>0</v>
      </c>
      <c r="M1065" s="105">
        <f t="shared" si="900"/>
        <v>0</v>
      </c>
      <c r="N1065" s="105">
        <f t="shared" si="900"/>
        <v>0</v>
      </c>
      <c r="O1065" s="105">
        <f t="shared" si="900"/>
        <v>0</v>
      </c>
      <c r="P1065" s="105">
        <f t="shared" si="900"/>
        <v>1252716874.0699999</v>
      </c>
      <c r="Q1065" s="105">
        <f t="shared" si="900"/>
        <v>0</v>
      </c>
      <c r="R1065" s="105">
        <f t="shared" ref="R1065:R1309" si="901">SUM(L1065:Q1065)</f>
        <v>1252716874.0699999</v>
      </c>
      <c r="S1065" s="105">
        <f t="shared" ref="S1065:Z1065" si="902">+S1066+S1103+S1123+S1141+S1153+S1157+S1085+S1087+S1089+S1091+S1093+S1095+S1097+S1099+S1101+S1105+S1107+S1135+S1137+S1139+S1143+S1145+S1147+S1149+S1151+S1159+S1161+S1163+S1109+S1111+S1113+S1115+S1117+S1119+S1121+S1125+S1127+S1129+S1131</f>
        <v>0</v>
      </c>
      <c r="T1065" s="105">
        <f t="shared" si="902"/>
        <v>0</v>
      </c>
      <c r="U1065" s="105">
        <f t="shared" si="902"/>
        <v>1433699091.55</v>
      </c>
      <c r="V1065" s="105">
        <f t="shared" si="902"/>
        <v>0</v>
      </c>
      <c r="W1065" s="105">
        <f t="shared" si="902"/>
        <v>0</v>
      </c>
      <c r="X1065" s="105">
        <f t="shared" si="902"/>
        <v>0</v>
      </c>
      <c r="Y1065" s="105">
        <f t="shared" si="902"/>
        <v>0</v>
      </c>
      <c r="Z1065" s="105">
        <f t="shared" si="902"/>
        <v>0</v>
      </c>
      <c r="AA1065" s="105">
        <f t="shared" si="846"/>
        <v>1433699091.55</v>
      </c>
      <c r="AB1065" s="105">
        <f t="shared" si="781"/>
        <v>2686415965.6199999</v>
      </c>
      <c r="AC1065" s="104">
        <f t="shared" si="861"/>
        <v>0.9593235321490321</v>
      </c>
    </row>
    <row r="1066" spans="1:29" s="79" customFormat="1" ht="15.75" x14ac:dyDescent="0.2">
      <c r="A1066" s="363"/>
      <c r="B1066" s="133" t="s">
        <v>1605</v>
      </c>
      <c r="C1066" s="138" t="s">
        <v>1606</v>
      </c>
      <c r="D1066" s="105">
        <f>+D1067+D1073+D1075+D1077+D1079+D1081+D1083</f>
        <v>0</v>
      </c>
      <c r="E1066" s="105">
        <f>SUM('ADICIONES  2018'!C1066:M1066)</f>
        <v>439604038.49000001</v>
      </c>
      <c r="F1066" s="105">
        <f t="shared" ref="F1066:J1066" si="903">+F1067+F1073+F1075+F1077+F1079+F1081+F1083</f>
        <v>0</v>
      </c>
      <c r="G1066" s="105">
        <f t="shared" si="903"/>
        <v>0</v>
      </c>
      <c r="H1066" s="105">
        <f t="shared" si="903"/>
        <v>0</v>
      </c>
      <c r="I1066" s="105">
        <f t="shared" si="903"/>
        <v>0</v>
      </c>
      <c r="J1066" s="105">
        <f t="shared" si="903"/>
        <v>0</v>
      </c>
      <c r="K1066" s="105">
        <f t="shared" si="898"/>
        <v>439604038.49000001</v>
      </c>
      <c r="L1066" s="105">
        <f t="shared" ref="L1066:Q1066" si="904">+L1067+L1073+L1075+L1077+L1079+L1081+L1083</f>
        <v>0</v>
      </c>
      <c r="M1066" s="105">
        <f t="shared" si="904"/>
        <v>0</v>
      </c>
      <c r="N1066" s="105">
        <f t="shared" si="904"/>
        <v>0</v>
      </c>
      <c r="O1066" s="105">
        <f t="shared" si="904"/>
        <v>0</v>
      </c>
      <c r="P1066" s="105">
        <f t="shared" si="904"/>
        <v>309450351.31</v>
      </c>
      <c r="Q1066" s="105">
        <f t="shared" si="904"/>
        <v>0</v>
      </c>
      <c r="R1066" s="105">
        <f t="shared" si="901"/>
        <v>309450351.31</v>
      </c>
      <c r="S1066" s="105">
        <f t="shared" ref="S1066:Z1066" si="905">+S1067+S1073+S1075+S1077+S1079+S1081+S1083</f>
        <v>0</v>
      </c>
      <c r="T1066" s="105">
        <f t="shared" si="905"/>
        <v>0</v>
      </c>
      <c r="U1066" s="105">
        <f t="shared" si="905"/>
        <v>130153687.18000001</v>
      </c>
      <c r="V1066" s="105">
        <f t="shared" si="905"/>
        <v>0</v>
      </c>
      <c r="W1066" s="105">
        <f t="shared" si="905"/>
        <v>0</v>
      </c>
      <c r="X1066" s="105">
        <f t="shared" si="905"/>
        <v>0</v>
      </c>
      <c r="Y1066" s="105">
        <f t="shared" si="905"/>
        <v>0</v>
      </c>
      <c r="Z1066" s="105">
        <f t="shared" si="905"/>
        <v>0</v>
      </c>
      <c r="AA1066" s="105">
        <f t="shared" si="846"/>
        <v>130153687.18000001</v>
      </c>
      <c r="AB1066" s="105">
        <f t="shared" si="781"/>
        <v>439604038.49000001</v>
      </c>
      <c r="AC1066" s="104">
        <f t="shared" si="861"/>
        <v>1</v>
      </c>
    </row>
    <row r="1067" spans="1:29" s="79" customFormat="1" ht="31.5" x14ac:dyDescent="0.2">
      <c r="A1067" s="363"/>
      <c r="B1067" s="133" t="s">
        <v>1607</v>
      </c>
      <c r="C1067" s="138" t="s">
        <v>1608</v>
      </c>
      <c r="D1067" s="105">
        <f>SUM(D1068:D1072)</f>
        <v>0</v>
      </c>
      <c r="E1067" s="105">
        <f>SUM('ADICIONES  2018'!C1067:M1067)</f>
        <v>309450351.31</v>
      </c>
      <c r="F1067" s="105">
        <f t="shared" ref="F1067:J1067" si="906">SUM(F1068:F1072)</f>
        <v>0</v>
      </c>
      <c r="G1067" s="105">
        <f t="shared" si="906"/>
        <v>0</v>
      </c>
      <c r="H1067" s="105">
        <f t="shared" si="906"/>
        <v>0</v>
      </c>
      <c r="I1067" s="105">
        <f t="shared" si="906"/>
        <v>0</v>
      </c>
      <c r="J1067" s="105">
        <f t="shared" si="906"/>
        <v>0</v>
      </c>
      <c r="K1067" s="105">
        <f t="shared" si="898"/>
        <v>309450351.31</v>
      </c>
      <c r="L1067" s="105">
        <f t="shared" ref="L1067:Q1067" si="907">SUM(L1068:L1072)</f>
        <v>0</v>
      </c>
      <c r="M1067" s="105">
        <f t="shared" si="907"/>
        <v>0</v>
      </c>
      <c r="N1067" s="105">
        <f t="shared" si="907"/>
        <v>0</v>
      </c>
      <c r="O1067" s="105">
        <f t="shared" si="907"/>
        <v>0</v>
      </c>
      <c r="P1067" s="105">
        <f t="shared" si="907"/>
        <v>309450351.31</v>
      </c>
      <c r="Q1067" s="105">
        <f t="shared" si="907"/>
        <v>0</v>
      </c>
      <c r="R1067" s="105">
        <f t="shared" si="901"/>
        <v>309450351.31</v>
      </c>
      <c r="S1067" s="105">
        <f t="shared" ref="S1067:Z1067" si="908">SUM(S1068:S1072)</f>
        <v>0</v>
      </c>
      <c r="T1067" s="105">
        <f t="shared" si="908"/>
        <v>0</v>
      </c>
      <c r="U1067" s="105">
        <f t="shared" si="908"/>
        <v>0</v>
      </c>
      <c r="V1067" s="105">
        <f t="shared" si="908"/>
        <v>0</v>
      </c>
      <c r="W1067" s="105">
        <f t="shared" si="908"/>
        <v>0</v>
      </c>
      <c r="X1067" s="105">
        <f t="shared" si="908"/>
        <v>0</v>
      </c>
      <c r="Y1067" s="105">
        <f t="shared" si="908"/>
        <v>0</v>
      </c>
      <c r="Z1067" s="105">
        <f t="shared" si="908"/>
        <v>0</v>
      </c>
      <c r="AA1067" s="105">
        <f t="shared" si="846"/>
        <v>0</v>
      </c>
      <c r="AB1067" s="105">
        <f t="shared" si="781"/>
        <v>309450351.31</v>
      </c>
      <c r="AC1067" s="104">
        <f t="shared" si="861"/>
        <v>1</v>
      </c>
    </row>
    <row r="1068" spans="1:29" ht="28.5" x14ac:dyDescent="0.2">
      <c r="B1068" s="140" t="s">
        <v>1609</v>
      </c>
      <c r="C1068" s="137" t="s">
        <v>1610</v>
      </c>
      <c r="D1068" s="287">
        <v>0</v>
      </c>
      <c r="E1068" s="285">
        <f>SUM('ADICIONES  2018'!C1068:M1068)</f>
        <v>46880067.409999996</v>
      </c>
      <c r="F1068" s="287"/>
      <c r="G1068" s="287"/>
      <c r="H1068" s="287"/>
      <c r="I1068" s="287"/>
      <c r="J1068" s="287"/>
      <c r="K1068" s="287">
        <f t="shared" si="898"/>
        <v>46880067.409999996</v>
      </c>
      <c r="L1068" s="287"/>
      <c r="M1068" s="287"/>
      <c r="N1068" s="287"/>
      <c r="O1068" s="287"/>
      <c r="P1068" s="287">
        <v>46880067.409999996</v>
      </c>
      <c r="Q1068" s="287"/>
      <c r="R1068" s="287">
        <f t="shared" si="901"/>
        <v>46880067.409999996</v>
      </c>
      <c r="S1068" s="287"/>
      <c r="T1068" s="287"/>
      <c r="U1068" s="287"/>
      <c r="V1068" s="287"/>
      <c r="W1068" s="287"/>
      <c r="X1068" s="287"/>
      <c r="Y1068" s="287"/>
      <c r="Z1068" s="287"/>
      <c r="AA1068" s="287">
        <f t="shared" si="846"/>
        <v>0</v>
      </c>
      <c r="AB1068" s="287">
        <f t="shared" si="781"/>
        <v>46880067.409999996</v>
      </c>
      <c r="AC1068" s="37">
        <f t="shared" si="861"/>
        <v>1</v>
      </c>
    </row>
    <row r="1069" spans="1:29" ht="28.5" x14ac:dyDescent="0.2">
      <c r="B1069" s="140" t="s">
        <v>1609</v>
      </c>
      <c r="C1069" s="137" t="s">
        <v>1610</v>
      </c>
      <c r="D1069" s="287">
        <v>0</v>
      </c>
      <c r="E1069" s="285">
        <f>SUM('ADICIONES  2018'!C1069:M1069)</f>
        <v>72828000</v>
      </c>
      <c r="F1069" s="287"/>
      <c r="G1069" s="287"/>
      <c r="H1069" s="287"/>
      <c r="I1069" s="287"/>
      <c r="J1069" s="287"/>
      <c r="K1069" s="287">
        <f t="shared" si="898"/>
        <v>72828000</v>
      </c>
      <c r="L1069" s="287"/>
      <c r="M1069" s="287"/>
      <c r="N1069" s="287"/>
      <c r="O1069" s="287"/>
      <c r="P1069" s="287">
        <v>72828000</v>
      </c>
      <c r="Q1069" s="287"/>
      <c r="R1069" s="287">
        <f t="shared" si="901"/>
        <v>72828000</v>
      </c>
      <c r="S1069" s="287"/>
      <c r="T1069" s="287"/>
      <c r="U1069" s="287"/>
      <c r="V1069" s="287"/>
      <c r="W1069" s="287"/>
      <c r="X1069" s="287"/>
      <c r="Y1069" s="287"/>
      <c r="Z1069" s="287"/>
      <c r="AA1069" s="287">
        <f t="shared" si="846"/>
        <v>0</v>
      </c>
      <c r="AB1069" s="287">
        <f t="shared" si="781"/>
        <v>72828000</v>
      </c>
      <c r="AC1069" s="37">
        <f t="shared" si="861"/>
        <v>1</v>
      </c>
    </row>
    <row r="1070" spans="1:29" ht="28.5" x14ac:dyDescent="0.2">
      <c r="B1070" s="140" t="s">
        <v>1611</v>
      </c>
      <c r="C1070" s="137" t="s">
        <v>1612</v>
      </c>
      <c r="D1070" s="287">
        <v>0</v>
      </c>
      <c r="E1070" s="285">
        <f>SUM('ADICIONES  2018'!C1070:M1070)</f>
        <v>145325420.40000001</v>
      </c>
      <c r="F1070" s="287"/>
      <c r="G1070" s="287"/>
      <c r="H1070" s="287"/>
      <c r="I1070" s="287"/>
      <c r="J1070" s="287"/>
      <c r="K1070" s="287">
        <f t="shared" si="898"/>
        <v>145325420.40000001</v>
      </c>
      <c r="L1070" s="287"/>
      <c r="M1070" s="287"/>
      <c r="N1070" s="287"/>
      <c r="O1070" s="287"/>
      <c r="P1070" s="287">
        <v>145325420.40000001</v>
      </c>
      <c r="Q1070" s="287"/>
      <c r="R1070" s="287">
        <f t="shared" si="901"/>
        <v>145325420.40000001</v>
      </c>
      <c r="S1070" s="287"/>
      <c r="T1070" s="287"/>
      <c r="U1070" s="287"/>
      <c r="V1070" s="287"/>
      <c r="W1070" s="287"/>
      <c r="X1070" s="287"/>
      <c r="Y1070" s="287"/>
      <c r="Z1070" s="287"/>
      <c r="AA1070" s="287">
        <f t="shared" si="846"/>
        <v>0</v>
      </c>
      <c r="AB1070" s="287">
        <f t="shared" si="781"/>
        <v>145325420.40000001</v>
      </c>
      <c r="AC1070" s="37">
        <f t="shared" si="861"/>
        <v>1</v>
      </c>
    </row>
    <row r="1071" spans="1:29" ht="28.5" x14ac:dyDescent="0.2">
      <c r="B1071" s="140" t="s">
        <v>1611</v>
      </c>
      <c r="C1071" s="137" t="s">
        <v>1612</v>
      </c>
      <c r="D1071" s="287">
        <v>0</v>
      </c>
      <c r="E1071" s="285">
        <f>SUM('ADICIONES  2018'!C1071:M1071)</f>
        <v>44416863.5</v>
      </c>
      <c r="F1071" s="287"/>
      <c r="G1071" s="287"/>
      <c r="H1071" s="287"/>
      <c r="I1071" s="287"/>
      <c r="J1071" s="287"/>
      <c r="K1071" s="287">
        <f t="shared" si="898"/>
        <v>44416863.5</v>
      </c>
      <c r="L1071" s="287"/>
      <c r="M1071" s="287"/>
      <c r="N1071" s="287"/>
      <c r="O1071" s="287"/>
      <c r="P1071" s="287">
        <v>44416863.5</v>
      </c>
      <c r="Q1071" s="287"/>
      <c r="R1071" s="287">
        <f t="shared" si="901"/>
        <v>44416863.5</v>
      </c>
      <c r="S1071" s="287"/>
      <c r="T1071" s="287"/>
      <c r="U1071" s="287"/>
      <c r="V1071" s="287"/>
      <c r="W1071" s="287"/>
      <c r="X1071" s="287"/>
      <c r="Y1071" s="287"/>
      <c r="Z1071" s="287"/>
      <c r="AA1071" s="287">
        <f t="shared" si="846"/>
        <v>0</v>
      </c>
      <c r="AB1071" s="287">
        <f t="shared" si="781"/>
        <v>44416863.5</v>
      </c>
      <c r="AC1071" s="37">
        <f t="shared" si="861"/>
        <v>1</v>
      </c>
    </row>
    <row r="1072" spans="1:29" ht="28.5" hidden="1" x14ac:dyDescent="0.2">
      <c r="B1072" s="140" t="s">
        <v>2618</v>
      </c>
      <c r="C1072" s="137" t="s">
        <v>2619</v>
      </c>
      <c r="D1072" s="287"/>
      <c r="E1072" s="285">
        <f>SUM('ADICIONES  2018'!C1072:M1072)</f>
        <v>0</v>
      </c>
      <c r="F1072" s="287"/>
      <c r="G1072" s="287"/>
      <c r="H1072" s="287"/>
      <c r="I1072" s="287"/>
      <c r="J1072" s="287"/>
      <c r="K1072" s="287">
        <f t="shared" si="898"/>
        <v>0</v>
      </c>
      <c r="L1072" s="287"/>
      <c r="M1072" s="287"/>
      <c r="N1072" s="287"/>
      <c r="O1072" s="287"/>
      <c r="P1072" s="287"/>
      <c r="Q1072" s="287"/>
      <c r="R1072" s="287">
        <f t="shared" si="901"/>
        <v>0</v>
      </c>
      <c r="S1072" s="287"/>
      <c r="T1072" s="287"/>
      <c r="U1072" s="287"/>
      <c r="V1072" s="287"/>
      <c r="W1072" s="287"/>
      <c r="X1072" s="287"/>
      <c r="Y1072" s="287"/>
      <c r="Z1072" s="287"/>
      <c r="AA1072" s="287">
        <f t="shared" si="846"/>
        <v>0</v>
      </c>
      <c r="AB1072" s="287">
        <f t="shared" si="781"/>
        <v>0</v>
      </c>
      <c r="AC1072" s="37" t="e">
        <f t="shared" si="861"/>
        <v>#DIV/0!</v>
      </c>
    </row>
    <row r="1073" spans="1:29" s="79" customFormat="1" ht="31.5" x14ac:dyDescent="0.2">
      <c r="A1073" s="363"/>
      <c r="B1073" s="133" t="s">
        <v>2349</v>
      </c>
      <c r="C1073" s="138" t="s">
        <v>2350</v>
      </c>
      <c r="D1073" s="105">
        <f>+D1074</f>
        <v>0</v>
      </c>
      <c r="E1073" s="105">
        <f>SUM('ADICIONES  2018'!C1073:M1073)</f>
        <v>130153687.18000001</v>
      </c>
      <c r="F1073" s="105">
        <f t="shared" ref="F1073:J1073" si="909">+F1074</f>
        <v>0</v>
      </c>
      <c r="G1073" s="105">
        <f t="shared" si="909"/>
        <v>0</v>
      </c>
      <c r="H1073" s="105">
        <f t="shared" si="909"/>
        <v>0</v>
      </c>
      <c r="I1073" s="105">
        <f t="shared" si="909"/>
        <v>0</v>
      </c>
      <c r="J1073" s="105">
        <f t="shared" si="909"/>
        <v>0</v>
      </c>
      <c r="K1073" s="105">
        <f t="shared" si="898"/>
        <v>130153687.18000001</v>
      </c>
      <c r="L1073" s="105">
        <f t="shared" ref="L1073:Q1073" si="910">+L1074</f>
        <v>0</v>
      </c>
      <c r="M1073" s="105">
        <f t="shared" si="910"/>
        <v>0</v>
      </c>
      <c r="N1073" s="105">
        <f t="shared" si="910"/>
        <v>0</v>
      </c>
      <c r="O1073" s="105">
        <f t="shared" si="910"/>
        <v>0</v>
      </c>
      <c r="P1073" s="105">
        <f t="shared" si="910"/>
        <v>0</v>
      </c>
      <c r="Q1073" s="105">
        <f t="shared" si="910"/>
        <v>0</v>
      </c>
      <c r="R1073" s="105">
        <f t="shared" si="901"/>
        <v>0</v>
      </c>
      <c r="S1073" s="105">
        <f t="shared" ref="S1073:Z1073" si="911">+S1074</f>
        <v>0</v>
      </c>
      <c r="T1073" s="105">
        <f t="shared" si="911"/>
        <v>0</v>
      </c>
      <c r="U1073" s="105">
        <f t="shared" si="911"/>
        <v>130153687.18000001</v>
      </c>
      <c r="V1073" s="105">
        <f t="shared" si="911"/>
        <v>0</v>
      </c>
      <c r="W1073" s="105">
        <f t="shared" si="911"/>
        <v>0</v>
      </c>
      <c r="X1073" s="105">
        <f t="shared" si="911"/>
        <v>0</v>
      </c>
      <c r="Y1073" s="105">
        <f t="shared" si="911"/>
        <v>0</v>
      </c>
      <c r="Z1073" s="105">
        <f t="shared" si="911"/>
        <v>0</v>
      </c>
      <c r="AA1073" s="105">
        <f t="shared" si="846"/>
        <v>130153687.18000001</v>
      </c>
      <c r="AB1073" s="105">
        <f t="shared" si="781"/>
        <v>130153687.18000001</v>
      </c>
      <c r="AC1073" s="104">
        <f t="shared" si="861"/>
        <v>1</v>
      </c>
    </row>
    <row r="1074" spans="1:29" ht="28.5" x14ac:dyDescent="0.2">
      <c r="B1074" s="140" t="s">
        <v>2351</v>
      </c>
      <c r="C1074" s="137" t="s">
        <v>2352</v>
      </c>
      <c r="D1074" s="287"/>
      <c r="E1074" s="285">
        <f>SUM('ADICIONES  2018'!C1074:M1074)</f>
        <v>130153687.18000001</v>
      </c>
      <c r="F1074" s="287"/>
      <c r="G1074" s="287"/>
      <c r="H1074" s="287"/>
      <c r="I1074" s="287"/>
      <c r="J1074" s="287"/>
      <c r="K1074" s="287">
        <f t="shared" si="898"/>
        <v>130153687.18000001</v>
      </c>
      <c r="L1074" s="287"/>
      <c r="M1074" s="287"/>
      <c r="N1074" s="287"/>
      <c r="O1074" s="287"/>
      <c r="P1074" s="287"/>
      <c r="Q1074" s="287"/>
      <c r="R1074" s="287">
        <f t="shared" si="901"/>
        <v>0</v>
      </c>
      <c r="S1074" s="287"/>
      <c r="T1074" s="287"/>
      <c r="U1074" s="287">
        <v>130153687.18000001</v>
      </c>
      <c r="V1074" s="287"/>
      <c r="W1074" s="287"/>
      <c r="X1074" s="287"/>
      <c r="Y1074" s="287"/>
      <c r="Z1074" s="287"/>
      <c r="AA1074" s="286">
        <f t="shared" si="846"/>
        <v>130153687.18000001</v>
      </c>
      <c r="AB1074" s="286">
        <f t="shared" si="781"/>
        <v>130153687.18000001</v>
      </c>
      <c r="AC1074" s="36">
        <f t="shared" si="861"/>
        <v>1</v>
      </c>
    </row>
    <row r="1075" spans="1:29" s="5" customFormat="1" ht="31.5" hidden="1" x14ac:dyDescent="0.2">
      <c r="A1075" s="156"/>
      <c r="B1075" s="133" t="s">
        <v>2483</v>
      </c>
      <c r="C1075" s="138" t="s">
        <v>2484</v>
      </c>
      <c r="D1075" s="286">
        <f>+D1076</f>
        <v>0</v>
      </c>
      <c r="E1075" s="105">
        <f>SUM('ADICIONES  2018'!C1075:M1075)</f>
        <v>0</v>
      </c>
      <c r="F1075" s="286">
        <f t="shared" ref="F1075:J1075" si="912">+F1076</f>
        <v>0</v>
      </c>
      <c r="G1075" s="286">
        <f t="shared" si="912"/>
        <v>0</v>
      </c>
      <c r="H1075" s="286">
        <f t="shared" si="912"/>
        <v>0</v>
      </c>
      <c r="I1075" s="286">
        <f t="shared" si="912"/>
        <v>0</v>
      </c>
      <c r="J1075" s="286">
        <f t="shared" si="912"/>
        <v>0</v>
      </c>
      <c r="K1075" s="286">
        <f t="shared" si="898"/>
        <v>0</v>
      </c>
      <c r="L1075" s="286">
        <f t="shared" ref="L1075:Q1075" si="913">+L1076</f>
        <v>0</v>
      </c>
      <c r="M1075" s="286">
        <f t="shared" si="913"/>
        <v>0</v>
      </c>
      <c r="N1075" s="286">
        <f t="shared" si="913"/>
        <v>0</v>
      </c>
      <c r="O1075" s="286">
        <f t="shared" si="913"/>
        <v>0</v>
      </c>
      <c r="P1075" s="286">
        <f t="shared" si="913"/>
        <v>0</v>
      </c>
      <c r="Q1075" s="286">
        <f t="shared" si="913"/>
        <v>0</v>
      </c>
      <c r="R1075" s="286">
        <f t="shared" si="901"/>
        <v>0</v>
      </c>
      <c r="S1075" s="286">
        <f t="shared" ref="S1075:Z1075" si="914">+S1076</f>
        <v>0</v>
      </c>
      <c r="T1075" s="286">
        <f t="shared" si="914"/>
        <v>0</v>
      </c>
      <c r="U1075" s="286">
        <f t="shared" si="914"/>
        <v>0</v>
      </c>
      <c r="V1075" s="286">
        <f t="shared" si="914"/>
        <v>0</v>
      </c>
      <c r="W1075" s="286">
        <f t="shared" si="914"/>
        <v>0</v>
      </c>
      <c r="X1075" s="286">
        <f t="shared" si="914"/>
        <v>0</v>
      </c>
      <c r="Y1075" s="286">
        <f t="shared" si="914"/>
        <v>0</v>
      </c>
      <c r="Z1075" s="286">
        <f t="shared" si="914"/>
        <v>0</v>
      </c>
      <c r="AA1075" s="286">
        <f t="shared" si="846"/>
        <v>0</v>
      </c>
      <c r="AB1075" s="286">
        <f t="shared" si="781"/>
        <v>0</v>
      </c>
      <c r="AC1075" s="36" t="e">
        <f t="shared" si="861"/>
        <v>#DIV/0!</v>
      </c>
    </row>
    <row r="1076" spans="1:29" ht="28.5" hidden="1" x14ac:dyDescent="0.2">
      <c r="B1076" s="140" t="s">
        <v>2485</v>
      </c>
      <c r="C1076" s="137" t="s">
        <v>2484</v>
      </c>
      <c r="D1076" s="287"/>
      <c r="E1076" s="285">
        <f>SUM('ADICIONES  2018'!C1076:M1076)</f>
        <v>0</v>
      </c>
      <c r="F1076" s="287"/>
      <c r="G1076" s="287"/>
      <c r="H1076" s="287"/>
      <c r="I1076" s="287"/>
      <c r="J1076" s="287"/>
      <c r="K1076" s="287">
        <f t="shared" si="898"/>
        <v>0</v>
      </c>
      <c r="L1076" s="287"/>
      <c r="M1076" s="287"/>
      <c r="N1076" s="287"/>
      <c r="O1076" s="287"/>
      <c r="P1076" s="287"/>
      <c r="Q1076" s="287"/>
      <c r="R1076" s="287">
        <f t="shared" si="901"/>
        <v>0</v>
      </c>
      <c r="S1076" s="287"/>
      <c r="T1076" s="287"/>
      <c r="U1076" s="287"/>
      <c r="V1076" s="287"/>
      <c r="W1076" s="287"/>
      <c r="X1076" s="287"/>
      <c r="Y1076" s="287"/>
      <c r="Z1076" s="287"/>
      <c r="AA1076" s="286">
        <f t="shared" si="846"/>
        <v>0</v>
      </c>
      <c r="AB1076" s="286">
        <f t="shared" si="781"/>
        <v>0</v>
      </c>
      <c r="AC1076" s="36" t="e">
        <f t="shared" si="861"/>
        <v>#DIV/0!</v>
      </c>
    </row>
    <row r="1077" spans="1:29" s="5" customFormat="1" ht="31.5" hidden="1" x14ac:dyDescent="0.2">
      <c r="A1077" s="156"/>
      <c r="B1077" s="133" t="s">
        <v>2486</v>
      </c>
      <c r="C1077" s="138" t="s">
        <v>2487</v>
      </c>
      <c r="D1077" s="286">
        <f>+D1078</f>
        <v>0</v>
      </c>
      <c r="E1077" s="105">
        <f>SUM('ADICIONES  2018'!C1077:M1077)</f>
        <v>0</v>
      </c>
      <c r="F1077" s="286">
        <f t="shared" ref="F1077:J1077" si="915">+F1078</f>
        <v>0</v>
      </c>
      <c r="G1077" s="286">
        <f t="shared" si="915"/>
        <v>0</v>
      </c>
      <c r="H1077" s="286">
        <f t="shared" si="915"/>
        <v>0</v>
      </c>
      <c r="I1077" s="286">
        <f t="shared" si="915"/>
        <v>0</v>
      </c>
      <c r="J1077" s="286">
        <f t="shared" si="915"/>
        <v>0</v>
      </c>
      <c r="K1077" s="286">
        <f t="shared" si="898"/>
        <v>0</v>
      </c>
      <c r="L1077" s="286">
        <f t="shared" ref="L1077:Q1077" si="916">+L1078</f>
        <v>0</v>
      </c>
      <c r="M1077" s="286">
        <f t="shared" si="916"/>
        <v>0</v>
      </c>
      <c r="N1077" s="286">
        <f t="shared" si="916"/>
        <v>0</v>
      </c>
      <c r="O1077" s="286">
        <f t="shared" si="916"/>
        <v>0</v>
      </c>
      <c r="P1077" s="286">
        <f t="shared" si="916"/>
        <v>0</v>
      </c>
      <c r="Q1077" s="286">
        <f t="shared" si="916"/>
        <v>0</v>
      </c>
      <c r="R1077" s="286">
        <f t="shared" si="901"/>
        <v>0</v>
      </c>
      <c r="S1077" s="286">
        <f t="shared" ref="S1077:Z1077" si="917">+S1078</f>
        <v>0</v>
      </c>
      <c r="T1077" s="286">
        <f t="shared" si="917"/>
        <v>0</v>
      </c>
      <c r="U1077" s="286">
        <f t="shared" si="917"/>
        <v>0</v>
      </c>
      <c r="V1077" s="286">
        <f t="shared" si="917"/>
        <v>0</v>
      </c>
      <c r="W1077" s="286">
        <f t="shared" si="917"/>
        <v>0</v>
      </c>
      <c r="X1077" s="286">
        <f t="shared" si="917"/>
        <v>0</v>
      </c>
      <c r="Y1077" s="286">
        <f t="shared" si="917"/>
        <v>0</v>
      </c>
      <c r="Z1077" s="286">
        <f t="shared" si="917"/>
        <v>0</v>
      </c>
      <c r="AA1077" s="286">
        <f t="shared" si="846"/>
        <v>0</v>
      </c>
      <c r="AB1077" s="286">
        <f t="shared" si="781"/>
        <v>0</v>
      </c>
      <c r="AC1077" s="36" t="e">
        <f t="shared" si="861"/>
        <v>#DIV/0!</v>
      </c>
    </row>
    <row r="1078" spans="1:29" ht="28.5" hidden="1" x14ac:dyDescent="0.2">
      <c r="B1078" s="140" t="s">
        <v>2488</v>
      </c>
      <c r="C1078" s="137" t="s">
        <v>2487</v>
      </c>
      <c r="D1078" s="287"/>
      <c r="E1078" s="285">
        <f>SUM('ADICIONES  2018'!C1078:M1078)</f>
        <v>0</v>
      </c>
      <c r="F1078" s="287"/>
      <c r="G1078" s="287"/>
      <c r="H1078" s="287"/>
      <c r="I1078" s="287"/>
      <c r="J1078" s="287"/>
      <c r="K1078" s="287">
        <f t="shared" si="898"/>
        <v>0</v>
      </c>
      <c r="L1078" s="287"/>
      <c r="M1078" s="287"/>
      <c r="N1078" s="287"/>
      <c r="O1078" s="287"/>
      <c r="P1078" s="287"/>
      <c r="Q1078" s="287"/>
      <c r="R1078" s="287">
        <f t="shared" si="901"/>
        <v>0</v>
      </c>
      <c r="S1078" s="287"/>
      <c r="T1078" s="287"/>
      <c r="U1078" s="287"/>
      <c r="V1078" s="287"/>
      <c r="W1078" s="287"/>
      <c r="X1078" s="287"/>
      <c r="Y1078" s="287"/>
      <c r="Z1078" s="287"/>
      <c r="AA1078" s="286">
        <f t="shared" si="846"/>
        <v>0</v>
      </c>
      <c r="AB1078" s="286">
        <f t="shared" si="781"/>
        <v>0</v>
      </c>
      <c r="AC1078" s="36" t="e">
        <f t="shared" si="861"/>
        <v>#DIV/0!</v>
      </c>
    </row>
    <row r="1079" spans="1:29" s="5" customFormat="1" ht="31.5" hidden="1" x14ac:dyDescent="0.2">
      <c r="A1079" s="156"/>
      <c r="B1079" s="133" t="s">
        <v>2489</v>
      </c>
      <c r="C1079" s="138" t="s">
        <v>2490</v>
      </c>
      <c r="D1079" s="286">
        <f>+D1080</f>
        <v>0</v>
      </c>
      <c r="E1079" s="105">
        <f>SUM('ADICIONES  2018'!C1079:M1079)</f>
        <v>0</v>
      </c>
      <c r="F1079" s="286">
        <f t="shared" ref="F1079:J1079" si="918">+F1080</f>
        <v>0</v>
      </c>
      <c r="G1079" s="286">
        <f t="shared" si="918"/>
        <v>0</v>
      </c>
      <c r="H1079" s="286">
        <f t="shared" si="918"/>
        <v>0</v>
      </c>
      <c r="I1079" s="286">
        <f t="shared" si="918"/>
        <v>0</v>
      </c>
      <c r="J1079" s="286">
        <f t="shared" si="918"/>
        <v>0</v>
      </c>
      <c r="K1079" s="286">
        <f t="shared" si="898"/>
        <v>0</v>
      </c>
      <c r="L1079" s="286">
        <f t="shared" ref="L1079:Q1079" si="919">+L1080</f>
        <v>0</v>
      </c>
      <c r="M1079" s="286">
        <f t="shared" si="919"/>
        <v>0</v>
      </c>
      <c r="N1079" s="286">
        <f t="shared" si="919"/>
        <v>0</v>
      </c>
      <c r="O1079" s="286">
        <f t="shared" si="919"/>
        <v>0</v>
      </c>
      <c r="P1079" s="286">
        <f t="shared" si="919"/>
        <v>0</v>
      </c>
      <c r="Q1079" s="286">
        <f t="shared" si="919"/>
        <v>0</v>
      </c>
      <c r="R1079" s="286">
        <f t="shared" si="901"/>
        <v>0</v>
      </c>
      <c r="S1079" s="286">
        <f t="shared" ref="S1079:Z1079" si="920">+S1080</f>
        <v>0</v>
      </c>
      <c r="T1079" s="286">
        <f t="shared" si="920"/>
        <v>0</v>
      </c>
      <c r="U1079" s="286">
        <f t="shared" si="920"/>
        <v>0</v>
      </c>
      <c r="V1079" s="286">
        <f t="shared" si="920"/>
        <v>0</v>
      </c>
      <c r="W1079" s="286">
        <f t="shared" si="920"/>
        <v>0</v>
      </c>
      <c r="X1079" s="286">
        <f t="shared" si="920"/>
        <v>0</v>
      </c>
      <c r="Y1079" s="286">
        <f t="shared" si="920"/>
        <v>0</v>
      </c>
      <c r="Z1079" s="286">
        <f t="shared" si="920"/>
        <v>0</v>
      </c>
      <c r="AA1079" s="286">
        <f t="shared" si="846"/>
        <v>0</v>
      </c>
      <c r="AB1079" s="286">
        <f t="shared" si="781"/>
        <v>0</v>
      </c>
      <c r="AC1079" s="36" t="e">
        <f t="shared" si="861"/>
        <v>#DIV/0!</v>
      </c>
    </row>
    <row r="1080" spans="1:29" ht="28.5" hidden="1" x14ac:dyDescent="0.2">
      <c r="B1080" s="140" t="s">
        <v>2491</v>
      </c>
      <c r="C1080" s="137" t="s">
        <v>2490</v>
      </c>
      <c r="D1080" s="287"/>
      <c r="E1080" s="285">
        <f>SUM('ADICIONES  2018'!C1080:M1080)</f>
        <v>0</v>
      </c>
      <c r="F1080" s="287"/>
      <c r="G1080" s="287"/>
      <c r="H1080" s="287"/>
      <c r="I1080" s="287"/>
      <c r="J1080" s="287"/>
      <c r="K1080" s="287">
        <f t="shared" si="898"/>
        <v>0</v>
      </c>
      <c r="L1080" s="287"/>
      <c r="M1080" s="287"/>
      <c r="N1080" s="287"/>
      <c r="O1080" s="287"/>
      <c r="P1080" s="287"/>
      <c r="Q1080" s="287"/>
      <c r="R1080" s="287">
        <f t="shared" si="901"/>
        <v>0</v>
      </c>
      <c r="S1080" s="287"/>
      <c r="T1080" s="287"/>
      <c r="U1080" s="287"/>
      <c r="V1080" s="287"/>
      <c r="W1080" s="287"/>
      <c r="X1080" s="287"/>
      <c r="Y1080" s="287"/>
      <c r="Z1080" s="287"/>
      <c r="AA1080" s="286">
        <f t="shared" si="846"/>
        <v>0</v>
      </c>
      <c r="AB1080" s="286">
        <f t="shared" si="781"/>
        <v>0</v>
      </c>
      <c r="AC1080" s="36" t="e">
        <f t="shared" si="861"/>
        <v>#DIV/0!</v>
      </c>
    </row>
    <row r="1081" spans="1:29" s="5" customFormat="1" ht="31.5" hidden="1" x14ac:dyDescent="0.2">
      <c r="A1081" s="156"/>
      <c r="B1081" s="133" t="s">
        <v>2492</v>
      </c>
      <c r="C1081" s="138" t="s">
        <v>2493</v>
      </c>
      <c r="D1081" s="286">
        <f>+D1082</f>
        <v>0</v>
      </c>
      <c r="E1081" s="105">
        <f>SUM('ADICIONES  2018'!C1081:M1081)</f>
        <v>0</v>
      </c>
      <c r="F1081" s="286">
        <f t="shared" ref="F1081:J1081" si="921">+F1082</f>
        <v>0</v>
      </c>
      <c r="G1081" s="286">
        <f t="shared" si="921"/>
        <v>0</v>
      </c>
      <c r="H1081" s="286">
        <f t="shared" si="921"/>
        <v>0</v>
      </c>
      <c r="I1081" s="286">
        <f t="shared" si="921"/>
        <v>0</v>
      </c>
      <c r="J1081" s="286">
        <f t="shared" si="921"/>
        <v>0</v>
      </c>
      <c r="K1081" s="286">
        <f t="shared" si="898"/>
        <v>0</v>
      </c>
      <c r="L1081" s="286">
        <f t="shared" ref="L1081:Q1081" si="922">+L1082</f>
        <v>0</v>
      </c>
      <c r="M1081" s="286">
        <f t="shared" si="922"/>
        <v>0</v>
      </c>
      <c r="N1081" s="286">
        <f t="shared" si="922"/>
        <v>0</v>
      </c>
      <c r="O1081" s="286">
        <f t="shared" si="922"/>
        <v>0</v>
      </c>
      <c r="P1081" s="286">
        <f t="shared" si="922"/>
        <v>0</v>
      </c>
      <c r="Q1081" s="286">
        <f t="shared" si="922"/>
        <v>0</v>
      </c>
      <c r="R1081" s="286">
        <f t="shared" si="901"/>
        <v>0</v>
      </c>
      <c r="S1081" s="286">
        <f t="shared" ref="S1081:Z1081" si="923">+S1082</f>
        <v>0</v>
      </c>
      <c r="T1081" s="286">
        <f t="shared" si="923"/>
        <v>0</v>
      </c>
      <c r="U1081" s="286">
        <f t="shared" si="923"/>
        <v>0</v>
      </c>
      <c r="V1081" s="286">
        <f t="shared" si="923"/>
        <v>0</v>
      </c>
      <c r="W1081" s="286">
        <f t="shared" si="923"/>
        <v>0</v>
      </c>
      <c r="X1081" s="286">
        <f t="shared" si="923"/>
        <v>0</v>
      </c>
      <c r="Y1081" s="286">
        <f t="shared" si="923"/>
        <v>0</v>
      </c>
      <c r="Z1081" s="286">
        <f t="shared" si="923"/>
        <v>0</v>
      </c>
      <c r="AA1081" s="286">
        <f t="shared" si="846"/>
        <v>0</v>
      </c>
      <c r="AB1081" s="286">
        <f t="shared" si="781"/>
        <v>0</v>
      </c>
      <c r="AC1081" s="36" t="e">
        <f t="shared" si="861"/>
        <v>#DIV/0!</v>
      </c>
    </row>
    <row r="1082" spans="1:29" ht="28.5" hidden="1" x14ac:dyDescent="0.2">
      <c r="B1082" s="140" t="s">
        <v>2494</v>
      </c>
      <c r="C1082" s="137" t="s">
        <v>2493</v>
      </c>
      <c r="D1082" s="287"/>
      <c r="E1082" s="285">
        <f>SUM('ADICIONES  2018'!C1082:M1082)</f>
        <v>0</v>
      </c>
      <c r="F1082" s="287"/>
      <c r="G1082" s="287"/>
      <c r="H1082" s="287"/>
      <c r="I1082" s="287"/>
      <c r="J1082" s="287"/>
      <c r="K1082" s="287">
        <f t="shared" si="898"/>
        <v>0</v>
      </c>
      <c r="L1082" s="287"/>
      <c r="M1082" s="287"/>
      <c r="N1082" s="287"/>
      <c r="O1082" s="287"/>
      <c r="P1082" s="287"/>
      <c r="Q1082" s="287"/>
      <c r="R1082" s="287">
        <f t="shared" si="901"/>
        <v>0</v>
      </c>
      <c r="S1082" s="287"/>
      <c r="T1082" s="287"/>
      <c r="U1082" s="287"/>
      <c r="V1082" s="287"/>
      <c r="W1082" s="287"/>
      <c r="X1082" s="287"/>
      <c r="Y1082" s="287"/>
      <c r="Z1082" s="287"/>
      <c r="AA1082" s="286">
        <f t="shared" si="846"/>
        <v>0</v>
      </c>
      <c r="AB1082" s="286">
        <f t="shared" si="781"/>
        <v>0</v>
      </c>
      <c r="AC1082" s="36" t="e">
        <f t="shared" si="861"/>
        <v>#DIV/0!</v>
      </c>
    </row>
    <row r="1083" spans="1:29" s="5" customFormat="1" ht="31.5" hidden="1" x14ac:dyDescent="0.2">
      <c r="A1083" s="156"/>
      <c r="B1083" s="133" t="s">
        <v>2495</v>
      </c>
      <c r="C1083" s="138" t="s">
        <v>2496</v>
      </c>
      <c r="D1083" s="286">
        <f>+E1084</f>
        <v>0</v>
      </c>
      <c r="E1083" s="105">
        <f>SUM('ADICIONES  2018'!C1083:M1083)</f>
        <v>0</v>
      </c>
      <c r="F1083" s="286">
        <f t="shared" ref="F1083:J1083" si="924">+G1084</f>
        <v>0</v>
      </c>
      <c r="G1083" s="286">
        <f t="shared" si="924"/>
        <v>0</v>
      </c>
      <c r="H1083" s="286">
        <f t="shared" si="924"/>
        <v>0</v>
      </c>
      <c r="I1083" s="286">
        <f t="shared" si="924"/>
        <v>0</v>
      </c>
      <c r="J1083" s="286">
        <f t="shared" si="924"/>
        <v>0</v>
      </c>
      <c r="K1083" s="286">
        <f t="shared" si="898"/>
        <v>0</v>
      </c>
      <c r="L1083" s="286">
        <f t="shared" ref="L1083:Q1083" si="925">+M1084</f>
        <v>0</v>
      </c>
      <c r="M1083" s="286">
        <f t="shared" si="925"/>
        <v>0</v>
      </c>
      <c r="N1083" s="286">
        <f t="shared" si="925"/>
        <v>0</v>
      </c>
      <c r="O1083" s="286">
        <f t="shared" si="925"/>
        <v>0</v>
      </c>
      <c r="P1083" s="286">
        <f t="shared" si="925"/>
        <v>0</v>
      </c>
      <c r="Q1083" s="286">
        <f t="shared" si="925"/>
        <v>0</v>
      </c>
      <c r="R1083" s="286">
        <f t="shared" si="901"/>
        <v>0</v>
      </c>
      <c r="S1083" s="286">
        <f t="shared" ref="S1083:Z1083" si="926">+T1084</f>
        <v>0</v>
      </c>
      <c r="T1083" s="286">
        <f t="shared" si="926"/>
        <v>0</v>
      </c>
      <c r="U1083" s="286">
        <f t="shared" si="926"/>
        <v>0</v>
      </c>
      <c r="V1083" s="286">
        <f t="shared" si="926"/>
        <v>0</v>
      </c>
      <c r="W1083" s="286">
        <f t="shared" si="926"/>
        <v>0</v>
      </c>
      <c r="X1083" s="286">
        <f t="shared" si="926"/>
        <v>0</v>
      </c>
      <c r="Y1083" s="286">
        <f t="shared" si="926"/>
        <v>0</v>
      </c>
      <c r="Z1083" s="286">
        <f t="shared" si="926"/>
        <v>0</v>
      </c>
      <c r="AA1083" s="286">
        <f t="shared" si="846"/>
        <v>0</v>
      </c>
      <c r="AB1083" s="286">
        <f t="shared" si="781"/>
        <v>0</v>
      </c>
      <c r="AC1083" s="36" t="e">
        <f t="shared" si="861"/>
        <v>#DIV/0!</v>
      </c>
    </row>
    <row r="1084" spans="1:29" ht="28.5" hidden="1" x14ac:dyDescent="0.2">
      <c r="B1084" s="140" t="s">
        <v>2497</v>
      </c>
      <c r="C1084" s="137" t="s">
        <v>2496</v>
      </c>
      <c r="D1084" s="287"/>
      <c r="E1084" s="285">
        <f>SUM('ADICIONES  2018'!C1084:M1084)</f>
        <v>0</v>
      </c>
      <c r="F1084" s="287"/>
      <c r="G1084" s="287"/>
      <c r="H1084" s="287"/>
      <c r="I1084" s="287"/>
      <c r="J1084" s="287"/>
      <c r="K1084" s="287">
        <f t="shared" si="898"/>
        <v>0</v>
      </c>
      <c r="L1084" s="287"/>
      <c r="M1084" s="287"/>
      <c r="N1084" s="287"/>
      <c r="O1084" s="287"/>
      <c r="P1084" s="287"/>
      <c r="Q1084" s="287"/>
      <c r="R1084" s="287">
        <f t="shared" si="901"/>
        <v>0</v>
      </c>
      <c r="S1084" s="287"/>
      <c r="T1084" s="287"/>
      <c r="U1084" s="287"/>
      <c r="V1084" s="287"/>
      <c r="W1084" s="287"/>
      <c r="X1084" s="287"/>
      <c r="Y1084" s="287"/>
      <c r="Z1084" s="287"/>
      <c r="AA1084" s="286">
        <f t="shared" si="846"/>
        <v>0</v>
      </c>
      <c r="AB1084" s="286">
        <f t="shared" si="781"/>
        <v>0</v>
      </c>
      <c r="AC1084" s="36" t="e">
        <f t="shared" si="861"/>
        <v>#DIV/0!</v>
      </c>
    </row>
    <row r="1085" spans="1:29" s="5" customFormat="1" ht="31.5" x14ac:dyDescent="0.2">
      <c r="A1085" s="156"/>
      <c r="B1085" s="133" t="s">
        <v>2353</v>
      </c>
      <c r="C1085" s="138" t="s">
        <v>2354</v>
      </c>
      <c r="D1085" s="286">
        <f>+D1086</f>
        <v>0</v>
      </c>
      <c r="E1085" s="105">
        <f>SUM('ADICIONES  2018'!C1085:M1085)</f>
        <v>2595349</v>
      </c>
      <c r="F1085" s="286">
        <f t="shared" ref="F1085:J1085" si="927">+F1086</f>
        <v>0</v>
      </c>
      <c r="G1085" s="286">
        <f t="shared" si="927"/>
        <v>0</v>
      </c>
      <c r="H1085" s="286">
        <f t="shared" si="927"/>
        <v>0</v>
      </c>
      <c r="I1085" s="286">
        <f t="shared" si="927"/>
        <v>0</v>
      </c>
      <c r="J1085" s="286">
        <f t="shared" si="927"/>
        <v>0</v>
      </c>
      <c r="K1085" s="286">
        <f t="shared" si="898"/>
        <v>2595349</v>
      </c>
      <c r="L1085" s="286">
        <f t="shared" ref="L1085:Q1085" si="928">+L1086</f>
        <v>0</v>
      </c>
      <c r="M1085" s="286">
        <f t="shared" si="928"/>
        <v>0</v>
      </c>
      <c r="N1085" s="286">
        <f t="shared" si="928"/>
        <v>0</v>
      </c>
      <c r="O1085" s="286">
        <f t="shared" si="928"/>
        <v>0</v>
      </c>
      <c r="P1085" s="286">
        <f t="shared" si="928"/>
        <v>0</v>
      </c>
      <c r="Q1085" s="286">
        <f t="shared" si="928"/>
        <v>0</v>
      </c>
      <c r="R1085" s="286">
        <f t="shared" si="901"/>
        <v>0</v>
      </c>
      <c r="S1085" s="286">
        <f t="shared" ref="S1085:Z1085" si="929">+S1086</f>
        <v>0</v>
      </c>
      <c r="T1085" s="286">
        <f t="shared" si="929"/>
        <v>0</v>
      </c>
      <c r="U1085" s="286">
        <f t="shared" si="929"/>
        <v>2595349</v>
      </c>
      <c r="V1085" s="286">
        <f t="shared" si="929"/>
        <v>0</v>
      </c>
      <c r="W1085" s="286">
        <f t="shared" si="929"/>
        <v>0</v>
      </c>
      <c r="X1085" s="286">
        <f t="shared" si="929"/>
        <v>0</v>
      </c>
      <c r="Y1085" s="286">
        <f t="shared" si="929"/>
        <v>0</v>
      </c>
      <c r="Z1085" s="286">
        <f t="shared" si="929"/>
        <v>0</v>
      </c>
      <c r="AA1085" s="286">
        <f t="shared" si="846"/>
        <v>2595349</v>
      </c>
      <c r="AB1085" s="286">
        <f t="shared" si="781"/>
        <v>2595349</v>
      </c>
      <c r="AC1085" s="36">
        <f t="shared" si="861"/>
        <v>1</v>
      </c>
    </row>
    <row r="1086" spans="1:29" ht="28.5" x14ac:dyDescent="0.2">
      <c r="B1086" s="140" t="s">
        <v>2355</v>
      </c>
      <c r="C1086" s="137" t="s">
        <v>2354</v>
      </c>
      <c r="D1086" s="287"/>
      <c r="E1086" s="285">
        <f>SUM('ADICIONES  2018'!C1086:M1086)</f>
        <v>2595349</v>
      </c>
      <c r="F1086" s="287"/>
      <c r="G1086" s="287"/>
      <c r="H1086" s="287"/>
      <c r="I1086" s="287"/>
      <c r="J1086" s="287"/>
      <c r="K1086" s="287">
        <f t="shared" si="898"/>
        <v>2595349</v>
      </c>
      <c r="L1086" s="287"/>
      <c r="M1086" s="287"/>
      <c r="N1086" s="287"/>
      <c r="O1086" s="287"/>
      <c r="P1086" s="287"/>
      <c r="Q1086" s="287"/>
      <c r="R1086" s="287">
        <f t="shared" si="901"/>
        <v>0</v>
      </c>
      <c r="S1086" s="287"/>
      <c r="T1086" s="287"/>
      <c r="U1086" s="287">
        <v>2595349</v>
      </c>
      <c r="V1086" s="287"/>
      <c r="W1086" s="287"/>
      <c r="X1086" s="287"/>
      <c r="Y1086" s="287"/>
      <c r="Z1086" s="287"/>
      <c r="AA1086" s="287">
        <f t="shared" si="846"/>
        <v>2595349</v>
      </c>
      <c r="AB1086" s="287">
        <f t="shared" si="781"/>
        <v>2595349</v>
      </c>
      <c r="AC1086" s="37">
        <f t="shared" si="861"/>
        <v>1</v>
      </c>
    </row>
    <row r="1087" spans="1:29" s="5" customFormat="1" ht="31.5" x14ac:dyDescent="0.2">
      <c r="A1087" s="156"/>
      <c r="B1087" s="133" t="s">
        <v>2356</v>
      </c>
      <c r="C1087" s="138" t="s">
        <v>2357</v>
      </c>
      <c r="D1087" s="286">
        <f>+D1088</f>
        <v>0</v>
      </c>
      <c r="E1087" s="105">
        <f>SUM('ADICIONES  2018'!C1087:M1087)</f>
        <v>23827486</v>
      </c>
      <c r="F1087" s="286">
        <f t="shared" ref="F1087:J1087" si="930">+F1088</f>
        <v>0</v>
      </c>
      <c r="G1087" s="286">
        <f t="shared" si="930"/>
        <v>0</v>
      </c>
      <c r="H1087" s="286">
        <f t="shared" si="930"/>
        <v>0</v>
      </c>
      <c r="I1087" s="286">
        <f t="shared" si="930"/>
        <v>0</v>
      </c>
      <c r="J1087" s="286">
        <f t="shared" si="930"/>
        <v>0</v>
      </c>
      <c r="K1087" s="286">
        <f t="shared" si="898"/>
        <v>23827486</v>
      </c>
      <c r="L1087" s="286">
        <f t="shared" ref="L1087:Q1087" si="931">+L1088</f>
        <v>0</v>
      </c>
      <c r="M1087" s="286">
        <f t="shared" si="931"/>
        <v>0</v>
      </c>
      <c r="N1087" s="286">
        <f t="shared" si="931"/>
        <v>0</v>
      </c>
      <c r="O1087" s="286">
        <f t="shared" si="931"/>
        <v>0</v>
      </c>
      <c r="P1087" s="286">
        <f t="shared" si="931"/>
        <v>0</v>
      </c>
      <c r="Q1087" s="286">
        <f t="shared" si="931"/>
        <v>0</v>
      </c>
      <c r="R1087" s="287">
        <f t="shared" si="901"/>
        <v>0</v>
      </c>
      <c r="S1087" s="286">
        <f t="shared" ref="S1087:Z1087" si="932">+S1088</f>
        <v>0</v>
      </c>
      <c r="T1087" s="286">
        <f t="shared" si="932"/>
        <v>0</v>
      </c>
      <c r="U1087" s="286">
        <f t="shared" si="932"/>
        <v>23827486</v>
      </c>
      <c r="V1087" s="286">
        <f t="shared" si="932"/>
        <v>0</v>
      </c>
      <c r="W1087" s="286">
        <f t="shared" si="932"/>
        <v>0</v>
      </c>
      <c r="X1087" s="286">
        <f t="shared" si="932"/>
        <v>0</v>
      </c>
      <c r="Y1087" s="286">
        <f t="shared" si="932"/>
        <v>0</v>
      </c>
      <c r="Z1087" s="286">
        <f t="shared" si="932"/>
        <v>0</v>
      </c>
      <c r="AA1087" s="286">
        <f t="shared" si="846"/>
        <v>23827486</v>
      </c>
      <c r="AB1087" s="286">
        <f t="shared" si="781"/>
        <v>23827486</v>
      </c>
      <c r="AC1087" s="36">
        <f t="shared" si="861"/>
        <v>1</v>
      </c>
    </row>
    <row r="1088" spans="1:29" ht="28.5" x14ac:dyDescent="0.2">
      <c r="B1088" s="140" t="s">
        <v>2358</v>
      </c>
      <c r="C1088" s="137" t="s">
        <v>2359</v>
      </c>
      <c r="D1088" s="287"/>
      <c r="E1088" s="285">
        <f>SUM('ADICIONES  2018'!C1088:M1088)</f>
        <v>23827486</v>
      </c>
      <c r="F1088" s="287"/>
      <c r="G1088" s="287"/>
      <c r="H1088" s="287"/>
      <c r="I1088" s="287"/>
      <c r="J1088" s="287"/>
      <c r="K1088" s="287">
        <f t="shared" si="898"/>
        <v>23827486</v>
      </c>
      <c r="L1088" s="287"/>
      <c r="M1088" s="287"/>
      <c r="N1088" s="287"/>
      <c r="O1088" s="287"/>
      <c r="P1088" s="287"/>
      <c r="Q1088" s="287"/>
      <c r="R1088" s="287">
        <f t="shared" si="901"/>
        <v>0</v>
      </c>
      <c r="S1088" s="287"/>
      <c r="T1088" s="287"/>
      <c r="U1088" s="287">
        <v>23827486</v>
      </c>
      <c r="V1088" s="287"/>
      <c r="W1088" s="287"/>
      <c r="X1088" s="287"/>
      <c r="Y1088" s="287"/>
      <c r="Z1088" s="287"/>
      <c r="AA1088" s="287">
        <f t="shared" si="846"/>
        <v>23827486</v>
      </c>
      <c r="AB1088" s="287">
        <f t="shared" si="781"/>
        <v>23827486</v>
      </c>
      <c r="AC1088" s="37">
        <f t="shared" si="861"/>
        <v>1</v>
      </c>
    </row>
    <row r="1089" spans="1:29" s="5" customFormat="1" ht="31.5" x14ac:dyDescent="0.2">
      <c r="A1089" s="156"/>
      <c r="B1089" s="133" t="s">
        <v>2360</v>
      </c>
      <c r="C1089" s="138" t="s">
        <v>2361</v>
      </c>
      <c r="D1089" s="286">
        <f>+D1090</f>
        <v>0</v>
      </c>
      <c r="E1089" s="105">
        <f>SUM('ADICIONES  2018'!C1089:M1089)</f>
        <v>6371508</v>
      </c>
      <c r="F1089" s="286">
        <f t="shared" ref="F1089:J1089" si="933">+F1090</f>
        <v>0</v>
      </c>
      <c r="G1089" s="286">
        <f t="shared" si="933"/>
        <v>0</v>
      </c>
      <c r="H1089" s="286">
        <f t="shared" si="933"/>
        <v>0</v>
      </c>
      <c r="I1089" s="286">
        <f t="shared" si="933"/>
        <v>0</v>
      </c>
      <c r="J1089" s="286">
        <f t="shared" si="933"/>
        <v>0</v>
      </c>
      <c r="K1089" s="286">
        <f t="shared" si="898"/>
        <v>6371508</v>
      </c>
      <c r="L1089" s="286">
        <f t="shared" ref="L1089:Q1089" si="934">+L1090</f>
        <v>0</v>
      </c>
      <c r="M1089" s="286">
        <f t="shared" si="934"/>
        <v>0</v>
      </c>
      <c r="N1089" s="286">
        <f t="shared" si="934"/>
        <v>0</v>
      </c>
      <c r="O1089" s="286">
        <f t="shared" si="934"/>
        <v>0</v>
      </c>
      <c r="P1089" s="286">
        <f t="shared" si="934"/>
        <v>0</v>
      </c>
      <c r="Q1089" s="286">
        <f t="shared" si="934"/>
        <v>0</v>
      </c>
      <c r="R1089" s="287">
        <f t="shared" si="901"/>
        <v>0</v>
      </c>
      <c r="S1089" s="286">
        <f t="shared" ref="S1089:Z1089" si="935">+S1090</f>
        <v>0</v>
      </c>
      <c r="T1089" s="286">
        <f t="shared" si="935"/>
        <v>0</v>
      </c>
      <c r="U1089" s="286">
        <f t="shared" si="935"/>
        <v>6371508</v>
      </c>
      <c r="V1089" s="286">
        <f t="shared" si="935"/>
        <v>0</v>
      </c>
      <c r="W1089" s="286">
        <f t="shared" si="935"/>
        <v>0</v>
      </c>
      <c r="X1089" s="286">
        <f t="shared" si="935"/>
        <v>0</v>
      </c>
      <c r="Y1089" s="286">
        <f t="shared" si="935"/>
        <v>0</v>
      </c>
      <c r="Z1089" s="286">
        <f t="shared" si="935"/>
        <v>0</v>
      </c>
      <c r="AA1089" s="286">
        <f t="shared" si="846"/>
        <v>6371508</v>
      </c>
      <c r="AB1089" s="286">
        <f t="shared" si="781"/>
        <v>6371508</v>
      </c>
      <c r="AC1089" s="36">
        <f t="shared" si="861"/>
        <v>1</v>
      </c>
    </row>
    <row r="1090" spans="1:29" ht="28.5" x14ac:dyDescent="0.2">
      <c r="B1090" s="140" t="s">
        <v>2362</v>
      </c>
      <c r="C1090" s="137" t="s">
        <v>2361</v>
      </c>
      <c r="D1090" s="287"/>
      <c r="E1090" s="285">
        <f>SUM('ADICIONES  2018'!C1090:M1090)</f>
        <v>6371508</v>
      </c>
      <c r="F1090" s="287"/>
      <c r="G1090" s="287"/>
      <c r="H1090" s="287"/>
      <c r="I1090" s="287"/>
      <c r="J1090" s="287"/>
      <c r="K1090" s="287">
        <f t="shared" si="898"/>
        <v>6371508</v>
      </c>
      <c r="L1090" s="287"/>
      <c r="M1090" s="287"/>
      <c r="N1090" s="287"/>
      <c r="O1090" s="287"/>
      <c r="P1090" s="287"/>
      <c r="Q1090" s="287"/>
      <c r="R1090" s="287">
        <f t="shared" si="901"/>
        <v>0</v>
      </c>
      <c r="S1090" s="287"/>
      <c r="T1090" s="287"/>
      <c r="U1090" s="287">
        <v>6371508</v>
      </c>
      <c r="V1090" s="287"/>
      <c r="W1090" s="287"/>
      <c r="X1090" s="287"/>
      <c r="Y1090" s="287"/>
      <c r="Z1090" s="287"/>
      <c r="AA1090" s="287">
        <f t="shared" si="846"/>
        <v>6371508</v>
      </c>
      <c r="AB1090" s="287">
        <f t="shared" si="781"/>
        <v>6371508</v>
      </c>
      <c r="AC1090" s="37">
        <f t="shared" si="861"/>
        <v>1</v>
      </c>
    </row>
    <row r="1091" spans="1:29" s="5" customFormat="1" ht="31.5" x14ac:dyDescent="0.2">
      <c r="A1091" s="156"/>
      <c r="B1091" s="133" t="s">
        <v>2363</v>
      </c>
      <c r="C1091" s="138" t="s">
        <v>2364</v>
      </c>
      <c r="D1091" s="286">
        <f>+D1092</f>
        <v>0</v>
      </c>
      <c r="E1091" s="105">
        <f>SUM('ADICIONES  2018'!C1091:M1091)</f>
        <v>28941285</v>
      </c>
      <c r="F1091" s="286">
        <f t="shared" ref="F1091:J1091" si="936">+F1092</f>
        <v>0</v>
      </c>
      <c r="G1091" s="286">
        <f t="shared" si="936"/>
        <v>0</v>
      </c>
      <c r="H1091" s="286">
        <f t="shared" si="936"/>
        <v>0</v>
      </c>
      <c r="I1091" s="286">
        <f t="shared" si="936"/>
        <v>0</v>
      </c>
      <c r="J1091" s="286">
        <f t="shared" si="936"/>
        <v>0</v>
      </c>
      <c r="K1091" s="286">
        <f t="shared" si="898"/>
        <v>28941285</v>
      </c>
      <c r="L1091" s="286">
        <f t="shared" ref="L1091:Q1091" si="937">+L1092</f>
        <v>0</v>
      </c>
      <c r="M1091" s="286">
        <f t="shared" si="937"/>
        <v>0</v>
      </c>
      <c r="N1091" s="286">
        <f t="shared" si="937"/>
        <v>0</v>
      </c>
      <c r="O1091" s="286">
        <f t="shared" si="937"/>
        <v>0</v>
      </c>
      <c r="P1091" s="286">
        <f t="shared" si="937"/>
        <v>0</v>
      </c>
      <c r="Q1091" s="286">
        <f t="shared" si="937"/>
        <v>0</v>
      </c>
      <c r="R1091" s="287">
        <f t="shared" si="901"/>
        <v>0</v>
      </c>
      <c r="S1091" s="286">
        <f t="shared" ref="S1091:Z1091" si="938">+S1092</f>
        <v>0</v>
      </c>
      <c r="T1091" s="286">
        <f t="shared" si="938"/>
        <v>0</v>
      </c>
      <c r="U1091" s="286">
        <f t="shared" si="938"/>
        <v>28941285</v>
      </c>
      <c r="V1091" s="286">
        <f t="shared" si="938"/>
        <v>0</v>
      </c>
      <c r="W1091" s="286">
        <f t="shared" si="938"/>
        <v>0</v>
      </c>
      <c r="X1091" s="286">
        <f t="shared" si="938"/>
        <v>0</v>
      </c>
      <c r="Y1091" s="286">
        <f t="shared" si="938"/>
        <v>0</v>
      </c>
      <c r="Z1091" s="286">
        <f t="shared" si="938"/>
        <v>0</v>
      </c>
      <c r="AA1091" s="286">
        <f t="shared" si="846"/>
        <v>28941285</v>
      </c>
      <c r="AB1091" s="286">
        <f t="shared" si="781"/>
        <v>28941285</v>
      </c>
      <c r="AC1091" s="36">
        <f t="shared" si="861"/>
        <v>1</v>
      </c>
    </row>
    <row r="1092" spans="1:29" ht="28.5" x14ac:dyDescent="0.2">
      <c r="B1092" s="140" t="s">
        <v>2365</v>
      </c>
      <c r="C1092" s="137" t="s">
        <v>2364</v>
      </c>
      <c r="D1092" s="287"/>
      <c r="E1092" s="285">
        <f>SUM('ADICIONES  2018'!C1092:M1092)</f>
        <v>28941285</v>
      </c>
      <c r="F1092" s="287"/>
      <c r="G1092" s="287"/>
      <c r="H1092" s="287"/>
      <c r="I1092" s="287"/>
      <c r="J1092" s="287"/>
      <c r="K1092" s="287">
        <f t="shared" si="898"/>
        <v>28941285</v>
      </c>
      <c r="L1092" s="287"/>
      <c r="M1092" s="287"/>
      <c r="N1092" s="287"/>
      <c r="O1092" s="287"/>
      <c r="P1092" s="287"/>
      <c r="Q1092" s="287"/>
      <c r="R1092" s="287">
        <f t="shared" si="901"/>
        <v>0</v>
      </c>
      <c r="S1092" s="287"/>
      <c r="T1092" s="287"/>
      <c r="U1092" s="287">
        <v>28941285</v>
      </c>
      <c r="V1092" s="287"/>
      <c r="W1092" s="287"/>
      <c r="X1092" s="287"/>
      <c r="Y1092" s="287"/>
      <c r="Z1092" s="287"/>
      <c r="AA1092" s="287">
        <f t="shared" si="846"/>
        <v>28941285</v>
      </c>
      <c r="AB1092" s="287">
        <f t="shared" si="781"/>
        <v>28941285</v>
      </c>
      <c r="AC1092" s="37">
        <f t="shared" si="861"/>
        <v>1</v>
      </c>
    </row>
    <row r="1093" spans="1:29" s="5" customFormat="1" ht="31.5" x14ac:dyDescent="0.2">
      <c r="A1093" s="156"/>
      <c r="B1093" s="133" t="s">
        <v>2366</v>
      </c>
      <c r="C1093" s="138" t="s">
        <v>2367</v>
      </c>
      <c r="D1093" s="286">
        <f>+D1094</f>
        <v>0</v>
      </c>
      <c r="E1093" s="105">
        <f>SUM('ADICIONES  2018'!C1093:M1093)</f>
        <v>43908125</v>
      </c>
      <c r="F1093" s="286">
        <f t="shared" ref="F1093:J1093" si="939">+F1094</f>
        <v>0</v>
      </c>
      <c r="G1093" s="286">
        <f t="shared" si="939"/>
        <v>0</v>
      </c>
      <c r="H1093" s="286">
        <f t="shared" si="939"/>
        <v>0</v>
      </c>
      <c r="I1093" s="286">
        <f t="shared" si="939"/>
        <v>0</v>
      </c>
      <c r="J1093" s="286">
        <f t="shared" si="939"/>
        <v>0</v>
      </c>
      <c r="K1093" s="286">
        <f t="shared" si="898"/>
        <v>43908125</v>
      </c>
      <c r="L1093" s="286">
        <f t="shared" ref="L1093:Q1093" si="940">+L1094</f>
        <v>0</v>
      </c>
      <c r="M1093" s="286">
        <f t="shared" si="940"/>
        <v>0</v>
      </c>
      <c r="N1093" s="286">
        <f t="shared" si="940"/>
        <v>0</v>
      </c>
      <c r="O1093" s="286">
        <f t="shared" si="940"/>
        <v>0</v>
      </c>
      <c r="P1093" s="286">
        <f t="shared" si="940"/>
        <v>0</v>
      </c>
      <c r="Q1093" s="286">
        <f t="shared" si="940"/>
        <v>0</v>
      </c>
      <c r="R1093" s="286">
        <f t="shared" si="901"/>
        <v>0</v>
      </c>
      <c r="S1093" s="286">
        <f t="shared" ref="S1093:Z1093" si="941">+S1094</f>
        <v>0</v>
      </c>
      <c r="T1093" s="286">
        <f t="shared" si="941"/>
        <v>0</v>
      </c>
      <c r="U1093" s="286">
        <f t="shared" si="941"/>
        <v>43908125</v>
      </c>
      <c r="V1093" s="286">
        <f t="shared" si="941"/>
        <v>0</v>
      </c>
      <c r="W1093" s="286">
        <f t="shared" si="941"/>
        <v>0</v>
      </c>
      <c r="X1093" s="286">
        <f t="shared" si="941"/>
        <v>0</v>
      </c>
      <c r="Y1093" s="286">
        <f t="shared" si="941"/>
        <v>0</v>
      </c>
      <c r="Z1093" s="286">
        <f t="shared" si="941"/>
        <v>0</v>
      </c>
      <c r="AA1093" s="286">
        <f t="shared" si="846"/>
        <v>43908125</v>
      </c>
      <c r="AB1093" s="286">
        <f t="shared" si="781"/>
        <v>43908125</v>
      </c>
      <c r="AC1093" s="36">
        <f t="shared" si="861"/>
        <v>1</v>
      </c>
    </row>
    <row r="1094" spans="1:29" ht="28.5" x14ac:dyDescent="0.2">
      <c r="B1094" s="140" t="s">
        <v>2368</v>
      </c>
      <c r="C1094" s="137" t="s">
        <v>2367</v>
      </c>
      <c r="D1094" s="287"/>
      <c r="E1094" s="285">
        <f>SUM('ADICIONES  2018'!C1094:M1094)</f>
        <v>43908125</v>
      </c>
      <c r="F1094" s="287"/>
      <c r="G1094" s="287"/>
      <c r="H1094" s="287"/>
      <c r="I1094" s="287"/>
      <c r="J1094" s="287"/>
      <c r="K1094" s="287">
        <f t="shared" si="898"/>
        <v>43908125</v>
      </c>
      <c r="L1094" s="287"/>
      <c r="M1094" s="287"/>
      <c r="N1094" s="287"/>
      <c r="O1094" s="287"/>
      <c r="P1094" s="287"/>
      <c r="Q1094" s="287"/>
      <c r="R1094" s="287">
        <f t="shared" si="901"/>
        <v>0</v>
      </c>
      <c r="S1094" s="287"/>
      <c r="T1094" s="287"/>
      <c r="U1094" s="287">
        <v>43908125</v>
      </c>
      <c r="V1094" s="287"/>
      <c r="W1094" s="287"/>
      <c r="X1094" s="287"/>
      <c r="Y1094" s="287"/>
      <c r="Z1094" s="287"/>
      <c r="AA1094" s="287">
        <f t="shared" si="846"/>
        <v>43908125</v>
      </c>
      <c r="AB1094" s="287">
        <f t="shared" si="781"/>
        <v>43908125</v>
      </c>
      <c r="AC1094" s="37">
        <f t="shared" si="861"/>
        <v>1</v>
      </c>
    </row>
    <row r="1095" spans="1:29" s="5" customFormat="1" ht="47.25" x14ac:dyDescent="0.2">
      <c r="A1095" s="156"/>
      <c r="B1095" s="133" t="s">
        <v>2369</v>
      </c>
      <c r="C1095" s="138" t="s">
        <v>2370</v>
      </c>
      <c r="D1095" s="286">
        <f>+D1096</f>
        <v>0</v>
      </c>
      <c r="E1095" s="105">
        <f>SUM('ADICIONES  2018'!C1095:M1095)</f>
        <v>11241741.6</v>
      </c>
      <c r="F1095" s="286">
        <f t="shared" ref="F1095:J1095" si="942">+F1096</f>
        <v>0</v>
      </c>
      <c r="G1095" s="286">
        <f t="shared" si="942"/>
        <v>0</v>
      </c>
      <c r="H1095" s="286">
        <f t="shared" si="942"/>
        <v>0</v>
      </c>
      <c r="I1095" s="286">
        <f t="shared" si="942"/>
        <v>0</v>
      </c>
      <c r="J1095" s="286">
        <f t="shared" si="942"/>
        <v>0</v>
      </c>
      <c r="K1095" s="286">
        <f t="shared" si="898"/>
        <v>11241741.6</v>
      </c>
      <c r="L1095" s="286">
        <f t="shared" ref="L1095:Q1095" si="943">+L1096</f>
        <v>0</v>
      </c>
      <c r="M1095" s="286">
        <f t="shared" si="943"/>
        <v>0</v>
      </c>
      <c r="N1095" s="286">
        <f t="shared" si="943"/>
        <v>0</v>
      </c>
      <c r="O1095" s="286">
        <f t="shared" si="943"/>
        <v>0</v>
      </c>
      <c r="P1095" s="286">
        <f t="shared" si="943"/>
        <v>0</v>
      </c>
      <c r="Q1095" s="286">
        <f t="shared" si="943"/>
        <v>0</v>
      </c>
      <c r="R1095" s="286">
        <f t="shared" si="901"/>
        <v>0</v>
      </c>
      <c r="S1095" s="286">
        <f t="shared" ref="S1095:Z1095" si="944">+S1096</f>
        <v>0</v>
      </c>
      <c r="T1095" s="286">
        <f t="shared" si="944"/>
        <v>0</v>
      </c>
      <c r="U1095" s="286">
        <f t="shared" si="944"/>
        <v>11241741.6</v>
      </c>
      <c r="V1095" s="286">
        <f t="shared" si="944"/>
        <v>0</v>
      </c>
      <c r="W1095" s="286">
        <f t="shared" si="944"/>
        <v>0</v>
      </c>
      <c r="X1095" s="286">
        <f t="shared" si="944"/>
        <v>0</v>
      </c>
      <c r="Y1095" s="286">
        <f t="shared" si="944"/>
        <v>0</v>
      </c>
      <c r="Z1095" s="286">
        <f t="shared" si="944"/>
        <v>0</v>
      </c>
      <c r="AA1095" s="286">
        <f t="shared" si="846"/>
        <v>11241741.6</v>
      </c>
      <c r="AB1095" s="286">
        <f t="shared" si="781"/>
        <v>11241741.6</v>
      </c>
      <c r="AC1095" s="36">
        <f t="shared" si="861"/>
        <v>1</v>
      </c>
    </row>
    <row r="1096" spans="1:29" ht="28.5" x14ac:dyDescent="0.2">
      <c r="B1096" s="140" t="s">
        <v>2371</v>
      </c>
      <c r="C1096" s="137" t="s">
        <v>2370</v>
      </c>
      <c r="D1096" s="287"/>
      <c r="E1096" s="285">
        <f>SUM('ADICIONES  2018'!C1096:M1096)</f>
        <v>11241741.6</v>
      </c>
      <c r="F1096" s="287"/>
      <c r="G1096" s="287"/>
      <c r="H1096" s="287"/>
      <c r="I1096" s="287"/>
      <c r="J1096" s="287"/>
      <c r="K1096" s="287">
        <f t="shared" si="898"/>
        <v>11241741.6</v>
      </c>
      <c r="L1096" s="287"/>
      <c r="M1096" s="287"/>
      <c r="N1096" s="287"/>
      <c r="O1096" s="287"/>
      <c r="P1096" s="287"/>
      <c r="Q1096" s="287"/>
      <c r="R1096" s="287">
        <f t="shared" si="901"/>
        <v>0</v>
      </c>
      <c r="S1096" s="287"/>
      <c r="T1096" s="287"/>
      <c r="U1096" s="287">
        <v>11241741.6</v>
      </c>
      <c r="V1096" s="287"/>
      <c r="W1096" s="287"/>
      <c r="X1096" s="287"/>
      <c r="Y1096" s="287"/>
      <c r="Z1096" s="287"/>
      <c r="AA1096" s="287">
        <f t="shared" si="846"/>
        <v>11241741.6</v>
      </c>
      <c r="AB1096" s="287">
        <f t="shared" si="781"/>
        <v>11241741.6</v>
      </c>
      <c r="AC1096" s="37">
        <f t="shared" si="861"/>
        <v>1</v>
      </c>
    </row>
    <row r="1097" spans="1:29" s="5" customFormat="1" ht="31.5" x14ac:dyDescent="0.2">
      <c r="A1097" s="156"/>
      <c r="B1097" s="133" t="s">
        <v>2372</v>
      </c>
      <c r="C1097" s="138" t="s">
        <v>2373</v>
      </c>
      <c r="D1097" s="286">
        <f>+D1098</f>
        <v>0</v>
      </c>
      <c r="E1097" s="105">
        <f>SUM('ADICIONES  2018'!C1097:M1097)</f>
        <v>11725654.029999999</v>
      </c>
      <c r="F1097" s="286">
        <f t="shared" ref="F1097:J1097" si="945">+F1098</f>
        <v>0</v>
      </c>
      <c r="G1097" s="286">
        <f t="shared" si="945"/>
        <v>0</v>
      </c>
      <c r="H1097" s="286">
        <f t="shared" si="945"/>
        <v>0</v>
      </c>
      <c r="I1097" s="286">
        <f t="shared" si="945"/>
        <v>0</v>
      </c>
      <c r="J1097" s="286">
        <f t="shared" si="945"/>
        <v>0</v>
      </c>
      <c r="K1097" s="286">
        <f t="shared" si="898"/>
        <v>11725654.029999999</v>
      </c>
      <c r="L1097" s="286">
        <f t="shared" ref="L1097:Q1097" si="946">+L1098</f>
        <v>0</v>
      </c>
      <c r="M1097" s="286">
        <f t="shared" si="946"/>
        <v>0</v>
      </c>
      <c r="N1097" s="286">
        <f t="shared" si="946"/>
        <v>0</v>
      </c>
      <c r="O1097" s="286">
        <f t="shared" si="946"/>
        <v>0</v>
      </c>
      <c r="P1097" s="286">
        <f t="shared" si="946"/>
        <v>0</v>
      </c>
      <c r="Q1097" s="286">
        <f t="shared" si="946"/>
        <v>0</v>
      </c>
      <c r="R1097" s="286">
        <f t="shared" si="901"/>
        <v>0</v>
      </c>
      <c r="S1097" s="286">
        <f t="shared" ref="S1097:Z1097" si="947">+S1098</f>
        <v>0</v>
      </c>
      <c r="T1097" s="286">
        <f t="shared" si="947"/>
        <v>0</v>
      </c>
      <c r="U1097" s="286">
        <f t="shared" si="947"/>
        <v>11725654.029999999</v>
      </c>
      <c r="V1097" s="286">
        <f t="shared" si="947"/>
        <v>0</v>
      </c>
      <c r="W1097" s="286">
        <f t="shared" si="947"/>
        <v>0</v>
      </c>
      <c r="X1097" s="286">
        <f t="shared" si="947"/>
        <v>0</v>
      </c>
      <c r="Y1097" s="286">
        <f t="shared" si="947"/>
        <v>0</v>
      </c>
      <c r="Z1097" s="286">
        <f t="shared" si="947"/>
        <v>0</v>
      </c>
      <c r="AA1097" s="286">
        <f t="shared" si="846"/>
        <v>11725654.029999999</v>
      </c>
      <c r="AB1097" s="286">
        <f t="shared" si="781"/>
        <v>11725654.029999999</v>
      </c>
      <c r="AC1097" s="36">
        <f t="shared" si="861"/>
        <v>1</v>
      </c>
    </row>
    <row r="1098" spans="1:29" ht="28.5" x14ac:dyDescent="0.2">
      <c r="B1098" s="140" t="s">
        <v>2374</v>
      </c>
      <c r="C1098" s="137" t="s">
        <v>2373</v>
      </c>
      <c r="D1098" s="287"/>
      <c r="E1098" s="285">
        <f>SUM('ADICIONES  2018'!C1098:M1098)</f>
        <v>11725654.029999999</v>
      </c>
      <c r="F1098" s="287"/>
      <c r="G1098" s="287"/>
      <c r="H1098" s="287"/>
      <c r="I1098" s="287"/>
      <c r="J1098" s="287"/>
      <c r="K1098" s="287">
        <f t="shared" si="898"/>
        <v>11725654.029999999</v>
      </c>
      <c r="L1098" s="287"/>
      <c r="M1098" s="287"/>
      <c r="N1098" s="287"/>
      <c r="O1098" s="287"/>
      <c r="P1098" s="287"/>
      <c r="Q1098" s="287"/>
      <c r="R1098" s="287">
        <f t="shared" si="901"/>
        <v>0</v>
      </c>
      <c r="S1098" s="287"/>
      <c r="T1098" s="287"/>
      <c r="U1098" s="287">
        <v>11725654.029999999</v>
      </c>
      <c r="V1098" s="287"/>
      <c r="W1098" s="287"/>
      <c r="X1098" s="287"/>
      <c r="Y1098" s="287"/>
      <c r="Z1098" s="287"/>
      <c r="AA1098" s="287">
        <f t="shared" si="846"/>
        <v>11725654.029999999</v>
      </c>
      <c r="AB1098" s="287">
        <f t="shared" si="781"/>
        <v>11725654.029999999</v>
      </c>
      <c r="AC1098" s="37">
        <f t="shared" si="861"/>
        <v>1</v>
      </c>
    </row>
    <row r="1099" spans="1:29" s="5" customFormat="1" ht="47.25" x14ac:dyDescent="0.2">
      <c r="A1099" s="156"/>
      <c r="B1099" s="133" t="s">
        <v>2375</v>
      </c>
      <c r="C1099" s="138" t="s">
        <v>2376</v>
      </c>
      <c r="D1099" s="286">
        <f>+D1100</f>
        <v>0</v>
      </c>
      <c r="E1099" s="105">
        <f>SUM('ADICIONES  2018'!C1099:M1099)</f>
        <v>35520365</v>
      </c>
      <c r="F1099" s="286">
        <f t="shared" ref="F1099:J1099" si="948">+F1100</f>
        <v>0</v>
      </c>
      <c r="G1099" s="286">
        <f t="shared" si="948"/>
        <v>0</v>
      </c>
      <c r="H1099" s="286">
        <f t="shared" si="948"/>
        <v>0</v>
      </c>
      <c r="I1099" s="286">
        <f t="shared" si="948"/>
        <v>0</v>
      </c>
      <c r="J1099" s="286">
        <f t="shared" si="948"/>
        <v>0</v>
      </c>
      <c r="K1099" s="286">
        <f t="shared" si="898"/>
        <v>35520365</v>
      </c>
      <c r="L1099" s="286">
        <f t="shared" ref="L1099:Q1099" si="949">+L1100</f>
        <v>0</v>
      </c>
      <c r="M1099" s="286">
        <f t="shared" si="949"/>
        <v>0</v>
      </c>
      <c r="N1099" s="286">
        <f t="shared" si="949"/>
        <v>0</v>
      </c>
      <c r="O1099" s="286">
        <f t="shared" si="949"/>
        <v>0</v>
      </c>
      <c r="P1099" s="286">
        <f t="shared" si="949"/>
        <v>0</v>
      </c>
      <c r="Q1099" s="286">
        <f t="shared" si="949"/>
        <v>0</v>
      </c>
      <c r="R1099" s="286">
        <f t="shared" si="901"/>
        <v>0</v>
      </c>
      <c r="S1099" s="286">
        <f t="shared" ref="S1099:Z1099" si="950">+S1100</f>
        <v>0</v>
      </c>
      <c r="T1099" s="286">
        <f t="shared" si="950"/>
        <v>0</v>
      </c>
      <c r="U1099" s="286">
        <f t="shared" si="950"/>
        <v>35520365</v>
      </c>
      <c r="V1099" s="286">
        <f t="shared" si="950"/>
        <v>0</v>
      </c>
      <c r="W1099" s="286">
        <f t="shared" si="950"/>
        <v>0</v>
      </c>
      <c r="X1099" s="286">
        <f t="shared" si="950"/>
        <v>0</v>
      </c>
      <c r="Y1099" s="286">
        <f t="shared" si="950"/>
        <v>0</v>
      </c>
      <c r="Z1099" s="286">
        <f t="shared" si="950"/>
        <v>0</v>
      </c>
      <c r="AA1099" s="286">
        <f t="shared" si="846"/>
        <v>35520365</v>
      </c>
      <c r="AB1099" s="286">
        <f t="shared" si="781"/>
        <v>35520365</v>
      </c>
      <c r="AC1099" s="36">
        <f t="shared" si="861"/>
        <v>1</v>
      </c>
    </row>
    <row r="1100" spans="1:29" ht="42.75" x14ac:dyDescent="0.2">
      <c r="B1100" s="140" t="s">
        <v>2377</v>
      </c>
      <c r="C1100" s="137" t="s">
        <v>2376</v>
      </c>
      <c r="D1100" s="287"/>
      <c r="E1100" s="285">
        <f>SUM('ADICIONES  2018'!C1100:M1100)</f>
        <v>35520365</v>
      </c>
      <c r="F1100" s="287"/>
      <c r="G1100" s="287"/>
      <c r="H1100" s="287"/>
      <c r="I1100" s="287"/>
      <c r="J1100" s="287"/>
      <c r="K1100" s="287">
        <f t="shared" si="898"/>
        <v>35520365</v>
      </c>
      <c r="L1100" s="287"/>
      <c r="M1100" s="287"/>
      <c r="N1100" s="287"/>
      <c r="O1100" s="287"/>
      <c r="P1100" s="287"/>
      <c r="Q1100" s="287"/>
      <c r="R1100" s="287">
        <f t="shared" si="901"/>
        <v>0</v>
      </c>
      <c r="S1100" s="287"/>
      <c r="T1100" s="287"/>
      <c r="U1100" s="287">
        <v>35520365</v>
      </c>
      <c r="V1100" s="287"/>
      <c r="W1100" s="287"/>
      <c r="X1100" s="287"/>
      <c r="Y1100" s="287"/>
      <c r="Z1100" s="287"/>
      <c r="AA1100" s="287">
        <f t="shared" si="846"/>
        <v>35520365</v>
      </c>
      <c r="AB1100" s="287">
        <f t="shared" si="781"/>
        <v>35520365</v>
      </c>
      <c r="AC1100" s="37">
        <f t="shared" si="861"/>
        <v>1</v>
      </c>
    </row>
    <row r="1101" spans="1:29" s="5" customFormat="1" ht="47.25" x14ac:dyDescent="0.2">
      <c r="A1101" s="156"/>
      <c r="B1101" s="133" t="s">
        <v>2378</v>
      </c>
      <c r="C1101" s="138" t="s">
        <v>2379</v>
      </c>
      <c r="D1101" s="286">
        <f>+D1102</f>
        <v>0</v>
      </c>
      <c r="E1101" s="105">
        <f>SUM('ADICIONES  2018'!C1101:M1101)</f>
        <v>15293260</v>
      </c>
      <c r="F1101" s="286">
        <f t="shared" ref="F1101:J1101" si="951">+F1102</f>
        <v>0</v>
      </c>
      <c r="G1101" s="286">
        <f t="shared" si="951"/>
        <v>0</v>
      </c>
      <c r="H1101" s="286">
        <f t="shared" si="951"/>
        <v>0</v>
      </c>
      <c r="I1101" s="286">
        <f t="shared" si="951"/>
        <v>0</v>
      </c>
      <c r="J1101" s="286">
        <f t="shared" si="951"/>
        <v>0</v>
      </c>
      <c r="K1101" s="286">
        <f t="shared" si="898"/>
        <v>15293260</v>
      </c>
      <c r="L1101" s="286">
        <f t="shared" ref="L1101:Q1101" si="952">+L1102</f>
        <v>0</v>
      </c>
      <c r="M1101" s="286">
        <f t="shared" si="952"/>
        <v>0</v>
      </c>
      <c r="N1101" s="286">
        <f t="shared" si="952"/>
        <v>0</v>
      </c>
      <c r="O1101" s="286">
        <f t="shared" si="952"/>
        <v>0</v>
      </c>
      <c r="P1101" s="286">
        <f t="shared" si="952"/>
        <v>0</v>
      </c>
      <c r="Q1101" s="286">
        <f t="shared" si="952"/>
        <v>0</v>
      </c>
      <c r="R1101" s="286">
        <f t="shared" si="901"/>
        <v>0</v>
      </c>
      <c r="S1101" s="286">
        <f t="shared" ref="S1101:Z1101" si="953">+S1102</f>
        <v>0</v>
      </c>
      <c r="T1101" s="286">
        <f t="shared" si="953"/>
        <v>0</v>
      </c>
      <c r="U1101" s="286">
        <f t="shared" si="953"/>
        <v>15293260</v>
      </c>
      <c r="V1101" s="286">
        <f t="shared" si="953"/>
        <v>0</v>
      </c>
      <c r="W1101" s="286">
        <f t="shared" si="953"/>
        <v>0</v>
      </c>
      <c r="X1101" s="286">
        <f t="shared" si="953"/>
        <v>0</v>
      </c>
      <c r="Y1101" s="286">
        <f t="shared" si="953"/>
        <v>0</v>
      </c>
      <c r="Z1101" s="286">
        <f t="shared" si="953"/>
        <v>0</v>
      </c>
      <c r="AA1101" s="286">
        <f t="shared" si="846"/>
        <v>15293260</v>
      </c>
      <c r="AB1101" s="286">
        <f t="shared" si="781"/>
        <v>15293260</v>
      </c>
      <c r="AC1101" s="36">
        <f t="shared" si="861"/>
        <v>1</v>
      </c>
    </row>
    <row r="1102" spans="1:29" ht="28.5" x14ac:dyDescent="0.2">
      <c r="B1102" s="140" t="s">
        <v>2380</v>
      </c>
      <c r="C1102" s="137" t="s">
        <v>2379</v>
      </c>
      <c r="D1102" s="287"/>
      <c r="E1102" s="285">
        <f>SUM('ADICIONES  2018'!C1102:M1102)</f>
        <v>15293260</v>
      </c>
      <c r="F1102" s="287"/>
      <c r="G1102" s="287"/>
      <c r="H1102" s="287"/>
      <c r="I1102" s="287"/>
      <c r="J1102" s="287"/>
      <c r="K1102" s="287">
        <f t="shared" si="898"/>
        <v>15293260</v>
      </c>
      <c r="L1102" s="287"/>
      <c r="M1102" s="287"/>
      <c r="N1102" s="287"/>
      <c r="O1102" s="287"/>
      <c r="P1102" s="287"/>
      <c r="Q1102" s="287"/>
      <c r="R1102" s="287">
        <f t="shared" si="901"/>
        <v>0</v>
      </c>
      <c r="S1102" s="287"/>
      <c r="T1102" s="287"/>
      <c r="U1102" s="287">
        <v>15293260</v>
      </c>
      <c r="V1102" s="287"/>
      <c r="W1102" s="287"/>
      <c r="X1102" s="287"/>
      <c r="Y1102" s="287"/>
      <c r="Z1102" s="287"/>
      <c r="AA1102" s="287">
        <f t="shared" si="846"/>
        <v>15293260</v>
      </c>
      <c r="AB1102" s="287">
        <f t="shared" si="781"/>
        <v>15293260</v>
      </c>
      <c r="AC1102" s="37">
        <f t="shared" si="861"/>
        <v>1</v>
      </c>
    </row>
    <row r="1103" spans="1:29" s="79" customFormat="1" ht="31.5" x14ac:dyDescent="0.2">
      <c r="A1103" s="363"/>
      <c r="B1103" s="133" t="s">
        <v>1613</v>
      </c>
      <c r="C1103" s="138" t="s">
        <v>1614</v>
      </c>
      <c r="D1103" s="105">
        <f>+D1104</f>
        <v>0</v>
      </c>
      <c r="E1103" s="105">
        <f>SUM('ADICIONES  2018'!C1103:M1103)</f>
        <v>50038</v>
      </c>
      <c r="F1103" s="105">
        <f t="shared" ref="F1103:J1103" si="954">+F1104</f>
        <v>0</v>
      </c>
      <c r="G1103" s="105">
        <f t="shared" si="954"/>
        <v>0</v>
      </c>
      <c r="H1103" s="105">
        <f t="shared" si="954"/>
        <v>0</v>
      </c>
      <c r="I1103" s="105">
        <f t="shared" si="954"/>
        <v>0</v>
      </c>
      <c r="J1103" s="105">
        <f t="shared" si="954"/>
        <v>0</v>
      </c>
      <c r="K1103" s="105">
        <f t="shared" si="898"/>
        <v>50038</v>
      </c>
      <c r="L1103" s="105">
        <f t="shared" ref="L1103:Q1103" si="955">+L1104</f>
        <v>0</v>
      </c>
      <c r="M1103" s="105">
        <f t="shared" si="955"/>
        <v>0</v>
      </c>
      <c r="N1103" s="105">
        <f t="shared" si="955"/>
        <v>0</v>
      </c>
      <c r="O1103" s="105">
        <f t="shared" si="955"/>
        <v>0</v>
      </c>
      <c r="P1103" s="105">
        <f t="shared" si="955"/>
        <v>50038</v>
      </c>
      <c r="Q1103" s="105">
        <f t="shared" si="955"/>
        <v>0</v>
      </c>
      <c r="R1103" s="105">
        <f t="shared" si="901"/>
        <v>50038</v>
      </c>
      <c r="S1103" s="105">
        <f t="shared" ref="S1103:Z1103" si="956">+S1104</f>
        <v>0</v>
      </c>
      <c r="T1103" s="105">
        <f t="shared" si="956"/>
        <v>0</v>
      </c>
      <c r="U1103" s="105">
        <f t="shared" si="956"/>
        <v>0</v>
      </c>
      <c r="V1103" s="105">
        <f t="shared" si="956"/>
        <v>0</v>
      </c>
      <c r="W1103" s="105">
        <f t="shared" si="956"/>
        <v>0</v>
      </c>
      <c r="X1103" s="105">
        <f t="shared" si="956"/>
        <v>0</v>
      </c>
      <c r="Y1103" s="105">
        <f t="shared" si="956"/>
        <v>0</v>
      </c>
      <c r="Z1103" s="105">
        <f t="shared" si="956"/>
        <v>0</v>
      </c>
      <c r="AA1103" s="105">
        <f t="shared" si="846"/>
        <v>0</v>
      </c>
      <c r="AB1103" s="105">
        <f t="shared" si="781"/>
        <v>50038</v>
      </c>
      <c r="AC1103" s="104">
        <f t="shared" si="861"/>
        <v>1</v>
      </c>
    </row>
    <row r="1104" spans="1:29" x14ac:dyDescent="0.2">
      <c r="B1104" s="140" t="s">
        <v>1615</v>
      </c>
      <c r="C1104" s="137" t="s">
        <v>1616</v>
      </c>
      <c r="D1104" s="287">
        <v>0</v>
      </c>
      <c r="E1104" s="285">
        <f>SUM('ADICIONES  2018'!C1104:M1104)</f>
        <v>50038</v>
      </c>
      <c r="F1104" s="287"/>
      <c r="G1104" s="287"/>
      <c r="H1104" s="287"/>
      <c r="I1104" s="287"/>
      <c r="J1104" s="287"/>
      <c r="K1104" s="287">
        <f t="shared" si="898"/>
        <v>50038</v>
      </c>
      <c r="L1104" s="287"/>
      <c r="M1104" s="287"/>
      <c r="N1104" s="287"/>
      <c r="O1104" s="287"/>
      <c r="P1104" s="287">
        <v>50038</v>
      </c>
      <c r="Q1104" s="287"/>
      <c r="R1104" s="287">
        <f t="shared" si="901"/>
        <v>50038</v>
      </c>
      <c r="S1104" s="287"/>
      <c r="T1104" s="287"/>
      <c r="U1104" s="287"/>
      <c r="V1104" s="287"/>
      <c r="W1104" s="287"/>
      <c r="X1104" s="287"/>
      <c r="Y1104" s="287"/>
      <c r="Z1104" s="287"/>
      <c r="AA1104" s="287">
        <f t="shared" si="846"/>
        <v>0</v>
      </c>
      <c r="AB1104" s="287">
        <f t="shared" si="781"/>
        <v>50038</v>
      </c>
      <c r="AC1104" s="37">
        <f t="shared" si="861"/>
        <v>1</v>
      </c>
    </row>
    <row r="1105" spans="1:29" s="5" customFormat="1" ht="47.25" x14ac:dyDescent="0.2">
      <c r="A1105" s="156"/>
      <c r="B1105" s="133" t="s">
        <v>2381</v>
      </c>
      <c r="C1105" s="138" t="s">
        <v>2382</v>
      </c>
      <c r="D1105" s="286">
        <f>+D1106</f>
        <v>0</v>
      </c>
      <c r="E1105" s="105">
        <f>SUM('ADICIONES  2018'!C1105:M1105)</f>
        <v>10195506</v>
      </c>
      <c r="F1105" s="286">
        <f t="shared" ref="F1105:J1105" si="957">+F1106</f>
        <v>0</v>
      </c>
      <c r="G1105" s="286">
        <f t="shared" si="957"/>
        <v>0</v>
      </c>
      <c r="H1105" s="286">
        <f t="shared" si="957"/>
        <v>0</v>
      </c>
      <c r="I1105" s="286">
        <f t="shared" si="957"/>
        <v>0</v>
      </c>
      <c r="J1105" s="286">
        <f t="shared" si="957"/>
        <v>0</v>
      </c>
      <c r="K1105" s="286">
        <f t="shared" si="898"/>
        <v>10195506</v>
      </c>
      <c r="L1105" s="286">
        <f t="shared" ref="L1105:Q1105" si="958">+L1106</f>
        <v>0</v>
      </c>
      <c r="M1105" s="286">
        <f t="shared" si="958"/>
        <v>0</v>
      </c>
      <c r="N1105" s="286">
        <f t="shared" si="958"/>
        <v>0</v>
      </c>
      <c r="O1105" s="286">
        <f t="shared" si="958"/>
        <v>0</v>
      </c>
      <c r="P1105" s="286">
        <f t="shared" si="958"/>
        <v>0</v>
      </c>
      <c r="Q1105" s="286">
        <f t="shared" si="958"/>
        <v>0</v>
      </c>
      <c r="R1105" s="286">
        <f t="shared" si="901"/>
        <v>0</v>
      </c>
      <c r="S1105" s="286">
        <f t="shared" ref="S1105:Z1105" si="959">+S1106</f>
        <v>0</v>
      </c>
      <c r="T1105" s="286">
        <f t="shared" si="959"/>
        <v>0</v>
      </c>
      <c r="U1105" s="286">
        <f t="shared" si="959"/>
        <v>10195506</v>
      </c>
      <c r="V1105" s="286">
        <f t="shared" si="959"/>
        <v>0</v>
      </c>
      <c r="W1105" s="286">
        <f t="shared" si="959"/>
        <v>0</v>
      </c>
      <c r="X1105" s="286">
        <f t="shared" si="959"/>
        <v>0</v>
      </c>
      <c r="Y1105" s="286">
        <f t="shared" si="959"/>
        <v>0</v>
      </c>
      <c r="Z1105" s="286">
        <f t="shared" si="959"/>
        <v>0</v>
      </c>
      <c r="AA1105" s="286">
        <f t="shared" si="846"/>
        <v>10195506</v>
      </c>
      <c r="AB1105" s="286">
        <f t="shared" si="781"/>
        <v>10195506</v>
      </c>
      <c r="AC1105" s="36">
        <f t="shared" si="861"/>
        <v>1</v>
      </c>
    </row>
    <row r="1106" spans="1:29" ht="28.5" x14ac:dyDescent="0.2">
      <c r="B1106" s="140" t="s">
        <v>2383</v>
      </c>
      <c r="C1106" s="137" t="s">
        <v>2382</v>
      </c>
      <c r="D1106" s="287"/>
      <c r="E1106" s="285">
        <f>SUM('ADICIONES  2018'!C1106:M1106)</f>
        <v>10195506</v>
      </c>
      <c r="F1106" s="287"/>
      <c r="G1106" s="287"/>
      <c r="H1106" s="287"/>
      <c r="I1106" s="287"/>
      <c r="J1106" s="287"/>
      <c r="K1106" s="287">
        <f t="shared" si="898"/>
        <v>10195506</v>
      </c>
      <c r="L1106" s="287"/>
      <c r="M1106" s="287"/>
      <c r="N1106" s="287"/>
      <c r="O1106" s="287"/>
      <c r="P1106" s="287"/>
      <c r="Q1106" s="287"/>
      <c r="R1106" s="287">
        <f t="shared" si="901"/>
        <v>0</v>
      </c>
      <c r="S1106" s="287"/>
      <c r="T1106" s="287"/>
      <c r="U1106" s="287">
        <v>10195506</v>
      </c>
      <c r="V1106" s="287"/>
      <c r="W1106" s="287"/>
      <c r="X1106" s="287"/>
      <c r="Y1106" s="287"/>
      <c r="Z1106" s="287"/>
      <c r="AA1106" s="287">
        <f t="shared" si="846"/>
        <v>10195506</v>
      </c>
      <c r="AB1106" s="287">
        <f t="shared" si="781"/>
        <v>10195506</v>
      </c>
      <c r="AC1106" s="37">
        <f t="shared" si="861"/>
        <v>1</v>
      </c>
    </row>
    <row r="1107" spans="1:29" s="5" customFormat="1" ht="47.25" x14ac:dyDescent="0.2">
      <c r="A1107" s="156"/>
      <c r="B1107" s="133" t="s">
        <v>2384</v>
      </c>
      <c r="C1107" s="138" t="s">
        <v>2385</v>
      </c>
      <c r="D1107" s="286">
        <f>+D1108</f>
        <v>0</v>
      </c>
      <c r="E1107" s="105">
        <f>SUM('ADICIONES  2018'!C1107:M1107)</f>
        <v>969889.72</v>
      </c>
      <c r="F1107" s="286">
        <f t="shared" ref="F1107:J1107" si="960">+F1108</f>
        <v>0</v>
      </c>
      <c r="G1107" s="286">
        <f t="shared" si="960"/>
        <v>0</v>
      </c>
      <c r="H1107" s="286">
        <f t="shared" si="960"/>
        <v>0</v>
      </c>
      <c r="I1107" s="286">
        <f t="shared" si="960"/>
        <v>0</v>
      </c>
      <c r="J1107" s="286">
        <f t="shared" si="960"/>
        <v>0</v>
      </c>
      <c r="K1107" s="286">
        <f t="shared" si="898"/>
        <v>969889.72</v>
      </c>
      <c r="L1107" s="286">
        <f t="shared" ref="L1107:Q1107" si="961">+L1108</f>
        <v>0</v>
      </c>
      <c r="M1107" s="286">
        <f t="shared" si="961"/>
        <v>0</v>
      </c>
      <c r="N1107" s="286">
        <f t="shared" si="961"/>
        <v>0</v>
      </c>
      <c r="O1107" s="286">
        <f t="shared" si="961"/>
        <v>0</v>
      </c>
      <c r="P1107" s="286">
        <f t="shared" si="961"/>
        <v>0</v>
      </c>
      <c r="Q1107" s="286">
        <f t="shared" si="961"/>
        <v>0</v>
      </c>
      <c r="R1107" s="286">
        <f t="shared" si="901"/>
        <v>0</v>
      </c>
      <c r="S1107" s="286">
        <f t="shared" ref="S1107:Z1107" si="962">+S1108</f>
        <v>0</v>
      </c>
      <c r="T1107" s="286">
        <f t="shared" si="962"/>
        <v>0</v>
      </c>
      <c r="U1107" s="286">
        <f t="shared" si="962"/>
        <v>969889.72</v>
      </c>
      <c r="V1107" s="286">
        <f t="shared" si="962"/>
        <v>0</v>
      </c>
      <c r="W1107" s="286">
        <f t="shared" si="962"/>
        <v>0</v>
      </c>
      <c r="X1107" s="286">
        <f t="shared" si="962"/>
        <v>0</v>
      </c>
      <c r="Y1107" s="286">
        <f t="shared" si="962"/>
        <v>0</v>
      </c>
      <c r="Z1107" s="286">
        <f t="shared" si="962"/>
        <v>0</v>
      </c>
      <c r="AA1107" s="286">
        <f t="shared" si="846"/>
        <v>969889.72</v>
      </c>
      <c r="AB1107" s="286">
        <f t="shared" si="781"/>
        <v>969889.72</v>
      </c>
      <c r="AC1107" s="36">
        <f t="shared" si="861"/>
        <v>1</v>
      </c>
    </row>
    <row r="1108" spans="1:29" ht="42.75" x14ac:dyDescent="0.2">
      <c r="B1108" s="140" t="s">
        <v>2386</v>
      </c>
      <c r="C1108" s="137" t="s">
        <v>2385</v>
      </c>
      <c r="D1108" s="287"/>
      <c r="E1108" s="285">
        <f>SUM('ADICIONES  2018'!C1108:M1108)</f>
        <v>969889.72</v>
      </c>
      <c r="F1108" s="287"/>
      <c r="G1108" s="287"/>
      <c r="H1108" s="287"/>
      <c r="I1108" s="287"/>
      <c r="J1108" s="287"/>
      <c r="K1108" s="287">
        <f t="shared" si="898"/>
        <v>969889.72</v>
      </c>
      <c r="L1108" s="287"/>
      <c r="M1108" s="287"/>
      <c r="N1108" s="287"/>
      <c r="O1108" s="287"/>
      <c r="P1108" s="287"/>
      <c r="Q1108" s="287"/>
      <c r="R1108" s="286">
        <f t="shared" si="901"/>
        <v>0</v>
      </c>
      <c r="S1108" s="287"/>
      <c r="T1108" s="287"/>
      <c r="U1108" s="287">
        <v>969889.72</v>
      </c>
      <c r="V1108" s="287"/>
      <c r="W1108" s="287"/>
      <c r="X1108" s="287"/>
      <c r="Y1108" s="287"/>
      <c r="Z1108" s="287"/>
      <c r="AA1108" s="287">
        <f t="shared" si="846"/>
        <v>969889.72</v>
      </c>
      <c r="AB1108" s="287">
        <f t="shared" si="781"/>
        <v>969889.72</v>
      </c>
      <c r="AC1108" s="37">
        <f t="shared" si="861"/>
        <v>1</v>
      </c>
    </row>
    <row r="1109" spans="1:29" s="5" customFormat="1" ht="31.5" hidden="1" x14ac:dyDescent="0.2">
      <c r="A1109" s="156"/>
      <c r="B1109" s="133" t="s">
        <v>2498</v>
      </c>
      <c r="C1109" s="138" t="s">
        <v>2499</v>
      </c>
      <c r="D1109" s="286">
        <f>+D1110</f>
        <v>0</v>
      </c>
      <c r="E1109" s="105">
        <f>SUM('ADICIONES  2018'!C1109:M1109)</f>
        <v>0</v>
      </c>
      <c r="F1109" s="286">
        <f t="shared" ref="F1109:J1109" si="963">+F1110</f>
        <v>0</v>
      </c>
      <c r="G1109" s="286">
        <f t="shared" si="963"/>
        <v>0</v>
      </c>
      <c r="H1109" s="286">
        <f t="shared" si="963"/>
        <v>0</v>
      </c>
      <c r="I1109" s="286">
        <f t="shared" si="963"/>
        <v>0</v>
      </c>
      <c r="J1109" s="286">
        <f t="shared" si="963"/>
        <v>0</v>
      </c>
      <c r="K1109" s="286">
        <f t="shared" si="898"/>
        <v>0</v>
      </c>
      <c r="L1109" s="286">
        <f t="shared" ref="L1109:Q1109" si="964">+L1110</f>
        <v>0</v>
      </c>
      <c r="M1109" s="286">
        <f t="shared" si="964"/>
        <v>0</v>
      </c>
      <c r="N1109" s="286">
        <f t="shared" si="964"/>
        <v>0</v>
      </c>
      <c r="O1109" s="286">
        <f t="shared" si="964"/>
        <v>0</v>
      </c>
      <c r="P1109" s="286">
        <f t="shared" si="964"/>
        <v>0</v>
      </c>
      <c r="Q1109" s="286">
        <f t="shared" si="964"/>
        <v>0</v>
      </c>
      <c r="R1109" s="286">
        <f t="shared" si="901"/>
        <v>0</v>
      </c>
      <c r="S1109" s="286">
        <f t="shared" ref="S1109:Z1109" si="965">+S1110</f>
        <v>0</v>
      </c>
      <c r="T1109" s="286">
        <f t="shared" si="965"/>
        <v>0</v>
      </c>
      <c r="U1109" s="286">
        <f t="shared" si="965"/>
        <v>0</v>
      </c>
      <c r="V1109" s="286">
        <f t="shared" si="965"/>
        <v>0</v>
      </c>
      <c r="W1109" s="286">
        <f t="shared" si="965"/>
        <v>0</v>
      </c>
      <c r="X1109" s="286">
        <f t="shared" si="965"/>
        <v>0</v>
      </c>
      <c r="Y1109" s="286">
        <f t="shared" si="965"/>
        <v>0</v>
      </c>
      <c r="Z1109" s="286">
        <f t="shared" si="965"/>
        <v>0</v>
      </c>
      <c r="AA1109" s="286">
        <f t="shared" si="846"/>
        <v>0</v>
      </c>
      <c r="AB1109" s="286">
        <f t="shared" si="781"/>
        <v>0</v>
      </c>
      <c r="AC1109" s="36" t="e">
        <f t="shared" si="861"/>
        <v>#DIV/0!</v>
      </c>
    </row>
    <row r="1110" spans="1:29" ht="28.5" hidden="1" x14ac:dyDescent="0.2">
      <c r="B1110" s="140" t="s">
        <v>2500</v>
      </c>
      <c r="C1110" s="137" t="s">
        <v>2499</v>
      </c>
      <c r="D1110" s="287"/>
      <c r="E1110" s="285">
        <f>SUM('ADICIONES  2018'!C1110:M1110)</f>
        <v>0</v>
      </c>
      <c r="F1110" s="287"/>
      <c r="G1110" s="287"/>
      <c r="H1110" s="287"/>
      <c r="I1110" s="287"/>
      <c r="J1110" s="287"/>
      <c r="K1110" s="287">
        <f t="shared" si="898"/>
        <v>0</v>
      </c>
      <c r="L1110" s="287"/>
      <c r="M1110" s="287"/>
      <c r="N1110" s="287"/>
      <c r="O1110" s="287"/>
      <c r="P1110" s="287"/>
      <c r="Q1110" s="287"/>
      <c r="R1110" s="286">
        <f t="shared" si="901"/>
        <v>0</v>
      </c>
      <c r="S1110" s="287"/>
      <c r="T1110" s="287"/>
      <c r="U1110" s="287"/>
      <c r="V1110" s="287"/>
      <c r="W1110" s="287"/>
      <c r="X1110" s="287"/>
      <c r="Y1110" s="287"/>
      <c r="Z1110" s="287"/>
      <c r="AA1110" s="287">
        <f t="shared" si="846"/>
        <v>0</v>
      </c>
      <c r="AB1110" s="287">
        <f t="shared" si="781"/>
        <v>0</v>
      </c>
      <c r="AC1110" s="37" t="e">
        <f t="shared" si="861"/>
        <v>#DIV/0!</v>
      </c>
    </row>
    <row r="1111" spans="1:29" s="5" customFormat="1" ht="63" hidden="1" x14ac:dyDescent="0.2">
      <c r="A1111" s="156"/>
      <c r="B1111" s="133" t="s">
        <v>2501</v>
      </c>
      <c r="C1111" s="138" t="s">
        <v>2502</v>
      </c>
      <c r="D1111" s="286">
        <f>+D1112</f>
        <v>0</v>
      </c>
      <c r="E1111" s="105">
        <f>SUM('ADICIONES  2018'!C1111:M1111)</f>
        <v>0</v>
      </c>
      <c r="F1111" s="286">
        <f t="shared" ref="F1111:J1111" si="966">+F1112</f>
        <v>0</v>
      </c>
      <c r="G1111" s="286">
        <f t="shared" si="966"/>
        <v>0</v>
      </c>
      <c r="H1111" s="286">
        <f t="shared" si="966"/>
        <v>0</v>
      </c>
      <c r="I1111" s="286">
        <f t="shared" si="966"/>
        <v>0</v>
      </c>
      <c r="J1111" s="286">
        <f t="shared" si="966"/>
        <v>0</v>
      </c>
      <c r="K1111" s="286">
        <f t="shared" si="898"/>
        <v>0</v>
      </c>
      <c r="L1111" s="286">
        <f t="shared" ref="L1111:Q1111" si="967">+L1112</f>
        <v>0</v>
      </c>
      <c r="M1111" s="286">
        <f t="shared" si="967"/>
        <v>0</v>
      </c>
      <c r="N1111" s="286">
        <f t="shared" si="967"/>
        <v>0</v>
      </c>
      <c r="O1111" s="286">
        <f t="shared" si="967"/>
        <v>0</v>
      </c>
      <c r="P1111" s="286">
        <f t="shared" si="967"/>
        <v>0</v>
      </c>
      <c r="Q1111" s="286">
        <f t="shared" si="967"/>
        <v>0</v>
      </c>
      <c r="R1111" s="286">
        <f t="shared" si="901"/>
        <v>0</v>
      </c>
      <c r="S1111" s="286">
        <f t="shared" ref="S1111:Z1111" si="968">+S1112</f>
        <v>0</v>
      </c>
      <c r="T1111" s="286">
        <f t="shared" si="968"/>
        <v>0</v>
      </c>
      <c r="U1111" s="286">
        <f t="shared" si="968"/>
        <v>0</v>
      </c>
      <c r="V1111" s="286">
        <f t="shared" si="968"/>
        <v>0</v>
      </c>
      <c r="W1111" s="286">
        <f t="shared" si="968"/>
        <v>0</v>
      </c>
      <c r="X1111" s="286">
        <f t="shared" si="968"/>
        <v>0</v>
      </c>
      <c r="Y1111" s="286">
        <f t="shared" si="968"/>
        <v>0</v>
      </c>
      <c r="Z1111" s="286">
        <f t="shared" si="968"/>
        <v>0</v>
      </c>
      <c r="AA1111" s="286">
        <f t="shared" si="846"/>
        <v>0</v>
      </c>
      <c r="AB1111" s="286">
        <f t="shared" si="781"/>
        <v>0</v>
      </c>
      <c r="AC1111" s="36" t="e">
        <f t="shared" si="861"/>
        <v>#DIV/0!</v>
      </c>
    </row>
    <row r="1112" spans="1:29" ht="42.75" hidden="1" x14ac:dyDescent="0.2">
      <c r="B1112" s="140" t="s">
        <v>2503</v>
      </c>
      <c r="C1112" s="137" t="s">
        <v>2502</v>
      </c>
      <c r="D1112" s="287"/>
      <c r="E1112" s="285">
        <f>SUM('ADICIONES  2018'!C1112:M1112)</f>
        <v>0</v>
      </c>
      <c r="F1112" s="287"/>
      <c r="G1112" s="287"/>
      <c r="H1112" s="287"/>
      <c r="I1112" s="287"/>
      <c r="J1112" s="287"/>
      <c r="K1112" s="287">
        <f t="shared" si="898"/>
        <v>0</v>
      </c>
      <c r="L1112" s="287"/>
      <c r="M1112" s="287"/>
      <c r="N1112" s="287"/>
      <c r="O1112" s="287"/>
      <c r="P1112" s="287"/>
      <c r="Q1112" s="287"/>
      <c r="R1112" s="286">
        <f t="shared" si="901"/>
        <v>0</v>
      </c>
      <c r="S1112" s="287"/>
      <c r="T1112" s="287"/>
      <c r="U1112" s="287"/>
      <c r="V1112" s="287"/>
      <c r="W1112" s="287"/>
      <c r="X1112" s="287"/>
      <c r="Y1112" s="287"/>
      <c r="Z1112" s="287"/>
      <c r="AA1112" s="287">
        <f t="shared" si="846"/>
        <v>0</v>
      </c>
      <c r="AB1112" s="287">
        <f t="shared" si="781"/>
        <v>0</v>
      </c>
      <c r="AC1112" s="37" t="e">
        <f t="shared" si="861"/>
        <v>#DIV/0!</v>
      </c>
    </row>
    <row r="1113" spans="1:29" s="5" customFormat="1" ht="31.5" hidden="1" x14ac:dyDescent="0.2">
      <c r="A1113" s="156"/>
      <c r="B1113" s="133" t="s">
        <v>2504</v>
      </c>
      <c r="C1113" s="138" t="s">
        <v>2505</v>
      </c>
      <c r="D1113" s="286">
        <f>+D1114</f>
        <v>0</v>
      </c>
      <c r="E1113" s="105">
        <f>SUM('ADICIONES  2018'!C1113:M1113)</f>
        <v>0</v>
      </c>
      <c r="F1113" s="286">
        <f t="shared" ref="F1113:J1113" si="969">+F1114</f>
        <v>0</v>
      </c>
      <c r="G1113" s="286">
        <f t="shared" si="969"/>
        <v>0</v>
      </c>
      <c r="H1113" s="286">
        <f t="shared" si="969"/>
        <v>0</v>
      </c>
      <c r="I1113" s="286">
        <f t="shared" si="969"/>
        <v>0</v>
      </c>
      <c r="J1113" s="286">
        <f t="shared" si="969"/>
        <v>0</v>
      </c>
      <c r="K1113" s="286">
        <f t="shared" si="898"/>
        <v>0</v>
      </c>
      <c r="L1113" s="286">
        <f t="shared" ref="L1113:Q1113" si="970">+L1114</f>
        <v>0</v>
      </c>
      <c r="M1113" s="286">
        <f t="shared" si="970"/>
        <v>0</v>
      </c>
      <c r="N1113" s="286">
        <f t="shared" si="970"/>
        <v>0</v>
      </c>
      <c r="O1113" s="286">
        <f t="shared" si="970"/>
        <v>0</v>
      </c>
      <c r="P1113" s="286">
        <f t="shared" si="970"/>
        <v>0</v>
      </c>
      <c r="Q1113" s="286">
        <f t="shared" si="970"/>
        <v>0</v>
      </c>
      <c r="R1113" s="286">
        <f t="shared" si="901"/>
        <v>0</v>
      </c>
      <c r="S1113" s="286">
        <f t="shared" ref="S1113:Z1113" si="971">+S1114</f>
        <v>0</v>
      </c>
      <c r="T1113" s="286">
        <f t="shared" si="971"/>
        <v>0</v>
      </c>
      <c r="U1113" s="286">
        <f t="shared" si="971"/>
        <v>0</v>
      </c>
      <c r="V1113" s="286">
        <f t="shared" si="971"/>
        <v>0</v>
      </c>
      <c r="W1113" s="286">
        <f t="shared" si="971"/>
        <v>0</v>
      </c>
      <c r="X1113" s="286">
        <f t="shared" si="971"/>
        <v>0</v>
      </c>
      <c r="Y1113" s="286">
        <f t="shared" si="971"/>
        <v>0</v>
      </c>
      <c r="Z1113" s="286">
        <f t="shared" si="971"/>
        <v>0</v>
      </c>
      <c r="AA1113" s="286">
        <f t="shared" si="846"/>
        <v>0</v>
      </c>
      <c r="AB1113" s="286">
        <f t="shared" si="781"/>
        <v>0</v>
      </c>
      <c r="AC1113" s="36" t="e">
        <f t="shared" si="861"/>
        <v>#DIV/0!</v>
      </c>
    </row>
    <row r="1114" spans="1:29" ht="28.5" hidden="1" x14ac:dyDescent="0.2">
      <c r="B1114" s="140" t="s">
        <v>2506</v>
      </c>
      <c r="C1114" s="137" t="s">
        <v>2505</v>
      </c>
      <c r="D1114" s="287"/>
      <c r="E1114" s="285">
        <f>SUM('ADICIONES  2018'!C1114:M1114)</f>
        <v>0</v>
      </c>
      <c r="F1114" s="287"/>
      <c r="G1114" s="287"/>
      <c r="H1114" s="287"/>
      <c r="I1114" s="287"/>
      <c r="J1114" s="287"/>
      <c r="K1114" s="287">
        <f t="shared" si="898"/>
        <v>0</v>
      </c>
      <c r="L1114" s="287"/>
      <c r="M1114" s="287"/>
      <c r="N1114" s="287"/>
      <c r="O1114" s="287"/>
      <c r="P1114" s="287"/>
      <c r="Q1114" s="287"/>
      <c r="R1114" s="286">
        <f t="shared" si="901"/>
        <v>0</v>
      </c>
      <c r="S1114" s="287"/>
      <c r="T1114" s="287"/>
      <c r="U1114" s="287"/>
      <c r="V1114" s="287"/>
      <c r="W1114" s="287"/>
      <c r="X1114" s="287"/>
      <c r="Y1114" s="287"/>
      <c r="Z1114" s="287"/>
      <c r="AA1114" s="287">
        <f t="shared" si="846"/>
        <v>0</v>
      </c>
      <c r="AB1114" s="287">
        <f t="shared" si="781"/>
        <v>0</v>
      </c>
      <c r="AC1114" s="37" t="e">
        <f t="shared" si="861"/>
        <v>#DIV/0!</v>
      </c>
    </row>
    <row r="1115" spans="1:29" s="5" customFormat="1" ht="31.5" hidden="1" x14ac:dyDescent="0.2">
      <c r="A1115" s="156"/>
      <c r="B1115" s="133" t="s">
        <v>2507</v>
      </c>
      <c r="C1115" s="138" t="s">
        <v>2508</v>
      </c>
      <c r="D1115" s="286">
        <f>+D1116</f>
        <v>0</v>
      </c>
      <c r="E1115" s="105">
        <f>SUM('ADICIONES  2018'!C1115:M1115)</f>
        <v>0</v>
      </c>
      <c r="F1115" s="286">
        <f t="shared" ref="F1115:J1115" si="972">+F1116</f>
        <v>0</v>
      </c>
      <c r="G1115" s="286">
        <f t="shared" si="972"/>
        <v>0</v>
      </c>
      <c r="H1115" s="286">
        <f t="shared" si="972"/>
        <v>0</v>
      </c>
      <c r="I1115" s="286">
        <f t="shared" si="972"/>
        <v>0</v>
      </c>
      <c r="J1115" s="286">
        <f t="shared" si="972"/>
        <v>0</v>
      </c>
      <c r="K1115" s="286">
        <f t="shared" si="898"/>
        <v>0</v>
      </c>
      <c r="L1115" s="286">
        <f t="shared" ref="L1115:Q1115" si="973">+L1116</f>
        <v>0</v>
      </c>
      <c r="M1115" s="286">
        <f t="shared" si="973"/>
        <v>0</v>
      </c>
      <c r="N1115" s="286">
        <f t="shared" si="973"/>
        <v>0</v>
      </c>
      <c r="O1115" s="286">
        <f t="shared" si="973"/>
        <v>0</v>
      </c>
      <c r="P1115" s="286">
        <f t="shared" si="973"/>
        <v>0</v>
      </c>
      <c r="Q1115" s="286">
        <f t="shared" si="973"/>
        <v>0</v>
      </c>
      <c r="R1115" s="286">
        <f t="shared" si="901"/>
        <v>0</v>
      </c>
      <c r="S1115" s="286">
        <f t="shared" ref="S1115:Z1115" si="974">+S1116</f>
        <v>0</v>
      </c>
      <c r="T1115" s="286">
        <f t="shared" si="974"/>
        <v>0</v>
      </c>
      <c r="U1115" s="286">
        <f t="shared" si="974"/>
        <v>0</v>
      </c>
      <c r="V1115" s="286">
        <f t="shared" si="974"/>
        <v>0</v>
      </c>
      <c r="W1115" s="286">
        <f t="shared" si="974"/>
        <v>0</v>
      </c>
      <c r="X1115" s="286">
        <f t="shared" si="974"/>
        <v>0</v>
      </c>
      <c r="Y1115" s="286">
        <f t="shared" si="974"/>
        <v>0</v>
      </c>
      <c r="Z1115" s="286">
        <f t="shared" si="974"/>
        <v>0</v>
      </c>
      <c r="AA1115" s="286">
        <f t="shared" si="846"/>
        <v>0</v>
      </c>
      <c r="AB1115" s="286">
        <f t="shared" si="781"/>
        <v>0</v>
      </c>
      <c r="AC1115" s="36" t="e">
        <f t="shared" si="861"/>
        <v>#DIV/0!</v>
      </c>
    </row>
    <row r="1116" spans="1:29" ht="28.5" hidden="1" x14ac:dyDescent="0.2">
      <c r="B1116" s="140" t="s">
        <v>2509</v>
      </c>
      <c r="C1116" s="137" t="s">
        <v>2508</v>
      </c>
      <c r="D1116" s="287"/>
      <c r="E1116" s="285">
        <f>SUM('ADICIONES  2018'!C1116:M1116)</f>
        <v>0</v>
      </c>
      <c r="F1116" s="287"/>
      <c r="G1116" s="287"/>
      <c r="H1116" s="287"/>
      <c r="I1116" s="287"/>
      <c r="J1116" s="287"/>
      <c r="K1116" s="287">
        <f t="shared" si="898"/>
        <v>0</v>
      </c>
      <c r="L1116" s="287"/>
      <c r="M1116" s="287"/>
      <c r="N1116" s="287"/>
      <c r="O1116" s="287"/>
      <c r="P1116" s="287"/>
      <c r="Q1116" s="287"/>
      <c r="R1116" s="286">
        <f t="shared" si="901"/>
        <v>0</v>
      </c>
      <c r="S1116" s="287"/>
      <c r="T1116" s="287"/>
      <c r="U1116" s="287"/>
      <c r="V1116" s="287"/>
      <c r="W1116" s="287"/>
      <c r="X1116" s="287"/>
      <c r="Y1116" s="287"/>
      <c r="Z1116" s="287"/>
      <c r="AA1116" s="287">
        <f t="shared" si="846"/>
        <v>0</v>
      </c>
      <c r="AB1116" s="287">
        <f t="shared" si="781"/>
        <v>0</v>
      </c>
      <c r="AC1116" s="37" t="e">
        <f t="shared" si="861"/>
        <v>#DIV/0!</v>
      </c>
    </row>
    <row r="1117" spans="1:29" s="5" customFormat="1" ht="31.5" hidden="1" x14ac:dyDescent="0.2">
      <c r="A1117" s="156"/>
      <c r="B1117" s="133" t="s">
        <v>2510</v>
      </c>
      <c r="C1117" s="138" t="s">
        <v>2511</v>
      </c>
      <c r="D1117" s="286">
        <f>+D1118</f>
        <v>0</v>
      </c>
      <c r="E1117" s="105">
        <f>SUM('ADICIONES  2018'!C1117:M1117)</f>
        <v>0</v>
      </c>
      <c r="F1117" s="286">
        <f t="shared" ref="F1117:J1117" si="975">+F1118</f>
        <v>0</v>
      </c>
      <c r="G1117" s="286">
        <f t="shared" si="975"/>
        <v>0</v>
      </c>
      <c r="H1117" s="286">
        <f t="shared" si="975"/>
        <v>0</v>
      </c>
      <c r="I1117" s="286">
        <f t="shared" si="975"/>
        <v>0</v>
      </c>
      <c r="J1117" s="286">
        <f t="shared" si="975"/>
        <v>0</v>
      </c>
      <c r="K1117" s="286">
        <f t="shared" si="898"/>
        <v>0</v>
      </c>
      <c r="L1117" s="286">
        <f t="shared" ref="L1117:Q1117" si="976">+L1118</f>
        <v>0</v>
      </c>
      <c r="M1117" s="286">
        <f t="shared" si="976"/>
        <v>0</v>
      </c>
      <c r="N1117" s="286">
        <f t="shared" si="976"/>
        <v>0</v>
      </c>
      <c r="O1117" s="286">
        <f t="shared" si="976"/>
        <v>0</v>
      </c>
      <c r="P1117" s="286">
        <f t="shared" si="976"/>
        <v>0</v>
      </c>
      <c r="Q1117" s="286">
        <f t="shared" si="976"/>
        <v>0</v>
      </c>
      <c r="R1117" s="286">
        <f t="shared" si="901"/>
        <v>0</v>
      </c>
      <c r="S1117" s="286">
        <f t="shared" ref="S1117:Z1117" si="977">+S1118</f>
        <v>0</v>
      </c>
      <c r="T1117" s="286">
        <f t="shared" si="977"/>
        <v>0</v>
      </c>
      <c r="U1117" s="286">
        <f t="shared" si="977"/>
        <v>0</v>
      </c>
      <c r="V1117" s="286">
        <f t="shared" si="977"/>
        <v>0</v>
      </c>
      <c r="W1117" s="286">
        <f t="shared" si="977"/>
        <v>0</v>
      </c>
      <c r="X1117" s="286">
        <f t="shared" si="977"/>
        <v>0</v>
      </c>
      <c r="Y1117" s="286">
        <f t="shared" si="977"/>
        <v>0</v>
      </c>
      <c r="Z1117" s="286">
        <f t="shared" si="977"/>
        <v>0</v>
      </c>
      <c r="AA1117" s="286">
        <f t="shared" si="846"/>
        <v>0</v>
      </c>
      <c r="AB1117" s="286">
        <f t="shared" si="781"/>
        <v>0</v>
      </c>
      <c r="AC1117" s="36" t="e">
        <f t="shared" si="861"/>
        <v>#DIV/0!</v>
      </c>
    </row>
    <row r="1118" spans="1:29" ht="28.5" hidden="1" x14ac:dyDescent="0.2">
      <c r="B1118" s="140" t="s">
        <v>2512</v>
      </c>
      <c r="C1118" s="137" t="s">
        <v>2511</v>
      </c>
      <c r="D1118" s="287"/>
      <c r="E1118" s="285">
        <f>SUM('ADICIONES  2018'!C1118:M1118)</f>
        <v>0</v>
      </c>
      <c r="F1118" s="287"/>
      <c r="G1118" s="287"/>
      <c r="H1118" s="287"/>
      <c r="I1118" s="287"/>
      <c r="J1118" s="287"/>
      <c r="K1118" s="287">
        <f t="shared" si="898"/>
        <v>0</v>
      </c>
      <c r="L1118" s="287"/>
      <c r="M1118" s="287"/>
      <c r="N1118" s="287"/>
      <c r="O1118" s="287"/>
      <c r="P1118" s="287"/>
      <c r="Q1118" s="287"/>
      <c r="R1118" s="286">
        <f t="shared" si="901"/>
        <v>0</v>
      </c>
      <c r="S1118" s="287"/>
      <c r="T1118" s="287"/>
      <c r="U1118" s="287"/>
      <c r="V1118" s="287"/>
      <c r="W1118" s="287"/>
      <c r="X1118" s="287"/>
      <c r="Y1118" s="287"/>
      <c r="Z1118" s="287"/>
      <c r="AA1118" s="287">
        <f t="shared" si="846"/>
        <v>0</v>
      </c>
      <c r="AB1118" s="287">
        <f t="shared" si="781"/>
        <v>0</v>
      </c>
      <c r="AC1118" s="37" t="e">
        <f t="shared" si="861"/>
        <v>#DIV/0!</v>
      </c>
    </row>
    <row r="1119" spans="1:29" s="5" customFormat="1" ht="31.5" hidden="1" x14ac:dyDescent="0.2">
      <c r="A1119" s="156"/>
      <c r="B1119" s="133" t="s">
        <v>2513</v>
      </c>
      <c r="C1119" s="138" t="s">
        <v>2514</v>
      </c>
      <c r="D1119" s="286">
        <f>+D1120</f>
        <v>0</v>
      </c>
      <c r="E1119" s="105">
        <f>SUM('ADICIONES  2018'!C1119:M1119)</f>
        <v>0</v>
      </c>
      <c r="F1119" s="286">
        <f t="shared" ref="F1119:J1119" si="978">+F1120</f>
        <v>0</v>
      </c>
      <c r="G1119" s="286">
        <f t="shared" si="978"/>
        <v>0</v>
      </c>
      <c r="H1119" s="286">
        <f t="shared" si="978"/>
        <v>0</v>
      </c>
      <c r="I1119" s="286">
        <f t="shared" si="978"/>
        <v>0</v>
      </c>
      <c r="J1119" s="286">
        <f t="shared" si="978"/>
        <v>0</v>
      </c>
      <c r="K1119" s="286">
        <f t="shared" si="898"/>
        <v>0</v>
      </c>
      <c r="L1119" s="286">
        <f t="shared" ref="L1119:Q1119" si="979">+L1120</f>
        <v>0</v>
      </c>
      <c r="M1119" s="286">
        <f t="shared" si="979"/>
        <v>0</v>
      </c>
      <c r="N1119" s="286">
        <f t="shared" si="979"/>
        <v>0</v>
      </c>
      <c r="O1119" s="286">
        <f t="shared" si="979"/>
        <v>0</v>
      </c>
      <c r="P1119" s="286">
        <f t="shared" si="979"/>
        <v>0</v>
      </c>
      <c r="Q1119" s="286">
        <f t="shared" si="979"/>
        <v>0</v>
      </c>
      <c r="R1119" s="286">
        <f t="shared" si="901"/>
        <v>0</v>
      </c>
      <c r="S1119" s="286">
        <f t="shared" ref="S1119:Z1119" si="980">+S1120</f>
        <v>0</v>
      </c>
      <c r="T1119" s="286">
        <f t="shared" si="980"/>
        <v>0</v>
      </c>
      <c r="U1119" s="286">
        <f t="shared" si="980"/>
        <v>0</v>
      </c>
      <c r="V1119" s="286">
        <f t="shared" si="980"/>
        <v>0</v>
      </c>
      <c r="W1119" s="286">
        <f t="shared" si="980"/>
        <v>0</v>
      </c>
      <c r="X1119" s="286">
        <f t="shared" si="980"/>
        <v>0</v>
      </c>
      <c r="Y1119" s="286">
        <f t="shared" si="980"/>
        <v>0</v>
      </c>
      <c r="Z1119" s="286">
        <f t="shared" si="980"/>
        <v>0</v>
      </c>
      <c r="AA1119" s="286">
        <f t="shared" si="846"/>
        <v>0</v>
      </c>
      <c r="AB1119" s="286">
        <f t="shared" si="781"/>
        <v>0</v>
      </c>
      <c r="AC1119" s="36" t="e">
        <f t="shared" si="861"/>
        <v>#DIV/0!</v>
      </c>
    </row>
    <row r="1120" spans="1:29" ht="28.5" hidden="1" x14ac:dyDescent="0.2">
      <c r="B1120" s="140" t="s">
        <v>2515</v>
      </c>
      <c r="C1120" s="137" t="s">
        <v>2516</v>
      </c>
      <c r="D1120" s="287"/>
      <c r="E1120" s="285">
        <f>SUM('ADICIONES  2018'!C1120:M1120)</f>
        <v>0</v>
      </c>
      <c r="F1120" s="287"/>
      <c r="G1120" s="287"/>
      <c r="H1120" s="287"/>
      <c r="I1120" s="287"/>
      <c r="J1120" s="287"/>
      <c r="K1120" s="287">
        <f t="shared" si="898"/>
        <v>0</v>
      </c>
      <c r="L1120" s="287"/>
      <c r="M1120" s="287"/>
      <c r="N1120" s="287"/>
      <c r="O1120" s="287"/>
      <c r="P1120" s="287"/>
      <c r="Q1120" s="287"/>
      <c r="R1120" s="286">
        <f t="shared" si="901"/>
        <v>0</v>
      </c>
      <c r="S1120" s="287"/>
      <c r="T1120" s="287"/>
      <c r="U1120" s="287"/>
      <c r="V1120" s="287"/>
      <c r="W1120" s="287"/>
      <c r="X1120" s="287"/>
      <c r="Y1120" s="287"/>
      <c r="Z1120" s="287"/>
      <c r="AA1120" s="287">
        <f t="shared" si="846"/>
        <v>0</v>
      </c>
      <c r="AB1120" s="287">
        <f t="shared" si="781"/>
        <v>0</v>
      </c>
      <c r="AC1120" s="37" t="e">
        <f t="shared" si="861"/>
        <v>#DIV/0!</v>
      </c>
    </row>
    <row r="1121" spans="1:29" s="5" customFormat="1" ht="31.5" hidden="1" x14ac:dyDescent="0.2">
      <c r="A1121" s="156"/>
      <c r="B1121" s="133" t="s">
        <v>2517</v>
      </c>
      <c r="C1121" s="138" t="s">
        <v>2518</v>
      </c>
      <c r="D1121" s="286">
        <f>+D1122</f>
        <v>0</v>
      </c>
      <c r="E1121" s="105">
        <f>SUM('ADICIONES  2018'!C1121:M1121)</f>
        <v>0</v>
      </c>
      <c r="F1121" s="286">
        <f t="shared" ref="F1121:J1121" si="981">+F1122</f>
        <v>0</v>
      </c>
      <c r="G1121" s="286">
        <f t="shared" si="981"/>
        <v>0</v>
      </c>
      <c r="H1121" s="286">
        <f t="shared" si="981"/>
        <v>0</v>
      </c>
      <c r="I1121" s="286">
        <f t="shared" si="981"/>
        <v>0</v>
      </c>
      <c r="J1121" s="286">
        <f t="shared" si="981"/>
        <v>0</v>
      </c>
      <c r="K1121" s="286">
        <f t="shared" si="898"/>
        <v>0</v>
      </c>
      <c r="L1121" s="286">
        <f t="shared" ref="L1121:Q1121" si="982">+L1122</f>
        <v>0</v>
      </c>
      <c r="M1121" s="286">
        <f t="shared" si="982"/>
        <v>0</v>
      </c>
      <c r="N1121" s="286">
        <f t="shared" si="982"/>
        <v>0</v>
      </c>
      <c r="O1121" s="286">
        <f t="shared" si="982"/>
        <v>0</v>
      </c>
      <c r="P1121" s="286">
        <f t="shared" si="982"/>
        <v>0</v>
      </c>
      <c r="Q1121" s="286">
        <f t="shared" si="982"/>
        <v>0</v>
      </c>
      <c r="R1121" s="286">
        <f t="shared" si="901"/>
        <v>0</v>
      </c>
      <c r="S1121" s="286">
        <f t="shared" ref="S1121:Z1121" si="983">+S1122</f>
        <v>0</v>
      </c>
      <c r="T1121" s="286">
        <f t="shared" si="983"/>
        <v>0</v>
      </c>
      <c r="U1121" s="286">
        <f t="shared" si="983"/>
        <v>0</v>
      </c>
      <c r="V1121" s="286">
        <f t="shared" si="983"/>
        <v>0</v>
      </c>
      <c r="W1121" s="286">
        <f t="shared" si="983"/>
        <v>0</v>
      </c>
      <c r="X1121" s="286">
        <f t="shared" si="983"/>
        <v>0</v>
      </c>
      <c r="Y1121" s="286">
        <f t="shared" si="983"/>
        <v>0</v>
      </c>
      <c r="Z1121" s="286">
        <f t="shared" si="983"/>
        <v>0</v>
      </c>
      <c r="AA1121" s="286">
        <f t="shared" si="846"/>
        <v>0</v>
      </c>
      <c r="AB1121" s="286">
        <f t="shared" si="781"/>
        <v>0</v>
      </c>
      <c r="AC1121" s="36" t="e">
        <f t="shared" si="861"/>
        <v>#DIV/0!</v>
      </c>
    </row>
    <row r="1122" spans="1:29" ht="28.5" hidden="1" x14ac:dyDescent="0.2">
      <c r="B1122" s="140" t="s">
        <v>2519</v>
      </c>
      <c r="C1122" s="137" t="s">
        <v>2518</v>
      </c>
      <c r="D1122" s="287"/>
      <c r="E1122" s="285">
        <f>SUM('ADICIONES  2018'!C1122:M1122)</f>
        <v>0</v>
      </c>
      <c r="F1122" s="287"/>
      <c r="G1122" s="287"/>
      <c r="H1122" s="287"/>
      <c r="I1122" s="287"/>
      <c r="J1122" s="287"/>
      <c r="K1122" s="287">
        <f t="shared" si="898"/>
        <v>0</v>
      </c>
      <c r="L1122" s="287"/>
      <c r="M1122" s="287"/>
      <c r="N1122" s="287"/>
      <c r="O1122" s="287"/>
      <c r="P1122" s="287"/>
      <c r="Q1122" s="287"/>
      <c r="R1122" s="286">
        <f t="shared" si="901"/>
        <v>0</v>
      </c>
      <c r="S1122" s="287"/>
      <c r="T1122" s="287"/>
      <c r="U1122" s="287"/>
      <c r="V1122" s="287"/>
      <c r="W1122" s="287"/>
      <c r="X1122" s="287"/>
      <c r="Y1122" s="287"/>
      <c r="Z1122" s="287"/>
      <c r="AA1122" s="287">
        <f t="shared" si="846"/>
        <v>0</v>
      </c>
      <c r="AB1122" s="287">
        <f t="shared" si="781"/>
        <v>0</v>
      </c>
      <c r="AC1122" s="37" t="e">
        <f t="shared" si="861"/>
        <v>#DIV/0!</v>
      </c>
    </row>
    <row r="1123" spans="1:29" s="79" customFormat="1" ht="31.5" x14ac:dyDescent="0.2">
      <c r="A1123" s="363"/>
      <c r="B1123" s="133" t="s">
        <v>1806</v>
      </c>
      <c r="C1123" s="138" t="s">
        <v>2313</v>
      </c>
      <c r="D1123" s="105">
        <f>+D1124</f>
        <v>0</v>
      </c>
      <c r="E1123" s="105">
        <f>SUM('ADICIONES  2018'!C1123:M1123)</f>
        <v>28847892.09</v>
      </c>
      <c r="F1123" s="105">
        <f t="shared" ref="F1123:J1123" si="984">+F1124</f>
        <v>0</v>
      </c>
      <c r="G1123" s="105">
        <f t="shared" si="984"/>
        <v>0</v>
      </c>
      <c r="H1123" s="105">
        <f t="shared" si="984"/>
        <v>0</v>
      </c>
      <c r="I1123" s="105">
        <f t="shared" si="984"/>
        <v>0</v>
      </c>
      <c r="J1123" s="105">
        <f t="shared" si="984"/>
        <v>0</v>
      </c>
      <c r="K1123" s="105">
        <f t="shared" si="898"/>
        <v>28847892.09</v>
      </c>
      <c r="L1123" s="105">
        <f t="shared" ref="L1123:Q1123" si="985">+L1124</f>
        <v>0</v>
      </c>
      <c r="M1123" s="105">
        <f t="shared" si="985"/>
        <v>0</v>
      </c>
      <c r="N1123" s="105">
        <f t="shared" si="985"/>
        <v>0</v>
      </c>
      <c r="O1123" s="105">
        <f t="shared" si="985"/>
        <v>0</v>
      </c>
      <c r="P1123" s="105">
        <f t="shared" si="985"/>
        <v>28847892.09</v>
      </c>
      <c r="Q1123" s="105">
        <f t="shared" si="985"/>
        <v>0</v>
      </c>
      <c r="R1123" s="105">
        <f t="shared" si="901"/>
        <v>28847892.09</v>
      </c>
      <c r="S1123" s="105">
        <f t="shared" ref="S1123:Z1123" si="986">+S1124</f>
        <v>0</v>
      </c>
      <c r="T1123" s="105">
        <f t="shared" si="986"/>
        <v>0</v>
      </c>
      <c r="U1123" s="105">
        <f t="shared" si="986"/>
        <v>0</v>
      </c>
      <c r="V1123" s="105">
        <f t="shared" si="986"/>
        <v>0</v>
      </c>
      <c r="W1123" s="105">
        <f t="shared" si="986"/>
        <v>0</v>
      </c>
      <c r="X1123" s="105">
        <f t="shared" si="986"/>
        <v>0</v>
      </c>
      <c r="Y1123" s="105">
        <f t="shared" si="986"/>
        <v>0</v>
      </c>
      <c r="Z1123" s="105">
        <f t="shared" si="986"/>
        <v>0</v>
      </c>
      <c r="AA1123" s="286">
        <f t="shared" si="846"/>
        <v>0</v>
      </c>
      <c r="AB1123" s="286">
        <f t="shared" si="781"/>
        <v>28847892.09</v>
      </c>
      <c r="AC1123" s="36">
        <f t="shared" si="861"/>
        <v>1</v>
      </c>
    </row>
    <row r="1124" spans="1:29" ht="28.5" x14ac:dyDescent="0.2">
      <c r="B1124" s="140" t="s">
        <v>2314</v>
      </c>
      <c r="C1124" s="137" t="s">
        <v>2315</v>
      </c>
      <c r="D1124" s="287"/>
      <c r="E1124" s="285">
        <f>SUM('ADICIONES  2018'!C1124:M1124)</f>
        <v>28847892.09</v>
      </c>
      <c r="F1124" s="287"/>
      <c r="G1124" s="287"/>
      <c r="H1124" s="287"/>
      <c r="I1124" s="287"/>
      <c r="J1124" s="287"/>
      <c r="K1124" s="287">
        <f t="shared" si="898"/>
        <v>28847892.09</v>
      </c>
      <c r="L1124" s="287"/>
      <c r="M1124" s="287"/>
      <c r="N1124" s="287"/>
      <c r="O1124" s="287"/>
      <c r="P1124" s="287">
        <v>28847892.09</v>
      </c>
      <c r="Q1124" s="287"/>
      <c r="R1124" s="287">
        <f t="shared" si="901"/>
        <v>28847892.09</v>
      </c>
      <c r="S1124" s="287"/>
      <c r="T1124" s="287"/>
      <c r="U1124" s="287"/>
      <c r="V1124" s="287"/>
      <c r="W1124" s="287"/>
      <c r="X1124" s="287"/>
      <c r="Y1124" s="287"/>
      <c r="Z1124" s="287"/>
      <c r="AA1124" s="287">
        <f t="shared" si="846"/>
        <v>0</v>
      </c>
      <c r="AB1124" s="287">
        <f t="shared" si="781"/>
        <v>28847892.09</v>
      </c>
      <c r="AC1124" s="37">
        <f t="shared" si="861"/>
        <v>1</v>
      </c>
    </row>
    <row r="1125" spans="1:29" s="5" customFormat="1" ht="31.5" hidden="1" x14ac:dyDescent="0.2">
      <c r="A1125" s="156"/>
      <c r="B1125" s="133" t="s">
        <v>2520</v>
      </c>
      <c r="C1125" s="138" t="s">
        <v>2521</v>
      </c>
      <c r="D1125" s="286">
        <f>+D1126</f>
        <v>0</v>
      </c>
      <c r="E1125" s="105">
        <f>SUM('ADICIONES  2018'!C1125:M1125)</f>
        <v>0</v>
      </c>
      <c r="F1125" s="286">
        <f t="shared" ref="F1125:J1125" si="987">+F1126</f>
        <v>0</v>
      </c>
      <c r="G1125" s="286">
        <f t="shared" si="987"/>
        <v>0</v>
      </c>
      <c r="H1125" s="286">
        <f t="shared" si="987"/>
        <v>0</v>
      </c>
      <c r="I1125" s="286">
        <f t="shared" si="987"/>
        <v>0</v>
      </c>
      <c r="J1125" s="286">
        <f t="shared" si="987"/>
        <v>0</v>
      </c>
      <c r="K1125" s="286">
        <f t="shared" si="898"/>
        <v>0</v>
      </c>
      <c r="L1125" s="286">
        <f t="shared" ref="L1125:Q1125" si="988">+L1126</f>
        <v>0</v>
      </c>
      <c r="M1125" s="286">
        <f t="shared" si="988"/>
        <v>0</v>
      </c>
      <c r="N1125" s="286">
        <f t="shared" si="988"/>
        <v>0</v>
      </c>
      <c r="O1125" s="286">
        <f t="shared" si="988"/>
        <v>0</v>
      </c>
      <c r="P1125" s="286">
        <f t="shared" si="988"/>
        <v>0</v>
      </c>
      <c r="Q1125" s="286">
        <f t="shared" si="988"/>
        <v>0</v>
      </c>
      <c r="R1125" s="286">
        <f t="shared" si="901"/>
        <v>0</v>
      </c>
      <c r="S1125" s="286">
        <f t="shared" ref="S1125:Z1125" si="989">+S1126</f>
        <v>0</v>
      </c>
      <c r="T1125" s="286">
        <f t="shared" si="989"/>
        <v>0</v>
      </c>
      <c r="U1125" s="286">
        <f t="shared" si="989"/>
        <v>0</v>
      </c>
      <c r="V1125" s="286">
        <f t="shared" si="989"/>
        <v>0</v>
      </c>
      <c r="W1125" s="286">
        <f t="shared" si="989"/>
        <v>0</v>
      </c>
      <c r="X1125" s="286">
        <f t="shared" si="989"/>
        <v>0</v>
      </c>
      <c r="Y1125" s="286">
        <f t="shared" si="989"/>
        <v>0</v>
      </c>
      <c r="Z1125" s="286">
        <f t="shared" si="989"/>
        <v>0</v>
      </c>
      <c r="AA1125" s="286">
        <f t="shared" si="846"/>
        <v>0</v>
      </c>
      <c r="AB1125" s="286">
        <f t="shared" si="781"/>
        <v>0</v>
      </c>
      <c r="AC1125" s="36" t="e">
        <f t="shared" si="861"/>
        <v>#DIV/0!</v>
      </c>
    </row>
    <row r="1126" spans="1:29" ht="28.5" hidden="1" x14ac:dyDescent="0.2">
      <c r="B1126" s="140" t="s">
        <v>2522</v>
      </c>
      <c r="C1126" s="137" t="s">
        <v>2521</v>
      </c>
      <c r="D1126" s="287"/>
      <c r="E1126" s="285">
        <f>SUM('ADICIONES  2018'!C1126:M1126)</f>
        <v>0</v>
      </c>
      <c r="F1126" s="287"/>
      <c r="G1126" s="287"/>
      <c r="H1126" s="287"/>
      <c r="I1126" s="287"/>
      <c r="J1126" s="287"/>
      <c r="K1126" s="287">
        <f t="shared" si="898"/>
        <v>0</v>
      </c>
      <c r="L1126" s="287"/>
      <c r="M1126" s="287"/>
      <c r="N1126" s="287"/>
      <c r="O1126" s="287"/>
      <c r="P1126" s="287"/>
      <c r="Q1126" s="287"/>
      <c r="R1126" s="287">
        <f t="shared" si="901"/>
        <v>0</v>
      </c>
      <c r="S1126" s="287"/>
      <c r="T1126" s="287"/>
      <c r="U1126" s="287"/>
      <c r="V1126" s="287"/>
      <c r="W1126" s="287"/>
      <c r="X1126" s="287"/>
      <c r="Y1126" s="287"/>
      <c r="Z1126" s="287"/>
      <c r="AA1126" s="287">
        <f t="shared" si="846"/>
        <v>0</v>
      </c>
      <c r="AB1126" s="287">
        <f t="shared" si="781"/>
        <v>0</v>
      </c>
      <c r="AC1126" s="37" t="e">
        <f t="shared" si="861"/>
        <v>#DIV/0!</v>
      </c>
    </row>
    <row r="1127" spans="1:29" s="5" customFormat="1" ht="31.5" hidden="1" x14ac:dyDescent="0.2">
      <c r="A1127" s="156"/>
      <c r="B1127" s="133" t="s">
        <v>2523</v>
      </c>
      <c r="C1127" s="138" t="s">
        <v>2524</v>
      </c>
      <c r="D1127" s="286">
        <f>+D1128</f>
        <v>0</v>
      </c>
      <c r="E1127" s="105">
        <f>SUM('ADICIONES  2018'!C1127:M1127)</f>
        <v>0</v>
      </c>
      <c r="F1127" s="286">
        <f t="shared" ref="F1127:J1127" si="990">+F1128</f>
        <v>0</v>
      </c>
      <c r="G1127" s="286">
        <f t="shared" si="990"/>
        <v>0</v>
      </c>
      <c r="H1127" s="286">
        <f t="shared" si="990"/>
        <v>0</v>
      </c>
      <c r="I1127" s="286">
        <f t="shared" si="990"/>
        <v>0</v>
      </c>
      <c r="J1127" s="286">
        <f t="shared" si="990"/>
        <v>0</v>
      </c>
      <c r="K1127" s="286">
        <f t="shared" ref="K1127:K1190" si="991">+D1127+E1127-F1127+G1127-H1127</f>
        <v>0</v>
      </c>
      <c r="L1127" s="286">
        <f t="shared" ref="L1127:Q1127" si="992">+L1128</f>
        <v>0</v>
      </c>
      <c r="M1127" s="286">
        <f t="shared" si="992"/>
        <v>0</v>
      </c>
      <c r="N1127" s="286">
        <f t="shared" si="992"/>
        <v>0</v>
      </c>
      <c r="O1127" s="286">
        <f t="shared" si="992"/>
        <v>0</v>
      </c>
      <c r="P1127" s="286">
        <f t="shared" si="992"/>
        <v>0</v>
      </c>
      <c r="Q1127" s="286">
        <f t="shared" si="992"/>
        <v>0</v>
      </c>
      <c r="R1127" s="286">
        <f t="shared" si="901"/>
        <v>0</v>
      </c>
      <c r="S1127" s="286">
        <f t="shared" ref="S1127:Z1127" si="993">+S1128</f>
        <v>0</v>
      </c>
      <c r="T1127" s="286">
        <f t="shared" si="993"/>
        <v>0</v>
      </c>
      <c r="U1127" s="286">
        <f t="shared" si="993"/>
        <v>0</v>
      </c>
      <c r="V1127" s="286">
        <f t="shared" si="993"/>
        <v>0</v>
      </c>
      <c r="W1127" s="286">
        <f t="shared" si="993"/>
        <v>0</v>
      </c>
      <c r="X1127" s="286">
        <f t="shared" si="993"/>
        <v>0</v>
      </c>
      <c r="Y1127" s="286">
        <f t="shared" si="993"/>
        <v>0</v>
      </c>
      <c r="Z1127" s="286">
        <f t="shared" si="993"/>
        <v>0</v>
      </c>
      <c r="AA1127" s="286">
        <f t="shared" si="846"/>
        <v>0</v>
      </c>
      <c r="AB1127" s="286">
        <f t="shared" si="781"/>
        <v>0</v>
      </c>
      <c r="AC1127" s="36" t="e">
        <f t="shared" si="861"/>
        <v>#DIV/0!</v>
      </c>
    </row>
    <row r="1128" spans="1:29" ht="28.5" hidden="1" x14ac:dyDescent="0.2">
      <c r="B1128" s="140" t="s">
        <v>2525</v>
      </c>
      <c r="C1128" s="137" t="s">
        <v>2524</v>
      </c>
      <c r="D1128" s="287"/>
      <c r="E1128" s="285">
        <f>SUM('ADICIONES  2018'!C1128:M1128)</f>
        <v>0</v>
      </c>
      <c r="F1128" s="287"/>
      <c r="G1128" s="287"/>
      <c r="H1128" s="287"/>
      <c r="I1128" s="287"/>
      <c r="J1128" s="287"/>
      <c r="K1128" s="287">
        <f t="shared" si="991"/>
        <v>0</v>
      </c>
      <c r="L1128" s="287"/>
      <c r="M1128" s="287"/>
      <c r="N1128" s="287"/>
      <c r="O1128" s="287"/>
      <c r="P1128" s="287"/>
      <c r="Q1128" s="287"/>
      <c r="R1128" s="287">
        <f t="shared" si="901"/>
        <v>0</v>
      </c>
      <c r="S1128" s="287"/>
      <c r="T1128" s="287"/>
      <c r="U1128" s="287"/>
      <c r="V1128" s="287"/>
      <c r="W1128" s="287"/>
      <c r="X1128" s="287"/>
      <c r="Y1128" s="287"/>
      <c r="Z1128" s="287"/>
      <c r="AA1128" s="287">
        <f t="shared" si="846"/>
        <v>0</v>
      </c>
      <c r="AB1128" s="287">
        <f t="shared" si="781"/>
        <v>0</v>
      </c>
      <c r="AC1128" s="37" t="e">
        <f t="shared" si="861"/>
        <v>#DIV/0!</v>
      </c>
    </row>
    <row r="1129" spans="1:29" s="5" customFormat="1" ht="31.5" hidden="1" x14ac:dyDescent="0.2">
      <c r="A1129" s="156"/>
      <c r="B1129" s="133" t="s">
        <v>2526</v>
      </c>
      <c r="C1129" s="138" t="s">
        <v>2527</v>
      </c>
      <c r="D1129" s="286">
        <f>+D1130</f>
        <v>0</v>
      </c>
      <c r="E1129" s="105">
        <f>SUM('ADICIONES  2018'!C1129:M1129)</f>
        <v>0</v>
      </c>
      <c r="F1129" s="286">
        <f t="shared" ref="F1129:J1129" si="994">+F1130</f>
        <v>0</v>
      </c>
      <c r="G1129" s="286">
        <f t="shared" si="994"/>
        <v>0</v>
      </c>
      <c r="H1129" s="286">
        <f t="shared" si="994"/>
        <v>0</v>
      </c>
      <c r="I1129" s="286">
        <f t="shared" si="994"/>
        <v>0</v>
      </c>
      <c r="J1129" s="286">
        <f t="shared" si="994"/>
        <v>0</v>
      </c>
      <c r="K1129" s="286">
        <f t="shared" si="991"/>
        <v>0</v>
      </c>
      <c r="L1129" s="286">
        <f t="shared" ref="L1129:Q1129" si="995">+L1130</f>
        <v>0</v>
      </c>
      <c r="M1129" s="286">
        <f t="shared" si="995"/>
        <v>0</v>
      </c>
      <c r="N1129" s="286">
        <f t="shared" si="995"/>
        <v>0</v>
      </c>
      <c r="O1129" s="286">
        <f t="shared" si="995"/>
        <v>0</v>
      </c>
      <c r="P1129" s="286">
        <f t="shared" si="995"/>
        <v>0</v>
      </c>
      <c r="Q1129" s="286">
        <f t="shared" si="995"/>
        <v>0</v>
      </c>
      <c r="R1129" s="286">
        <f t="shared" si="901"/>
        <v>0</v>
      </c>
      <c r="S1129" s="286">
        <f t="shared" ref="S1129:Z1129" si="996">+S1130</f>
        <v>0</v>
      </c>
      <c r="T1129" s="286">
        <f t="shared" si="996"/>
        <v>0</v>
      </c>
      <c r="U1129" s="286">
        <f t="shared" si="996"/>
        <v>0</v>
      </c>
      <c r="V1129" s="286">
        <f t="shared" si="996"/>
        <v>0</v>
      </c>
      <c r="W1129" s="286">
        <f t="shared" si="996"/>
        <v>0</v>
      </c>
      <c r="X1129" s="286">
        <f t="shared" si="996"/>
        <v>0</v>
      </c>
      <c r="Y1129" s="286">
        <f t="shared" si="996"/>
        <v>0</v>
      </c>
      <c r="Z1129" s="286">
        <f t="shared" si="996"/>
        <v>0</v>
      </c>
      <c r="AA1129" s="286">
        <f t="shared" si="846"/>
        <v>0</v>
      </c>
      <c r="AB1129" s="286">
        <f t="shared" si="781"/>
        <v>0</v>
      </c>
      <c r="AC1129" s="36" t="e">
        <f t="shared" si="861"/>
        <v>#DIV/0!</v>
      </c>
    </row>
    <row r="1130" spans="1:29" ht="28.5" hidden="1" x14ac:dyDescent="0.2">
      <c r="B1130" s="140" t="s">
        <v>2528</v>
      </c>
      <c r="C1130" s="137" t="s">
        <v>2527</v>
      </c>
      <c r="D1130" s="287"/>
      <c r="E1130" s="285">
        <f>SUM('ADICIONES  2018'!C1130:M1130)</f>
        <v>0</v>
      </c>
      <c r="F1130" s="287"/>
      <c r="G1130" s="287"/>
      <c r="H1130" s="287"/>
      <c r="I1130" s="287"/>
      <c r="J1130" s="287"/>
      <c r="K1130" s="287">
        <f t="shared" si="991"/>
        <v>0</v>
      </c>
      <c r="L1130" s="287"/>
      <c r="M1130" s="287"/>
      <c r="N1130" s="287"/>
      <c r="O1130" s="287"/>
      <c r="P1130" s="287"/>
      <c r="Q1130" s="287"/>
      <c r="R1130" s="287">
        <f t="shared" si="901"/>
        <v>0</v>
      </c>
      <c r="S1130" s="287"/>
      <c r="T1130" s="287"/>
      <c r="U1130" s="287"/>
      <c r="V1130" s="287"/>
      <c r="W1130" s="287"/>
      <c r="X1130" s="287"/>
      <c r="Y1130" s="287"/>
      <c r="Z1130" s="287"/>
      <c r="AA1130" s="287">
        <f t="shared" si="846"/>
        <v>0</v>
      </c>
      <c r="AB1130" s="287">
        <f t="shared" si="781"/>
        <v>0</v>
      </c>
      <c r="AC1130" s="37" t="e">
        <f t="shared" si="861"/>
        <v>#DIV/0!</v>
      </c>
    </row>
    <row r="1131" spans="1:29" s="5" customFormat="1" ht="31.5" hidden="1" x14ac:dyDescent="0.2">
      <c r="A1131" s="156"/>
      <c r="B1131" s="133" t="s">
        <v>2529</v>
      </c>
      <c r="C1131" s="138" t="s">
        <v>2530</v>
      </c>
      <c r="D1131" s="286">
        <f>+D1132</f>
        <v>0</v>
      </c>
      <c r="E1131" s="105">
        <f>SUM('ADICIONES  2018'!C1131:M1131)</f>
        <v>0</v>
      </c>
      <c r="F1131" s="286">
        <f t="shared" ref="F1131:J1131" si="997">+F1132</f>
        <v>0</v>
      </c>
      <c r="G1131" s="286">
        <f t="shared" si="997"/>
        <v>0</v>
      </c>
      <c r="H1131" s="286">
        <f t="shared" si="997"/>
        <v>0</v>
      </c>
      <c r="I1131" s="286">
        <f t="shared" si="997"/>
        <v>0</v>
      </c>
      <c r="J1131" s="286">
        <f t="shared" si="997"/>
        <v>0</v>
      </c>
      <c r="K1131" s="286">
        <f t="shared" si="991"/>
        <v>0</v>
      </c>
      <c r="L1131" s="286">
        <f t="shared" ref="L1131:Q1131" si="998">+L1132</f>
        <v>0</v>
      </c>
      <c r="M1131" s="286">
        <f t="shared" si="998"/>
        <v>0</v>
      </c>
      <c r="N1131" s="286">
        <f t="shared" si="998"/>
        <v>0</v>
      </c>
      <c r="O1131" s="286">
        <f t="shared" si="998"/>
        <v>0</v>
      </c>
      <c r="P1131" s="286">
        <f t="shared" si="998"/>
        <v>0</v>
      </c>
      <c r="Q1131" s="286">
        <f t="shared" si="998"/>
        <v>0</v>
      </c>
      <c r="R1131" s="286">
        <f t="shared" si="901"/>
        <v>0</v>
      </c>
      <c r="S1131" s="286">
        <f t="shared" ref="S1131:Z1131" si="999">+S1132</f>
        <v>0</v>
      </c>
      <c r="T1131" s="286">
        <f t="shared" si="999"/>
        <v>0</v>
      </c>
      <c r="U1131" s="286">
        <f t="shared" si="999"/>
        <v>0</v>
      </c>
      <c r="V1131" s="286">
        <f t="shared" si="999"/>
        <v>0</v>
      </c>
      <c r="W1131" s="286">
        <f t="shared" si="999"/>
        <v>0</v>
      </c>
      <c r="X1131" s="286">
        <f t="shared" si="999"/>
        <v>0</v>
      </c>
      <c r="Y1131" s="286">
        <f t="shared" si="999"/>
        <v>0</v>
      </c>
      <c r="Z1131" s="286">
        <f t="shared" si="999"/>
        <v>0</v>
      </c>
      <c r="AA1131" s="286">
        <f t="shared" si="846"/>
        <v>0</v>
      </c>
      <c r="AB1131" s="286">
        <f t="shared" si="781"/>
        <v>0</v>
      </c>
      <c r="AC1131" s="36" t="e">
        <f t="shared" si="861"/>
        <v>#DIV/0!</v>
      </c>
    </row>
    <row r="1132" spans="1:29" ht="28.5" hidden="1" x14ac:dyDescent="0.2">
      <c r="B1132" s="140" t="s">
        <v>2531</v>
      </c>
      <c r="C1132" s="137" t="s">
        <v>2530</v>
      </c>
      <c r="D1132" s="287"/>
      <c r="E1132" s="285">
        <f>SUM('ADICIONES  2018'!C1132:M1132)</f>
        <v>0</v>
      </c>
      <c r="F1132" s="287"/>
      <c r="G1132" s="287"/>
      <c r="H1132" s="287"/>
      <c r="I1132" s="287"/>
      <c r="J1132" s="287"/>
      <c r="K1132" s="287">
        <f t="shared" si="991"/>
        <v>0</v>
      </c>
      <c r="L1132" s="287"/>
      <c r="M1132" s="287"/>
      <c r="N1132" s="287"/>
      <c r="O1132" s="287"/>
      <c r="P1132" s="287"/>
      <c r="Q1132" s="287"/>
      <c r="R1132" s="287">
        <f t="shared" si="901"/>
        <v>0</v>
      </c>
      <c r="S1132" s="287"/>
      <c r="T1132" s="287"/>
      <c r="U1132" s="287"/>
      <c r="V1132" s="287"/>
      <c r="W1132" s="287"/>
      <c r="X1132" s="287"/>
      <c r="Y1132" s="287"/>
      <c r="Z1132" s="287"/>
      <c r="AA1132" s="287">
        <f t="shared" si="846"/>
        <v>0</v>
      </c>
      <c r="AB1132" s="287">
        <f t="shared" si="781"/>
        <v>0</v>
      </c>
      <c r="AC1132" s="37" t="e">
        <f t="shared" si="861"/>
        <v>#DIV/0!</v>
      </c>
    </row>
    <row r="1133" spans="1:29" s="79" customFormat="1" ht="31.5" hidden="1" x14ac:dyDescent="0.2">
      <c r="A1133" s="363"/>
      <c r="B1133" s="133" t="s">
        <v>2638</v>
      </c>
      <c r="C1133" s="138" t="s">
        <v>2640</v>
      </c>
      <c r="D1133" s="105">
        <f>+D1134</f>
        <v>0</v>
      </c>
      <c r="E1133" s="105">
        <f>SUM('ADICIONES  2018'!C1133:M1133)</f>
        <v>0</v>
      </c>
      <c r="F1133" s="105">
        <f t="shared" ref="F1133:J1133" si="1000">+F1134</f>
        <v>0</v>
      </c>
      <c r="G1133" s="105">
        <f t="shared" si="1000"/>
        <v>0</v>
      </c>
      <c r="H1133" s="105">
        <f t="shared" si="1000"/>
        <v>0</v>
      </c>
      <c r="I1133" s="105">
        <f t="shared" si="1000"/>
        <v>0</v>
      </c>
      <c r="J1133" s="105">
        <f t="shared" si="1000"/>
        <v>0</v>
      </c>
      <c r="K1133" s="105">
        <f t="shared" si="991"/>
        <v>0</v>
      </c>
      <c r="L1133" s="105">
        <f t="shared" ref="L1133:Q1133" si="1001">+L1134</f>
        <v>0</v>
      </c>
      <c r="M1133" s="105">
        <f t="shared" si="1001"/>
        <v>0</v>
      </c>
      <c r="N1133" s="105">
        <f t="shared" si="1001"/>
        <v>0</v>
      </c>
      <c r="O1133" s="105">
        <f t="shared" si="1001"/>
        <v>0</v>
      </c>
      <c r="P1133" s="105">
        <f t="shared" si="1001"/>
        <v>0</v>
      </c>
      <c r="Q1133" s="105">
        <f t="shared" si="1001"/>
        <v>0</v>
      </c>
      <c r="R1133" s="105">
        <f t="shared" si="901"/>
        <v>0</v>
      </c>
      <c r="S1133" s="105">
        <f t="shared" ref="S1133:Z1133" si="1002">+S1134</f>
        <v>0</v>
      </c>
      <c r="T1133" s="105">
        <f t="shared" si="1002"/>
        <v>0</v>
      </c>
      <c r="U1133" s="105">
        <f t="shared" si="1002"/>
        <v>0</v>
      </c>
      <c r="V1133" s="105">
        <f t="shared" si="1002"/>
        <v>0</v>
      </c>
      <c r="W1133" s="105">
        <f t="shared" si="1002"/>
        <v>0</v>
      </c>
      <c r="X1133" s="105">
        <f t="shared" si="1002"/>
        <v>0</v>
      </c>
      <c r="Y1133" s="105">
        <f t="shared" si="1002"/>
        <v>0</v>
      </c>
      <c r="Z1133" s="105">
        <f t="shared" si="1002"/>
        <v>0</v>
      </c>
      <c r="AA1133" s="105">
        <f t="shared" si="846"/>
        <v>0</v>
      </c>
      <c r="AB1133" s="105">
        <f t="shared" si="781"/>
        <v>0</v>
      </c>
      <c r="AC1133" s="104" t="e">
        <f t="shared" si="861"/>
        <v>#DIV/0!</v>
      </c>
    </row>
    <row r="1134" spans="1:29" ht="28.5" hidden="1" x14ac:dyDescent="0.2">
      <c r="B1134" s="140" t="s">
        <v>2639</v>
      </c>
      <c r="C1134" s="137" t="s">
        <v>2640</v>
      </c>
      <c r="D1134" s="287"/>
      <c r="E1134" s="285">
        <f>SUM('ADICIONES  2018'!C1134:M1134)</f>
        <v>0</v>
      </c>
      <c r="F1134" s="287"/>
      <c r="G1134" s="287"/>
      <c r="H1134" s="287"/>
      <c r="I1134" s="287"/>
      <c r="J1134" s="287"/>
      <c r="K1134" s="287">
        <f t="shared" si="991"/>
        <v>0</v>
      </c>
      <c r="L1134" s="287"/>
      <c r="M1134" s="287"/>
      <c r="N1134" s="287"/>
      <c r="O1134" s="287"/>
      <c r="P1134" s="287"/>
      <c r="Q1134" s="287"/>
      <c r="R1134" s="287">
        <f t="shared" si="901"/>
        <v>0</v>
      </c>
      <c r="S1134" s="287"/>
      <c r="T1134" s="287"/>
      <c r="U1134" s="287"/>
      <c r="V1134" s="287"/>
      <c r="W1134" s="287"/>
      <c r="X1134" s="287"/>
      <c r="Y1134" s="287"/>
      <c r="Z1134" s="287"/>
      <c r="AA1134" s="287">
        <f t="shared" si="846"/>
        <v>0</v>
      </c>
      <c r="AB1134" s="287">
        <f t="shared" si="781"/>
        <v>0</v>
      </c>
      <c r="AC1134" s="37" t="e">
        <f t="shared" si="861"/>
        <v>#DIV/0!</v>
      </c>
    </row>
    <row r="1135" spans="1:29" s="5" customFormat="1" ht="47.25" x14ac:dyDescent="0.2">
      <c r="A1135" s="156"/>
      <c r="B1135" s="133" t="s">
        <v>2387</v>
      </c>
      <c r="C1135" s="138" t="s">
        <v>2388</v>
      </c>
      <c r="D1135" s="145">
        <f>+D1136</f>
        <v>0</v>
      </c>
      <c r="E1135" s="105">
        <f>SUM('ADICIONES  2018'!C1135:M1135)</f>
        <v>28539447.239999998</v>
      </c>
      <c r="F1135" s="145">
        <f t="shared" ref="F1135:J1135" si="1003">+F1136</f>
        <v>0</v>
      </c>
      <c r="G1135" s="145">
        <f t="shared" si="1003"/>
        <v>0</v>
      </c>
      <c r="H1135" s="145">
        <f t="shared" si="1003"/>
        <v>0</v>
      </c>
      <c r="I1135" s="145">
        <f t="shared" si="1003"/>
        <v>0</v>
      </c>
      <c r="J1135" s="145">
        <f t="shared" si="1003"/>
        <v>0</v>
      </c>
      <c r="K1135" s="286">
        <f t="shared" si="991"/>
        <v>28539447.239999998</v>
      </c>
      <c r="L1135" s="145">
        <f t="shared" ref="L1135:Q1135" si="1004">+L1136</f>
        <v>0</v>
      </c>
      <c r="M1135" s="145">
        <f t="shared" si="1004"/>
        <v>0</v>
      </c>
      <c r="N1135" s="145">
        <f t="shared" si="1004"/>
        <v>0</v>
      </c>
      <c r="O1135" s="145">
        <f t="shared" si="1004"/>
        <v>0</v>
      </c>
      <c r="P1135" s="145">
        <f t="shared" si="1004"/>
        <v>0</v>
      </c>
      <c r="Q1135" s="145">
        <f t="shared" si="1004"/>
        <v>0</v>
      </c>
      <c r="R1135" s="286">
        <f t="shared" si="901"/>
        <v>0</v>
      </c>
      <c r="S1135" s="145">
        <f t="shared" ref="S1135:Z1135" si="1005">+S1136</f>
        <v>0</v>
      </c>
      <c r="T1135" s="145">
        <f t="shared" si="1005"/>
        <v>0</v>
      </c>
      <c r="U1135" s="145">
        <f t="shared" si="1005"/>
        <v>28539447.239999998</v>
      </c>
      <c r="V1135" s="145">
        <f t="shared" si="1005"/>
        <v>0</v>
      </c>
      <c r="W1135" s="145">
        <f t="shared" si="1005"/>
        <v>0</v>
      </c>
      <c r="X1135" s="145">
        <f t="shared" si="1005"/>
        <v>0</v>
      </c>
      <c r="Y1135" s="145">
        <f t="shared" si="1005"/>
        <v>0</v>
      </c>
      <c r="Z1135" s="145">
        <f t="shared" si="1005"/>
        <v>0</v>
      </c>
      <c r="AA1135" s="286">
        <f t="shared" si="846"/>
        <v>28539447.239999998</v>
      </c>
      <c r="AB1135" s="286">
        <f t="shared" si="781"/>
        <v>28539447.239999998</v>
      </c>
      <c r="AC1135" s="36">
        <f t="shared" si="861"/>
        <v>1</v>
      </c>
    </row>
    <row r="1136" spans="1:29" ht="28.5" x14ac:dyDescent="0.2">
      <c r="B1136" s="140" t="s">
        <v>2389</v>
      </c>
      <c r="C1136" s="137" t="s">
        <v>2388</v>
      </c>
      <c r="D1136" s="287"/>
      <c r="E1136" s="285">
        <f>SUM('ADICIONES  2018'!C1136:M1136)</f>
        <v>28539447.239999998</v>
      </c>
      <c r="F1136" s="287"/>
      <c r="G1136" s="287"/>
      <c r="H1136" s="287"/>
      <c r="I1136" s="287"/>
      <c r="J1136" s="287"/>
      <c r="K1136" s="287">
        <f t="shared" si="991"/>
        <v>28539447.239999998</v>
      </c>
      <c r="L1136" s="287"/>
      <c r="M1136" s="287"/>
      <c r="N1136" s="287"/>
      <c r="O1136" s="287"/>
      <c r="P1136" s="287"/>
      <c r="Q1136" s="287"/>
      <c r="R1136" s="287">
        <f t="shared" si="901"/>
        <v>0</v>
      </c>
      <c r="S1136" s="287"/>
      <c r="T1136" s="287"/>
      <c r="U1136" s="287">
        <v>28539447.239999998</v>
      </c>
      <c r="V1136" s="287"/>
      <c r="W1136" s="287"/>
      <c r="X1136" s="287"/>
      <c r="Y1136" s="287"/>
      <c r="Z1136" s="287"/>
      <c r="AA1136" s="287">
        <f t="shared" si="846"/>
        <v>28539447.239999998</v>
      </c>
      <c r="AB1136" s="287">
        <f t="shared" si="781"/>
        <v>28539447.239999998</v>
      </c>
      <c r="AC1136" s="37">
        <f t="shared" si="861"/>
        <v>1</v>
      </c>
    </row>
    <row r="1137" spans="1:29" s="5" customFormat="1" ht="47.25" x14ac:dyDescent="0.2">
      <c r="A1137" s="156"/>
      <c r="B1137" s="133" t="s">
        <v>2390</v>
      </c>
      <c r="C1137" s="138" t="s">
        <v>2391</v>
      </c>
      <c r="D1137" s="286">
        <f>+D1138</f>
        <v>0</v>
      </c>
      <c r="E1137" s="105">
        <f>SUM('ADICIONES  2018'!C1137:M1137)</f>
        <v>261409462.30000001</v>
      </c>
      <c r="F1137" s="286">
        <f t="shared" ref="F1137:J1137" si="1006">+F1138</f>
        <v>0</v>
      </c>
      <c r="G1137" s="286">
        <f t="shared" si="1006"/>
        <v>0</v>
      </c>
      <c r="H1137" s="286">
        <f t="shared" si="1006"/>
        <v>0</v>
      </c>
      <c r="I1137" s="286">
        <f t="shared" si="1006"/>
        <v>0</v>
      </c>
      <c r="J1137" s="286">
        <f t="shared" si="1006"/>
        <v>0</v>
      </c>
      <c r="K1137" s="286">
        <f t="shared" si="991"/>
        <v>261409462.30000001</v>
      </c>
      <c r="L1137" s="286">
        <f t="shared" ref="L1137:Q1137" si="1007">+L1138</f>
        <v>0</v>
      </c>
      <c r="M1137" s="286">
        <f t="shared" si="1007"/>
        <v>0</v>
      </c>
      <c r="N1137" s="286">
        <f t="shared" si="1007"/>
        <v>0</v>
      </c>
      <c r="O1137" s="286">
        <f t="shared" si="1007"/>
        <v>0</v>
      </c>
      <c r="P1137" s="286">
        <f t="shared" si="1007"/>
        <v>0</v>
      </c>
      <c r="Q1137" s="286">
        <f t="shared" si="1007"/>
        <v>0</v>
      </c>
      <c r="R1137" s="286">
        <f t="shared" si="901"/>
        <v>0</v>
      </c>
      <c r="S1137" s="286">
        <f t="shared" ref="S1137:Z1137" si="1008">+S1138</f>
        <v>0</v>
      </c>
      <c r="T1137" s="286">
        <f t="shared" si="1008"/>
        <v>0</v>
      </c>
      <c r="U1137" s="286">
        <f t="shared" si="1008"/>
        <v>261409462.30000001</v>
      </c>
      <c r="V1137" s="286">
        <f t="shared" si="1008"/>
        <v>0</v>
      </c>
      <c r="W1137" s="286">
        <f t="shared" si="1008"/>
        <v>0</v>
      </c>
      <c r="X1137" s="286">
        <f t="shared" si="1008"/>
        <v>0</v>
      </c>
      <c r="Y1137" s="286">
        <f t="shared" si="1008"/>
        <v>0</v>
      </c>
      <c r="Z1137" s="286">
        <f t="shared" si="1008"/>
        <v>0</v>
      </c>
      <c r="AA1137" s="286">
        <f t="shared" si="846"/>
        <v>261409462.30000001</v>
      </c>
      <c r="AB1137" s="286">
        <f t="shared" si="781"/>
        <v>261409462.30000001</v>
      </c>
      <c r="AC1137" s="36">
        <f t="shared" si="861"/>
        <v>1</v>
      </c>
    </row>
    <row r="1138" spans="1:29" ht="42.75" x14ac:dyDescent="0.2">
      <c r="B1138" s="140" t="s">
        <v>2392</v>
      </c>
      <c r="C1138" s="137" t="s">
        <v>2393</v>
      </c>
      <c r="D1138" s="287"/>
      <c r="E1138" s="285">
        <f>SUM('ADICIONES  2018'!C1138:M1138)</f>
        <v>261409462.30000001</v>
      </c>
      <c r="F1138" s="287"/>
      <c r="G1138" s="287"/>
      <c r="H1138" s="287"/>
      <c r="I1138" s="287"/>
      <c r="J1138" s="287"/>
      <c r="K1138" s="287">
        <f t="shared" si="991"/>
        <v>261409462.30000001</v>
      </c>
      <c r="L1138" s="287"/>
      <c r="M1138" s="287"/>
      <c r="N1138" s="287"/>
      <c r="O1138" s="287"/>
      <c r="P1138" s="287"/>
      <c r="Q1138" s="287"/>
      <c r="R1138" s="287">
        <f t="shared" si="901"/>
        <v>0</v>
      </c>
      <c r="S1138" s="287"/>
      <c r="T1138" s="287"/>
      <c r="U1138" s="287">
        <v>261409462.30000001</v>
      </c>
      <c r="V1138" s="287"/>
      <c r="W1138" s="287"/>
      <c r="X1138" s="287"/>
      <c r="Y1138" s="287"/>
      <c r="Z1138" s="287"/>
      <c r="AA1138" s="287">
        <f t="shared" si="846"/>
        <v>261409462.30000001</v>
      </c>
      <c r="AB1138" s="287">
        <f t="shared" si="781"/>
        <v>261409462.30000001</v>
      </c>
      <c r="AC1138" s="37">
        <f t="shared" si="861"/>
        <v>1</v>
      </c>
    </row>
    <row r="1139" spans="1:29" s="5" customFormat="1" ht="47.25" x14ac:dyDescent="0.2">
      <c r="A1139" s="156"/>
      <c r="B1139" s="133" t="s">
        <v>2394</v>
      </c>
      <c r="C1139" s="138" t="s">
        <v>2395</v>
      </c>
      <c r="D1139" s="286">
        <f>+D1140</f>
        <v>0</v>
      </c>
      <c r="E1139" s="105">
        <f>SUM('ADICIONES  2018'!C1139:M1139)</f>
        <v>196057096.72</v>
      </c>
      <c r="F1139" s="286">
        <f t="shared" ref="F1139:J1139" si="1009">+F1140</f>
        <v>0</v>
      </c>
      <c r="G1139" s="286">
        <f t="shared" si="1009"/>
        <v>0</v>
      </c>
      <c r="H1139" s="286">
        <f t="shared" si="1009"/>
        <v>0</v>
      </c>
      <c r="I1139" s="286">
        <f t="shared" si="1009"/>
        <v>0</v>
      </c>
      <c r="J1139" s="286">
        <f t="shared" si="1009"/>
        <v>0</v>
      </c>
      <c r="K1139" s="286">
        <f t="shared" si="991"/>
        <v>196057096.72</v>
      </c>
      <c r="L1139" s="286">
        <f t="shared" ref="L1139:Q1139" si="1010">+L1140</f>
        <v>0</v>
      </c>
      <c r="M1139" s="286">
        <f t="shared" si="1010"/>
        <v>0</v>
      </c>
      <c r="N1139" s="286">
        <f t="shared" si="1010"/>
        <v>0</v>
      </c>
      <c r="O1139" s="286">
        <f t="shared" si="1010"/>
        <v>0</v>
      </c>
      <c r="P1139" s="286">
        <f t="shared" si="1010"/>
        <v>0</v>
      </c>
      <c r="Q1139" s="286">
        <f t="shared" si="1010"/>
        <v>0</v>
      </c>
      <c r="R1139" s="286">
        <f t="shared" si="901"/>
        <v>0</v>
      </c>
      <c r="S1139" s="286">
        <f t="shared" ref="S1139:Z1139" si="1011">+S1140</f>
        <v>0</v>
      </c>
      <c r="T1139" s="286">
        <f t="shared" si="1011"/>
        <v>0</v>
      </c>
      <c r="U1139" s="286">
        <f t="shared" si="1011"/>
        <v>196057096.72</v>
      </c>
      <c r="V1139" s="286">
        <f t="shared" si="1011"/>
        <v>0</v>
      </c>
      <c r="W1139" s="286">
        <f t="shared" si="1011"/>
        <v>0</v>
      </c>
      <c r="X1139" s="286">
        <f t="shared" si="1011"/>
        <v>0</v>
      </c>
      <c r="Y1139" s="286">
        <f t="shared" si="1011"/>
        <v>0</v>
      </c>
      <c r="Z1139" s="286">
        <f t="shared" si="1011"/>
        <v>0</v>
      </c>
      <c r="AA1139" s="286">
        <f t="shared" si="846"/>
        <v>196057096.72</v>
      </c>
      <c r="AB1139" s="286">
        <f t="shared" si="781"/>
        <v>196057096.72</v>
      </c>
      <c r="AC1139" s="36">
        <f t="shared" si="861"/>
        <v>1</v>
      </c>
    </row>
    <row r="1140" spans="1:29" ht="42.75" x14ac:dyDescent="0.2">
      <c r="B1140" s="140" t="s">
        <v>2396</v>
      </c>
      <c r="C1140" s="137" t="s">
        <v>2395</v>
      </c>
      <c r="D1140" s="287"/>
      <c r="E1140" s="285">
        <f>SUM('ADICIONES  2018'!C1140:M1140)</f>
        <v>196057096.72</v>
      </c>
      <c r="F1140" s="287"/>
      <c r="G1140" s="287"/>
      <c r="H1140" s="287"/>
      <c r="I1140" s="287"/>
      <c r="J1140" s="287"/>
      <c r="K1140" s="287">
        <f t="shared" si="991"/>
        <v>196057096.72</v>
      </c>
      <c r="L1140" s="287"/>
      <c r="M1140" s="287"/>
      <c r="N1140" s="287"/>
      <c r="O1140" s="287"/>
      <c r="P1140" s="287"/>
      <c r="Q1140" s="287"/>
      <c r="R1140" s="287">
        <f t="shared" si="901"/>
        <v>0</v>
      </c>
      <c r="S1140" s="287"/>
      <c r="T1140" s="287"/>
      <c r="U1140" s="283">
        <v>196057096.72</v>
      </c>
      <c r="V1140" s="287"/>
      <c r="W1140" s="287"/>
      <c r="X1140" s="287"/>
      <c r="Y1140" s="287"/>
      <c r="Z1140" s="287"/>
      <c r="AA1140" s="287">
        <f t="shared" si="846"/>
        <v>196057096.72</v>
      </c>
      <c r="AB1140" s="287">
        <f t="shared" si="781"/>
        <v>196057096.72</v>
      </c>
      <c r="AC1140" s="37">
        <f t="shared" si="861"/>
        <v>1</v>
      </c>
    </row>
    <row r="1141" spans="1:29" s="79" customFormat="1" ht="31.5" x14ac:dyDescent="0.2">
      <c r="A1141" s="363"/>
      <c r="B1141" s="133" t="s">
        <v>1807</v>
      </c>
      <c r="C1141" s="138" t="s">
        <v>2316</v>
      </c>
      <c r="D1141" s="105">
        <f>+D1142</f>
        <v>0</v>
      </c>
      <c r="E1141" s="105">
        <f>SUM('ADICIONES  2018'!C1141:M1141)</f>
        <v>830627844.66999996</v>
      </c>
      <c r="F1141" s="105">
        <f t="shared" ref="F1141:J1141" si="1012">+F1142</f>
        <v>0</v>
      </c>
      <c r="G1141" s="105">
        <f t="shared" si="1012"/>
        <v>0</v>
      </c>
      <c r="H1141" s="105">
        <f t="shared" si="1012"/>
        <v>0</v>
      </c>
      <c r="I1141" s="105">
        <f t="shared" si="1012"/>
        <v>0</v>
      </c>
      <c r="J1141" s="105">
        <f t="shared" si="1012"/>
        <v>0</v>
      </c>
      <c r="K1141" s="285">
        <f t="shared" si="991"/>
        <v>830627844.66999996</v>
      </c>
      <c r="L1141" s="105">
        <f t="shared" ref="L1141:Q1141" si="1013">+L1142</f>
        <v>0</v>
      </c>
      <c r="M1141" s="105">
        <f t="shared" si="1013"/>
        <v>0</v>
      </c>
      <c r="N1141" s="105">
        <f t="shared" si="1013"/>
        <v>0</v>
      </c>
      <c r="O1141" s="105">
        <f t="shared" si="1013"/>
        <v>0</v>
      </c>
      <c r="P1141" s="105">
        <f t="shared" si="1013"/>
        <v>830627844.66999996</v>
      </c>
      <c r="Q1141" s="105">
        <f t="shared" si="1013"/>
        <v>0</v>
      </c>
      <c r="R1141" s="285">
        <f t="shared" si="901"/>
        <v>830627844.66999996</v>
      </c>
      <c r="S1141" s="105">
        <f t="shared" ref="S1141:Z1141" si="1014">+S1142</f>
        <v>0</v>
      </c>
      <c r="T1141" s="105">
        <f t="shared" si="1014"/>
        <v>0</v>
      </c>
      <c r="U1141" s="105">
        <f t="shared" si="1014"/>
        <v>0</v>
      </c>
      <c r="V1141" s="105">
        <f t="shared" si="1014"/>
        <v>0</v>
      </c>
      <c r="W1141" s="105">
        <f t="shared" si="1014"/>
        <v>0</v>
      </c>
      <c r="X1141" s="105">
        <f t="shared" si="1014"/>
        <v>0</v>
      </c>
      <c r="Y1141" s="105">
        <f t="shared" si="1014"/>
        <v>0</v>
      </c>
      <c r="Z1141" s="105">
        <f t="shared" si="1014"/>
        <v>0</v>
      </c>
      <c r="AA1141" s="285">
        <f t="shared" si="846"/>
        <v>0</v>
      </c>
      <c r="AB1141" s="285">
        <f t="shared" si="781"/>
        <v>830627844.66999996</v>
      </c>
      <c r="AC1141" s="113">
        <f t="shared" si="861"/>
        <v>1</v>
      </c>
    </row>
    <row r="1142" spans="1:29" ht="28.5" x14ac:dyDescent="0.2">
      <c r="B1142" s="140" t="s">
        <v>2317</v>
      </c>
      <c r="C1142" s="137" t="s">
        <v>2318</v>
      </c>
      <c r="D1142" s="287"/>
      <c r="E1142" s="285">
        <f>SUM('ADICIONES  2018'!C1142:M1142)</f>
        <v>830627844.66999996</v>
      </c>
      <c r="F1142" s="287"/>
      <c r="G1142" s="287"/>
      <c r="H1142" s="287"/>
      <c r="I1142" s="287"/>
      <c r="J1142" s="287"/>
      <c r="K1142" s="287">
        <f t="shared" si="991"/>
        <v>830627844.66999996</v>
      </c>
      <c r="L1142" s="287"/>
      <c r="M1142" s="287"/>
      <c r="N1142" s="287"/>
      <c r="O1142" s="287"/>
      <c r="P1142" s="287">
        <v>830627844.66999996</v>
      </c>
      <c r="Q1142" s="287"/>
      <c r="R1142" s="287">
        <f t="shared" si="901"/>
        <v>830627844.66999996</v>
      </c>
      <c r="S1142" s="287"/>
      <c r="T1142" s="287"/>
      <c r="U1142" s="287"/>
      <c r="V1142" s="287"/>
      <c r="W1142" s="287"/>
      <c r="X1142" s="287"/>
      <c r="Y1142" s="287"/>
      <c r="Z1142" s="287"/>
      <c r="AA1142" s="287">
        <f t="shared" si="846"/>
        <v>0</v>
      </c>
      <c r="AB1142" s="287">
        <f t="shared" si="781"/>
        <v>830627844.66999996</v>
      </c>
      <c r="AC1142" s="37">
        <f t="shared" si="861"/>
        <v>1</v>
      </c>
    </row>
    <row r="1143" spans="1:29" s="5" customFormat="1" ht="47.25" x14ac:dyDescent="0.2">
      <c r="A1143" s="156"/>
      <c r="B1143" s="133" t="s">
        <v>2397</v>
      </c>
      <c r="C1143" s="138" t="s">
        <v>2398</v>
      </c>
      <c r="D1143" s="286">
        <f>+D1144</f>
        <v>0</v>
      </c>
      <c r="E1143" s="105">
        <f>SUM('ADICIONES  2018'!C1143:M1143)</f>
        <v>98028548.359999999</v>
      </c>
      <c r="F1143" s="286">
        <f t="shared" ref="F1143:J1143" si="1015">+F1144</f>
        <v>0</v>
      </c>
      <c r="G1143" s="286">
        <f t="shared" si="1015"/>
        <v>0</v>
      </c>
      <c r="H1143" s="286">
        <f t="shared" si="1015"/>
        <v>0</v>
      </c>
      <c r="I1143" s="286">
        <f t="shared" si="1015"/>
        <v>0</v>
      </c>
      <c r="J1143" s="286">
        <f t="shared" si="1015"/>
        <v>0</v>
      </c>
      <c r="K1143" s="286">
        <f t="shared" si="991"/>
        <v>98028548.359999999</v>
      </c>
      <c r="L1143" s="286">
        <f t="shared" ref="L1143:Q1143" si="1016">+L1144</f>
        <v>0</v>
      </c>
      <c r="M1143" s="286">
        <f t="shared" si="1016"/>
        <v>0</v>
      </c>
      <c r="N1143" s="286">
        <f t="shared" si="1016"/>
        <v>0</v>
      </c>
      <c r="O1143" s="286">
        <f t="shared" si="1016"/>
        <v>0</v>
      </c>
      <c r="P1143" s="286">
        <f t="shared" si="1016"/>
        <v>0</v>
      </c>
      <c r="Q1143" s="286">
        <f t="shared" si="1016"/>
        <v>0</v>
      </c>
      <c r="R1143" s="286">
        <f t="shared" si="901"/>
        <v>0</v>
      </c>
      <c r="S1143" s="286">
        <f t="shared" ref="S1143:Z1143" si="1017">+S1144</f>
        <v>0</v>
      </c>
      <c r="T1143" s="286">
        <f t="shared" si="1017"/>
        <v>0</v>
      </c>
      <c r="U1143" s="286">
        <f t="shared" si="1017"/>
        <v>98028548.359999999</v>
      </c>
      <c r="V1143" s="286">
        <f t="shared" si="1017"/>
        <v>0</v>
      </c>
      <c r="W1143" s="286">
        <f t="shared" si="1017"/>
        <v>0</v>
      </c>
      <c r="X1143" s="286">
        <f t="shared" si="1017"/>
        <v>0</v>
      </c>
      <c r="Y1143" s="286">
        <f t="shared" si="1017"/>
        <v>0</v>
      </c>
      <c r="Z1143" s="286">
        <f t="shared" si="1017"/>
        <v>0</v>
      </c>
      <c r="AA1143" s="286">
        <f t="shared" si="846"/>
        <v>98028548.359999999</v>
      </c>
      <c r="AB1143" s="286">
        <f t="shared" si="781"/>
        <v>98028548.359999999</v>
      </c>
      <c r="AC1143" s="36">
        <f t="shared" si="861"/>
        <v>1</v>
      </c>
    </row>
    <row r="1144" spans="1:29" ht="42.75" x14ac:dyDescent="0.2">
      <c r="B1144" s="140" t="s">
        <v>2399</v>
      </c>
      <c r="C1144" s="137" t="s">
        <v>2398</v>
      </c>
      <c r="D1144" s="287"/>
      <c r="E1144" s="285">
        <f>SUM('ADICIONES  2018'!C1144:M1144)</f>
        <v>98028548.359999999</v>
      </c>
      <c r="F1144" s="287"/>
      <c r="G1144" s="287"/>
      <c r="H1144" s="287"/>
      <c r="I1144" s="287"/>
      <c r="J1144" s="287"/>
      <c r="K1144" s="287">
        <f t="shared" si="991"/>
        <v>98028548.359999999</v>
      </c>
      <c r="L1144" s="287"/>
      <c r="M1144" s="287"/>
      <c r="N1144" s="287"/>
      <c r="O1144" s="287"/>
      <c r="P1144" s="287"/>
      <c r="Q1144" s="287"/>
      <c r="R1144" s="287">
        <f t="shared" si="901"/>
        <v>0</v>
      </c>
      <c r="S1144" s="287"/>
      <c r="T1144" s="287"/>
      <c r="U1144" s="283">
        <v>98028548.359999999</v>
      </c>
      <c r="V1144" s="287"/>
      <c r="W1144" s="287"/>
      <c r="X1144" s="287"/>
      <c r="Y1144" s="287"/>
      <c r="Z1144" s="287"/>
      <c r="AA1144" s="287">
        <f t="shared" si="846"/>
        <v>98028548.359999999</v>
      </c>
      <c r="AB1144" s="287">
        <f t="shared" si="781"/>
        <v>98028548.359999999</v>
      </c>
      <c r="AC1144" s="37">
        <f t="shared" si="861"/>
        <v>1</v>
      </c>
    </row>
    <row r="1145" spans="1:29" s="5" customFormat="1" ht="47.25" x14ac:dyDescent="0.2">
      <c r="A1145" s="156"/>
      <c r="B1145" s="133" t="s">
        <v>2400</v>
      </c>
      <c r="C1145" s="138" t="s">
        <v>2401</v>
      </c>
      <c r="D1145" s="286">
        <f>+D1146</f>
        <v>0</v>
      </c>
      <c r="E1145" s="105">
        <f>SUM('ADICIONES  2018'!C1145:M1145)</f>
        <v>45746655.899999999</v>
      </c>
      <c r="F1145" s="286">
        <f t="shared" ref="F1145:J1145" si="1018">+F1146</f>
        <v>0</v>
      </c>
      <c r="G1145" s="286">
        <f t="shared" si="1018"/>
        <v>0</v>
      </c>
      <c r="H1145" s="286">
        <f t="shared" si="1018"/>
        <v>0</v>
      </c>
      <c r="I1145" s="286">
        <f t="shared" si="1018"/>
        <v>0</v>
      </c>
      <c r="J1145" s="286">
        <f t="shared" si="1018"/>
        <v>0</v>
      </c>
      <c r="K1145" s="286">
        <f t="shared" si="991"/>
        <v>45746655.899999999</v>
      </c>
      <c r="L1145" s="286">
        <f t="shared" ref="L1145:Q1145" si="1019">+L1146</f>
        <v>0</v>
      </c>
      <c r="M1145" s="286">
        <f t="shared" si="1019"/>
        <v>0</v>
      </c>
      <c r="N1145" s="286">
        <f t="shared" si="1019"/>
        <v>0</v>
      </c>
      <c r="O1145" s="286">
        <f t="shared" si="1019"/>
        <v>0</v>
      </c>
      <c r="P1145" s="286">
        <f t="shared" si="1019"/>
        <v>0</v>
      </c>
      <c r="Q1145" s="286">
        <f t="shared" si="1019"/>
        <v>0</v>
      </c>
      <c r="R1145" s="286">
        <f t="shared" si="901"/>
        <v>0</v>
      </c>
      <c r="S1145" s="286">
        <f t="shared" ref="S1145:Z1145" si="1020">+S1146</f>
        <v>0</v>
      </c>
      <c r="T1145" s="286">
        <f t="shared" si="1020"/>
        <v>0</v>
      </c>
      <c r="U1145" s="286">
        <f t="shared" si="1020"/>
        <v>45746655.899999999</v>
      </c>
      <c r="V1145" s="286">
        <f t="shared" si="1020"/>
        <v>0</v>
      </c>
      <c r="W1145" s="286">
        <f t="shared" si="1020"/>
        <v>0</v>
      </c>
      <c r="X1145" s="286">
        <f t="shared" si="1020"/>
        <v>0</v>
      </c>
      <c r="Y1145" s="286">
        <f t="shared" si="1020"/>
        <v>0</v>
      </c>
      <c r="Z1145" s="286">
        <f t="shared" si="1020"/>
        <v>0</v>
      </c>
      <c r="AA1145" s="286">
        <f t="shared" si="846"/>
        <v>45746655.899999999</v>
      </c>
      <c r="AB1145" s="286">
        <f t="shared" si="781"/>
        <v>45746655.899999999</v>
      </c>
      <c r="AC1145" s="36">
        <f t="shared" si="861"/>
        <v>1</v>
      </c>
    </row>
    <row r="1146" spans="1:29" ht="28.5" x14ac:dyDescent="0.2">
      <c r="B1146" s="140" t="s">
        <v>2402</v>
      </c>
      <c r="C1146" s="137" t="s">
        <v>2401</v>
      </c>
      <c r="D1146" s="287"/>
      <c r="E1146" s="285">
        <f>SUM('ADICIONES  2018'!C1146:M1146)</f>
        <v>45746655.899999999</v>
      </c>
      <c r="F1146" s="287"/>
      <c r="G1146" s="287"/>
      <c r="H1146" s="287"/>
      <c r="I1146" s="287"/>
      <c r="J1146" s="287"/>
      <c r="K1146" s="287">
        <f t="shared" si="991"/>
        <v>45746655.899999999</v>
      </c>
      <c r="L1146" s="287"/>
      <c r="M1146" s="287"/>
      <c r="N1146" s="287"/>
      <c r="O1146" s="287"/>
      <c r="P1146" s="287"/>
      <c r="Q1146" s="287"/>
      <c r="R1146" s="287">
        <f t="shared" si="901"/>
        <v>0</v>
      </c>
      <c r="S1146" s="287"/>
      <c r="T1146" s="287"/>
      <c r="U1146" s="283">
        <v>45746655.899999999</v>
      </c>
      <c r="V1146" s="287"/>
      <c r="W1146" s="287"/>
      <c r="X1146" s="287"/>
      <c r="Y1146" s="287"/>
      <c r="Z1146" s="287"/>
      <c r="AA1146" s="287">
        <f t="shared" si="846"/>
        <v>45746655.899999999</v>
      </c>
      <c r="AB1146" s="287">
        <f t="shared" si="781"/>
        <v>45746655.899999999</v>
      </c>
      <c r="AC1146" s="37">
        <f t="shared" si="861"/>
        <v>1</v>
      </c>
    </row>
    <row r="1147" spans="1:29" s="5" customFormat="1" ht="78.75" x14ac:dyDescent="0.2">
      <c r="A1147" s="156"/>
      <c r="B1147" s="133" t="s">
        <v>2403</v>
      </c>
      <c r="C1147" s="138" t="s">
        <v>2404</v>
      </c>
      <c r="D1147" s="286">
        <f>+D1148</f>
        <v>0</v>
      </c>
      <c r="E1147" s="105">
        <f>SUM('ADICIONES  2018'!C1147:M1147)</f>
        <v>26140946.23</v>
      </c>
      <c r="F1147" s="286">
        <f t="shared" ref="F1147:J1147" si="1021">+F1148</f>
        <v>0</v>
      </c>
      <c r="G1147" s="286">
        <f t="shared" si="1021"/>
        <v>0</v>
      </c>
      <c r="H1147" s="286">
        <f t="shared" si="1021"/>
        <v>0</v>
      </c>
      <c r="I1147" s="286">
        <f t="shared" si="1021"/>
        <v>0</v>
      </c>
      <c r="J1147" s="286">
        <f t="shared" si="1021"/>
        <v>0</v>
      </c>
      <c r="K1147" s="286">
        <f t="shared" si="991"/>
        <v>26140946.23</v>
      </c>
      <c r="L1147" s="286">
        <f t="shared" ref="L1147:Q1147" si="1022">+L1148</f>
        <v>0</v>
      </c>
      <c r="M1147" s="286">
        <f t="shared" si="1022"/>
        <v>0</v>
      </c>
      <c r="N1147" s="286">
        <f t="shared" si="1022"/>
        <v>0</v>
      </c>
      <c r="O1147" s="286">
        <f t="shared" si="1022"/>
        <v>0</v>
      </c>
      <c r="P1147" s="286">
        <f t="shared" si="1022"/>
        <v>0</v>
      </c>
      <c r="Q1147" s="286">
        <f t="shared" si="1022"/>
        <v>0</v>
      </c>
      <c r="R1147" s="286">
        <f t="shared" si="901"/>
        <v>0</v>
      </c>
      <c r="S1147" s="286">
        <f t="shared" ref="S1147:Z1147" si="1023">+S1148</f>
        <v>0</v>
      </c>
      <c r="T1147" s="286">
        <f t="shared" si="1023"/>
        <v>0</v>
      </c>
      <c r="U1147" s="286">
        <f t="shared" si="1023"/>
        <v>26140946.23</v>
      </c>
      <c r="V1147" s="286">
        <f t="shared" si="1023"/>
        <v>0</v>
      </c>
      <c r="W1147" s="286">
        <f t="shared" si="1023"/>
        <v>0</v>
      </c>
      <c r="X1147" s="286">
        <f t="shared" si="1023"/>
        <v>0</v>
      </c>
      <c r="Y1147" s="286">
        <f t="shared" si="1023"/>
        <v>0</v>
      </c>
      <c r="Z1147" s="286">
        <f t="shared" si="1023"/>
        <v>0</v>
      </c>
      <c r="AA1147" s="286">
        <f t="shared" si="846"/>
        <v>26140946.23</v>
      </c>
      <c r="AB1147" s="286">
        <f t="shared" si="781"/>
        <v>26140946.23</v>
      </c>
      <c r="AC1147" s="36">
        <f t="shared" si="861"/>
        <v>1</v>
      </c>
    </row>
    <row r="1148" spans="1:29" ht="57" x14ac:dyDescent="0.2">
      <c r="B1148" s="140" t="s">
        <v>2405</v>
      </c>
      <c r="C1148" s="137" t="s">
        <v>2404</v>
      </c>
      <c r="D1148" s="287"/>
      <c r="E1148" s="285">
        <f>SUM('ADICIONES  2018'!C1148:M1148)</f>
        <v>26140946.23</v>
      </c>
      <c r="F1148" s="287"/>
      <c r="G1148" s="287"/>
      <c r="H1148" s="287"/>
      <c r="I1148" s="287"/>
      <c r="J1148" s="287"/>
      <c r="K1148" s="287">
        <f t="shared" si="991"/>
        <v>26140946.23</v>
      </c>
      <c r="L1148" s="287"/>
      <c r="M1148" s="287"/>
      <c r="N1148" s="287"/>
      <c r="O1148" s="287"/>
      <c r="P1148" s="287"/>
      <c r="Q1148" s="287"/>
      <c r="R1148" s="287">
        <f t="shared" si="901"/>
        <v>0</v>
      </c>
      <c r="S1148" s="287"/>
      <c r="T1148" s="287"/>
      <c r="U1148" s="287">
        <v>26140946.23</v>
      </c>
      <c r="V1148" s="287"/>
      <c r="W1148" s="287"/>
      <c r="X1148" s="287"/>
      <c r="Y1148" s="287"/>
      <c r="Z1148" s="287"/>
      <c r="AA1148" s="287">
        <f t="shared" si="846"/>
        <v>26140946.23</v>
      </c>
      <c r="AB1148" s="287">
        <f t="shared" si="781"/>
        <v>26140946.23</v>
      </c>
      <c r="AC1148" s="37">
        <f t="shared" si="861"/>
        <v>1</v>
      </c>
    </row>
    <row r="1149" spans="1:29" s="5" customFormat="1" ht="47.25" x14ac:dyDescent="0.2">
      <c r="A1149" s="156"/>
      <c r="B1149" s="133" t="s">
        <v>2406</v>
      </c>
      <c r="C1149" s="138" t="s">
        <v>2407</v>
      </c>
      <c r="D1149" s="286">
        <f>+D1150</f>
        <v>0</v>
      </c>
      <c r="E1149" s="105">
        <f>SUM('ADICIONES  2018'!C1149:M1149)</f>
        <v>26140946.23</v>
      </c>
      <c r="F1149" s="286">
        <f t="shared" ref="F1149:J1149" si="1024">+F1150</f>
        <v>0</v>
      </c>
      <c r="G1149" s="286">
        <f t="shared" si="1024"/>
        <v>0</v>
      </c>
      <c r="H1149" s="286">
        <f t="shared" si="1024"/>
        <v>0</v>
      </c>
      <c r="I1149" s="286">
        <f t="shared" si="1024"/>
        <v>0</v>
      </c>
      <c r="J1149" s="286">
        <f t="shared" si="1024"/>
        <v>0</v>
      </c>
      <c r="K1149" s="286">
        <f t="shared" si="991"/>
        <v>26140946.23</v>
      </c>
      <c r="L1149" s="286">
        <f t="shared" ref="L1149:Q1149" si="1025">+L1150</f>
        <v>0</v>
      </c>
      <c r="M1149" s="286">
        <f t="shared" si="1025"/>
        <v>0</v>
      </c>
      <c r="N1149" s="286">
        <f t="shared" si="1025"/>
        <v>0</v>
      </c>
      <c r="O1149" s="286">
        <f t="shared" si="1025"/>
        <v>0</v>
      </c>
      <c r="P1149" s="286">
        <f t="shared" si="1025"/>
        <v>0</v>
      </c>
      <c r="Q1149" s="286">
        <f t="shared" si="1025"/>
        <v>0</v>
      </c>
      <c r="R1149" s="286">
        <f t="shared" si="901"/>
        <v>0</v>
      </c>
      <c r="S1149" s="286">
        <f t="shared" ref="S1149:Z1149" si="1026">+S1150</f>
        <v>0</v>
      </c>
      <c r="T1149" s="286">
        <f t="shared" si="1026"/>
        <v>0</v>
      </c>
      <c r="U1149" s="286">
        <f t="shared" si="1026"/>
        <v>26140946.23</v>
      </c>
      <c r="V1149" s="286">
        <f t="shared" si="1026"/>
        <v>0</v>
      </c>
      <c r="W1149" s="286">
        <f t="shared" si="1026"/>
        <v>0</v>
      </c>
      <c r="X1149" s="286">
        <f t="shared" si="1026"/>
        <v>0</v>
      </c>
      <c r="Y1149" s="286">
        <f t="shared" si="1026"/>
        <v>0</v>
      </c>
      <c r="Z1149" s="286">
        <f t="shared" si="1026"/>
        <v>0</v>
      </c>
      <c r="AA1149" s="286">
        <f t="shared" si="846"/>
        <v>26140946.23</v>
      </c>
      <c r="AB1149" s="286">
        <f t="shared" si="781"/>
        <v>26140946.23</v>
      </c>
      <c r="AC1149" s="36">
        <f t="shared" si="861"/>
        <v>1</v>
      </c>
    </row>
    <row r="1150" spans="1:29" ht="42.75" x14ac:dyDescent="0.2">
      <c r="B1150" s="140" t="s">
        <v>2408</v>
      </c>
      <c r="C1150" s="137" t="s">
        <v>2407</v>
      </c>
      <c r="D1150" s="287"/>
      <c r="E1150" s="285">
        <f>SUM('ADICIONES  2018'!C1150:M1150)</f>
        <v>26140946.23</v>
      </c>
      <c r="F1150" s="287"/>
      <c r="G1150" s="287"/>
      <c r="H1150" s="287"/>
      <c r="I1150" s="287"/>
      <c r="J1150" s="287"/>
      <c r="K1150" s="287">
        <f t="shared" si="991"/>
        <v>26140946.23</v>
      </c>
      <c r="L1150" s="287"/>
      <c r="M1150" s="287"/>
      <c r="N1150" s="287"/>
      <c r="O1150" s="287"/>
      <c r="P1150" s="287"/>
      <c r="Q1150" s="287"/>
      <c r="R1150" s="287">
        <f t="shared" si="901"/>
        <v>0</v>
      </c>
      <c r="S1150" s="287"/>
      <c r="T1150" s="287"/>
      <c r="U1150" s="283">
        <v>26140946.23</v>
      </c>
      <c r="V1150" s="287"/>
      <c r="W1150" s="287"/>
      <c r="X1150" s="287"/>
      <c r="Y1150" s="287"/>
      <c r="Z1150" s="287"/>
      <c r="AA1150" s="287">
        <f t="shared" si="846"/>
        <v>26140946.23</v>
      </c>
      <c r="AB1150" s="287">
        <f t="shared" si="781"/>
        <v>26140946.23</v>
      </c>
      <c r="AC1150" s="37">
        <f t="shared" si="861"/>
        <v>1</v>
      </c>
    </row>
    <row r="1151" spans="1:29" s="5" customFormat="1" ht="31.5" x14ac:dyDescent="0.2">
      <c r="A1151" s="156"/>
      <c r="B1151" s="133" t="s">
        <v>2409</v>
      </c>
      <c r="C1151" s="138" t="s">
        <v>2410</v>
      </c>
      <c r="D1151" s="286">
        <f>+D1152</f>
        <v>0</v>
      </c>
      <c r="E1151" s="105">
        <f>SUM('ADICIONES  2018'!C1151:M1151)</f>
        <v>32047619.620000001</v>
      </c>
      <c r="F1151" s="286">
        <f t="shared" ref="F1151:J1151" si="1027">+F1152</f>
        <v>0</v>
      </c>
      <c r="G1151" s="286">
        <f t="shared" si="1027"/>
        <v>0</v>
      </c>
      <c r="H1151" s="286">
        <f t="shared" si="1027"/>
        <v>0</v>
      </c>
      <c r="I1151" s="286">
        <f t="shared" si="1027"/>
        <v>0</v>
      </c>
      <c r="J1151" s="286">
        <f t="shared" si="1027"/>
        <v>0</v>
      </c>
      <c r="K1151" s="286">
        <f t="shared" si="991"/>
        <v>32047619.620000001</v>
      </c>
      <c r="L1151" s="286">
        <f t="shared" ref="L1151:Q1151" si="1028">+L1152</f>
        <v>0</v>
      </c>
      <c r="M1151" s="286">
        <f t="shared" si="1028"/>
        <v>0</v>
      </c>
      <c r="N1151" s="286">
        <f t="shared" si="1028"/>
        <v>0</v>
      </c>
      <c r="O1151" s="286">
        <f t="shared" si="1028"/>
        <v>0</v>
      </c>
      <c r="P1151" s="286">
        <f t="shared" si="1028"/>
        <v>0</v>
      </c>
      <c r="Q1151" s="286">
        <f t="shared" si="1028"/>
        <v>0</v>
      </c>
      <c r="R1151" s="286">
        <f t="shared" si="901"/>
        <v>0</v>
      </c>
      <c r="S1151" s="286">
        <f t="shared" ref="S1151:Z1151" si="1029">+S1152</f>
        <v>0</v>
      </c>
      <c r="T1151" s="286">
        <f t="shared" si="1029"/>
        <v>0</v>
      </c>
      <c r="U1151" s="286">
        <f t="shared" si="1029"/>
        <v>32047619.620000001</v>
      </c>
      <c r="V1151" s="286">
        <f t="shared" si="1029"/>
        <v>0</v>
      </c>
      <c r="W1151" s="286">
        <f t="shared" si="1029"/>
        <v>0</v>
      </c>
      <c r="X1151" s="286">
        <f t="shared" si="1029"/>
        <v>0</v>
      </c>
      <c r="Y1151" s="286">
        <f t="shared" si="1029"/>
        <v>0</v>
      </c>
      <c r="Z1151" s="286">
        <f t="shared" si="1029"/>
        <v>0</v>
      </c>
      <c r="AA1151" s="286">
        <f t="shared" si="846"/>
        <v>32047619.620000001</v>
      </c>
      <c r="AB1151" s="286">
        <f t="shared" si="781"/>
        <v>32047619.620000001</v>
      </c>
      <c r="AC1151" s="36">
        <f t="shared" si="861"/>
        <v>1</v>
      </c>
    </row>
    <row r="1152" spans="1:29" ht="28.5" x14ac:dyDescent="0.2">
      <c r="B1152" s="140" t="s">
        <v>2411</v>
      </c>
      <c r="C1152" s="137" t="s">
        <v>2410</v>
      </c>
      <c r="D1152" s="287"/>
      <c r="E1152" s="285">
        <f>SUM('ADICIONES  2018'!C1152:M1152)</f>
        <v>32047619.620000001</v>
      </c>
      <c r="F1152" s="287"/>
      <c r="G1152" s="287"/>
      <c r="H1152" s="287"/>
      <c r="I1152" s="287"/>
      <c r="J1152" s="287"/>
      <c r="K1152" s="287">
        <f t="shared" si="991"/>
        <v>32047619.620000001</v>
      </c>
      <c r="L1152" s="287"/>
      <c r="M1152" s="287"/>
      <c r="N1152" s="287"/>
      <c r="O1152" s="287"/>
      <c r="P1152" s="287"/>
      <c r="Q1152" s="287"/>
      <c r="R1152" s="287">
        <f t="shared" si="901"/>
        <v>0</v>
      </c>
      <c r="S1152" s="287"/>
      <c r="T1152" s="287"/>
      <c r="U1152" s="283">
        <v>32047619.620000001</v>
      </c>
      <c r="V1152" s="287"/>
      <c r="W1152" s="287"/>
      <c r="X1152" s="287"/>
      <c r="Y1152" s="287"/>
      <c r="Z1152" s="287"/>
      <c r="AA1152" s="287">
        <f t="shared" si="846"/>
        <v>32047619.620000001</v>
      </c>
      <c r="AB1152" s="287">
        <f t="shared" si="781"/>
        <v>32047619.620000001</v>
      </c>
      <c r="AC1152" s="37">
        <f t="shared" si="861"/>
        <v>1</v>
      </c>
    </row>
    <row r="1153" spans="1:29" s="79" customFormat="1" ht="31.5" x14ac:dyDescent="0.2">
      <c r="A1153" s="363"/>
      <c r="B1153" s="133" t="s">
        <v>2319</v>
      </c>
      <c r="C1153" s="138" t="s">
        <v>2320</v>
      </c>
      <c r="D1153" s="105">
        <f>SUM(D1154:D1156)</f>
        <v>0</v>
      </c>
      <c r="E1153" s="105">
        <f>SUM('ADICIONES  2018'!C1153:M1153)</f>
        <v>278189108.56</v>
      </c>
      <c r="F1153" s="105">
        <f t="shared" ref="F1153:J1153" si="1030">SUM(F1154:F1156)</f>
        <v>0</v>
      </c>
      <c r="G1153" s="105">
        <f t="shared" si="1030"/>
        <v>0</v>
      </c>
      <c r="H1153" s="105">
        <f t="shared" si="1030"/>
        <v>0</v>
      </c>
      <c r="I1153" s="105">
        <f t="shared" si="1030"/>
        <v>0</v>
      </c>
      <c r="J1153" s="105">
        <f t="shared" si="1030"/>
        <v>0</v>
      </c>
      <c r="K1153" s="105">
        <f t="shared" si="991"/>
        <v>278189108.56</v>
      </c>
      <c r="L1153" s="105">
        <f t="shared" ref="L1153:Q1153" si="1031">SUM(L1154:L1156)</f>
        <v>0</v>
      </c>
      <c r="M1153" s="105">
        <f t="shared" si="1031"/>
        <v>0</v>
      </c>
      <c r="N1153" s="105">
        <f t="shared" si="1031"/>
        <v>0</v>
      </c>
      <c r="O1153" s="105">
        <f t="shared" si="1031"/>
        <v>0</v>
      </c>
      <c r="P1153" s="105">
        <f t="shared" si="1031"/>
        <v>83740748</v>
      </c>
      <c r="Q1153" s="105">
        <f t="shared" si="1031"/>
        <v>0</v>
      </c>
      <c r="R1153" s="105">
        <f t="shared" si="901"/>
        <v>83740748</v>
      </c>
      <c r="S1153" s="105">
        <f t="shared" ref="S1153:Z1153" si="1032">SUM(S1154:S1156)</f>
        <v>0</v>
      </c>
      <c r="T1153" s="105">
        <f t="shared" si="1032"/>
        <v>0</v>
      </c>
      <c r="U1153" s="105">
        <f t="shared" si="1032"/>
        <v>80541103</v>
      </c>
      <c r="V1153" s="105">
        <f t="shared" si="1032"/>
        <v>0</v>
      </c>
      <c r="W1153" s="105">
        <f t="shared" si="1032"/>
        <v>0</v>
      </c>
      <c r="X1153" s="105">
        <f t="shared" si="1032"/>
        <v>0</v>
      </c>
      <c r="Y1153" s="105">
        <f t="shared" si="1032"/>
        <v>0</v>
      </c>
      <c r="Z1153" s="105">
        <f t="shared" si="1032"/>
        <v>0</v>
      </c>
      <c r="AA1153" s="105">
        <f t="shared" si="846"/>
        <v>80541103</v>
      </c>
      <c r="AB1153" s="105">
        <f t="shared" si="781"/>
        <v>164281851</v>
      </c>
      <c r="AC1153" s="104">
        <f t="shared" si="861"/>
        <v>0.59054019709965599</v>
      </c>
    </row>
    <row r="1154" spans="1:29" ht="28.5" x14ac:dyDescent="0.2">
      <c r="B1154" s="140" t="s">
        <v>2321</v>
      </c>
      <c r="C1154" s="137" t="s">
        <v>2322</v>
      </c>
      <c r="D1154" s="287"/>
      <c r="E1154" s="285">
        <f>SUM('ADICIONES  2018'!C1154:M1154)</f>
        <v>83740748</v>
      </c>
      <c r="F1154" s="287"/>
      <c r="G1154" s="287"/>
      <c r="H1154" s="287"/>
      <c r="I1154" s="287"/>
      <c r="J1154" s="287"/>
      <c r="K1154" s="287">
        <f t="shared" si="991"/>
        <v>83740748</v>
      </c>
      <c r="L1154" s="287"/>
      <c r="M1154" s="287"/>
      <c r="N1154" s="287"/>
      <c r="O1154" s="287"/>
      <c r="P1154" s="287">
        <v>83740748</v>
      </c>
      <c r="Q1154" s="287"/>
      <c r="R1154" s="287">
        <f t="shared" si="901"/>
        <v>83740748</v>
      </c>
      <c r="S1154" s="287"/>
      <c r="T1154" s="287"/>
      <c r="U1154" s="287">
        <v>0</v>
      </c>
      <c r="V1154" s="287"/>
      <c r="W1154" s="287"/>
      <c r="X1154" s="287"/>
      <c r="Y1154" s="287"/>
      <c r="Z1154" s="287"/>
      <c r="AA1154" s="287">
        <f t="shared" si="846"/>
        <v>0</v>
      </c>
      <c r="AB1154" s="287">
        <f t="shared" si="781"/>
        <v>83740748</v>
      </c>
      <c r="AC1154" s="37">
        <f t="shared" si="861"/>
        <v>1</v>
      </c>
    </row>
    <row r="1155" spans="1:29" ht="28.5" x14ac:dyDescent="0.2">
      <c r="B1155" s="140" t="s">
        <v>2321</v>
      </c>
      <c r="C1155" s="137" t="s">
        <v>2322</v>
      </c>
      <c r="D1155" s="287"/>
      <c r="E1155" s="285">
        <f>SUM('ADICIONES  2018'!C1155:M1155)</f>
        <v>80541103</v>
      </c>
      <c r="F1155" s="287"/>
      <c r="G1155" s="287"/>
      <c r="H1155" s="287"/>
      <c r="I1155" s="287"/>
      <c r="J1155" s="287"/>
      <c r="K1155" s="287">
        <f t="shared" si="991"/>
        <v>80541103</v>
      </c>
      <c r="L1155" s="287"/>
      <c r="M1155" s="287"/>
      <c r="N1155" s="287"/>
      <c r="O1155" s="287"/>
      <c r="P1155" s="287"/>
      <c r="Q1155" s="287"/>
      <c r="R1155" s="287">
        <f t="shared" si="901"/>
        <v>0</v>
      </c>
      <c r="S1155" s="287"/>
      <c r="T1155" s="287"/>
      <c r="U1155" s="287">
        <v>80541103</v>
      </c>
      <c r="V1155" s="287"/>
      <c r="W1155" s="287"/>
      <c r="X1155" s="287"/>
      <c r="Y1155" s="287"/>
      <c r="Z1155" s="287"/>
      <c r="AA1155" s="287">
        <f t="shared" ref="AA1155" si="1033">SUM(S1155:Z1155)</f>
        <v>80541103</v>
      </c>
      <c r="AB1155" s="287">
        <f t="shared" si="781"/>
        <v>80541103</v>
      </c>
      <c r="AC1155" s="37">
        <f t="shared" si="861"/>
        <v>1</v>
      </c>
    </row>
    <row r="1156" spans="1:29" ht="28.5" x14ac:dyDescent="0.2">
      <c r="A1156" s="370"/>
      <c r="B1156" s="140" t="s">
        <v>2321</v>
      </c>
      <c r="C1156" s="137" t="s">
        <v>2322</v>
      </c>
      <c r="D1156" s="287"/>
      <c r="E1156" s="285">
        <f>SUM('ADICIONES  2018'!C1156:M1156)</f>
        <v>113907257.56</v>
      </c>
      <c r="F1156" s="287"/>
      <c r="G1156" s="287"/>
      <c r="H1156" s="287"/>
      <c r="I1156" s="287"/>
      <c r="J1156" s="287"/>
      <c r="K1156" s="287">
        <f t="shared" si="991"/>
        <v>113907257.56</v>
      </c>
      <c r="L1156" s="287"/>
      <c r="M1156" s="287"/>
      <c r="N1156" s="287"/>
      <c r="O1156" s="287"/>
      <c r="P1156" s="287"/>
      <c r="Q1156" s="287"/>
      <c r="R1156" s="287">
        <f t="shared" si="901"/>
        <v>0</v>
      </c>
      <c r="S1156" s="287"/>
      <c r="T1156" s="287"/>
      <c r="U1156" s="287"/>
      <c r="V1156" s="287"/>
      <c r="W1156" s="287"/>
      <c r="X1156" s="287"/>
      <c r="Y1156" s="287"/>
      <c r="Z1156" s="287"/>
      <c r="AA1156" s="287">
        <f t="shared" ref="AA1156" si="1034">SUM(S1156:Z1156)</f>
        <v>0</v>
      </c>
      <c r="AB1156" s="287">
        <f t="shared" ref="AB1156" si="1035">+R1156+AA1156</f>
        <v>0</v>
      </c>
      <c r="AC1156" s="37">
        <f t="shared" ref="AC1156" si="1036">+AB1156/K1156</f>
        <v>0</v>
      </c>
    </row>
    <row r="1157" spans="1:29" s="5" customFormat="1" ht="45" x14ac:dyDescent="0.2">
      <c r="A1157" s="156"/>
      <c r="B1157" s="133" t="s">
        <v>2323</v>
      </c>
      <c r="C1157" s="331" t="s">
        <v>2324</v>
      </c>
      <c r="D1157" s="286">
        <f>+D1158</f>
        <v>0</v>
      </c>
      <c r="E1157" s="105">
        <f>SUM('ADICIONES  2018'!C1157:M1157)</f>
        <v>237478885.41999999</v>
      </c>
      <c r="F1157" s="286">
        <f t="shared" ref="F1157:J1157" si="1037">+F1158</f>
        <v>0</v>
      </c>
      <c r="G1157" s="286">
        <f t="shared" si="1037"/>
        <v>0</v>
      </c>
      <c r="H1157" s="286">
        <f t="shared" si="1037"/>
        <v>0</v>
      </c>
      <c r="I1157" s="286">
        <f t="shared" si="1037"/>
        <v>0</v>
      </c>
      <c r="J1157" s="286">
        <f t="shared" si="1037"/>
        <v>0</v>
      </c>
      <c r="K1157" s="286">
        <f t="shared" si="991"/>
        <v>237478885.41999999</v>
      </c>
      <c r="L1157" s="286">
        <f t="shared" ref="L1157:Q1157" si="1038">+L1158</f>
        <v>0</v>
      </c>
      <c r="M1157" s="286">
        <f t="shared" si="1038"/>
        <v>0</v>
      </c>
      <c r="N1157" s="286">
        <f t="shared" si="1038"/>
        <v>0</v>
      </c>
      <c r="O1157" s="286">
        <f t="shared" si="1038"/>
        <v>0</v>
      </c>
      <c r="P1157" s="286">
        <f t="shared" si="1038"/>
        <v>0</v>
      </c>
      <c r="Q1157" s="286">
        <f t="shared" si="1038"/>
        <v>0</v>
      </c>
      <c r="R1157" s="286">
        <f t="shared" si="901"/>
        <v>0</v>
      </c>
      <c r="S1157" s="286">
        <f t="shared" ref="S1157:Z1157" si="1039">+S1158</f>
        <v>0</v>
      </c>
      <c r="T1157" s="286">
        <f t="shared" si="1039"/>
        <v>0</v>
      </c>
      <c r="U1157" s="286">
        <f t="shared" si="1039"/>
        <v>237478885.41999999</v>
      </c>
      <c r="V1157" s="286">
        <f t="shared" si="1039"/>
        <v>0</v>
      </c>
      <c r="W1157" s="286">
        <f t="shared" si="1039"/>
        <v>0</v>
      </c>
      <c r="X1157" s="286">
        <f t="shared" si="1039"/>
        <v>0</v>
      </c>
      <c r="Y1157" s="286">
        <f t="shared" si="1039"/>
        <v>0</v>
      </c>
      <c r="Z1157" s="286">
        <f t="shared" si="1039"/>
        <v>0</v>
      </c>
      <c r="AA1157" s="286">
        <f t="shared" si="846"/>
        <v>237478885.41999999</v>
      </c>
      <c r="AB1157" s="286">
        <f t="shared" si="781"/>
        <v>237478885.41999999</v>
      </c>
      <c r="AC1157" s="36">
        <f t="shared" si="861"/>
        <v>1</v>
      </c>
    </row>
    <row r="1158" spans="1:29" ht="28.5" x14ac:dyDescent="0.2">
      <c r="B1158" s="140" t="s">
        <v>2325</v>
      </c>
      <c r="C1158" s="137" t="s">
        <v>2326</v>
      </c>
      <c r="D1158" s="287"/>
      <c r="E1158" s="285">
        <f>SUM('ADICIONES  2018'!C1158:M1158)</f>
        <v>237478885.41999999</v>
      </c>
      <c r="F1158" s="287"/>
      <c r="G1158" s="287"/>
      <c r="H1158" s="287"/>
      <c r="I1158" s="287"/>
      <c r="J1158" s="287"/>
      <c r="K1158" s="287">
        <f t="shared" si="991"/>
        <v>237478885.41999999</v>
      </c>
      <c r="L1158" s="287"/>
      <c r="M1158" s="287"/>
      <c r="N1158" s="287"/>
      <c r="O1158" s="287"/>
      <c r="P1158" s="287"/>
      <c r="Q1158" s="287"/>
      <c r="R1158" s="287">
        <f t="shared" si="901"/>
        <v>0</v>
      </c>
      <c r="S1158" s="287"/>
      <c r="T1158" s="287"/>
      <c r="U1158" s="287">
        <v>237478885.41999999</v>
      </c>
      <c r="V1158" s="287"/>
      <c r="W1158" s="287"/>
      <c r="X1158" s="287"/>
      <c r="Y1158" s="287"/>
      <c r="Z1158" s="287"/>
      <c r="AA1158" s="287">
        <f t="shared" si="846"/>
        <v>237478885.41999999</v>
      </c>
      <c r="AB1158" s="287">
        <f t="shared" si="781"/>
        <v>237478885.41999999</v>
      </c>
      <c r="AC1158" s="37">
        <f t="shared" si="861"/>
        <v>1</v>
      </c>
    </row>
    <row r="1159" spans="1:29" s="5" customFormat="1" ht="30" x14ac:dyDescent="0.2">
      <c r="A1159" s="156"/>
      <c r="B1159" s="133" t="s">
        <v>2412</v>
      </c>
      <c r="C1159" s="331" t="s">
        <v>2413</v>
      </c>
      <c r="D1159" s="286">
        <f>+D1160</f>
        <v>0</v>
      </c>
      <c r="E1159" s="105">
        <f>SUM('ADICIONES  2018'!C1159:M1159)</f>
        <v>59825083</v>
      </c>
      <c r="F1159" s="286">
        <f t="shared" ref="F1159:J1159" si="1040">+F1160</f>
        <v>0</v>
      </c>
      <c r="G1159" s="286">
        <f t="shared" si="1040"/>
        <v>0</v>
      </c>
      <c r="H1159" s="286">
        <f t="shared" si="1040"/>
        <v>0</v>
      </c>
      <c r="I1159" s="286">
        <f t="shared" si="1040"/>
        <v>0</v>
      </c>
      <c r="J1159" s="286">
        <f t="shared" si="1040"/>
        <v>0</v>
      </c>
      <c r="K1159" s="286">
        <f t="shared" si="991"/>
        <v>59825083</v>
      </c>
      <c r="L1159" s="286">
        <f t="shared" ref="L1159:Q1159" si="1041">+L1160</f>
        <v>0</v>
      </c>
      <c r="M1159" s="286">
        <f t="shared" si="1041"/>
        <v>0</v>
      </c>
      <c r="N1159" s="286">
        <f t="shared" si="1041"/>
        <v>0</v>
      </c>
      <c r="O1159" s="286">
        <f t="shared" si="1041"/>
        <v>0</v>
      </c>
      <c r="P1159" s="286">
        <f t="shared" si="1041"/>
        <v>0</v>
      </c>
      <c r="Q1159" s="286">
        <f t="shared" si="1041"/>
        <v>0</v>
      </c>
      <c r="R1159" s="286">
        <f t="shared" si="901"/>
        <v>0</v>
      </c>
      <c r="S1159" s="286">
        <f t="shared" ref="S1159:Z1159" si="1042">+S1160</f>
        <v>0</v>
      </c>
      <c r="T1159" s="286">
        <f t="shared" si="1042"/>
        <v>0</v>
      </c>
      <c r="U1159" s="286">
        <f t="shared" si="1042"/>
        <v>59825083</v>
      </c>
      <c r="V1159" s="286">
        <f t="shared" si="1042"/>
        <v>0</v>
      </c>
      <c r="W1159" s="286">
        <f t="shared" si="1042"/>
        <v>0</v>
      </c>
      <c r="X1159" s="286">
        <f t="shared" si="1042"/>
        <v>0</v>
      </c>
      <c r="Y1159" s="286">
        <f t="shared" si="1042"/>
        <v>0</v>
      </c>
      <c r="Z1159" s="286">
        <f t="shared" si="1042"/>
        <v>0</v>
      </c>
      <c r="AA1159" s="286">
        <f t="shared" si="846"/>
        <v>59825083</v>
      </c>
      <c r="AB1159" s="286">
        <f t="shared" si="781"/>
        <v>59825083</v>
      </c>
      <c r="AC1159" s="36">
        <f t="shared" si="861"/>
        <v>1</v>
      </c>
    </row>
    <row r="1160" spans="1:29" ht="28.5" x14ac:dyDescent="0.2">
      <c r="B1160" s="140" t="s">
        <v>2414</v>
      </c>
      <c r="C1160" s="137" t="s">
        <v>2415</v>
      </c>
      <c r="D1160" s="287"/>
      <c r="E1160" s="285">
        <f>SUM('ADICIONES  2018'!C1160:M1160)</f>
        <v>59825083</v>
      </c>
      <c r="F1160" s="287"/>
      <c r="G1160" s="287"/>
      <c r="H1160" s="287"/>
      <c r="I1160" s="287"/>
      <c r="J1160" s="287"/>
      <c r="K1160" s="287">
        <f t="shared" si="991"/>
        <v>59825083</v>
      </c>
      <c r="L1160" s="287"/>
      <c r="M1160" s="287"/>
      <c r="N1160" s="287"/>
      <c r="O1160" s="287"/>
      <c r="P1160" s="287"/>
      <c r="Q1160" s="287"/>
      <c r="R1160" s="287">
        <f t="shared" si="901"/>
        <v>0</v>
      </c>
      <c r="S1160" s="287"/>
      <c r="T1160" s="287"/>
      <c r="U1160" s="385">
        <v>59825083</v>
      </c>
      <c r="V1160" s="287"/>
      <c r="W1160" s="287"/>
      <c r="X1160" s="287"/>
      <c r="Y1160" s="287"/>
      <c r="Z1160" s="287"/>
      <c r="AA1160" s="287">
        <f t="shared" si="846"/>
        <v>59825083</v>
      </c>
      <c r="AB1160" s="287">
        <f t="shared" si="781"/>
        <v>59825083</v>
      </c>
      <c r="AC1160" s="37">
        <f t="shared" si="861"/>
        <v>1</v>
      </c>
    </row>
    <row r="1161" spans="1:29" s="5" customFormat="1" ht="30" x14ac:dyDescent="0.2">
      <c r="A1161" s="156"/>
      <c r="B1161" s="133" t="s">
        <v>2416</v>
      </c>
      <c r="C1161" s="331" t="s">
        <v>2417</v>
      </c>
      <c r="D1161" s="286">
        <f>+D1162</f>
        <v>0</v>
      </c>
      <c r="E1161" s="105">
        <f>SUM('ADICIONES  2018'!C1161:M1161)</f>
        <v>20736929</v>
      </c>
      <c r="F1161" s="286">
        <f t="shared" ref="F1161:J1161" si="1043">+F1162</f>
        <v>0</v>
      </c>
      <c r="G1161" s="286">
        <f t="shared" si="1043"/>
        <v>0</v>
      </c>
      <c r="H1161" s="286">
        <f t="shared" si="1043"/>
        <v>0</v>
      </c>
      <c r="I1161" s="286">
        <f t="shared" si="1043"/>
        <v>0</v>
      </c>
      <c r="J1161" s="286">
        <f t="shared" si="1043"/>
        <v>0</v>
      </c>
      <c r="K1161" s="286">
        <f t="shared" si="991"/>
        <v>20736929</v>
      </c>
      <c r="L1161" s="286">
        <f t="shared" ref="L1161:Q1161" si="1044">+L1162</f>
        <v>0</v>
      </c>
      <c r="M1161" s="286">
        <f t="shared" si="1044"/>
        <v>0</v>
      </c>
      <c r="N1161" s="286">
        <f t="shared" si="1044"/>
        <v>0</v>
      </c>
      <c r="O1161" s="286">
        <f t="shared" si="1044"/>
        <v>0</v>
      </c>
      <c r="P1161" s="286">
        <f t="shared" si="1044"/>
        <v>0</v>
      </c>
      <c r="Q1161" s="286">
        <f t="shared" si="1044"/>
        <v>0</v>
      </c>
      <c r="R1161" s="286">
        <f t="shared" si="901"/>
        <v>0</v>
      </c>
      <c r="S1161" s="286">
        <f t="shared" ref="S1161:Z1161" si="1045">+S1162</f>
        <v>0</v>
      </c>
      <c r="T1161" s="286">
        <f t="shared" si="1045"/>
        <v>0</v>
      </c>
      <c r="U1161" s="286">
        <f t="shared" si="1045"/>
        <v>20736929</v>
      </c>
      <c r="V1161" s="286">
        <f t="shared" si="1045"/>
        <v>0</v>
      </c>
      <c r="W1161" s="286">
        <f t="shared" si="1045"/>
        <v>0</v>
      </c>
      <c r="X1161" s="286">
        <f t="shared" si="1045"/>
        <v>0</v>
      </c>
      <c r="Y1161" s="286">
        <f t="shared" si="1045"/>
        <v>0</v>
      </c>
      <c r="Z1161" s="286">
        <f t="shared" si="1045"/>
        <v>0</v>
      </c>
      <c r="AA1161" s="286">
        <f t="shared" si="846"/>
        <v>20736929</v>
      </c>
      <c r="AB1161" s="286">
        <f t="shared" si="781"/>
        <v>20736929</v>
      </c>
      <c r="AC1161" s="36">
        <f t="shared" si="861"/>
        <v>1</v>
      </c>
    </row>
    <row r="1162" spans="1:29" ht="28.5" x14ac:dyDescent="0.2">
      <c r="B1162" s="140" t="s">
        <v>2418</v>
      </c>
      <c r="C1162" s="137" t="s">
        <v>2417</v>
      </c>
      <c r="D1162" s="287"/>
      <c r="E1162" s="285">
        <f>SUM('ADICIONES  2018'!C1162:M1162)</f>
        <v>20736929</v>
      </c>
      <c r="F1162" s="287"/>
      <c r="G1162" s="287"/>
      <c r="H1162" s="287"/>
      <c r="I1162" s="287"/>
      <c r="J1162" s="287"/>
      <c r="K1162" s="287">
        <f t="shared" si="991"/>
        <v>20736929</v>
      </c>
      <c r="L1162" s="287"/>
      <c r="M1162" s="287"/>
      <c r="N1162" s="287"/>
      <c r="O1162" s="287"/>
      <c r="P1162" s="287"/>
      <c r="Q1162" s="287"/>
      <c r="R1162" s="287">
        <f t="shared" si="901"/>
        <v>0</v>
      </c>
      <c r="S1162" s="287"/>
      <c r="T1162" s="287"/>
      <c r="U1162" s="385">
        <v>20736929</v>
      </c>
      <c r="V1162" s="287"/>
      <c r="W1162" s="287"/>
      <c r="X1162" s="287"/>
      <c r="Y1162" s="287"/>
      <c r="Z1162" s="287"/>
      <c r="AA1162" s="287">
        <f t="shared" si="846"/>
        <v>20736929</v>
      </c>
      <c r="AB1162" s="287">
        <f t="shared" si="781"/>
        <v>20736929</v>
      </c>
      <c r="AC1162" s="37">
        <f t="shared" si="861"/>
        <v>1</v>
      </c>
    </row>
    <row r="1163" spans="1:29" s="5" customFormat="1" ht="30" x14ac:dyDescent="0.2">
      <c r="A1163" s="156"/>
      <c r="B1163" s="133" t="s">
        <v>2419</v>
      </c>
      <c r="C1163" s="331" t="s">
        <v>2420</v>
      </c>
      <c r="D1163" s="286">
        <f>+D1164</f>
        <v>0</v>
      </c>
      <c r="E1163" s="105">
        <f>SUM('ADICIONES  2018'!C1163:M1163)</f>
        <v>262512</v>
      </c>
      <c r="F1163" s="286">
        <f t="shared" ref="F1163:J1163" si="1046">+F1164</f>
        <v>0</v>
      </c>
      <c r="G1163" s="286">
        <f t="shared" si="1046"/>
        <v>0</v>
      </c>
      <c r="H1163" s="286">
        <f t="shared" si="1046"/>
        <v>0</v>
      </c>
      <c r="I1163" s="286">
        <f t="shared" si="1046"/>
        <v>0</v>
      </c>
      <c r="J1163" s="286">
        <f t="shared" si="1046"/>
        <v>0</v>
      </c>
      <c r="K1163" s="286">
        <f t="shared" si="991"/>
        <v>262512</v>
      </c>
      <c r="L1163" s="286">
        <f t="shared" ref="L1163:Q1163" si="1047">+L1164</f>
        <v>0</v>
      </c>
      <c r="M1163" s="286">
        <f t="shared" si="1047"/>
        <v>0</v>
      </c>
      <c r="N1163" s="286">
        <f t="shared" si="1047"/>
        <v>0</v>
      </c>
      <c r="O1163" s="286">
        <f t="shared" si="1047"/>
        <v>0</v>
      </c>
      <c r="P1163" s="286">
        <f t="shared" si="1047"/>
        <v>0</v>
      </c>
      <c r="Q1163" s="286">
        <f t="shared" si="1047"/>
        <v>0</v>
      </c>
      <c r="R1163" s="286">
        <f t="shared" si="901"/>
        <v>0</v>
      </c>
      <c r="S1163" s="286">
        <f t="shared" ref="S1163:Z1163" si="1048">+S1164</f>
        <v>0</v>
      </c>
      <c r="T1163" s="286">
        <f t="shared" si="1048"/>
        <v>0</v>
      </c>
      <c r="U1163" s="286">
        <f t="shared" si="1048"/>
        <v>262512</v>
      </c>
      <c r="V1163" s="286">
        <f t="shared" si="1048"/>
        <v>0</v>
      </c>
      <c r="W1163" s="286">
        <f t="shared" si="1048"/>
        <v>0</v>
      </c>
      <c r="X1163" s="286">
        <f t="shared" si="1048"/>
        <v>0</v>
      </c>
      <c r="Y1163" s="286">
        <f t="shared" si="1048"/>
        <v>0</v>
      </c>
      <c r="Z1163" s="286">
        <f t="shared" si="1048"/>
        <v>0</v>
      </c>
      <c r="AA1163" s="286">
        <f t="shared" si="846"/>
        <v>262512</v>
      </c>
      <c r="AB1163" s="286">
        <f t="shared" si="781"/>
        <v>262512</v>
      </c>
      <c r="AC1163" s="36">
        <f t="shared" si="861"/>
        <v>1</v>
      </c>
    </row>
    <row r="1164" spans="1:29" ht="28.5" x14ac:dyDescent="0.2">
      <c r="B1164" s="140" t="s">
        <v>2421</v>
      </c>
      <c r="C1164" s="137" t="s">
        <v>2420</v>
      </c>
      <c r="D1164" s="287"/>
      <c r="E1164" s="285">
        <f>SUM('ADICIONES  2018'!C1164:M1164)</f>
        <v>262512</v>
      </c>
      <c r="F1164" s="287"/>
      <c r="G1164" s="287"/>
      <c r="H1164" s="287"/>
      <c r="I1164" s="287"/>
      <c r="J1164" s="287"/>
      <c r="K1164" s="287">
        <f t="shared" si="991"/>
        <v>262512</v>
      </c>
      <c r="L1164" s="287"/>
      <c r="M1164" s="287"/>
      <c r="N1164" s="287"/>
      <c r="O1164" s="287"/>
      <c r="P1164" s="287"/>
      <c r="Q1164" s="287"/>
      <c r="R1164" s="287">
        <f t="shared" si="901"/>
        <v>0</v>
      </c>
      <c r="S1164" s="287"/>
      <c r="T1164" s="287"/>
      <c r="U1164" s="386">
        <v>262512</v>
      </c>
      <c r="V1164" s="287"/>
      <c r="W1164" s="287"/>
      <c r="X1164" s="287"/>
      <c r="Y1164" s="287"/>
      <c r="Z1164" s="287"/>
      <c r="AA1164" s="287">
        <f t="shared" si="846"/>
        <v>262512</v>
      </c>
      <c r="AB1164" s="287">
        <f t="shared" si="781"/>
        <v>262512</v>
      </c>
      <c r="AC1164" s="37">
        <f t="shared" si="861"/>
        <v>1</v>
      </c>
    </row>
    <row r="1165" spans="1:29" s="79" customFormat="1" ht="15.75" x14ac:dyDescent="0.2">
      <c r="A1165" s="363"/>
      <c r="B1165" s="133" t="s">
        <v>977</v>
      </c>
      <c r="C1165" s="138" t="s">
        <v>1617</v>
      </c>
      <c r="D1165" s="105">
        <f>SUM(D1166:D1195)+D1221+D1222+D1223+D1224</f>
        <v>0</v>
      </c>
      <c r="E1165" s="105">
        <f>SUM('ADICIONES  2018'!C1165:M1165)</f>
        <v>1486688867.76</v>
      </c>
      <c r="F1165" s="105">
        <f>SUM(F1166:F1195)+F1221+F1222+F1223+F1224</f>
        <v>0</v>
      </c>
      <c r="G1165" s="105">
        <f>SUM(G1166:G1195)+G1221+G1222+G1223+G1224</f>
        <v>0</v>
      </c>
      <c r="H1165" s="105">
        <f>SUM(H1166:H1195)+H1221+H1222+H1223+H1224</f>
        <v>0</v>
      </c>
      <c r="I1165" s="105">
        <f>SUM(I1166:I1195)+I1221+I1222+I1223+I1224</f>
        <v>0</v>
      </c>
      <c r="J1165" s="105">
        <f>SUM(J1166:J1195)+J1221+J1222+J1223+J1224</f>
        <v>0</v>
      </c>
      <c r="K1165" s="105">
        <f t="shared" si="991"/>
        <v>1486688867.76</v>
      </c>
      <c r="L1165" s="105">
        <f t="shared" ref="L1165:Q1165" si="1049">SUM(L1166:L1195)+L1221+L1222+L1223+L1224</f>
        <v>0</v>
      </c>
      <c r="M1165" s="105">
        <f t="shared" si="1049"/>
        <v>0</v>
      </c>
      <c r="N1165" s="105">
        <f t="shared" si="1049"/>
        <v>0</v>
      </c>
      <c r="O1165" s="105">
        <f t="shared" si="1049"/>
        <v>0</v>
      </c>
      <c r="P1165" s="105">
        <f t="shared" si="1049"/>
        <v>900293899.31999993</v>
      </c>
      <c r="Q1165" s="105">
        <f t="shared" si="1049"/>
        <v>0</v>
      </c>
      <c r="R1165" s="105">
        <f t="shared" si="901"/>
        <v>900293899.31999993</v>
      </c>
      <c r="S1165" s="105">
        <f t="shared" ref="S1165:Z1165" si="1050">SUM(S1166:S1195)+S1221+S1222+S1223+S1224</f>
        <v>0</v>
      </c>
      <c r="T1165" s="105">
        <f t="shared" si="1050"/>
        <v>2658042.0300000003</v>
      </c>
      <c r="U1165" s="105">
        <f t="shared" si="1050"/>
        <v>586394968.44000006</v>
      </c>
      <c r="V1165" s="105">
        <f t="shared" si="1050"/>
        <v>0</v>
      </c>
      <c r="W1165" s="105">
        <f t="shared" si="1050"/>
        <v>181540674.86000001</v>
      </c>
      <c r="X1165" s="105">
        <f t="shared" si="1050"/>
        <v>0</v>
      </c>
      <c r="Y1165" s="105">
        <f t="shared" si="1050"/>
        <v>0</v>
      </c>
      <c r="Z1165" s="105">
        <f t="shared" si="1050"/>
        <v>0</v>
      </c>
      <c r="AA1165" s="105">
        <f t="shared" si="846"/>
        <v>770593685.33000004</v>
      </c>
      <c r="AB1165" s="105">
        <f t="shared" si="781"/>
        <v>1670887584.6500001</v>
      </c>
      <c r="AC1165" s="104">
        <f t="shared" si="861"/>
        <v>1.1238986319763953</v>
      </c>
    </row>
    <row r="1166" spans="1:29" s="21" customFormat="1" ht="45" x14ac:dyDescent="0.2">
      <c r="A1166" s="92"/>
      <c r="B1166" s="140" t="s">
        <v>1618</v>
      </c>
      <c r="C1166" s="141" t="s">
        <v>1619</v>
      </c>
      <c r="D1166" s="285"/>
      <c r="E1166" s="285">
        <f>SUM('ADICIONES  2018'!C1166:M1166)</f>
        <v>99831545.319999993</v>
      </c>
      <c r="F1166" s="285">
        <v>0</v>
      </c>
      <c r="G1166" s="285">
        <v>0</v>
      </c>
      <c r="H1166" s="285">
        <v>0</v>
      </c>
      <c r="I1166" s="285">
        <v>0</v>
      </c>
      <c r="J1166" s="285">
        <v>0</v>
      </c>
      <c r="K1166" s="285">
        <f t="shared" si="991"/>
        <v>99831545.319999993</v>
      </c>
      <c r="L1166" s="285">
        <v>0</v>
      </c>
      <c r="M1166" s="285">
        <v>0</v>
      </c>
      <c r="N1166" s="285">
        <v>0</v>
      </c>
      <c r="O1166" s="285">
        <v>0</v>
      </c>
      <c r="P1166" s="285">
        <v>99831545.319999993</v>
      </c>
      <c r="Q1166" s="285"/>
      <c r="R1166" s="285">
        <f t="shared" si="901"/>
        <v>99831545.319999993</v>
      </c>
      <c r="S1166" s="285">
        <v>0</v>
      </c>
      <c r="T1166" s="285">
        <v>0</v>
      </c>
      <c r="U1166" s="285">
        <v>0</v>
      </c>
      <c r="V1166" s="285">
        <v>0</v>
      </c>
      <c r="W1166" s="285">
        <v>0</v>
      </c>
      <c r="X1166" s="285">
        <v>0</v>
      </c>
      <c r="Y1166" s="285">
        <v>0</v>
      </c>
      <c r="Z1166" s="285">
        <v>0</v>
      </c>
      <c r="AA1166" s="285">
        <f t="shared" si="846"/>
        <v>0</v>
      </c>
      <c r="AB1166" s="285">
        <f t="shared" si="781"/>
        <v>99831545.319999993</v>
      </c>
      <c r="AC1166" s="113">
        <f t="shared" si="861"/>
        <v>1</v>
      </c>
    </row>
    <row r="1167" spans="1:29" s="21" customFormat="1" ht="45" x14ac:dyDescent="0.2">
      <c r="A1167" s="92"/>
      <c r="B1167" s="140" t="s">
        <v>1618</v>
      </c>
      <c r="C1167" s="141" t="s">
        <v>1619</v>
      </c>
      <c r="D1167" s="285"/>
      <c r="E1167" s="285">
        <f>SUM('ADICIONES  2018'!C1167:M1167)</f>
        <v>636871</v>
      </c>
      <c r="F1167" s="285"/>
      <c r="G1167" s="285"/>
      <c r="H1167" s="285"/>
      <c r="I1167" s="285"/>
      <c r="J1167" s="285"/>
      <c r="K1167" s="285">
        <f t="shared" si="991"/>
        <v>636871</v>
      </c>
      <c r="L1167" s="285"/>
      <c r="M1167" s="285"/>
      <c r="N1167" s="285"/>
      <c r="O1167" s="285"/>
      <c r="P1167" s="285">
        <v>636871</v>
      </c>
      <c r="Q1167" s="285"/>
      <c r="R1167" s="285">
        <f t="shared" si="901"/>
        <v>636871</v>
      </c>
      <c r="S1167" s="285"/>
      <c r="T1167" s="285"/>
      <c r="U1167" s="285"/>
      <c r="V1167" s="285"/>
      <c r="W1167" s="285">
        <v>0</v>
      </c>
      <c r="X1167" s="285"/>
      <c r="Y1167" s="285"/>
      <c r="Z1167" s="285"/>
      <c r="AA1167" s="285">
        <f t="shared" si="846"/>
        <v>0</v>
      </c>
      <c r="AB1167" s="285">
        <f t="shared" si="781"/>
        <v>636871</v>
      </c>
      <c r="AC1167" s="113">
        <f t="shared" si="861"/>
        <v>1</v>
      </c>
    </row>
    <row r="1168" spans="1:29" s="21" customFormat="1" ht="30" x14ac:dyDescent="0.2">
      <c r="A1168" s="92"/>
      <c r="B1168" s="140" t="s">
        <v>2422</v>
      </c>
      <c r="C1168" s="141" t="s">
        <v>2423</v>
      </c>
      <c r="D1168" s="285"/>
      <c r="E1168" s="285">
        <f>SUM('ADICIONES  2018'!C1168:M1168)</f>
        <v>85196301.25</v>
      </c>
      <c r="F1168" s="285"/>
      <c r="G1168" s="285"/>
      <c r="H1168" s="285"/>
      <c r="I1168" s="285"/>
      <c r="J1168" s="285"/>
      <c r="K1168" s="285">
        <f t="shared" si="991"/>
        <v>85196301.25</v>
      </c>
      <c r="L1168" s="285"/>
      <c r="M1168" s="285"/>
      <c r="N1168" s="285"/>
      <c r="O1168" s="285"/>
      <c r="P1168" s="285"/>
      <c r="Q1168" s="285"/>
      <c r="R1168" s="285">
        <f t="shared" si="901"/>
        <v>0</v>
      </c>
      <c r="S1168" s="285"/>
      <c r="T1168" s="285"/>
      <c r="U1168" s="283">
        <v>85196301.25</v>
      </c>
      <c r="V1168" s="285"/>
      <c r="W1168" s="285">
        <v>0</v>
      </c>
      <c r="X1168" s="285"/>
      <c r="Y1168" s="285"/>
      <c r="Z1168" s="285"/>
      <c r="AA1168" s="285">
        <f t="shared" ref="AA1168:AA1194" si="1051">SUM(S1168:Z1168)</f>
        <v>85196301.25</v>
      </c>
      <c r="AB1168" s="285">
        <f t="shared" si="781"/>
        <v>85196301.25</v>
      </c>
      <c r="AC1168" s="113">
        <f t="shared" si="861"/>
        <v>1</v>
      </c>
    </row>
    <row r="1169" spans="1:29" s="21" customFormat="1" ht="30" hidden="1" x14ac:dyDescent="0.2">
      <c r="A1169" s="92"/>
      <c r="B1169" s="140" t="s">
        <v>2424</v>
      </c>
      <c r="C1169" s="141" t="s">
        <v>2425</v>
      </c>
      <c r="D1169" s="285"/>
      <c r="E1169" s="285">
        <f>SUM('ADICIONES  2018'!C1169:M1169)</f>
        <v>0</v>
      </c>
      <c r="F1169" s="285"/>
      <c r="G1169" s="285"/>
      <c r="H1169" s="285"/>
      <c r="I1169" s="285"/>
      <c r="J1169" s="285"/>
      <c r="K1169" s="285">
        <f t="shared" si="991"/>
        <v>0</v>
      </c>
      <c r="L1169" s="285"/>
      <c r="M1169" s="285"/>
      <c r="N1169" s="285"/>
      <c r="O1169" s="285"/>
      <c r="P1169" s="285"/>
      <c r="Q1169" s="285"/>
      <c r="R1169" s="285">
        <f t="shared" si="901"/>
        <v>0</v>
      </c>
      <c r="S1169" s="285"/>
      <c r="T1169" s="285"/>
      <c r="U1169" s="285"/>
      <c r="V1169" s="285"/>
      <c r="W1169" s="285">
        <v>0</v>
      </c>
      <c r="X1169" s="285"/>
      <c r="Y1169" s="285"/>
      <c r="Z1169" s="285"/>
      <c r="AA1169" s="285">
        <f t="shared" si="1051"/>
        <v>0</v>
      </c>
      <c r="AB1169" s="285">
        <f t="shared" si="781"/>
        <v>0</v>
      </c>
      <c r="AC1169" s="113" t="e">
        <f t="shared" si="861"/>
        <v>#DIV/0!</v>
      </c>
    </row>
    <row r="1170" spans="1:29" s="21" customFormat="1" ht="45" hidden="1" x14ac:dyDescent="0.2">
      <c r="A1170" s="92"/>
      <c r="B1170" s="140" t="s">
        <v>2426</v>
      </c>
      <c r="C1170" s="141" t="s">
        <v>2427</v>
      </c>
      <c r="D1170" s="285"/>
      <c r="E1170" s="285">
        <f>SUM('ADICIONES  2018'!C1170:M1170)</f>
        <v>0</v>
      </c>
      <c r="F1170" s="285"/>
      <c r="G1170" s="285"/>
      <c r="H1170" s="285"/>
      <c r="I1170" s="285"/>
      <c r="J1170" s="285"/>
      <c r="K1170" s="285">
        <f t="shared" si="991"/>
        <v>0</v>
      </c>
      <c r="L1170" s="285"/>
      <c r="M1170" s="285"/>
      <c r="N1170" s="285"/>
      <c r="O1170" s="285"/>
      <c r="P1170" s="285"/>
      <c r="Q1170" s="285"/>
      <c r="R1170" s="285">
        <f t="shared" si="901"/>
        <v>0</v>
      </c>
      <c r="S1170" s="285"/>
      <c r="T1170" s="285"/>
      <c r="U1170" s="285"/>
      <c r="V1170" s="285"/>
      <c r="W1170" s="285">
        <v>0</v>
      </c>
      <c r="X1170" s="285"/>
      <c r="Y1170" s="285"/>
      <c r="Z1170" s="285"/>
      <c r="AA1170" s="285">
        <f t="shared" si="1051"/>
        <v>0</v>
      </c>
      <c r="AB1170" s="285">
        <f t="shared" si="781"/>
        <v>0</v>
      </c>
      <c r="AC1170" s="113" t="e">
        <f t="shared" si="861"/>
        <v>#DIV/0!</v>
      </c>
    </row>
    <row r="1171" spans="1:29" s="21" customFormat="1" ht="30" hidden="1" x14ac:dyDescent="0.2">
      <c r="A1171" s="92"/>
      <c r="B1171" s="140" t="s">
        <v>2428</v>
      </c>
      <c r="C1171" s="141" t="s">
        <v>2429</v>
      </c>
      <c r="D1171" s="285"/>
      <c r="E1171" s="285">
        <f>SUM('ADICIONES  2018'!C1171:M1171)</f>
        <v>0</v>
      </c>
      <c r="F1171" s="285"/>
      <c r="G1171" s="285"/>
      <c r="H1171" s="285"/>
      <c r="I1171" s="285"/>
      <c r="J1171" s="285"/>
      <c r="K1171" s="285">
        <f t="shared" si="991"/>
        <v>0</v>
      </c>
      <c r="L1171" s="285"/>
      <c r="M1171" s="285"/>
      <c r="N1171" s="285"/>
      <c r="O1171" s="285"/>
      <c r="P1171" s="285"/>
      <c r="Q1171" s="285"/>
      <c r="R1171" s="285">
        <f t="shared" si="901"/>
        <v>0</v>
      </c>
      <c r="S1171" s="285"/>
      <c r="T1171" s="285"/>
      <c r="U1171" s="285"/>
      <c r="V1171" s="285"/>
      <c r="W1171" s="285">
        <v>0</v>
      </c>
      <c r="X1171" s="285"/>
      <c r="Y1171" s="285"/>
      <c r="Z1171" s="285"/>
      <c r="AA1171" s="285">
        <f t="shared" si="1051"/>
        <v>0</v>
      </c>
      <c r="AB1171" s="285">
        <f t="shared" si="781"/>
        <v>0</v>
      </c>
      <c r="AC1171" s="113" t="e">
        <f t="shared" si="861"/>
        <v>#DIV/0!</v>
      </c>
    </row>
    <row r="1172" spans="1:29" s="21" customFormat="1" ht="30" x14ac:dyDescent="0.2">
      <c r="A1172" s="92"/>
      <c r="B1172" s="140" t="s">
        <v>2430</v>
      </c>
      <c r="C1172" s="141" t="s">
        <v>2431</v>
      </c>
      <c r="D1172" s="285"/>
      <c r="E1172" s="285">
        <f>SUM('ADICIONES  2018'!C1172:M1172)</f>
        <v>0</v>
      </c>
      <c r="F1172" s="285"/>
      <c r="G1172" s="285"/>
      <c r="H1172" s="285"/>
      <c r="I1172" s="285"/>
      <c r="J1172" s="285"/>
      <c r="K1172" s="285">
        <f t="shared" si="991"/>
        <v>0</v>
      </c>
      <c r="L1172" s="285"/>
      <c r="M1172" s="285"/>
      <c r="N1172" s="285"/>
      <c r="O1172" s="285"/>
      <c r="P1172" s="285"/>
      <c r="Q1172" s="285"/>
      <c r="R1172" s="285">
        <f t="shared" si="901"/>
        <v>0</v>
      </c>
      <c r="S1172" s="285"/>
      <c r="T1172" s="285">
        <v>1438542.03</v>
      </c>
      <c r="U1172" s="285"/>
      <c r="V1172" s="285"/>
      <c r="W1172" s="285">
        <v>0</v>
      </c>
      <c r="X1172" s="285"/>
      <c r="Y1172" s="285"/>
      <c r="Z1172" s="285"/>
      <c r="AA1172" s="285">
        <f t="shared" si="1051"/>
        <v>1438542.03</v>
      </c>
      <c r="AB1172" s="285">
        <f t="shared" si="781"/>
        <v>1438542.03</v>
      </c>
      <c r="AC1172" s="113">
        <v>0</v>
      </c>
    </row>
    <row r="1173" spans="1:29" s="21" customFormat="1" ht="30" x14ac:dyDescent="0.2">
      <c r="A1173" s="92"/>
      <c r="B1173" s="140" t="s">
        <v>2432</v>
      </c>
      <c r="C1173" s="141" t="s">
        <v>2433</v>
      </c>
      <c r="D1173" s="285"/>
      <c r="E1173" s="285">
        <f>SUM('ADICIONES  2018'!C1173:M1173)</f>
        <v>0</v>
      </c>
      <c r="F1173" s="285"/>
      <c r="G1173" s="285"/>
      <c r="H1173" s="285"/>
      <c r="I1173" s="285"/>
      <c r="J1173" s="285"/>
      <c r="K1173" s="285">
        <f t="shared" si="991"/>
        <v>0</v>
      </c>
      <c r="L1173" s="285"/>
      <c r="M1173" s="285"/>
      <c r="N1173" s="285"/>
      <c r="O1173" s="285"/>
      <c r="P1173" s="285"/>
      <c r="Q1173" s="285"/>
      <c r="R1173" s="285">
        <f t="shared" si="901"/>
        <v>0</v>
      </c>
      <c r="S1173" s="285"/>
      <c r="T1173" s="285"/>
      <c r="U1173" s="285"/>
      <c r="V1173" s="285"/>
      <c r="W1173" s="285">
        <v>25997501.870000001</v>
      </c>
      <c r="X1173" s="285"/>
      <c r="Y1173" s="285"/>
      <c r="Z1173" s="285"/>
      <c r="AA1173" s="285">
        <f t="shared" si="1051"/>
        <v>25997501.870000001</v>
      </c>
      <c r="AB1173" s="285">
        <f t="shared" si="781"/>
        <v>25997501.870000001</v>
      </c>
      <c r="AC1173" s="113">
        <v>0</v>
      </c>
    </row>
    <row r="1174" spans="1:29" ht="28.5" x14ac:dyDescent="0.2">
      <c r="B1174" s="140" t="s">
        <v>978</v>
      </c>
      <c r="C1174" s="137" t="s">
        <v>1620</v>
      </c>
      <c r="D1174" s="287"/>
      <c r="E1174" s="285">
        <f>SUM('ADICIONES  2018'!C1174:M1174)</f>
        <v>799825483</v>
      </c>
      <c r="F1174" s="287">
        <v>0</v>
      </c>
      <c r="G1174" s="287">
        <v>0</v>
      </c>
      <c r="H1174" s="287">
        <v>0</v>
      </c>
      <c r="I1174" s="287">
        <v>0</v>
      </c>
      <c r="J1174" s="287">
        <v>0</v>
      </c>
      <c r="K1174" s="285">
        <f t="shared" si="991"/>
        <v>799825483</v>
      </c>
      <c r="L1174" s="287">
        <v>0</v>
      </c>
      <c r="M1174" s="287">
        <v>0</v>
      </c>
      <c r="N1174" s="287">
        <v>0</v>
      </c>
      <c r="O1174" s="287">
        <v>0</v>
      </c>
      <c r="P1174" s="287">
        <v>799825483</v>
      </c>
      <c r="Q1174" s="287">
        <v>0</v>
      </c>
      <c r="R1174" s="285">
        <f t="shared" si="901"/>
        <v>799825483</v>
      </c>
      <c r="S1174" s="287">
        <v>0</v>
      </c>
      <c r="T1174" s="287">
        <v>0</v>
      </c>
      <c r="U1174" s="287">
        <v>0</v>
      </c>
      <c r="V1174" s="287">
        <v>0</v>
      </c>
      <c r="W1174" s="287">
        <v>0</v>
      </c>
      <c r="X1174" s="287">
        <v>0</v>
      </c>
      <c r="Y1174" s="287">
        <v>0</v>
      </c>
      <c r="Z1174" s="287">
        <v>0</v>
      </c>
      <c r="AA1174" s="285">
        <f t="shared" si="1051"/>
        <v>0</v>
      </c>
      <c r="AB1174" s="285">
        <f t="shared" si="781"/>
        <v>799825483</v>
      </c>
      <c r="AC1174" s="113">
        <f t="shared" si="861"/>
        <v>1</v>
      </c>
    </row>
    <row r="1175" spans="1:29" ht="28.5" hidden="1" x14ac:dyDescent="0.2">
      <c r="B1175" s="140" t="s">
        <v>2434</v>
      </c>
      <c r="C1175" s="137" t="s">
        <v>2435</v>
      </c>
      <c r="D1175" s="287"/>
      <c r="E1175" s="285">
        <f>SUM('ADICIONES  2018'!C1175:M1175)</f>
        <v>0</v>
      </c>
      <c r="F1175" s="287"/>
      <c r="G1175" s="287"/>
      <c r="H1175" s="287"/>
      <c r="I1175" s="287"/>
      <c r="J1175" s="287"/>
      <c r="K1175" s="285">
        <f t="shared" si="991"/>
        <v>0</v>
      </c>
      <c r="L1175" s="287"/>
      <c r="M1175" s="287"/>
      <c r="N1175" s="287"/>
      <c r="O1175" s="287"/>
      <c r="P1175" s="287"/>
      <c r="Q1175" s="287"/>
      <c r="R1175" s="285">
        <f t="shared" si="901"/>
        <v>0</v>
      </c>
      <c r="S1175" s="287"/>
      <c r="T1175" s="287"/>
      <c r="U1175" s="287"/>
      <c r="V1175" s="287"/>
      <c r="W1175" s="287">
        <v>0</v>
      </c>
      <c r="X1175" s="287"/>
      <c r="Y1175" s="287"/>
      <c r="Z1175" s="287"/>
      <c r="AA1175" s="285">
        <f t="shared" si="1051"/>
        <v>0</v>
      </c>
      <c r="AB1175" s="285">
        <f t="shared" si="781"/>
        <v>0</v>
      </c>
      <c r="AC1175" s="113" t="e">
        <f t="shared" si="861"/>
        <v>#DIV/0!</v>
      </c>
    </row>
    <row r="1176" spans="1:29" hidden="1" x14ac:dyDescent="0.2">
      <c r="B1176" s="140" t="s">
        <v>2436</v>
      </c>
      <c r="C1176" s="137" t="s">
        <v>2437</v>
      </c>
      <c r="D1176" s="287"/>
      <c r="E1176" s="285">
        <f>SUM('ADICIONES  2018'!C1176:M1176)</f>
        <v>0</v>
      </c>
      <c r="F1176" s="287"/>
      <c r="G1176" s="287"/>
      <c r="H1176" s="287"/>
      <c r="I1176" s="287"/>
      <c r="J1176" s="287"/>
      <c r="K1176" s="285">
        <f t="shared" si="991"/>
        <v>0</v>
      </c>
      <c r="L1176" s="287"/>
      <c r="M1176" s="287"/>
      <c r="N1176" s="287"/>
      <c r="O1176" s="287"/>
      <c r="P1176" s="287"/>
      <c r="Q1176" s="287"/>
      <c r="R1176" s="285">
        <f t="shared" si="901"/>
        <v>0</v>
      </c>
      <c r="S1176" s="287"/>
      <c r="T1176" s="287"/>
      <c r="U1176" s="287"/>
      <c r="V1176" s="287"/>
      <c r="W1176" s="287">
        <v>0</v>
      </c>
      <c r="X1176" s="287"/>
      <c r="Y1176" s="287"/>
      <c r="Z1176" s="287"/>
      <c r="AA1176" s="285">
        <f t="shared" si="1051"/>
        <v>0</v>
      </c>
      <c r="AB1176" s="285">
        <f t="shared" si="781"/>
        <v>0</v>
      </c>
      <c r="AC1176" s="113" t="e">
        <f t="shared" si="861"/>
        <v>#DIV/0!</v>
      </c>
    </row>
    <row r="1177" spans="1:29" hidden="1" x14ac:dyDescent="0.2">
      <c r="B1177" s="140" t="s">
        <v>2438</v>
      </c>
      <c r="C1177" s="137" t="s">
        <v>2439</v>
      </c>
      <c r="D1177" s="287"/>
      <c r="E1177" s="285">
        <f>SUM('ADICIONES  2018'!C1177:M1177)</f>
        <v>0</v>
      </c>
      <c r="F1177" s="287"/>
      <c r="G1177" s="287"/>
      <c r="H1177" s="287"/>
      <c r="I1177" s="287"/>
      <c r="J1177" s="287"/>
      <c r="K1177" s="285">
        <f t="shared" si="991"/>
        <v>0</v>
      </c>
      <c r="L1177" s="287"/>
      <c r="M1177" s="287"/>
      <c r="N1177" s="287"/>
      <c r="O1177" s="287"/>
      <c r="P1177" s="287"/>
      <c r="Q1177" s="287"/>
      <c r="R1177" s="285">
        <f t="shared" si="901"/>
        <v>0</v>
      </c>
      <c r="S1177" s="287"/>
      <c r="T1177" s="287"/>
      <c r="U1177" s="287"/>
      <c r="V1177" s="287"/>
      <c r="W1177" s="287">
        <v>0</v>
      </c>
      <c r="X1177" s="287"/>
      <c r="Y1177" s="287"/>
      <c r="Z1177" s="287"/>
      <c r="AA1177" s="285">
        <f t="shared" si="1051"/>
        <v>0</v>
      </c>
      <c r="AB1177" s="285">
        <f t="shared" si="781"/>
        <v>0</v>
      </c>
      <c r="AC1177" s="113" t="e">
        <f t="shared" si="861"/>
        <v>#DIV/0!</v>
      </c>
    </row>
    <row r="1178" spans="1:29" hidden="1" x14ac:dyDescent="0.2">
      <c r="B1178" s="140" t="s">
        <v>2440</v>
      </c>
      <c r="C1178" s="137" t="s">
        <v>2441</v>
      </c>
      <c r="D1178" s="287"/>
      <c r="E1178" s="285">
        <f>SUM('ADICIONES  2018'!C1178:M1178)</f>
        <v>0</v>
      </c>
      <c r="F1178" s="287"/>
      <c r="G1178" s="287"/>
      <c r="H1178" s="287"/>
      <c r="I1178" s="287"/>
      <c r="J1178" s="287"/>
      <c r="K1178" s="285">
        <f t="shared" si="991"/>
        <v>0</v>
      </c>
      <c r="L1178" s="287"/>
      <c r="M1178" s="287"/>
      <c r="N1178" s="287"/>
      <c r="O1178" s="287"/>
      <c r="P1178" s="287"/>
      <c r="Q1178" s="287"/>
      <c r="R1178" s="285">
        <f t="shared" si="901"/>
        <v>0</v>
      </c>
      <c r="S1178" s="287"/>
      <c r="T1178" s="287"/>
      <c r="U1178" s="287"/>
      <c r="V1178" s="287"/>
      <c r="W1178" s="287">
        <v>0</v>
      </c>
      <c r="X1178" s="287"/>
      <c r="Y1178" s="287"/>
      <c r="Z1178" s="287"/>
      <c r="AA1178" s="285">
        <f t="shared" si="1051"/>
        <v>0</v>
      </c>
      <c r="AB1178" s="285">
        <f t="shared" si="781"/>
        <v>0</v>
      </c>
      <c r="AC1178" s="113" t="e">
        <f t="shared" si="861"/>
        <v>#DIV/0!</v>
      </c>
    </row>
    <row r="1179" spans="1:29" x14ac:dyDescent="0.2">
      <c r="B1179" s="140" t="s">
        <v>2442</v>
      </c>
      <c r="C1179" s="137" t="s">
        <v>2443</v>
      </c>
      <c r="D1179" s="287"/>
      <c r="E1179" s="285">
        <f>SUM('ADICIONES  2018'!C1179:M1179)</f>
        <v>0</v>
      </c>
      <c r="F1179" s="287"/>
      <c r="G1179" s="287"/>
      <c r="H1179" s="287"/>
      <c r="I1179" s="287"/>
      <c r="J1179" s="287"/>
      <c r="K1179" s="285">
        <f t="shared" si="991"/>
        <v>0</v>
      </c>
      <c r="L1179" s="287"/>
      <c r="M1179" s="287"/>
      <c r="N1179" s="287"/>
      <c r="O1179" s="287"/>
      <c r="P1179" s="287"/>
      <c r="Q1179" s="287"/>
      <c r="R1179" s="285">
        <f t="shared" si="901"/>
        <v>0</v>
      </c>
      <c r="S1179" s="287"/>
      <c r="T1179" s="287">
        <v>1219500</v>
      </c>
      <c r="U1179" s="287"/>
      <c r="V1179" s="287"/>
      <c r="W1179" s="287">
        <v>0</v>
      </c>
      <c r="X1179" s="287"/>
      <c r="Y1179" s="287"/>
      <c r="Z1179" s="287"/>
      <c r="AA1179" s="285">
        <f t="shared" si="1051"/>
        <v>1219500</v>
      </c>
      <c r="AB1179" s="285">
        <f t="shared" si="781"/>
        <v>1219500</v>
      </c>
      <c r="AC1179" s="113">
        <v>0</v>
      </c>
    </row>
    <row r="1180" spans="1:29" hidden="1" x14ac:dyDescent="0.2">
      <c r="B1180" s="140" t="s">
        <v>2444</v>
      </c>
      <c r="C1180" s="137" t="s">
        <v>2445</v>
      </c>
      <c r="D1180" s="287"/>
      <c r="E1180" s="285">
        <f>SUM('ADICIONES  2018'!C1180:M1180)</f>
        <v>0</v>
      </c>
      <c r="F1180" s="287"/>
      <c r="G1180" s="287"/>
      <c r="H1180" s="287"/>
      <c r="I1180" s="287"/>
      <c r="J1180" s="287"/>
      <c r="K1180" s="285">
        <f t="shared" si="991"/>
        <v>0</v>
      </c>
      <c r="L1180" s="287"/>
      <c r="M1180" s="287"/>
      <c r="N1180" s="287"/>
      <c r="O1180" s="287"/>
      <c r="P1180" s="287"/>
      <c r="Q1180" s="287"/>
      <c r="R1180" s="285">
        <f t="shared" si="901"/>
        <v>0</v>
      </c>
      <c r="S1180" s="287"/>
      <c r="T1180" s="287"/>
      <c r="U1180" s="287"/>
      <c r="V1180" s="287"/>
      <c r="W1180" s="287">
        <v>0</v>
      </c>
      <c r="X1180" s="287"/>
      <c r="Y1180" s="287"/>
      <c r="Z1180" s="287"/>
      <c r="AA1180" s="285">
        <f t="shared" si="1051"/>
        <v>0</v>
      </c>
      <c r="AB1180" s="285">
        <f t="shared" si="781"/>
        <v>0</v>
      </c>
      <c r="AC1180" s="113" t="e">
        <f t="shared" si="861"/>
        <v>#DIV/0!</v>
      </c>
    </row>
    <row r="1181" spans="1:29" hidden="1" x14ac:dyDescent="0.2">
      <c r="B1181" s="140" t="s">
        <v>2446</v>
      </c>
      <c r="C1181" s="137" t="s">
        <v>2447</v>
      </c>
      <c r="D1181" s="287"/>
      <c r="E1181" s="285">
        <f>SUM('ADICIONES  2018'!C1181:M1181)</f>
        <v>0</v>
      </c>
      <c r="F1181" s="287"/>
      <c r="G1181" s="287"/>
      <c r="H1181" s="287"/>
      <c r="I1181" s="287"/>
      <c r="J1181" s="287"/>
      <c r="K1181" s="285">
        <f t="shared" si="991"/>
        <v>0</v>
      </c>
      <c r="L1181" s="287"/>
      <c r="M1181" s="287"/>
      <c r="N1181" s="287"/>
      <c r="O1181" s="287"/>
      <c r="P1181" s="287"/>
      <c r="Q1181" s="287"/>
      <c r="R1181" s="285">
        <f t="shared" si="901"/>
        <v>0</v>
      </c>
      <c r="S1181" s="287"/>
      <c r="T1181" s="287"/>
      <c r="U1181" s="287"/>
      <c r="V1181" s="287"/>
      <c r="W1181" s="287">
        <v>0</v>
      </c>
      <c r="X1181" s="287"/>
      <c r="Y1181" s="287"/>
      <c r="Z1181" s="287"/>
      <c r="AA1181" s="285">
        <f t="shared" si="1051"/>
        <v>0</v>
      </c>
      <c r="AB1181" s="285">
        <f t="shared" si="781"/>
        <v>0</v>
      </c>
      <c r="AC1181" s="113" t="e">
        <f t="shared" si="861"/>
        <v>#DIV/0!</v>
      </c>
    </row>
    <row r="1182" spans="1:29" ht="28.5" hidden="1" x14ac:dyDescent="0.2">
      <c r="B1182" s="140" t="s">
        <v>2448</v>
      </c>
      <c r="C1182" s="137" t="s">
        <v>2449</v>
      </c>
      <c r="D1182" s="287"/>
      <c r="E1182" s="285">
        <f>SUM('ADICIONES  2018'!C1182:M1182)</f>
        <v>0</v>
      </c>
      <c r="F1182" s="287"/>
      <c r="G1182" s="287"/>
      <c r="H1182" s="287"/>
      <c r="I1182" s="287"/>
      <c r="J1182" s="287"/>
      <c r="K1182" s="285">
        <f t="shared" si="991"/>
        <v>0</v>
      </c>
      <c r="L1182" s="287"/>
      <c r="M1182" s="287"/>
      <c r="N1182" s="287"/>
      <c r="O1182" s="287"/>
      <c r="P1182" s="287"/>
      <c r="Q1182" s="287"/>
      <c r="R1182" s="285">
        <f t="shared" si="901"/>
        <v>0</v>
      </c>
      <c r="S1182" s="287"/>
      <c r="T1182" s="287"/>
      <c r="U1182" s="287"/>
      <c r="V1182" s="287"/>
      <c r="W1182" s="287">
        <v>0</v>
      </c>
      <c r="X1182" s="287"/>
      <c r="Y1182" s="287"/>
      <c r="Z1182" s="287"/>
      <c r="AA1182" s="285">
        <f t="shared" si="1051"/>
        <v>0</v>
      </c>
      <c r="AB1182" s="285">
        <f t="shared" si="781"/>
        <v>0</v>
      </c>
      <c r="AC1182" s="113" t="e">
        <f t="shared" si="861"/>
        <v>#DIV/0!</v>
      </c>
    </row>
    <row r="1183" spans="1:29" ht="28.5" hidden="1" x14ac:dyDescent="0.2">
      <c r="B1183" s="140" t="s">
        <v>2450</v>
      </c>
      <c r="C1183" s="137" t="s">
        <v>2451</v>
      </c>
      <c r="D1183" s="287"/>
      <c r="E1183" s="285">
        <f>SUM('ADICIONES  2018'!C1183:M1183)</f>
        <v>0</v>
      </c>
      <c r="F1183" s="287"/>
      <c r="G1183" s="287"/>
      <c r="H1183" s="287"/>
      <c r="I1183" s="287"/>
      <c r="J1183" s="287"/>
      <c r="K1183" s="285">
        <f t="shared" si="991"/>
        <v>0</v>
      </c>
      <c r="L1183" s="287"/>
      <c r="M1183" s="287"/>
      <c r="N1183" s="287"/>
      <c r="O1183" s="287"/>
      <c r="P1183" s="287"/>
      <c r="Q1183" s="287"/>
      <c r="R1183" s="285">
        <f t="shared" si="901"/>
        <v>0</v>
      </c>
      <c r="S1183" s="287"/>
      <c r="T1183" s="287"/>
      <c r="U1183" s="287"/>
      <c r="V1183" s="287"/>
      <c r="W1183" s="287">
        <v>0</v>
      </c>
      <c r="X1183" s="287"/>
      <c r="Y1183" s="287"/>
      <c r="Z1183" s="287"/>
      <c r="AA1183" s="285">
        <f t="shared" si="1051"/>
        <v>0</v>
      </c>
      <c r="AB1183" s="285">
        <f t="shared" si="781"/>
        <v>0</v>
      </c>
      <c r="AC1183" s="113" t="e">
        <f t="shared" si="861"/>
        <v>#DIV/0!</v>
      </c>
    </row>
    <row r="1184" spans="1:29" ht="28.5" hidden="1" x14ac:dyDescent="0.2">
      <c r="B1184" s="140" t="s">
        <v>2452</v>
      </c>
      <c r="C1184" s="137" t="s">
        <v>2453</v>
      </c>
      <c r="D1184" s="287"/>
      <c r="E1184" s="285">
        <f>SUM('ADICIONES  2018'!C1184:M1184)</f>
        <v>0</v>
      </c>
      <c r="F1184" s="287"/>
      <c r="G1184" s="287"/>
      <c r="H1184" s="287"/>
      <c r="I1184" s="287"/>
      <c r="J1184" s="287"/>
      <c r="K1184" s="285">
        <f t="shared" si="991"/>
        <v>0</v>
      </c>
      <c r="L1184" s="287"/>
      <c r="M1184" s="287"/>
      <c r="N1184" s="287"/>
      <c r="O1184" s="287"/>
      <c r="P1184" s="287"/>
      <c r="Q1184" s="287"/>
      <c r="R1184" s="285">
        <f t="shared" si="901"/>
        <v>0</v>
      </c>
      <c r="S1184" s="287"/>
      <c r="T1184" s="287"/>
      <c r="U1184" s="287"/>
      <c r="V1184" s="287"/>
      <c r="W1184" s="287">
        <v>0</v>
      </c>
      <c r="X1184" s="287"/>
      <c r="Y1184" s="287"/>
      <c r="Z1184" s="287"/>
      <c r="AA1184" s="285">
        <f t="shared" si="1051"/>
        <v>0</v>
      </c>
      <c r="AB1184" s="285">
        <f t="shared" si="781"/>
        <v>0</v>
      </c>
      <c r="AC1184" s="113" t="e">
        <f t="shared" si="861"/>
        <v>#DIV/0!</v>
      </c>
    </row>
    <row r="1185" spans="1:29" x14ac:dyDescent="0.2">
      <c r="B1185" s="140" t="s">
        <v>2454</v>
      </c>
      <c r="C1185" s="137" t="s">
        <v>2455</v>
      </c>
      <c r="D1185" s="287"/>
      <c r="E1185" s="285">
        <f>SUM('ADICIONES  2018'!C1185:M1185)</f>
        <v>0</v>
      </c>
      <c r="F1185" s="287"/>
      <c r="G1185" s="287"/>
      <c r="H1185" s="287"/>
      <c r="I1185" s="287"/>
      <c r="J1185" s="287"/>
      <c r="K1185" s="285">
        <f t="shared" si="991"/>
        <v>0</v>
      </c>
      <c r="L1185" s="287"/>
      <c r="M1185" s="287"/>
      <c r="N1185" s="287"/>
      <c r="O1185" s="287"/>
      <c r="P1185" s="287"/>
      <c r="Q1185" s="287"/>
      <c r="R1185" s="285">
        <f t="shared" si="901"/>
        <v>0</v>
      </c>
      <c r="S1185" s="287"/>
      <c r="T1185" s="287"/>
      <c r="U1185" s="287"/>
      <c r="V1185" s="287"/>
      <c r="W1185" s="287">
        <v>5999.89</v>
      </c>
      <c r="X1185" s="287"/>
      <c r="Y1185" s="287"/>
      <c r="Z1185" s="287"/>
      <c r="AA1185" s="285">
        <f t="shared" si="1051"/>
        <v>5999.89</v>
      </c>
      <c r="AB1185" s="285">
        <f t="shared" si="781"/>
        <v>5999.89</v>
      </c>
      <c r="AC1185" s="113">
        <v>0</v>
      </c>
    </row>
    <row r="1186" spans="1:29" ht="28.5" hidden="1" x14ac:dyDescent="0.2">
      <c r="B1186" s="140" t="s">
        <v>2456</v>
      </c>
      <c r="C1186" s="137" t="s">
        <v>2457</v>
      </c>
      <c r="D1186" s="287"/>
      <c r="E1186" s="285">
        <f>SUM('ADICIONES  2018'!C1186:M1186)</f>
        <v>0</v>
      </c>
      <c r="F1186" s="287"/>
      <c r="G1186" s="287"/>
      <c r="H1186" s="287"/>
      <c r="I1186" s="287"/>
      <c r="J1186" s="287"/>
      <c r="K1186" s="285">
        <f t="shared" si="991"/>
        <v>0</v>
      </c>
      <c r="L1186" s="287"/>
      <c r="M1186" s="287"/>
      <c r="N1186" s="287"/>
      <c r="O1186" s="287"/>
      <c r="P1186" s="287"/>
      <c r="Q1186" s="287"/>
      <c r="R1186" s="285">
        <f t="shared" si="901"/>
        <v>0</v>
      </c>
      <c r="S1186" s="287"/>
      <c r="T1186" s="287"/>
      <c r="U1186" s="287"/>
      <c r="V1186" s="287"/>
      <c r="W1186" s="287">
        <v>0</v>
      </c>
      <c r="X1186" s="287"/>
      <c r="Y1186" s="287"/>
      <c r="Z1186" s="287"/>
      <c r="AA1186" s="285">
        <f t="shared" si="1051"/>
        <v>0</v>
      </c>
      <c r="AB1186" s="285">
        <f t="shared" si="781"/>
        <v>0</v>
      </c>
      <c r="AC1186" s="113" t="e">
        <f t="shared" si="861"/>
        <v>#DIV/0!</v>
      </c>
    </row>
    <row r="1187" spans="1:29" hidden="1" x14ac:dyDescent="0.2">
      <c r="B1187" s="140" t="s">
        <v>2458</v>
      </c>
      <c r="C1187" s="137" t="s">
        <v>2459</v>
      </c>
      <c r="D1187" s="287"/>
      <c r="E1187" s="285">
        <f>SUM('ADICIONES  2018'!C1187:M1187)</f>
        <v>0</v>
      </c>
      <c r="F1187" s="287"/>
      <c r="G1187" s="287"/>
      <c r="H1187" s="287"/>
      <c r="I1187" s="287"/>
      <c r="J1187" s="287"/>
      <c r="K1187" s="285">
        <f t="shared" si="991"/>
        <v>0</v>
      </c>
      <c r="L1187" s="287"/>
      <c r="M1187" s="287"/>
      <c r="N1187" s="287"/>
      <c r="O1187" s="287"/>
      <c r="P1187" s="287"/>
      <c r="Q1187" s="287"/>
      <c r="R1187" s="285">
        <f t="shared" si="901"/>
        <v>0</v>
      </c>
      <c r="S1187" s="287"/>
      <c r="T1187" s="287"/>
      <c r="U1187" s="287"/>
      <c r="V1187" s="287"/>
      <c r="W1187" s="287">
        <v>0</v>
      </c>
      <c r="X1187" s="287"/>
      <c r="Y1187" s="287"/>
      <c r="Z1187" s="287"/>
      <c r="AA1187" s="285">
        <f t="shared" si="1051"/>
        <v>0</v>
      </c>
      <c r="AB1187" s="285">
        <f t="shared" si="781"/>
        <v>0</v>
      </c>
      <c r="AC1187" s="113" t="e">
        <f t="shared" si="861"/>
        <v>#DIV/0!</v>
      </c>
    </row>
    <row r="1188" spans="1:29" ht="28.5" hidden="1" x14ac:dyDescent="0.2">
      <c r="B1188" s="140" t="s">
        <v>2460</v>
      </c>
      <c r="C1188" s="137" t="s">
        <v>2461</v>
      </c>
      <c r="D1188" s="287"/>
      <c r="E1188" s="285">
        <f>SUM('ADICIONES  2018'!C1188:M1188)</f>
        <v>0</v>
      </c>
      <c r="F1188" s="287"/>
      <c r="G1188" s="287"/>
      <c r="H1188" s="287"/>
      <c r="I1188" s="287"/>
      <c r="J1188" s="287"/>
      <c r="K1188" s="285">
        <f t="shared" si="991"/>
        <v>0</v>
      </c>
      <c r="L1188" s="287"/>
      <c r="M1188" s="287"/>
      <c r="N1188" s="287"/>
      <c r="O1188" s="287"/>
      <c r="P1188" s="287"/>
      <c r="Q1188" s="287"/>
      <c r="R1188" s="285">
        <f t="shared" si="901"/>
        <v>0</v>
      </c>
      <c r="S1188" s="287"/>
      <c r="T1188" s="287"/>
      <c r="U1188" s="287"/>
      <c r="V1188" s="287"/>
      <c r="W1188" s="287">
        <v>0</v>
      </c>
      <c r="X1188" s="287"/>
      <c r="Y1188" s="287"/>
      <c r="Z1188" s="287"/>
      <c r="AA1188" s="285">
        <f t="shared" si="1051"/>
        <v>0</v>
      </c>
      <c r="AB1188" s="285">
        <f t="shared" si="781"/>
        <v>0</v>
      </c>
      <c r="AC1188" s="113" t="e">
        <f t="shared" si="861"/>
        <v>#DIV/0!</v>
      </c>
    </row>
    <row r="1189" spans="1:29" ht="28.5" hidden="1" x14ac:dyDescent="0.2">
      <c r="B1189" s="140" t="s">
        <v>2462</v>
      </c>
      <c r="C1189" s="137" t="s">
        <v>2463</v>
      </c>
      <c r="D1189" s="287"/>
      <c r="E1189" s="285">
        <f>SUM('ADICIONES  2018'!C1189:M1189)</f>
        <v>0</v>
      </c>
      <c r="F1189" s="287"/>
      <c r="G1189" s="287"/>
      <c r="H1189" s="287"/>
      <c r="I1189" s="287"/>
      <c r="J1189" s="287"/>
      <c r="K1189" s="285">
        <f t="shared" si="991"/>
        <v>0</v>
      </c>
      <c r="L1189" s="287"/>
      <c r="M1189" s="287"/>
      <c r="N1189" s="287"/>
      <c r="O1189" s="287"/>
      <c r="P1189" s="287"/>
      <c r="Q1189" s="287"/>
      <c r="R1189" s="285">
        <f t="shared" si="901"/>
        <v>0</v>
      </c>
      <c r="S1189" s="287"/>
      <c r="T1189" s="287"/>
      <c r="U1189" s="287"/>
      <c r="V1189" s="287"/>
      <c r="W1189" s="287">
        <v>0</v>
      </c>
      <c r="X1189" s="287"/>
      <c r="Y1189" s="287"/>
      <c r="Z1189" s="287"/>
      <c r="AA1189" s="285">
        <f t="shared" si="1051"/>
        <v>0</v>
      </c>
      <c r="AB1189" s="285">
        <f t="shared" si="781"/>
        <v>0</v>
      </c>
      <c r="AC1189" s="113" t="e">
        <f t="shared" si="861"/>
        <v>#DIV/0!</v>
      </c>
    </row>
    <row r="1190" spans="1:29" ht="28.5" x14ac:dyDescent="0.2">
      <c r="B1190" s="140" t="s">
        <v>2464</v>
      </c>
      <c r="C1190" s="137" t="s">
        <v>2465</v>
      </c>
      <c r="D1190" s="287"/>
      <c r="E1190" s="285">
        <f>SUM('ADICIONES  2018'!C1190:M1190)</f>
        <v>0</v>
      </c>
      <c r="F1190" s="287"/>
      <c r="G1190" s="287"/>
      <c r="H1190" s="287"/>
      <c r="I1190" s="287"/>
      <c r="J1190" s="287"/>
      <c r="K1190" s="285">
        <f t="shared" si="991"/>
        <v>0</v>
      </c>
      <c r="L1190" s="287"/>
      <c r="M1190" s="287"/>
      <c r="N1190" s="287"/>
      <c r="O1190" s="287"/>
      <c r="P1190" s="287"/>
      <c r="Q1190" s="287"/>
      <c r="R1190" s="285">
        <f t="shared" si="901"/>
        <v>0</v>
      </c>
      <c r="S1190" s="287"/>
      <c r="T1190" s="287"/>
      <c r="U1190" s="287"/>
      <c r="V1190" s="287"/>
      <c r="W1190" s="287">
        <v>117634039.3</v>
      </c>
      <c r="X1190" s="287"/>
      <c r="Y1190" s="287"/>
      <c r="Z1190" s="287"/>
      <c r="AA1190" s="285">
        <f t="shared" si="1051"/>
        <v>117634039.3</v>
      </c>
      <c r="AB1190" s="285">
        <f t="shared" si="781"/>
        <v>117634039.3</v>
      </c>
      <c r="AC1190" s="113">
        <v>0</v>
      </c>
    </row>
    <row r="1191" spans="1:29" x14ac:dyDescent="0.2">
      <c r="B1191" s="140" t="s">
        <v>2466</v>
      </c>
      <c r="C1191" s="137" t="s">
        <v>2467</v>
      </c>
      <c r="D1191" s="287"/>
      <c r="E1191" s="285">
        <f>SUM('ADICIONES  2018'!C1191:M1191)</f>
        <v>0</v>
      </c>
      <c r="F1191" s="287"/>
      <c r="G1191" s="287"/>
      <c r="H1191" s="287"/>
      <c r="I1191" s="287"/>
      <c r="J1191" s="287"/>
      <c r="K1191" s="285">
        <f t="shared" ref="K1191:K1277" si="1052">+D1191+E1191-F1191+G1191-H1191</f>
        <v>0</v>
      </c>
      <c r="L1191" s="287"/>
      <c r="M1191" s="287"/>
      <c r="N1191" s="287"/>
      <c r="O1191" s="287"/>
      <c r="P1191" s="287"/>
      <c r="Q1191" s="287"/>
      <c r="R1191" s="285">
        <f t="shared" si="901"/>
        <v>0</v>
      </c>
      <c r="S1191" s="287"/>
      <c r="T1191" s="287"/>
      <c r="U1191" s="287"/>
      <c r="V1191" s="287"/>
      <c r="W1191" s="287">
        <v>109679.03</v>
      </c>
      <c r="X1191" s="287"/>
      <c r="Y1191" s="287"/>
      <c r="Z1191" s="287"/>
      <c r="AA1191" s="285">
        <f t="shared" si="1051"/>
        <v>109679.03</v>
      </c>
      <c r="AB1191" s="285">
        <f t="shared" si="781"/>
        <v>109679.03</v>
      </c>
      <c r="AC1191" s="113">
        <v>0</v>
      </c>
    </row>
    <row r="1192" spans="1:29" x14ac:dyDescent="0.2">
      <c r="B1192" s="140" t="s">
        <v>2468</v>
      </c>
      <c r="C1192" s="137" t="s">
        <v>2469</v>
      </c>
      <c r="D1192" s="287"/>
      <c r="E1192" s="285">
        <f>SUM('ADICIONES  2018'!C1192:M1192)</f>
        <v>4087090</v>
      </c>
      <c r="F1192" s="287"/>
      <c r="G1192" s="287"/>
      <c r="H1192" s="287"/>
      <c r="I1192" s="287"/>
      <c r="J1192" s="287"/>
      <c r="K1192" s="285">
        <f t="shared" si="1052"/>
        <v>4087090</v>
      </c>
      <c r="L1192" s="287"/>
      <c r="M1192" s="287"/>
      <c r="N1192" s="287"/>
      <c r="O1192" s="287"/>
      <c r="P1192" s="287"/>
      <c r="Q1192" s="287"/>
      <c r="R1192" s="285">
        <f t="shared" si="901"/>
        <v>0</v>
      </c>
      <c r="S1192" s="287"/>
      <c r="T1192" s="287"/>
      <c r="U1192" s="283">
        <v>4087090</v>
      </c>
      <c r="V1192" s="287"/>
      <c r="W1192" s="287">
        <v>0</v>
      </c>
      <c r="X1192" s="287"/>
      <c r="Y1192" s="287"/>
      <c r="Z1192" s="287"/>
      <c r="AA1192" s="285">
        <f t="shared" si="1051"/>
        <v>4087090</v>
      </c>
      <c r="AB1192" s="285">
        <f t="shared" si="781"/>
        <v>4087090</v>
      </c>
      <c r="AC1192" s="113">
        <f t="shared" si="861"/>
        <v>1</v>
      </c>
    </row>
    <row r="1193" spans="1:29" ht="42.75" hidden="1" x14ac:dyDescent="0.2">
      <c r="B1193" s="140" t="s">
        <v>2470</v>
      </c>
      <c r="C1193" s="137" t="s">
        <v>2471</v>
      </c>
      <c r="D1193" s="287"/>
      <c r="E1193" s="285">
        <f>SUM('ADICIONES  2018'!C1193:M1193)</f>
        <v>0</v>
      </c>
      <c r="F1193" s="287"/>
      <c r="G1193" s="287"/>
      <c r="H1193" s="287"/>
      <c r="I1193" s="287"/>
      <c r="J1193" s="287"/>
      <c r="K1193" s="285">
        <f t="shared" si="1052"/>
        <v>0</v>
      </c>
      <c r="L1193" s="287"/>
      <c r="M1193" s="287"/>
      <c r="N1193" s="287"/>
      <c r="O1193" s="287"/>
      <c r="P1193" s="287"/>
      <c r="Q1193" s="287"/>
      <c r="R1193" s="285">
        <f t="shared" si="901"/>
        <v>0</v>
      </c>
      <c r="S1193" s="287"/>
      <c r="T1193" s="287"/>
      <c r="U1193" s="287"/>
      <c r="V1193" s="287"/>
      <c r="W1193" s="287">
        <v>0</v>
      </c>
      <c r="X1193" s="287"/>
      <c r="Y1193" s="287"/>
      <c r="Z1193" s="287"/>
      <c r="AA1193" s="285">
        <f t="shared" si="1051"/>
        <v>0</v>
      </c>
      <c r="AB1193" s="285">
        <f t="shared" si="781"/>
        <v>0</v>
      </c>
      <c r="AC1193" s="113" t="e">
        <f t="shared" si="861"/>
        <v>#DIV/0!</v>
      </c>
    </row>
    <row r="1194" spans="1:29" ht="42.75" hidden="1" x14ac:dyDescent="0.2">
      <c r="B1194" s="140" t="s">
        <v>2472</v>
      </c>
      <c r="C1194" s="137" t="s">
        <v>2473</v>
      </c>
      <c r="D1194" s="287"/>
      <c r="E1194" s="285">
        <f>SUM('ADICIONES  2018'!C1194:M1194)</f>
        <v>0</v>
      </c>
      <c r="F1194" s="287"/>
      <c r="G1194" s="287"/>
      <c r="H1194" s="287"/>
      <c r="I1194" s="287"/>
      <c r="J1194" s="287"/>
      <c r="K1194" s="285">
        <f t="shared" si="1052"/>
        <v>0</v>
      </c>
      <c r="L1194" s="287"/>
      <c r="M1194" s="287"/>
      <c r="N1194" s="287"/>
      <c r="O1194" s="287"/>
      <c r="P1194" s="287"/>
      <c r="Q1194" s="287"/>
      <c r="R1194" s="285">
        <f t="shared" si="901"/>
        <v>0</v>
      </c>
      <c r="S1194" s="287"/>
      <c r="T1194" s="287"/>
      <c r="U1194" s="287"/>
      <c r="V1194" s="287"/>
      <c r="W1194" s="287">
        <v>0</v>
      </c>
      <c r="X1194" s="287"/>
      <c r="Y1194" s="287"/>
      <c r="Z1194" s="287"/>
      <c r="AA1194" s="285">
        <f t="shared" si="1051"/>
        <v>0</v>
      </c>
      <c r="AB1194" s="285">
        <f t="shared" ref="AB1194:AB1232" si="1053">+R1194+AA1194</f>
        <v>0</v>
      </c>
      <c r="AC1194" s="113" t="e">
        <f t="shared" si="861"/>
        <v>#DIV/0!</v>
      </c>
    </row>
    <row r="1195" spans="1:29" s="79" customFormat="1" ht="31.5" x14ac:dyDescent="0.2">
      <c r="A1195" s="363"/>
      <c r="B1195" s="133" t="s">
        <v>2337</v>
      </c>
      <c r="C1195" s="138" t="s">
        <v>2338</v>
      </c>
      <c r="D1195" s="105">
        <f>SUM(D1196:D1220)</f>
        <v>0</v>
      </c>
      <c r="E1195" s="105">
        <f>SUM('ADICIONES  2018'!C1195:M1195)</f>
        <v>497111577.19</v>
      </c>
      <c r="F1195" s="105">
        <f t="shared" ref="F1195:J1195" si="1054">SUM(F1196:F1220)</f>
        <v>0</v>
      </c>
      <c r="G1195" s="105">
        <f t="shared" si="1054"/>
        <v>0</v>
      </c>
      <c r="H1195" s="105">
        <f t="shared" si="1054"/>
        <v>0</v>
      </c>
      <c r="I1195" s="105">
        <f t="shared" si="1054"/>
        <v>0</v>
      </c>
      <c r="J1195" s="105">
        <f t="shared" si="1054"/>
        <v>0</v>
      </c>
      <c r="K1195" s="105">
        <f t="shared" si="1052"/>
        <v>497111577.19</v>
      </c>
      <c r="L1195" s="105">
        <f t="shared" ref="L1195:Q1195" si="1055">SUM(L1196:L1220)</f>
        <v>0</v>
      </c>
      <c r="M1195" s="105">
        <f t="shared" si="1055"/>
        <v>0</v>
      </c>
      <c r="N1195" s="105">
        <f t="shared" si="1055"/>
        <v>0</v>
      </c>
      <c r="O1195" s="105">
        <f t="shared" si="1055"/>
        <v>0</v>
      </c>
      <c r="P1195" s="105">
        <f t="shared" si="1055"/>
        <v>0</v>
      </c>
      <c r="Q1195" s="105">
        <f t="shared" si="1055"/>
        <v>0</v>
      </c>
      <c r="R1195" s="105">
        <f t="shared" si="901"/>
        <v>0</v>
      </c>
      <c r="S1195" s="105">
        <f t="shared" ref="S1195:Z1195" si="1056">SUM(S1196:S1220)</f>
        <v>0</v>
      </c>
      <c r="T1195" s="105">
        <f t="shared" si="1056"/>
        <v>0</v>
      </c>
      <c r="U1195" s="105">
        <f t="shared" si="1056"/>
        <v>497111577.19</v>
      </c>
      <c r="V1195" s="105">
        <f t="shared" si="1056"/>
        <v>0</v>
      </c>
      <c r="W1195" s="105">
        <f t="shared" si="1056"/>
        <v>37793454.770000003</v>
      </c>
      <c r="X1195" s="105">
        <f t="shared" si="1056"/>
        <v>0</v>
      </c>
      <c r="Y1195" s="105">
        <f t="shared" si="1056"/>
        <v>0</v>
      </c>
      <c r="Z1195" s="105">
        <f t="shared" si="1056"/>
        <v>0</v>
      </c>
      <c r="AA1195" s="105">
        <f t="shared" ref="AA1195:AA1196" si="1057">SUM(S1195:Z1195)</f>
        <v>534905031.95999998</v>
      </c>
      <c r="AB1195" s="105">
        <f t="shared" si="1053"/>
        <v>534905031.95999998</v>
      </c>
      <c r="AC1195" s="104">
        <f t="shared" si="861"/>
        <v>1.0760261005861769</v>
      </c>
    </row>
    <row r="1196" spans="1:29" ht="42.75" x14ac:dyDescent="0.2">
      <c r="B1196" s="140" t="s">
        <v>2339</v>
      </c>
      <c r="C1196" s="137" t="s">
        <v>2340</v>
      </c>
      <c r="D1196" s="287"/>
      <c r="E1196" s="285">
        <f>SUM('ADICIONES  2018'!C1196:M1196)</f>
        <v>488915148.37</v>
      </c>
      <c r="F1196" s="287"/>
      <c r="G1196" s="287"/>
      <c r="H1196" s="287"/>
      <c r="I1196" s="287"/>
      <c r="J1196" s="287"/>
      <c r="K1196" s="287">
        <f t="shared" si="1052"/>
        <v>488915148.37</v>
      </c>
      <c r="L1196" s="287"/>
      <c r="M1196" s="287"/>
      <c r="N1196" s="287"/>
      <c r="O1196" s="287"/>
      <c r="P1196" s="287"/>
      <c r="Q1196" s="287"/>
      <c r="R1196" s="285">
        <f t="shared" si="901"/>
        <v>0</v>
      </c>
      <c r="S1196" s="287"/>
      <c r="T1196" s="287"/>
      <c r="U1196" s="287">
        <v>488915148.37</v>
      </c>
      <c r="V1196" s="287"/>
      <c r="W1196" s="287">
        <v>0</v>
      </c>
      <c r="X1196" s="287"/>
      <c r="Y1196" s="287"/>
      <c r="Z1196" s="287"/>
      <c r="AA1196" s="285">
        <f t="shared" si="1057"/>
        <v>488915148.37</v>
      </c>
      <c r="AB1196" s="285">
        <f t="shared" si="1053"/>
        <v>488915148.37</v>
      </c>
      <c r="AC1196" s="113">
        <f t="shared" si="861"/>
        <v>1</v>
      </c>
    </row>
    <row r="1197" spans="1:29" ht="42.75" x14ac:dyDescent="0.2">
      <c r="B1197" s="140" t="s">
        <v>2474</v>
      </c>
      <c r="C1197" s="137" t="s">
        <v>2475</v>
      </c>
      <c r="D1197" s="287"/>
      <c r="E1197" s="285">
        <f>SUM('ADICIONES  2018'!C1197:M1197)</f>
        <v>8196428.8200000003</v>
      </c>
      <c r="F1197" s="287"/>
      <c r="G1197" s="287"/>
      <c r="H1197" s="287"/>
      <c r="I1197" s="287"/>
      <c r="J1197" s="287"/>
      <c r="K1197" s="287">
        <f t="shared" si="1052"/>
        <v>8196428.8200000003</v>
      </c>
      <c r="L1197" s="287"/>
      <c r="M1197" s="287"/>
      <c r="N1197" s="287"/>
      <c r="O1197" s="287"/>
      <c r="P1197" s="287"/>
      <c r="Q1197" s="287"/>
      <c r="R1197" s="285">
        <f t="shared" si="901"/>
        <v>0</v>
      </c>
      <c r="S1197" s="287"/>
      <c r="T1197" s="287"/>
      <c r="U1197" s="285">
        <v>8196428.8200000003</v>
      </c>
      <c r="V1197" s="287"/>
      <c r="W1197" s="287">
        <v>0</v>
      </c>
      <c r="X1197" s="287"/>
      <c r="Y1197" s="287"/>
      <c r="Z1197" s="287"/>
      <c r="AA1197" s="285">
        <f t="shared" ref="AA1197:AA1224" si="1058">SUM(S1197:Z1197)</f>
        <v>8196428.8200000003</v>
      </c>
      <c r="AB1197" s="285">
        <f t="shared" si="1053"/>
        <v>8196428.8200000003</v>
      </c>
      <c r="AC1197" s="113">
        <f t="shared" si="861"/>
        <v>1</v>
      </c>
    </row>
    <row r="1198" spans="1:29" ht="28.5" hidden="1" x14ac:dyDescent="0.2">
      <c r="A1198" s="372"/>
      <c r="B1198" s="140" t="s">
        <v>3124</v>
      </c>
      <c r="C1198" s="137" t="s">
        <v>3125</v>
      </c>
      <c r="D1198" s="287"/>
      <c r="E1198" s="285">
        <f>SUM('ADICIONES  2018'!C1198:M1198)</f>
        <v>0</v>
      </c>
      <c r="F1198" s="287"/>
      <c r="G1198" s="287"/>
      <c r="H1198" s="287"/>
      <c r="I1198" s="287"/>
      <c r="J1198" s="287"/>
      <c r="K1198" s="287">
        <f t="shared" si="1052"/>
        <v>0</v>
      </c>
      <c r="L1198" s="287"/>
      <c r="M1198" s="287"/>
      <c r="N1198" s="287"/>
      <c r="O1198" s="287"/>
      <c r="P1198" s="287"/>
      <c r="Q1198" s="287"/>
      <c r="R1198" s="285">
        <f t="shared" si="901"/>
        <v>0</v>
      </c>
      <c r="S1198" s="287"/>
      <c r="T1198" s="287"/>
      <c r="U1198" s="285"/>
      <c r="V1198" s="287"/>
      <c r="W1198" s="287">
        <v>0</v>
      </c>
      <c r="X1198" s="287"/>
      <c r="Y1198" s="287"/>
      <c r="Z1198" s="287"/>
      <c r="AA1198" s="285">
        <f t="shared" ref="AA1198:AA1221" si="1059">SUM(S1198:Z1198)</f>
        <v>0</v>
      </c>
      <c r="AB1198" s="285">
        <f t="shared" ref="AB1198:AB1221" si="1060">+R1198+AA1198</f>
        <v>0</v>
      </c>
      <c r="AC1198" s="113" t="e">
        <f t="shared" ref="AC1198:AC1221" si="1061">+AB1198/K1198</f>
        <v>#DIV/0!</v>
      </c>
    </row>
    <row r="1199" spans="1:29" ht="42.75" hidden="1" x14ac:dyDescent="0.2">
      <c r="A1199" s="372"/>
      <c r="B1199" s="140" t="s">
        <v>3126</v>
      </c>
      <c r="C1199" s="137" t="s">
        <v>3127</v>
      </c>
      <c r="D1199" s="287"/>
      <c r="E1199" s="285">
        <f>SUM('ADICIONES  2018'!C1199:M1199)</f>
        <v>0</v>
      </c>
      <c r="F1199" s="287"/>
      <c r="G1199" s="287"/>
      <c r="H1199" s="287"/>
      <c r="I1199" s="287"/>
      <c r="J1199" s="287"/>
      <c r="K1199" s="287">
        <f t="shared" si="1052"/>
        <v>0</v>
      </c>
      <c r="L1199" s="287"/>
      <c r="M1199" s="287"/>
      <c r="N1199" s="287"/>
      <c r="O1199" s="287"/>
      <c r="P1199" s="287"/>
      <c r="Q1199" s="287"/>
      <c r="R1199" s="285">
        <f t="shared" si="901"/>
        <v>0</v>
      </c>
      <c r="S1199" s="287"/>
      <c r="T1199" s="287"/>
      <c r="U1199" s="285"/>
      <c r="V1199" s="287"/>
      <c r="W1199" s="287">
        <v>0</v>
      </c>
      <c r="X1199" s="287"/>
      <c r="Y1199" s="287"/>
      <c r="Z1199" s="287"/>
      <c r="AA1199" s="285">
        <f t="shared" si="1059"/>
        <v>0</v>
      </c>
      <c r="AB1199" s="285">
        <f t="shared" si="1060"/>
        <v>0</v>
      </c>
      <c r="AC1199" s="113" t="e">
        <f t="shared" si="1061"/>
        <v>#DIV/0!</v>
      </c>
    </row>
    <row r="1200" spans="1:29" ht="28.5" hidden="1" x14ac:dyDescent="0.2">
      <c r="A1200" s="372"/>
      <c r="B1200" s="140" t="s">
        <v>3128</v>
      </c>
      <c r="C1200" s="137" t="s">
        <v>3129</v>
      </c>
      <c r="D1200" s="287"/>
      <c r="E1200" s="285">
        <f>SUM('ADICIONES  2018'!C1200:M1200)</f>
        <v>0</v>
      </c>
      <c r="F1200" s="287"/>
      <c r="G1200" s="287"/>
      <c r="H1200" s="287"/>
      <c r="I1200" s="287"/>
      <c r="J1200" s="287"/>
      <c r="K1200" s="287">
        <f t="shared" si="1052"/>
        <v>0</v>
      </c>
      <c r="L1200" s="287"/>
      <c r="M1200" s="287"/>
      <c r="N1200" s="287"/>
      <c r="O1200" s="287"/>
      <c r="P1200" s="287"/>
      <c r="Q1200" s="287"/>
      <c r="R1200" s="285">
        <f t="shared" si="901"/>
        <v>0</v>
      </c>
      <c r="S1200" s="287"/>
      <c r="T1200" s="287"/>
      <c r="U1200" s="285"/>
      <c r="V1200" s="287"/>
      <c r="W1200" s="287">
        <v>0</v>
      </c>
      <c r="X1200" s="287"/>
      <c r="Y1200" s="287"/>
      <c r="Z1200" s="287"/>
      <c r="AA1200" s="285">
        <f t="shared" si="1059"/>
        <v>0</v>
      </c>
      <c r="AB1200" s="285">
        <f t="shared" si="1060"/>
        <v>0</v>
      </c>
      <c r="AC1200" s="113" t="e">
        <f t="shared" si="1061"/>
        <v>#DIV/0!</v>
      </c>
    </row>
    <row r="1201" spans="1:29" ht="42.75" hidden="1" x14ac:dyDescent="0.2">
      <c r="A1201" s="372"/>
      <c r="B1201" s="140" t="s">
        <v>3130</v>
      </c>
      <c r="C1201" s="137" t="s">
        <v>3131</v>
      </c>
      <c r="D1201" s="287"/>
      <c r="E1201" s="285">
        <f>SUM('ADICIONES  2018'!C1201:M1201)</f>
        <v>0</v>
      </c>
      <c r="F1201" s="287"/>
      <c r="G1201" s="287"/>
      <c r="H1201" s="287"/>
      <c r="I1201" s="287"/>
      <c r="J1201" s="287"/>
      <c r="K1201" s="287">
        <f t="shared" si="1052"/>
        <v>0</v>
      </c>
      <c r="L1201" s="287"/>
      <c r="M1201" s="287"/>
      <c r="N1201" s="287"/>
      <c r="O1201" s="287"/>
      <c r="P1201" s="287"/>
      <c r="Q1201" s="287"/>
      <c r="R1201" s="285">
        <f t="shared" si="901"/>
        <v>0</v>
      </c>
      <c r="S1201" s="287"/>
      <c r="T1201" s="287"/>
      <c r="U1201" s="285"/>
      <c r="V1201" s="287"/>
      <c r="W1201" s="287">
        <v>0</v>
      </c>
      <c r="X1201" s="287"/>
      <c r="Y1201" s="287"/>
      <c r="Z1201" s="287"/>
      <c r="AA1201" s="285">
        <f t="shared" si="1059"/>
        <v>0</v>
      </c>
      <c r="AB1201" s="285">
        <f t="shared" si="1060"/>
        <v>0</v>
      </c>
      <c r="AC1201" s="113" t="e">
        <f t="shared" si="1061"/>
        <v>#DIV/0!</v>
      </c>
    </row>
    <row r="1202" spans="1:29" ht="42.75" x14ac:dyDescent="0.2">
      <c r="A1202" s="372"/>
      <c r="B1202" s="140" t="s">
        <v>3132</v>
      </c>
      <c r="C1202" s="137" t="s">
        <v>3133</v>
      </c>
      <c r="D1202" s="287"/>
      <c r="E1202" s="285">
        <f>SUM('ADICIONES  2018'!C1202:M1202)</f>
        <v>0</v>
      </c>
      <c r="F1202" s="287"/>
      <c r="G1202" s="287"/>
      <c r="H1202" s="287"/>
      <c r="I1202" s="287"/>
      <c r="J1202" s="287"/>
      <c r="K1202" s="287">
        <f t="shared" si="1052"/>
        <v>0</v>
      </c>
      <c r="L1202" s="287"/>
      <c r="M1202" s="287"/>
      <c r="N1202" s="287"/>
      <c r="O1202" s="287"/>
      <c r="P1202" s="287"/>
      <c r="Q1202" s="287"/>
      <c r="R1202" s="285">
        <f t="shared" si="901"/>
        <v>0</v>
      </c>
      <c r="S1202" s="287"/>
      <c r="T1202" s="287"/>
      <c r="U1202" s="285"/>
      <c r="V1202" s="287"/>
      <c r="W1202" s="287">
        <v>16915354.43</v>
      </c>
      <c r="X1202" s="287"/>
      <c r="Y1202" s="287"/>
      <c r="Z1202" s="287"/>
      <c r="AA1202" s="285">
        <f t="shared" si="1059"/>
        <v>16915354.43</v>
      </c>
      <c r="AB1202" s="285">
        <f t="shared" si="1060"/>
        <v>16915354.43</v>
      </c>
      <c r="AC1202" s="113">
        <v>0</v>
      </c>
    </row>
    <row r="1203" spans="1:29" ht="28.5" x14ac:dyDescent="0.2">
      <c r="A1203" s="372"/>
      <c r="B1203" s="140" t="s">
        <v>3134</v>
      </c>
      <c r="C1203" s="137" t="s">
        <v>3135</v>
      </c>
      <c r="D1203" s="287"/>
      <c r="E1203" s="285">
        <f>SUM('ADICIONES  2018'!C1203:M1203)</f>
        <v>0</v>
      </c>
      <c r="F1203" s="287"/>
      <c r="G1203" s="287"/>
      <c r="H1203" s="287"/>
      <c r="I1203" s="287"/>
      <c r="J1203" s="287"/>
      <c r="K1203" s="287">
        <f t="shared" si="1052"/>
        <v>0</v>
      </c>
      <c r="L1203" s="287"/>
      <c r="M1203" s="287"/>
      <c r="N1203" s="287"/>
      <c r="O1203" s="287"/>
      <c r="P1203" s="287"/>
      <c r="Q1203" s="287"/>
      <c r="R1203" s="285">
        <f t="shared" si="901"/>
        <v>0</v>
      </c>
      <c r="S1203" s="287"/>
      <c r="T1203" s="287"/>
      <c r="U1203" s="285"/>
      <c r="V1203" s="287"/>
      <c r="W1203" s="287">
        <v>6348840.6100000003</v>
      </c>
      <c r="X1203" s="287"/>
      <c r="Y1203" s="287"/>
      <c r="Z1203" s="287"/>
      <c r="AA1203" s="285">
        <f t="shared" si="1059"/>
        <v>6348840.6100000003</v>
      </c>
      <c r="AB1203" s="285">
        <f t="shared" si="1060"/>
        <v>6348840.6100000003</v>
      </c>
      <c r="AC1203" s="113">
        <v>0</v>
      </c>
    </row>
    <row r="1204" spans="1:29" ht="28.5" x14ac:dyDescent="0.2">
      <c r="A1204" s="372"/>
      <c r="B1204" s="140" t="s">
        <v>3136</v>
      </c>
      <c r="C1204" s="137" t="s">
        <v>3137</v>
      </c>
      <c r="D1204" s="287"/>
      <c r="E1204" s="285">
        <f>SUM('ADICIONES  2018'!C1204:M1204)</f>
        <v>0</v>
      </c>
      <c r="F1204" s="287"/>
      <c r="G1204" s="287"/>
      <c r="H1204" s="287"/>
      <c r="I1204" s="287"/>
      <c r="J1204" s="287"/>
      <c r="K1204" s="287">
        <f t="shared" si="1052"/>
        <v>0</v>
      </c>
      <c r="L1204" s="287"/>
      <c r="M1204" s="287"/>
      <c r="N1204" s="287"/>
      <c r="O1204" s="287"/>
      <c r="P1204" s="287"/>
      <c r="Q1204" s="287"/>
      <c r="R1204" s="285">
        <f t="shared" si="901"/>
        <v>0</v>
      </c>
      <c r="S1204" s="287"/>
      <c r="T1204" s="287"/>
      <c r="U1204" s="285"/>
      <c r="V1204" s="287"/>
      <c r="W1204" s="287">
        <v>4852</v>
      </c>
      <c r="X1204" s="287"/>
      <c r="Y1204" s="287"/>
      <c r="Z1204" s="287"/>
      <c r="AA1204" s="285">
        <f t="shared" si="1059"/>
        <v>4852</v>
      </c>
      <c r="AB1204" s="285">
        <f t="shared" si="1060"/>
        <v>4852</v>
      </c>
      <c r="AC1204" s="113">
        <v>0</v>
      </c>
    </row>
    <row r="1205" spans="1:29" ht="28.5" hidden="1" x14ac:dyDescent="0.2">
      <c r="A1205" s="372"/>
      <c r="B1205" s="140" t="s">
        <v>3138</v>
      </c>
      <c r="C1205" s="137" t="s">
        <v>3139</v>
      </c>
      <c r="D1205" s="287"/>
      <c r="E1205" s="285">
        <f>SUM('ADICIONES  2018'!C1205:M1205)</f>
        <v>0</v>
      </c>
      <c r="F1205" s="287"/>
      <c r="G1205" s="287"/>
      <c r="H1205" s="287"/>
      <c r="I1205" s="287"/>
      <c r="J1205" s="287"/>
      <c r="K1205" s="287">
        <f t="shared" si="1052"/>
        <v>0</v>
      </c>
      <c r="L1205" s="287"/>
      <c r="M1205" s="287"/>
      <c r="N1205" s="287"/>
      <c r="O1205" s="287"/>
      <c r="P1205" s="287"/>
      <c r="Q1205" s="287"/>
      <c r="R1205" s="285">
        <f t="shared" si="901"/>
        <v>0</v>
      </c>
      <c r="S1205" s="287"/>
      <c r="T1205" s="287"/>
      <c r="U1205" s="285"/>
      <c r="V1205" s="287"/>
      <c r="W1205" s="287">
        <v>0</v>
      </c>
      <c r="X1205" s="287"/>
      <c r="Y1205" s="287"/>
      <c r="Z1205" s="287"/>
      <c r="AA1205" s="285">
        <f t="shared" si="1059"/>
        <v>0</v>
      </c>
      <c r="AB1205" s="285">
        <f t="shared" si="1060"/>
        <v>0</v>
      </c>
      <c r="AC1205" s="113" t="e">
        <f t="shared" si="1061"/>
        <v>#DIV/0!</v>
      </c>
    </row>
    <row r="1206" spans="1:29" ht="28.5" x14ac:dyDescent="0.2">
      <c r="A1206" s="372"/>
      <c r="B1206" s="140" t="s">
        <v>3140</v>
      </c>
      <c r="C1206" s="137" t="s">
        <v>3141</v>
      </c>
      <c r="D1206" s="287"/>
      <c r="E1206" s="285">
        <f>SUM('ADICIONES  2018'!C1206:M1206)</f>
        <v>0</v>
      </c>
      <c r="F1206" s="287"/>
      <c r="G1206" s="287"/>
      <c r="H1206" s="287"/>
      <c r="I1206" s="287"/>
      <c r="J1206" s="287"/>
      <c r="K1206" s="287">
        <f t="shared" si="1052"/>
        <v>0</v>
      </c>
      <c r="L1206" s="287"/>
      <c r="M1206" s="287"/>
      <c r="N1206" s="287"/>
      <c r="O1206" s="287"/>
      <c r="P1206" s="287"/>
      <c r="Q1206" s="287"/>
      <c r="R1206" s="285">
        <f t="shared" si="901"/>
        <v>0</v>
      </c>
      <c r="S1206" s="287"/>
      <c r="T1206" s="287"/>
      <c r="U1206" s="285"/>
      <c r="V1206" s="287"/>
      <c r="W1206" s="287">
        <v>816295.02</v>
      </c>
      <c r="X1206" s="287"/>
      <c r="Y1206" s="287"/>
      <c r="Z1206" s="287"/>
      <c r="AA1206" s="285">
        <f t="shared" si="1059"/>
        <v>816295.02</v>
      </c>
      <c r="AB1206" s="285">
        <f t="shared" si="1060"/>
        <v>816295.02</v>
      </c>
      <c r="AC1206" s="113">
        <v>0</v>
      </c>
    </row>
    <row r="1207" spans="1:29" ht="28.5" x14ac:dyDescent="0.2">
      <c r="A1207" s="372"/>
      <c r="B1207" s="140" t="s">
        <v>3142</v>
      </c>
      <c r="C1207" s="137" t="s">
        <v>3143</v>
      </c>
      <c r="D1207" s="287"/>
      <c r="E1207" s="285">
        <f>SUM('ADICIONES  2018'!C1207:M1207)</f>
        <v>0</v>
      </c>
      <c r="F1207" s="287"/>
      <c r="G1207" s="287"/>
      <c r="H1207" s="287"/>
      <c r="I1207" s="287"/>
      <c r="J1207" s="287"/>
      <c r="K1207" s="287">
        <f t="shared" si="1052"/>
        <v>0</v>
      </c>
      <c r="L1207" s="287"/>
      <c r="M1207" s="287"/>
      <c r="N1207" s="287"/>
      <c r="O1207" s="287"/>
      <c r="P1207" s="287"/>
      <c r="Q1207" s="287"/>
      <c r="R1207" s="285">
        <f t="shared" si="901"/>
        <v>0</v>
      </c>
      <c r="S1207" s="287"/>
      <c r="T1207" s="287"/>
      <c r="U1207" s="285"/>
      <c r="V1207" s="287"/>
      <c r="W1207" s="287">
        <v>193029.32</v>
      </c>
      <c r="X1207" s="287"/>
      <c r="Y1207" s="287"/>
      <c r="Z1207" s="287"/>
      <c r="AA1207" s="285">
        <f t="shared" si="1059"/>
        <v>193029.32</v>
      </c>
      <c r="AB1207" s="285">
        <f t="shared" si="1060"/>
        <v>193029.32</v>
      </c>
      <c r="AC1207" s="113">
        <v>0</v>
      </c>
    </row>
    <row r="1208" spans="1:29" ht="28.5" hidden="1" x14ac:dyDescent="0.2">
      <c r="A1208" s="372"/>
      <c r="B1208" s="140" t="s">
        <v>3144</v>
      </c>
      <c r="C1208" s="137" t="s">
        <v>3145</v>
      </c>
      <c r="D1208" s="287"/>
      <c r="E1208" s="285">
        <f>SUM('ADICIONES  2018'!C1208:M1208)</f>
        <v>0</v>
      </c>
      <c r="F1208" s="287"/>
      <c r="G1208" s="287"/>
      <c r="H1208" s="287"/>
      <c r="I1208" s="287"/>
      <c r="J1208" s="287"/>
      <c r="K1208" s="287">
        <f t="shared" si="1052"/>
        <v>0</v>
      </c>
      <c r="L1208" s="287"/>
      <c r="M1208" s="287"/>
      <c r="N1208" s="287"/>
      <c r="O1208" s="287"/>
      <c r="P1208" s="287"/>
      <c r="Q1208" s="287"/>
      <c r="R1208" s="285">
        <f t="shared" si="901"/>
        <v>0</v>
      </c>
      <c r="S1208" s="287"/>
      <c r="T1208" s="287"/>
      <c r="U1208" s="285"/>
      <c r="V1208" s="287"/>
      <c r="W1208" s="287">
        <v>0</v>
      </c>
      <c r="X1208" s="287"/>
      <c r="Y1208" s="287"/>
      <c r="Z1208" s="287"/>
      <c r="AA1208" s="285">
        <f t="shared" si="1059"/>
        <v>0</v>
      </c>
      <c r="AB1208" s="285">
        <f t="shared" si="1060"/>
        <v>0</v>
      </c>
      <c r="AC1208" s="113" t="e">
        <f t="shared" si="1061"/>
        <v>#DIV/0!</v>
      </c>
    </row>
    <row r="1209" spans="1:29" ht="28.5" x14ac:dyDescent="0.2">
      <c r="A1209" s="372"/>
      <c r="B1209" s="140" t="s">
        <v>3146</v>
      </c>
      <c r="C1209" s="137" t="s">
        <v>3147</v>
      </c>
      <c r="D1209" s="287"/>
      <c r="E1209" s="285">
        <f>SUM('ADICIONES  2018'!C1209:M1209)</f>
        <v>0</v>
      </c>
      <c r="F1209" s="287"/>
      <c r="G1209" s="287"/>
      <c r="H1209" s="287"/>
      <c r="I1209" s="287"/>
      <c r="J1209" s="287"/>
      <c r="K1209" s="287">
        <f t="shared" si="1052"/>
        <v>0</v>
      </c>
      <c r="L1209" s="287"/>
      <c r="M1209" s="287"/>
      <c r="N1209" s="287"/>
      <c r="O1209" s="287"/>
      <c r="P1209" s="287"/>
      <c r="Q1209" s="287"/>
      <c r="R1209" s="285">
        <f t="shared" si="901"/>
        <v>0</v>
      </c>
      <c r="S1209" s="287"/>
      <c r="T1209" s="287"/>
      <c r="U1209" s="285"/>
      <c r="V1209" s="287"/>
      <c r="W1209" s="287">
        <v>2589620.91</v>
      </c>
      <c r="X1209" s="287"/>
      <c r="Y1209" s="287"/>
      <c r="Z1209" s="287"/>
      <c r="AA1209" s="285">
        <f t="shared" si="1059"/>
        <v>2589620.91</v>
      </c>
      <c r="AB1209" s="285">
        <f t="shared" si="1060"/>
        <v>2589620.91</v>
      </c>
      <c r="AC1209" s="113">
        <v>0</v>
      </c>
    </row>
    <row r="1210" spans="1:29" ht="28.5" hidden="1" x14ac:dyDescent="0.2">
      <c r="A1210" s="372"/>
      <c r="B1210" s="140" t="s">
        <v>3148</v>
      </c>
      <c r="C1210" s="137" t="s">
        <v>3149</v>
      </c>
      <c r="D1210" s="287"/>
      <c r="E1210" s="285">
        <f>SUM('ADICIONES  2018'!C1210:M1210)</f>
        <v>0</v>
      </c>
      <c r="F1210" s="287"/>
      <c r="G1210" s="287"/>
      <c r="H1210" s="287"/>
      <c r="I1210" s="287"/>
      <c r="J1210" s="287"/>
      <c r="K1210" s="287">
        <f t="shared" si="1052"/>
        <v>0</v>
      </c>
      <c r="L1210" s="287"/>
      <c r="M1210" s="287"/>
      <c r="N1210" s="287"/>
      <c r="O1210" s="287"/>
      <c r="P1210" s="287"/>
      <c r="Q1210" s="287"/>
      <c r="R1210" s="285">
        <f t="shared" si="901"/>
        <v>0</v>
      </c>
      <c r="S1210" s="287"/>
      <c r="T1210" s="287"/>
      <c r="U1210" s="285"/>
      <c r="V1210" s="287"/>
      <c r="W1210" s="287">
        <v>0</v>
      </c>
      <c r="X1210" s="287"/>
      <c r="Y1210" s="287"/>
      <c r="Z1210" s="287"/>
      <c r="AA1210" s="285">
        <f t="shared" si="1059"/>
        <v>0</v>
      </c>
      <c r="AB1210" s="285">
        <f t="shared" si="1060"/>
        <v>0</v>
      </c>
      <c r="AC1210" s="113" t="e">
        <f t="shared" si="1061"/>
        <v>#DIV/0!</v>
      </c>
    </row>
    <row r="1211" spans="1:29" ht="28.5" hidden="1" x14ac:dyDescent="0.2">
      <c r="A1211" s="372"/>
      <c r="B1211" s="140" t="s">
        <v>3150</v>
      </c>
      <c r="C1211" s="137" t="s">
        <v>3151</v>
      </c>
      <c r="D1211" s="287"/>
      <c r="E1211" s="285">
        <f>SUM('ADICIONES  2018'!C1211:M1211)</f>
        <v>0</v>
      </c>
      <c r="F1211" s="287"/>
      <c r="G1211" s="287"/>
      <c r="H1211" s="287"/>
      <c r="I1211" s="287"/>
      <c r="J1211" s="287"/>
      <c r="K1211" s="287">
        <f t="shared" si="1052"/>
        <v>0</v>
      </c>
      <c r="L1211" s="287"/>
      <c r="M1211" s="287"/>
      <c r="N1211" s="287"/>
      <c r="O1211" s="287"/>
      <c r="P1211" s="287"/>
      <c r="Q1211" s="287"/>
      <c r="R1211" s="285">
        <f t="shared" si="901"/>
        <v>0</v>
      </c>
      <c r="S1211" s="287"/>
      <c r="T1211" s="287"/>
      <c r="U1211" s="285"/>
      <c r="V1211" s="287"/>
      <c r="W1211" s="287">
        <v>0</v>
      </c>
      <c r="X1211" s="287"/>
      <c r="Y1211" s="287"/>
      <c r="Z1211" s="287"/>
      <c r="AA1211" s="285">
        <f t="shared" si="1059"/>
        <v>0</v>
      </c>
      <c r="AB1211" s="285">
        <f t="shared" si="1060"/>
        <v>0</v>
      </c>
      <c r="AC1211" s="113" t="e">
        <f t="shared" si="1061"/>
        <v>#DIV/0!</v>
      </c>
    </row>
    <row r="1212" spans="1:29" ht="42.75" x14ac:dyDescent="0.2">
      <c r="A1212" s="372"/>
      <c r="B1212" s="140" t="s">
        <v>3152</v>
      </c>
      <c r="C1212" s="137" t="s">
        <v>3153</v>
      </c>
      <c r="D1212" s="287"/>
      <c r="E1212" s="285">
        <f>SUM('ADICIONES  2018'!C1212:M1212)</f>
        <v>0</v>
      </c>
      <c r="F1212" s="287"/>
      <c r="G1212" s="287"/>
      <c r="H1212" s="287"/>
      <c r="I1212" s="287"/>
      <c r="J1212" s="287"/>
      <c r="K1212" s="287">
        <f t="shared" si="1052"/>
        <v>0</v>
      </c>
      <c r="L1212" s="287"/>
      <c r="M1212" s="287"/>
      <c r="N1212" s="287"/>
      <c r="O1212" s="287"/>
      <c r="P1212" s="287"/>
      <c r="Q1212" s="287"/>
      <c r="R1212" s="285">
        <f t="shared" si="901"/>
        <v>0</v>
      </c>
      <c r="S1212" s="287"/>
      <c r="T1212" s="287"/>
      <c r="U1212" s="285"/>
      <c r="V1212" s="287"/>
      <c r="W1212" s="287">
        <v>7593297.5599999996</v>
      </c>
      <c r="X1212" s="287"/>
      <c r="Y1212" s="287"/>
      <c r="Z1212" s="287"/>
      <c r="AA1212" s="285">
        <f t="shared" si="1059"/>
        <v>7593297.5599999996</v>
      </c>
      <c r="AB1212" s="285">
        <f t="shared" si="1060"/>
        <v>7593297.5599999996</v>
      </c>
      <c r="AC1212" s="113">
        <v>0</v>
      </c>
    </row>
    <row r="1213" spans="1:29" ht="28.5" x14ac:dyDescent="0.2">
      <c r="A1213" s="372"/>
      <c r="B1213" s="140" t="s">
        <v>3154</v>
      </c>
      <c r="C1213" s="137" t="s">
        <v>3155</v>
      </c>
      <c r="D1213" s="287"/>
      <c r="E1213" s="285">
        <f>SUM('ADICIONES  2018'!C1213:M1213)</f>
        <v>0</v>
      </c>
      <c r="F1213" s="287"/>
      <c r="G1213" s="287"/>
      <c r="H1213" s="287"/>
      <c r="I1213" s="287"/>
      <c r="J1213" s="287"/>
      <c r="K1213" s="287">
        <f t="shared" si="1052"/>
        <v>0</v>
      </c>
      <c r="L1213" s="287"/>
      <c r="M1213" s="287"/>
      <c r="N1213" s="287"/>
      <c r="O1213" s="287"/>
      <c r="P1213" s="287"/>
      <c r="Q1213" s="287"/>
      <c r="R1213" s="285">
        <f t="shared" si="901"/>
        <v>0</v>
      </c>
      <c r="S1213" s="287"/>
      <c r="T1213" s="287"/>
      <c r="U1213" s="285"/>
      <c r="V1213" s="287"/>
      <c r="W1213" s="287">
        <v>176004.29</v>
      </c>
      <c r="X1213" s="287"/>
      <c r="Y1213" s="287"/>
      <c r="Z1213" s="287"/>
      <c r="AA1213" s="285">
        <f t="shared" si="1059"/>
        <v>176004.29</v>
      </c>
      <c r="AB1213" s="285">
        <f t="shared" si="1060"/>
        <v>176004.29</v>
      </c>
      <c r="AC1213" s="113">
        <v>0</v>
      </c>
    </row>
    <row r="1214" spans="1:29" ht="28.5" x14ac:dyDescent="0.2">
      <c r="A1214" s="372"/>
      <c r="B1214" s="140" t="s">
        <v>3156</v>
      </c>
      <c r="C1214" s="137" t="s">
        <v>3157</v>
      </c>
      <c r="D1214" s="287"/>
      <c r="E1214" s="285">
        <f>SUM('ADICIONES  2018'!C1214:M1214)</f>
        <v>0</v>
      </c>
      <c r="F1214" s="287"/>
      <c r="G1214" s="287"/>
      <c r="H1214" s="287"/>
      <c r="I1214" s="287"/>
      <c r="J1214" s="287"/>
      <c r="K1214" s="287">
        <f t="shared" si="1052"/>
        <v>0</v>
      </c>
      <c r="L1214" s="287"/>
      <c r="M1214" s="287"/>
      <c r="N1214" s="287"/>
      <c r="O1214" s="287"/>
      <c r="P1214" s="287"/>
      <c r="Q1214" s="287"/>
      <c r="R1214" s="285">
        <f t="shared" si="901"/>
        <v>0</v>
      </c>
      <c r="S1214" s="287"/>
      <c r="T1214" s="287"/>
      <c r="U1214" s="285"/>
      <c r="V1214" s="287"/>
      <c r="W1214" s="287">
        <v>690120.81</v>
      </c>
      <c r="X1214" s="287"/>
      <c r="Y1214" s="287"/>
      <c r="Z1214" s="287"/>
      <c r="AA1214" s="285">
        <f t="shared" si="1059"/>
        <v>690120.81</v>
      </c>
      <c r="AB1214" s="285">
        <f t="shared" si="1060"/>
        <v>690120.81</v>
      </c>
      <c r="AC1214" s="113">
        <v>0</v>
      </c>
    </row>
    <row r="1215" spans="1:29" ht="42.75" hidden="1" x14ac:dyDescent="0.2">
      <c r="A1215" s="372"/>
      <c r="B1215" s="140" t="s">
        <v>3158</v>
      </c>
      <c r="C1215" s="137" t="s">
        <v>3159</v>
      </c>
      <c r="D1215" s="287"/>
      <c r="E1215" s="285">
        <f>SUM('ADICIONES  2018'!C1215:M1215)</f>
        <v>0</v>
      </c>
      <c r="F1215" s="287"/>
      <c r="G1215" s="287"/>
      <c r="H1215" s="287"/>
      <c r="I1215" s="287"/>
      <c r="J1215" s="287"/>
      <c r="K1215" s="287">
        <f t="shared" si="1052"/>
        <v>0</v>
      </c>
      <c r="L1215" s="287"/>
      <c r="M1215" s="287"/>
      <c r="N1215" s="287"/>
      <c r="O1215" s="287"/>
      <c r="P1215" s="287"/>
      <c r="Q1215" s="287"/>
      <c r="R1215" s="285">
        <f t="shared" si="901"/>
        <v>0</v>
      </c>
      <c r="S1215" s="287"/>
      <c r="T1215" s="287"/>
      <c r="U1215" s="285"/>
      <c r="V1215" s="287"/>
      <c r="W1215" s="287">
        <v>0</v>
      </c>
      <c r="X1215" s="287"/>
      <c r="Y1215" s="287"/>
      <c r="Z1215" s="287"/>
      <c r="AA1215" s="285">
        <f t="shared" si="1059"/>
        <v>0</v>
      </c>
      <c r="AB1215" s="285">
        <f t="shared" si="1060"/>
        <v>0</v>
      </c>
      <c r="AC1215" s="113" t="e">
        <f t="shared" si="1061"/>
        <v>#DIV/0!</v>
      </c>
    </row>
    <row r="1216" spans="1:29" ht="28.5" hidden="1" x14ac:dyDescent="0.2">
      <c r="A1216" s="372"/>
      <c r="B1216" s="140" t="s">
        <v>3160</v>
      </c>
      <c r="C1216" s="137" t="s">
        <v>3161</v>
      </c>
      <c r="D1216" s="287"/>
      <c r="E1216" s="285">
        <f>SUM('ADICIONES  2018'!C1216:M1216)</f>
        <v>0</v>
      </c>
      <c r="F1216" s="287"/>
      <c r="G1216" s="287"/>
      <c r="H1216" s="287"/>
      <c r="I1216" s="287"/>
      <c r="J1216" s="287"/>
      <c r="K1216" s="287">
        <f t="shared" si="1052"/>
        <v>0</v>
      </c>
      <c r="L1216" s="287"/>
      <c r="M1216" s="287"/>
      <c r="N1216" s="287"/>
      <c r="O1216" s="287"/>
      <c r="P1216" s="287"/>
      <c r="Q1216" s="287"/>
      <c r="R1216" s="285">
        <f t="shared" si="901"/>
        <v>0</v>
      </c>
      <c r="S1216" s="287"/>
      <c r="T1216" s="287"/>
      <c r="U1216" s="285"/>
      <c r="V1216" s="287"/>
      <c r="W1216" s="287">
        <v>0</v>
      </c>
      <c r="X1216" s="287"/>
      <c r="Y1216" s="287"/>
      <c r="Z1216" s="287"/>
      <c r="AA1216" s="285">
        <f t="shared" si="1059"/>
        <v>0</v>
      </c>
      <c r="AB1216" s="285">
        <f t="shared" si="1060"/>
        <v>0</v>
      </c>
      <c r="AC1216" s="113" t="e">
        <f t="shared" si="1061"/>
        <v>#DIV/0!</v>
      </c>
    </row>
    <row r="1217" spans="1:29" ht="42.75" hidden="1" x14ac:dyDescent="0.2">
      <c r="A1217" s="372"/>
      <c r="B1217" s="140" t="s">
        <v>3162</v>
      </c>
      <c r="C1217" s="137" t="s">
        <v>3163</v>
      </c>
      <c r="D1217" s="287"/>
      <c r="E1217" s="285">
        <f>SUM('ADICIONES  2018'!C1217:M1217)</f>
        <v>0</v>
      </c>
      <c r="F1217" s="287"/>
      <c r="G1217" s="287"/>
      <c r="H1217" s="287"/>
      <c r="I1217" s="287"/>
      <c r="J1217" s="287"/>
      <c r="K1217" s="287">
        <f t="shared" si="1052"/>
        <v>0</v>
      </c>
      <c r="L1217" s="287"/>
      <c r="M1217" s="287"/>
      <c r="N1217" s="287"/>
      <c r="O1217" s="287"/>
      <c r="P1217" s="287"/>
      <c r="Q1217" s="287"/>
      <c r="R1217" s="285">
        <f t="shared" si="901"/>
        <v>0</v>
      </c>
      <c r="S1217" s="287"/>
      <c r="T1217" s="287"/>
      <c r="U1217" s="285"/>
      <c r="V1217" s="287"/>
      <c r="W1217" s="287">
        <v>0</v>
      </c>
      <c r="X1217" s="287"/>
      <c r="Y1217" s="287"/>
      <c r="Z1217" s="287"/>
      <c r="AA1217" s="285">
        <f t="shared" si="1059"/>
        <v>0</v>
      </c>
      <c r="AB1217" s="285">
        <f t="shared" si="1060"/>
        <v>0</v>
      </c>
      <c r="AC1217" s="113" t="e">
        <f t="shared" si="1061"/>
        <v>#DIV/0!</v>
      </c>
    </row>
    <row r="1218" spans="1:29" ht="28.5" x14ac:dyDescent="0.2">
      <c r="A1218" s="372"/>
      <c r="B1218" s="140" t="s">
        <v>3164</v>
      </c>
      <c r="C1218" s="137" t="s">
        <v>3165</v>
      </c>
      <c r="D1218" s="287"/>
      <c r="E1218" s="285">
        <f>SUM('ADICIONES  2018'!C1218:M1218)</f>
        <v>0</v>
      </c>
      <c r="F1218" s="287"/>
      <c r="G1218" s="287"/>
      <c r="H1218" s="287"/>
      <c r="I1218" s="287"/>
      <c r="J1218" s="287"/>
      <c r="K1218" s="287">
        <f t="shared" si="1052"/>
        <v>0</v>
      </c>
      <c r="L1218" s="287"/>
      <c r="M1218" s="287"/>
      <c r="N1218" s="287"/>
      <c r="O1218" s="287"/>
      <c r="P1218" s="287"/>
      <c r="Q1218" s="287"/>
      <c r="R1218" s="285">
        <f t="shared" si="901"/>
        <v>0</v>
      </c>
      <c r="S1218" s="287"/>
      <c r="T1218" s="287"/>
      <c r="U1218" s="285"/>
      <c r="V1218" s="287"/>
      <c r="W1218" s="287">
        <v>2466039.8199999998</v>
      </c>
      <c r="X1218" s="287"/>
      <c r="Y1218" s="287"/>
      <c r="Z1218" s="287"/>
      <c r="AA1218" s="285">
        <f t="shared" si="1059"/>
        <v>2466039.8199999998</v>
      </c>
      <c r="AB1218" s="285">
        <f t="shared" si="1060"/>
        <v>2466039.8199999998</v>
      </c>
      <c r="AC1218" s="113">
        <v>0</v>
      </c>
    </row>
    <row r="1219" spans="1:29" ht="28.5" hidden="1" x14ac:dyDescent="0.2">
      <c r="A1219" s="372"/>
      <c r="B1219" s="140" t="s">
        <v>3166</v>
      </c>
      <c r="C1219" s="137" t="s">
        <v>3167</v>
      </c>
      <c r="D1219" s="287"/>
      <c r="E1219" s="285">
        <f>SUM('ADICIONES  2018'!C1219:M1219)</f>
        <v>0</v>
      </c>
      <c r="F1219" s="287"/>
      <c r="G1219" s="287"/>
      <c r="H1219" s="287"/>
      <c r="I1219" s="287"/>
      <c r="J1219" s="287"/>
      <c r="K1219" s="287">
        <f t="shared" si="1052"/>
        <v>0</v>
      </c>
      <c r="L1219" s="287"/>
      <c r="M1219" s="287"/>
      <c r="N1219" s="287"/>
      <c r="O1219" s="287"/>
      <c r="P1219" s="287"/>
      <c r="Q1219" s="287"/>
      <c r="R1219" s="285">
        <f t="shared" si="901"/>
        <v>0</v>
      </c>
      <c r="S1219" s="287"/>
      <c r="T1219" s="287"/>
      <c r="U1219" s="285"/>
      <c r="V1219" s="287"/>
      <c r="W1219" s="287">
        <v>0</v>
      </c>
      <c r="X1219" s="287"/>
      <c r="Y1219" s="287"/>
      <c r="Z1219" s="287"/>
      <c r="AA1219" s="285">
        <f t="shared" si="1059"/>
        <v>0</v>
      </c>
      <c r="AB1219" s="285">
        <f t="shared" si="1060"/>
        <v>0</v>
      </c>
      <c r="AC1219" s="113" t="e">
        <f t="shared" si="1061"/>
        <v>#DIV/0!</v>
      </c>
    </row>
    <row r="1220" spans="1:29" ht="28.5" hidden="1" x14ac:dyDescent="0.2">
      <c r="A1220" s="372"/>
      <c r="B1220" s="140" t="s">
        <v>3168</v>
      </c>
      <c r="C1220" s="137" t="s">
        <v>3169</v>
      </c>
      <c r="D1220" s="287"/>
      <c r="E1220" s="285">
        <f>SUM('ADICIONES  2018'!C1220:M1220)</f>
        <v>0</v>
      </c>
      <c r="F1220" s="287"/>
      <c r="G1220" s="287"/>
      <c r="H1220" s="287"/>
      <c r="I1220" s="287"/>
      <c r="J1220" s="287"/>
      <c r="K1220" s="287">
        <f t="shared" si="1052"/>
        <v>0</v>
      </c>
      <c r="L1220" s="287"/>
      <c r="M1220" s="287"/>
      <c r="N1220" s="287"/>
      <c r="O1220" s="287"/>
      <c r="P1220" s="287"/>
      <c r="Q1220" s="287"/>
      <c r="R1220" s="285">
        <f t="shared" si="901"/>
        <v>0</v>
      </c>
      <c r="S1220" s="287"/>
      <c r="T1220" s="287"/>
      <c r="U1220" s="285"/>
      <c r="V1220" s="287"/>
      <c r="W1220" s="287">
        <v>0</v>
      </c>
      <c r="X1220" s="287"/>
      <c r="Y1220" s="287"/>
      <c r="Z1220" s="287"/>
      <c r="AA1220" s="285">
        <f t="shared" si="1059"/>
        <v>0</v>
      </c>
      <c r="AB1220" s="285">
        <f t="shared" si="1060"/>
        <v>0</v>
      </c>
      <c r="AC1220" s="113" t="e">
        <f t="shared" si="1061"/>
        <v>#DIV/0!</v>
      </c>
    </row>
    <row r="1221" spans="1:29" ht="42.75" hidden="1" x14ac:dyDescent="0.2">
      <c r="B1221" s="140" t="s">
        <v>2476</v>
      </c>
      <c r="C1221" s="137" t="s">
        <v>2477</v>
      </c>
      <c r="D1221" s="287"/>
      <c r="E1221" s="285">
        <f>SUM('ADICIONES  2018'!C1221:M1221)</f>
        <v>0</v>
      </c>
      <c r="F1221" s="287"/>
      <c r="G1221" s="287"/>
      <c r="H1221" s="287"/>
      <c r="I1221" s="287"/>
      <c r="J1221" s="287"/>
      <c r="K1221" s="287">
        <f t="shared" si="1052"/>
        <v>0</v>
      </c>
      <c r="L1221" s="287"/>
      <c r="M1221" s="287"/>
      <c r="N1221" s="287"/>
      <c r="O1221" s="287"/>
      <c r="P1221" s="287"/>
      <c r="Q1221" s="287"/>
      <c r="R1221" s="285">
        <f t="shared" si="901"/>
        <v>0</v>
      </c>
      <c r="S1221" s="287"/>
      <c r="T1221" s="287"/>
      <c r="U1221" s="287"/>
      <c r="V1221" s="287"/>
      <c r="W1221" s="287">
        <v>0</v>
      </c>
      <c r="X1221" s="287"/>
      <c r="Y1221" s="287"/>
      <c r="Z1221" s="287"/>
      <c r="AA1221" s="285">
        <f t="shared" si="1059"/>
        <v>0</v>
      </c>
      <c r="AB1221" s="285">
        <f t="shared" si="1060"/>
        <v>0</v>
      </c>
      <c r="AC1221" s="113" t="e">
        <f t="shared" si="1061"/>
        <v>#DIV/0!</v>
      </c>
    </row>
    <row r="1222" spans="1:29" ht="28.5" hidden="1" x14ac:dyDescent="0.2">
      <c r="B1222" s="140" t="s">
        <v>2478</v>
      </c>
      <c r="C1222" s="137" t="s">
        <v>2479</v>
      </c>
      <c r="D1222" s="287"/>
      <c r="E1222" s="285">
        <f>SUM('ADICIONES  2018'!C1222:M1222)</f>
        <v>0</v>
      </c>
      <c r="F1222" s="287"/>
      <c r="G1222" s="287"/>
      <c r="H1222" s="287"/>
      <c r="I1222" s="287"/>
      <c r="J1222" s="287"/>
      <c r="K1222" s="287">
        <f t="shared" si="1052"/>
        <v>0</v>
      </c>
      <c r="L1222" s="287"/>
      <c r="M1222" s="287"/>
      <c r="N1222" s="287"/>
      <c r="O1222" s="287"/>
      <c r="P1222" s="287"/>
      <c r="Q1222" s="287"/>
      <c r="R1222" s="285">
        <f t="shared" si="901"/>
        <v>0</v>
      </c>
      <c r="S1222" s="287"/>
      <c r="T1222" s="287"/>
      <c r="U1222" s="287"/>
      <c r="V1222" s="287"/>
      <c r="W1222" s="287">
        <v>0</v>
      </c>
      <c r="X1222" s="287"/>
      <c r="Y1222" s="287"/>
      <c r="Z1222" s="287"/>
      <c r="AA1222" s="285">
        <f t="shared" si="1058"/>
        <v>0</v>
      </c>
      <c r="AB1222" s="285">
        <f t="shared" si="1053"/>
        <v>0</v>
      </c>
      <c r="AC1222" s="113" t="e">
        <f t="shared" si="861"/>
        <v>#DIV/0!</v>
      </c>
    </row>
    <row r="1223" spans="1:29" ht="57" hidden="1" x14ac:dyDescent="0.2">
      <c r="B1223" s="140" t="s">
        <v>2480</v>
      </c>
      <c r="C1223" s="137" t="s">
        <v>2481</v>
      </c>
      <c r="D1223" s="287"/>
      <c r="E1223" s="285">
        <f>SUM('ADICIONES  2018'!C1223:M1223)</f>
        <v>0</v>
      </c>
      <c r="F1223" s="287"/>
      <c r="G1223" s="287"/>
      <c r="H1223" s="287"/>
      <c r="I1223" s="287"/>
      <c r="J1223" s="287"/>
      <c r="K1223" s="287">
        <f t="shared" si="1052"/>
        <v>0</v>
      </c>
      <c r="L1223" s="287"/>
      <c r="M1223" s="287"/>
      <c r="N1223" s="287"/>
      <c r="O1223" s="287"/>
      <c r="P1223" s="287"/>
      <c r="Q1223" s="287"/>
      <c r="R1223" s="285">
        <f t="shared" si="901"/>
        <v>0</v>
      </c>
      <c r="S1223" s="287"/>
      <c r="T1223" s="287"/>
      <c r="U1223" s="287"/>
      <c r="V1223" s="287"/>
      <c r="W1223" s="287">
        <v>0</v>
      </c>
      <c r="X1223" s="287"/>
      <c r="Y1223" s="287"/>
      <c r="Z1223" s="287"/>
      <c r="AA1223" s="285">
        <f t="shared" si="1058"/>
        <v>0</v>
      </c>
      <c r="AB1223" s="285">
        <f t="shared" si="1053"/>
        <v>0</v>
      </c>
      <c r="AC1223" s="113" t="e">
        <f t="shared" si="861"/>
        <v>#DIV/0!</v>
      </c>
    </row>
    <row r="1224" spans="1:29" ht="57" hidden="1" x14ac:dyDescent="0.2">
      <c r="B1224" s="140" t="s">
        <v>2482</v>
      </c>
      <c r="C1224" s="137" t="s">
        <v>2481</v>
      </c>
      <c r="D1224" s="287"/>
      <c r="E1224" s="285">
        <f>SUM('ADICIONES  2018'!C1224:M1224)</f>
        <v>0</v>
      </c>
      <c r="F1224" s="287"/>
      <c r="G1224" s="287"/>
      <c r="H1224" s="287"/>
      <c r="I1224" s="287"/>
      <c r="J1224" s="287"/>
      <c r="K1224" s="287">
        <f t="shared" si="1052"/>
        <v>0</v>
      </c>
      <c r="L1224" s="287"/>
      <c r="M1224" s="287"/>
      <c r="N1224" s="287"/>
      <c r="O1224" s="287"/>
      <c r="P1224" s="287"/>
      <c r="Q1224" s="287"/>
      <c r="R1224" s="285">
        <f t="shared" si="901"/>
        <v>0</v>
      </c>
      <c r="S1224" s="287"/>
      <c r="T1224" s="287"/>
      <c r="U1224" s="287"/>
      <c r="V1224" s="287"/>
      <c r="W1224" s="287">
        <v>0</v>
      </c>
      <c r="X1224" s="287"/>
      <c r="Y1224" s="287"/>
      <c r="Z1224" s="287"/>
      <c r="AA1224" s="285">
        <f t="shared" si="1058"/>
        <v>0</v>
      </c>
      <c r="AB1224" s="285">
        <f t="shared" si="1053"/>
        <v>0</v>
      </c>
      <c r="AC1224" s="113" t="e">
        <f t="shared" si="861"/>
        <v>#DIV/0!</v>
      </c>
    </row>
    <row r="1225" spans="1:29" s="79" customFormat="1" ht="31.5" x14ac:dyDescent="0.2">
      <c r="A1225" s="363"/>
      <c r="B1225" s="133" t="s">
        <v>979</v>
      </c>
      <c r="C1225" s="138" t="s">
        <v>1621</v>
      </c>
      <c r="D1225" s="105">
        <f>SUM(D1226:D1229)</f>
        <v>0</v>
      </c>
      <c r="E1225" s="105">
        <f>SUM('ADICIONES  2018'!C1225:M1225)</f>
        <v>1820799634.96</v>
      </c>
      <c r="F1225" s="105">
        <f t="shared" ref="F1225:J1225" si="1062">SUM(F1226:F1229)</f>
        <v>126400.55</v>
      </c>
      <c r="G1225" s="105">
        <f t="shared" si="1062"/>
        <v>0</v>
      </c>
      <c r="H1225" s="105">
        <f t="shared" si="1062"/>
        <v>0</v>
      </c>
      <c r="I1225" s="105">
        <f t="shared" si="1062"/>
        <v>0</v>
      </c>
      <c r="J1225" s="105">
        <f t="shared" si="1062"/>
        <v>0</v>
      </c>
      <c r="K1225" s="105">
        <f t="shared" si="1052"/>
        <v>1820673234.4100001</v>
      </c>
      <c r="L1225" s="105">
        <f t="shared" ref="L1225:Q1225" si="1063">SUM(L1226:L1229)</f>
        <v>0</v>
      </c>
      <c r="M1225" s="105">
        <f t="shared" si="1063"/>
        <v>0</v>
      </c>
      <c r="N1225" s="105">
        <f t="shared" si="1063"/>
        <v>0</v>
      </c>
      <c r="O1225" s="105">
        <f t="shared" si="1063"/>
        <v>0</v>
      </c>
      <c r="P1225" s="105">
        <f t="shared" si="1063"/>
        <v>1820673234.4100001</v>
      </c>
      <c r="Q1225" s="105">
        <f t="shared" si="1063"/>
        <v>0</v>
      </c>
      <c r="R1225" s="105">
        <f t="shared" si="901"/>
        <v>1820673234.4100001</v>
      </c>
      <c r="S1225" s="105">
        <f t="shared" ref="S1225:Z1225" si="1064">SUM(S1226:S1229)</f>
        <v>0</v>
      </c>
      <c r="T1225" s="105">
        <f t="shared" si="1064"/>
        <v>0</v>
      </c>
      <c r="U1225" s="105">
        <f t="shared" si="1064"/>
        <v>126400.55</v>
      </c>
      <c r="V1225" s="105">
        <f t="shared" si="1064"/>
        <v>0</v>
      </c>
      <c r="W1225" s="105">
        <f t="shared" si="1064"/>
        <v>0</v>
      </c>
      <c r="X1225" s="105">
        <f t="shared" si="1064"/>
        <v>0</v>
      </c>
      <c r="Y1225" s="105">
        <f t="shared" si="1064"/>
        <v>-126400.55000001192</v>
      </c>
      <c r="Z1225" s="105">
        <f t="shared" si="1064"/>
        <v>0</v>
      </c>
      <c r="AA1225" s="105">
        <f t="shared" ref="AA1225:AA1256" si="1065">SUM(S1225:Z1225)</f>
        <v>-1.1918018572032452E-8</v>
      </c>
      <c r="AB1225" s="105">
        <f t="shared" si="1053"/>
        <v>1820673234.4100001</v>
      </c>
      <c r="AC1225" s="104">
        <f t="shared" si="861"/>
        <v>1</v>
      </c>
    </row>
    <row r="1226" spans="1:29" s="21" customFormat="1" x14ac:dyDescent="0.2">
      <c r="A1226" s="92"/>
      <c r="B1226" s="140" t="s">
        <v>980</v>
      </c>
      <c r="C1226" s="141" t="s">
        <v>1622</v>
      </c>
      <c r="D1226" s="285">
        <v>0</v>
      </c>
      <c r="E1226" s="285">
        <f>SUM('ADICIONES  2018'!C1226:M1226)</f>
        <v>171177769.69</v>
      </c>
      <c r="F1226" s="285">
        <v>126400.55</v>
      </c>
      <c r="G1226" s="285">
        <v>0</v>
      </c>
      <c r="H1226" s="285">
        <v>0</v>
      </c>
      <c r="I1226" s="285">
        <v>0</v>
      </c>
      <c r="J1226" s="285">
        <v>0</v>
      </c>
      <c r="K1226" s="285">
        <f t="shared" si="1052"/>
        <v>171051369.13999999</v>
      </c>
      <c r="L1226" s="285">
        <v>0</v>
      </c>
      <c r="M1226" s="285">
        <v>0</v>
      </c>
      <c r="N1226" s="285">
        <v>0</v>
      </c>
      <c r="O1226" s="285">
        <v>0</v>
      </c>
      <c r="P1226" s="285">
        <v>171177769.69</v>
      </c>
      <c r="Q1226" s="285">
        <v>0</v>
      </c>
      <c r="R1226" s="285">
        <f t="shared" si="901"/>
        <v>171177769.69</v>
      </c>
      <c r="S1226" s="285">
        <v>0</v>
      </c>
      <c r="T1226" s="285">
        <v>0</v>
      </c>
      <c r="U1226" s="285">
        <v>0</v>
      </c>
      <c r="V1226" s="285">
        <v>0</v>
      </c>
      <c r="W1226" s="285">
        <v>0</v>
      </c>
      <c r="X1226" s="285">
        <v>0</v>
      </c>
      <c r="Y1226" s="285">
        <v>-126400.55000001192</v>
      </c>
      <c r="Z1226" s="285">
        <v>0</v>
      </c>
      <c r="AA1226" s="285">
        <f t="shared" si="1065"/>
        <v>-126400.55000001192</v>
      </c>
      <c r="AB1226" s="285">
        <f t="shared" si="1053"/>
        <v>171051369.13999999</v>
      </c>
      <c r="AC1226" s="113">
        <f t="shared" si="861"/>
        <v>1</v>
      </c>
    </row>
    <row r="1227" spans="1:29" s="21" customFormat="1" x14ac:dyDescent="0.2">
      <c r="A1227" s="92"/>
      <c r="B1227" s="140" t="s">
        <v>980</v>
      </c>
      <c r="C1227" s="141" t="s">
        <v>1622</v>
      </c>
      <c r="D1227" s="285">
        <v>0</v>
      </c>
      <c r="E1227" s="285">
        <f>SUM('ADICIONES  2018'!C1227:M1227)</f>
        <v>1629806168.99</v>
      </c>
      <c r="F1227" s="285">
        <v>0</v>
      </c>
      <c r="G1227" s="285">
        <v>0</v>
      </c>
      <c r="H1227" s="285">
        <v>0</v>
      </c>
      <c r="I1227" s="285">
        <v>0</v>
      </c>
      <c r="J1227" s="285">
        <v>0</v>
      </c>
      <c r="K1227" s="285">
        <f t="shared" si="1052"/>
        <v>1629806168.99</v>
      </c>
      <c r="L1227" s="285">
        <v>0</v>
      </c>
      <c r="M1227" s="285">
        <v>0</v>
      </c>
      <c r="N1227" s="285">
        <v>0</v>
      </c>
      <c r="O1227" s="285">
        <v>0</v>
      </c>
      <c r="P1227" s="285">
        <v>1629806168.99</v>
      </c>
      <c r="Q1227" s="285">
        <v>0</v>
      </c>
      <c r="R1227" s="285">
        <f t="shared" si="901"/>
        <v>1629806168.99</v>
      </c>
      <c r="S1227" s="285">
        <v>0</v>
      </c>
      <c r="T1227" s="285">
        <v>0</v>
      </c>
      <c r="U1227" s="285">
        <v>0</v>
      </c>
      <c r="V1227" s="285">
        <v>0</v>
      </c>
      <c r="W1227" s="285">
        <v>0</v>
      </c>
      <c r="X1227" s="285">
        <v>0</v>
      </c>
      <c r="Y1227" s="285">
        <v>0</v>
      </c>
      <c r="Z1227" s="285">
        <v>0</v>
      </c>
      <c r="AA1227" s="285">
        <f t="shared" si="1065"/>
        <v>0</v>
      </c>
      <c r="AB1227" s="285">
        <f t="shared" si="1053"/>
        <v>1629806168.99</v>
      </c>
      <c r="AC1227" s="113">
        <f t="shared" si="861"/>
        <v>1</v>
      </c>
    </row>
    <row r="1228" spans="1:29" s="21" customFormat="1" x14ac:dyDescent="0.2">
      <c r="A1228" s="92"/>
      <c r="B1228" s="140" t="s">
        <v>980</v>
      </c>
      <c r="C1228" s="141" t="s">
        <v>1622</v>
      </c>
      <c r="D1228" s="285"/>
      <c r="E1228" s="285">
        <f>SUM('ADICIONES  2018'!C1228:M1228)</f>
        <v>19689295.73</v>
      </c>
      <c r="F1228" s="285"/>
      <c r="G1228" s="285"/>
      <c r="H1228" s="285"/>
      <c r="I1228" s="285"/>
      <c r="J1228" s="285"/>
      <c r="K1228" s="285">
        <f t="shared" si="1052"/>
        <v>19689295.73</v>
      </c>
      <c r="L1228" s="285"/>
      <c r="M1228" s="285"/>
      <c r="N1228" s="285"/>
      <c r="O1228" s="285"/>
      <c r="P1228" s="285">
        <v>19689295.73</v>
      </c>
      <c r="Q1228" s="285"/>
      <c r="R1228" s="285">
        <f t="shared" si="901"/>
        <v>19689295.73</v>
      </c>
      <c r="S1228" s="285"/>
      <c r="T1228" s="285"/>
      <c r="U1228" s="285"/>
      <c r="V1228" s="285"/>
      <c r="W1228" s="285"/>
      <c r="X1228" s="285"/>
      <c r="Y1228" s="285"/>
      <c r="Z1228" s="285"/>
      <c r="AA1228" s="285">
        <f t="shared" si="1065"/>
        <v>0</v>
      </c>
      <c r="AB1228" s="285">
        <f t="shared" si="1053"/>
        <v>19689295.73</v>
      </c>
      <c r="AC1228" s="113">
        <f t="shared" si="861"/>
        <v>1</v>
      </c>
    </row>
    <row r="1229" spans="1:29" s="21" customFormat="1" x14ac:dyDescent="0.2">
      <c r="A1229" s="92"/>
      <c r="B1229" s="140" t="s">
        <v>980</v>
      </c>
      <c r="C1229" s="141" t="s">
        <v>1622</v>
      </c>
      <c r="D1229" s="285"/>
      <c r="E1229" s="285">
        <f>SUM('ADICIONES  2018'!C1229:M1229)</f>
        <v>126400.55</v>
      </c>
      <c r="F1229" s="285"/>
      <c r="G1229" s="285"/>
      <c r="H1229" s="285"/>
      <c r="I1229" s="285"/>
      <c r="J1229" s="285"/>
      <c r="K1229" s="285">
        <f t="shared" si="1052"/>
        <v>126400.55</v>
      </c>
      <c r="L1229" s="285"/>
      <c r="M1229" s="285"/>
      <c r="N1229" s="285"/>
      <c r="O1229" s="285"/>
      <c r="P1229" s="285"/>
      <c r="Q1229" s="285"/>
      <c r="R1229" s="285">
        <f t="shared" si="901"/>
        <v>0</v>
      </c>
      <c r="S1229" s="285"/>
      <c r="T1229" s="285"/>
      <c r="U1229" s="283">
        <v>126400.55</v>
      </c>
      <c r="V1229" s="285"/>
      <c r="W1229" s="285"/>
      <c r="X1229" s="285"/>
      <c r="Y1229" s="285"/>
      <c r="Z1229" s="285"/>
      <c r="AA1229" s="285">
        <f t="shared" ref="AA1229" si="1066">SUM(S1229:Z1229)</f>
        <v>126400.55</v>
      </c>
      <c r="AB1229" s="285">
        <f t="shared" si="1053"/>
        <v>126400.55</v>
      </c>
      <c r="AC1229" s="113">
        <f t="shared" si="861"/>
        <v>1</v>
      </c>
    </row>
    <row r="1230" spans="1:29" s="79" customFormat="1" ht="31.5" x14ac:dyDescent="0.2">
      <c r="A1230" s="363"/>
      <c r="B1230" s="133" t="s">
        <v>981</v>
      </c>
      <c r="C1230" s="138" t="s">
        <v>1623</v>
      </c>
      <c r="D1230" s="105">
        <f>SUM(D1231:D1232)</f>
        <v>0</v>
      </c>
      <c r="E1230" s="105">
        <f>SUM('ADICIONES  2018'!C1230:M1230)</f>
        <v>9733355439.9899998</v>
      </c>
      <c r="F1230" s="105">
        <f t="shared" ref="F1230:J1230" si="1067">SUM(F1231:F1232)</f>
        <v>0</v>
      </c>
      <c r="G1230" s="105">
        <f t="shared" si="1067"/>
        <v>0</v>
      </c>
      <c r="H1230" s="105">
        <f t="shared" si="1067"/>
        <v>0</v>
      </c>
      <c r="I1230" s="105">
        <f t="shared" si="1067"/>
        <v>0</v>
      </c>
      <c r="J1230" s="105">
        <f t="shared" si="1067"/>
        <v>0</v>
      </c>
      <c r="K1230" s="105">
        <f t="shared" si="1052"/>
        <v>9733355439.9899998</v>
      </c>
      <c r="L1230" s="105">
        <f t="shared" ref="L1230:Q1230" si="1068">SUM(L1231:L1232)</f>
        <v>0</v>
      </c>
      <c r="M1230" s="105">
        <f t="shared" si="1068"/>
        <v>0</v>
      </c>
      <c r="N1230" s="105">
        <f t="shared" si="1068"/>
        <v>0</v>
      </c>
      <c r="O1230" s="105">
        <f t="shared" si="1068"/>
        <v>0</v>
      </c>
      <c r="P1230" s="105">
        <f t="shared" si="1068"/>
        <v>9733355439.9899998</v>
      </c>
      <c r="Q1230" s="105">
        <f t="shared" si="1068"/>
        <v>0</v>
      </c>
      <c r="R1230" s="105">
        <f t="shared" si="901"/>
        <v>9733355439.9899998</v>
      </c>
      <c r="S1230" s="105">
        <f t="shared" ref="S1230:Z1230" si="1069">SUM(S1231:S1232)</f>
        <v>0</v>
      </c>
      <c r="T1230" s="105">
        <f t="shared" si="1069"/>
        <v>0</v>
      </c>
      <c r="U1230" s="105">
        <f t="shared" si="1069"/>
        <v>0</v>
      </c>
      <c r="V1230" s="105">
        <f t="shared" si="1069"/>
        <v>0</v>
      </c>
      <c r="W1230" s="105">
        <f t="shared" si="1069"/>
        <v>0</v>
      </c>
      <c r="X1230" s="105">
        <f t="shared" si="1069"/>
        <v>0</v>
      </c>
      <c r="Y1230" s="105">
        <f t="shared" si="1069"/>
        <v>0</v>
      </c>
      <c r="Z1230" s="105">
        <f t="shared" si="1069"/>
        <v>0</v>
      </c>
      <c r="AA1230" s="105">
        <f t="shared" si="1065"/>
        <v>0</v>
      </c>
      <c r="AB1230" s="105">
        <f t="shared" si="1053"/>
        <v>9733355439.9899998</v>
      </c>
      <c r="AC1230" s="104">
        <f t="shared" si="861"/>
        <v>1</v>
      </c>
    </row>
    <row r="1231" spans="1:29" s="21" customFormat="1" x14ac:dyDescent="0.2">
      <c r="A1231" s="92"/>
      <c r="B1231" s="140" t="s">
        <v>982</v>
      </c>
      <c r="C1231" s="141" t="s">
        <v>1624</v>
      </c>
      <c r="D1231" s="285">
        <v>0</v>
      </c>
      <c r="E1231" s="285">
        <f>SUM('ADICIONES  2018'!C1231:M1231)</f>
        <v>182843711</v>
      </c>
      <c r="F1231" s="285">
        <v>0</v>
      </c>
      <c r="G1231" s="285">
        <v>0</v>
      </c>
      <c r="H1231" s="285">
        <v>0</v>
      </c>
      <c r="I1231" s="285">
        <v>0</v>
      </c>
      <c r="J1231" s="285">
        <v>0</v>
      </c>
      <c r="K1231" s="285">
        <f t="shared" si="1052"/>
        <v>182843711</v>
      </c>
      <c r="L1231" s="285">
        <v>0</v>
      </c>
      <c r="M1231" s="285">
        <v>0</v>
      </c>
      <c r="N1231" s="285">
        <v>0</v>
      </c>
      <c r="O1231" s="285">
        <v>0</v>
      </c>
      <c r="P1231" s="285">
        <v>182843711</v>
      </c>
      <c r="Q1231" s="285">
        <v>0</v>
      </c>
      <c r="R1231" s="285">
        <f t="shared" si="901"/>
        <v>182843711</v>
      </c>
      <c r="S1231" s="285">
        <v>0</v>
      </c>
      <c r="T1231" s="285">
        <v>0</v>
      </c>
      <c r="U1231" s="285">
        <v>0</v>
      </c>
      <c r="V1231" s="285">
        <v>0</v>
      </c>
      <c r="W1231" s="285">
        <v>0</v>
      </c>
      <c r="X1231" s="285">
        <v>0</v>
      </c>
      <c r="Y1231" s="285">
        <v>0</v>
      </c>
      <c r="Z1231" s="285">
        <v>0</v>
      </c>
      <c r="AA1231" s="285">
        <f t="shared" si="1065"/>
        <v>0</v>
      </c>
      <c r="AB1231" s="285">
        <f t="shared" si="1053"/>
        <v>182843711</v>
      </c>
      <c r="AC1231" s="113">
        <f t="shared" si="861"/>
        <v>1</v>
      </c>
    </row>
    <row r="1232" spans="1:29" s="21" customFormat="1" x14ac:dyDescent="0.2">
      <c r="A1232" s="92"/>
      <c r="B1232" s="140" t="s">
        <v>982</v>
      </c>
      <c r="C1232" s="141" t="s">
        <v>1624</v>
      </c>
      <c r="D1232" s="285"/>
      <c r="E1232" s="285">
        <f>SUM('ADICIONES  2018'!C1232:M1232)</f>
        <v>9550511728.9899998</v>
      </c>
      <c r="F1232" s="285"/>
      <c r="G1232" s="285"/>
      <c r="H1232" s="285"/>
      <c r="I1232" s="285"/>
      <c r="J1232" s="285"/>
      <c r="K1232" s="285">
        <f t="shared" si="1052"/>
        <v>9550511728.9899998</v>
      </c>
      <c r="L1232" s="285"/>
      <c r="M1232" s="285"/>
      <c r="N1232" s="285"/>
      <c r="O1232" s="285"/>
      <c r="P1232" s="285">
        <v>9550511728.9899998</v>
      </c>
      <c r="Q1232" s="285"/>
      <c r="R1232" s="285">
        <f t="shared" si="901"/>
        <v>9550511728.9899998</v>
      </c>
      <c r="S1232" s="285"/>
      <c r="T1232" s="285"/>
      <c r="U1232" s="285"/>
      <c r="V1232" s="285"/>
      <c r="W1232" s="285"/>
      <c r="X1232" s="285"/>
      <c r="Y1232" s="285"/>
      <c r="Z1232" s="285"/>
      <c r="AA1232" s="285">
        <f t="shared" si="1065"/>
        <v>0</v>
      </c>
      <c r="AB1232" s="285">
        <f t="shared" si="1053"/>
        <v>9550511728.9899998</v>
      </c>
      <c r="AC1232" s="113">
        <f t="shared" si="861"/>
        <v>1</v>
      </c>
    </row>
    <row r="1233" spans="1:29" s="79" customFormat="1" ht="31.5" x14ac:dyDescent="0.2">
      <c r="A1233" s="363"/>
      <c r="B1233" s="133" t="s">
        <v>983</v>
      </c>
      <c r="C1233" s="138" t="s">
        <v>1625</v>
      </c>
      <c r="D1233" s="105">
        <f>SUM(D1234:D1235)</f>
        <v>0</v>
      </c>
      <c r="E1233" s="105">
        <f>SUM('ADICIONES  2018'!C1233:M1233)</f>
        <v>1034069779.8099999</v>
      </c>
      <c r="F1233" s="105">
        <f t="shared" ref="F1233:J1233" si="1070">SUM(F1234:F1235)</f>
        <v>0</v>
      </c>
      <c r="G1233" s="105">
        <f t="shared" si="1070"/>
        <v>0</v>
      </c>
      <c r="H1233" s="105">
        <f t="shared" si="1070"/>
        <v>0</v>
      </c>
      <c r="I1233" s="105">
        <f t="shared" si="1070"/>
        <v>0</v>
      </c>
      <c r="J1233" s="105">
        <f t="shared" si="1070"/>
        <v>0</v>
      </c>
      <c r="K1233" s="105">
        <f t="shared" si="1052"/>
        <v>1034069779.8099999</v>
      </c>
      <c r="L1233" s="105">
        <f t="shared" ref="L1233:Q1233" si="1071">SUM(L1234:L1235)</f>
        <v>0</v>
      </c>
      <c r="M1233" s="105">
        <f t="shared" si="1071"/>
        <v>0</v>
      </c>
      <c r="N1233" s="105">
        <f t="shared" si="1071"/>
        <v>0</v>
      </c>
      <c r="O1233" s="105">
        <f t="shared" si="1071"/>
        <v>0</v>
      </c>
      <c r="P1233" s="105">
        <f t="shared" si="1071"/>
        <v>1034069779.8099999</v>
      </c>
      <c r="Q1233" s="105">
        <f t="shared" si="1071"/>
        <v>0</v>
      </c>
      <c r="R1233" s="105">
        <f>SUM(L1233:Q1233)</f>
        <v>1034069779.8099999</v>
      </c>
      <c r="S1233" s="105">
        <f t="shared" ref="S1233:Z1233" si="1072">SUM(S1234:S1235)</f>
        <v>0</v>
      </c>
      <c r="T1233" s="105">
        <f t="shared" si="1072"/>
        <v>0</v>
      </c>
      <c r="U1233" s="105">
        <f t="shared" si="1072"/>
        <v>0</v>
      </c>
      <c r="V1233" s="105">
        <f t="shared" si="1072"/>
        <v>0</v>
      </c>
      <c r="W1233" s="105">
        <f t="shared" si="1072"/>
        <v>0</v>
      </c>
      <c r="X1233" s="105">
        <f t="shared" si="1072"/>
        <v>0</v>
      </c>
      <c r="Y1233" s="105">
        <f t="shared" si="1072"/>
        <v>0</v>
      </c>
      <c r="Z1233" s="105">
        <f t="shared" si="1072"/>
        <v>0</v>
      </c>
      <c r="AA1233" s="105">
        <f t="shared" si="1065"/>
        <v>0</v>
      </c>
      <c r="AB1233" s="105">
        <f>+R1233+AA1233</f>
        <v>1034069779.8099999</v>
      </c>
      <c r="AC1233" s="104">
        <f t="shared" si="861"/>
        <v>1</v>
      </c>
    </row>
    <row r="1234" spans="1:29" ht="28.5" x14ac:dyDescent="0.2">
      <c r="B1234" s="140" t="s">
        <v>984</v>
      </c>
      <c r="C1234" s="137" t="s">
        <v>1626</v>
      </c>
      <c r="D1234" s="287">
        <v>0</v>
      </c>
      <c r="E1234" s="285">
        <f>SUM('ADICIONES  2018'!C1234:M1234)</f>
        <v>256832697.63999999</v>
      </c>
      <c r="F1234" s="287">
        <v>0</v>
      </c>
      <c r="G1234" s="287">
        <v>0</v>
      </c>
      <c r="H1234" s="287">
        <v>0</v>
      </c>
      <c r="I1234" s="287">
        <v>0</v>
      </c>
      <c r="J1234" s="287">
        <v>0</v>
      </c>
      <c r="K1234" s="287">
        <f t="shared" si="1052"/>
        <v>256832697.63999999</v>
      </c>
      <c r="L1234" s="287">
        <v>0</v>
      </c>
      <c r="M1234" s="287">
        <v>0</v>
      </c>
      <c r="N1234" s="287">
        <v>0</v>
      </c>
      <c r="O1234" s="287">
        <v>0</v>
      </c>
      <c r="P1234" s="287">
        <v>256832697.63999999</v>
      </c>
      <c r="Q1234" s="287">
        <v>0</v>
      </c>
      <c r="R1234" s="287">
        <f>SUM(L1234:Q1234)</f>
        <v>256832697.63999999</v>
      </c>
      <c r="S1234" s="287">
        <v>0</v>
      </c>
      <c r="T1234" s="287">
        <v>0</v>
      </c>
      <c r="U1234" s="287">
        <v>0</v>
      </c>
      <c r="V1234" s="287">
        <v>0</v>
      </c>
      <c r="W1234" s="287">
        <v>0</v>
      </c>
      <c r="X1234" s="287">
        <v>0</v>
      </c>
      <c r="Y1234" s="287">
        <v>0</v>
      </c>
      <c r="Z1234" s="287">
        <v>0</v>
      </c>
      <c r="AA1234" s="287">
        <f>SUM(S1234:Z1234)</f>
        <v>0</v>
      </c>
      <c r="AB1234" s="287">
        <f>+R1234+AA1234</f>
        <v>256832697.63999999</v>
      </c>
      <c r="AC1234" s="37">
        <f t="shared" ref="AC1234:AC1325" si="1073">+AB1234/K1234</f>
        <v>1</v>
      </c>
    </row>
    <row r="1235" spans="1:29" ht="28.5" x14ac:dyDescent="0.2">
      <c r="B1235" s="140" t="s">
        <v>984</v>
      </c>
      <c r="C1235" s="137" t="s">
        <v>1626</v>
      </c>
      <c r="D1235" s="287"/>
      <c r="E1235" s="285">
        <f>SUM('ADICIONES  2018'!C1235:M1235)</f>
        <v>777237082.16999996</v>
      </c>
      <c r="F1235" s="287"/>
      <c r="G1235" s="287"/>
      <c r="H1235" s="287"/>
      <c r="I1235" s="287"/>
      <c r="J1235" s="287"/>
      <c r="K1235" s="287">
        <f t="shared" si="1052"/>
        <v>777237082.16999996</v>
      </c>
      <c r="L1235" s="287"/>
      <c r="M1235" s="287"/>
      <c r="N1235" s="287"/>
      <c r="O1235" s="287"/>
      <c r="P1235" s="287">
        <v>777237082.16999996</v>
      </c>
      <c r="Q1235" s="287"/>
      <c r="R1235" s="287">
        <f>SUM(L1235:Q1235)</f>
        <v>777237082.16999996</v>
      </c>
      <c r="S1235" s="287"/>
      <c r="T1235" s="287"/>
      <c r="U1235" s="287"/>
      <c r="V1235" s="287"/>
      <c r="W1235" s="287"/>
      <c r="X1235" s="287"/>
      <c r="Y1235" s="287"/>
      <c r="Z1235" s="287"/>
      <c r="AA1235" s="287">
        <f>SUM(S1235:Z1235)</f>
        <v>0</v>
      </c>
      <c r="AB1235" s="287">
        <f>+R1235+AA1235</f>
        <v>777237082.16999996</v>
      </c>
      <c r="AC1235" s="37">
        <f t="shared" si="1073"/>
        <v>1</v>
      </c>
    </row>
    <row r="1236" spans="1:29" s="79" customFormat="1" ht="31.5" x14ac:dyDescent="0.2">
      <c r="A1236" s="363"/>
      <c r="B1236" s="133" t="s">
        <v>985</v>
      </c>
      <c r="C1236" s="138" t="s">
        <v>1627</v>
      </c>
      <c r="D1236" s="105">
        <f>SUM(D1237:D1239)</f>
        <v>0</v>
      </c>
      <c r="E1236" s="105">
        <f>SUM('ADICIONES  2018'!C1236:M1236)</f>
        <v>347544855.71999997</v>
      </c>
      <c r="F1236" s="105">
        <f t="shared" ref="F1236:J1236" si="1074">SUM(F1237:F1239)</f>
        <v>0</v>
      </c>
      <c r="G1236" s="105">
        <f t="shared" si="1074"/>
        <v>0</v>
      </c>
      <c r="H1236" s="105">
        <f t="shared" si="1074"/>
        <v>0</v>
      </c>
      <c r="I1236" s="105">
        <f t="shared" si="1074"/>
        <v>0</v>
      </c>
      <c r="J1236" s="105">
        <f t="shared" si="1074"/>
        <v>0</v>
      </c>
      <c r="K1236" s="105">
        <f t="shared" si="1052"/>
        <v>347544855.71999997</v>
      </c>
      <c r="L1236" s="105">
        <f t="shared" ref="L1236:Q1236" si="1075">SUM(L1237:L1239)</f>
        <v>0</v>
      </c>
      <c r="M1236" s="105">
        <f t="shared" si="1075"/>
        <v>0</v>
      </c>
      <c r="N1236" s="105">
        <f t="shared" si="1075"/>
        <v>0</v>
      </c>
      <c r="O1236" s="105">
        <f t="shared" si="1075"/>
        <v>0</v>
      </c>
      <c r="P1236" s="105">
        <f t="shared" si="1075"/>
        <v>347544855.71999997</v>
      </c>
      <c r="Q1236" s="105">
        <f t="shared" si="1075"/>
        <v>0</v>
      </c>
      <c r="R1236" s="105">
        <f t="shared" si="901"/>
        <v>347544855.71999997</v>
      </c>
      <c r="S1236" s="105">
        <f t="shared" ref="S1236:Z1236" si="1076">SUM(S1237:S1239)</f>
        <v>0</v>
      </c>
      <c r="T1236" s="105">
        <f t="shared" si="1076"/>
        <v>0</v>
      </c>
      <c r="U1236" s="105">
        <f t="shared" si="1076"/>
        <v>0</v>
      </c>
      <c r="V1236" s="105">
        <f t="shared" si="1076"/>
        <v>0</v>
      </c>
      <c r="W1236" s="105">
        <f t="shared" si="1076"/>
        <v>0</v>
      </c>
      <c r="X1236" s="105">
        <f t="shared" si="1076"/>
        <v>0</v>
      </c>
      <c r="Y1236" s="105">
        <f t="shared" si="1076"/>
        <v>0</v>
      </c>
      <c r="Z1236" s="105">
        <f t="shared" si="1076"/>
        <v>0</v>
      </c>
      <c r="AA1236" s="105">
        <f t="shared" si="1065"/>
        <v>0</v>
      </c>
      <c r="AB1236" s="105">
        <f t="shared" ref="AB1236:AB1369" si="1077">+R1236+AA1236</f>
        <v>347544855.71999997</v>
      </c>
      <c r="AC1236" s="104">
        <f t="shared" si="1073"/>
        <v>1</v>
      </c>
    </row>
    <row r="1237" spans="1:29" x14ac:dyDescent="0.2">
      <c r="B1237" s="140" t="s">
        <v>986</v>
      </c>
      <c r="C1237" s="137" t="s">
        <v>1628</v>
      </c>
      <c r="D1237" s="287">
        <v>0</v>
      </c>
      <c r="E1237" s="285">
        <f>SUM('ADICIONES  2018'!C1237:M1237)</f>
        <v>326781921.00999999</v>
      </c>
      <c r="F1237" s="287">
        <v>0</v>
      </c>
      <c r="G1237" s="287">
        <v>0</v>
      </c>
      <c r="H1237" s="287">
        <v>0</v>
      </c>
      <c r="I1237" s="287">
        <v>0</v>
      </c>
      <c r="J1237" s="287">
        <v>0</v>
      </c>
      <c r="K1237" s="287">
        <f t="shared" si="1052"/>
        <v>326781921.00999999</v>
      </c>
      <c r="L1237" s="287">
        <v>0</v>
      </c>
      <c r="M1237" s="287">
        <v>0</v>
      </c>
      <c r="N1237" s="287">
        <v>0</v>
      </c>
      <c r="O1237" s="287">
        <v>0</v>
      </c>
      <c r="P1237" s="287">
        <v>326781921.00999999</v>
      </c>
      <c r="Q1237" s="287">
        <v>0</v>
      </c>
      <c r="R1237" s="287">
        <f t="shared" si="901"/>
        <v>326781921.00999999</v>
      </c>
      <c r="S1237" s="287">
        <v>0</v>
      </c>
      <c r="T1237" s="287">
        <v>0</v>
      </c>
      <c r="U1237" s="287">
        <v>0</v>
      </c>
      <c r="V1237" s="287">
        <v>0</v>
      </c>
      <c r="W1237" s="287">
        <v>0</v>
      </c>
      <c r="X1237" s="287">
        <v>0</v>
      </c>
      <c r="Y1237" s="287">
        <v>0</v>
      </c>
      <c r="Z1237" s="287">
        <v>0</v>
      </c>
      <c r="AA1237" s="287">
        <f t="shared" si="1065"/>
        <v>0</v>
      </c>
      <c r="AB1237" s="287">
        <f t="shared" si="1077"/>
        <v>326781921.00999999</v>
      </c>
      <c r="AC1237" s="37">
        <f t="shared" si="1073"/>
        <v>1</v>
      </c>
    </row>
    <row r="1238" spans="1:29" s="21" customFormat="1" ht="30" x14ac:dyDescent="0.2">
      <c r="A1238" s="92"/>
      <c r="B1238" s="140" t="s">
        <v>986</v>
      </c>
      <c r="C1238" s="141" t="s">
        <v>1628</v>
      </c>
      <c r="D1238" s="285">
        <v>0</v>
      </c>
      <c r="E1238" s="285">
        <f>SUM('ADICIONES  2018'!C1238:M1238)</f>
        <v>6251179.71</v>
      </c>
      <c r="F1238" s="285">
        <v>0</v>
      </c>
      <c r="G1238" s="285">
        <v>0</v>
      </c>
      <c r="H1238" s="285">
        <v>0</v>
      </c>
      <c r="I1238" s="285">
        <v>0</v>
      </c>
      <c r="J1238" s="285">
        <v>0</v>
      </c>
      <c r="K1238" s="285">
        <f t="shared" si="1052"/>
        <v>6251179.71</v>
      </c>
      <c r="L1238" s="285">
        <v>0</v>
      </c>
      <c r="M1238" s="285">
        <v>0</v>
      </c>
      <c r="N1238" s="285">
        <v>0</v>
      </c>
      <c r="O1238" s="285">
        <v>0</v>
      </c>
      <c r="P1238" s="285">
        <v>6251179.71</v>
      </c>
      <c r="Q1238" s="285">
        <v>0</v>
      </c>
      <c r="R1238" s="285">
        <f t="shared" si="901"/>
        <v>6251179.71</v>
      </c>
      <c r="S1238" s="285">
        <v>0</v>
      </c>
      <c r="T1238" s="285">
        <v>0</v>
      </c>
      <c r="U1238" s="285">
        <v>0</v>
      </c>
      <c r="V1238" s="285">
        <v>0</v>
      </c>
      <c r="W1238" s="285">
        <v>0</v>
      </c>
      <c r="X1238" s="285">
        <v>0</v>
      </c>
      <c r="Y1238" s="285">
        <v>0</v>
      </c>
      <c r="Z1238" s="285">
        <v>0</v>
      </c>
      <c r="AA1238" s="285">
        <f t="shared" si="1065"/>
        <v>0</v>
      </c>
      <c r="AB1238" s="285">
        <f t="shared" si="1077"/>
        <v>6251179.71</v>
      </c>
      <c r="AC1238" s="113">
        <f t="shared" si="1073"/>
        <v>1</v>
      </c>
    </row>
    <row r="1239" spans="1:29" s="21" customFormat="1" ht="30" x14ac:dyDescent="0.2">
      <c r="A1239" s="92"/>
      <c r="B1239" s="140" t="s">
        <v>986</v>
      </c>
      <c r="C1239" s="141" t="s">
        <v>1628</v>
      </c>
      <c r="D1239" s="285"/>
      <c r="E1239" s="285">
        <f>SUM('ADICIONES  2018'!C1239:M1239)</f>
        <v>14511755</v>
      </c>
      <c r="F1239" s="285"/>
      <c r="G1239" s="285"/>
      <c r="H1239" s="285"/>
      <c r="I1239" s="285"/>
      <c r="J1239" s="285"/>
      <c r="K1239" s="285">
        <f t="shared" si="1052"/>
        <v>14511755</v>
      </c>
      <c r="L1239" s="285"/>
      <c r="M1239" s="285"/>
      <c r="N1239" s="285"/>
      <c r="O1239" s="285"/>
      <c r="P1239" s="285">
        <v>14511755</v>
      </c>
      <c r="Q1239" s="285"/>
      <c r="R1239" s="285">
        <f t="shared" si="901"/>
        <v>14511755</v>
      </c>
      <c r="S1239" s="285"/>
      <c r="T1239" s="285"/>
      <c r="U1239" s="285"/>
      <c r="V1239" s="285"/>
      <c r="W1239" s="285"/>
      <c r="X1239" s="285"/>
      <c r="Y1239" s="285"/>
      <c r="Z1239" s="285"/>
      <c r="AA1239" s="285">
        <f t="shared" si="1065"/>
        <v>0</v>
      </c>
      <c r="AB1239" s="285">
        <f t="shared" si="1077"/>
        <v>14511755</v>
      </c>
      <c r="AC1239" s="113">
        <f t="shared" si="1073"/>
        <v>1</v>
      </c>
    </row>
    <row r="1240" spans="1:29" s="79" customFormat="1" ht="18.75" hidden="1" customHeight="1" x14ac:dyDescent="0.2">
      <c r="A1240" s="363">
        <v>1</v>
      </c>
      <c r="B1240" s="133" t="s">
        <v>1183</v>
      </c>
      <c r="C1240" s="138" t="s">
        <v>1184</v>
      </c>
      <c r="D1240" s="105">
        <f>+D1241</f>
        <v>0</v>
      </c>
      <c r="E1240" s="105">
        <f>SUM('ADICIONES  2018'!C1240:M1240)</f>
        <v>0</v>
      </c>
      <c r="F1240" s="105">
        <f t="shared" ref="F1240:J1241" si="1078">+F1241</f>
        <v>0</v>
      </c>
      <c r="G1240" s="105">
        <f t="shared" si="1078"/>
        <v>0</v>
      </c>
      <c r="H1240" s="105">
        <f t="shared" si="1078"/>
        <v>0</v>
      </c>
      <c r="I1240" s="105">
        <f t="shared" si="1078"/>
        <v>0</v>
      </c>
      <c r="J1240" s="105">
        <f t="shared" si="1078"/>
        <v>0</v>
      </c>
      <c r="K1240" s="105">
        <f t="shared" si="1052"/>
        <v>0</v>
      </c>
      <c r="L1240" s="105">
        <f t="shared" ref="L1240:Q1241" si="1079">+L1241</f>
        <v>0</v>
      </c>
      <c r="M1240" s="105">
        <f t="shared" si="1079"/>
        <v>0</v>
      </c>
      <c r="N1240" s="105">
        <f t="shared" si="1079"/>
        <v>0</v>
      </c>
      <c r="O1240" s="105">
        <f t="shared" si="1079"/>
        <v>0</v>
      </c>
      <c r="P1240" s="105">
        <f t="shared" si="1079"/>
        <v>0</v>
      </c>
      <c r="Q1240" s="105">
        <f t="shared" si="1079"/>
        <v>0</v>
      </c>
      <c r="R1240" s="105">
        <f t="shared" si="901"/>
        <v>0</v>
      </c>
      <c r="S1240" s="105">
        <f t="shared" ref="S1240:Z1241" si="1080">+S1241</f>
        <v>0</v>
      </c>
      <c r="T1240" s="105">
        <f t="shared" si="1080"/>
        <v>0</v>
      </c>
      <c r="U1240" s="105">
        <f t="shared" si="1080"/>
        <v>0</v>
      </c>
      <c r="V1240" s="105">
        <f t="shared" si="1080"/>
        <v>0</v>
      </c>
      <c r="W1240" s="105">
        <f t="shared" si="1080"/>
        <v>0</v>
      </c>
      <c r="X1240" s="105">
        <f t="shared" si="1080"/>
        <v>0</v>
      </c>
      <c r="Y1240" s="105">
        <f t="shared" si="1080"/>
        <v>0</v>
      </c>
      <c r="Z1240" s="105">
        <f t="shared" si="1080"/>
        <v>0</v>
      </c>
      <c r="AA1240" s="105">
        <f t="shared" si="1065"/>
        <v>0</v>
      </c>
      <c r="AB1240" s="105">
        <f t="shared" si="1077"/>
        <v>0</v>
      </c>
      <c r="AC1240" s="104" t="e">
        <f t="shared" si="1073"/>
        <v>#DIV/0!</v>
      </c>
    </row>
    <row r="1241" spans="1:29" s="79" customFormat="1" ht="19.5" hidden="1" customHeight="1" x14ac:dyDescent="0.2">
      <c r="A1241" s="363"/>
      <c r="B1241" s="133" t="s">
        <v>1185</v>
      </c>
      <c r="C1241" s="138" t="s">
        <v>1186</v>
      </c>
      <c r="D1241" s="105">
        <f>+D1242</f>
        <v>0</v>
      </c>
      <c r="E1241" s="105">
        <f>SUM('ADICIONES  2018'!C1241:M1241)</f>
        <v>0</v>
      </c>
      <c r="F1241" s="105">
        <f t="shared" si="1078"/>
        <v>0</v>
      </c>
      <c r="G1241" s="105">
        <f t="shared" si="1078"/>
        <v>0</v>
      </c>
      <c r="H1241" s="105">
        <f t="shared" si="1078"/>
        <v>0</v>
      </c>
      <c r="I1241" s="105">
        <f t="shared" si="1078"/>
        <v>0</v>
      </c>
      <c r="J1241" s="105">
        <f t="shared" si="1078"/>
        <v>0</v>
      </c>
      <c r="K1241" s="105">
        <f t="shared" si="1052"/>
        <v>0</v>
      </c>
      <c r="L1241" s="105">
        <f t="shared" si="1079"/>
        <v>0</v>
      </c>
      <c r="M1241" s="105">
        <f t="shared" si="1079"/>
        <v>0</v>
      </c>
      <c r="N1241" s="105">
        <f t="shared" si="1079"/>
        <v>0</v>
      </c>
      <c r="O1241" s="105">
        <f t="shared" si="1079"/>
        <v>0</v>
      </c>
      <c r="P1241" s="105">
        <f t="shared" si="1079"/>
        <v>0</v>
      </c>
      <c r="Q1241" s="105">
        <f t="shared" si="1079"/>
        <v>0</v>
      </c>
      <c r="R1241" s="105">
        <f t="shared" si="901"/>
        <v>0</v>
      </c>
      <c r="S1241" s="105">
        <f t="shared" si="1080"/>
        <v>0</v>
      </c>
      <c r="T1241" s="105">
        <f t="shared" si="1080"/>
        <v>0</v>
      </c>
      <c r="U1241" s="105">
        <f t="shared" si="1080"/>
        <v>0</v>
      </c>
      <c r="V1241" s="105">
        <f t="shared" si="1080"/>
        <v>0</v>
      </c>
      <c r="W1241" s="105">
        <f t="shared" si="1080"/>
        <v>0</v>
      </c>
      <c r="X1241" s="105">
        <f t="shared" si="1080"/>
        <v>0</v>
      </c>
      <c r="Y1241" s="105">
        <f t="shared" si="1080"/>
        <v>0</v>
      </c>
      <c r="Z1241" s="105">
        <f t="shared" si="1080"/>
        <v>0</v>
      </c>
      <c r="AA1241" s="105">
        <f t="shared" si="1065"/>
        <v>0</v>
      </c>
      <c r="AB1241" s="105">
        <f t="shared" si="1077"/>
        <v>0</v>
      </c>
      <c r="AC1241" s="104" t="e">
        <f t="shared" si="1073"/>
        <v>#DIV/0!</v>
      </c>
    </row>
    <row r="1242" spans="1:29" s="79" customFormat="1" ht="16.5" hidden="1" customHeight="1" x14ac:dyDescent="0.2">
      <c r="A1242" s="363"/>
      <c r="B1242" s="133" t="s">
        <v>1187</v>
      </c>
      <c r="C1242" s="138" t="s">
        <v>1188</v>
      </c>
      <c r="D1242" s="105">
        <f>SUM(D1243:D1244)</f>
        <v>0</v>
      </c>
      <c r="E1242" s="105">
        <f>SUM('ADICIONES  2018'!C1242:M1242)</f>
        <v>0</v>
      </c>
      <c r="F1242" s="105">
        <f t="shared" ref="F1242:J1242" si="1081">SUM(F1243:F1244)</f>
        <v>0</v>
      </c>
      <c r="G1242" s="105">
        <f t="shared" si="1081"/>
        <v>0</v>
      </c>
      <c r="H1242" s="105">
        <f t="shared" si="1081"/>
        <v>0</v>
      </c>
      <c r="I1242" s="105">
        <f t="shared" si="1081"/>
        <v>0</v>
      </c>
      <c r="J1242" s="105">
        <f t="shared" si="1081"/>
        <v>0</v>
      </c>
      <c r="K1242" s="105">
        <f t="shared" si="1052"/>
        <v>0</v>
      </c>
      <c r="L1242" s="105">
        <f t="shared" ref="L1242:Q1242" si="1082">SUM(L1243:L1244)</f>
        <v>0</v>
      </c>
      <c r="M1242" s="105">
        <f t="shared" si="1082"/>
        <v>0</v>
      </c>
      <c r="N1242" s="105">
        <f t="shared" si="1082"/>
        <v>0</v>
      </c>
      <c r="O1242" s="105">
        <f t="shared" si="1082"/>
        <v>0</v>
      </c>
      <c r="P1242" s="105">
        <f t="shared" si="1082"/>
        <v>0</v>
      </c>
      <c r="Q1242" s="105">
        <f t="shared" si="1082"/>
        <v>0</v>
      </c>
      <c r="R1242" s="105">
        <f t="shared" si="901"/>
        <v>0</v>
      </c>
      <c r="S1242" s="105">
        <f t="shared" ref="S1242:Z1242" si="1083">SUM(S1243:S1244)</f>
        <v>0</v>
      </c>
      <c r="T1242" s="105">
        <f t="shared" si="1083"/>
        <v>0</v>
      </c>
      <c r="U1242" s="105">
        <f t="shared" si="1083"/>
        <v>0</v>
      </c>
      <c r="V1242" s="105">
        <f t="shared" si="1083"/>
        <v>0</v>
      </c>
      <c r="W1242" s="105">
        <f t="shared" si="1083"/>
        <v>0</v>
      </c>
      <c r="X1242" s="105">
        <f t="shared" si="1083"/>
        <v>0</v>
      </c>
      <c r="Y1242" s="105">
        <f t="shared" si="1083"/>
        <v>0</v>
      </c>
      <c r="Z1242" s="105">
        <f t="shared" si="1083"/>
        <v>0</v>
      </c>
      <c r="AA1242" s="105">
        <f t="shared" si="1065"/>
        <v>0</v>
      </c>
      <c r="AB1242" s="105">
        <f t="shared" si="1077"/>
        <v>0</v>
      </c>
      <c r="AC1242" s="104" t="e">
        <f t="shared" si="1073"/>
        <v>#DIV/0!</v>
      </c>
    </row>
    <row r="1243" spans="1:29" ht="28.5" hidden="1" x14ac:dyDescent="0.2">
      <c r="B1243" s="134" t="s">
        <v>1189</v>
      </c>
      <c r="C1243" s="137" t="s">
        <v>1190</v>
      </c>
      <c r="D1243" s="287"/>
      <c r="E1243" s="285">
        <f>SUM('ADICIONES  2018'!C1243:M1243)</f>
        <v>0</v>
      </c>
      <c r="F1243" s="287"/>
      <c r="G1243" s="287"/>
      <c r="H1243" s="287"/>
      <c r="I1243" s="287"/>
      <c r="J1243" s="287"/>
      <c r="K1243" s="285">
        <f t="shared" si="1052"/>
        <v>0</v>
      </c>
      <c r="L1243" s="287"/>
      <c r="M1243" s="287"/>
      <c r="N1243" s="287"/>
      <c r="O1243" s="287"/>
      <c r="P1243" s="287"/>
      <c r="Q1243" s="287"/>
      <c r="R1243" s="287">
        <f t="shared" si="901"/>
        <v>0</v>
      </c>
      <c r="S1243" s="287"/>
      <c r="T1243" s="287"/>
      <c r="U1243" s="287"/>
      <c r="V1243" s="287"/>
      <c r="W1243" s="287"/>
      <c r="X1243" s="287"/>
      <c r="Y1243" s="287"/>
      <c r="Z1243" s="287"/>
      <c r="AA1243" s="287">
        <f t="shared" si="1065"/>
        <v>0</v>
      </c>
      <c r="AB1243" s="287">
        <f t="shared" si="1077"/>
        <v>0</v>
      </c>
      <c r="AC1243" s="37" t="e">
        <f t="shared" si="1073"/>
        <v>#DIV/0!</v>
      </c>
    </row>
    <row r="1244" spans="1:29" ht="28.5" hidden="1" x14ac:dyDescent="0.2">
      <c r="B1244" s="134" t="s">
        <v>1196</v>
      </c>
      <c r="C1244" s="137" t="s">
        <v>1723</v>
      </c>
      <c r="D1244" s="287"/>
      <c r="E1244" s="285">
        <f>SUM('ADICIONES  2018'!C1244:M1244)</f>
        <v>0</v>
      </c>
      <c r="F1244" s="287"/>
      <c r="G1244" s="287"/>
      <c r="H1244" s="287"/>
      <c r="I1244" s="287"/>
      <c r="J1244" s="287"/>
      <c r="K1244" s="285">
        <f t="shared" si="1052"/>
        <v>0</v>
      </c>
      <c r="L1244" s="287"/>
      <c r="M1244" s="287"/>
      <c r="N1244" s="287"/>
      <c r="O1244" s="287"/>
      <c r="P1244" s="287"/>
      <c r="Q1244" s="287"/>
      <c r="R1244" s="287">
        <f t="shared" si="901"/>
        <v>0</v>
      </c>
      <c r="S1244" s="287"/>
      <c r="T1244" s="287"/>
      <c r="U1244" s="287"/>
      <c r="V1244" s="287"/>
      <c r="W1244" s="287"/>
      <c r="X1244" s="287"/>
      <c r="Y1244" s="287"/>
      <c r="Z1244" s="287"/>
      <c r="AA1244" s="287">
        <f t="shared" si="1065"/>
        <v>0</v>
      </c>
      <c r="AB1244" s="287">
        <f t="shared" si="1077"/>
        <v>0</v>
      </c>
      <c r="AC1244" s="37" t="e">
        <f t="shared" si="1073"/>
        <v>#DIV/0!</v>
      </c>
    </row>
    <row r="1245" spans="1:29" s="79" customFormat="1" ht="31.5" x14ac:dyDescent="0.2">
      <c r="A1245" s="363">
        <v>1</v>
      </c>
      <c r="B1245" s="110" t="s">
        <v>310</v>
      </c>
      <c r="C1245" s="106" t="s">
        <v>105</v>
      </c>
      <c r="D1245" s="105">
        <f>+D1246+D1250</f>
        <v>3522000000</v>
      </c>
      <c r="E1245" s="105">
        <f>SUM('ADICIONES  2018'!C1245:M1245)</f>
        <v>33907047</v>
      </c>
      <c r="F1245" s="105">
        <f t="shared" ref="F1245:J1245" si="1084">+F1246+F1250</f>
        <v>0</v>
      </c>
      <c r="G1245" s="105">
        <f t="shared" si="1084"/>
        <v>0</v>
      </c>
      <c r="H1245" s="105">
        <f t="shared" si="1084"/>
        <v>0</v>
      </c>
      <c r="I1245" s="105">
        <f t="shared" si="1084"/>
        <v>0</v>
      </c>
      <c r="J1245" s="105">
        <f t="shared" si="1084"/>
        <v>0</v>
      </c>
      <c r="K1245" s="105">
        <f t="shared" si="1052"/>
        <v>3555907047</v>
      </c>
      <c r="L1245" s="105">
        <f t="shared" ref="L1245:Q1245" si="1085">+L1246+L1250</f>
        <v>494685493.83000004</v>
      </c>
      <c r="M1245" s="105">
        <f t="shared" si="1085"/>
        <v>557311638.33000004</v>
      </c>
      <c r="N1245" s="105">
        <f t="shared" si="1085"/>
        <v>651921458.26999998</v>
      </c>
      <c r="O1245" s="105">
        <f t="shared" si="1085"/>
        <v>658142471.35000002</v>
      </c>
      <c r="P1245" s="105">
        <f t="shared" si="1085"/>
        <v>643684320.24999988</v>
      </c>
      <c r="Q1245" s="105">
        <f t="shared" si="1085"/>
        <v>649762737.97000003</v>
      </c>
      <c r="R1245" s="105">
        <f t="shared" si="901"/>
        <v>3655508120</v>
      </c>
      <c r="S1245" s="105">
        <f t="shared" ref="S1245:Z1245" si="1086">+S1246+S1250</f>
        <v>694426417.95000005</v>
      </c>
      <c r="T1245" s="105">
        <f t="shared" si="1086"/>
        <v>1453245024.6300001</v>
      </c>
      <c r="U1245" s="105">
        <f t="shared" si="1086"/>
        <v>709052660.06000018</v>
      </c>
      <c r="V1245" s="105">
        <f t="shared" si="1086"/>
        <v>844747011.08999991</v>
      </c>
      <c r="W1245" s="105">
        <f t="shared" si="1086"/>
        <v>1065618235.2900001</v>
      </c>
      <c r="X1245" s="105">
        <f t="shared" si="1086"/>
        <v>0</v>
      </c>
      <c r="Y1245" s="105">
        <f t="shared" si="1086"/>
        <v>0</v>
      </c>
      <c r="Z1245" s="105">
        <f t="shared" si="1086"/>
        <v>0</v>
      </c>
      <c r="AA1245" s="105">
        <f t="shared" si="1065"/>
        <v>4767089349.0200005</v>
      </c>
      <c r="AB1245" s="105">
        <f t="shared" si="1077"/>
        <v>8422597469.0200005</v>
      </c>
      <c r="AC1245" s="104">
        <f t="shared" si="1073"/>
        <v>2.3686213834317926</v>
      </c>
    </row>
    <row r="1246" spans="1:29" s="79" customFormat="1" ht="31.5" x14ac:dyDescent="0.2">
      <c r="A1246" s="363"/>
      <c r="B1246" s="110" t="s">
        <v>806</v>
      </c>
      <c r="C1246" s="106" t="s">
        <v>106</v>
      </c>
      <c r="D1246" s="105">
        <f>+D1247</f>
        <v>1700000000</v>
      </c>
      <c r="E1246" s="105">
        <f>SUM('ADICIONES  2018'!C1246:M1246)</f>
        <v>33907047</v>
      </c>
      <c r="F1246" s="105">
        <f t="shared" ref="F1246:J1246" si="1087">+F1247</f>
        <v>0</v>
      </c>
      <c r="G1246" s="105">
        <f t="shared" si="1087"/>
        <v>0</v>
      </c>
      <c r="H1246" s="105">
        <f t="shared" si="1087"/>
        <v>0</v>
      </c>
      <c r="I1246" s="105">
        <f t="shared" si="1087"/>
        <v>0</v>
      </c>
      <c r="J1246" s="105">
        <f t="shared" si="1087"/>
        <v>0</v>
      </c>
      <c r="K1246" s="105">
        <f t="shared" si="1052"/>
        <v>1733907047</v>
      </c>
      <c r="L1246" s="105">
        <f t="shared" ref="L1246:Q1246" si="1088">+L1247</f>
        <v>195142480.5</v>
      </c>
      <c r="M1246" s="105">
        <f t="shared" si="1088"/>
        <v>207545656.87</v>
      </c>
      <c r="N1246" s="105">
        <f t="shared" si="1088"/>
        <v>213114998.97</v>
      </c>
      <c r="O1246" s="105">
        <f t="shared" si="1088"/>
        <v>183544013.28</v>
      </c>
      <c r="P1246" s="105">
        <f t="shared" si="1088"/>
        <v>226667438.53999999</v>
      </c>
      <c r="Q1246" s="105">
        <f t="shared" si="1088"/>
        <v>216730352.56999999</v>
      </c>
      <c r="R1246" s="105">
        <f t="shared" si="901"/>
        <v>1242744940.73</v>
      </c>
      <c r="S1246" s="105">
        <f t="shared" ref="S1246:Z1246" si="1089">+S1247</f>
        <v>221362797.02000001</v>
      </c>
      <c r="T1246" s="105">
        <f t="shared" si="1089"/>
        <v>743825150.38</v>
      </c>
      <c r="U1246" s="105">
        <f t="shared" si="1089"/>
        <v>244144368.94000006</v>
      </c>
      <c r="V1246" s="105">
        <f t="shared" si="1089"/>
        <v>268510356.44999999</v>
      </c>
      <c r="W1246" s="105">
        <f t="shared" si="1089"/>
        <v>245901321.99000001</v>
      </c>
      <c r="X1246" s="105">
        <f t="shared" si="1089"/>
        <v>0</v>
      </c>
      <c r="Y1246" s="105">
        <f t="shared" si="1089"/>
        <v>0</v>
      </c>
      <c r="Z1246" s="105">
        <f t="shared" si="1089"/>
        <v>0</v>
      </c>
      <c r="AA1246" s="105">
        <f t="shared" si="1065"/>
        <v>1723743994.7800002</v>
      </c>
      <c r="AB1246" s="105">
        <f t="shared" si="1077"/>
        <v>2966488935.5100002</v>
      </c>
      <c r="AC1246" s="104">
        <f t="shared" si="1073"/>
        <v>1.7108696458916925</v>
      </c>
    </row>
    <row r="1247" spans="1:29" s="79" customFormat="1" ht="63" x14ac:dyDescent="0.2">
      <c r="A1247" s="363"/>
      <c r="B1247" s="110" t="s">
        <v>807</v>
      </c>
      <c r="C1247" s="106" t="s">
        <v>808</v>
      </c>
      <c r="D1247" s="105">
        <f>SUM(D1248:D1249)</f>
        <v>1700000000</v>
      </c>
      <c r="E1247" s="105">
        <f>SUM('ADICIONES  2018'!C1247:M1247)</f>
        <v>33907047</v>
      </c>
      <c r="F1247" s="105">
        <f t="shared" ref="F1247:J1247" si="1090">SUM(F1248:F1249)</f>
        <v>0</v>
      </c>
      <c r="G1247" s="105">
        <f t="shared" si="1090"/>
        <v>0</v>
      </c>
      <c r="H1247" s="105">
        <f t="shared" si="1090"/>
        <v>0</v>
      </c>
      <c r="I1247" s="105">
        <f t="shared" si="1090"/>
        <v>0</v>
      </c>
      <c r="J1247" s="105">
        <f t="shared" si="1090"/>
        <v>0</v>
      </c>
      <c r="K1247" s="105">
        <f t="shared" si="1052"/>
        <v>1733907047</v>
      </c>
      <c r="L1247" s="105">
        <f t="shared" ref="L1247:Q1247" si="1091">SUM(L1248:L1249)</f>
        <v>195142480.5</v>
      </c>
      <c r="M1247" s="105">
        <f t="shared" si="1091"/>
        <v>207545656.87</v>
      </c>
      <c r="N1247" s="105">
        <f t="shared" si="1091"/>
        <v>213114998.97</v>
      </c>
      <c r="O1247" s="105">
        <f t="shared" si="1091"/>
        <v>183544013.28</v>
      </c>
      <c r="P1247" s="105">
        <f t="shared" si="1091"/>
        <v>226667438.53999999</v>
      </c>
      <c r="Q1247" s="105">
        <f t="shared" si="1091"/>
        <v>216730352.56999999</v>
      </c>
      <c r="R1247" s="105">
        <f t="shared" si="901"/>
        <v>1242744940.73</v>
      </c>
      <c r="S1247" s="105">
        <f t="shared" ref="S1247:Z1247" si="1092">SUM(S1248:S1249)</f>
        <v>221362797.02000001</v>
      </c>
      <c r="T1247" s="105">
        <f t="shared" si="1092"/>
        <v>743825150.38</v>
      </c>
      <c r="U1247" s="105">
        <f t="shared" si="1092"/>
        <v>244144368.94000006</v>
      </c>
      <c r="V1247" s="105">
        <f t="shared" si="1092"/>
        <v>268510356.44999999</v>
      </c>
      <c r="W1247" s="105">
        <f t="shared" si="1092"/>
        <v>245901321.99000001</v>
      </c>
      <c r="X1247" s="105">
        <f t="shared" si="1092"/>
        <v>0</v>
      </c>
      <c r="Y1247" s="105">
        <f t="shared" si="1092"/>
        <v>0</v>
      </c>
      <c r="Z1247" s="105">
        <f t="shared" si="1092"/>
        <v>0</v>
      </c>
      <c r="AA1247" s="105">
        <f t="shared" si="1065"/>
        <v>1723743994.7800002</v>
      </c>
      <c r="AB1247" s="105">
        <f t="shared" si="1077"/>
        <v>2966488935.5100002</v>
      </c>
      <c r="AC1247" s="104">
        <f t="shared" si="1073"/>
        <v>1.7108696458916925</v>
      </c>
    </row>
    <row r="1248" spans="1:29" x14ac:dyDescent="0.2">
      <c r="B1248" s="97" t="s">
        <v>809</v>
      </c>
      <c r="C1248" s="98" t="s">
        <v>107</v>
      </c>
      <c r="D1248" s="287">
        <v>1700000000</v>
      </c>
      <c r="E1248" s="285">
        <f>SUM('ADICIONES  2018'!C1248:M1248)</f>
        <v>0</v>
      </c>
      <c r="F1248" s="287"/>
      <c r="G1248" s="287"/>
      <c r="H1248" s="287"/>
      <c r="I1248" s="287"/>
      <c r="J1248" s="287"/>
      <c r="K1248" s="287">
        <f t="shared" si="1052"/>
        <v>1700000000</v>
      </c>
      <c r="L1248" s="287">
        <v>195142480.5</v>
      </c>
      <c r="M1248" s="287">
        <v>207545656.87</v>
      </c>
      <c r="N1248" s="287">
        <v>213114998.97</v>
      </c>
      <c r="O1248" s="287">
        <v>183544013.28</v>
      </c>
      <c r="P1248" s="287">
        <v>226667438.53999999</v>
      </c>
      <c r="Q1248" s="287">
        <v>216730352.56999999</v>
      </c>
      <c r="R1248" s="287">
        <f t="shared" si="901"/>
        <v>1242744940.73</v>
      </c>
      <c r="S1248" s="287">
        <v>221362797.02000001</v>
      </c>
      <c r="T1248" s="287">
        <v>743825150.38</v>
      </c>
      <c r="U1248" s="283">
        <v>244144368.94000006</v>
      </c>
      <c r="V1248" s="287">
        <v>268510356.44999999</v>
      </c>
      <c r="W1248" s="287">
        <v>245901321.99000001</v>
      </c>
      <c r="X1248" s="287"/>
      <c r="Y1248" s="287"/>
      <c r="Z1248" s="287"/>
      <c r="AA1248" s="287">
        <f t="shared" si="1065"/>
        <v>1723743994.7800002</v>
      </c>
      <c r="AB1248" s="287">
        <f t="shared" si="1077"/>
        <v>2966488935.5100002</v>
      </c>
      <c r="AC1248" s="37">
        <f t="shared" si="1073"/>
        <v>1.7449934914764706</v>
      </c>
    </row>
    <row r="1249" spans="1:29" x14ac:dyDescent="0.2">
      <c r="B1249" s="97" t="s">
        <v>809</v>
      </c>
      <c r="C1249" s="98" t="s">
        <v>107</v>
      </c>
      <c r="D1249" s="287"/>
      <c r="E1249" s="285">
        <f>SUM('ADICIONES  2018'!C1249:M1249)</f>
        <v>33907047</v>
      </c>
      <c r="F1249" s="287"/>
      <c r="G1249" s="287"/>
      <c r="H1249" s="287"/>
      <c r="I1249" s="287"/>
      <c r="J1249" s="287"/>
      <c r="K1249" s="287">
        <f t="shared" si="1052"/>
        <v>33907047</v>
      </c>
      <c r="L1249" s="287"/>
      <c r="M1249" s="287"/>
      <c r="N1249" s="287"/>
      <c r="O1249" s="287"/>
      <c r="P1249" s="287"/>
      <c r="Q1249" s="287"/>
      <c r="R1249" s="287">
        <f t="shared" si="901"/>
        <v>0</v>
      </c>
      <c r="S1249" s="287"/>
      <c r="T1249" s="287">
        <v>0</v>
      </c>
      <c r="U1249" s="287"/>
      <c r="V1249" s="287"/>
      <c r="W1249" s="287">
        <v>0</v>
      </c>
      <c r="X1249" s="287"/>
      <c r="Y1249" s="287"/>
      <c r="Z1249" s="287"/>
      <c r="AA1249" s="287">
        <f t="shared" ref="AA1249" si="1093">SUM(S1249:Z1249)</f>
        <v>0</v>
      </c>
      <c r="AB1249" s="287">
        <f t="shared" si="1077"/>
        <v>0</v>
      </c>
      <c r="AC1249" s="37">
        <f t="shared" si="1073"/>
        <v>0</v>
      </c>
    </row>
    <row r="1250" spans="1:29" s="79" customFormat="1" ht="31.5" x14ac:dyDescent="0.2">
      <c r="A1250" s="363"/>
      <c r="B1250" s="110" t="s">
        <v>311</v>
      </c>
      <c r="C1250" s="106" t="s">
        <v>810</v>
      </c>
      <c r="D1250" s="105">
        <f>+D1254+D1251</f>
        <v>1822000000</v>
      </c>
      <c r="E1250" s="105">
        <f>SUM('ADICIONES  2018'!C1250:M1250)</f>
        <v>0</v>
      </c>
      <c r="F1250" s="105">
        <f t="shared" ref="F1250:J1250" si="1094">+F1254+F1251</f>
        <v>0</v>
      </c>
      <c r="G1250" s="105">
        <f t="shared" si="1094"/>
        <v>0</v>
      </c>
      <c r="H1250" s="105">
        <f t="shared" si="1094"/>
        <v>0</v>
      </c>
      <c r="I1250" s="105">
        <f t="shared" si="1094"/>
        <v>0</v>
      </c>
      <c r="J1250" s="105">
        <f t="shared" si="1094"/>
        <v>0</v>
      </c>
      <c r="K1250" s="105">
        <f t="shared" si="1052"/>
        <v>1822000000</v>
      </c>
      <c r="L1250" s="105">
        <f t="shared" ref="L1250:Q1250" si="1095">+L1254+L1251</f>
        <v>299543013.33000004</v>
      </c>
      <c r="M1250" s="105">
        <f t="shared" si="1095"/>
        <v>349765981.46000004</v>
      </c>
      <c r="N1250" s="105">
        <f t="shared" si="1095"/>
        <v>438806459.30000001</v>
      </c>
      <c r="O1250" s="105">
        <f t="shared" si="1095"/>
        <v>474598458.07000005</v>
      </c>
      <c r="P1250" s="105">
        <f t="shared" si="1095"/>
        <v>417016881.70999992</v>
      </c>
      <c r="Q1250" s="105">
        <f t="shared" si="1095"/>
        <v>433032385.39999998</v>
      </c>
      <c r="R1250" s="105">
        <f t="shared" si="901"/>
        <v>2412763179.2700005</v>
      </c>
      <c r="S1250" s="105">
        <f t="shared" ref="S1250:Z1250" si="1096">+S1254+S1251</f>
        <v>473063620.93000007</v>
      </c>
      <c r="T1250" s="105">
        <f t="shared" si="1096"/>
        <v>709419874.25000012</v>
      </c>
      <c r="U1250" s="105">
        <f t="shared" si="1096"/>
        <v>464908291.12000006</v>
      </c>
      <c r="V1250" s="105">
        <f t="shared" si="1096"/>
        <v>576236654.63999999</v>
      </c>
      <c r="W1250" s="105">
        <f t="shared" si="1096"/>
        <v>819716913.30000007</v>
      </c>
      <c r="X1250" s="105">
        <f t="shared" si="1096"/>
        <v>0</v>
      </c>
      <c r="Y1250" s="105">
        <f t="shared" si="1096"/>
        <v>0</v>
      </c>
      <c r="Z1250" s="105">
        <f t="shared" si="1096"/>
        <v>0</v>
      </c>
      <c r="AA1250" s="105">
        <f t="shared" si="1065"/>
        <v>3043345354.2400007</v>
      </c>
      <c r="AB1250" s="105">
        <f t="shared" si="1077"/>
        <v>5456108533.5100012</v>
      </c>
      <c r="AC1250" s="104">
        <f t="shared" si="1073"/>
        <v>2.9945710941328216</v>
      </c>
    </row>
    <row r="1251" spans="1:29" s="79" customFormat="1" ht="31.5" x14ac:dyDescent="0.2">
      <c r="A1251" s="363"/>
      <c r="B1251" s="110" t="s">
        <v>811</v>
      </c>
      <c r="C1251" s="106" t="s">
        <v>812</v>
      </c>
      <c r="D1251" s="105">
        <f>+D1252</f>
        <v>50000000</v>
      </c>
      <c r="E1251" s="105">
        <f>SUM('ADICIONES  2018'!C1251:M1251)</f>
        <v>0</v>
      </c>
      <c r="F1251" s="105">
        <f t="shared" ref="F1251:J1252" si="1097">+F1252</f>
        <v>0</v>
      </c>
      <c r="G1251" s="105">
        <f t="shared" si="1097"/>
        <v>0</v>
      </c>
      <c r="H1251" s="105">
        <f t="shared" si="1097"/>
        <v>0</v>
      </c>
      <c r="I1251" s="105">
        <f t="shared" si="1097"/>
        <v>0</v>
      </c>
      <c r="J1251" s="105">
        <f t="shared" si="1097"/>
        <v>0</v>
      </c>
      <c r="K1251" s="105">
        <f t="shared" si="1052"/>
        <v>50000000</v>
      </c>
      <c r="L1251" s="105">
        <f t="shared" ref="L1251:Q1252" si="1098">+L1252</f>
        <v>2841969</v>
      </c>
      <c r="M1251" s="105">
        <f t="shared" si="1098"/>
        <v>3338004</v>
      </c>
      <c r="N1251" s="105">
        <f t="shared" si="1098"/>
        <v>5558257</v>
      </c>
      <c r="O1251" s="105">
        <f t="shared" si="1098"/>
        <v>8050246</v>
      </c>
      <c r="P1251" s="105">
        <f t="shared" si="1098"/>
        <v>0</v>
      </c>
      <c r="Q1251" s="105">
        <f t="shared" si="1098"/>
        <v>10999353</v>
      </c>
      <c r="R1251" s="105">
        <f t="shared" si="901"/>
        <v>30787829</v>
      </c>
      <c r="S1251" s="105">
        <f t="shared" ref="S1251:Z1252" si="1099">+S1252</f>
        <v>12460911</v>
      </c>
      <c r="T1251" s="105">
        <f t="shared" si="1099"/>
        <v>23145810</v>
      </c>
      <c r="U1251" s="105">
        <f t="shared" si="1099"/>
        <v>10743621</v>
      </c>
      <c r="V1251" s="105">
        <f t="shared" si="1099"/>
        <v>6788826</v>
      </c>
      <c r="W1251" s="105">
        <f t="shared" si="1099"/>
        <v>6546928</v>
      </c>
      <c r="X1251" s="105">
        <f t="shared" si="1099"/>
        <v>0</v>
      </c>
      <c r="Y1251" s="105">
        <f t="shared" si="1099"/>
        <v>0</v>
      </c>
      <c r="Z1251" s="105">
        <f t="shared" si="1099"/>
        <v>0</v>
      </c>
      <c r="AA1251" s="105">
        <f t="shared" si="1065"/>
        <v>59686096</v>
      </c>
      <c r="AB1251" s="105">
        <f t="shared" si="1077"/>
        <v>90473925</v>
      </c>
      <c r="AC1251" s="104">
        <f t="shared" si="1073"/>
        <v>1.8094785</v>
      </c>
    </row>
    <row r="1252" spans="1:29" s="79" customFormat="1" ht="47.25" x14ac:dyDescent="0.2">
      <c r="A1252" s="363"/>
      <c r="B1252" s="110" t="s">
        <v>813</v>
      </c>
      <c r="C1252" s="106" t="s">
        <v>814</v>
      </c>
      <c r="D1252" s="105">
        <f>+D1253</f>
        <v>50000000</v>
      </c>
      <c r="E1252" s="105">
        <f>SUM('ADICIONES  2018'!C1252:M1252)</f>
        <v>0</v>
      </c>
      <c r="F1252" s="105">
        <f t="shared" si="1097"/>
        <v>0</v>
      </c>
      <c r="G1252" s="105">
        <f t="shared" si="1097"/>
        <v>0</v>
      </c>
      <c r="H1252" s="105">
        <f t="shared" si="1097"/>
        <v>0</v>
      </c>
      <c r="I1252" s="105">
        <f t="shared" si="1097"/>
        <v>0</v>
      </c>
      <c r="J1252" s="105">
        <f t="shared" si="1097"/>
        <v>0</v>
      </c>
      <c r="K1252" s="105">
        <f t="shared" si="1052"/>
        <v>50000000</v>
      </c>
      <c r="L1252" s="105">
        <f t="shared" si="1098"/>
        <v>2841969</v>
      </c>
      <c r="M1252" s="105">
        <f t="shared" si="1098"/>
        <v>3338004</v>
      </c>
      <c r="N1252" s="105">
        <f t="shared" si="1098"/>
        <v>5558257</v>
      </c>
      <c r="O1252" s="105">
        <f t="shared" si="1098"/>
        <v>8050246</v>
      </c>
      <c r="P1252" s="105">
        <f t="shared" si="1098"/>
        <v>0</v>
      </c>
      <c r="Q1252" s="105">
        <f t="shared" si="1098"/>
        <v>10999353</v>
      </c>
      <c r="R1252" s="105">
        <f t="shared" si="901"/>
        <v>30787829</v>
      </c>
      <c r="S1252" s="105">
        <f t="shared" si="1099"/>
        <v>12460911</v>
      </c>
      <c r="T1252" s="105">
        <f t="shared" si="1099"/>
        <v>23145810</v>
      </c>
      <c r="U1252" s="105">
        <f t="shared" si="1099"/>
        <v>10743621</v>
      </c>
      <c r="V1252" s="105">
        <f t="shared" si="1099"/>
        <v>6788826</v>
      </c>
      <c r="W1252" s="105">
        <f t="shared" si="1099"/>
        <v>6546928</v>
      </c>
      <c r="X1252" s="105">
        <f t="shared" si="1099"/>
        <v>0</v>
      </c>
      <c r="Y1252" s="105">
        <f t="shared" si="1099"/>
        <v>0</v>
      </c>
      <c r="Z1252" s="105">
        <f t="shared" si="1099"/>
        <v>0</v>
      </c>
      <c r="AA1252" s="105">
        <f t="shared" si="1065"/>
        <v>59686096</v>
      </c>
      <c r="AB1252" s="105">
        <f t="shared" si="1077"/>
        <v>90473925</v>
      </c>
      <c r="AC1252" s="104">
        <f t="shared" si="1073"/>
        <v>1.8094785</v>
      </c>
    </row>
    <row r="1253" spans="1:29" x14ac:dyDescent="0.2">
      <c r="B1253" s="97" t="s">
        <v>815</v>
      </c>
      <c r="C1253" s="98" t="s">
        <v>816</v>
      </c>
      <c r="D1253" s="287">
        <v>50000000</v>
      </c>
      <c r="E1253" s="285">
        <f>SUM('ADICIONES  2018'!C1253:M1253)</f>
        <v>0</v>
      </c>
      <c r="F1253" s="287">
        <v>0</v>
      </c>
      <c r="G1253" s="287">
        <v>0</v>
      </c>
      <c r="H1253" s="287">
        <v>0</v>
      </c>
      <c r="I1253" s="287">
        <v>0</v>
      </c>
      <c r="J1253" s="287">
        <v>0</v>
      </c>
      <c r="K1253" s="287">
        <f t="shared" si="1052"/>
        <v>50000000</v>
      </c>
      <c r="L1253" s="287">
        <v>2841969</v>
      </c>
      <c r="M1253" s="287">
        <v>3338004</v>
      </c>
      <c r="N1253" s="287">
        <v>5558257</v>
      </c>
      <c r="O1253" s="287">
        <v>8050246</v>
      </c>
      <c r="P1253" s="287">
        <v>0</v>
      </c>
      <c r="Q1253" s="287">
        <v>10999353</v>
      </c>
      <c r="R1253" s="287">
        <f t="shared" si="901"/>
        <v>30787829</v>
      </c>
      <c r="S1253" s="287">
        <v>12460911</v>
      </c>
      <c r="T1253" s="287">
        <v>23145810</v>
      </c>
      <c r="U1253" s="287">
        <v>10743621</v>
      </c>
      <c r="V1253" s="287">
        <v>6788826</v>
      </c>
      <c r="W1253" s="287">
        <v>6546928</v>
      </c>
      <c r="X1253" s="287"/>
      <c r="Y1253" s="287"/>
      <c r="Z1253" s="287"/>
      <c r="AA1253" s="287">
        <f t="shared" si="1065"/>
        <v>59686096</v>
      </c>
      <c r="AB1253" s="287">
        <f t="shared" si="1077"/>
        <v>90473925</v>
      </c>
      <c r="AC1253" s="37">
        <f t="shared" si="1073"/>
        <v>1.8094785</v>
      </c>
    </row>
    <row r="1254" spans="1:29" s="79" customFormat="1" ht="46.5" customHeight="1" x14ac:dyDescent="0.2">
      <c r="A1254" s="363"/>
      <c r="B1254" s="110" t="s">
        <v>312</v>
      </c>
      <c r="C1254" s="106" t="s">
        <v>109</v>
      </c>
      <c r="D1254" s="105">
        <f>+D1255+D1276+D1324+D1346+D1360+D1256+D1258+D1260+D1262+D1264+D1266+D1272+D1274+D1308+D1310+D1312+D1362+D1314+D1366+D1368+D1268+D1270+D1364+D1316+D1318+D1320+D1322+D1326+D1328+D1330+D1332+D1334+D1336+D1338+D1340+D1342+D1344+D1348+D1350+D1352+D1354+D1356+D1358</f>
        <v>1772000000</v>
      </c>
      <c r="E1254" s="105">
        <f>SUM('ADICIONES  2018'!C1254:M1254)</f>
        <v>0</v>
      </c>
      <c r="F1254" s="105">
        <f t="shared" ref="F1254:J1254" si="1100">+F1255+F1276+F1324+F1346+F1360+F1256+F1258+F1260+F1262+F1264+F1266+F1272+F1274+F1308+F1310+F1312+F1362+F1314+F1366+F1368+F1268+F1270+F1364+F1316+F1318+F1320+F1322+F1326+F1328+F1330+F1332+F1334+F1336+F1338+F1340+F1342+F1344+F1348+F1350+F1352+F1354+F1356+F1358</f>
        <v>0</v>
      </c>
      <c r="G1254" s="105">
        <f t="shared" si="1100"/>
        <v>0</v>
      </c>
      <c r="H1254" s="105">
        <f t="shared" si="1100"/>
        <v>0</v>
      </c>
      <c r="I1254" s="105">
        <f t="shared" si="1100"/>
        <v>0</v>
      </c>
      <c r="J1254" s="105">
        <f t="shared" si="1100"/>
        <v>0</v>
      </c>
      <c r="K1254" s="105">
        <f t="shared" si="1052"/>
        <v>1772000000</v>
      </c>
      <c r="L1254" s="105">
        <f t="shared" ref="L1254:Q1254" si="1101">+L1255+L1276+L1324+L1346+L1360+L1256+L1258+L1260+L1262+L1264+L1266+L1272+L1274+L1308+L1310+L1312+L1362+L1314+L1366+L1368+L1268+L1270+L1364+L1316+L1318+L1320+L1322+L1326+L1328+L1330+L1332+L1334+L1336+L1338+L1340+L1342+L1344+L1348+L1350+L1352+L1354+L1356+L1358</f>
        <v>296701044.33000004</v>
      </c>
      <c r="M1254" s="105">
        <f t="shared" si="1101"/>
        <v>346427977.46000004</v>
      </c>
      <c r="N1254" s="105">
        <f t="shared" si="1101"/>
        <v>433248202.30000001</v>
      </c>
      <c r="O1254" s="105">
        <f t="shared" si="1101"/>
        <v>466548212.07000005</v>
      </c>
      <c r="P1254" s="105">
        <f t="shared" si="1101"/>
        <v>417016881.70999992</v>
      </c>
      <c r="Q1254" s="105">
        <f t="shared" si="1101"/>
        <v>422033032.39999998</v>
      </c>
      <c r="R1254" s="105">
        <f t="shared" si="901"/>
        <v>2381975350.2700005</v>
      </c>
      <c r="S1254" s="105">
        <f t="shared" ref="S1254:Z1254" si="1102">+S1255+S1276+S1324+S1346+S1360+S1256+S1258+S1260+S1262+S1264+S1266+S1272+S1274+S1308+S1310+S1312+S1362+S1314+S1366+S1368+S1268+S1270+S1364+S1316+S1318+S1320+S1322+S1326+S1328+S1330+S1332+S1334+S1336+S1338+S1340+S1342+S1344+S1348+S1350+S1352+S1354+S1356+S1358</f>
        <v>460602709.93000007</v>
      </c>
      <c r="T1254" s="105">
        <f t="shared" si="1102"/>
        <v>686274064.25000012</v>
      </c>
      <c r="U1254" s="105">
        <f t="shared" si="1102"/>
        <v>454164670.12000006</v>
      </c>
      <c r="V1254" s="105">
        <f t="shared" si="1102"/>
        <v>569447828.63999999</v>
      </c>
      <c r="W1254" s="105">
        <f t="shared" si="1102"/>
        <v>813169985.30000007</v>
      </c>
      <c r="X1254" s="105">
        <f t="shared" si="1102"/>
        <v>0</v>
      </c>
      <c r="Y1254" s="105">
        <f t="shared" si="1102"/>
        <v>0</v>
      </c>
      <c r="Z1254" s="105">
        <f t="shared" si="1102"/>
        <v>0</v>
      </c>
      <c r="AA1254" s="105">
        <f t="shared" si="1065"/>
        <v>2983659258.2400007</v>
      </c>
      <c r="AB1254" s="105">
        <f t="shared" si="1077"/>
        <v>5365634608.5100012</v>
      </c>
      <c r="AC1254" s="104">
        <f t="shared" si="1073"/>
        <v>3.0280105014164791</v>
      </c>
    </row>
    <row r="1255" spans="1:29" ht="46.5" customHeight="1" x14ac:dyDescent="0.2">
      <c r="B1255" s="97" t="s">
        <v>314</v>
      </c>
      <c r="C1255" s="98" t="s">
        <v>110</v>
      </c>
      <c r="D1255" s="287">
        <v>130000000</v>
      </c>
      <c r="E1255" s="285">
        <f>SUM('ADICIONES  2018'!C1255:M1255)</f>
        <v>0</v>
      </c>
      <c r="F1255" s="287"/>
      <c r="G1255" s="287"/>
      <c r="H1255" s="287"/>
      <c r="I1255" s="287"/>
      <c r="J1255" s="287"/>
      <c r="K1255" s="287">
        <f t="shared" si="1052"/>
        <v>130000000</v>
      </c>
      <c r="L1255" s="287">
        <v>15120588.310000001</v>
      </c>
      <c r="M1255" s="287">
        <v>11959606.029999999</v>
      </c>
      <c r="N1255" s="287">
        <v>11645373.43</v>
      </c>
      <c r="O1255" s="287">
        <v>7385202.71</v>
      </c>
      <c r="P1255" s="287">
        <v>6578567.4299999997</v>
      </c>
      <c r="Q1255" s="287">
        <v>5892826.6900000004</v>
      </c>
      <c r="R1255" s="287">
        <f t="shared" si="901"/>
        <v>58582164.599999994</v>
      </c>
      <c r="S1255" s="287">
        <v>7454297.6299999999</v>
      </c>
      <c r="T1255" s="287">
        <v>12541642.51</v>
      </c>
      <c r="U1255" s="287">
        <v>13379830.199999999</v>
      </c>
      <c r="V1255" s="287">
        <v>10496327.68</v>
      </c>
      <c r="W1255" s="287">
        <v>12571714.6</v>
      </c>
      <c r="X1255" s="287"/>
      <c r="Y1255" s="287"/>
      <c r="Z1255" s="287"/>
      <c r="AA1255" s="287">
        <f t="shared" si="1065"/>
        <v>56443812.619999997</v>
      </c>
      <c r="AB1255" s="287">
        <f t="shared" si="1077"/>
        <v>115025977.22</v>
      </c>
      <c r="AC1255" s="37">
        <f t="shared" si="1073"/>
        <v>0.88481520938461533</v>
      </c>
    </row>
    <row r="1256" spans="1:29" s="79" customFormat="1" ht="45" x14ac:dyDescent="0.2">
      <c r="A1256" s="363"/>
      <c r="B1256" s="110" t="s">
        <v>1210</v>
      </c>
      <c r="C1256" s="100" t="s">
        <v>1211</v>
      </c>
      <c r="D1256" s="105">
        <f>+D1257</f>
        <v>0</v>
      </c>
      <c r="E1256" s="105">
        <f>SUM('ADICIONES  2018'!C1256:M1256)</f>
        <v>0</v>
      </c>
      <c r="F1256" s="105">
        <f t="shared" ref="F1256:J1256" si="1103">+F1257</f>
        <v>0</v>
      </c>
      <c r="G1256" s="105">
        <f t="shared" si="1103"/>
        <v>0</v>
      </c>
      <c r="H1256" s="105">
        <f t="shared" si="1103"/>
        <v>0</v>
      </c>
      <c r="I1256" s="105">
        <f t="shared" si="1103"/>
        <v>0</v>
      </c>
      <c r="J1256" s="105">
        <f t="shared" si="1103"/>
        <v>0</v>
      </c>
      <c r="K1256" s="105">
        <f t="shared" si="1052"/>
        <v>0</v>
      </c>
      <c r="L1256" s="105">
        <f t="shared" ref="L1256:Q1256" si="1104">+L1257</f>
        <v>0</v>
      </c>
      <c r="M1256" s="105">
        <f t="shared" si="1104"/>
        <v>0</v>
      </c>
      <c r="N1256" s="105">
        <f t="shared" si="1104"/>
        <v>28140702.239999998</v>
      </c>
      <c r="O1256" s="105">
        <f t="shared" si="1104"/>
        <v>42797125.170000002</v>
      </c>
      <c r="P1256" s="105">
        <f t="shared" si="1104"/>
        <v>23454491.449999999</v>
      </c>
      <c r="Q1256" s="105">
        <f t="shared" si="1104"/>
        <v>22257252.5</v>
      </c>
      <c r="R1256" s="105">
        <f t="shared" si="901"/>
        <v>116649571.36</v>
      </c>
      <c r="S1256" s="105">
        <f t="shared" ref="S1256:Z1256" si="1105">+S1257</f>
        <v>21870253.82</v>
      </c>
      <c r="T1256" s="105">
        <f t="shared" si="1105"/>
        <v>20693110.640000001</v>
      </c>
      <c r="U1256" s="105">
        <f t="shared" si="1105"/>
        <v>18745304.77</v>
      </c>
      <c r="V1256" s="105">
        <f t="shared" si="1105"/>
        <v>18892549.060000002</v>
      </c>
      <c r="W1256" s="105">
        <f t="shared" si="1105"/>
        <v>17736886.059999999</v>
      </c>
      <c r="X1256" s="105">
        <f t="shared" si="1105"/>
        <v>0</v>
      </c>
      <c r="Y1256" s="105">
        <f t="shared" si="1105"/>
        <v>0</v>
      </c>
      <c r="Z1256" s="105">
        <f t="shared" si="1105"/>
        <v>0</v>
      </c>
      <c r="AA1256" s="105">
        <f t="shared" si="1065"/>
        <v>97938104.350000009</v>
      </c>
      <c r="AB1256" s="105">
        <f t="shared" si="1077"/>
        <v>214587675.71000001</v>
      </c>
      <c r="AC1256" s="104">
        <v>0</v>
      </c>
    </row>
    <row r="1257" spans="1:29" ht="42.75" x14ac:dyDescent="0.2">
      <c r="B1257" s="134" t="s">
        <v>1212</v>
      </c>
      <c r="C1257" s="137" t="s">
        <v>1213</v>
      </c>
      <c r="D1257" s="287">
        <v>0</v>
      </c>
      <c r="E1257" s="285">
        <f>SUM('ADICIONES  2018'!C1257:M1257)</f>
        <v>0</v>
      </c>
      <c r="F1257" s="287"/>
      <c r="G1257" s="287"/>
      <c r="H1257" s="287"/>
      <c r="I1257" s="287"/>
      <c r="J1257" s="287"/>
      <c r="K1257" s="287">
        <f t="shared" si="1052"/>
        <v>0</v>
      </c>
      <c r="L1257" s="287"/>
      <c r="M1257" s="287"/>
      <c r="N1257" s="287">
        <v>28140702.239999998</v>
      </c>
      <c r="O1257" s="287">
        <v>42797125.170000002</v>
      </c>
      <c r="P1257" s="287">
        <v>23454491.449999999</v>
      </c>
      <c r="Q1257" s="287">
        <v>22257252.5</v>
      </c>
      <c r="R1257" s="287">
        <f t="shared" si="901"/>
        <v>116649571.36</v>
      </c>
      <c r="S1257" s="287">
        <v>21870253.82</v>
      </c>
      <c r="T1257" s="287">
        <v>20693110.640000001</v>
      </c>
      <c r="U1257" s="287">
        <v>18745304.77</v>
      </c>
      <c r="V1257" s="287">
        <v>18892549.060000002</v>
      </c>
      <c r="W1257" s="287">
        <v>17736886.059999999</v>
      </c>
      <c r="X1257" s="287"/>
      <c r="Y1257" s="287"/>
      <c r="Z1257" s="287"/>
      <c r="AA1257" s="287">
        <f t="shared" ref="AA1257:AA1275" si="1106">SUM(S1257:Z1257)</f>
        <v>97938104.350000009</v>
      </c>
      <c r="AB1257" s="287">
        <f t="shared" si="1077"/>
        <v>214587675.71000001</v>
      </c>
      <c r="AC1257" s="37">
        <v>0</v>
      </c>
    </row>
    <row r="1258" spans="1:29" s="79" customFormat="1" ht="45" x14ac:dyDescent="0.2">
      <c r="A1258" s="363"/>
      <c r="B1258" s="110" t="s">
        <v>1214</v>
      </c>
      <c r="C1258" s="100" t="s">
        <v>1215</v>
      </c>
      <c r="D1258" s="105">
        <f>+D1259</f>
        <v>0</v>
      </c>
      <c r="E1258" s="105">
        <f>SUM('ADICIONES  2018'!C1258:M1258)</f>
        <v>0</v>
      </c>
      <c r="F1258" s="105">
        <f t="shared" ref="F1258:J1258" si="1107">+F1259</f>
        <v>0</v>
      </c>
      <c r="G1258" s="105">
        <f t="shared" si="1107"/>
        <v>0</v>
      </c>
      <c r="H1258" s="105">
        <f t="shared" si="1107"/>
        <v>0</v>
      </c>
      <c r="I1258" s="105">
        <f t="shared" si="1107"/>
        <v>0</v>
      </c>
      <c r="J1258" s="105">
        <f t="shared" si="1107"/>
        <v>0</v>
      </c>
      <c r="K1258" s="105">
        <f t="shared" si="1052"/>
        <v>0</v>
      </c>
      <c r="L1258" s="105">
        <f t="shared" ref="L1258:Q1258" si="1108">+L1259</f>
        <v>0</v>
      </c>
      <c r="M1258" s="105">
        <f t="shared" si="1108"/>
        <v>0</v>
      </c>
      <c r="N1258" s="105">
        <f t="shared" si="1108"/>
        <v>21105526.68</v>
      </c>
      <c r="O1258" s="105">
        <f t="shared" si="1108"/>
        <v>32097843.879999999</v>
      </c>
      <c r="P1258" s="105">
        <f t="shared" si="1108"/>
        <v>17590868.59</v>
      </c>
      <c r="Q1258" s="105">
        <f t="shared" si="1108"/>
        <v>16692939.380000001</v>
      </c>
      <c r="R1258" s="105">
        <f t="shared" si="901"/>
        <v>87487178.530000001</v>
      </c>
      <c r="S1258" s="105">
        <f t="shared" ref="S1258:Z1258" si="1109">+S1259</f>
        <v>16402690.369999999</v>
      </c>
      <c r="T1258" s="105">
        <f t="shared" si="1109"/>
        <v>15519832.98</v>
      </c>
      <c r="U1258" s="105">
        <f t="shared" si="1109"/>
        <v>14058978.58</v>
      </c>
      <c r="V1258" s="105">
        <f t="shared" si="1109"/>
        <v>14169411.789999992</v>
      </c>
      <c r="W1258" s="105">
        <f t="shared" si="1109"/>
        <v>13302664.550000001</v>
      </c>
      <c r="X1258" s="105">
        <f t="shared" si="1109"/>
        <v>0</v>
      </c>
      <c r="Y1258" s="105">
        <f t="shared" si="1109"/>
        <v>0</v>
      </c>
      <c r="Z1258" s="105">
        <f t="shared" si="1109"/>
        <v>0</v>
      </c>
      <c r="AA1258" s="105">
        <f t="shared" si="1106"/>
        <v>73453578.269999996</v>
      </c>
      <c r="AB1258" s="105">
        <f t="shared" si="1077"/>
        <v>160940756.80000001</v>
      </c>
      <c r="AC1258" s="104">
        <v>0</v>
      </c>
    </row>
    <row r="1259" spans="1:29" ht="42.75" x14ac:dyDescent="0.2">
      <c r="B1259" s="134" t="s">
        <v>1216</v>
      </c>
      <c r="C1259" s="137" t="s">
        <v>1217</v>
      </c>
      <c r="D1259" s="287">
        <v>0</v>
      </c>
      <c r="E1259" s="285">
        <f>SUM('ADICIONES  2018'!C1259:M1259)</f>
        <v>0</v>
      </c>
      <c r="F1259" s="287"/>
      <c r="G1259" s="287"/>
      <c r="H1259" s="287"/>
      <c r="I1259" s="287"/>
      <c r="J1259" s="287"/>
      <c r="K1259" s="287">
        <f t="shared" si="1052"/>
        <v>0</v>
      </c>
      <c r="L1259" s="287"/>
      <c r="M1259" s="287"/>
      <c r="N1259" s="287">
        <v>21105526.68</v>
      </c>
      <c r="O1259" s="287">
        <v>32097843.879999999</v>
      </c>
      <c r="P1259" s="287">
        <v>17590868.59</v>
      </c>
      <c r="Q1259" s="287">
        <v>16692939.380000001</v>
      </c>
      <c r="R1259" s="287">
        <f t="shared" si="901"/>
        <v>87487178.530000001</v>
      </c>
      <c r="S1259" s="287">
        <v>16402690.369999999</v>
      </c>
      <c r="T1259" s="287">
        <v>15519832.98</v>
      </c>
      <c r="U1259" s="287">
        <v>14058978.58</v>
      </c>
      <c r="V1259" s="287">
        <v>14169411.789999992</v>
      </c>
      <c r="W1259" s="287">
        <v>13302664.550000001</v>
      </c>
      <c r="X1259" s="287"/>
      <c r="Y1259" s="287"/>
      <c r="Z1259" s="287"/>
      <c r="AA1259" s="287">
        <f t="shared" si="1106"/>
        <v>73453578.269999996</v>
      </c>
      <c r="AB1259" s="287">
        <f t="shared" si="1077"/>
        <v>160940756.80000001</v>
      </c>
      <c r="AC1259" s="37">
        <v>0</v>
      </c>
    </row>
    <row r="1260" spans="1:29" s="79" customFormat="1" ht="60" x14ac:dyDescent="0.2">
      <c r="A1260" s="363"/>
      <c r="B1260" s="110" t="s">
        <v>1218</v>
      </c>
      <c r="C1260" s="100" t="s">
        <v>1219</v>
      </c>
      <c r="D1260" s="105">
        <f>+D1261</f>
        <v>0</v>
      </c>
      <c r="E1260" s="105">
        <f>SUM('ADICIONES  2018'!C1260:M1260)</f>
        <v>0</v>
      </c>
      <c r="F1260" s="105">
        <f t="shared" ref="F1260:J1260" si="1110">+F1261</f>
        <v>0</v>
      </c>
      <c r="G1260" s="105">
        <f t="shared" si="1110"/>
        <v>0</v>
      </c>
      <c r="H1260" s="105">
        <f t="shared" si="1110"/>
        <v>0</v>
      </c>
      <c r="I1260" s="105">
        <f t="shared" si="1110"/>
        <v>0</v>
      </c>
      <c r="J1260" s="105">
        <f t="shared" si="1110"/>
        <v>0</v>
      </c>
      <c r="K1260" s="105">
        <f t="shared" si="1052"/>
        <v>0</v>
      </c>
      <c r="L1260" s="105">
        <f t="shared" ref="L1260:Q1260" si="1111">+L1261</f>
        <v>0</v>
      </c>
      <c r="M1260" s="105">
        <f t="shared" si="1111"/>
        <v>0</v>
      </c>
      <c r="N1260" s="105">
        <f t="shared" si="1111"/>
        <v>10552763.34</v>
      </c>
      <c r="O1260" s="105">
        <f t="shared" si="1111"/>
        <v>16048921.939999999</v>
      </c>
      <c r="P1260" s="105">
        <f t="shared" si="1111"/>
        <v>8795434.2899999991</v>
      </c>
      <c r="Q1260" s="105">
        <f t="shared" si="1111"/>
        <v>8346469.6900000004</v>
      </c>
      <c r="R1260" s="105">
        <f t="shared" si="901"/>
        <v>43743589.259999998</v>
      </c>
      <c r="S1260" s="105">
        <f t="shared" ref="S1260:Z1260" si="1112">+S1261</f>
        <v>8201345.1799999997</v>
      </c>
      <c r="T1260" s="105">
        <f t="shared" si="1112"/>
        <v>7759916.4900000002</v>
      </c>
      <c r="U1260" s="105">
        <f t="shared" si="1112"/>
        <v>7029489.29</v>
      </c>
      <c r="V1260" s="105">
        <f t="shared" si="1112"/>
        <v>7084705.900000006</v>
      </c>
      <c r="W1260" s="105">
        <f t="shared" si="1112"/>
        <v>6651332.2699999996</v>
      </c>
      <c r="X1260" s="105">
        <f t="shared" si="1112"/>
        <v>0</v>
      </c>
      <c r="Y1260" s="105">
        <f t="shared" si="1112"/>
        <v>0</v>
      </c>
      <c r="Z1260" s="105">
        <f t="shared" si="1112"/>
        <v>0</v>
      </c>
      <c r="AA1260" s="105">
        <f t="shared" si="1106"/>
        <v>36726789.13000001</v>
      </c>
      <c r="AB1260" s="105">
        <f t="shared" si="1077"/>
        <v>80470378.390000015</v>
      </c>
      <c r="AC1260" s="104">
        <v>0</v>
      </c>
    </row>
    <row r="1261" spans="1:29" ht="42.75" x14ac:dyDescent="0.2">
      <c r="B1261" s="134" t="s">
        <v>1220</v>
      </c>
      <c r="C1261" s="137" t="s">
        <v>1221</v>
      </c>
      <c r="D1261" s="287">
        <v>0</v>
      </c>
      <c r="E1261" s="285">
        <f>SUM('ADICIONES  2018'!C1261:M1261)</f>
        <v>0</v>
      </c>
      <c r="F1261" s="287"/>
      <c r="G1261" s="287"/>
      <c r="H1261" s="287"/>
      <c r="I1261" s="287"/>
      <c r="J1261" s="287"/>
      <c r="K1261" s="287">
        <f t="shared" si="1052"/>
        <v>0</v>
      </c>
      <c r="L1261" s="287"/>
      <c r="M1261" s="287"/>
      <c r="N1261" s="287">
        <v>10552763.34</v>
      </c>
      <c r="O1261" s="287">
        <v>16048921.939999999</v>
      </c>
      <c r="P1261" s="287">
        <v>8795434.2899999991</v>
      </c>
      <c r="Q1261" s="287">
        <v>8346469.6900000004</v>
      </c>
      <c r="R1261" s="287">
        <f t="shared" si="901"/>
        <v>43743589.259999998</v>
      </c>
      <c r="S1261" s="287">
        <v>8201345.1799999997</v>
      </c>
      <c r="T1261" s="287">
        <v>7759916.4900000002</v>
      </c>
      <c r="U1261" s="287">
        <v>7029489.29</v>
      </c>
      <c r="V1261" s="287">
        <v>7084705.900000006</v>
      </c>
      <c r="W1261" s="287">
        <v>6651332.2699999996</v>
      </c>
      <c r="X1261" s="287"/>
      <c r="Y1261" s="287"/>
      <c r="Z1261" s="287"/>
      <c r="AA1261" s="287">
        <f t="shared" si="1106"/>
        <v>36726789.13000001</v>
      </c>
      <c r="AB1261" s="287">
        <f t="shared" si="1077"/>
        <v>80470378.390000015</v>
      </c>
      <c r="AC1261" s="37">
        <v>0</v>
      </c>
    </row>
    <row r="1262" spans="1:29" s="79" customFormat="1" ht="25.5" customHeight="1" x14ac:dyDescent="0.2">
      <c r="A1262" s="363"/>
      <c r="B1262" s="110" t="s">
        <v>1222</v>
      </c>
      <c r="C1262" s="100" t="s">
        <v>1223</v>
      </c>
      <c r="D1262" s="105">
        <f>+D1263</f>
        <v>0</v>
      </c>
      <c r="E1262" s="105">
        <f>SUM('ADICIONES  2018'!C1262:M1262)</f>
        <v>0</v>
      </c>
      <c r="F1262" s="105">
        <f t="shared" ref="F1262:J1262" si="1113">+F1263</f>
        <v>0</v>
      </c>
      <c r="G1262" s="105">
        <f t="shared" si="1113"/>
        <v>0</v>
      </c>
      <c r="H1262" s="105">
        <f t="shared" si="1113"/>
        <v>0</v>
      </c>
      <c r="I1262" s="105">
        <f t="shared" si="1113"/>
        <v>0</v>
      </c>
      <c r="J1262" s="105">
        <f t="shared" si="1113"/>
        <v>0</v>
      </c>
      <c r="K1262" s="105">
        <f t="shared" si="1052"/>
        <v>0</v>
      </c>
      <c r="L1262" s="105">
        <f t="shared" ref="L1262:Q1262" si="1114">+L1263</f>
        <v>0</v>
      </c>
      <c r="M1262" s="105">
        <f t="shared" si="1114"/>
        <v>0</v>
      </c>
      <c r="N1262" s="105">
        <f t="shared" si="1114"/>
        <v>4924622.8899999997</v>
      </c>
      <c r="O1262" s="105">
        <f t="shared" si="1114"/>
        <v>7489496</v>
      </c>
      <c r="P1262" s="105">
        <f t="shared" si="1114"/>
        <v>4104536</v>
      </c>
      <c r="Q1262" s="105">
        <f t="shared" si="1114"/>
        <v>3895019.19</v>
      </c>
      <c r="R1262" s="105">
        <f t="shared" si="901"/>
        <v>20413674.080000002</v>
      </c>
      <c r="S1262" s="105">
        <f t="shared" ref="S1262:Z1262" si="1115">+S1263</f>
        <v>3827294.42</v>
      </c>
      <c r="T1262" s="105">
        <f t="shared" si="1115"/>
        <v>3621294.36</v>
      </c>
      <c r="U1262" s="105">
        <f t="shared" si="1115"/>
        <v>3280428.33</v>
      </c>
      <c r="V1262" s="105">
        <f t="shared" si="1115"/>
        <v>3306196.9800000004</v>
      </c>
      <c r="W1262" s="105">
        <f t="shared" si="1115"/>
        <v>3103955.06</v>
      </c>
      <c r="X1262" s="105">
        <f t="shared" si="1115"/>
        <v>0</v>
      </c>
      <c r="Y1262" s="105">
        <f t="shared" si="1115"/>
        <v>0</v>
      </c>
      <c r="Z1262" s="105">
        <f t="shared" si="1115"/>
        <v>0</v>
      </c>
      <c r="AA1262" s="105">
        <f t="shared" si="1106"/>
        <v>17139169.149999999</v>
      </c>
      <c r="AB1262" s="105">
        <f t="shared" si="1077"/>
        <v>37552843.230000004</v>
      </c>
      <c r="AC1262" s="104">
        <v>0</v>
      </c>
    </row>
    <row r="1263" spans="1:29" ht="25.5" customHeight="1" x14ac:dyDescent="0.2">
      <c r="B1263" s="134" t="s">
        <v>1224</v>
      </c>
      <c r="C1263" s="137" t="s">
        <v>1225</v>
      </c>
      <c r="D1263" s="287">
        <v>0</v>
      </c>
      <c r="E1263" s="285">
        <f>SUM('ADICIONES  2018'!C1263:M1263)</f>
        <v>0</v>
      </c>
      <c r="F1263" s="287"/>
      <c r="G1263" s="287"/>
      <c r="H1263" s="287"/>
      <c r="I1263" s="287"/>
      <c r="J1263" s="287"/>
      <c r="K1263" s="287">
        <f t="shared" si="1052"/>
        <v>0</v>
      </c>
      <c r="L1263" s="287"/>
      <c r="M1263" s="287"/>
      <c r="N1263" s="287">
        <v>4924622.8899999997</v>
      </c>
      <c r="O1263" s="287">
        <v>7489496</v>
      </c>
      <c r="P1263" s="287">
        <v>4104536</v>
      </c>
      <c r="Q1263" s="287">
        <v>3895019.19</v>
      </c>
      <c r="R1263" s="287">
        <f t="shared" si="901"/>
        <v>20413674.080000002</v>
      </c>
      <c r="S1263" s="287">
        <v>3827294.42</v>
      </c>
      <c r="T1263" s="287">
        <v>3621294.36</v>
      </c>
      <c r="U1263" s="287">
        <v>3280428.33</v>
      </c>
      <c r="V1263" s="287">
        <v>3306196.9800000004</v>
      </c>
      <c r="W1263" s="287">
        <v>3103955.06</v>
      </c>
      <c r="X1263" s="287"/>
      <c r="Y1263" s="287"/>
      <c r="Z1263" s="287"/>
      <c r="AA1263" s="287">
        <f t="shared" si="1106"/>
        <v>17139169.149999999</v>
      </c>
      <c r="AB1263" s="287">
        <f t="shared" si="1077"/>
        <v>37552843.230000004</v>
      </c>
      <c r="AC1263" s="37">
        <v>0</v>
      </c>
    </row>
    <row r="1264" spans="1:29" s="79" customFormat="1" ht="26.25" customHeight="1" x14ac:dyDescent="0.2">
      <c r="A1264" s="363"/>
      <c r="B1264" s="110" t="s">
        <v>1226</v>
      </c>
      <c r="C1264" s="100" t="s">
        <v>1227</v>
      </c>
      <c r="D1264" s="105">
        <f>+D1265</f>
        <v>0</v>
      </c>
      <c r="E1264" s="105">
        <f>SUM('ADICIONES  2018'!C1264:M1264)</f>
        <v>0</v>
      </c>
      <c r="F1264" s="105">
        <f t="shared" ref="F1264:J1264" si="1116">+F1265</f>
        <v>0</v>
      </c>
      <c r="G1264" s="105">
        <f t="shared" si="1116"/>
        <v>0</v>
      </c>
      <c r="H1264" s="105">
        <f t="shared" si="1116"/>
        <v>0</v>
      </c>
      <c r="I1264" s="105">
        <f t="shared" si="1116"/>
        <v>0</v>
      </c>
      <c r="J1264" s="105">
        <f t="shared" si="1116"/>
        <v>0</v>
      </c>
      <c r="K1264" s="105">
        <f t="shared" si="1052"/>
        <v>0</v>
      </c>
      <c r="L1264" s="105">
        <f t="shared" ref="L1264:Q1264" si="1117">+L1265</f>
        <v>0</v>
      </c>
      <c r="M1264" s="105">
        <f t="shared" si="1117"/>
        <v>0</v>
      </c>
      <c r="N1264" s="105">
        <f t="shared" si="1117"/>
        <v>2814070.22</v>
      </c>
      <c r="O1264" s="105">
        <f t="shared" si="1117"/>
        <v>4279712.5199999996</v>
      </c>
      <c r="P1264" s="105">
        <f t="shared" si="1117"/>
        <v>2345449.14</v>
      </c>
      <c r="Q1264" s="105">
        <f t="shared" si="1117"/>
        <v>2225725.25</v>
      </c>
      <c r="R1264" s="105">
        <f t="shared" si="901"/>
        <v>11664957.130000001</v>
      </c>
      <c r="S1264" s="105">
        <f t="shared" ref="S1264:Z1264" si="1118">+S1265</f>
        <v>2187025.38</v>
      </c>
      <c r="T1264" s="105">
        <f t="shared" si="1118"/>
        <v>2069311.06</v>
      </c>
      <c r="U1264" s="105">
        <f t="shared" si="1118"/>
        <v>1874530.48</v>
      </c>
      <c r="V1264" s="105">
        <f t="shared" si="1118"/>
        <v>1889254.9100000001</v>
      </c>
      <c r="W1264" s="105">
        <f t="shared" si="1118"/>
        <v>1773688.61</v>
      </c>
      <c r="X1264" s="105">
        <f t="shared" si="1118"/>
        <v>0</v>
      </c>
      <c r="Y1264" s="105">
        <f t="shared" si="1118"/>
        <v>0</v>
      </c>
      <c r="Z1264" s="105">
        <f t="shared" si="1118"/>
        <v>0</v>
      </c>
      <c r="AA1264" s="105">
        <f t="shared" si="1106"/>
        <v>9793810.4399999995</v>
      </c>
      <c r="AB1264" s="105">
        <f t="shared" si="1077"/>
        <v>21458767.57</v>
      </c>
      <c r="AC1264" s="104">
        <v>0</v>
      </c>
    </row>
    <row r="1265" spans="1:29" ht="57" x14ac:dyDescent="0.2">
      <c r="B1265" s="134" t="s">
        <v>1228</v>
      </c>
      <c r="C1265" s="137" t="s">
        <v>1229</v>
      </c>
      <c r="D1265" s="287">
        <v>0</v>
      </c>
      <c r="E1265" s="285">
        <f>SUM('ADICIONES  2018'!C1265:M1265)</f>
        <v>0</v>
      </c>
      <c r="F1265" s="287"/>
      <c r="G1265" s="287"/>
      <c r="H1265" s="287"/>
      <c r="I1265" s="287"/>
      <c r="J1265" s="287"/>
      <c r="K1265" s="287">
        <f t="shared" si="1052"/>
        <v>0</v>
      </c>
      <c r="L1265" s="287"/>
      <c r="M1265" s="287"/>
      <c r="N1265" s="287">
        <v>2814070.22</v>
      </c>
      <c r="O1265" s="287">
        <v>4279712.5199999996</v>
      </c>
      <c r="P1265" s="287">
        <v>2345449.14</v>
      </c>
      <c r="Q1265" s="287">
        <v>2225725.25</v>
      </c>
      <c r="R1265" s="287">
        <f t="shared" si="901"/>
        <v>11664957.130000001</v>
      </c>
      <c r="S1265" s="287">
        <v>2187025.38</v>
      </c>
      <c r="T1265" s="287">
        <v>2069311.06</v>
      </c>
      <c r="U1265" s="287">
        <v>1874530.48</v>
      </c>
      <c r="V1265" s="287">
        <v>1889254.9100000001</v>
      </c>
      <c r="W1265" s="287">
        <v>1773688.61</v>
      </c>
      <c r="X1265" s="287"/>
      <c r="Y1265" s="287"/>
      <c r="Z1265" s="287"/>
      <c r="AA1265" s="287">
        <f t="shared" si="1106"/>
        <v>9793810.4399999995</v>
      </c>
      <c r="AB1265" s="287">
        <f t="shared" si="1077"/>
        <v>21458767.57</v>
      </c>
      <c r="AC1265" s="37">
        <v>0</v>
      </c>
    </row>
    <row r="1266" spans="1:29" s="79" customFormat="1" ht="60" x14ac:dyDescent="0.2">
      <c r="A1266" s="363"/>
      <c r="B1266" s="110" t="s">
        <v>1230</v>
      </c>
      <c r="C1266" s="100" t="s">
        <v>1231</v>
      </c>
      <c r="D1266" s="105">
        <f>+D1267</f>
        <v>0</v>
      </c>
      <c r="E1266" s="105">
        <f>SUM('ADICIONES  2018'!C1266:M1266)</f>
        <v>0</v>
      </c>
      <c r="F1266" s="105">
        <f t="shared" ref="F1266:J1266" si="1119">+F1267</f>
        <v>0</v>
      </c>
      <c r="G1266" s="105">
        <f t="shared" si="1119"/>
        <v>0</v>
      </c>
      <c r="H1266" s="105">
        <f t="shared" si="1119"/>
        <v>0</v>
      </c>
      <c r="I1266" s="105">
        <f t="shared" si="1119"/>
        <v>0</v>
      </c>
      <c r="J1266" s="105">
        <f t="shared" si="1119"/>
        <v>0</v>
      </c>
      <c r="K1266" s="105">
        <f t="shared" si="1052"/>
        <v>0</v>
      </c>
      <c r="L1266" s="105">
        <f t="shared" ref="L1266:Q1266" si="1120">+L1267</f>
        <v>0</v>
      </c>
      <c r="M1266" s="105">
        <f t="shared" si="1120"/>
        <v>0</v>
      </c>
      <c r="N1266" s="105">
        <f t="shared" si="1120"/>
        <v>2814070.22</v>
      </c>
      <c r="O1266" s="105">
        <f t="shared" si="1120"/>
        <v>4279712.5199999996</v>
      </c>
      <c r="P1266" s="105">
        <f t="shared" si="1120"/>
        <v>2345449.14</v>
      </c>
      <c r="Q1266" s="105">
        <f t="shared" si="1120"/>
        <v>2225725.25</v>
      </c>
      <c r="R1266" s="105">
        <f t="shared" si="901"/>
        <v>11664957.130000001</v>
      </c>
      <c r="S1266" s="105">
        <f t="shared" ref="S1266:Z1266" si="1121">+S1267</f>
        <v>2187025.38</v>
      </c>
      <c r="T1266" s="105">
        <f t="shared" si="1121"/>
        <v>2069311.06</v>
      </c>
      <c r="U1266" s="105">
        <f t="shared" si="1121"/>
        <v>1874530.48</v>
      </c>
      <c r="V1266" s="105">
        <f t="shared" si="1121"/>
        <v>1889254.9100000001</v>
      </c>
      <c r="W1266" s="105">
        <f t="shared" si="1121"/>
        <v>1773688.61</v>
      </c>
      <c r="X1266" s="105">
        <f t="shared" si="1121"/>
        <v>0</v>
      </c>
      <c r="Y1266" s="105">
        <f t="shared" si="1121"/>
        <v>0</v>
      </c>
      <c r="Z1266" s="105">
        <f t="shared" si="1121"/>
        <v>0</v>
      </c>
      <c r="AA1266" s="105">
        <f t="shared" si="1106"/>
        <v>9793810.4399999995</v>
      </c>
      <c r="AB1266" s="105">
        <f t="shared" si="1077"/>
        <v>21458767.57</v>
      </c>
      <c r="AC1266" s="104">
        <v>0</v>
      </c>
    </row>
    <row r="1267" spans="1:29" ht="42.75" x14ac:dyDescent="0.2">
      <c r="B1267" s="134" t="s">
        <v>1232</v>
      </c>
      <c r="C1267" s="137" t="s">
        <v>1233</v>
      </c>
      <c r="D1267" s="287">
        <v>0</v>
      </c>
      <c r="E1267" s="285">
        <f>SUM('ADICIONES  2018'!C1267:M1267)</f>
        <v>0</v>
      </c>
      <c r="F1267" s="287"/>
      <c r="G1267" s="287"/>
      <c r="H1267" s="287"/>
      <c r="I1267" s="287"/>
      <c r="J1267" s="287"/>
      <c r="K1267" s="287">
        <f t="shared" si="1052"/>
        <v>0</v>
      </c>
      <c r="L1267" s="287"/>
      <c r="M1267" s="287"/>
      <c r="N1267" s="287">
        <v>2814070.22</v>
      </c>
      <c r="O1267" s="287">
        <v>4279712.5199999996</v>
      </c>
      <c r="P1267" s="287">
        <v>2345449.14</v>
      </c>
      <c r="Q1267" s="287">
        <v>2225725.25</v>
      </c>
      <c r="R1267" s="287">
        <f t="shared" si="901"/>
        <v>11664957.130000001</v>
      </c>
      <c r="S1267" s="287">
        <v>2187025.38</v>
      </c>
      <c r="T1267" s="287">
        <v>2069311.06</v>
      </c>
      <c r="U1267" s="287">
        <v>1874530.48</v>
      </c>
      <c r="V1267" s="287">
        <v>1889254.9100000001</v>
      </c>
      <c r="W1267" s="287">
        <v>1773688.61</v>
      </c>
      <c r="X1267" s="287"/>
      <c r="Y1267" s="287"/>
      <c r="Z1267" s="287"/>
      <c r="AA1267" s="287">
        <f t="shared" si="1106"/>
        <v>9793810.4399999995</v>
      </c>
      <c r="AB1267" s="287">
        <f t="shared" si="1077"/>
        <v>21458767.57</v>
      </c>
      <c r="AC1267" s="37">
        <v>0</v>
      </c>
    </row>
    <row r="1268" spans="1:29" s="79" customFormat="1" ht="31.5" x14ac:dyDescent="0.2">
      <c r="A1268" s="363"/>
      <c r="B1268" s="110" t="s">
        <v>1270</v>
      </c>
      <c r="C1268" s="106" t="s">
        <v>1271</v>
      </c>
      <c r="D1268" s="105">
        <f>+D1269</f>
        <v>0</v>
      </c>
      <c r="E1268" s="105">
        <f>SUM('ADICIONES  2018'!C1268:M1268)</f>
        <v>0</v>
      </c>
      <c r="F1268" s="105">
        <f t="shared" ref="F1268:J1268" si="1122">+F1269</f>
        <v>0</v>
      </c>
      <c r="G1268" s="105">
        <f t="shared" si="1122"/>
        <v>0</v>
      </c>
      <c r="H1268" s="105">
        <f t="shared" si="1122"/>
        <v>0</v>
      </c>
      <c r="I1268" s="105">
        <f t="shared" si="1122"/>
        <v>0</v>
      </c>
      <c r="J1268" s="105">
        <f t="shared" si="1122"/>
        <v>0</v>
      </c>
      <c r="K1268" s="105">
        <f t="shared" si="1052"/>
        <v>0</v>
      </c>
      <c r="L1268" s="105">
        <f t="shared" ref="L1268:Q1268" si="1123">+L1269</f>
        <v>5549715.5</v>
      </c>
      <c r="M1268" s="105">
        <f t="shared" si="1123"/>
        <v>5033445.9800000004</v>
      </c>
      <c r="N1268" s="105">
        <f t="shared" si="1123"/>
        <v>5846141.79</v>
      </c>
      <c r="O1268" s="105">
        <f t="shared" si="1123"/>
        <v>5858539.2199999997</v>
      </c>
      <c r="P1268" s="105">
        <f t="shared" si="1123"/>
        <v>6166241.0899999999</v>
      </c>
      <c r="Q1268" s="105">
        <f t="shared" si="1123"/>
        <v>6238961.4800000004</v>
      </c>
      <c r="R1268" s="105">
        <f t="shared" si="901"/>
        <v>34693045.060000002</v>
      </c>
      <c r="S1268" s="105">
        <f t="shared" ref="S1268:Z1268" si="1124">+S1269</f>
        <v>6585797.29</v>
      </c>
      <c r="T1268" s="105">
        <f t="shared" si="1124"/>
        <v>6487570.5499999998</v>
      </c>
      <c r="U1268" s="105">
        <f t="shared" si="1124"/>
        <v>6558517.5999999996</v>
      </c>
      <c r="V1268" s="105">
        <f t="shared" si="1124"/>
        <v>7516717.9099999964</v>
      </c>
      <c r="W1268" s="105">
        <f t="shared" si="1124"/>
        <v>7550322.2999999998</v>
      </c>
      <c r="X1268" s="105">
        <f t="shared" si="1124"/>
        <v>0</v>
      </c>
      <c r="Y1268" s="105">
        <f t="shared" si="1124"/>
        <v>0</v>
      </c>
      <c r="Z1268" s="105">
        <f t="shared" si="1124"/>
        <v>0</v>
      </c>
      <c r="AA1268" s="105">
        <f t="shared" si="1106"/>
        <v>34698925.649999991</v>
      </c>
      <c r="AB1268" s="105">
        <f t="shared" si="1077"/>
        <v>69391970.709999993</v>
      </c>
      <c r="AC1268" s="104">
        <v>0</v>
      </c>
    </row>
    <row r="1269" spans="1:29" ht="28.5" x14ac:dyDescent="0.2">
      <c r="B1269" s="134" t="s">
        <v>1272</v>
      </c>
      <c r="C1269" s="137" t="s">
        <v>1273</v>
      </c>
      <c r="D1269" s="287">
        <v>0</v>
      </c>
      <c r="E1269" s="285">
        <f>SUM('ADICIONES  2018'!C1269:M1269)</f>
        <v>0</v>
      </c>
      <c r="F1269" s="287"/>
      <c r="G1269" s="287"/>
      <c r="H1269" s="287"/>
      <c r="I1269" s="287"/>
      <c r="J1269" s="287"/>
      <c r="K1269" s="287">
        <f t="shared" si="1052"/>
        <v>0</v>
      </c>
      <c r="L1269" s="287">
        <v>5549715.5</v>
      </c>
      <c r="M1269" s="287">
        <v>5033445.9800000004</v>
      </c>
      <c r="N1269" s="287">
        <v>5846141.79</v>
      </c>
      <c r="O1269" s="287">
        <v>5858539.2199999997</v>
      </c>
      <c r="P1269" s="287">
        <v>6166241.0899999999</v>
      </c>
      <c r="Q1269" s="287">
        <v>6238961.4800000004</v>
      </c>
      <c r="R1269" s="287">
        <f t="shared" si="901"/>
        <v>34693045.060000002</v>
      </c>
      <c r="S1269" s="287">
        <v>6585797.29</v>
      </c>
      <c r="T1269" s="287">
        <v>6487570.5499999998</v>
      </c>
      <c r="U1269" s="287">
        <v>6558517.5999999996</v>
      </c>
      <c r="V1269" s="287">
        <v>7516717.9099999964</v>
      </c>
      <c r="W1269" s="287">
        <v>7550322.2999999998</v>
      </c>
      <c r="X1269" s="287"/>
      <c r="Y1269" s="287"/>
      <c r="Z1269" s="287"/>
      <c r="AA1269" s="287">
        <f t="shared" si="1106"/>
        <v>34698925.649999991</v>
      </c>
      <c r="AB1269" s="287">
        <f t="shared" si="1077"/>
        <v>69391970.709999993</v>
      </c>
      <c r="AC1269" s="37">
        <v>0</v>
      </c>
    </row>
    <row r="1270" spans="1:29" s="79" customFormat="1" ht="15.75" x14ac:dyDescent="0.2">
      <c r="A1270" s="363"/>
      <c r="B1270" s="110" t="s">
        <v>1274</v>
      </c>
      <c r="C1270" s="106" t="s">
        <v>1275</v>
      </c>
      <c r="D1270" s="105">
        <f>+D1271</f>
        <v>0</v>
      </c>
      <c r="E1270" s="105">
        <f>SUM('ADICIONES  2018'!C1270:M1270)</f>
        <v>0</v>
      </c>
      <c r="F1270" s="105">
        <f t="shared" ref="F1270:J1270" si="1125">+F1271</f>
        <v>0</v>
      </c>
      <c r="G1270" s="105">
        <f t="shared" si="1125"/>
        <v>0</v>
      </c>
      <c r="H1270" s="105">
        <f t="shared" si="1125"/>
        <v>0</v>
      </c>
      <c r="I1270" s="105">
        <f t="shared" si="1125"/>
        <v>0</v>
      </c>
      <c r="J1270" s="105">
        <f t="shared" si="1125"/>
        <v>0</v>
      </c>
      <c r="K1270" s="105">
        <f t="shared" si="1052"/>
        <v>0</v>
      </c>
      <c r="L1270" s="105">
        <f t="shared" ref="L1270:Q1270" si="1126">+L1271</f>
        <v>0</v>
      </c>
      <c r="M1270" s="105">
        <f t="shared" si="1126"/>
        <v>1619951.62</v>
      </c>
      <c r="N1270" s="105">
        <f t="shared" si="1126"/>
        <v>1812864.5</v>
      </c>
      <c r="O1270" s="105">
        <f t="shared" si="1126"/>
        <v>8127600</v>
      </c>
      <c r="P1270" s="105">
        <f t="shared" si="1126"/>
        <v>1854374.85</v>
      </c>
      <c r="Q1270" s="105">
        <f t="shared" si="1126"/>
        <v>-2706838.32</v>
      </c>
      <c r="R1270" s="105">
        <f t="shared" si="901"/>
        <v>10707952.65</v>
      </c>
      <c r="S1270" s="105">
        <f t="shared" ref="S1270:Z1270" si="1127">+S1271</f>
        <v>1864832.75</v>
      </c>
      <c r="T1270" s="105">
        <f t="shared" si="1127"/>
        <v>1870478.13</v>
      </c>
      <c r="U1270" s="105">
        <f t="shared" si="1127"/>
        <v>1817588.67</v>
      </c>
      <c r="V1270" s="105">
        <f t="shared" si="1127"/>
        <v>1882821.3399999999</v>
      </c>
      <c r="W1270" s="105">
        <f t="shared" si="1127"/>
        <v>-2690327.41</v>
      </c>
      <c r="X1270" s="105">
        <f t="shared" si="1127"/>
        <v>0</v>
      </c>
      <c r="Y1270" s="105">
        <f t="shared" si="1127"/>
        <v>0</v>
      </c>
      <c r="Z1270" s="105">
        <f t="shared" si="1127"/>
        <v>0</v>
      </c>
      <c r="AA1270" s="105">
        <f t="shared" si="1106"/>
        <v>4745393.4799999995</v>
      </c>
      <c r="AB1270" s="105">
        <f t="shared" si="1077"/>
        <v>15453346.129999999</v>
      </c>
      <c r="AC1270" s="104">
        <v>0</v>
      </c>
    </row>
    <row r="1271" spans="1:29" x14ac:dyDescent="0.2">
      <c r="B1271" s="134" t="s">
        <v>1276</v>
      </c>
      <c r="C1271" s="137" t="s">
        <v>1277</v>
      </c>
      <c r="D1271" s="287">
        <v>0</v>
      </c>
      <c r="E1271" s="285">
        <f>SUM('ADICIONES  2018'!C1271:M1271)</f>
        <v>0</v>
      </c>
      <c r="F1271" s="287"/>
      <c r="G1271" s="287"/>
      <c r="H1271" s="287"/>
      <c r="I1271" s="287"/>
      <c r="J1271" s="287"/>
      <c r="K1271" s="287">
        <f t="shared" si="1052"/>
        <v>0</v>
      </c>
      <c r="L1271" s="287"/>
      <c r="M1271" s="287">
        <v>1619951.62</v>
      </c>
      <c r="N1271" s="287">
        <v>1812864.5</v>
      </c>
      <c r="O1271" s="287">
        <v>8127600</v>
      </c>
      <c r="P1271" s="287">
        <v>1854374.85</v>
      </c>
      <c r="Q1271" s="287">
        <v>-2706838.32</v>
      </c>
      <c r="R1271" s="287">
        <f t="shared" si="901"/>
        <v>10707952.65</v>
      </c>
      <c r="S1271" s="287">
        <v>1864832.75</v>
      </c>
      <c r="T1271" s="287">
        <v>1870478.13</v>
      </c>
      <c r="U1271" s="287">
        <v>1817588.67</v>
      </c>
      <c r="V1271" s="287">
        <v>1882821.3399999999</v>
      </c>
      <c r="W1271" s="287">
        <v>-2690327.41</v>
      </c>
      <c r="X1271" s="287"/>
      <c r="Y1271" s="287"/>
      <c r="Z1271" s="287"/>
      <c r="AA1271" s="287">
        <f t="shared" si="1106"/>
        <v>4745393.4799999995</v>
      </c>
      <c r="AB1271" s="287">
        <f t="shared" si="1077"/>
        <v>15453346.129999999</v>
      </c>
      <c r="AC1271" s="37">
        <v>0</v>
      </c>
    </row>
    <row r="1272" spans="1:29" s="79" customFormat="1" ht="30" x14ac:dyDescent="0.2">
      <c r="A1272" s="363"/>
      <c r="B1272" s="110" t="s">
        <v>1234</v>
      </c>
      <c r="C1272" s="100" t="s">
        <v>1235</v>
      </c>
      <c r="D1272" s="105">
        <f>+D1273</f>
        <v>0</v>
      </c>
      <c r="E1272" s="105">
        <f>SUM('ADICIONES  2018'!C1272:M1272)</f>
        <v>0</v>
      </c>
      <c r="F1272" s="105">
        <f t="shared" ref="F1272:J1272" si="1128">+F1273</f>
        <v>0</v>
      </c>
      <c r="G1272" s="105">
        <f t="shared" si="1128"/>
        <v>0</v>
      </c>
      <c r="H1272" s="105">
        <f t="shared" si="1128"/>
        <v>0</v>
      </c>
      <c r="I1272" s="105">
        <f t="shared" si="1128"/>
        <v>0</v>
      </c>
      <c r="J1272" s="105">
        <f t="shared" si="1128"/>
        <v>0</v>
      </c>
      <c r="K1272" s="105">
        <f t="shared" si="1052"/>
        <v>0</v>
      </c>
      <c r="L1272" s="105">
        <f t="shared" ref="L1272:Q1272" si="1129">+L1273</f>
        <v>4046750.91</v>
      </c>
      <c r="M1272" s="105">
        <f t="shared" si="1129"/>
        <v>4284618.33</v>
      </c>
      <c r="N1272" s="105">
        <f t="shared" si="1129"/>
        <v>3761974.96</v>
      </c>
      <c r="O1272" s="105">
        <f t="shared" si="1129"/>
        <v>3446685.18</v>
      </c>
      <c r="P1272" s="105">
        <f t="shared" si="1129"/>
        <v>4528267.03</v>
      </c>
      <c r="Q1272" s="105">
        <f t="shared" si="1129"/>
        <v>3708276.17</v>
      </c>
      <c r="R1272" s="105">
        <f t="shared" si="901"/>
        <v>23776572.579999998</v>
      </c>
      <c r="S1272" s="105">
        <f t="shared" ref="S1272:Z1272" si="1130">+S1273</f>
        <v>5670806.4100000001</v>
      </c>
      <c r="T1272" s="105">
        <f t="shared" si="1130"/>
        <v>5687559.6100000003</v>
      </c>
      <c r="U1272" s="105">
        <f t="shared" si="1130"/>
        <v>665007</v>
      </c>
      <c r="V1272" s="105">
        <f t="shared" si="1130"/>
        <v>11186168.120000005</v>
      </c>
      <c r="W1272" s="105">
        <f t="shared" si="1130"/>
        <v>10028553.050000001</v>
      </c>
      <c r="X1272" s="105">
        <f t="shared" si="1130"/>
        <v>0</v>
      </c>
      <c r="Y1272" s="105">
        <f t="shared" si="1130"/>
        <v>0</v>
      </c>
      <c r="Z1272" s="105">
        <f t="shared" si="1130"/>
        <v>0</v>
      </c>
      <c r="AA1272" s="105">
        <f t="shared" si="1106"/>
        <v>33238094.190000005</v>
      </c>
      <c r="AB1272" s="105">
        <f t="shared" si="1077"/>
        <v>57014666.770000003</v>
      </c>
      <c r="AC1272" s="104">
        <v>0</v>
      </c>
    </row>
    <row r="1273" spans="1:29" x14ac:dyDescent="0.2">
      <c r="B1273" s="134" t="s">
        <v>1236</v>
      </c>
      <c r="C1273" s="137" t="s">
        <v>1237</v>
      </c>
      <c r="D1273" s="287">
        <v>0</v>
      </c>
      <c r="E1273" s="285">
        <f>SUM('ADICIONES  2018'!C1273:M1273)</f>
        <v>0</v>
      </c>
      <c r="F1273" s="287"/>
      <c r="G1273" s="287"/>
      <c r="H1273" s="287"/>
      <c r="I1273" s="287"/>
      <c r="J1273" s="287"/>
      <c r="K1273" s="287">
        <f t="shared" si="1052"/>
        <v>0</v>
      </c>
      <c r="L1273" s="287">
        <v>4046750.91</v>
      </c>
      <c r="M1273" s="287">
        <v>4284618.33</v>
      </c>
      <c r="N1273" s="287">
        <v>3761974.96</v>
      </c>
      <c r="O1273" s="287">
        <v>3446685.18</v>
      </c>
      <c r="P1273" s="287">
        <v>4528267.03</v>
      </c>
      <c r="Q1273" s="287">
        <v>3708276.17</v>
      </c>
      <c r="R1273" s="287">
        <f t="shared" si="901"/>
        <v>23776572.579999998</v>
      </c>
      <c r="S1273" s="287">
        <v>5670806.4100000001</v>
      </c>
      <c r="T1273" s="287">
        <v>5687559.6100000003</v>
      </c>
      <c r="U1273" s="287">
        <v>665007</v>
      </c>
      <c r="V1273" s="287">
        <v>11186168.120000005</v>
      </c>
      <c r="W1273" s="287">
        <v>10028553.050000001</v>
      </c>
      <c r="X1273" s="287"/>
      <c r="Y1273" s="287"/>
      <c r="Z1273" s="287"/>
      <c r="AA1273" s="287">
        <f t="shared" si="1106"/>
        <v>33238094.190000005</v>
      </c>
      <c r="AB1273" s="287">
        <f t="shared" si="1077"/>
        <v>57014666.770000003</v>
      </c>
      <c r="AC1273" s="37">
        <v>0</v>
      </c>
    </row>
    <row r="1274" spans="1:29" s="79" customFormat="1" ht="30" x14ac:dyDescent="0.2">
      <c r="A1274" s="363"/>
      <c r="B1274" s="110" t="s">
        <v>1238</v>
      </c>
      <c r="C1274" s="100" t="s">
        <v>1239</v>
      </c>
      <c r="D1274" s="105">
        <f>+D1275</f>
        <v>0</v>
      </c>
      <c r="E1274" s="105">
        <f>SUM('ADICIONES  2018'!C1274:M1274)</f>
        <v>0</v>
      </c>
      <c r="F1274" s="105">
        <f t="shared" ref="F1274:J1274" si="1131">+F1275</f>
        <v>0</v>
      </c>
      <c r="G1274" s="105">
        <f t="shared" si="1131"/>
        <v>0</v>
      </c>
      <c r="H1274" s="105">
        <f t="shared" si="1131"/>
        <v>0</v>
      </c>
      <c r="I1274" s="105">
        <f t="shared" si="1131"/>
        <v>0</v>
      </c>
      <c r="J1274" s="105">
        <f t="shared" si="1131"/>
        <v>0</v>
      </c>
      <c r="K1274" s="105">
        <f t="shared" si="1052"/>
        <v>0</v>
      </c>
      <c r="L1274" s="105">
        <f t="shared" ref="L1274:Q1274" si="1132">+L1275</f>
        <v>1123500</v>
      </c>
      <c r="M1274" s="105">
        <f t="shared" si="1132"/>
        <v>1125354</v>
      </c>
      <c r="N1274" s="105">
        <f t="shared" si="1132"/>
        <v>1127210</v>
      </c>
      <c r="O1274" s="105">
        <f t="shared" si="1132"/>
        <v>1129070</v>
      </c>
      <c r="P1274" s="105">
        <f t="shared" si="1132"/>
        <v>1130933</v>
      </c>
      <c r="Q1274" s="105">
        <f t="shared" si="1132"/>
        <v>1132799</v>
      </c>
      <c r="R1274" s="105">
        <f t="shared" si="901"/>
        <v>6768866</v>
      </c>
      <c r="S1274" s="105">
        <f t="shared" ref="S1274:Z1274" si="1133">+S1275</f>
        <v>1772999</v>
      </c>
      <c r="T1274" s="105">
        <f t="shared" si="1133"/>
        <v>2125916</v>
      </c>
      <c r="U1274" s="105">
        <f t="shared" si="1133"/>
        <v>2129424</v>
      </c>
      <c r="V1274" s="105">
        <f t="shared" si="1133"/>
        <v>2132938</v>
      </c>
      <c r="W1274" s="105">
        <f t="shared" si="1133"/>
        <v>2136457</v>
      </c>
      <c r="X1274" s="105">
        <f t="shared" si="1133"/>
        <v>0</v>
      </c>
      <c r="Y1274" s="105">
        <f t="shared" si="1133"/>
        <v>0</v>
      </c>
      <c r="Z1274" s="105">
        <f t="shared" si="1133"/>
        <v>0</v>
      </c>
      <c r="AA1274" s="105">
        <f t="shared" si="1106"/>
        <v>10297734</v>
      </c>
      <c r="AB1274" s="105">
        <f t="shared" si="1077"/>
        <v>17066600</v>
      </c>
      <c r="AC1274" s="104">
        <v>0</v>
      </c>
    </row>
    <row r="1275" spans="1:29" ht="28.5" x14ac:dyDescent="0.2">
      <c r="B1275" s="134" t="s">
        <v>1240</v>
      </c>
      <c r="C1275" s="137" t="s">
        <v>1241</v>
      </c>
      <c r="D1275" s="287">
        <v>0</v>
      </c>
      <c r="E1275" s="285">
        <f>SUM('ADICIONES  2018'!C1275:M1275)</f>
        <v>0</v>
      </c>
      <c r="F1275" s="287"/>
      <c r="G1275" s="287"/>
      <c r="H1275" s="287"/>
      <c r="I1275" s="287"/>
      <c r="J1275" s="287"/>
      <c r="K1275" s="287">
        <f t="shared" si="1052"/>
        <v>0</v>
      </c>
      <c r="L1275" s="287">
        <v>1123500</v>
      </c>
      <c r="M1275" s="287">
        <v>1125354</v>
      </c>
      <c r="N1275" s="287">
        <v>1127210</v>
      </c>
      <c r="O1275" s="287">
        <v>1129070</v>
      </c>
      <c r="P1275" s="287">
        <v>1130933</v>
      </c>
      <c r="Q1275" s="287">
        <v>1132799</v>
      </c>
      <c r="R1275" s="287">
        <f t="shared" si="901"/>
        <v>6768866</v>
      </c>
      <c r="S1275" s="287">
        <v>1772999</v>
      </c>
      <c r="T1275" s="287">
        <v>2125916</v>
      </c>
      <c r="U1275" s="287">
        <v>2129424</v>
      </c>
      <c r="V1275" s="287">
        <v>2132938</v>
      </c>
      <c r="W1275" s="287">
        <v>2136457</v>
      </c>
      <c r="X1275" s="287"/>
      <c r="Y1275" s="287"/>
      <c r="Z1275" s="287"/>
      <c r="AA1275" s="287">
        <f t="shared" si="1106"/>
        <v>10297734</v>
      </c>
      <c r="AB1275" s="287">
        <f t="shared" si="1077"/>
        <v>17066600</v>
      </c>
      <c r="AC1275" s="37">
        <v>0</v>
      </c>
    </row>
    <row r="1276" spans="1:29" s="79" customFormat="1" ht="15.75" x14ac:dyDescent="0.2">
      <c r="A1276" s="363"/>
      <c r="B1276" s="110" t="s">
        <v>317</v>
      </c>
      <c r="C1276" s="106" t="s">
        <v>111</v>
      </c>
      <c r="D1276" s="105">
        <f>+D1277+D1282+D1287+D1290+D1293+D1297+D1303+D1305</f>
        <v>1592000000</v>
      </c>
      <c r="E1276" s="105">
        <f>SUM('ADICIONES  2018'!C1276:M1276)</f>
        <v>0</v>
      </c>
      <c r="F1276" s="105">
        <f t="shared" ref="F1276:J1276" si="1134">+F1277+F1282+F1287+F1290+F1293+F1297+F1303+F1305</f>
        <v>0</v>
      </c>
      <c r="G1276" s="105">
        <f t="shared" si="1134"/>
        <v>0</v>
      </c>
      <c r="H1276" s="105">
        <f t="shared" si="1134"/>
        <v>0</v>
      </c>
      <c r="I1276" s="105">
        <f t="shared" si="1134"/>
        <v>0</v>
      </c>
      <c r="J1276" s="105">
        <f t="shared" si="1134"/>
        <v>0</v>
      </c>
      <c r="K1276" s="105">
        <f t="shared" si="1052"/>
        <v>1592000000</v>
      </c>
      <c r="L1276" s="105">
        <f t="shared" ref="L1276:Q1276" si="1135">+L1277+L1282+L1287+L1290+L1293+L1297+L1303+L1305</f>
        <v>157794005.60000002</v>
      </c>
      <c r="M1276" s="105">
        <f t="shared" si="1135"/>
        <v>219678550.30999997</v>
      </c>
      <c r="N1276" s="105">
        <f t="shared" si="1135"/>
        <v>213167063.12</v>
      </c>
      <c r="O1276" s="105">
        <f t="shared" si="1135"/>
        <v>214894908.84</v>
      </c>
      <c r="P1276" s="105">
        <f t="shared" si="1135"/>
        <v>226212814.52000001</v>
      </c>
      <c r="Q1276" s="105">
        <f t="shared" si="1135"/>
        <v>223673962.00999999</v>
      </c>
      <c r="R1276" s="105">
        <f t="shared" si="901"/>
        <v>1255421304.4000001</v>
      </c>
      <c r="S1276" s="105">
        <f t="shared" ref="S1276:Z1276" si="1136">+S1277+S1282+S1287+S1290+S1293+S1297+S1303+S1305</f>
        <v>261849366.49000001</v>
      </c>
      <c r="T1276" s="105">
        <f t="shared" si="1136"/>
        <v>286928537.86000001</v>
      </c>
      <c r="U1276" s="105">
        <f t="shared" si="1136"/>
        <v>180584502.46000001</v>
      </c>
      <c r="V1276" s="105">
        <f t="shared" si="1136"/>
        <v>265760295.58000001</v>
      </c>
      <c r="W1276" s="105">
        <f t="shared" si="1136"/>
        <v>247778561.17000002</v>
      </c>
      <c r="X1276" s="105">
        <f t="shared" si="1136"/>
        <v>0</v>
      </c>
      <c r="Y1276" s="105">
        <f t="shared" si="1136"/>
        <v>0</v>
      </c>
      <c r="Z1276" s="105">
        <f t="shared" si="1136"/>
        <v>0</v>
      </c>
      <c r="AA1276" s="105">
        <f t="shared" ref="AA1276:AA1307" si="1137">SUM(S1276:Z1276)</f>
        <v>1242901263.5600002</v>
      </c>
      <c r="AB1276" s="105">
        <f t="shared" si="1077"/>
        <v>2498322567.96</v>
      </c>
      <c r="AC1276" s="104">
        <f t="shared" si="1073"/>
        <v>1.5692980954522613</v>
      </c>
    </row>
    <row r="1277" spans="1:29" s="79" customFormat="1" ht="31.5" x14ac:dyDescent="0.2">
      <c r="A1277" s="363"/>
      <c r="B1277" s="110" t="s">
        <v>817</v>
      </c>
      <c r="C1277" s="106" t="s">
        <v>818</v>
      </c>
      <c r="D1277" s="105">
        <v>230000000</v>
      </c>
      <c r="E1277" s="105">
        <f>SUM('ADICIONES  2018'!C1277:M1277)</f>
        <v>0</v>
      </c>
      <c r="F1277" s="105"/>
      <c r="G1277" s="105"/>
      <c r="H1277" s="105"/>
      <c r="I1277" s="105"/>
      <c r="J1277" s="105"/>
      <c r="K1277" s="105">
        <f t="shared" si="1052"/>
        <v>230000000</v>
      </c>
      <c r="L1277" s="105">
        <f t="shared" ref="L1277:P1277" si="1138">SUM(L1278:L1281)</f>
        <v>56751004.869999997</v>
      </c>
      <c r="M1277" s="105">
        <f t="shared" si="1138"/>
        <v>75411119.510000005</v>
      </c>
      <c r="N1277" s="105">
        <f t="shared" si="1138"/>
        <v>39550743.919999987</v>
      </c>
      <c r="O1277" s="105">
        <f t="shared" si="1138"/>
        <v>52476239.449999996</v>
      </c>
      <c r="P1277" s="105">
        <f t="shared" si="1138"/>
        <v>62088094.240000002</v>
      </c>
      <c r="Q1277" s="105">
        <f>SUM(Q1278:Q1281)</f>
        <v>68359303.409999996</v>
      </c>
      <c r="R1277" s="105">
        <f t="shared" si="901"/>
        <v>354636505.39999998</v>
      </c>
      <c r="S1277" s="105">
        <f>SUM(S1278:S1281)</f>
        <v>78039472.170000002</v>
      </c>
      <c r="T1277" s="105">
        <f>SUM(T1278:T1281)</f>
        <v>73619567.879999995</v>
      </c>
      <c r="U1277" s="105">
        <f>SUM(U1278:U1281)</f>
        <v>44195510.479999997</v>
      </c>
      <c r="V1277" s="105">
        <f>SUM(V1278:V1281)</f>
        <v>86153339.25</v>
      </c>
      <c r="W1277" s="105">
        <f>SUM(W1278:W1281)</f>
        <v>66831810.020000003</v>
      </c>
      <c r="X1277" s="105"/>
      <c r="Y1277" s="105"/>
      <c r="Z1277" s="105"/>
      <c r="AA1277" s="105">
        <f t="shared" si="1137"/>
        <v>348839699.79999995</v>
      </c>
      <c r="AB1277" s="105">
        <f t="shared" si="1077"/>
        <v>703476205.19999993</v>
      </c>
      <c r="AC1277" s="104">
        <f t="shared" si="1073"/>
        <v>3.0585921965217389</v>
      </c>
    </row>
    <row r="1278" spans="1:29" x14ac:dyDescent="0.2">
      <c r="B1278" s="97" t="s">
        <v>819</v>
      </c>
      <c r="C1278" s="98" t="s">
        <v>112</v>
      </c>
      <c r="D1278" s="287">
        <f>+D1277*60%</f>
        <v>138000000</v>
      </c>
      <c r="E1278" s="285">
        <f>SUM('ADICIONES  2018'!C1278:M1278)</f>
        <v>0</v>
      </c>
      <c r="F1278" s="287">
        <f t="shared" ref="F1278:J1278" si="1139">+F1277*60%</f>
        <v>0</v>
      </c>
      <c r="G1278" s="287">
        <f t="shared" si="1139"/>
        <v>0</v>
      </c>
      <c r="H1278" s="287">
        <f t="shared" si="1139"/>
        <v>0</v>
      </c>
      <c r="I1278" s="287">
        <f t="shared" si="1139"/>
        <v>0</v>
      </c>
      <c r="J1278" s="287">
        <f t="shared" si="1139"/>
        <v>0</v>
      </c>
      <c r="K1278" s="287">
        <f t="shared" ref="K1278:K1341" si="1140">+D1278+E1278-F1278+G1278-H1278</f>
        <v>138000000</v>
      </c>
      <c r="L1278" s="287">
        <v>4496556.9400000004</v>
      </c>
      <c r="M1278" s="287">
        <v>5155387.07</v>
      </c>
      <c r="N1278" s="287">
        <v>5438027.3299999982</v>
      </c>
      <c r="O1278" s="287">
        <v>3889642.8</v>
      </c>
      <c r="P1278" s="287">
        <v>4864721.75</v>
      </c>
      <c r="Q1278" s="287">
        <v>7088750.75</v>
      </c>
      <c r="R1278" s="287">
        <f t="shared" si="901"/>
        <v>30933086.640000001</v>
      </c>
      <c r="S1278" s="287">
        <v>5947539.2599999998</v>
      </c>
      <c r="T1278" s="287">
        <v>5191203.82</v>
      </c>
      <c r="U1278" s="287">
        <v>5733227.7800000003</v>
      </c>
      <c r="V1278" s="287">
        <v>7519767.9800000004</v>
      </c>
      <c r="W1278" s="287">
        <v>5972762.0999999996</v>
      </c>
      <c r="X1278" s="287">
        <f t="shared" ref="X1278:Z1278" si="1141">+X1277*60%</f>
        <v>0</v>
      </c>
      <c r="Y1278" s="287">
        <f t="shared" si="1141"/>
        <v>0</v>
      </c>
      <c r="Z1278" s="287">
        <f t="shared" si="1141"/>
        <v>0</v>
      </c>
      <c r="AA1278" s="287">
        <f t="shared" si="1137"/>
        <v>30364500.939999998</v>
      </c>
      <c r="AB1278" s="287">
        <f t="shared" si="1077"/>
        <v>61297587.579999998</v>
      </c>
      <c r="AC1278" s="37">
        <f t="shared" si="1073"/>
        <v>0.44418541724637678</v>
      </c>
    </row>
    <row r="1279" spans="1:29" ht="28.5" x14ac:dyDescent="0.2">
      <c r="B1279" s="97" t="s">
        <v>820</v>
      </c>
      <c r="C1279" s="98" t="s">
        <v>113</v>
      </c>
      <c r="D1279" s="287">
        <f>+D1277*20%</f>
        <v>46000000</v>
      </c>
      <c r="E1279" s="285">
        <f>SUM('ADICIONES  2018'!C1279:M1279)</f>
        <v>0</v>
      </c>
      <c r="F1279" s="287">
        <f t="shared" ref="F1279:J1279" si="1142">+F1277*20%</f>
        <v>0</v>
      </c>
      <c r="G1279" s="287">
        <f t="shared" si="1142"/>
        <v>0</v>
      </c>
      <c r="H1279" s="287">
        <f t="shared" si="1142"/>
        <v>0</v>
      </c>
      <c r="I1279" s="287">
        <f t="shared" si="1142"/>
        <v>0</v>
      </c>
      <c r="J1279" s="287">
        <f t="shared" si="1142"/>
        <v>0</v>
      </c>
      <c r="K1279" s="287">
        <f t="shared" si="1140"/>
        <v>46000000</v>
      </c>
      <c r="L1279" s="287">
        <v>3597939.88</v>
      </c>
      <c r="M1279" s="287">
        <v>3766416.46</v>
      </c>
      <c r="N1279" s="287">
        <v>4910457.51</v>
      </c>
      <c r="O1279" s="287">
        <v>4818824.05</v>
      </c>
      <c r="P1279" s="287">
        <v>5277986.97</v>
      </c>
      <c r="Q1279" s="287">
        <v>6497638.9900000002</v>
      </c>
      <c r="R1279" s="287">
        <f t="shared" si="901"/>
        <v>28869263.859999999</v>
      </c>
      <c r="S1279" s="287">
        <v>7064075.9000000004</v>
      </c>
      <c r="T1279" s="287">
        <v>6936919.9800000004</v>
      </c>
      <c r="U1279" s="287">
        <v>7028870.1799999997</v>
      </c>
      <c r="V1279" s="287">
        <v>7756736.1600000001</v>
      </c>
      <c r="W1279" s="287">
        <v>7241067.5300000003</v>
      </c>
      <c r="X1279" s="287">
        <f t="shared" ref="X1279:Z1279" si="1143">+X1277*20%</f>
        <v>0</v>
      </c>
      <c r="Y1279" s="287">
        <f t="shared" si="1143"/>
        <v>0</v>
      </c>
      <c r="Z1279" s="287">
        <f t="shared" si="1143"/>
        <v>0</v>
      </c>
      <c r="AA1279" s="287">
        <f t="shared" si="1137"/>
        <v>36027669.75</v>
      </c>
      <c r="AB1279" s="287">
        <f t="shared" si="1077"/>
        <v>64896933.609999999</v>
      </c>
      <c r="AC1279" s="37">
        <f t="shared" si="1073"/>
        <v>1.4108029045652173</v>
      </c>
    </row>
    <row r="1280" spans="1:29" ht="28.5" x14ac:dyDescent="0.2">
      <c r="B1280" s="97" t="s">
        <v>821</v>
      </c>
      <c r="C1280" s="98" t="s">
        <v>114</v>
      </c>
      <c r="D1280" s="287">
        <f>+D1277*10%</f>
        <v>23000000</v>
      </c>
      <c r="E1280" s="285">
        <f>SUM('ADICIONES  2018'!C1280:M1280)</f>
        <v>0</v>
      </c>
      <c r="F1280" s="287">
        <f t="shared" ref="F1280:J1280" si="1144">+F1277*10%</f>
        <v>0</v>
      </c>
      <c r="G1280" s="287">
        <f t="shared" si="1144"/>
        <v>0</v>
      </c>
      <c r="H1280" s="287">
        <f t="shared" si="1144"/>
        <v>0</v>
      </c>
      <c r="I1280" s="287">
        <f t="shared" si="1144"/>
        <v>0</v>
      </c>
      <c r="J1280" s="287">
        <f t="shared" si="1144"/>
        <v>0</v>
      </c>
      <c r="K1280" s="287">
        <f t="shared" si="1140"/>
        <v>23000000</v>
      </c>
      <c r="L1280" s="287">
        <v>45037476.899999999</v>
      </c>
      <c r="M1280" s="287">
        <v>65630084.810000002</v>
      </c>
      <c r="N1280" s="287">
        <v>25095423.199999988</v>
      </c>
      <c r="O1280" s="287">
        <v>36397123.799999997</v>
      </c>
      <c r="P1280" s="287">
        <v>47409115.560000002</v>
      </c>
      <c r="Q1280" s="287">
        <v>49658564.210000001</v>
      </c>
      <c r="R1280" s="287">
        <f t="shared" si="901"/>
        <v>269227788.47999996</v>
      </c>
      <c r="S1280" s="287">
        <v>60025778.460000001</v>
      </c>
      <c r="T1280" s="287">
        <v>47036703.719999999</v>
      </c>
      <c r="U1280" s="287">
        <v>26012163.559999999</v>
      </c>
      <c r="V1280" s="287">
        <v>61119630.450000003</v>
      </c>
      <c r="W1280" s="287">
        <v>48357898.039999999</v>
      </c>
      <c r="X1280" s="287">
        <f t="shared" ref="X1280:Z1280" si="1145">+X1277*10%</f>
        <v>0</v>
      </c>
      <c r="Y1280" s="287">
        <f t="shared" si="1145"/>
        <v>0</v>
      </c>
      <c r="Z1280" s="287">
        <f t="shared" si="1145"/>
        <v>0</v>
      </c>
      <c r="AA1280" s="287">
        <f t="shared" si="1137"/>
        <v>242552174.22999999</v>
      </c>
      <c r="AB1280" s="287">
        <f t="shared" si="1077"/>
        <v>511779962.70999992</v>
      </c>
      <c r="AC1280" s="37">
        <f t="shared" si="1073"/>
        <v>22.251302726521736</v>
      </c>
    </row>
    <row r="1281" spans="1:29" ht="28.5" x14ac:dyDescent="0.2">
      <c r="B1281" s="97" t="s">
        <v>822</v>
      </c>
      <c r="C1281" s="98" t="s">
        <v>823</v>
      </c>
      <c r="D1281" s="287">
        <f>+D1277*10%</f>
        <v>23000000</v>
      </c>
      <c r="E1281" s="285">
        <f>SUM('ADICIONES  2018'!C1281:M1281)</f>
        <v>0</v>
      </c>
      <c r="F1281" s="287">
        <f t="shared" ref="F1281:J1281" si="1146">+F1277*10%</f>
        <v>0</v>
      </c>
      <c r="G1281" s="287">
        <f t="shared" si="1146"/>
        <v>0</v>
      </c>
      <c r="H1281" s="287">
        <f t="shared" si="1146"/>
        <v>0</v>
      </c>
      <c r="I1281" s="287">
        <f t="shared" si="1146"/>
        <v>0</v>
      </c>
      <c r="J1281" s="287">
        <f t="shared" si="1146"/>
        <v>0</v>
      </c>
      <c r="K1281" s="287">
        <f t="shared" si="1140"/>
        <v>23000000</v>
      </c>
      <c r="L1281" s="287">
        <v>3619031.15</v>
      </c>
      <c r="M1281" s="287">
        <v>859231.17</v>
      </c>
      <c r="N1281" s="287">
        <v>4106835.879999999</v>
      </c>
      <c r="O1281" s="287">
        <v>7370648.7999999998</v>
      </c>
      <c r="P1281" s="287">
        <v>4536269.96</v>
      </c>
      <c r="Q1281" s="287">
        <v>5114349.46</v>
      </c>
      <c r="R1281" s="287">
        <f t="shared" si="901"/>
        <v>25606366.420000002</v>
      </c>
      <c r="S1281" s="287">
        <v>5002078.55</v>
      </c>
      <c r="T1281" s="287">
        <v>14454740.359999999</v>
      </c>
      <c r="U1281" s="287">
        <v>5421248.96</v>
      </c>
      <c r="V1281" s="287">
        <v>9757204.6600000001</v>
      </c>
      <c r="W1281" s="287">
        <v>5260082.3499999996</v>
      </c>
      <c r="X1281" s="287">
        <f t="shared" ref="X1281:Z1281" si="1147">+X1277*10%</f>
        <v>0</v>
      </c>
      <c r="Y1281" s="287">
        <f t="shared" si="1147"/>
        <v>0</v>
      </c>
      <c r="Z1281" s="287">
        <f t="shared" si="1147"/>
        <v>0</v>
      </c>
      <c r="AA1281" s="287">
        <f t="shared" si="1137"/>
        <v>39895354.880000003</v>
      </c>
      <c r="AB1281" s="287">
        <f t="shared" si="1077"/>
        <v>65501721.300000004</v>
      </c>
      <c r="AC1281" s="37">
        <f t="shared" si="1073"/>
        <v>2.8479009260869566</v>
      </c>
    </row>
    <row r="1282" spans="1:29" s="79" customFormat="1" ht="31.5" x14ac:dyDescent="0.2">
      <c r="A1282" s="363"/>
      <c r="B1282" s="110" t="s">
        <v>824</v>
      </c>
      <c r="C1282" s="106" t="s">
        <v>825</v>
      </c>
      <c r="D1282" s="105">
        <v>600000000</v>
      </c>
      <c r="E1282" s="105">
        <f>SUM('ADICIONES  2018'!C1282:M1282)</f>
        <v>0</v>
      </c>
      <c r="F1282" s="105"/>
      <c r="G1282" s="105"/>
      <c r="H1282" s="105"/>
      <c r="I1282" s="105"/>
      <c r="J1282" s="105"/>
      <c r="K1282" s="105">
        <f t="shared" si="1140"/>
        <v>600000000</v>
      </c>
      <c r="L1282" s="105">
        <v>32814740.789999999</v>
      </c>
      <c r="M1282" s="105">
        <v>66823852.520000003</v>
      </c>
      <c r="N1282" s="105">
        <v>57632189.539999999</v>
      </c>
      <c r="O1282" s="105">
        <v>59873514.659999996</v>
      </c>
      <c r="P1282" s="105">
        <v>65532316.140000001</v>
      </c>
      <c r="Q1282" s="105">
        <v>66718796.390000001</v>
      </c>
      <c r="R1282" s="105">
        <f t="shared" si="901"/>
        <v>349395410.03999996</v>
      </c>
      <c r="S1282" s="105">
        <v>75103821.030000001</v>
      </c>
      <c r="T1282" s="105">
        <v>70777660.859999999</v>
      </c>
      <c r="U1282" s="105">
        <v>43511380.039999999</v>
      </c>
      <c r="V1282" s="105">
        <v>53881082.549999997</v>
      </c>
      <c r="W1282" s="105">
        <v>57059466.950000003</v>
      </c>
      <c r="X1282" s="105"/>
      <c r="Y1282" s="105"/>
      <c r="Z1282" s="105"/>
      <c r="AA1282" s="105">
        <f t="shared" si="1137"/>
        <v>300333411.42999995</v>
      </c>
      <c r="AB1282" s="105">
        <f t="shared" si="1077"/>
        <v>649728821.46999991</v>
      </c>
      <c r="AC1282" s="104">
        <f t="shared" si="1073"/>
        <v>1.0828813691166665</v>
      </c>
    </row>
    <row r="1283" spans="1:29" s="5" customFormat="1" ht="28.5" x14ac:dyDescent="0.2">
      <c r="A1283" s="156"/>
      <c r="B1283" s="97" t="s">
        <v>826</v>
      </c>
      <c r="C1283" s="98" t="s">
        <v>115</v>
      </c>
      <c r="D1283" s="287">
        <f>+D1282*40%</f>
        <v>240000000</v>
      </c>
      <c r="E1283" s="285">
        <f>SUM('ADICIONES  2018'!C1283:M1283)</f>
        <v>0</v>
      </c>
      <c r="F1283" s="287">
        <f t="shared" ref="F1283:J1283" si="1148">+F1282*40%</f>
        <v>0</v>
      </c>
      <c r="G1283" s="287">
        <f t="shared" si="1148"/>
        <v>0</v>
      </c>
      <c r="H1283" s="287">
        <f t="shared" si="1148"/>
        <v>0</v>
      </c>
      <c r="I1283" s="287">
        <f t="shared" si="1148"/>
        <v>0</v>
      </c>
      <c r="J1283" s="287">
        <f t="shared" si="1148"/>
        <v>0</v>
      </c>
      <c r="K1283" s="287">
        <f t="shared" si="1140"/>
        <v>240000000</v>
      </c>
      <c r="L1283" s="287">
        <f t="shared" ref="L1283:Q1283" si="1149">+L1282*40%</f>
        <v>13125896.316</v>
      </c>
      <c r="M1283" s="287">
        <f t="shared" si="1149"/>
        <v>26729541.008000001</v>
      </c>
      <c r="N1283" s="287">
        <f t="shared" si="1149"/>
        <v>23052875.816</v>
      </c>
      <c r="O1283" s="287">
        <f t="shared" si="1149"/>
        <v>23949405.864</v>
      </c>
      <c r="P1283" s="287">
        <f t="shared" si="1149"/>
        <v>26212926.456</v>
      </c>
      <c r="Q1283" s="287">
        <f t="shared" si="1149"/>
        <v>26687518.556000002</v>
      </c>
      <c r="R1283" s="287">
        <f t="shared" si="901"/>
        <v>139758164.016</v>
      </c>
      <c r="S1283" s="287">
        <f t="shared" ref="S1283:Z1283" si="1150">+S1282*40%</f>
        <v>30041528.412</v>
      </c>
      <c r="T1283" s="287">
        <f t="shared" si="1150"/>
        <v>28311064.344000001</v>
      </c>
      <c r="U1283" s="287">
        <f t="shared" si="1150"/>
        <v>17404552.015999999</v>
      </c>
      <c r="V1283" s="287">
        <f t="shared" si="1150"/>
        <v>21552433.02</v>
      </c>
      <c r="W1283" s="287">
        <f t="shared" si="1150"/>
        <v>22823786.780000001</v>
      </c>
      <c r="X1283" s="287">
        <f t="shared" si="1150"/>
        <v>0</v>
      </c>
      <c r="Y1283" s="287">
        <f t="shared" si="1150"/>
        <v>0</v>
      </c>
      <c r="Z1283" s="287">
        <f t="shared" si="1150"/>
        <v>0</v>
      </c>
      <c r="AA1283" s="287">
        <f t="shared" si="1137"/>
        <v>120133364.572</v>
      </c>
      <c r="AB1283" s="287">
        <f t="shared" si="1077"/>
        <v>259891528.588</v>
      </c>
      <c r="AC1283" s="37">
        <f t="shared" si="1073"/>
        <v>1.0828813691166668</v>
      </c>
    </row>
    <row r="1284" spans="1:29" ht="28.5" x14ac:dyDescent="0.2">
      <c r="B1284" s="97" t="s">
        <v>827</v>
      </c>
      <c r="C1284" s="98" t="s">
        <v>116</v>
      </c>
      <c r="D1284" s="287">
        <f>+D1282*20%</f>
        <v>120000000</v>
      </c>
      <c r="E1284" s="285">
        <f>SUM('ADICIONES  2018'!C1284:M1284)</f>
        <v>0</v>
      </c>
      <c r="F1284" s="287">
        <f t="shared" ref="F1284:J1284" si="1151">+F1282*20%</f>
        <v>0</v>
      </c>
      <c r="G1284" s="287">
        <f t="shared" si="1151"/>
        <v>0</v>
      </c>
      <c r="H1284" s="287">
        <f t="shared" si="1151"/>
        <v>0</v>
      </c>
      <c r="I1284" s="287">
        <f t="shared" si="1151"/>
        <v>0</v>
      </c>
      <c r="J1284" s="287">
        <f t="shared" si="1151"/>
        <v>0</v>
      </c>
      <c r="K1284" s="287">
        <f t="shared" si="1140"/>
        <v>120000000</v>
      </c>
      <c r="L1284" s="287">
        <f t="shared" ref="L1284:Q1284" si="1152">+L1282*20%</f>
        <v>6562948.1579999998</v>
      </c>
      <c r="M1284" s="287">
        <f t="shared" si="1152"/>
        <v>13364770.504000001</v>
      </c>
      <c r="N1284" s="287">
        <f t="shared" si="1152"/>
        <v>11526437.908</v>
      </c>
      <c r="O1284" s="287">
        <f t="shared" si="1152"/>
        <v>11974702.932</v>
      </c>
      <c r="P1284" s="287">
        <f t="shared" si="1152"/>
        <v>13106463.228</v>
      </c>
      <c r="Q1284" s="287">
        <f t="shared" si="1152"/>
        <v>13343759.278000001</v>
      </c>
      <c r="R1284" s="287">
        <f t="shared" si="901"/>
        <v>69879082.008000001</v>
      </c>
      <c r="S1284" s="287">
        <f t="shared" ref="S1284:Z1284" si="1153">+S1282*20%</f>
        <v>15020764.206</v>
      </c>
      <c r="T1284" s="287">
        <f t="shared" si="1153"/>
        <v>14155532.172</v>
      </c>
      <c r="U1284" s="287">
        <f t="shared" si="1153"/>
        <v>8702276.0079999994</v>
      </c>
      <c r="V1284" s="287">
        <f t="shared" si="1153"/>
        <v>10776216.51</v>
      </c>
      <c r="W1284" s="287">
        <f t="shared" si="1153"/>
        <v>11411893.390000001</v>
      </c>
      <c r="X1284" s="287">
        <f t="shared" si="1153"/>
        <v>0</v>
      </c>
      <c r="Y1284" s="287">
        <f t="shared" si="1153"/>
        <v>0</v>
      </c>
      <c r="Z1284" s="287">
        <f t="shared" si="1153"/>
        <v>0</v>
      </c>
      <c r="AA1284" s="287">
        <f t="shared" si="1137"/>
        <v>60066682.285999998</v>
      </c>
      <c r="AB1284" s="287">
        <f t="shared" si="1077"/>
        <v>129945764.294</v>
      </c>
      <c r="AC1284" s="37">
        <f t="shared" si="1073"/>
        <v>1.0828813691166668</v>
      </c>
    </row>
    <row r="1285" spans="1:29" ht="28.5" x14ac:dyDescent="0.2">
      <c r="B1285" s="97" t="s">
        <v>828</v>
      </c>
      <c r="C1285" s="98" t="s">
        <v>117</v>
      </c>
      <c r="D1285" s="287">
        <f>+D1282*20%</f>
        <v>120000000</v>
      </c>
      <c r="E1285" s="285">
        <f>SUM('ADICIONES  2018'!C1285:M1285)</f>
        <v>0</v>
      </c>
      <c r="F1285" s="287">
        <f t="shared" ref="F1285:J1285" si="1154">+F1282*20%</f>
        <v>0</v>
      </c>
      <c r="G1285" s="287">
        <f t="shared" si="1154"/>
        <v>0</v>
      </c>
      <c r="H1285" s="287">
        <f t="shared" si="1154"/>
        <v>0</v>
      </c>
      <c r="I1285" s="287">
        <f t="shared" si="1154"/>
        <v>0</v>
      </c>
      <c r="J1285" s="287">
        <f t="shared" si="1154"/>
        <v>0</v>
      </c>
      <c r="K1285" s="287">
        <f t="shared" si="1140"/>
        <v>120000000</v>
      </c>
      <c r="L1285" s="287">
        <f t="shared" ref="L1285:Q1285" si="1155">+L1282*20%</f>
        <v>6562948.1579999998</v>
      </c>
      <c r="M1285" s="287">
        <f t="shared" si="1155"/>
        <v>13364770.504000001</v>
      </c>
      <c r="N1285" s="287">
        <f t="shared" si="1155"/>
        <v>11526437.908</v>
      </c>
      <c r="O1285" s="287">
        <f t="shared" si="1155"/>
        <v>11974702.932</v>
      </c>
      <c r="P1285" s="287">
        <f t="shared" si="1155"/>
        <v>13106463.228</v>
      </c>
      <c r="Q1285" s="287">
        <f t="shared" si="1155"/>
        <v>13343759.278000001</v>
      </c>
      <c r="R1285" s="287">
        <f t="shared" si="901"/>
        <v>69879082.008000001</v>
      </c>
      <c r="S1285" s="287">
        <f t="shared" ref="S1285:Z1285" si="1156">+S1282*20%</f>
        <v>15020764.206</v>
      </c>
      <c r="T1285" s="287">
        <f t="shared" si="1156"/>
        <v>14155532.172</v>
      </c>
      <c r="U1285" s="287">
        <f t="shared" si="1156"/>
        <v>8702276.0079999994</v>
      </c>
      <c r="V1285" s="287">
        <f t="shared" si="1156"/>
        <v>10776216.51</v>
      </c>
      <c r="W1285" s="287">
        <f t="shared" si="1156"/>
        <v>11411893.390000001</v>
      </c>
      <c r="X1285" s="287">
        <f t="shared" si="1156"/>
        <v>0</v>
      </c>
      <c r="Y1285" s="287">
        <f t="shared" si="1156"/>
        <v>0</v>
      </c>
      <c r="Z1285" s="287">
        <f t="shared" si="1156"/>
        <v>0</v>
      </c>
      <c r="AA1285" s="287">
        <f t="shared" si="1137"/>
        <v>60066682.285999998</v>
      </c>
      <c r="AB1285" s="287">
        <f t="shared" si="1077"/>
        <v>129945764.294</v>
      </c>
      <c r="AC1285" s="37">
        <f t="shared" si="1073"/>
        <v>1.0828813691166668</v>
      </c>
    </row>
    <row r="1286" spans="1:29" ht="28.5" x14ac:dyDescent="0.2">
      <c r="B1286" s="97" t="s">
        <v>829</v>
      </c>
      <c r="C1286" s="98" t="s">
        <v>118</v>
      </c>
      <c r="D1286" s="287">
        <f>+D1282*20%</f>
        <v>120000000</v>
      </c>
      <c r="E1286" s="285">
        <f>SUM('ADICIONES  2018'!C1286:M1286)</f>
        <v>0</v>
      </c>
      <c r="F1286" s="287">
        <f t="shared" ref="F1286:J1286" si="1157">+F1282*20%</f>
        <v>0</v>
      </c>
      <c r="G1286" s="287">
        <f t="shared" si="1157"/>
        <v>0</v>
      </c>
      <c r="H1286" s="287">
        <f t="shared" si="1157"/>
        <v>0</v>
      </c>
      <c r="I1286" s="287">
        <f t="shared" si="1157"/>
        <v>0</v>
      </c>
      <c r="J1286" s="287">
        <f t="shared" si="1157"/>
        <v>0</v>
      </c>
      <c r="K1286" s="287">
        <f t="shared" si="1140"/>
        <v>120000000</v>
      </c>
      <c r="L1286" s="287">
        <f t="shared" ref="L1286:Q1286" si="1158">+L1282*20%</f>
        <v>6562948.1579999998</v>
      </c>
      <c r="M1286" s="287">
        <f t="shared" si="1158"/>
        <v>13364770.504000001</v>
      </c>
      <c r="N1286" s="287">
        <f t="shared" si="1158"/>
        <v>11526437.908</v>
      </c>
      <c r="O1286" s="287">
        <f t="shared" si="1158"/>
        <v>11974702.932</v>
      </c>
      <c r="P1286" s="287">
        <f t="shared" si="1158"/>
        <v>13106463.228</v>
      </c>
      <c r="Q1286" s="287">
        <f t="shared" si="1158"/>
        <v>13343759.278000001</v>
      </c>
      <c r="R1286" s="287">
        <f t="shared" si="901"/>
        <v>69879082.008000001</v>
      </c>
      <c r="S1286" s="287">
        <f t="shared" ref="S1286:Z1286" si="1159">+S1282*20%</f>
        <v>15020764.206</v>
      </c>
      <c r="T1286" s="287">
        <f t="shared" si="1159"/>
        <v>14155532.172</v>
      </c>
      <c r="U1286" s="287">
        <f t="shared" si="1159"/>
        <v>8702276.0079999994</v>
      </c>
      <c r="V1286" s="287">
        <f t="shared" si="1159"/>
        <v>10776216.51</v>
      </c>
      <c r="W1286" s="287">
        <f t="shared" si="1159"/>
        <v>11411893.390000001</v>
      </c>
      <c r="X1286" s="287">
        <f t="shared" si="1159"/>
        <v>0</v>
      </c>
      <c r="Y1286" s="287">
        <f t="shared" si="1159"/>
        <v>0</v>
      </c>
      <c r="Z1286" s="287">
        <f t="shared" si="1159"/>
        <v>0</v>
      </c>
      <c r="AA1286" s="287">
        <f t="shared" si="1137"/>
        <v>60066682.285999998</v>
      </c>
      <c r="AB1286" s="287">
        <f t="shared" si="1077"/>
        <v>129945764.294</v>
      </c>
      <c r="AC1286" s="37">
        <f t="shared" si="1073"/>
        <v>1.0828813691166668</v>
      </c>
    </row>
    <row r="1287" spans="1:29" s="79" customFormat="1" ht="31.5" x14ac:dyDescent="0.2">
      <c r="A1287" s="363"/>
      <c r="B1287" s="110" t="s">
        <v>830</v>
      </c>
      <c r="C1287" s="106" t="s">
        <v>831</v>
      </c>
      <c r="D1287" s="105">
        <v>130000000</v>
      </c>
      <c r="E1287" s="105">
        <f>SUM('ADICIONES  2018'!C1287:M1287)</f>
        <v>0</v>
      </c>
      <c r="F1287" s="105"/>
      <c r="G1287" s="105"/>
      <c r="H1287" s="105"/>
      <c r="I1287" s="105"/>
      <c r="J1287" s="105"/>
      <c r="K1287" s="105">
        <f t="shared" si="1140"/>
        <v>130000000</v>
      </c>
      <c r="L1287" s="105">
        <v>19879646.399999999</v>
      </c>
      <c r="M1287" s="105">
        <v>20232447.859999999</v>
      </c>
      <c r="N1287" s="105">
        <v>24197822.690000001</v>
      </c>
      <c r="O1287" s="105">
        <v>24361906.149999999</v>
      </c>
      <c r="P1287" s="105">
        <v>24546777.600000001</v>
      </c>
      <c r="Q1287" s="105">
        <v>25436317.629999999</v>
      </c>
      <c r="R1287" s="105">
        <f t="shared" si="901"/>
        <v>138654918.32999998</v>
      </c>
      <c r="S1287" s="105">
        <v>26659404.739999998</v>
      </c>
      <c r="T1287" s="105">
        <v>27120105.09</v>
      </c>
      <c r="U1287" s="105">
        <v>25269230.420000002</v>
      </c>
      <c r="V1287" s="105">
        <v>23983357.43</v>
      </c>
      <c r="W1287" s="105">
        <v>23994499.43</v>
      </c>
      <c r="X1287" s="105"/>
      <c r="Y1287" s="105"/>
      <c r="Z1287" s="105"/>
      <c r="AA1287" s="105">
        <f t="shared" si="1137"/>
        <v>127026597.11000001</v>
      </c>
      <c r="AB1287" s="105">
        <f t="shared" si="1077"/>
        <v>265681515.44</v>
      </c>
      <c r="AC1287" s="104">
        <f t="shared" si="1073"/>
        <v>2.0437039649230768</v>
      </c>
    </row>
    <row r="1288" spans="1:29" ht="28.5" x14ac:dyDescent="0.2">
      <c r="B1288" s="97" t="s">
        <v>832</v>
      </c>
      <c r="C1288" s="98" t="s">
        <v>119</v>
      </c>
      <c r="D1288" s="287">
        <f>+D1287*80%</f>
        <v>104000000</v>
      </c>
      <c r="E1288" s="285">
        <f>SUM('ADICIONES  2018'!C1288:M1288)</f>
        <v>0</v>
      </c>
      <c r="F1288" s="287">
        <f t="shared" ref="F1288:J1288" si="1160">+F1287*80%</f>
        <v>0</v>
      </c>
      <c r="G1288" s="287">
        <f t="shared" si="1160"/>
        <v>0</v>
      </c>
      <c r="H1288" s="287">
        <f t="shared" si="1160"/>
        <v>0</v>
      </c>
      <c r="I1288" s="287">
        <f t="shared" si="1160"/>
        <v>0</v>
      </c>
      <c r="J1288" s="287">
        <f t="shared" si="1160"/>
        <v>0</v>
      </c>
      <c r="K1288" s="287">
        <f t="shared" si="1140"/>
        <v>104000000</v>
      </c>
      <c r="L1288" s="287">
        <f t="shared" ref="L1288:Q1288" si="1161">+L1287*80%</f>
        <v>15903717.119999999</v>
      </c>
      <c r="M1288" s="287">
        <f t="shared" si="1161"/>
        <v>16185958.288000001</v>
      </c>
      <c r="N1288" s="287">
        <f t="shared" si="1161"/>
        <v>19358258.152000003</v>
      </c>
      <c r="O1288" s="287">
        <f t="shared" si="1161"/>
        <v>19489524.919999998</v>
      </c>
      <c r="P1288" s="287">
        <f t="shared" si="1161"/>
        <v>19637422.080000002</v>
      </c>
      <c r="Q1288" s="287">
        <f t="shared" si="1161"/>
        <v>20349054.104000002</v>
      </c>
      <c r="R1288" s="287">
        <f t="shared" si="901"/>
        <v>110923934.664</v>
      </c>
      <c r="S1288" s="287">
        <f t="shared" ref="S1288:Z1288" si="1162">+S1287*80%</f>
        <v>21327523.791999999</v>
      </c>
      <c r="T1288" s="287">
        <f t="shared" si="1162"/>
        <v>21696084.072000001</v>
      </c>
      <c r="U1288" s="287">
        <f t="shared" si="1162"/>
        <v>20215384.336000003</v>
      </c>
      <c r="V1288" s="287">
        <f t="shared" si="1162"/>
        <v>19186685.944000002</v>
      </c>
      <c r="W1288" s="287">
        <f t="shared" si="1162"/>
        <v>19195599.544</v>
      </c>
      <c r="X1288" s="287">
        <f t="shared" si="1162"/>
        <v>0</v>
      </c>
      <c r="Y1288" s="287">
        <f t="shared" si="1162"/>
        <v>0</v>
      </c>
      <c r="Z1288" s="287">
        <f t="shared" si="1162"/>
        <v>0</v>
      </c>
      <c r="AA1288" s="287">
        <f t="shared" si="1137"/>
        <v>101621277.68800001</v>
      </c>
      <c r="AB1288" s="287">
        <f t="shared" si="1077"/>
        <v>212545212.352</v>
      </c>
      <c r="AC1288" s="37">
        <f t="shared" si="1073"/>
        <v>2.0437039649230768</v>
      </c>
    </row>
    <row r="1289" spans="1:29" ht="28.5" x14ac:dyDescent="0.2">
      <c r="B1289" s="97" t="s">
        <v>833</v>
      </c>
      <c r="C1289" s="98" t="s">
        <v>120</v>
      </c>
      <c r="D1289" s="287">
        <f>+D1287*20%</f>
        <v>26000000</v>
      </c>
      <c r="E1289" s="285">
        <f>SUM('ADICIONES  2018'!C1289:M1289)</f>
        <v>0</v>
      </c>
      <c r="F1289" s="287">
        <f t="shared" ref="F1289:J1289" si="1163">+F1287*20%</f>
        <v>0</v>
      </c>
      <c r="G1289" s="287">
        <f t="shared" si="1163"/>
        <v>0</v>
      </c>
      <c r="H1289" s="287">
        <f t="shared" si="1163"/>
        <v>0</v>
      </c>
      <c r="I1289" s="287">
        <f t="shared" si="1163"/>
        <v>0</v>
      </c>
      <c r="J1289" s="287">
        <f t="shared" si="1163"/>
        <v>0</v>
      </c>
      <c r="K1289" s="287">
        <f t="shared" si="1140"/>
        <v>26000000</v>
      </c>
      <c r="L1289" s="287">
        <f t="shared" ref="L1289:Q1289" si="1164">+L1287*20%</f>
        <v>3975929.28</v>
      </c>
      <c r="M1289" s="287">
        <f t="shared" si="1164"/>
        <v>4046489.5720000002</v>
      </c>
      <c r="N1289" s="287">
        <f t="shared" si="1164"/>
        <v>4839564.5380000006</v>
      </c>
      <c r="O1289" s="287">
        <f t="shared" si="1164"/>
        <v>4872381.2299999995</v>
      </c>
      <c r="P1289" s="287">
        <f t="shared" si="1164"/>
        <v>4909355.5200000005</v>
      </c>
      <c r="Q1289" s="287">
        <f t="shared" si="1164"/>
        <v>5087263.5260000005</v>
      </c>
      <c r="R1289" s="287">
        <f t="shared" si="901"/>
        <v>27730983.666000001</v>
      </c>
      <c r="S1289" s="287">
        <f t="shared" ref="S1289:Z1289" si="1165">+S1287*20%</f>
        <v>5331880.9479999999</v>
      </c>
      <c r="T1289" s="287">
        <f t="shared" si="1165"/>
        <v>5424021.0180000002</v>
      </c>
      <c r="U1289" s="287">
        <f t="shared" si="1165"/>
        <v>5053846.0840000007</v>
      </c>
      <c r="V1289" s="287">
        <f t="shared" si="1165"/>
        <v>4796671.4860000005</v>
      </c>
      <c r="W1289" s="287">
        <f t="shared" si="1165"/>
        <v>4798899.8859999999</v>
      </c>
      <c r="X1289" s="287">
        <f t="shared" si="1165"/>
        <v>0</v>
      </c>
      <c r="Y1289" s="287">
        <f t="shared" si="1165"/>
        <v>0</v>
      </c>
      <c r="Z1289" s="287">
        <f t="shared" si="1165"/>
        <v>0</v>
      </c>
      <c r="AA1289" s="287">
        <f t="shared" si="1137"/>
        <v>25405319.422000002</v>
      </c>
      <c r="AB1289" s="287">
        <f t="shared" si="1077"/>
        <v>53136303.088</v>
      </c>
      <c r="AC1289" s="37">
        <f t="shared" si="1073"/>
        <v>2.0437039649230768</v>
      </c>
    </row>
    <row r="1290" spans="1:29" s="79" customFormat="1" ht="31.5" x14ac:dyDescent="0.2">
      <c r="A1290" s="363"/>
      <c r="B1290" s="110" t="s">
        <v>834</v>
      </c>
      <c r="C1290" s="106" t="s">
        <v>835</v>
      </c>
      <c r="D1290" s="105">
        <v>230000000</v>
      </c>
      <c r="E1290" s="105">
        <f>SUM('ADICIONES  2018'!C1290:M1290)</f>
        <v>0</v>
      </c>
      <c r="F1290" s="105"/>
      <c r="G1290" s="105"/>
      <c r="H1290" s="105"/>
      <c r="I1290" s="105"/>
      <c r="J1290" s="105"/>
      <c r="K1290" s="105">
        <f t="shared" si="1140"/>
        <v>230000000</v>
      </c>
      <c r="L1290" s="105">
        <v>38507985.43</v>
      </c>
      <c r="M1290" s="105">
        <v>20058665.199999999</v>
      </c>
      <c r="N1290" s="105">
        <v>38713261.859999999</v>
      </c>
      <c r="O1290" s="105">
        <v>36959027.119999997</v>
      </c>
      <c r="P1290" s="105">
        <v>38432585.450000003</v>
      </c>
      <c r="Q1290" s="105">
        <v>40553875.890000001</v>
      </c>
      <c r="R1290" s="105">
        <f t="shared" si="901"/>
        <v>213225400.94999999</v>
      </c>
      <c r="S1290" s="105">
        <v>60357276.439999998</v>
      </c>
      <c r="T1290" s="105">
        <v>45473105.969999999</v>
      </c>
      <c r="U1290" s="105">
        <v>31884111.940000001</v>
      </c>
      <c r="V1290" s="105">
        <v>50516123.829999998</v>
      </c>
      <c r="W1290" s="105">
        <v>49619337.869999997</v>
      </c>
      <c r="X1290" s="105"/>
      <c r="Y1290" s="105"/>
      <c r="Z1290" s="105"/>
      <c r="AA1290" s="105">
        <f t="shared" si="1137"/>
        <v>237849956.05000001</v>
      </c>
      <c r="AB1290" s="105">
        <f t="shared" si="1077"/>
        <v>451075357</v>
      </c>
      <c r="AC1290" s="104">
        <f t="shared" si="1073"/>
        <v>1.9611972043478261</v>
      </c>
    </row>
    <row r="1291" spans="1:29" ht="28.5" x14ac:dyDescent="0.2">
      <c r="B1291" s="97" t="s">
        <v>836</v>
      </c>
      <c r="C1291" s="98" t="s">
        <v>121</v>
      </c>
      <c r="D1291" s="287">
        <f>+D1290*80%</f>
        <v>184000000</v>
      </c>
      <c r="E1291" s="285">
        <f>SUM('ADICIONES  2018'!C1291:M1291)</f>
        <v>0</v>
      </c>
      <c r="F1291" s="287">
        <f t="shared" ref="F1291:J1291" si="1166">+F1290*80%</f>
        <v>0</v>
      </c>
      <c r="G1291" s="287">
        <f t="shared" si="1166"/>
        <v>0</v>
      </c>
      <c r="H1291" s="287">
        <f t="shared" si="1166"/>
        <v>0</v>
      </c>
      <c r="I1291" s="287">
        <f t="shared" si="1166"/>
        <v>0</v>
      </c>
      <c r="J1291" s="287">
        <f t="shared" si="1166"/>
        <v>0</v>
      </c>
      <c r="K1291" s="287">
        <f t="shared" si="1140"/>
        <v>184000000</v>
      </c>
      <c r="L1291" s="287">
        <f t="shared" ref="L1291:Q1291" si="1167">+L1290*80%</f>
        <v>30806388.344000001</v>
      </c>
      <c r="M1291" s="287">
        <f t="shared" si="1167"/>
        <v>16046932.16</v>
      </c>
      <c r="N1291" s="287">
        <f t="shared" si="1167"/>
        <v>30970609.488000002</v>
      </c>
      <c r="O1291" s="287">
        <f t="shared" si="1167"/>
        <v>29567221.695999999</v>
      </c>
      <c r="P1291" s="287">
        <f t="shared" si="1167"/>
        <v>30746068.360000003</v>
      </c>
      <c r="Q1291" s="287">
        <f t="shared" si="1167"/>
        <v>32443100.712000001</v>
      </c>
      <c r="R1291" s="287">
        <f t="shared" si="901"/>
        <v>170580320.76000002</v>
      </c>
      <c r="S1291" s="287">
        <f t="shared" ref="S1291:Z1291" si="1168">+S1290*80%</f>
        <v>48285821.152000003</v>
      </c>
      <c r="T1291" s="287">
        <f t="shared" si="1168"/>
        <v>36378484.776000001</v>
      </c>
      <c r="U1291" s="287">
        <f t="shared" si="1168"/>
        <v>25507289.552000001</v>
      </c>
      <c r="V1291" s="287">
        <f t="shared" si="1168"/>
        <v>40412899.064000003</v>
      </c>
      <c r="W1291" s="287">
        <f t="shared" si="1168"/>
        <v>39695470.295999996</v>
      </c>
      <c r="X1291" s="287">
        <f t="shared" si="1168"/>
        <v>0</v>
      </c>
      <c r="Y1291" s="287">
        <f t="shared" si="1168"/>
        <v>0</v>
      </c>
      <c r="Z1291" s="287">
        <f t="shared" si="1168"/>
        <v>0</v>
      </c>
      <c r="AA1291" s="287">
        <f t="shared" si="1137"/>
        <v>190279964.84</v>
      </c>
      <c r="AB1291" s="287">
        <f t="shared" si="1077"/>
        <v>360860285.60000002</v>
      </c>
      <c r="AC1291" s="37">
        <f t="shared" si="1073"/>
        <v>1.9611972043478263</v>
      </c>
    </row>
    <row r="1292" spans="1:29" ht="28.5" x14ac:dyDescent="0.2">
      <c r="B1292" s="97" t="s">
        <v>837</v>
      </c>
      <c r="C1292" s="98" t="s">
        <v>122</v>
      </c>
      <c r="D1292" s="287">
        <f>+D1290*20%</f>
        <v>46000000</v>
      </c>
      <c r="E1292" s="285">
        <f>SUM('ADICIONES  2018'!C1292:M1292)</f>
        <v>0</v>
      </c>
      <c r="F1292" s="287">
        <f t="shared" ref="F1292:J1292" si="1169">+F1290*20%</f>
        <v>0</v>
      </c>
      <c r="G1292" s="287">
        <f t="shared" si="1169"/>
        <v>0</v>
      </c>
      <c r="H1292" s="287">
        <f t="shared" si="1169"/>
        <v>0</v>
      </c>
      <c r="I1292" s="287">
        <f t="shared" si="1169"/>
        <v>0</v>
      </c>
      <c r="J1292" s="287">
        <f t="shared" si="1169"/>
        <v>0</v>
      </c>
      <c r="K1292" s="287">
        <f t="shared" si="1140"/>
        <v>46000000</v>
      </c>
      <c r="L1292" s="287">
        <f t="shared" ref="L1292:Q1292" si="1170">+L1290*20%</f>
        <v>7701597.0860000001</v>
      </c>
      <c r="M1292" s="287">
        <f t="shared" si="1170"/>
        <v>4011733.04</v>
      </c>
      <c r="N1292" s="287">
        <f t="shared" si="1170"/>
        <v>7742652.3720000004</v>
      </c>
      <c r="O1292" s="287">
        <f t="shared" si="1170"/>
        <v>7391805.4239999996</v>
      </c>
      <c r="P1292" s="287">
        <f t="shared" si="1170"/>
        <v>7686517.0900000008</v>
      </c>
      <c r="Q1292" s="287">
        <f t="shared" si="1170"/>
        <v>8110775.1780000003</v>
      </c>
      <c r="R1292" s="287">
        <f t="shared" si="901"/>
        <v>42645080.190000005</v>
      </c>
      <c r="S1292" s="287">
        <f t="shared" ref="S1292:Z1292" si="1171">+S1290*20%</f>
        <v>12071455.288000001</v>
      </c>
      <c r="T1292" s="287">
        <f t="shared" si="1171"/>
        <v>9094621.1940000001</v>
      </c>
      <c r="U1292" s="287">
        <f t="shared" si="1171"/>
        <v>6376822.3880000003</v>
      </c>
      <c r="V1292" s="287">
        <f t="shared" si="1171"/>
        <v>10103224.766000001</v>
      </c>
      <c r="W1292" s="287">
        <f t="shared" si="1171"/>
        <v>9923867.5739999991</v>
      </c>
      <c r="X1292" s="287">
        <f t="shared" si="1171"/>
        <v>0</v>
      </c>
      <c r="Y1292" s="287">
        <f t="shared" si="1171"/>
        <v>0</v>
      </c>
      <c r="Z1292" s="287">
        <f t="shared" si="1171"/>
        <v>0</v>
      </c>
      <c r="AA1292" s="287">
        <f t="shared" si="1137"/>
        <v>47569991.210000001</v>
      </c>
      <c r="AB1292" s="287">
        <f t="shared" si="1077"/>
        <v>90215071.400000006</v>
      </c>
      <c r="AC1292" s="37">
        <f t="shared" si="1073"/>
        <v>1.9611972043478263</v>
      </c>
    </row>
    <row r="1293" spans="1:29" s="79" customFormat="1" ht="31.5" x14ac:dyDescent="0.2">
      <c r="A1293" s="363"/>
      <c r="B1293" s="110" t="s">
        <v>838</v>
      </c>
      <c r="C1293" s="106" t="s">
        <v>839</v>
      </c>
      <c r="D1293" s="105">
        <v>82000000</v>
      </c>
      <c r="E1293" s="105">
        <f>SUM('ADICIONES  2018'!C1293:M1293)</f>
        <v>0</v>
      </c>
      <c r="F1293" s="105"/>
      <c r="G1293" s="105"/>
      <c r="H1293" s="105"/>
      <c r="I1293" s="105"/>
      <c r="J1293" s="105"/>
      <c r="K1293" s="105">
        <f t="shared" si="1140"/>
        <v>82000000</v>
      </c>
      <c r="L1293" s="105">
        <v>6034679</v>
      </c>
      <c r="M1293" s="105">
        <v>12542523</v>
      </c>
      <c r="N1293" s="105">
        <v>13411606</v>
      </c>
      <c r="O1293" s="105">
        <v>7437392</v>
      </c>
      <c r="P1293" s="105">
        <v>8370441</v>
      </c>
      <c r="Q1293" s="105">
        <v>7047928</v>
      </c>
      <c r="R1293" s="105">
        <f t="shared" si="901"/>
        <v>54844569</v>
      </c>
      <c r="S1293" s="105">
        <v>5229775</v>
      </c>
      <c r="T1293" s="105">
        <v>60896531</v>
      </c>
      <c r="U1293" s="105">
        <v>14311306</v>
      </c>
      <c r="V1293" s="105">
        <v>23826534</v>
      </c>
      <c r="W1293" s="105">
        <v>26058152</v>
      </c>
      <c r="X1293" s="105"/>
      <c r="Y1293" s="105">
        <f>SUM(Y1294:Y1296)</f>
        <v>0</v>
      </c>
      <c r="Z1293" s="105"/>
      <c r="AA1293" s="105">
        <f t="shared" si="1137"/>
        <v>130322298</v>
      </c>
      <c r="AB1293" s="105">
        <f t="shared" si="1077"/>
        <v>185166867</v>
      </c>
      <c r="AC1293" s="104">
        <f t="shared" si="1073"/>
        <v>2.2581325243902439</v>
      </c>
    </row>
    <row r="1294" spans="1:29" x14ac:dyDescent="0.2">
      <c r="B1294" s="97" t="s">
        <v>840</v>
      </c>
      <c r="C1294" s="98" t="s">
        <v>123</v>
      </c>
      <c r="D1294" s="287">
        <f>+D1293</f>
        <v>82000000</v>
      </c>
      <c r="E1294" s="285">
        <f>SUM('ADICIONES  2018'!C1294:M1294)</f>
        <v>0</v>
      </c>
      <c r="F1294" s="287">
        <f>+F1293</f>
        <v>0</v>
      </c>
      <c r="G1294" s="287">
        <f t="shared" ref="G1294:J1294" si="1172">+G1293</f>
        <v>0</v>
      </c>
      <c r="H1294" s="287">
        <f t="shared" si="1172"/>
        <v>0</v>
      </c>
      <c r="I1294" s="287">
        <f t="shared" si="1172"/>
        <v>0</v>
      </c>
      <c r="J1294" s="287">
        <f t="shared" si="1172"/>
        <v>0</v>
      </c>
      <c r="K1294" s="287">
        <f t="shared" si="1140"/>
        <v>82000000</v>
      </c>
      <c r="L1294" s="287">
        <f t="shared" ref="L1294:Q1294" si="1173">+L1293</f>
        <v>6034679</v>
      </c>
      <c r="M1294" s="287">
        <f t="shared" si="1173"/>
        <v>12542523</v>
      </c>
      <c r="N1294" s="287">
        <f t="shared" si="1173"/>
        <v>13411606</v>
      </c>
      <c r="O1294" s="287">
        <f t="shared" si="1173"/>
        <v>7437392</v>
      </c>
      <c r="P1294" s="287">
        <f t="shared" si="1173"/>
        <v>8370441</v>
      </c>
      <c r="Q1294" s="287">
        <f t="shared" si="1173"/>
        <v>7047928</v>
      </c>
      <c r="R1294" s="287">
        <f t="shared" si="901"/>
        <v>54844569</v>
      </c>
      <c r="S1294" s="287">
        <f t="shared" ref="S1294" si="1174">+S1293</f>
        <v>5229775</v>
      </c>
      <c r="T1294" s="287">
        <f>+T1293</f>
        <v>60896531</v>
      </c>
      <c r="U1294" s="287">
        <f t="shared" ref="U1294:Z1294" si="1175">+(U1293-U1295)*75%</f>
        <v>8586783.6000000015</v>
      </c>
      <c r="V1294" s="287">
        <f>+(V1293-V1295)*75%</f>
        <v>14295920.399999999</v>
      </c>
      <c r="W1294" s="287">
        <f t="shared" si="1175"/>
        <v>15634891.200000001</v>
      </c>
      <c r="X1294" s="287">
        <f t="shared" si="1175"/>
        <v>0</v>
      </c>
      <c r="Y1294" s="287">
        <v>-48388350</v>
      </c>
      <c r="Z1294" s="287">
        <f t="shared" si="1175"/>
        <v>0</v>
      </c>
      <c r="AA1294" s="287">
        <f t="shared" si="1137"/>
        <v>56255551.200000003</v>
      </c>
      <c r="AB1294" s="287">
        <f t="shared" si="1077"/>
        <v>111100120.2</v>
      </c>
      <c r="AC1294" s="37">
        <f t="shared" si="1073"/>
        <v>1.3548795146341464</v>
      </c>
    </row>
    <row r="1295" spans="1:29" ht="28.5" x14ac:dyDescent="0.2">
      <c r="B1295" s="97" t="s">
        <v>2614</v>
      </c>
      <c r="C1295" s="98" t="s">
        <v>2615</v>
      </c>
      <c r="D1295" s="287"/>
      <c r="E1295" s="285">
        <f>SUM('ADICIONES  2018'!C1295:M1295)</f>
        <v>0</v>
      </c>
      <c r="F1295" s="287"/>
      <c r="G1295" s="287"/>
      <c r="H1295" s="287"/>
      <c r="I1295" s="287"/>
      <c r="J1295" s="287"/>
      <c r="K1295" s="287">
        <f t="shared" si="1140"/>
        <v>0</v>
      </c>
      <c r="L1295" s="287"/>
      <c r="M1295" s="287"/>
      <c r="N1295" s="287"/>
      <c r="O1295" s="287"/>
      <c r="P1295" s="287"/>
      <c r="Q1295" s="287"/>
      <c r="R1295" s="287">
        <f t="shared" si="901"/>
        <v>0</v>
      </c>
      <c r="S1295" s="287"/>
      <c r="T1295" s="287"/>
      <c r="U1295" s="287">
        <f t="shared" ref="U1295:Z1295" si="1176">+U1293*20%</f>
        <v>2862261.2</v>
      </c>
      <c r="V1295" s="287">
        <f>+V1293*20%</f>
        <v>4765306.8</v>
      </c>
      <c r="W1295" s="287">
        <f t="shared" si="1176"/>
        <v>5211630.4000000004</v>
      </c>
      <c r="X1295" s="287">
        <f t="shared" si="1176"/>
        <v>0</v>
      </c>
      <c r="Y1295" s="287">
        <v>24194175.000000004</v>
      </c>
      <c r="Z1295" s="287">
        <f t="shared" si="1176"/>
        <v>0</v>
      </c>
      <c r="AA1295" s="287">
        <f t="shared" ref="AA1295:AA1296" si="1177">SUM(S1295:Z1295)</f>
        <v>37033373.400000006</v>
      </c>
      <c r="AB1295" s="287">
        <f t="shared" si="1077"/>
        <v>37033373.400000006</v>
      </c>
      <c r="AC1295" s="37">
        <v>0</v>
      </c>
    </row>
    <row r="1296" spans="1:29" ht="28.5" x14ac:dyDescent="0.2">
      <c r="B1296" s="97" t="s">
        <v>2616</v>
      </c>
      <c r="C1296" s="98" t="s">
        <v>2617</v>
      </c>
      <c r="D1296" s="287"/>
      <c r="E1296" s="285">
        <f>SUM('ADICIONES  2018'!C1296:M1296)</f>
        <v>0</v>
      </c>
      <c r="F1296" s="287"/>
      <c r="G1296" s="287"/>
      <c r="H1296" s="287"/>
      <c r="I1296" s="287"/>
      <c r="J1296" s="287"/>
      <c r="K1296" s="287">
        <f t="shared" si="1140"/>
        <v>0</v>
      </c>
      <c r="L1296" s="287"/>
      <c r="M1296" s="287"/>
      <c r="N1296" s="287"/>
      <c r="O1296" s="287"/>
      <c r="P1296" s="287"/>
      <c r="Q1296" s="287"/>
      <c r="R1296" s="287">
        <f t="shared" si="901"/>
        <v>0</v>
      </c>
      <c r="S1296" s="287"/>
      <c r="T1296" s="287"/>
      <c r="U1296" s="287">
        <f t="shared" ref="U1296:Z1296" si="1178">+U1293-U1294-U1295</f>
        <v>2862261.1999999983</v>
      </c>
      <c r="V1296" s="287">
        <f>+V1293-V1294-V1295</f>
        <v>4765306.8000000017</v>
      </c>
      <c r="W1296" s="287">
        <f t="shared" si="1178"/>
        <v>5211630.3999999985</v>
      </c>
      <c r="X1296" s="287">
        <f t="shared" si="1178"/>
        <v>0</v>
      </c>
      <c r="Y1296" s="287">
        <v>24194175.000000004</v>
      </c>
      <c r="Z1296" s="287">
        <f t="shared" si="1178"/>
        <v>0</v>
      </c>
      <c r="AA1296" s="287">
        <f t="shared" si="1177"/>
        <v>37033373.400000006</v>
      </c>
      <c r="AB1296" s="287">
        <f t="shared" si="1077"/>
        <v>37033373.400000006</v>
      </c>
      <c r="AC1296" s="37">
        <v>0</v>
      </c>
    </row>
    <row r="1297" spans="1:29" s="79" customFormat="1" ht="31.5" x14ac:dyDescent="0.2">
      <c r="A1297" s="363"/>
      <c r="B1297" s="110" t="s">
        <v>841</v>
      </c>
      <c r="C1297" s="106" t="s">
        <v>842</v>
      </c>
      <c r="D1297" s="105">
        <v>180000000</v>
      </c>
      <c r="E1297" s="105">
        <f>SUM('ADICIONES  2018'!C1297:M1297)</f>
        <v>0</v>
      </c>
      <c r="F1297" s="105"/>
      <c r="G1297" s="105"/>
      <c r="H1297" s="105"/>
      <c r="I1297" s="105"/>
      <c r="J1297" s="105"/>
      <c r="K1297" s="105">
        <f t="shared" si="1140"/>
        <v>180000000</v>
      </c>
      <c r="L1297" s="105">
        <v>624023</v>
      </c>
      <c r="M1297" s="105">
        <v>17324342</v>
      </c>
      <c r="N1297" s="105">
        <v>27738057</v>
      </c>
      <c r="O1297" s="105">
        <v>20972858</v>
      </c>
      <c r="P1297" s="105">
        <v>19172031</v>
      </c>
      <c r="Q1297" s="105">
        <v>5738405</v>
      </c>
      <c r="R1297" s="105">
        <f t="shared" si="901"/>
        <v>91569716</v>
      </c>
      <c r="S1297" s="105">
        <v>5070465</v>
      </c>
      <c r="T1297" s="105">
        <v>3627914</v>
      </c>
      <c r="U1297" s="105">
        <v>11954269</v>
      </c>
      <c r="V1297" s="105">
        <v>18126531</v>
      </c>
      <c r="W1297" s="105">
        <v>16980880</v>
      </c>
      <c r="X1297" s="105"/>
      <c r="Y1297" s="105"/>
      <c r="Z1297" s="105"/>
      <c r="AA1297" s="105">
        <f t="shared" si="1137"/>
        <v>55760059</v>
      </c>
      <c r="AB1297" s="105">
        <f t="shared" si="1077"/>
        <v>147329775</v>
      </c>
      <c r="AC1297" s="104">
        <f t="shared" si="1073"/>
        <v>0.81849875000000005</v>
      </c>
    </row>
    <row r="1298" spans="1:29" ht="28.5" x14ac:dyDescent="0.2">
      <c r="B1298" s="97" t="s">
        <v>843</v>
      </c>
      <c r="C1298" s="98" t="s">
        <v>124</v>
      </c>
      <c r="D1298" s="287">
        <f>+D1297*75%</f>
        <v>135000000</v>
      </c>
      <c r="E1298" s="285">
        <f>SUM('ADICIONES  2018'!C1298:M1298)</f>
        <v>0</v>
      </c>
      <c r="F1298" s="287">
        <f t="shared" ref="F1298:J1298" si="1179">+F1297*75%</f>
        <v>0</v>
      </c>
      <c r="G1298" s="287">
        <f t="shared" si="1179"/>
        <v>0</v>
      </c>
      <c r="H1298" s="287">
        <f t="shared" si="1179"/>
        <v>0</v>
      </c>
      <c r="I1298" s="287">
        <f t="shared" si="1179"/>
        <v>0</v>
      </c>
      <c r="J1298" s="287">
        <f t="shared" si="1179"/>
        <v>0</v>
      </c>
      <c r="K1298" s="287">
        <f t="shared" si="1140"/>
        <v>135000000</v>
      </c>
      <c r="L1298" s="287">
        <f t="shared" ref="L1298:Q1298" si="1180">+L1297*75%</f>
        <v>468017.25</v>
      </c>
      <c r="M1298" s="287">
        <f t="shared" si="1180"/>
        <v>12993256.5</v>
      </c>
      <c r="N1298" s="287">
        <f t="shared" si="1180"/>
        <v>20803542.75</v>
      </c>
      <c r="O1298" s="287">
        <f t="shared" si="1180"/>
        <v>15729643.5</v>
      </c>
      <c r="P1298" s="287">
        <f t="shared" si="1180"/>
        <v>14379023.25</v>
      </c>
      <c r="Q1298" s="287">
        <f t="shared" si="1180"/>
        <v>4303803.75</v>
      </c>
      <c r="R1298" s="287">
        <f t="shared" si="901"/>
        <v>68677287</v>
      </c>
      <c r="S1298" s="287">
        <f t="shared" ref="S1298:Z1298" si="1181">+S1297*75%</f>
        <v>3802848.75</v>
      </c>
      <c r="T1298" s="287">
        <f t="shared" si="1181"/>
        <v>2720935.5</v>
      </c>
      <c r="U1298" s="287">
        <f t="shared" si="1181"/>
        <v>8965701.75</v>
      </c>
      <c r="V1298" s="287">
        <f t="shared" si="1181"/>
        <v>13594898.25</v>
      </c>
      <c r="W1298" s="287">
        <f t="shared" si="1181"/>
        <v>12735660</v>
      </c>
      <c r="X1298" s="287">
        <f t="shared" si="1181"/>
        <v>0</v>
      </c>
      <c r="Y1298" s="287">
        <f t="shared" si="1181"/>
        <v>0</v>
      </c>
      <c r="Z1298" s="287">
        <f t="shared" si="1181"/>
        <v>0</v>
      </c>
      <c r="AA1298" s="287">
        <f t="shared" si="1137"/>
        <v>41820044.25</v>
      </c>
      <c r="AB1298" s="287">
        <f t="shared" si="1077"/>
        <v>110497331.25</v>
      </c>
      <c r="AC1298" s="37">
        <f t="shared" si="1073"/>
        <v>0.81849875000000005</v>
      </c>
    </row>
    <row r="1299" spans="1:29" ht="28.5" x14ac:dyDescent="0.2">
      <c r="B1299" s="97" t="s">
        <v>844</v>
      </c>
      <c r="C1299" s="98" t="s">
        <v>125</v>
      </c>
      <c r="D1299" s="287">
        <f>+D1297*12%</f>
        <v>21600000</v>
      </c>
      <c r="E1299" s="285">
        <f>SUM('ADICIONES  2018'!C1299:M1299)</f>
        <v>0</v>
      </c>
      <c r="F1299" s="287">
        <f t="shared" ref="F1299:J1299" si="1182">+F1297*12%</f>
        <v>0</v>
      </c>
      <c r="G1299" s="287">
        <f t="shared" si="1182"/>
        <v>0</v>
      </c>
      <c r="H1299" s="287">
        <f t="shared" si="1182"/>
        <v>0</v>
      </c>
      <c r="I1299" s="287">
        <f t="shared" si="1182"/>
        <v>0</v>
      </c>
      <c r="J1299" s="287">
        <f t="shared" si="1182"/>
        <v>0</v>
      </c>
      <c r="K1299" s="287">
        <f t="shared" si="1140"/>
        <v>21600000</v>
      </c>
      <c r="L1299" s="287">
        <f t="shared" ref="L1299:Q1299" si="1183">+L1297*12%</f>
        <v>74882.759999999995</v>
      </c>
      <c r="M1299" s="287">
        <f t="shared" si="1183"/>
        <v>2078921.04</v>
      </c>
      <c r="N1299" s="287">
        <f t="shared" si="1183"/>
        <v>3328566.84</v>
      </c>
      <c r="O1299" s="287">
        <f t="shared" si="1183"/>
        <v>2516742.96</v>
      </c>
      <c r="P1299" s="287">
        <f t="shared" si="1183"/>
        <v>2300643.7199999997</v>
      </c>
      <c r="Q1299" s="287">
        <f t="shared" si="1183"/>
        <v>688608.6</v>
      </c>
      <c r="R1299" s="287">
        <f t="shared" si="901"/>
        <v>10988365.92</v>
      </c>
      <c r="S1299" s="287">
        <f t="shared" ref="S1299:Z1299" si="1184">+S1297*12%</f>
        <v>608455.79999999993</v>
      </c>
      <c r="T1299" s="287">
        <f t="shared" si="1184"/>
        <v>435349.68</v>
      </c>
      <c r="U1299" s="287">
        <f t="shared" si="1184"/>
        <v>1434512.28</v>
      </c>
      <c r="V1299" s="287">
        <f t="shared" si="1184"/>
        <v>2175183.7199999997</v>
      </c>
      <c r="W1299" s="287">
        <f t="shared" si="1184"/>
        <v>2037705.5999999999</v>
      </c>
      <c r="X1299" s="287">
        <f t="shared" si="1184"/>
        <v>0</v>
      </c>
      <c r="Y1299" s="287">
        <f t="shared" si="1184"/>
        <v>0</v>
      </c>
      <c r="Z1299" s="287">
        <f t="shared" si="1184"/>
        <v>0</v>
      </c>
      <c r="AA1299" s="287">
        <f t="shared" si="1137"/>
        <v>6691207.0799999991</v>
      </c>
      <c r="AB1299" s="287">
        <f t="shared" si="1077"/>
        <v>17679573</v>
      </c>
      <c r="AC1299" s="37">
        <f t="shared" si="1073"/>
        <v>0.81849875000000005</v>
      </c>
    </row>
    <row r="1300" spans="1:29" ht="28.5" x14ac:dyDescent="0.2">
      <c r="B1300" s="97" t="s">
        <v>845</v>
      </c>
      <c r="C1300" s="98" t="s">
        <v>126</v>
      </c>
      <c r="D1300" s="287">
        <f>+D1297*8%</f>
        <v>14400000</v>
      </c>
      <c r="E1300" s="285">
        <f>SUM('ADICIONES  2018'!C1300:M1300)</f>
        <v>0</v>
      </c>
      <c r="F1300" s="287">
        <f t="shared" ref="F1300:J1300" si="1185">+F1297*8%</f>
        <v>0</v>
      </c>
      <c r="G1300" s="287">
        <f t="shared" si="1185"/>
        <v>0</v>
      </c>
      <c r="H1300" s="287">
        <f t="shared" si="1185"/>
        <v>0</v>
      </c>
      <c r="I1300" s="287">
        <f t="shared" si="1185"/>
        <v>0</v>
      </c>
      <c r="J1300" s="287">
        <f t="shared" si="1185"/>
        <v>0</v>
      </c>
      <c r="K1300" s="287">
        <f t="shared" si="1140"/>
        <v>14400000</v>
      </c>
      <c r="L1300" s="287">
        <f t="shared" ref="L1300:Q1300" si="1186">+L1297*8%</f>
        <v>49921.840000000004</v>
      </c>
      <c r="M1300" s="287">
        <f t="shared" si="1186"/>
        <v>1385947.36</v>
      </c>
      <c r="N1300" s="287">
        <f t="shared" si="1186"/>
        <v>2219044.56</v>
      </c>
      <c r="O1300" s="287">
        <f t="shared" si="1186"/>
        <v>1677828.6400000001</v>
      </c>
      <c r="P1300" s="287">
        <f t="shared" si="1186"/>
        <v>1533762.48</v>
      </c>
      <c r="Q1300" s="287">
        <f t="shared" si="1186"/>
        <v>459072.4</v>
      </c>
      <c r="R1300" s="287">
        <f t="shared" si="901"/>
        <v>7325577.2800000012</v>
      </c>
      <c r="S1300" s="287">
        <f t="shared" ref="S1300:Z1300" si="1187">+S1297*8%</f>
        <v>405637.2</v>
      </c>
      <c r="T1300" s="287">
        <f t="shared" si="1187"/>
        <v>290233.12</v>
      </c>
      <c r="U1300" s="287">
        <f t="shared" si="1187"/>
        <v>956341.52</v>
      </c>
      <c r="V1300" s="287">
        <f t="shared" si="1187"/>
        <v>1450122.48</v>
      </c>
      <c r="W1300" s="287">
        <f t="shared" si="1187"/>
        <v>1358470.4000000001</v>
      </c>
      <c r="X1300" s="287">
        <f t="shared" si="1187"/>
        <v>0</v>
      </c>
      <c r="Y1300" s="287">
        <f t="shared" si="1187"/>
        <v>0</v>
      </c>
      <c r="Z1300" s="287">
        <f t="shared" si="1187"/>
        <v>0</v>
      </c>
      <c r="AA1300" s="287">
        <f t="shared" si="1137"/>
        <v>4460804.7200000007</v>
      </c>
      <c r="AB1300" s="287">
        <f t="shared" si="1077"/>
        <v>11786382.000000002</v>
      </c>
      <c r="AC1300" s="37">
        <f t="shared" si="1073"/>
        <v>0.81849875000000016</v>
      </c>
    </row>
    <row r="1301" spans="1:29" ht="28.5" x14ac:dyDescent="0.2">
      <c r="B1301" s="97" t="s">
        <v>846</v>
      </c>
      <c r="C1301" s="98" t="s">
        <v>127</v>
      </c>
      <c r="D1301" s="287">
        <f>+D1297*3%</f>
        <v>5400000</v>
      </c>
      <c r="E1301" s="285">
        <f>SUM('ADICIONES  2018'!C1301:M1301)</f>
        <v>0</v>
      </c>
      <c r="F1301" s="287">
        <f t="shared" ref="F1301:J1301" si="1188">+F1297*3%</f>
        <v>0</v>
      </c>
      <c r="G1301" s="287">
        <f t="shared" si="1188"/>
        <v>0</v>
      </c>
      <c r="H1301" s="287">
        <f t="shared" si="1188"/>
        <v>0</v>
      </c>
      <c r="I1301" s="287">
        <f t="shared" si="1188"/>
        <v>0</v>
      </c>
      <c r="J1301" s="287">
        <f t="shared" si="1188"/>
        <v>0</v>
      </c>
      <c r="K1301" s="287">
        <f t="shared" si="1140"/>
        <v>5400000</v>
      </c>
      <c r="L1301" s="287">
        <f t="shared" ref="L1301:Q1301" si="1189">+L1297*3%</f>
        <v>18720.689999999999</v>
      </c>
      <c r="M1301" s="287">
        <f t="shared" si="1189"/>
        <v>519730.26</v>
      </c>
      <c r="N1301" s="287">
        <f t="shared" si="1189"/>
        <v>832141.71</v>
      </c>
      <c r="O1301" s="287">
        <f t="shared" si="1189"/>
        <v>629185.74</v>
      </c>
      <c r="P1301" s="287">
        <f t="shared" si="1189"/>
        <v>575160.92999999993</v>
      </c>
      <c r="Q1301" s="287">
        <f t="shared" si="1189"/>
        <v>172152.15</v>
      </c>
      <c r="R1301" s="287">
        <f t="shared" si="901"/>
        <v>2747091.48</v>
      </c>
      <c r="S1301" s="287">
        <f t="shared" ref="S1301:Z1301" si="1190">+S1297*3%</f>
        <v>152113.94999999998</v>
      </c>
      <c r="T1301" s="287">
        <f t="shared" si="1190"/>
        <v>108837.42</v>
      </c>
      <c r="U1301" s="287">
        <f t="shared" si="1190"/>
        <v>358628.07</v>
      </c>
      <c r="V1301" s="287">
        <f t="shared" si="1190"/>
        <v>543795.92999999993</v>
      </c>
      <c r="W1301" s="287">
        <f t="shared" si="1190"/>
        <v>509426.39999999997</v>
      </c>
      <c r="X1301" s="287">
        <f t="shared" si="1190"/>
        <v>0</v>
      </c>
      <c r="Y1301" s="287">
        <f t="shared" si="1190"/>
        <v>0</v>
      </c>
      <c r="Z1301" s="287">
        <f t="shared" si="1190"/>
        <v>0</v>
      </c>
      <c r="AA1301" s="287">
        <f t="shared" si="1137"/>
        <v>1672801.7699999998</v>
      </c>
      <c r="AB1301" s="287">
        <f t="shared" si="1077"/>
        <v>4419893.25</v>
      </c>
      <c r="AC1301" s="37">
        <f t="shared" si="1073"/>
        <v>0.81849875000000005</v>
      </c>
    </row>
    <row r="1302" spans="1:29" s="5" customFormat="1" ht="28.5" x14ac:dyDescent="0.2">
      <c r="A1302" s="156"/>
      <c r="B1302" s="97" t="s">
        <v>847</v>
      </c>
      <c r="C1302" s="98" t="s">
        <v>128</v>
      </c>
      <c r="D1302" s="287">
        <f>+D1297*2%</f>
        <v>3600000</v>
      </c>
      <c r="E1302" s="285">
        <f>SUM('ADICIONES  2018'!C1302:M1302)</f>
        <v>0</v>
      </c>
      <c r="F1302" s="287">
        <f t="shared" ref="F1302:J1302" si="1191">+F1297*2%</f>
        <v>0</v>
      </c>
      <c r="G1302" s="287">
        <f t="shared" si="1191"/>
        <v>0</v>
      </c>
      <c r="H1302" s="287">
        <f t="shared" si="1191"/>
        <v>0</v>
      </c>
      <c r="I1302" s="287">
        <f t="shared" si="1191"/>
        <v>0</v>
      </c>
      <c r="J1302" s="287">
        <f t="shared" si="1191"/>
        <v>0</v>
      </c>
      <c r="K1302" s="287">
        <f t="shared" si="1140"/>
        <v>3600000</v>
      </c>
      <c r="L1302" s="287">
        <f t="shared" ref="L1302:Q1302" si="1192">+L1297*2%</f>
        <v>12480.460000000001</v>
      </c>
      <c r="M1302" s="287">
        <f t="shared" si="1192"/>
        <v>346486.84</v>
      </c>
      <c r="N1302" s="287">
        <f t="shared" si="1192"/>
        <v>554761.14</v>
      </c>
      <c r="O1302" s="287">
        <f t="shared" si="1192"/>
        <v>419457.16000000003</v>
      </c>
      <c r="P1302" s="287">
        <f t="shared" si="1192"/>
        <v>383440.62</v>
      </c>
      <c r="Q1302" s="287">
        <f t="shared" si="1192"/>
        <v>114768.1</v>
      </c>
      <c r="R1302" s="287">
        <f t="shared" si="901"/>
        <v>1831394.3200000003</v>
      </c>
      <c r="S1302" s="287">
        <f t="shared" ref="S1302:Z1302" si="1193">+S1297*2%</f>
        <v>101409.3</v>
      </c>
      <c r="T1302" s="287">
        <f t="shared" si="1193"/>
        <v>72558.28</v>
      </c>
      <c r="U1302" s="287">
        <f t="shared" si="1193"/>
        <v>239085.38</v>
      </c>
      <c r="V1302" s="287">
        <f t="shared" si="1193"/>
        <v>362530.62</v>
      </c>
      <c r="W1302" s="287">
        <f t="shared" si="1193"/>
        <v>339617.60000000003</v>
      </c>
      <c r="X1302" s="287">
        <f t="shared" si="1193"/>
        <v>0</v>
      </c>
      <c r="Y1302" s="287">
        <f t="shared" si="1193"/>
        <v>0</v>
      </c>
      <c r="Z1302" s="287">
        <f t="shared" si="1193"/>
        <v>0</v>
      </c>
      <c r="AA1302" s="287">
        <f t="shared" si="1137"/>
        <v>1115201.1800000002</v>
      </c>
      <c r="AB1302" s="287">
        <f t="shared" si="1077"/>
        <v>2946595.5000000005</v>
      </c>
      <c r="AC1302" s="37">
        <f t="shared" si="1073"/>
        <v>0.81849875000000016</v>
      </c>
    </row>
    <row r="1303" spans="1:29" s="79" customFormat="1" ht="31.5" x14ac:dyDescent="0.2">
      <c r="A1303" s="363"/>
      <c r="B1303" s="110" t="s">
        <v>848</v>
      </c>
      <c r="C1303" s="106" t="s">
        <v>849</v>
      </c>
      <c r="D1303" s="105">
        <v>140000000</v>
      </c>
      <c r="E1303" s="105">
        <f>SUM('ADICIONES  2018'!C1303:M1303)</f>
        <v>0</v>
      </c>
      <c r="F1303" s="105"/>
      <c r="G1303" s="105"/>
      <c r="H1303" s="105"/>
      <c r="I1303" s="105"/>
      <c r="J1303" s="105"/>
      <c r="K1303" s="105">
        <f t="shared" si="1140"/>
        <v>140000000</v>
      </c>
      <c r="L1303" s="105">
        <v>2922260.8</v>
      </c>
      <c r="M1303" s="105">
        <v>7050319.2000000002</v>
      </c>
      <c r="N1303" s="105">
        <v>11661243.18</v>
      </c>
      <c r="O1303" s="105">
        <v>12559663.939999999</v>
      </c>
      <c r="P1303" s="105">
        <v>7822544.4400000004</v>
      </c>
      <c r="Q1303" s="105">
        <v>9771655.6899999995</v>
      </c>
      <c r="R1303" s="105">
        <f t="shared" si="901"/>
        <v>51787687.249999993</v>
      </c>
      <c r="S1303" s="105">
        <v>10946227.800000001</v>
      </c>
      <c r="T1303" s="105">
        <v>5163072.72</v>
      </c>
      <c r="U1303" s="105">
        <v>9017126.3599999994</v>
      </c>
      <c r="V1303" s="105">
        <v>7150201.7699999996</v>
      </c>
      <c r="W1303" s="105">
        <v>6787157.6299999999</v>
      </c>
      <c r="X1303" s="105"/>
      <c r="Y1303" s="105"/>
      <c r="Z1303" s="105"/>
      <c r="AA1303" s="105">
        <f t="shared" si="1137"/>
        <v>39063786.280000001</v>
      </c>
      <c r="AB1303" s="105">
        <f t="shared" si="1077"/>
        <v>90851473.530000001</v>
      </c>
      <c r="AC1303" s="104">
        <f t="shared" si="1073"/>
        <v>0.6489390966428572</v>
      </c>
    </row>
    <row r="1304" spans="1:29" ht="28.5" x14ac:dyDescent="0.2">
      <c r="B1304" s="97" t="s">
        <v>850</v>
      </c>
      <c r="C1304" s="98" t="s">
        <v>129</v>
      </c>
      <c r="D1304" s="287">
        <f>+D1303*100%</f>
        <v>140000000</v>
      </c>
      <c r="E1304" s="285">
        <f>SUM('ADICIONES  2018'!C1304:M1304)</f>
        <v>0</v>
      </c>
      <c r="F1304" s="287">
        <f t="shared" ref="F1304:J1304" si="1194">+F1303*100%</f>
        <v>0</v>
      </c>
      <c r="G1304" s="287">
        <f t="shared" si="1194"/>
        <v>0</v>
      </c>
      <c r="H1304" s="287">
        <f t="shared" si="1194"/>
        <v>0</v>
      </c>
      <c r="I1304" s="287">
        <f t="shared" si="1194"/>
        <v>0</v>
      </c>
      <c r="J1304" s="287">
        <f t="shared" si="1194"/>
        <v>0</v>
      </c>
      <c r="K1304" s="287">
        <f t="shared" si="1140"/>
        <v>140000000</v>
      </c>
      <c r="L1304" s="287">
        <f t="shared" ref="L1304:Q1304" si="1195">+L1303*100%</f>
        <v>2922260.8</v>
      </c>
      <c r="M1304" s="287">
        <f t="shared" si="1195"/>
        <v>7050319.2000000002</v>
      </c>
      <c r="N1304" s="287">
        <f t="shared" si="1195"/>
        <v>11661243.18</v>
      </c>
      <c r="O1304" s="287">
        <f t="shared" si="1195"/>
        <v>12559663.939999999</v>
      </c>
      <c r="P1304" s="287">
        <f t="shared" si="1195"/>
        <v>7822544.4400000004</v>
      </c>
      <c r="Q1304" s="287">
        <f t="shared" si="1195"/>
        <v>9771655.6899999995</v>
      </c>
      <c r="R1304" s="287">
        <f t="shared" si="901"/>
        <v>51787687.249999993</v>
      </c>
      <c r="S1304" s="287">
        <f t="shared" ref="S1304:Z1304" si="1196">+S1303*100%</f>
        <v>10946227.800000001</v>
      </c>
      <c r="T1304" s="287">
        <f t="shared" si="1196"/>
        <v>5163072.72</v>
      </c>
      <c r="U1304" s="287">
        <f t="shared" si="1196"/>
        <v>9017126.3599999994</v>
      </c>
      <c r="V1304" s="287">
        <f t="shared" si="1196"/>
        <v>7150201.7699999996</v>
      </c>
      <c r="W1304" s="287">
        <f t="shared" si="1196"/>
        <v>6787157.6299999999</v>
      </c>
      <c r="X1304" s="287">
        <f t="shared" si="1196"/>
        <v>0</v>
      </c>
      <c r="Y1304" s="287">
        <f t="shared" si="1196"/>
        <v>0</v>
      </c>
      <c r="Z1304" s="287">
        <f t="shared" si="1196"/>
        <v>0</v>
      </c>
      <c r="AA1304" s="287">
        <f t="shared" si="1137"/>
        <v>39063786.280000001</v>
      </c>
      <c r="AB1304" s="287">
        <f t="shared" si="1077"/>
        <v>90851473.530000001</v>
      </c>
      <c r="AC1304" s="37">
        <f t="shared" si="1073"/>
        <v>0.6489390966428572</v>
      </c>
    </row>
    <row r="1305" spans="1:29" s="79" customFormat="1" ht="31.5" x14ac:dyDescent="0.2">
      <c r="A1305" s="363"/>
      <c r="B1305" s="110" t="s">
        <v>851</v>
      </c>
      <c r="C1305" s="106" t="s">
        <v>852</v>
      </c>
      <c r="D1305" s="105">
        <v>0</v>
      </c>
      <c r="E1305" s="105">
        <f>SUM('ADICIONES  2018'!C1305:M1305)</f>
        <v>0</v>
      </c>
      <c r="F1305" s="105"/>
      <c r="G1305" s="105"/>
      <c r="H1305" s="105"/>
      <c r="I1305" s="105"/>
      <c r="J1305" s="105"/>
      <c r="K1305" s="105">
        <f t="shared" si="1140"/>
        <v>0</v>
      </c>
      <c r="L1305" s="105">
        <f>SUM(L1306:L1307)</f>
        <v>259665.31</v>
      </c>
      <c r="M1305" s="105">
        <f>SUM(M1306:M1307)</f>
        <v>235281.02</v>
      </c>
      <c r="N1305" s="105">
        <f>SUM(N1306:N1307)</f>
        <v>262138.93</v>
      </c>
      <c r="O1305" s="105">
        <v>254307.52</v>
      </c>
      <c r="P1305" s="105">
        <v>248024.65</v>
      </c>
      <c r="Q1305" s="105">
        <v>47680</v>
      </c>
      <c r="R1305" s="105">
        <f t="shared" si="901"/>
        <v>1307097.43</v>
      </c>
      <c r="S1305" s="105">
        <f>SUM(S1306:S1307)</f>
        <v>442924.31</v>
      </c>
      <c r="T1305" s="105">
        <f>SUM(T1306:T1307)</f>
        <v>250580.34</v>
      </c>
      <c r="U1305" s="105">
        <v>441568.22</v>
      </c>
      <c r="V1305" s="105">
        <f>SUM(V1306:V1307)</f>
        <v>2123125.75</v>
      </c>
      <c r="W1305" s="105">
        <v>447257.27</v>
      </c>
      <c r="X1305" s="105"/>
      <c r="Y1305" s="105"/>
      <c r="Z1305" s="105"/>
      <c r="AA1305" s="105">
        <f t="shared" si="1137"/>
        <v>3705455.89</v>
      </c>
      <c r="AB1305" s="105">
        <f t="shared" si="1077"/>
        <v>5012553.32</v>
      </c>
      <c r="AC1305" s="104">
        <v>0</v>
      </c>
    </row>
    <row r="1306" spans="1:29" x14ac:dyDescent="0.2">
      <c r="B1306" s="97" t="s">
        <v>853</v>
      </c>
      <c r="C1306" s="98" t="s">
        <v>854</v>
      </c>
      <c r="D1306" s="287">
        <f>+D1305*80%</f>
        <v>0</v>
      </c>
      <c r="E1306" s="285">
        <f>SUM('ADICIONES  2018'!C1306:M1306)</f>
        <v>0</v>
      </c>
      <c r="F1306" s="287">
        <f t="shared" ref="F1306:J1306" si="1197">+F1305*80%</f>
        <v>0</v>
      </c>
      <c r="G1306" s="287">
        <f t="shared" si="1197"/>
        <v>0</v>
      </c>
      <c r="H1306" s="287">
        <f t="shared" si="1197"/>
        <v>0</v>
      </c>
      <c r="I1306" s="287">
        <f t="shared" si="1197"/>
        <v>0</v>
      </c>
      <c r="J1306" s="287">
        <f t="shared" si="1197"/>
        <v>0</v>
      </c>
      <c r="K1306" s="287">
        <f t="shared" si="1140"/>
        <v>0</v>
      </c>
      <c r="L1306" s="287">
        <v>0</v>
      </c>
      <c r="M1306" s="287">
        <v>0</v>
      </c>
      <c r="N1306" s="287">
        <v>0</v>
      </c>
      <c r="O1306" s="287">
        <f t="shared" ref="O1306:P1306" si="1198">+O1305*80%</f>
        <v>203446.016</v>
      </c>
      <c r="P1306" s="287">
        <f t="shared" si="1198"/>
        <v>198419.72</v>
      </c>
      <c r="Q1306" s="287">
        <v>0</v>
      </c>
      <c r="R1306" s="287">
        <f t="shared" si="901"/>
        <v>401865.73600000003</v>
      </c>
      <c r="S1306" s="287">
        <v>0</v>
      </c>
      <c r="T1306" s="287"/>
      <c r="U1306" s="287">
        <v>204217.13</v>
      </c>
      <c r="V1306" s="287">
        <v>1880857.85</v>
      </c>
      <c r="W1306" s="287">
        <f t="shared" ref="W1306:Z1306" si="1199">+W1305*80%</f>
        <v>357805.81600000005</v>
      </c>
      <c r="X1306" s="287">
        <f t="shared" si="1199"/>
        <v>0</v>
      </c>
      <c r="Y1306" s="287">
        <v>-401865.73599999998</v>
      </c>
      <c r="Z1306" s="287">
        <f t="shared" si="1199"/>
        <v>0</v>
      </c>
      <c r="AA1306" s="287">
        <f t="shared" si="1137"/>
        <v>2041015.06</v>
      </c>
      <c r="AB1306" s="287">
        <f t="shared" si="1077"/>
        <v>2442880.7960000001</v>
      </c>
      <c r="AC1306" s="37">
        <v>0</v>
      </c>
    </row>
    <row r="1307" spans="1:29" ht="28.5" x14ac:dyDescent="0.2">
      <c r="B1307" s="97" t="s">
        <v>855</v>
      </c>
      <c r="C1307" s="98" t="s">
        <v>856</v>
      </c>
      <c r="D1307" s="287">
        <f>+D1305*20%</f>
        <v>0</v>
      </c>
      <c r="E1307" s="285">
        <f>SUM('ADICIONES  2018'!C1307:M1307)</f>
        <v>0</v>
      </c>
      <c r="F1307" s="287">
        <f t="shared" ref="F1307:J1307" si="1200">+F1305*20%</f>
        <v>0</v>
      </c>
      <c r="G1307" s="287">
        <f t="shared" si="1200"/>
        <v>0</v>
      </c>
      <c r="H1307" s="287">
        <f t="shared" si="1200"/>
        <v>0</v>
      </c>
      <c r="I1307" s="287">
        <f t="shared" si="1200"/>
        <v>0</v>
      </c>
      <c r="J1307" s="287">
        <f t="shared" si="1200"/>
        <v>0</v>
      </c>
      <c r="K1307" s="287">
        <f t="shared" si="1140"/>
        <v>0</v>
      </c>
      <c r="L1307" s="287">
        <v>259665.31</v>
      </c>
      <c r="M1307" s="287">
        <v>235281.02</v>
      </c>
      <c r="N1307" s="287">
        <v>262138.93</v>
      </c>
      <c r="O1307" s="287">
        <f t="shared" ref="O1307:P1307" si="1201">+O1305*20%</f>
        <v>50861.504000000001</v>
      </c>
      <c r="P1307" s="287">
        <f t="shared" si="1201"/>
        <v>49604.93</v>
      </c>
      <c r="Q1307" s="287">
        <v>47680</v>
      </c>
      <c r="R1307" s="287">
        <f t="shared" si="901"/>
        <v>905231.69400000002</v>
      </c>
      <c r="S1307" s="287">
        <v>442924.31</v>
      </c>
      <c r="T1307" s="287">
        <v>250580.34</v>
      </c>
      <c r="U1307" s="287">
        <v>237351.08999999985</v>
      </c>
      <c r="V1307" s="287">
        <v>242267.9</v>
      </c>
      <c r="W1307" s="287">
        <f t="shared" ref="W1307:Z1307" si="1202">+W1305*20%</f>
        <v>89451.454000000012</v>
      </c>
      <c r="X1307" s="287">
        <f t="shared" si="1202"/>
        <v>0</v>
      </c>
      <c r="Y1307" s="287">
        <v>401865.73600000003</v>
      </c>
      <c r="Z1307" s="287">
        <f t="shared" si="1202"/>
        <v>0</v>
      </c>
      <c r="AA1307" s="287">
        <f t="shared" si="1137"/>
        <v>1664440.8299999998</v>
      </c>
      <c r="AB1307" s="287">
        <f t="shared" si="1077"/>
        <v>2569672.5239999997</v>
      </c>
      <c r="AC1307" s="37">
        <v>0</v>
      </c>
    </row>
    <row r="1308" spans="1:29" s="5" customFormat="1" ht="31.5" x14ac:dyDescent="0.2">
      <c r="A1308" s="156"/>
      <c r="B1308" s="110" t="s">
        <v>1242</v>
      </c>
      <c r="C1308" s="106" t="s">
        <v>1243</v>
      </c>
      <c r="D1308" s="105">
        <f>+D1309</f>
        <v>0</v>
      </c>
      <c r="E1308" s="105">
        <f>SUM('ADICIONES  2018'!C1308:M1308)</f>
        <v>0</v>
      </c>
      <c r="F1308" s="105">
        <f t="shared" ref="F1308:J1308" si="1203">+F1309</f>
        <v>0</v>
      </c>
      <c r="G1308" s="105">
        <f t="shared" si="1203"/>
        <v>0</v>
      </c>
      <c r="H1308" s="105">
        <f t="shared" si="1203"/>
        <v>0</v>
      </c>
      <c r="I1308" s="105">
        <f t="shared" si="1203"/>
        <v>0</v>
      </c>
      <c r="J1308" s="105">
        <f t="shared" si="1203"/>
        <v>0</v>
      </c>
      <c r="K1308" s="286">
        <f t="shared" si="1140"/>
        <v>0</v>
      </c>
      <c r="L1308" s="105">
        <f t="shared" ref="L1308:Q1308" si="1204">+L1309</f>
        <v>25519915.350000001</v>
      </c>
      <c r="M1308" s="105">
        <f t="shared" si="1204"/>
        <v>23111292.350000001</v>
      </c>
      <c r="N1308" s="105">
        <f t="shared" si="1204"/>
        <v>25628616.199999999</v>
      </c>
      <c r="O1308" s="105">
        <f t="shared" si="1204"/>
        <v>24400772.609999999</v>
      </c>
      <c r="P1308" s="105">
        <f t="shared" si="1204"/>
        <v>27081565.09</v>
      </c>
      <c r="Q1308" s="105">
        <f t="shared" si="1204"/>
        <v>23994361.010000002</v>
      </c>
      <c r="R1308" s="286">
        <f t="shared" si="901"/>
        <v>149736522.61000001</v>
      </c>
      <c r="S1308" s="105">
        <f t="shared" ref="S1308:Z1308" si="1205">+S1309</f>
        <v>31642001.440000001</v>
      </c>
      <c r="T1308" s="105">
        <f t="shared" si="1205"/>
        <v>24293335.960000001</v>
      </c>
      <c r="U1308" s="105">
        <f t="shared" si="1205"/>
        <v>24366466.269999981</v>
      </c>
      <c r="V1308" s="105">
        <f t="shared" si="1205"/>
        <v>28074447.909999996</v>
      </c>
      <c r="W1308" s="105">
        <f t="shared" si="1205"/>
        <v>26113949.300000001</v>
      </c>
      <c r="X1308" s="105">
        <f t="shared" si="1205"/>
        <v>0</v>
      </c>
      <c r="Y1308" s="105">
        <f t="shared" si="1205"/>
        <v>0</v>
      </c>
      <c r="Z1308" s="105">
        <f t="shared" si="1205"/>
        <v>0</v>
      </c>
      <c r="AA1308" s="105">
        <f t="shared" ref="AA1308:AA1369" si="1206">SUM(S1308:Z1308)</f>
        <v>134490200.88</v>
      </c>
      <c r="AB1308" s="105">
        <f t="shared" si="1077"/>
        <v>284226723.49000001</v>
      </c>
      <c r="AC1308" s="104">
        <v>0</v>
      </c>
    </row>
    <row r="1309" spans="1:29" ht="28.5" x14ac:dyDescent="0.2">
      <c r="B1309" s="97" t="s">
        <v>1244</v>
      </c>
      <c r="C1309" s="98" t="s">
        <v>1245</v>
      </c>
      <c r="D1309" s="287">
        <v>0</v>
      </c>
      <c r="E1309" s="285">
        <f>SUM('ADICIONES  2018'!C1309:M1309)</f>
        <v>0</v>
      </c>
      <c r="F1309" s="287"/>
      <c r="G1309" s="287"/>
      <c r="H1309" s="287"/>
      <c r="I1309" s="287"/>
      <c r="J1309" s="287"/>
      <c r="K1309" s="287">
        <f t="shared" si="1140"/>
        <v>0</v>
      </c>
      <c r="L1309" s="287">
        <v>25519915.350000001</v>
      </c>
      <c r="M1309" s="287">
        <v>23111292.350000001</v>
      </c>
      <c r="N1309" s="287">
        <v>25628616.199999999</v>
      </c>
      <c r="O1309" s="287">
        <v>24400772.609999999</v>
      </c>
      <c r="P1309" s="287">
        <v>27081565.09</v>
      </c>
      <c r="Q1309" s="287">
        <v>23994361.010000002</v>
      </c>
      <c r="R1309" s="287">
        <f t="shared" si="901"/>
        <v>149736522.61000001</v>
      </c>
      <c r="S1309" s="287">
        <v>31642001.440000001</v>
      </c>
      <c r="T1309" s="287">
        <v>24293335.960000001</v>
      </c>
      <c r="U1309" s="387">
        <v>24366466.269999981</v>
      </c>
      <c r="V1309" s="287">
        <v>28074447.909999996</v>
      </c>
      <c r="W1309" s="287">
        <v>26113949.300000001</v>
      </c>
      <c r="X1309" s="287"/>
      <c r="Y1309" s="287"/>
      <c r="Z1309" s="287"/>
      <c r="AA1309" s="287">
        <f t="shared" si="1206"/>
        <v>134490200.88</v>
      </c>
      <c r="AB1309" s="287">
        <f t="shared" si="1077"/>
        <v>284226723.49000001</v>
      </c>
      <c r="AC1309" s="37">
        <v>0</v>
      </c>
    </row>
    <row r="1310" spans="1:29" s="5" customFormat="1" ht="31.5" x14ac:dyDescent="0.2">
      <c r="A1310" s="156"/>
      <c r="B1310" s="110" t="s">
        <v>1246</v>
      </c>
      <c r="C1310" s="106" t="s">
        <v>1247</v>
      </c>
      <c r="D1310" s="105">
        <f>+D1311</f>
        <v>0</v>
      </c>
      <c r="E1310" s="105">
        <f>SUM('ADICIONES  2018'!C1310:M1310)</f>
        <v>0</v>
      </c>
      <c r="F1310" s="105">
        <f t="shared" ref="F1310:J1310" si="1207">+F1311</f>
        <v>0</v>
      </c>
      <c r="G1310" s="105">
        <f t="shared" si="1207"/>
        <v>0</v>
      </c>
      <c r="H1310" s="105">
        <f t="shared" si="1207"/>
        <v>0</v>
      </c>
      <c r="I1310" s="105">
        <f t="shared" si="1207"/>
        <v>0</v>
      </c>
      <c r="J1310" s="105">
        <f t="shared" si="1207"/>
        <v>0</v>
      </c>
      <c r="K1310" s="286">
        <f t="shared" si="1140"/>
        <v>0</v>
      </c>
      <c r="L1310" s="105">
        <f t="shared" ref="L1310:Q1310" si="1208">+L1311</f>
        <v>1136677</v>
      </c>
      <c r="M1310" s="105">
        <f t="shared" si="1208"/>
        <v>1138723</v>
      </c>
      <c r="N1310" s="105">
        <f t="shared" si="1208"/>
        <v>1030372</v>
      </c>
      <c r="O1310" s="105">
        <f t="shared" si="1208"/>
        <v>1142660</v>
      </c>
      <c r="P1310" s="105">
        <f t="shared" si="1208"/>
        <v>1045330</v>
      </c>
      <c r="Q1310" s="105">
        <f t="shared" si="1208"/>
        <v>988954</v>
      </c>
      <c r="R1310" s="286">
        <f>SUM(L1310:Q1310)</f>
        <v>6482716</v>
      </c>
      <c r="S1310" s="105">
        <f t="shared" ref="S1310:Z1310" si="1209">+S1311</f>
        <v>954840</v>
      </c>
      <c r="T1310" s="105">
        <f t="shared" si="1209"/>
        <v>987970</v>
      </c>
      <c r="U1310" s="105">
        <f t="shared" si="1209"/>
        <v>978488</v>
      </c>
      <c r="V1310" s="105">
        <f t="shared" si="1209"/>
        <v>1807354</v>
      </c>
      <c r="W1310" s="105">
        <f t="shared" si="1209"/>
        <v>832920</v>
      </c>
      <c r="X1310" s="105">
        <f t="shared" si="1209"/>
        <v>0</v>
      </c>
      <c r="Y1310" s="105">
        <f t="shared" si="1209"/>
        <v>0</v>
      </c>
      <c r="Z1310" s="105">
        <f t="shared" si="1209"/>
        <v>0</v>
      </c>
      <c r="AA1310" s="105">
        <f t="shared" si="1206"/>
        <v>5561572</v>
      </c>
      <c r="AB1310" s="105">
        <f t="shared" si="1077"/>
        <v>12044288</v>
      </c>
      <c r="AC1310" s="104">
        <v>0</v>
      </c>
    </row>
    <row r="1311" spans="1:29" ht="28.5" x14ac:dyDescent="0.2">
      <c r="B1311" s="97" t="s">
        <v>1248</v>
      </c>
      <c r="C1311" s="98" t="s">
        <v>1249</v>
      </c>
      <c r="D1311" s="287">
        <v>0</v>
      </c>
      <c r="E1311" s="285">
        <f>SUM('ADICIONES  2018'!C1311:M1311)</f>
        <v>0</v>
      </c>
      <c r="F1311" s="287"/>
      <c r="G1311" s="287"/>
      <c r="H1311" s="287"/>
      <c r="I1311" s="287"/>
      <c r="J1311" s="287"/>
      <c r="K1311" s="287">
        <f t="shared" si="1140"/>
        <v>0</v>
      </c>
      <c r="L1311" s="287">
        <v>1136677</v>
      </c>
      <c r="M1311" s="287">
        <v>1138723</v>
      </c>
      <c r="N1311" s="287">
        <v>1030372</v>
      </c>
      <c r="O1311" s="287">
        <v>1142660</v>
      </c>
      <c r="P1311" s="287">
        <v>1045330</v>
      </c>
      <c r="Q1311" s="287">
        <v>988954</v>
      </c>
      <c r="R1311" s="287">
        <f>SUM(L1311:Q1311)</f>
        <v>6482716</v>
      </c>
      <c r="S1311" s="287">
        <v>954840</v>
      </c>
      <c r="T1311" s="287">
        <v>987970</v>
      </c>
      <c r="U1311" s="287">
        <v>978488</v>
      </c>
      <c r="V1311" s="287">
        <v>1807354</v>
      </c>
      <c r="W1311" s="287">
        <v>832920</v>
      </c>
      <c r="X1311" s="287"/>
      <c r="Y1311" s="287"/>
      <c r="Z1311" s="287"/>
      <c r="AA1311" s="287">
        <f t="shared" si="1206"/>
        <v>5561572</v>
      </c>
      <c r="AB1311" s="287">
        <f t="shared" si="1077"/>
        <v>12044288</v>
      </c>
      <c r="AC1311" s="37">
        <v>0</v>
      </c>
    </row>
    <row r="1312" spans="1:29" s="5" customFormat="1" ht="31.5" x14ac:dyDescent="0.2">
      <c r="A1312" s="156"/>
      <c r="B1312" s="110" t="s">
        <v>1250</v>
      </c>
      <c r="C1312" s="106" t="s">
        <v>1251</v>
      </c>
      <c r="D1312" s="105">
        <f>+D1313</f>
        <v>0</v>
      </c>
      <c r="E1312" s="105">
        <f>SUM('ADICIONES  2018'!C1312:M1312)</f>
        <v>0</v>
      </c>
      <c r="F1312" s="105">
        <f t="shared" ref="F1312:J1312" si="1210">+F1313</f>
        <v>0</v>
      </c>
      <c r="G1312" s="105">
        <f t="shared" si="1210"/>
        <v>0</v>
      </c>
      <c r="H1312" s="105">
        <f t="shared" si="1210"/>
        <v>0</v>
      </c>
      <c r="I1312" s="105">
        <f t="shared" si="1210"/>
        <v>0</v>
      </c>
      <c r="J1312" s="105">
        <f t="shared" si="1210"/>
        <v>0</v>
      </c>
      <c r="K1312" s="286">
        <f t="shared" si="1140"/>
        <v>0</v>
      </c>
      <c r="L1312" s="105">
        <f t="shared" ref="L1312:P1312" si="1211">+L1313</f>
        <v>7558787.0800000001</v>
      </c>
      <c r="M1312" s="105">
        <f t="shared" si="1211"/>
        <v>6864700.4299999997</v>
      </c>
      <c r="N1312" s="105">
        <f t="shared" si="1211"/>
        <v>8598103.5199999996</v>
      </c>
      <c r="O1312" s="105">
        <f t="shared" si="1211"/>
        <v>9277913.7599999998</v>
      </c>
      <c r="P1312" s="105">
        <f t="shared" si="1211"/>
        <v>10706227.880000001</v>
      </c>
      <c r="Q1312" s="105">
        <v>11000458.26</v>
      </c>
      <c r="R1312" s="286">
        <f t="shared" ref="R1312:R1323" si="1212">SUM(L1312:Q1312)</f>
        <v>54006190.93</v>
      </c>
      <c r="S1312" s="105">
        <f t="shared" ref="S1312:Z1312" si="1213">+S1313</f>
        <v>12360477.949999999</v>
      </c>
      <c r="T1312" s="105">
        <f t="shared" si="1213"/>
        <v>13361138.67</v>
      </c>
      <c r="U1312" s="105">
        <f t="shared" si="1213"/>
        <v>0</v>
      </c>
      <c r="V1312" s="105">
        <f t="shared" si="1213"/>
        <v>28473744.99000001</v>
      </c>
      <c r="W1312" s="105">
        <f t="shared" si="1213"/>
        <v>15054756.560000001</v>
      </c>
      <c r="X1312" s="105">
        <f t="shared" si="1213"/>
        <v>0</v>
      </c>
      <c r="Y1312" s="105">
        <f t="shared" si="1213"/>
        <v>0</v>
      </c>
      <c r="Z1312" s="105">
        <f t="shared" si="1213"/>
        <v>0</v>
      </c>
      <c r="AA1312" s="105">
        <f t="shared" si="1206"/>
        <v>69250118.170000002</v>
      </c>
      <c r="AB1312" s="105">
        <f t="shared" si="1077"/>
        <v>123256309.09999999</v>
      </c>
      <c r="AC1312" s="104">
        <v>0</v>
      </c>
    </row>
    <row r="1313" spans="1:29" ht="28.5" x14ac:dyDescent="0.2">
      <c r="B1313" s="97" t="s">
        <v>1252</v>
      </c>
      <c r="C1313" s="98" t="s">
        <v>1253</v>
      </c>
      <c r="D1313" s="287">
        <v>0</v>
      </c>
      <c r="E1313" s="285">
        <f>SUM('ADICIONES  2018'!C1313:M1313)</f>
        <v>0</v>
      </c>
      <c r="F1313" s="287"/>
      <c r="G1313" s="287"/>
      <c r="H1313" s="287"/>
      <c r="I1313" s="287"/>
      <c r="J1313" s="287"/>
      <c r="K1313" s="287">
        <f t="shared" si="1140"/>
        <v>0</v>
      </c>
      <c r="L1313" s="287">
        <v>7558787.0800000001</v>
      </c>
      <c r="M1313" s="287">
        <v>6864700.4299999997</v>
      </c>
      <c r="N1313" s="287">
        <v>8598103.5199999996</v>
      </c>
      <c r="O1313" s="287">
        <v>9277913.7599999998</v>
      </c>
      <c r="P1313" s="287">
        <v>10706227.880000001</v>
      </c>
      <c r="Q1313" s="287">
        <v>11000458.26</v>
      </c>
      <c r="R1313" s="287">
        <f t="shared" si="1212"/>
        <v>54006190.93</v>
      </c>
      <c r="S1313" s="287">
        <v>12360477.949999999</v>
      </c>
      <c r="T1313" s="287">
        <v>13361138.67</v>
      </c>
      <c r="U1313" s="287">
        <v>0</v>
      </c>
      <c r="V1313" s="287">
        <v>28473744.99000001</v>
      </c>
      <c r="W1313" s="287">
        <v>15054756.560000001</v>
      </c>
      <c r="X1313" s="287"/>
      <c r="Y1313" s="287"/>
      <c r="Z1313" s="287"/>
      <c r="AA1313" s="287">
        <f t="shared" si="1206"/>
        <v>69250118.170000002</v>
      </c>
      <c r="AB1313" s="287">
        <f t="shared" si="1077"/>
        <v>123256309.09999999</v>
      </c>
      <c r="AC1313" s="37">
        <v>0</v>
      </c>
    </row>
    <row r="1314" spans="1:29" s="5" customFormat="1" ht="31.5" x14ac:dyDescent="0.2">
      <c r="A1314" s="156"/>
      <c r="B1314" s="110" t="s">
        <v>1258</v>
      </c>
      <c r="C1314" s="106" t="s">
        <v>1259</v>
      </c>
      <c r="D1314" s="105">
        <f>+D1315</f>
        <v>0</v>
      </c>
      <c r="E1314" s="105">
        <f>SUM('ADICIONES  2018'!C1314:M1314)</f>
        <v>0</v>
      </c>
      <c r="F1314" s="105">
        <f t="shared" ref="F1314:J1314" si="1214">+F1315</f>
        <v>0</v>
      </c>
      <c r="G1314" s="105">
        <f t="shared" si="1214"/>
        <v>0</v>
      </c>
      <c r="H1314" s="105">
        <f t="shared" si="1214"/>
        <v>0</v>
      </c>
      <c r="I1314" s="105">
        <f t="shared" si="1214"/>
        <v>0</v>
      </c>
      <c r="J1314" s="105">
        <f t="shared" si="1214"/>
        <v>0</v>
      </c>
      <c r="K1314" s="105">
        <f t="shared" si="1140"/>
        <v>0</v>
      </c>
      <c r="L1314" s="105">
        <f t="shared" ref="L1314:Q1314" si="1215">+L1315</f>
        <v>12826261</v>
      </c>
      <c r="M1314" s="105">
        <f t="shared" si="1215"/>
        <v>8911111</v>
      </c>
      <c r="N1314" s="105">
        <f t="shared" si="1215"/>
        <v>7165088</v>
      </c>
      <c r="O1314" s="105">
        <f t="shared" si="1215"/>
        <v>9909224</v>
      </c>
      <c r="P1314" s="105">
        <f t="shared" si="1215"/>
        <v>12850335</v>
      </c>
      <c r="Q1314" s="105">
        <f t="shared" si="1215"/>
        <v>30736263</v>
      </c>
      <c r="R1314" s="105">
        <f t="shared" si="1212"/>
        <v>82398282</v>
      </c>
      <c r="S1314" s="105">
        <f t="shared" ref="S1314:Z1314" si="1216">+S1315</f>
        <v>14435710</v>
      </c>
      <c r="T1314" s="105">
        <f t="shared" si="1216"/>
        <v>15529724</v>
      </c>
      <c r="U1314" s="105">
        <f t="shared" si="1216"/>
        <v>17274546</v>
      </c>
      <c r="V1314" s="105">
        <f t="shared" si="1216"/>
        <v>35632524</v>
      </c>
      <c r="W1314" s="105">
        <f t="shared" si="1216"/>
        <v>18200035</v>
      </c>
      <c r="X1314" s="105">
        <f t="shared" si="1216"/>
        <v>0</v>
      </c>
      <c r="Y1314" s="105">
        <f t="shared" si="1216"/>
        <v>0</v>
      </c>
      <c r="Z1314" s="105">
        <f t="shared" si="1216"/>
        <v>0</v>
      </c>
      <c r="AA1314" s="105">
        <f t="shared" si="1206"/>
        <v>101072539</v>
      </c>
      <c r="AB1314" s="105">
        <f t="shared" si="1077"/>
        <v>183470821</v>
      </c>
      <c r="AC1314" s="104">
        <v>0</v>
      </c>
    </row>
    <row r="1315" spans="1:29" ht="28.5" x14ac:dyDescent="0.2">
      <c r="B1315" s="97" t="s">
        <v>1260</v>
      </c>
      <c r="C1315" s="98" t="s">
        <v>1261</v>
      </c>
      <c r="D1315" s="287">
        <v>0</v>
      </c>
      <c r="E1315" s="285">
        <f>SUM('ADICIONES  2018'!C1315:M1315)</f>
        <v>0</v>
      </c>
      <c r="F1315" s="287"/>
      <c r="G1315" s="287"/>
      <c r="H1315" s="287"/>
      <c r="I1315" s="287"/>
      <c r="J1315" s="287"/>
      <c r="K1315" s="287">
        <f t="shared" si="1140"/>
        <v>0</v>
      </c>
      <c r="L1315" s="287">
        <v>12826261</v>
      </c>
      <c r="M1315" s="287">
        <v>8911111</v>
      </c>
      <c r="N1315" s="287">
        <v>7165088</v>
      </c>
      <c r="O1315" s="287">
        <v>9909224</v>
      </c>
      <c r="P1315" s="287">
        <v>12850335</v>
      </c>
      <c r="Q1315" s="287">
        <v>30736263</v>
      </c>
      <c r="R1315" s="287">
        <f t="shared" si="1212"/>
        <v>82398282</v>
      </c>
      <c r="S1315" s="287">
        <v>14435710</v>
      </c>
      <c r="T1315" s="287">
        <v>15529724</v>
      </c>
      <c r="U1315" s="287">
        <v>17274546</v>
      </c>
      <c r="V1315" s="287">
        <v>35632524</v>
      </c>
      <c r="W1315" s="287">
        <v>18200035</v>
      </c>
      <c r="X1315" s="287"/>
      <c r="Y1315" s="287"/>
      <c r="Z1315" s="287"/>
      <c r="AA1315" s="287">
        <f t="shared" si="1206"/>
        <v>101072539</v>
      </c>
      <c r="AB1315" s="287">
        <f t="shared" si="1077"/>
        <v>183470821</v>
      </c>
      <c r="AC1315" s="37">
        <v>0</v>
      </c>
    </row>
    <row r="1316" spans="1:29" s="5" customFormat="1" ht="15.75" x14ac:dyDescent="0.2">
      <c r="A1316" s="156"/>
      <c r="B1316" s="110" t="s">
        <v>1343</v>
      </c>
      <c r="C1316" s="106" t="s">
        <v>1344</v>
      </c>
      <c r="D1316" s="105">
        <f>+D1317</f>
        <v>0</v>
      </c>
      <c r="E1316" s="105">
        <f>SUM('ADICIONES  2018'!C1316:M1316)</f>
        <v>0</v>
      </c>
      <c r="F1316" s="105">
        <f t="shared" ref="F1316:J1316" si="1217">+F1317</f>
        <v>0</v>
      </c>
      <c r="G1316" s="105">
        <f t="shared" si="1217"/>
        <v>0</v>
      </c>
      <c r="H1316" s="105">
        <f t="shared" si="1217"/>
        <v>0</v>
      </c>
      <c r="I1316" s="105">
        <f t="shared" si="1217"/>
        <v>0</v>
      </c>
      <c r="J1316" s="105">
        <f t="shared" si="1217"/>
        <v>0</v>
      </c>
      <c r="K1316" s="105">
        <f t="shared" si="1140"/>
        <v>0</v>
      </c>
      <c r="L1316" s="105">
        <f t="shared" ref="L1316:Q1316" si="1218">+L1317</f>
        <v>0</v>
      </c>
      <c r="M1316" s="105">
        <f t="shared" si="1218"/>
        <v>0</v>
      </c>
      <c r="N1316" s="105">
        <f t="shared" si="1218"/>
        <v>0</v>
      </c>
      <c r="O1316" s="105">
        <f t="shared" si="1218"/>
        <v>0</v>
      </c>
      <c r="P1316" s="105">
        <f t="shared" si="1218"/>
        <v>0</v>
      </c>
      <c r="Q1316" s="105">
        <f t="shared" si="1218"/>
        <v>0</v>
      </c>
      <c r="R1316" s="105">
        <f t="shared" si="1212"/>
        <v>0</v>
      </c>
      <c r="S1316" s="105">
        <f t="shared" ref="S1316:Z1316" si="1219">+S1317</f>
        <v>0</v>
      </c>
      <c r="T1316" s="105">
        <f t="shared" si="1219"/>
        <v>0</v>
      </c>
      <c r="U1316" s="105">
        <f t="shared" si="1219"/>
        <v>0</v>
      </c>
      <c r="V1316" s="105">
        <f t="shared" si="1219"/>
        <v>861970</v>
      </c>
      <c r="W1316" s="105">
        <f t="shared" si="1219"/>
        <v>9706812</v>
      </c>
      <c r="X1316" s="105">
        <f t="shared" si="1219"/>
        <v>0</v>
      </c>
      <c r="Y1316" s="105">
        <f t="shared" si="1219"/>
        <v>0</v>
      </c>
      <c r="Z1316" s="105">
        <f t="shared" si="1219"/>
        <v>0</v>
      </c>
      <c r="AA1316" s="105">
        <f t="shared" si="1206"/>
        <v>10568782</v>
      </c>
      <c r="AB1316" s="105">
        <f t="shared" si="1077"/>
        <v>10568782</v>
      </c>
      <c r="AC1316" s="104">
        <v>0</v>
      </c>
    </row>
    <row r="1317" spans="1:29" x14ac:dyDescent="0.2">
      <c r="B1317" s="97" t="s">
        <v>1345</v>
      </c>
      <c r="C1317" s="98" t="s">
        <v>1346</v>
      </c>
      <c r="D1317" s="287"/>
      <c r="E1317" s="285">
        <f>SUM('ADICIONES  2018'!C1317:M1317)</f>
        <v>0</v>
      </c>
      <c r="F1317" s="287"/>
      <c r="G1317" s="287"/>
      <c r="H1317" s="287"/>
      <c r="I1317" s="287"/>
      <c r="J1317" s="287"/>
      <c r="K1317" s="287">
        <f t="shared" si="1140"/>
        <v>0</v>
      </c>
      <c r="L1317" s="287">
        <v>0</v>
      </c>
      <c r="M1317" s="287">
        <v>0</v>
      </c>
      <c r="N1317" s="287"/>
      <c r="O1317" s="287"/>
      <c r="P1317" s="287">
        <v>0</v>
      </c>
      <c r="Q1317" s="287">
        <v>0</v>
      </c>
      <c r="R1317" s="287">
        <f t="shared" si="1212"/>
        <v>0</v>
      </c>
      <c r="S1317" s="287">
        <v>0</v>
      </c>
      <c r="T1317" s="287"/>
      <c r="U1317" s="287"/>
      <c r="V1317" s="287">
        <v>861970</v>
      </c>
      <c r="W1317" s="287">
        <v>9706812</v>
      </c>
      <c r="X1317" s="287"/>
      <c r="Y1317" s="287"/>
      <c r="Z1317" s="287"/>
      <c r="AA1317" s="287">
        <f t="shared" si="1206"/>
        <v>10568782</v>
      </c>
      <c r="AB1317" s="287">
        <f t="shared" si="1077"/>
        <v>10568782</v>
      </c>
      <c r="AC1317" s="37">
        <v>0</v>
      </c>
    </row>
    <row r="1318" spans="1:29" s="5" customFormat="1" ht="15.75" hidden="1" x14ac:dyDescent="0.2">
      <c r="A1318" s="156"/>
      <c r="B1318" s="110" t="s">
        <v>2557</v>
      </c>
      <c r="C1318" s="106" t="s">
        <v>2558</v>
      </c>
      <c r="D1318" s="105">
        <f>+D1319</f>
        <v>0</v>
      </c>
      <c r="E1318" s="105">
        <f>SUM('ADICIONES  2018'!C1318:M1318)</f>
        <v>0</v>
      </c>
      <c r="F1318" s="105">
        <f t="shared" ref="F1318:J1318" si="1220">+F1319</f>
        <v>0</v>
      </c>
      <c r="G1318" s="105">
        <f t="shared" si="1220"/>
        <v>0</v>
      </c>
      <c r="H1318" s="105">
        <f t="shared" si="1220"/>
        <v>0</v>
      </c>
      <c r="I1318" s="105">
        <f t="shared" si="1220"/>
        <v>0</v>
      </c>
      <c r="J1318" s="105">
        <f t="shared" si="1220"/>
        <v>0</v>
      </c>
      <c r="K1318" s="286">
        <f t="shared" si="1140"/>
        <v>0</v>
      </c>
      <c r="L1318" s="105">
        <f t="shared" ref="L1318:Q1318" si="1221">+L1319</f>
        <v>0</v>
      </c>
      <c r="M1318" s="105">
        <f t="shared" si="1221"/>
        <v>0</v>
      </c>
      <c r="N1318" s="105">
        <f t="shared" si="1221"/>
        <v>0</v>
      </c>
      <c r="O1318" s="105">
        <f t="shared" si="1221"/>
        <v>0</v>
      </c>
      <c r="P1318" s="105">
        <f t="shared" si="1221"/>
        <v>0</v>
      </c>
      <c r="Q1318" s="105">
        <f t="shared" si="1221"/>
        <v>0</v>
      </c>
      <c r="R1318" s="286">
        <f t="shared" si="1212"/>
        <v>0</v>
      </c>
      <c r="S1318" s="105">
        <f t="shared" ref="S1318:Z1318" si="1222">+S1319</f>
        <v>0</v>
      </c>
      <c r="T1318" s="105">
        <f t="shared" si="1222"/>
        <v>0</v>
      </c>
      <c r="U1318" s="105">
        <f t="shared" si="1222"/>
        <v>0</v>
      </c>
      <c r="V1318" s="105">
        <f t="shared" si="1222"/>
        <v>0</v>
      </c>
      <c r="W1318" s="105">
        <f t="shared" si="1222"/>
        <v>0</v>
      </c>
      <c r="X1318" s="105">
        <f t="shared" si="1222"/>
        <v>0</v>
      </c>
      <c r="Y1318" s="105">
        <f t="shared" si="1222"/>
        <v>0</v>
      </c>
      <c r="Z1318" s="105">
        <f t="shared" si="1222"/>
        <v>0</v>
      </c>
      <c r="AA1318" s="286">
        <f t="shared" ref="AA1318:AA1323" si="1223">SUM(S1318:Z1318)</f>
        <v>0</v>
      </c>
      <c r="AB1318" s="286">
        <f t="shared" si="1077"/>
        <v>0</v>
      </c>
      <c r="AC1318" s="36" t="e">
        <f t="shared" ref="AC1318:AC1323" si="1224">+AB1318/K1318</f>
        <v>#DIV/0!</v>
      </c>
    </row>
    <row r="1319" spans="1:29" hidden="1" x14ac:dyDescent="0.2">
      <c r="B1319" s="97" t="s">
        <v>2559</v>
      </c>
      <c r="C1319" s="98" t="s">
        <v>2558</v>
      </c>
      <c r="D1319" s="287"/>
      <c r="E1319" s="285">
        <f>SUM('ADICIONES  2018'!C1319:M1319)</f>
        <v>0</v>
      </c>
      <c r="F1319" s="287"/>
      <c r="G1319" s="287"/>
      <c r="H1319" s="287"/>
      <c r="I1319" s="287"/>
      <c r="J1319" s="287"/>
      <c r="K1319" s="287">
        <f t="shared" si="1140"/>
        <v>0</v>
      </c>
      <c r="L1319" s="287"/>
      <c r="M1319" s="287"/>
      <c r="N1319" s="287"/>
      <c r="O1319" s="287"/>
      <c r="P1319" s="287"/>
      <c r="Q1319" s="287"/>
      <c r="R1319" s="287">
        <f t="shared" si="1212"/>
        <v>0</v>
      </c>
      <c r="S1319" s="287"/>
      <c r="T1319" s="287"/>
      <c r="U1319" s="287"/>
      <c r="V1319" s="287"/>
      <c r="W1319" s="287">
        <v>0</v>
      </c>
      <c r="X1319" s="287"/>
      <c r="Y1319" s="287"/>
      <c r="Z1319" s="287"/>
      <c r="AA1319" s="287">
        <f t="shared" si="1223"/>
        <v>0</v>
      </c>
      <c r="AB1319" s="287">
        <f t="shared" si="1077"/>
        <v>0</v>
      </c>
      <c r="AC1319" s="37" t="e">
        <f t="shared" si="1224"/>
        <v>#DIV/0!</v>
      </c>
    </row>
    <row r="1320" spans="1:29" s="5" customFormat="1" ht="31.5" hidden="1" x14ac:dyDescent="0.2">
      <c r="A1320" s="156"/>
      <c r="B1320" s="110" t="s">
        <v>2560</v>
      </c>
      <c r="C1320" s="106" t="s">
        <v>2561</v>
      </c>
      <c r="D1320" s="105">
        <f>+D1321</f>
        <v>0</v>
      </c>
      <c r="E1320" s="105">
        <f>SUM('ADICIONES  2018'!C1320:M1320)</f>
        <v>0</v>
      </c>
      <c r="F1320" s="105">
        <f t="shared" ref="F1320:J1320" si="1225">+F1321</f>
        <v>0</v>
      </c>
      <c r="G1320" s="105">
        <f t="shared" si="1225"/>
        <v>0</v>
      </c>
      <c r="H1320" s="105">
        <f t="shared" si="1225"/>
        <v>0</v>
      </c>
      <c r="I1320" s="105">
        <f t="shared" si="1225"/>
        <v>0</v>
      </c>
      <c r="J1320" s="105">
        <f t="shared" si="1225"/>
        <v>0</v>
      </c>
      <c r="K1320" s="286">
        <f t="shared" si="1140"/>
        <v>0</v>
      </c>
      <c r="L1320" s="105">
        <f t="shared" ref="L1320:Q1320" si="1226">+L1321</f>
        <v>0</v>
      </c>
      <c r="M1320" s="105">
        <f t="shared" si="1226"/>
        <v>0</v>
      </c>
      <c r="N1320" s="105">
        <f t="shared" si="1226"/>
        <v>0</v>
      </c>
      <c r="O1320" s="105">
        <f t="shared" si="1226"/>
        <v>0</v>
      </c>
      <c r="P1320" s="105">
        <f t="shared" si="1226"/>
        <v>0</v>
      </c>
      <c r="Q1320" s="105">
        <f t="shared" si="1226"/>
        <v>0</v>
      </c>
      <c r="R1320" s="286">
        <f t="shared" si="1212"/>
        <v>0</v>
      </c>
      <c r="S1320" s="105">
        <f t="shared" ref="S1320:Z1320" si="1227">+S1321</f>
        <v>0</v>
      </c>
      <c r="T1320" s="105">
        <f t="shared" si="1227"/>
        <v>0</v>
      </c>
      <c r="U1320" s="105">
        <f t="shared" si="1227"/>
        <v>0</v>
      </c>
      <c r="V1320" s="105">
        <f t="shared" si="1227"/>
        <v>0</v>
      </c>
      <c r="W1320" s="105">
        <f t="shared" si="1227"/>
        <v>0</v>
      </c>
      <c r="X1320" s="105">
        <f t="shared" si="1227"/>
        <v>0</v>
      </c>
      <c r="Y1320" s="105">
        <f t="shared" si="1227"/>
        <v>0</v>
      </c>
      <c r="Z1320" s="105">
        <f t="shared" si="1227"/>
        <v>0</v>
      </c>
      <c r="AA1320" s="286">
        <f t="shared" si="1223"/>
        <v>0</v>
      </c>
      <c r="AB1320" s="286">
        <f t="shared" si="1077"/>
        <v>0</v>
      </c>
      <c r="AC1320" s="36" t="e">
        <f t="shared" si="1224"/>
        <v>#DIV/0!</v>
      </c>
    </row>
    <row r="1321" spans="1:29" ht="28.5" hidden="1" x14ac:dyDescent="0.2">
      <c r="B1321" s="97" t="s">
        <v>2562</v>
      </c>
      <c r="C1321" s="98" t="s">
        <v>2561</v>
      </c>
      <c r="D1321" s="287"/>
      <c r="E1321" s="285">
        <f>SUM('ADICIONES  2018'!C1321:M1321)</f>
        <v>0</v>
      </c>
      <c r="F1321" s="287"/>
      <c r="G1321" s="287"/>
      <c r="H1321" s="287"/>
      <c r="I1321" s="287"/>
      <c r="J1321" s="287"/>
      <c r="K1321" s="287">
        <f t="shared" si="1140"/>
        <v>0</v>
      </c>
      <c r="L1321" s="287"/>
      <c r="M1321" s="287"/>
      <c r="N1321" s="287"/>
      <c r="O1321" s="287"/>
      <c r="P1321" s="287"/>
      <c r="Q1321" s="287"/>
      <c r="R1321" s="287">
        <f t="shared" si="1212"/>
        <v>0</v>
      </c>
      <c r="S1321" s="287"/>
      <c r="T1321" s="287"/>
      <c r="U1321" s="287"/>
      <c r="V1321" s="287"/>
      <c r="W1321" s="287">
        <v>0</v>
      </c>
      <c r="X1321" s="287"/>
      <c r="Y1321" s="287"/>
      <c r="Z1321" s="287"/>
      <c r="AA1321" s="287">
        <f t="shared" si="1223"/>
        <v>0</v>
      </c>
      <c r="AB1321" s="287">
        <f t="shared" si="1077"/>
        <v>0</v>
      </c>
      <c r="AC1321" s="37" t="e">
        <f t="shared" si="1224"/>
        <v>#DIV/0!</v>
      </c>
    </row>
    <row r="1322" spans="1:29" s="5" customFormat="1" ht="31.5" x14ac:dyDescent="0.2">
      <c r="A1322" s="156"/>
      <c r="B1322" s="110" t="s">
        <v>2563</v>
      </c>
      <c r="C1322" s="106" t="s">
        <v>2564</v>
      </c>
      <c r="D1322" s="105">
        <f>+D1323</f>
        <v>0</v>
      </c>
      <c r="E1322" s="105">
        <f>SUM('ADICIONES  2018'!C1322:M1322)</f>
        <v>0</v>
      </c>
      <c r="F1322" s="105">
        <f t="shared" ref="F1322:J1322" si="1228">+F1323</f>
        <v>0</v>
      </c>
      <c r="G1322" s="105">
        <f t="shared" si="1228"/>
        <v>0</v>
      </c>
      <c r="H1322" s="105">
        <f t="shared" si="1228"/>
        <v>0</v>
      </c>
      <c r="I1322" s="105">
        <f t="shared" si="1228"/>
        <v>0</v>
      </c>
      <c r="J1322" s="105">
        <f t="shared" si="1228"/>
        <v>0</v>
      </c>
      <c r="K1322" s="286">
        <f t="shared" si="1140"/>
        <v>0</v>
      </c>
      <c r="L1322" s="105">
        <f t="shared" ref="L1322:Q1322" si="1229">+L1323</f>
        <v>0</v>
      </c>
      <c r="M1322" s="105">
        <f t="shared" si="1229"/>
        <v>0</v>
      </c>
      <c r="N1322" s="105">
        <f t="shared" si="1229"/>
        <v>0</v>
      </c>
      <c r="O1322" s="105">
        <f t="shared" si="1229"/>
        <v>0</v>
      </c>
      <c r="P1322" s="105">
        <f t="shared" si="1229"/>
        <v>0</v>
      </c>
      <c r="Q1322" s="105">
        <f t="shared" si="1229"/>
        <v>0</v>
      </c>
      <c r="R1322" s="286">
        <f t="shared" si="1212"/>
        <v>0</v>
      </c>
      <c r="S1322" s="105">
        <f t="shared" ref="S1322:Z1322" si="1230">+S1323</f>
        <v>0</v>
      </c>
      <c r="T1322" s="105">
        <f t="shared" si="1230"/>
        <v>0</v>
      </c>
      <c r="U1322" s="105">
        <f t="shared" si="1230"/>
        <v>0</v>
      </c>
      <c r="V1322" s="105">
        <f t="shared" si="1230"/>
        <v>0</v>
      </c>
      <c r="W1322" s="105">
        <f t="shared" si="1230"/>
        <v>264578436</v>
      </c>
      <c r="X1322" s="105">
        <f t="shared" si="1230"/>
        <v>0</v>
      </c>
      <c r="Y1322" s="105">
        <f t="shared" si="1230"/>
        <v>0</v>
      </c>
      <c r="Z1322" s="105">
        <f t="shared" si="1230"/>
        <v>0</v>
      </c>
      <c r="AA1322" s="286">
        <f t="shared" si="1223"/>
        <v>264578436</v>
      </c>
      <c r="AB1322" s="286">
        <f t="shared" si="1077"/>
        <v>264578436</v>
      </c>
      <c r="AC1322" s="36">
        <v>0</v>
      </c>
    </row>
    <row r="1323" spans="1:29" hidden="1" x14ac:dyDescent="0.2">
      <c r="B1323" s="97" t="s">
        <v>2565</v>
      </c>
      <c r="C1323" s="98" t="s">
        <v>2564</v>
      </c>
      <c r="D1323" s="287"/>
      <c r="E1323" s="285">
        <f>SUM('ADICIONES  2018'!C1323:M1323)</f>
        <v>0</v>
      </c>
      <c r="F1323" s="287"/>
      <c r="G1323" s="287"/>
      <c r="H1323" s="287"/>
      <c r="I1323" s="287"/>
      <c r="J1323" s="287"/>
      <c r="K1323" s="287">
        <f t="shared" si="1140"/>
        <v>0</v>
      </c>
      <c r="L1323" s="287"/>
      <c r="M1323" s="287"/>
      <c r="N1323" s="287"/>
      <c r="O1323" s="287"/>
      <c r="P1323" s="287"/>
      <c r="Q1323" s="287"/>
      <c r="R1323" s="287">
        <f t="shared" si="1212"/>
        <v>0</v>
      </c>
      <c r="S1323" s="287"/>
      <c r="T1323" s="287"/>
      <c r="U1323" s="287"/>
      <c r="V1323" s="287"/>
      <c r="W1323" s="287">
        <v>264578436</v>
      </c>
      <c r="X1323" s="287"/>
      <c r="Y1323" s="287"/>
      <c r="Z1323" s="287"/>
      <c r="AA1323" s="287">
        <f t="shared" si="1223"/>
        <v>264578436</v>
      </c>
      <c r="AB1323" s="287">
        <f t="shared" si="1077"/>
        <v>264578436</v>
      </c>
      <c r="AC1323" s="37" t="e">
        <f t="shared" si="1224"/>
        <v>#DIV/0!</v>
      </c>
    </row>
    <row r="1324" spans="1:29" s="79" customFormat="1" ht="31.5" x14ac:dyDescent="0.2">
      <c r="A1324" s="363"/>
      <c r="B1324" s="110" t="s">
        <v>857</v>
      </c>
      <c r="C1324" s="106" t="s">
        <v>130</v>
      </c>
      <c r="D1324" s="105">
        <f>+D1325</f>
        <v>50000000</v>
      </c>
      <c r="E1324" s="105">
        <f>SUM('ADICIONES  2018'!C1324:M1324)</f>
        <v>0</v>
      </c>
      <c r="F1324" s="105">
        <f t="shared" ref="F1324:J1324" si="1231">+F1325</f>
        <v>0</v>
      </c>
      <c r="G1324" s="105">
        <f t="shared" si="1231"/>
        <v>0</v>
      </c>
      <c r="H1324" s="105">
        <f t="shared" si="1231"/>
        <v>0</v>
      </c>
      <c r="I1324" s="105">
        <f t="shared" si="1231"/>
        <v>0</v>
      </c>
      <c r="J1324" s="105">
        <f t="shared" si="1231"/>
        <v>0</v>
      </c>
      <c r="K1324" s="105">
        <f t="shared" si="1140"/>
        <v>50000000</v>
      </c>
      <c r="L1324" s="105">
        <f t="shared" ref="L1324:Q1324" si="1232">+L1325</f>
        <v>15838129.050000001</v>
      </c>
      <c r="M1324" s="105">
        <f t="shared" si="1232"/>
        <v>15471994.060000001</v>
      </c>
      <c r="N1324" s="105">
        <f t="shared" si="1232"/>
        <v>11139898.43</v>
      </c>
      <c r="O1324" s="105">
        <f t="shared" si="1232"/>
        <v>12852022.08</v>
      </c>
      <c r="P1324" s="105">
        <f t="shared" si="1232"/>
        <v>14292860.310000001</v>
      </c>
      <c r="Q1324" s="105">
        <f t="shared" si="1232"/>
        <v>16772832.619999999</v>
      </c>
      <c r="R1324" s="105">
        <f>SUM(L1324:Q1324)</f>
        <v>86367736.549999997</v>
      </c>
      <c r="S1324" s="105">
        <f t="shared" ref="S1324:Z1324" si="1233">+S1325</f>
        <v>13054028</v>
      </c>
      <c r="T1324" s="105">
        <f t="shared" si="1233"/>
        <v>13534569.65</v>
      </c>
      <c r="U1324" s="105">
        <f t="shared" si="1233"/>
        <v>13690988.820000008</v>
      </c>
      <c r="V1324" s="105">
        <f t="shared" si="1233"/>
        <v>13769609.609999985</v>
      </c>
      <c r="W1324" s="105">
        <f t="shared" si="1233"/>
        <v>14239472.74</v>
      </c>
      <c r="X1324" s="105">
        <f t="shared" si="1233"/>
        <v>0</v>
      </c>
      <c r="Y1324" s="105">
        <f t="shared" si="1233"/>
        <v>0</v>
      </c>
      <c r="Z1324" s="105">
        <f t="shared" si="1233"/>
        <v>0</v>
      </c>
      <c r="AA1324" s="105">
        <f t="shared" si="1206"/>
        <v>68288668.819999993</v>
      </c>
      <c r="AB1324" s="105">
        <f t="shared" si="1077"/>
        <v>154656405.37</v>
      </c>
      <c r="AC1324" s="104">
        <f t="shared" si="1073"/>
        <v>3.0931281074000001</v>
      </c>
    </row>
    <row r="1325" spans="1:29" x14ac:dyDescent="0.2">
      <c r="B1325" s="97" t="s">
        <v>858</v>
      </c>
      <c r="C1325" s="98" t="s">
        <v>131</v>
      </c>
      <c r="D1325" s="287">
        <v>50000000</v>
      </c>
      <c r="E1325" s="285">
        <f>SUM('ADICIONES  2018'!C1325:M1325)</f>
        <v>0</v>
      </c>
      <c r="F1325" s="287"/>
      <c r="G1325" s="287"/>
      <c r="H1325" s="287"/>
      <c r="I1325" s="287"/>
      <c r="J1325" s="287"/>
      <c r="K1325" s="287">
        <f t="shared" si="1140"/>
        <v>50000000</v>
      </c>
      <c r="L1325" s="287">
        <v>15838129.050000001</v>
      </c>
      <c r="M1325" s="287">
        <v>15471994.060000001</v>
      </c>
      <c r="N1325" s="287">
        <v>11139898.43</v>
      </c>
      <c r="O1325" s="287">
        <v>12852022.08</v>
      </c>
      <c r="P1325" s="287">
        <v>14292860.310000001</v>
      </c>
      <c r="Q1325" s="287">
        <v>16772832.619999999</v>
      </c>
      <c r="R1325" s="287">
        <f t="shared" ref="R1325:R1369" si="1234">SUM(L1325:Q1325)</f>
        <v>86367736.549999997</v>
      </c>
      <c r="S1325" s="287">
        <v>13054028</v>
      </c>
      <c r="T1325" s="287">
        <v>13534569.65</v>
      </c>
      <c r="U1325" s="287">
        <v>13690988.820000008</v>
      </c>
      <c r="V1325" s="287">
        <v>13769609.609999985</v>
      </c>
      <c r="W1325" s="287">
        <v>14239472.74</v>
      </c>
      <c r="X1325" s="287"/>
      <c r="Y1325" s="287"/>
      <c r="Z1325" s="287"/>
      <c r="AA1325" s="287">
        <f t="shared" si="1206"/>
        <v>68288668.819999993</v>
      </c>
      <c r="AB1325" s="287">
        <f t="shared" si="1077"/>
        <v>154656405.37</v>
      </c>
      <c r="AC1325" s="37">
        <f t="shared" si="1073"/>
        <v>3.0931281074000001</v>
      </c>
    </row>
    <row r="1326" spans="1:29" s="5" customFormat="1" ht="15.75" x14ac:dyDescent="0.2">
      <c r="A1326" s="156"/>
      <c r="B1326" s="110" t="s">
        <v>2566</v>
      </c>
      <c r="C1326" s="106" t="s">
        <v>2567</v>
      </c>
      <c r="D1326" s="105">
        <f>+D1327</f>
        <v>0</v>
      </c>
      <c r="E1326" s="105">
        <f>SUM('ADICIONES  2018'!C1326:M1326)</f>
        <v>0</v>
      </c>
      <c r="F1326" s="105">
        <f t="shared" ref="F1326:J1326" si="1235">+F1327</f>
        <v>0</v>
      </c>
      <c r="G1326" s="105">
        <f t="shared" si="1235"/>
        <v>0</v>
      </c>
      <c r="H1326" s="105">
        <f t="shared" si="1235"/>
        <v>0</v>
      </c>
      <c r="I1326" s="105">
        <f t="shared" si="1235"/>
        <v>0</v>
      </c>
      <c r="J1326" s="105">
        <f t="shared" si="1235"/>
        <v>0</v>
      </c>
      <c r="K1326" s="286">
        <f t="shared" si="1140"/>
        <v>0</v>
      </c>
      <c r="L1326" s="105">
        <f t="shared" ref="L1326:Q1326" si="1236">+L1327</f>
        <v>0</v>
      </c>
      <c r="M1326" s="105">
        <f t="shared" si="1236"/>
        <v>0</v>
      </c>
      <c r="N1326" s="105">
        <f t="shared" si="1236"/>
        <v>0</v>
      </c>
      <c r="O1326" s="105">
        <f t="shared" si="1236"/>
        <v>0</v>
      </c>
      <c r="P1326" s="105">
        <f t="shared" si="1236"/>
        <v>0</v>
      </c>
      <c r="Q1326" s="105">
        <f t="shared" si="1236"/>
        <v>0</v>
      </c>
      <c r="R1326" s="286">
        <f t="shared" si="1234"/>
        <v>0</v>
      </c>
      <c r="S1326" s="105">
        <f t="shared" ref="S1326:Z1326" si="1237">+S1327</f>
        <v>0</v>
      </c>
      <c r="T1326" s="105">
        <f t="shared" si="1237"/>
        <v>8284348</v>
      </c>
      <c r="U1326" s="105">
        <f t="shared" si="1237"/>
        <v>1763602</v>
      </c>
      <c r="V1326" s="105">
        <f t="shared" si="1237"/>
        <v>5079482</v>
      </c>
      <c r="W1326" s="105">
        <f t="shared" si="1237"/>
        <v>3818649</v>
      </c>
      <c r="X1326" s="105">
        <f t="shared" si="1237"/>
        <v>0</v>
      </c>
      <c r="Y1326" s="105">
        <f t="shared" si="1237"/>
        <v>0</v>
      </c>
      <c r="Z1326" s="105">
        <f t="shared" si="1237"/>
        <v>0</v>
      </c>
      <c r="AA1326" s="105">
        <f t="shared" si="1206"/>
        <v>18946081</v>
      </c>
      <c r="AB1326" s="105">
        <f t="shared" si="1077"/>
        <v>18946081</v>
      </c>
      <c r="AC1326" s="104">
        <v>0</v>
      </c>
    </row>
    <row r="1327" spans="1:29" x14ac:dyDescent="0.2">
      <c r="B1327" s="97" t="s">
        <v>2568</v>
      </c>
      <c r="C1327" s="98" t="s">
        <v>2567</v>
      </c>
      <c r="D1327" s="287"/>
      <c r="E1327" s="285">
        <f>SUM('ADICIONES  2018'!C1327:M1327)</f>
        <v>0</v>
      </c>
      <c r="F1327" s="287"/>
      <c r="G1327" s="287"/>
      <c r="H1327" s="287"/>
      <c r="I1327" s="287"/>
      <c r="J1327" s="287"/>
      <c r="K1327" s="287">
        <f t="shared" si="1140"/>
        <v>0</v>
      </c>
      <c r="L1327" s="287"/>
      <c r="M1327" s="287"/>
      <c r="N1327" s="287"/>
      <c r="O1327" s="287"/>
      <c r="P1327" s="287"/>
      <c r="Q1327" s="287"/>
      <c r="R1327" s="287">
        <f t="shared" si="1234"/>
        <v>0</v>
      </c>
      <c r="S1327" s="287"/>
      <c r="T1327" s="287">
        <v>8284348</v>
      </c>
      <c r="U1327" s="287">
        <v>1763602</v>
      </c>
      <c r="V1327" s="287">
        <v>5079482</v>
      </c>
      <c r="W1327" s="287">
        <v>3818649</v>
      </c>
      <c r="X1327" s="287"/>
      <c r="Y1327" s="287"/>
      <c r="Z1327" s="287"/>
      <c r="AA1327" s="287">
        <f t="shared" si="1206"/>
        <v>18946081</v>
      </c>
      <c r="AB1327" s="287">
        <f t="shared" si="1077"/>
        <v>18946081</v>
      </c>
      <c r="AC1327" s="37">
        <v>0</v>
      </c>
    </row>
    <row r="1328" spans="1:29" s="5" customFormat="1" ht="31.5" x14ac:dyDescent="0.2">
      <c r="A1328" s="156"/>
      <c r="B1328" s="110" t="s">
        <v>2569</v>
      </c>
      <c r="C1328" s="106" t="s">
        <v>2570</v>
      </c>
      <c r="D1328" s="105">
        <f>+D1329</f>
        <v>0</v>
      </c>
      <c r="E1328" s="105">
        <f>SUM('ADICIONES  2018'!C1328:M1328)</f>
        <v>0</v>
      </c>
      <c r="F1328" s="105">
        <f t="shared" ref="F1328:J1328" si="1238">+F1329</f>
        <v>0</v>
      </c>
      <c r="G1328" s="105">
        <f t="shared" si="1238"/>
        <v>0</v>
      </c>
      <c r="H1328" s="105">
        <f t="shared" si="1238"/>
        <v>0</v>
      </c>
      <c r="I1328" s="105">
        <f t="shared" si="1238"/>
        <v>0</v>
      </c>
      <c r="J1328" s="105">
        <f t="shared" si="1238"/>
        <v>0</v>
      </c>
      <c r="K1328" s="286">
        <f t="shared" si="1140"/>
        <v>0</v>
      </c>
      <c r="L1328" s="105">
        <f t="shared" ref="L1328:Q1328" si="1239">+L1329</f>
        <v>0</v>
      </c>
      <c r="M1328" s="105">
        <f t="shared" si="1239"/>
        <v>0</v>
      </c>
      <c r="N1328" s="105">
        <f t="shared" si="1239"/>
        <v>0</v>
      </c>
      <c r="O1328" s="105">
        <f t="shared" si="1239"/>
        <v>0</v>
      </c>
      <c r="P1328" s="105">
        <f t="shared" si="1239"/>
        <v>0</v>
      </c>
      <c r="Q1328" s="105">
        <f t="shared" si="1239"/>
        <v>0</v>
      </c>
      <c r="R1328" s="286">
        <f t="shared" si="1234"/>
        <v>0</v>
      </c>
      <c r="S1328" s="105">
        <f t="shared" ref="S1328:Z1328" si="1240">+S1329</f>
        <v>0</v>
      </c>
      <c r="T1328" s="105">
        <f t="shared" si="1240"/>
        <v>37631906</v>
      </c>
      <c r="U1328" s="105">
        <f t="shared" si="1240"/>
        <v>8393245</v>
      </c>
      <c r="V1328" s="105">
        <f t="shared" si="1240"/>
        <v>17532997</v>
      </c>
      <c r="W1328" s="105">
        <f t="shared" si="1240"/>
        <v>7277866</v>
      </c>
      <c r="X1328" s="105">
        <f t="shared" si="1240"/>
        <v>0</v>
      </c>
      <c r="Y1328" s="105">
        <f t="shared" si="1240"/>
        <v>0</v>
      </c>
      <c r="Z1328" s="105">
        <f t="shared" si="1240"/>
        <v>0</v>
      </c>
      <c r="AA1328" s="105">
        <f t="shared" si="1206"/>
        <v>70836014</v>
      </c>
      <c r="AB1328" s="105">
        <f t="shared" si="1077"/>
        <v>70836014</v>
      </c>
      <c r="AC1328" s="104">
        <v>0</v>
      </c>
    </row>
    <row r="1329" spans="1:29" ht="28.5" x14ac:dyDescent="0.2">
      <c r="B1329" s="97" t="s">
        <v>2571</v>
      </c>
      <c r="C1329" s="98" t="s">
        <v>2570</v>
      </c>
      <c r="D1329" s="287"/>
      <c r="E1329" s="285">
        <f>SUM('ADICIONES  2018'!C1329:M1329)</f>
        <v>0</v>
      </c>
      <c r="F1329" s="287"/>
      <c r="G1329" s="287"/>
      <c r="H1329" s="287"/>
      <c r="I1329" s="287"/>
      <c r="J1329" s="287"/>
      <c r="K1329" s="287">
        <f t="shared" si="1140"/>
        <v>0</v>
      </c>
      <c r="L1329" s="287"/>
      <c r="M1329" s="287"/>
      <c r="N1329" s="287"/>
      <c r="O1329" s="287"/>
      <c r="P1329" s="287"/>
      <c r="Q1329" s="287"/>
      <c r="R1329" s="287">
        <f t="shared" si="1234"/>
        <v>0</v>
      </c>
      <c r="S1329" s="287"/>
      <c r="T1329" s="287">
        <v>37631906</v>
      </c>
      <c r="U1329" s="287">
        <v>8393245</v>
      </c>
      <c r="V1329" s="287">
        <v>17532997</v>
      </c>
      <c r="W1329" s="287">
        <v>7277866</v>
      </c>
      <c r="X1329" s="287"/>
      <c r="Y1329" s="287"/>
      <c r="Z1329" s="287"/>
      <c r="AA1329" s="287">
        <f t="shared" si="1206"/>
        <v>70836014</v>
      </c>
      <c r="AB1329" s="287">
        <f t="shared" si="1077"/>
        <v>70836014</v>
      </c>
      <c r="AC1329" s="37">
        <v>0</v>
      </c>
    </row>
    <row r="1330" spans="1:29" s="5" customFormat="1" ht="31.5" hidden="1" x14ac:dyDescent="0.2">
      <c r="A1330" s="156"/>
      <c r="B1330" s="110" t="s">
        <v>2572</v>
      </c>
      <c r="C1330" s="106" t="s">
        <v>2573</v>
      </c>
      <c r="D1330" s="105">
        <f>+D1331</f>
        <v>0</v>
      </c>
      <c r="E1330" s="105">
        <f>SUM('ADICIONES  2018'!C1330:M1330)</f>
        <v>0</v>
      </c>
      <c r="F1330" s="105">
        <f t="shared" ref="F1330:J1330" si="1241">+F1331</f>
        <v>0</v>
      </c>
      <c r="G1330" s="105">
        <f t="shared" si="1241"/>
        <v>0</v>
      </c>
      <c r="H1330" s="105">
        <f t="shared" si="1241"/>
        <v>0</v>
      </c>
      <c r="I1330" s="105">
        <f t="shared" si="1241"/>
        <v>0</v>
      </c>
      <c r="J1330" s="105">
        <f t="shared" si="1241"/>
        <v>0</v>
      </c>
      <c r="K1330" s="286">
        <f t="shared" si="1140"/>
        <v>0</v>
      </c>
      <c r="L1330" s="105">
        <f t="shared" ref="L1330:Q1330" si="1242">+L1331</f>
        <v>0</v>
      </c>
      <c r="M1330" s="105">
        <f t="shared" si="1242"/>
        <v>0</v>
      </c>
      <c r="N1330" s="105">
        <f t="shared" si="1242"/>
        <v>0</v>
      </c>
      <c r="O1330" s="105">
        <f t="shared" si="1242"/>
        <v>0</v>
      </c>
      <c r="P1330" s="105">
        <f t="shared" si="1242"/>
        <v>0</v>
      </c>
      <c r="Q1330" s="105">
        <f t="shared" si="1242"/>
        <v>0</v>
      </c>
      <c r="R1330" s="286">
        <f t="shared" si="1234"/>
        <v>0</v>
      </c>
      <c r="S1330" s="105">
        <f t="shared" ref="S1330:Z1330" si="1243">+S1331</f>
        <v>0</v>
      </c>
      <c r="T1330" s="105">
        <f t="shared" si="1243"/>
        <v>0</v>
      </c>
      <c r="U1330" s="105">
        <f t="shared" si="1243"/>
        <v>0</v>
      </c>
      <c r="V1330" s="105">
        <f t="shared" si="1243"/>
        <v>0</v>
      </c>
      <c r="W1330" s="105">
        <f t="shared" si="1243"/>
        <v>0</v>
      </c>
      <c r="X1330" s="105">
        <f t="shared" si="1243"/>
        <v>0</v>
      </c>
      <c r="Y1330" s="105">
        <f t="shared" si="1243"/>
        <v>0</v>
      </c>
      <c r="Z1330" s="105">
        <f t="shared" si="1243"/>
        <v>0</v>
      </c>
      <c r="AA1330" s="105">
        <f t="shared" si="1206"/>
        <v>0</v>
      </c>
      <c r="AB1330" s="105">
        <f t="shared" si="1077"/>
        <v>0</v>
      </c>
      <c r="AC1330" s="104" t="e">
        <f t="shared" ref="AC1330:AC1345" si="1244">+AB1330/K1330</f>
        <v>#DIV/0!</v>
      </c>
    </row>
    <row r="1331" spans="1:29" hidden="1" x14ac:dyDescent="0.2">
      <c r="B1331" s="97" t="s">
        <v>2574</v>
      </c>
      <c r="C1331" s="98" t="s">
        <v>2573</v>
      </c>
      <c r="D1331" s="287"/>
      <c r="E1331" s="285">
        <f>SUM('ADICIONES  2018'!C1331:M1331)</f>
        <v>0</v>
      </c>
      <c r="F1331" s="287"/>
      <c r="G1331" s="287"/>
      <c r="H1331" s="287"/>
      <c r="I1331" s="287"/>
      <c r="J1331" s="287"/>
      <c r="K1331" s="287">
        <f t="shared" si="1140"/>
        <v>0</v>
      </c>
      <c r="L1331" s="287"/>
      <c r="M1331" s="287"/>
      <c r="N1331" s="287"/>
      <c r="O1331" s="287"/>
      <c r="P1331" s="287"/>
      <c r="Q1331" s="287"/>
      <c r="R1331" s="287">
        <f t="shared" si="1234"/>
        <v>0</v>
      </c>
      <c r="S1331" s="287"/>
      <c r="T1331" s="287"/>
      <c r="U1331" s="287"/>
      <c r="V1331" s="287"/>
      <c r="W1331" s="287"/>
      <c r="X1331" s="287"/>
      <c r="Y1331" s="287"/>
      <c r="Z1331" s="287"/>
      <c r="AA1331" s="287">
        <f t="shared" si="1206"/>
        <v>0</v>
      </c>
      <c r="AB1331" s="287">
        <f t="shared" si="1077"/>
        <v>0</v>
      </c>
      <c r="AC1331" s="37" t="e">
        <f t="shared" si="1244"/>
        <v>#DIV/0!</v>
      </c>
    </row>
    <row r="1332" spans="1:29" s="5" customFormat="1" ht="31.5" x14ac:dyDescent="0.2">
      <c r="A1332" s="156"/>
      <c r="B1332" s="110" t="s">
        <v>2575</v>
      </c>
      <c r="C1332" s="106" t="s">
        <v>2576</v>
      </c>
      <c r="D1332" s="105">
        <f>+D1333</f>
        <v>0</v>
      </c>
      <c r="E1332" s="105">
        <f>SUM('ADICIONES  2018'!C1332:M1332)</f>
        <v>0</v>
      </c>
      <c r="F1332" s="105">
        <f t="shared" ref="F1332:J1332" si="1245">+F1333</f>
        <v>0</v>
      </c>
      <c r="G1332" s="105">
        <f t="shared" si="1245"/>
        <v>0</v>
      </c>
      <c r="H1332" s="105">
        <f t="shared" si="1245"/>
        <v>0</v>
      </c>
      <c r="I1332" s="105">
        <f t="shared" si="1245"/>
        <v>0</v>
      </c>
      <c r="J1332" s="105">
        <f t="shared" si="1245"/>
        <v>0</v>
      </c>
      <c r="K1332" s="286">
        <f t="shared" si="1140"/>
        <v>0</v>
      </c>
      <c r="L1332" s="105">
        <f t="shared" ref="L1332:Q1332" si="1246">+L1333</f>
        <v>0</v>
      </c>
      <c r="M1332" s="105">
        <f t="shared" si="1246"/>
        <v>0</v>
      </c>
      <c r="N1332" s="105">
        <f t="shared" si="1246"/>
        <v>0</v>
      </c>
      <c r="O1332" s="105">
        <f t="shared" si="1246"/>
        <v>0</v>
      </c>
      <c r="P1332" s="105">
        <f t="shared" si="1246"/>
        <v>0</v>
      </c>
      <c r="Q1332" s="105">
        <f t="shared" si="1246"/>
        <v>0</v>
      </c>
      <c r="R1332" s="286">
        <f t="shared" si="1234"/>
        <v>0</v>
      </c>
      <c r="S1332" s="105">
        <f t="shared" ref="S1332:Z1332" si="1247">+S1333</f>
        <v>0</v>
      </c>
      <c r="T1332" s="105">
        <f t="shared" si="1247"/>
        <v>0</v>
      </c>
      <c r="U1332" s="105">
        <f t="shared" si="1247"/>
        <v>373069</v>
      </c>
      <c r="V1332" s="105">
        <f t="shared" si="1247"/>
        <v>1855463</v>
      </c>
      <c r="W1332" s="105">
        <f t="shared" si="1247"/>
        <v>1643894</v>
      </c>
      <c r="X1332" s="105">
        <f t="shared" si="1247"/>
        <v>0</v>
      </c>
      <c r="Y1332" s="105">
        <f t="shared" si="1247"/>
        <v>0</v>
      </c>
      <c r="Z1332" s="105">
        <f t="shared" si="1247"/>
        <v>0</v>
      </c>
      <c r="AA1332" s="105">
        <f t="shared" si="1206"/>
        <v>3872426</v>
      </c>
      <c r="AB1332" s="105">
        <f t="shared" si="1077"/>
        <v>3872426</v>
      </c>
      <c r="AC1332" s="104">
        <v>0</v>
      </c>
    </row>
    <row r="1333" spans="1:29" ht="28.5" x14ac:dyDescent="0.2">
      <c r="B1333" s="97" t="s">
        <v>2577</v>
      </c>
      <c r="C1333" s="98" t="s">
        <v>2576</v>
      </c>
      <c r="D1333" s="287"/>
      <c r="E1333" s="285">
        <f>SUM('ADICIONES  2018'!C1333:M1333)</f>
        <v>0</v>
      </c>
      <c r="F1333" s="287"/>
      <c r="G1333" s="287"/>
      <c r="H1333" s="287"/>
      <c r="I1333" s="287"/>
      <c r="J1333" s="287"/>
      <c r="K1333" s="287">
        <f t="shared" si="1140"/>
        <v>0</v>
      </c>
      <c r="L1333" s="287"/>
      <c r="M1333" s="287"/>
      <c r="N1333" s="287"/>
      <c r="O1333" s="287"/>
      <c r="P1333" s="287"/>
      <c r="Q1333" s="287"/>
      <c r="R1333" s="287">
        <f t="shared" si="1234"/>
        <v>0</v>
      </c>
      <c r="S1333" s="287"/>
      <c r="T1333" s="287"/>
      <c r="U1333" s="287">
        <v>373069</v>
      </c>
      <c r="V1333" s="287">
        <v>1855463</v>
      </c>
      <c r="W1333" s="287">
        <v>1643894</v>
      </c>
      <c r="X1333" s="287"/>
      <c r="Y1333" s="287"/>
      <c r="Z1333" s="287"/>
      <c r="AA1333" s="287">
        <f t="shared" si="1206"/>
        <v>3872426</v>
      </c>
      <c r="AB1333" s="287">
        <f t="shared" si="1077"/>
        <v>3872426</v>
      </c>
      <c r="AC1333" s="37">
        <v>0</v>
      </c>
    </row>
    <row r="1334" spans="1:29" s="5" customFormat="1" ht="31.5" x14ac:dyDescent="0.2">
      <c r="A1334" s="156"/>
      <c r="B1334" s="110" t="s">
        <v>2578</v>
      </c>
      <c r="C1334" s="106" t="s">
        <v>2579</v>
      </c>
      <c r="D1334" s="105">
        <f>+D1335</f>
        <v>0</v>
      </c>
      <c r="E1334" s="105">
        <f>SUM('ADICIONES  2018'!C1334:M1334)</f>
        <v>0</v>
      </c>
      <c r="F1334" s="105">
        <f t="shared" ref="F1334:J1334" si="1248">+F1335</f>
        <v>0</v>
      </c>
      <c r="G1334" s="105">
        <f t="shared" si="1248"/>
        <v>0</v>
      </c>
      <c r="H1334" s="105">
        <f t="shared" si="1248"/>
        <v>0</v>
      </c>
      <c r="I1334" s="105">
        <f t="shared" si="1248"/>
        <v>0</v>
      </c>
      <c r="J1334" s="105">
        <f t="shared" si="1248"/>
        <v>0</v>
      </c>
      <c r="K1334" s="286">
        <f t="shared" si="1140"/>
        <v>0</v>
      </c>
      <c r="L1334" s="105">
        <f t="shared" ref="L1334:Q1334" si="1249">+L1335</f>
        <v>0</v>
      </c>
      <c r="M1334" s="105">
        <f t="shared" si="1249"/>
        <v>0</v>
      </c>
      <c r="N1334" s="105">
        <f t="shared" si="1249"/>
        <v>0</v>
      </c>
      <c r="O1334" s="105">
        <f t="shared" si="1249"/>
        <v>0</v>
      </c>
      <c r="P1334" s="105">
        <f t="shared" si="1249"/>
        <v>0</v>
      </c>
      <c r="Q1334" s="105">
        <f t="shared" si="1249"/>
        <v>0</v>
      </c>
      <c r="R1334" s="286">
        <f t="shared" si="1234"/>
        <v>0</v>
      </c>
      <c r="S1334" s="105">
        <f t="shared" ref="S1334:Z1334" si="1250">+S1335</f>
        <v>0</v>
      </c>
      <c r="T1334" s="105">
        <f t="shared" si="1250"/>
        <v>132558.1</v>
      </c>
      <c r="U1334" s="105">
        <f t="shared" si="1250"/>
        <v>881785.27</v>
      </c>
      <c r="V1334" s="105">
        <f t="shared" si="1250"/>
        <v>214874.11</v>
      </c>
      <c r="W1334" s="105">
        <f t="shared" si="1250"/>
        <v>82729.83</v>
      </c>
      <c r="X1334" s="105">
        <f t="shared" si="1250"/>
        <v>0</v>
      </c>
      <c r="Y1334" s="105">
        <f t="shared" si="1250"/>
        <v>0</v>
      </c>
      <c r="Z1334" s="105">
        <f t="shared" si="1250"/>
        <v>0</v>
      </c>
      <c r="AA1334" s="105">
        <f t="shared" si="1206"/>
        <v>1311947.31</v>
      </c>
      <c r="AB1334" s="105">
        <f t="shared" si="1077"/>
        <v>1311947.31</v>
      </c>
      <c r="AC1334" s="104">
        <v>0</v>
      </c>
    </row>
    <row r="1335" spans="1:29" ht="28.5" x14ac:dyDescent="0.2">
      <c r="B1335" s="97" t="s">
        <v>2580</v>
      </c>
      <c r="C1335" s="98" t="s">
        <v>2579</v>
      </c>
      <c r="D1335" s="287"/>
      <c r="E1335" s="285">
        <f>SUM('ADICIONES  2018'!C1335:M1335)</f>
        <v>0</v>
      </c>
      <c r="F1335" s="287"/>
      <c r="G1335" s="287"/>
      <c r="H1335" s="287"/>
      <c r="I1335" s="287"/>
      <c r="J1335" s="287"/>
      <c r="K1335" s="287">
        <f t="shared" si="1140"/>
        <v>0</v>
      </c>
      <c r="L1335" s="287"/>
      <c r="M1335" s="287"/>
      <c r="N1335" s="287"/>
      <c r="O1335" s="287"/>
      <c r="P1335" s="287"/>
      <c r="Q1335" s="287"/>
      <c r="R1335" s="287">
        <f t="shared" si="1234"/>
        <v>0</v>
      </c>
      <c r="S1335" s="287"/>
      <c r="T1335" s="287">
        <v>132558.1</v>
      </c>
      <c r="U1335" s="287">
        <v>881785.27</v>
      </c>
      <c r="V1335" s="287">
        <v>214874.11</v>
      </c>
      <c r="W1335" s="287">
        <v>82729.83</v>
      </c>
      <c r="X1335" s="287"/>
      <c r="Y1335" s="287"/>
      <c r="Z1335" s="287"/>
      <c r="AA1335" s="287">
        <f t="shared" si="1206"/>
        <v>1311947.31</v>
      </c>
      <c r="AB1335" s="287">
        <f t="shared" si="1077"/>
        <v>1311947.31</v>
      </c>
      <c r="AC1335" s="37">
        <v>0</v>
      </c>
    </row>
    <row r="1336" spans="1:29" s="5" customFormat="1" ht="47.25" hidden="1" x14ac:dyDescent="0.2">
      <c r="A1336" s="156"/>
      <c r="B1336" s="110" t="s">
        <v>2581</v>
      </c>
      <c r="C1336" s="106" t="s">
        <v>2582</v>
      </c>
      <c r="D1336" s="105">
        <f>+D1337</f>
        <v>0</v>
      </c>
      <c r="E1336" s="105">
        <f>SUM('ADICIONES  2018'!C1336:M1336)</f>
        <v>0</v>
      </c>
      <c r="F1336" s="105">
        <f t="shared" ref="F1336:J1336" si="1251">+F1337</f>
        <v>0</v>
      </c>
      <c r="G1336" s="105">
        <f t="shared" si="1251"/>
        <v>0</v>
      </c>
      <c r="H1336" s="105">
        <f t="shared" si="1251"/>
        <v>0</v>
      </c>
      <c r="I1336" s="105">
        <f t="shared" si="1251"/>
        <v>0</v>
      </c>
      <c r="J1336" s="105">
        <f t="shared" si="1251"/>
        <v>0</v>
      </c>
      <c r="K1336" s="286">
        <f t="shared" si="1140"/>
        <v>0</v>
      </c>
      <c r="L1336" s="105">
        <f t="shared" ref="L1336:Q1336" si="1252">+L1337</f>
        <v>0</v>
      </c>
      <c r="M1336" s="105">
        <f t="shared" si="1252"/>
        <v>0</v>
      </c>
      <c r="N1336" s="105">
        <f t="shared" si="1252"/>
        <v>0</v>
      </c>
      <c r="O1336" s="105">
        <f t="shared" si="1252"/>
        <v>0</v>
      </c>
      <c r="P1336" s="105">
        <f t="shared" si="1252"/>
        <v>0</v>
      </c>
      <c r="Q1336" s="105">
        <f t="shared" si="1252"/>
        <v>0</v>
      </c>
      <c r="R1336" s="286">
        <f t="shared" si="1234"/>
        <v>0</v>
      </c>
      <c r="S1336" s="105">
        <f t="shared" ref="S1336:Z1336" si="1253">+S1337</f>
        <v>0</v>
      </c>
      <c r="T1336" s="105">
        <f t="shared" si="1253"/>
        <v>0</v>
      </c>
      <c r="U1336" s="105">
        <f t="shared" si="1253"/>
        <v>0</v>
      </c>
      <c r="V1336" s="105">
        <f t="shared" si="1253"/>
        <v>0</v>
      </c>
      <c r="W1336" s="105">
        <f t="shared" si="1253"/>
        <v>0</v>
      </c>
      <c r="X1336" s="105">
        <f t="shared" si="1253"/>
        <v>0</v>
      </c>
      <c r="Y1336" s="105">
        <f t="shared" si="1253"/>
        <v>0</v>
      </c>
      <c r="Z1336" s="105">
        <f t="shared" si="1253"/>
        <v>0</v>
      </c>
      <c r="AA1336" s="105">
        <f t="shared" si="1206"/>
        <v>0</v>
      </c>
      <c r="AB1336" s="105">
        <f t="shared" si="1077"/>
        <v>0</v>
      </c>
      <c r="AC1336" s="104" t="e">
        <f t="shared" si="1244"/>
        <v>#DIV/0!</v>
      </c>
    </row>
    <row r="1337" spans="1:29" ht="42.75" hidden="1" x14ac:dyDescent="0.2">
      <c r="B1337" s="97" t="s">
        <v>2583</v>
      </c>
      <c r="C1337" s="98" t="s">
        <v>2582</v>
      </c>
      <c r="D1337" s="287"/>
      <c r="E1337" s="285">
        <f>SUM('ADICIONES  2018'!C1337:M1337)</f>
        <v>0</v>
      </c>
      <c r="F1337" s="287"/>
      <c r="G1337" s="287"/>
      <c r="H1337" s="287"/>
      <c r="I1337" s="287"/>
      <c r="J1337" s="287"/>
      <c r="K1337" s="287">
        <f t="shared" si="1140"/>
        <v>0</v>
      </c>
      <c r="L1337" s="287"/>
      <c r="M1337" s="287"/>
      <c r="N1337" s="287"/>
      <c r="O1337" s="287"/>
      <c r="P1337" s="287"/>
      <c r="Q1337" s="287"/>
      <c r="R1337" s="287">
        <f t="shared" si="1234"/>
        <v>0</v>
      </c>
      <c r="S1337" s="287"/>
      <c r="T1337" s="287"/>
      <c r="U1337" s="287">
        <v>0</v>
      </c>
      <c r="V1337" s="287">
        <v>0</v>
      </c>
      <c r="W1337" s="287">
        <v>0</v>
      </c>
      <c r="X1337" s="287"/>
      <c r="Y1337" s="287"/>
      <c r="Z1337" s="287"/>
      <c r="AA1337" s="285">
        <f t="shared" si="1206"/>
        <v>0</v>
      </c>
      <c r="AB1337" s="285">
        <f t="shared" si="1077"/>
        <v>0</v>
      </c>
      <c r="AC1337" s="113" t="e">
        <f t="shared" si="1244"/>
        <v>#DIV/0!</v>
      </c>
    </row>
    <row r="1338" spans="1:29" s="5" customFormat="1" ht="31.5" x14ac:dyDescent="0.2">
      <c r="A1338" s="156"/>
      <c r="B1338" s="110" t="s">
        <v>2584</v>
      </c>
      <c r="C1338" s="106" t="s">
        <v>2585</v>
      </c>
      <c r="D1338" s="105">
        <f>+D1339</f>
        <v>0</v>
      </c>
      <c r="E1338" s="105">
        <f>SUM('ADICIONES  2018'!C1338:M1338)</f>
        <v>0</v>
      </c>
      <c r="F1338" s="105">
        <f t="shared" ref="F1338:J1338" si="1254">+F1339</f>
        <v>0</v>
      </c>
      <c r="G1338" s="105">
        <f t="shared" si="1254"/>
        <v>0</v>
      </c>
      <c r="H1338" s="105">
        <f t="shared" si="1254"/>
        <v>0</v>
      </c>
      <c r="I1338" s="105">
        <f t="shared" si="1254"/>
        <v>0</v>
      </c>
      <c r="J1338" s="105">
        <f t="shared" si="1254"/>
        <v>0</v>
      </c>
      <c r="K1338" s="286">
        <f t="shared" si="1140"/>
        <v>0</v>
      </c>
      <c r="L1338" s="105">
        <f t="shared" ref="L1338:Q1338" si="1255">+L1339</f>
        <v>0</v>
      </c>
      <c r="M1338" s="105">
        <f t="shared" si="1255"/>
        <v>0</v>
      </c>
      <c r="N1338" s="105">
        <f t="shared" si="1255"/>
        <v>0</v>
      </c>
      <c r="O1338" s="105">
        <f t="shared" si="1255"/>
        <v>0</v>
      </c>
      <c r="P1338" s="105">
        <f t="shared" si="1255"/>
        <v>0</v>
      </c>
      <c r="Q1338" s="105">
        <f t="shared" si="1255"/>
        <v>0</v>
      </c>
      <c r="R1338" s="286">
        <f t="shared" si="1234"/>
        <v>0</v>
      </c>
      <c r="S1338" s="105">
        <f t="shared" ref="S1338:Z1338" si="1256">+S1339</f>
        <v>0</v>
      </c>
      <c r="T1338" s="105">
        <f t="shared" si="1256"/>
        <v>0</v>
      </c>
      <c r="U1338" s="105">
        <f t="shared" si="1256"/>
        <v>36244028</v>
      </c>
      <c r="V1338" s="105">
        <f t="shared" si="1256"/>
        <v>7217847</v>
      </c>
      <c r="W1338" s="105">
        <f t="shared" si="1256"/>
        <v>7732135</v>
      </c>
      <c r="X1338" s="105">
        <f t="shared" si="1256"/>
        <v>0</v>
      </c>
      <c r="Y1338" s="105">
        <f t="shared" si="1256"/>
        <v>0</v>
      </c>
      <c r="Z1338" s="105">
        <f t="shared" si="1256"/>
        <v>0</v>
      </c>
      <c r="AA1338" s="105">
        <f t="shared" si="1206"/>
        <v>51194010</v>
      </c>
      <c r="AB1338" s="105">
        <f t="shared" si="1077"/>
        <v>51194010</v>
      </c>
      <c r="AC1338" s="104">
        <v>0</v>
      </c>
    </row>
    <row r="1339" spans="1:29" ht="28.5" x14ac:dyDescent="0.2">
      <c r="B1339" s="97" t="s">
        <v>2586</v>
      </c>
      <c r="C1339" s="98" t="s">
        <v>2585</v>
      </c>
      <c r="D1339" s="287"/>
      <c r="E1339" s="285">
        <f>SUM('ADICIONES  2018'!C1339:M1339)</f>
        <v>0</v>
      </c>
      <c r="F1339" s="287"/>
      <c r="G1339" s="287"/>
      <c r="H1339" s="287"/>
      <c r="I1339" s="287"/>
      <c r="J1339" s="287"/>
      <c r="K1339" s="287">
        <f t="shared" si="1140"/>
        <v>0</v>
      </c>
      <c r="L1339" s="287"/>
      <c r="M1339" s="287"/>
      <c r="N1339" s="287"/>
      <c r="O1339" s="287"/>
      <c r="P1339" s="287"/>
      <c r="Q1339" s="287"/>
      <c r="R1339" s="287">
        <f t="shared" si="1234"/>
        <v>0</v>
      </c>
      <c r="S1339" s="287"/>
      <c r="T1339" s="287"/>
      <c r="U1339" s="287">
        <v>36244028</v>
      </c>
      <c r="V1339" s="287">
        <v>7217847</v>
      </c>
      <c r="W1339" s="287">
        <v>7732135</v>
      </c>
      <c r="X1339" s="287"/>
      <c r="Y1339" s="287"/>
      <c r="Z1339" s="287"/>
      <c r="AA1339" s="287">
        <f t="shared" si="1206"/>
        <v>51194010</v>
      </c>
      <c r="AB1339" s="287">
        <f t="shared" si="1077"/>
        <v>51194010</v>
      </c>
      <c r="AC1339" s="37">
        <v>0</v>
      </c>
    </row>
    <row r="1340" spans="1:29" s="5" customFormat="1" ht="31.5" x14ac:dyDescent="0.2">
      <c r="A1340" s="156"/>
      <c r="B1340" s="110" t="s">
        <v>2587</v>
      </c>
      <c r="C1340" s="106" t="s">
        <v>2588</v>
      </c>
      <c r="D1340" s="105">
        <f>+D1341</f>
        <v>0</v>
      </c>
      <c r="E1340" s="105">
        <f>SUM('ADICIONES  2018'!C1340:M1340)</f>
        <v>0</v>
      </c>
      <c r="F1340" s="105">
        <f t="shared" ref="F1340:J1340" si="1257">+F1341</f>
        <v>0</v>
      </c>
      <c r="G1340" s="105">
        <f t="shared" si="1257"/>
        <v>0</v>
      </c>
      <c r="H1340" s="105">
        <f t="shared" si="1257"/>
        <v>0</v>
      </c>
      <c r="I1340" s="105">
        <f t="shared" si="1257"/>
        <v>0</v>
      </c>
      <c r="J1340" s="105">
        <f t="shared" si="1257"/>
        <v>0</v>
      </c>
      <c r="K1340" s="286">
        <f t="shared" si="1140"/>
        <v>0</v>
      </c>
      <c r="L1340" s="105">
        <f t="shared" ref="L1340:Q1340" si="1258">+L1341</f>
        <v>0</v>
      </c>
      <c r="M1340" s="105">
        <f t="shared" si="1258"/>
        <v>0</v>
      </c>
      <c r="N1340" s="105">
        <f t="shared" si="1258"/>
        <v>0</v>
      </c>
      <c r="O1340" s="105">
        <f t="shared" si="1258"/>
        <v>0</v>
      </c>
      <c r="P1340" s="105">
        <f t="shared" si="1258"/>
        <v>0</v>
      </c>
      <c r="Q1340" s="105">
        <f t="shared" si="1258"/>
        <v>0</v>
      </c>
      <c r="R1340" s="286">
        <f t="shared" si="1234"/>
        <v>0</v>
      </c>
      <c r="S1340" s="105">
        <f t="shared" ref="S1340:Z1340" si="1259">+S1341</f>
        <v>0</v>
      </c>
      <c r="T1340" s="105">
        <f t="shared" si="1259"/>
        <v>54500512.170000002</v>
      </c>
      <c r="U1340" s="105">
        <f t="shared" si="1259"/>
        <v>8365329.2399999946</v>
      </c>
      <c r="V1340" s="105">
        <f t="shared" si="1259"/>
        <v>8621936.9900000095</v>
      </c>
      <c r="W1340" s="105">
        <f t="shared" si="1259"/>
        <v>8356288.7599999998</v>
      </c>
      <c r="X1340" s="105">
        <f t="shared" si="1259"/>
        <v>0</v>
      </c>
      <c r="Y1340" s="105">
        <f t="shared" si="1259"/>
        <v>0</v>
      </c>
      <c r="Z1340" s="105">
        <f t="shared" si="1259"/>
        <v>0</v>
      </c>
      <c r="AA1340" s="105">
        <f t="shared" si="1206"/>
        <v>79844067.160000011</v>
      </c>
      <c r="AB1340" s="105">
        <f t="shared" si="1077"/>
        <v>79844067.160000011</v>
      </c>
      <c r="AC1340" s="104">
        <v>0</v>
      </c>
    </row>
    <row r="1341" spans="1:29" ht="28.5" x14ac:dyDescent="0.2">
      <c r="B1341" s="97" t="s">
        <v>2589</v>
      </c>
      <c r="C1341" s="98" t="s">
        <v>2588</v>
      </c>
      <c r="D1341" s="287"/>
      <c r="E1341" s="285">
        <f>SUM('ADICIONES  2018'!C1341:M1341)</f>
        <v>0</v>
      </c>
      <c r="F1341" s="287"/>
      <c r="G1341" s="287"/>
      <c r="H1341" s="287"/>
      <c r="I1341" s="287"/>
      <c r="J1341" s="287"/>
      <c r="K1341" s="287">
        <f t="shared" si="1140"/>
        <v>0</v>
      </c>
      <c r="L1341" s="287"/>
      <c r="M1341" s="287"/>
      <c r="N1341" s="287"/>
      <c r="O1341" s="287"/>
      <c r="P1341" s="287"/>
      <c r="Q1341" s="287"/>
      <c r="R1341" s="287">
        <f t="shared" si="1234"/>
        <v>0</v>
      </c>
      <c r="S1341" s="287"/>
      <c r="T1341" s="287">
        <v>54500512.170000002</v>
      </c>
      <c r="U1341" s="287">
        <v>8365329.2399999946</v>
      </c>
      <c r="V1341" s="287">
        <v>8621936.9900000095</v>
      </c>
      <c r="W1341" s="287">
        <v>8356288.7599999998</v>
      </c>
      <c r="X1341" s="287"/>
      <c r="Y1341" s="287"/>
      <c r="Z1341" s="287"/>
      <c r="AA1341" s="287">
        <f t="shared" si="1206"/>
        <v>79844067.160000011</v>
      </c>
      <c r="AB1341" s="287">
        <f t="shared" si="1077"/>
        <v>79844067.160000011</v>
      </c>
      <c r="AC1341" s="37">
        <v>0</v>
      </c>
    </row>
    <row r="1342" spans="1:29" s="5" customFormat="1" ht="31.5" x14ac:dyDescent="0.2">
      <c r="A1342" s="156"/>
      <c r="B1342" s="110" t="s">
        <v>2590</v>
      </c>
      <c r="C1342" s="106" t="s">
        <v>2591</v>
      </c>
      <c r="D1342" s="105">
        <f>+D1343</f>
        <v>0</v>
      </c>
      <c r="E1342" s="105">
        <f>SUM('ADICIONES  2018'!C1342:M1342)</f>
        <v>0</v>
      </c>
      <c r="F1342" s="105">
        <f t="shared" ref="F1342:J1342" si="1260">+F1343</f>
        <v>0</v>
      </c>
      <c r="G1342" s="105">
        <f t="shared" si="1260"/>
        <v>0</v>
      </c>
      <c r="H1342" s="105">
        <f t="shared" si="1260"/>
        <v>0</v>
      </c>
      <c r="I1342" s="105">
        <f t="shared" si="1260"/>
        <v>0</v>
      </c>
      <c r="J1342" s="105">
        <f t="shared" si="1260"/>
        <v>0</v>
      </c>
      <c r="K1342" s="286">
        <f t="shared" ref="K1342:K1369" si="1261">+D1342+E1342-F1342+G1342-H1342</f>
        <v>0</v>
      </c>
      <c r="L1342" s="105">
        <f t="shared" ref="L1342:Q1342" si="1262">+L1343</f>
        <v>0</v>
      </c>
      <c r="M1342" s="105">
        <f t="shared" si="1262"/>
        <v>0</v>
      </c>
      <c r="N1342" s="105">
        <f t="shared" si="1262"/>
        <v>0</v>
      </c>
      <c r="O1342" s="105">
        <f t="shared" si="1262"/>
        <v>0</v>
      </c>
      <c r="P1342" s="105">
        <f t="shared" si="1262"/>
        <v>0</v>
      </c>
      <c r="Q1342" s="105">
        <f t="shared" si="1262"/>
        <v>0</v>
      </c>
      <c r="R1342" s="286">
        <f t="shared" si="1234"/>
        <v>0</v>
      </c>
      <c r="S1342" s="105">
        <f t="shared" ref="S1342:Z1342" si="1263">+S1343</f>
        <v>0</v>
      </c>
      <c r="T1342" s="105">
        <f t="shared" si="1263"/>
        <v>20205616</v>
      </c>
      <c r="U1342" s="105">
        <f t="shared" si="1263"/>
        <v>3082640</v>
      </c>
      <c r="V1342" s="105">
        <f t="shared" si="1263"/>
        <v>4892346</v>
      </c>
      <c r="W1342" s="105">
        <f t="shared" si="1263"/>
        <v>15542399</v>
      </c>
      <c r="X1342" s="105">
        <f t="shared" si="1263"/>
        <v>0</v>
      </c>
      <c r="Y1342" s="105">
        <f t="shared" si="1263"/>
        <v>0</v>
      </c>
      <c r="Z1342" s="105">
        <f t="shared" si="1263"/>
        <v>0</v>
      </c>
      <c r="AA1342" s="105">
        <f t="shared" si="1206"/>
        <v>43723001</v>
      </c>
      <c r="AB1342" s="105">
        <f t="shared" si="1077"/>
        <v>43723001</v>
      </c>
      <c r="AC1342" s="104">
        <v>0</v>
      </c>
    </row>
    <row r="1343" spans="1:29" ht="28.5" x14ac:dyDescent="0.2">
      <c r="B1343" s="97" t="s">
        <v>2592</v>
      </c>
      <c r="C1343" s="98" t="s">
        <v>2591</v>
      </c>
      <c r="D1343" s="287"/>
      <c r="E1343" s="285">
        <f>SUM('ADICIONES  2018'!C1343:M1343)</f>
        <v>0</v>
      </c>
      <c r="F1343" s="287"/>
      <c r="G1343" s="287"/>
      <c r="H1343" s="287"/>
      <c r="I1343" s="287"/>
      <c r="J1343" s="287"/>
      <c r="K1343" s="287">
        <f t="shared" si="1261"/>
        <v>0</v>
      </c>
      <c r="L1343" s="287"/>
      <c r="M1343" s="287"/>
      <c r="N1343" s="287"/>
      <c r="O1343" s="287"/>
      <c r="P1343" s="287"/>
      <c r="Q1343" s="287"/>
      <c r="R1343" s="287">
        <f t="shared" si="1234"/>
        <v>0</v>
      </c>
      <c r="S1343" s="287"/>
      <c r="T1343" s="287">
        <v>20205616</v>
      </c>
      <c r="U1343" s="287">
        <v>3082640</v>
      </c>
      <c r="V1343" s="287">
        <v>4892346</v>
      </c>
      <c r="W1343" s="287">
        <v>15542399</v>
      </c>
      <c r="X1343" s="287"/>
      <c r="Y1343" s="287"/>
      <c r="Z1343" s="287"/>
      <c r="AA1343" s="287">
        <f t="shared" si="1206"/>
        <v>43723001</v>
      </c>
      <c r="AB1343" s="287">
        <f t="shared" si="1077"/>
        <v>43723001</v>
      </c>
      <c r="AC1343" s="37">
        <v>0</v>
      </c>
    </row>
    <row r="1344" spans="1:29" s="5" customFormat="1" ht="31.5" hidden="1" x14ac:dyDescent="0.2">
      <c r="A1344" s="156"/>
      <c r="B1344" s="110" t="s">
        <v>2593</v>
      </c>
      <c r="C1344" s="106" t="s">
        <v>2594</v>
      </c>
      <c r="D1344" s="105">
        <f>+D1345</f>
        <v>0</v>
      </c>
      <c r="E1344" s="105">
        <f>SUM('ADICIONES  2018'!C1344:M1344)</f>
        <v>0</v>
      </c>
      <c r="F1344" s="105">
        <f t="shared" ref="F1344:J1344" si="1264">+F1345</f>
        <v>0</v>
      </c>
      <c r="G1344" s="105">
        <f t="shared" si="1264"/>
        <v>0</v>
      </c>
      <c r="H1344" s="105">
        <f t="shared" si="1264"/>
        <v>0</v>
      </c>
      <c r="I1344" s="105">
        <f t="shared" si="1264"/>
        <v>0</v>
      </c>
      <c r="J1344" s="105">
        <f t="shared" si="1264"/>
        <v>0</v>
      </c>
      <c r="K1344" s="286">
        <f t="shared" si="1261"/>
        <v>0</v>
      </c>
      <c r="L1344" s="105">
        <f t="shared" ref="L1344:Q1344" si="1265">+L1345</f>
        <v>0</v>
      </c>
      <c r="M1344" s="105">
        <f t="shared" si="1265"/>
        <v>0</v>
      </c>
      <c r="N1344" s="105">
        <f t="shared" si="1265"/>
        <v>0</v>
      </c>
      <c r="O1344" s="105">
        <f t="shared" si="1265"/>
        <v>0</v>
      </c>
      <c r="P1344" s="105">
        <f t="shared" si="1265"/>
        <v>0</v>
      </c>
      <c r="Q1344" s="105">
        <f t="shared" si="1265"/>
        <v>0</v>
      </c>
      <c r="R1344" s="286">
        <f t="shared" si="1234"/>
        <v>0</v>
      </c>
      <c r="S1344" s="105">
        <f t="shared" ref="S1344:Z1344" si="1266">+S1345</f>
        <v>0</v>
      </c>
      <c r="T1344" s="105">
        <f t="shared" si="1266"/>
        <v>0</v>
      </c>
      <c r="U1344" s="105">
        <f t="shared" si="1266"/>
        <v>0</v>
      </c>
      <c r="V1344" s="105">
        <f t="shared" si="1266"/>
        <v>0</v>
      </c>
      <c r="W1344" s="105">
        <f t="shared" si="1266"/>
        <v>0</v>
      </c>
      <c r="X1344" s="105">
        <f t="shared" si="1266"/>
        <v>0</v>
      </c>
      <c r="Y1344" s="105">
        <f t="shared" si="1266"/>
        <v>0</v>
      </c>
      <c r="Z1344" s="105">
        <f t="shared" si="1266"/>
        <v>0</v>
      </c>
      <c r="AA1344" s="105">
        <f t="shared" si="1206"/>
        <v>0</v>
      </c>
      <c r="AB1344" s="105">
        <f t="shared" si="1077"/>
        <v>0</v>
      </c>
      <c r="AC1344" s="104" t="e">
        <f t="shared" si="1244"/>
        <v>#DIV/0!</v>
      </c>
    </row>
    <row r="1345" spans="1:29" ht="28.5" hidden="1" x14ac:dyDescent="0.2">
      <c r="B1345" s="97" t="s">
        <v>2595</v>
      </c>
      <c r="C1345" s="98" t="s">
        <v>2594</v>
      </c>
      <c r="D1345" s="287"/>
      <c r="E1345" s="285">
        <f>SUM('ADICIONES  2018'!C1345:M1345)</f>
        <v>0</v>
      </c>
      <c r="F1345" s="287"/>
      <c r="G1345" s="287"/>
      <c r="H1345" s="287"/>
      <c r="I1345" s="287"/>
      <c r="J1345" s="287"/>
      <c r="K1345" s="287">
        <f t="shared" si="1261"/>
        <v>0</v>
      </c>
      <c r="L1345" s="287"/>
      <c r="M1345" s="287"/>
      <c r="N1345" s="287"/>
      <c r="O1345" s="287"/>
      <c r="P1345" s="287"/>
      <c r="Q1345" s="287"/>
      <c r="R1345" s="287">
        <f t="shared" si="1234"/>
        <v>0</v>
      </c>
      <c r="S1345" s="287"/>
      <c r="T1345" s="287"/>
      <c r="U1345" s="287">
        <v>0</v>
      </c>
      <c r="V1345" s="287">
        <v>0</v>
      </c>
      <c r="W1345" s="287">
        <v>0</v>
      </c>
      <c r="X1345" s="287"/>
      <c r="Y1345" s="287"/>
      <c r="Z1345" s="287"/>
      <c r="AA1345" s="287">
        <f t="shared" si="1206"/>
        <v>0</v>
      </c>
      <c r="AB1345" s="287">
        <f t="shared" si="1077"/>
        <v>0</v>
      </c>
      <c r="AC1345" s="37" t="e">
        <f t="shared" si="1244"/>
        <v>#DIV/0!</v>
      </c>
    </row>
    <row r="1346" spans="1:29" s="79" customFormat="1" ht="15.75" x14ac:dyDescent="0.2">
      <c r="A1346" s="363"/>
      <c r="B1346" s="110" t="s">
        <v>859</v>
      </c>
      <c r="C1346" s="106" t="s">
        <v>860</v>
      </c>
      <c r="D1346" s="105">
        <f>+D1347</f>
        <v>0</v>
      </c>
      <c r="E1346" s="105">
        <f>SUM('ADICIONES  2018'!C1346:M1346)</f>
        <v>0</v>
      </c>
      <c r="F1346" s="105">
        <f t="shared" ref="F1346:J1346" si="1267">+F1347</f>
        <v>0</v>
      </c>
      <c r="G1346" s="105">
        <f t="shared" si="1267"/>
        <v>0</v>
      </c>
      <c r="H1346" s="105">
        <f t="shared" si="1267"/>
        <v>0</v>
      </c>
      <c r="I1346" s="105">
        <f t="shared" si="1267"/>
        <v>0</v>
      </c>
      <c r="J1346" s="105">
        <f t="shared" si="1267"/>
        <v>0</v>
      </c>
      <c r="K1346" s="105">
        <f t="shared" si="1261"/>
        <v>0</v>
      </c>
      <c r="L1346" s="105">
        <f t="shared" ref="L1346:Q1346" si="1268">+L1347</f>
        <v>8386417.5300000003</v>
      </c>
      <c r="M1346" s="105">
        <f t="shared" si="1268"/>
        <v>6565969.3499999996</v>
      </c>
      <c r="N1346" s="105">
        <f t="shared" si="1268"/>
        <v>8383148.7599999998</v>
      </c>
      <c r="O1346" s="105">
        <f t="shared" si="1268"/>
        <v>11141906.640000001</v>
      </c>
      <c r="P1346" s="105">
        <f t="shared" si="1268"/>
        <v>6816421.9000000004</v>
      </c>
      <c r="Q1346" s="105">
        <f t="shared" si="1268"/>
        <v>4669224.22</v>
      </c>
      <c r="R1346" s="105">
        <f t="shared" si="1234"/>
        <v>45963088.399999999</v>
      </c>
      <c r="S1346" s="105">
        <f t="shared" ref="S1346:Z1346" si="1269">+S1347</f>
        <v>4562880.42</v>
      </c>
      <c r="T1346" s="105">
        <f t="shared" si="1269"/>
        <v>5927295.8600000003</v>
      </c>
      <c r="U1346" s="105">
        <f t="shared" si="1269"/>
        <v>6284386.1799999997</v>
      </c>
      <c r="V1346" s="105">
        <f t="shared" si="1269"/>
        <v>4362102.700000003</v>
      </c>
      <c r="W1346" s="105">
        <f t="shared" si="1269"/>
        <v>6886391.5099999998</v>
      </c>
      <c r="X1346" s="105">
        <f t="shared" si="1269"/>
        <v>0</v>
      </c>
      <c r="Y1346" s="105">
        <f t="shared" si="1269"/>
        <v>0</v>
      </c>
      <c r="Z1346" s="105">
        <f t="shared" si="1269"/>
        <v>0</v>
      </c>
      <c r="AA1346" s="105">
        <f t="shared" si="1206"/>
        <v>28023056.670000002</v>
      </c>
      <c r="AB1346" s="105">
        <f t="shared" si="1077"/>
        <v>73986145.069999993</v>
      </c>
      <c r="AC1346" s="104">
        <v>0</v>
      </c>
    </row>
    <row r="1347" spans="1:29" ht="25.5" customHeight="1" x14ac:dyDescent="0.2">
      <c r="B1347" s="97" t="s">
        <v>861</v>
      </c>
      <c r="C1347" s="98" t="s">
        <v>860</v>
      </c>
      <c r="D1347" s="287"/>
      <c r="E1347" s="285">
        <f>SUM('ADICIONES  2018'!C1347:M1347)</f>
        <v>0</v>
      </c>
      <c r="F1347" s="287"/>
      <c r="G1347" s="287"/>
      <c r="H1347" s="287"/>
      <c r="I1347" s="287"/>
      <c r="J1347" s="287"/>
      <c r="K1347" s="287">
        <f t="shared" si="1261"/>
        <v>0</v>
      </c>
      <c r="L1347" s="287">
        <v>8386417.5300000003</v>
      </c>
      <c r="M1347" s="287">
        <v>6565969.3499999996</v>
      </c>
      <c r="N1347" s="287">
        <v>8383148.7599999998</v>
      </c>
      <c r="O1347" s="287">
        <v>11141906.640000001</v>
      </c>
      <c r="P1347" s="287">
        <v>6816421.9000000004</v>
      </c>
      <c r="Q1347" s="287">
        <v>4669224.22</v>
      </c>
      <c r="R1347" s="287">
        <f t="shared" si="1234"/>
        <v>45963088.399999999</v>
      </c>
      <c r="S1347" s="287">
        <v>4562880.42</v>
      </c>
      <c r="T1347" s="287">
        <v>5927295.8600000003</v>
      </c>
      <c r="U1347" s="287">
        <v>6284386.1799999997</v>
      </c>
      <c r="V1347" s="287">
        <v>4362102.700000003</v>
      </c>
      <c r="W1347" s="287">
        <v>6886391.5099999998</v>
      </c>
      <c r="X1347" s="287"/>
      <c r="Y1347" s="287"/>
      <c r="Z1347" s="287"/>
      <c r="AA1347" s="287">
        <f t="shared" si="1206"/>
        <v>28023056.670000002</v>
      </c>
      <c r="AB1347" s="287">
        <f t="shared" si="1077"/>
        <v>73986145.069999993</v>
      </c>
      <c r="AC1347" s="37">
        <v>0</v>
      </c>
    </row>
    <row r="1348" spans="1:29" s="79" customFormat="1" ht="47.25" x14ac:dyDescent="0.2">
      <c r="A1348" s="363"/>
      <c r="B1348" s="110" t="s">
        <v>2596</v>
      </c>
      <c r="C1348" s="106" t="s">
        <v>2597</v>
      </c>
      <c r="D1348" s="105">
        <f>+D1349</f>
        <v>0</v>
      </c>
      <c r="E1348" s="105">
        <f>SUM('ADICIONES  2018'!C1348:M1348)</f>
        <v>0</v>
      </c>
      <c r="F1348" s="105">
        <f t="shared" ref="F1348:J1348" si="1270">+F1349</f>
        <v>0</v>
      </c>
      <c r="G1348" s="105">
        <f t="shared" si="1270"/>
        <v>0</v>
      </c>
      <c r="H1348" s="105">
        <f t="shared" si="1270"/>
        <v>0</v>
      </c>
      <c r="I1348" s="105">
        <f t="shared" si="1270"/>
        <v>0</v>
      </c>
      <c r="J1348" s="105">
        <f t="shared" si="1270"/>
        <v>0</v>
      </c>
      <c r="K1348" s="105">
        <f t="shared" si="1261"/>
        <v>0</v>
      </c>
      <c r="L1348" s="105">
        <f t="shared" ref="L1348:Q1348" si="1271">+L1349</f>
        <v>0</v>
      </c>
      <c r="M1348" s="105">
        <f t="shared" si="1271"/>
        <v>0</v>
      </c>
      <c r="N1348" s="105">
        <f t="shared" si="1271"/>
        <v>0</v>
      </c>
      <c r="O1348" s="105">
        <f t="shared" si="1271"/>
        <v>0</v>
      </c>
      <c r="P1348" s="105">
        <f t="shared" si="1271"/>
        <v>0</v>
      </c>
      <c r="Q1348" s="105">
        <f t="shared" si="1271"/>
        <v>0</v>
      </c>
      <c r="R1348" s="105">
        <f t="shared" si="1234"/>
        <v>0</v>
      </c>
      <c r="S1348" s="105">
        <f t="shared" ref="S1348:Z1348" si="1272">+S1349</f>
        <v>0</v>
      </c>
      <c r="T1348" s="105">
        <f t="shared" si="1272"/>
        <v>65047716</v>
      </c>
      <c r="U1348" s="105">
        <f t="shared" si="1272"/>
        <v>8106781</v>
      </c>
      <c r="V1348" s="105">
        <f t="shared" si="1272"/>
        <v>9945415</v>
      </c>
      <c r="W1348" s="105">
        <f t="shared" si="1272"/>
        <v>0</v>
      </c>
      <c r="X1348" s="105">
        <f t="shared" si="1272"/>
        <v>0</v>
      </c>
      <c r="Y1348" s="105">
        <f t="shared" si="1272"/>
        <v>0</v>
      </c>
      <c r="Z1348" s="105">
        <f t="shared" si="1272"/>
        <v>0</v>
      </c>
      <c r="AA1348" s="105">
        <f t="shared" si="1206"/>
        <v>83099912</v>
      </c>
      <c r="AB1348" s="105">
        <f t="shared" si="1077"/>
        <v>83099912</v>
      </c>
      <c r="AC1348" s="104">
        <v>1</v>
      </c>
    </row>
    <row r="1349" spans="1:29" ht="28.5" x14ac:dyDescent="0.2">
      <c r="B1349" s="97" t="s">
        <v>2598</v>
      </c>
      <c r="C1349" s="98" t="s">
        <v>2597</v>
      </c>
      <c r="D1349" s="287"/>
      <c r="E1349" s="285">
        <f>SUM('ADICIONES  2018'!C1349:M1349)</f>
        <v>0</v>
      </c>
      <c r="F1349" s="287"/>
      <c r="G1349" s="287"/>
      <c r="H1349" s="287"/>
      <c r="I1349" s="287"/>
      <c r="J1349" s="287"/>
      <c r="K1349" s="287">
        <f t="shared" si="1261"/>
        <v>0</v>
      </c>
      <c r="L1349" s="287"/>
      <c r="M1349" s="287"/>
      <c r="N1349" s="287"/>
      <c r="O1349" s="287"/>
      <c r="P1349" s="287"/>
      <c r="Q1349" s="287"/>
      <c r="R1349" s="287">
        <f t="shared" si="1234"/>
        <v>0</v>
      </c>
      <c r="S1349" s="287"/>
      <c r="T1349" s="287">
        <v>65047716</v>
      </c>
      <c r="U1349" s="287">
        <v>8106781</v>
      </c>
      <c r="V1349" s="287">
        <v>9945415</v>
      </c>
      <c r="W1349" s="287"/>
      <c r="X1349" s="287"/>
      <c r="Y1349" s="287"/>
      <c r="Z1349" s="287"/>
      <c r="AA1349" s="287">
        <f t="shared" si="1206"/>
        <v>83099912</v>
      </c>
      <c r="AB1349" s="287">
        <f t="shared" si="1077"/>
        <v>83099912</v>
      </c>
      <c r="AC1349" s="37">
        <v>2</v>
      </c>
    </row>
    <row r="1350" spans="1:29" s="79" customFormat="1" ht="31.5" x14ac:dyDescent="0.2">
      <c r="A1350" s="363"/>
      <c r="B1350" s="110" t="s">
        <v>2599</v>
      </c>
      <c r="C1350" s="106" t="s">
        <v>2600</v>
      </c>
      <c r="D1350" s="105">
        <f>+D1351</f>
        <v>0</v>
      </c>
      <c r="E1350" s="105">
        <f>SUM('ADICIONES  2018'!C1350:M1350)</f>
        <v>0</v>
      </c>
      <c r="F1350" s="105">
        <f t="shared" ref="F1350:J1350" si="1273">+F1351</f>
        <v>0</v>
      </c>
      <c r="G1350" s="105">
        <f t="shared" si="1273"/>
        <v>0</v>
      </c>
      <c r="H1350" s="105">
        <f t="shared" si="1273"/>
        <v>0</v>
      </c>
      <c r="I1350" s="105">
        <f t="shared" si="1273"/>
        <v>0</v>
      </c>
      <c r="J1350" s="105">
        <f t="shared" si="1273"/>
        <v>0</v>
      </c>
      <c r="K1350" s="105">
        <f t="shared" si="1261"/>
        <v>0</v>
      </c>
      <c r="L1350" s="105">
        <f t="shared" ref="L1350:Q1350" si="1274">+L1351</f>
        <v>0</v>
      </c>
      <c r="M1350" s="105">
        <f t="shared" si="1274"/>
        <v>0</v>
      </c>
      <c r="N1350" s="105">
        <f t="shared" si="1274"/>
        <v>0</v>
      </c>
      <c r="O1350" s="105">
        <f t="shared" si="1274"/>
        <v>0</v>
      </c>
      <c r="P1350" s="105">
        <f t="shared" si="1274"/>
        <v>0</v>
      </c>
      <c r="Q1350" s="105">
        <f t="shared" si="1274"/>
        <v>0</v>
      </c>
      <c r="R1350" s="105">
        <f t="shared" si="1234"/>
        <v>0</v>
      </c>
      <c r="S1350" s="105">
        <f t="shared" ref="S1350:Z1350" si="1275">+S1351</f>
        <v>0</v>
      </c>
      <c r="T1350" s="105">
        <f t="shared" si="1275"/>
        <v>9491788.6300000008</v>
      </c>
      <c r="U1350" s="105">
        <f t="shared" si="1275"/>
        <v>809882.80999999866</v>
      </c>
      <c r="V1350" s="105">
        <f t="shared" si="1275"/>
        <v>1211424.1500000004</v>
      </c>
      <c r="W1350" s="105">
        <f t="shared" si="1275"/>
        <v>1124885.3500000001</v>
      </c>
      <c r="X1350" s="105">
        <f t="shared" si="1275"/>
        <v>0</v>
      </c>
      <c r="Y1350" s="105">
        <f t="shared" si="1275"/>
        <v>0</v>
      </c>
      <c r="Z1350" s="105">
        <f t="shared" si="1275"/>
        <v>0</v>
      </c>
      <c r="AA1350" s="105">
        <f t="shared" si="1206"/>
        <v>12637980.939999999</v>
      </c>
      <c r="AB1350" s="105">
        <f t="shared" si="1077"/>
        <v>12637980.939999999</v>
      </c>
      <c r="AC1350" s="104">
        <v>3</v>
      </c>
    </row>
    <row r="1351" spans="1:29" ht="28.5" x14ac:dyDescent="0.2">
      <c r="B1351" s="97" t="s">
        <v>2601</v>
      </c>
      <c r="C1351" s="98" t="s">
        <v>2600</v>
      </c>
      <c r="D1351" s="287"/>
      <c r="E1351" s="285">
        <f>SUM('ADICIONES  2018'!C1351:M1351)</f>
        <v>0</v>
      </c>
      <c r="F1351" s="287"/>
      <c r="G1351" s="287"/>
      <c r="H1351" s="287"/>
      <c r="I1351" s="287"/>
      <c r="J1351" s="287"/>
      <c r="K1351" s="287">
        <f t="shared" si="1261"/>
        <v>0</v>
      </c>
      <c r="L1351" s="287"/>
      <c r="M1351" s="287"/>
      <c r="N1351" s="287"/>
      <c r="O1351" s="287"/>
      <c r="P1351" s="287"/>
      <c r="Q1351" s="287"/>
      <c r="R1351" s="287">
        <f t="shared" si="1234"/>
        <v>0</v>
      </c>
      <c r="S1351" s="287"/>
      <c r="T1351" s="287">
        <v>9491788.6300000008</v>
      </c>
      <c r="U1351" s="287">
        <v>809882.80999999866</v>
      </c>
      <c r="V1351" s="287">
        <v>1211424.1500000004</v>
      </c>
      <c r="W1351" s="287">
        <v>1124885.3500000001</v>
      </c>
      <c r="X1351" s="287"/>
      <c r="Y1351" s="287"/>
      <c r="Z1351" s="287"/>
      <c r="AA1351" s="287">
        <f t="shared" si="1206"/>
        <v>12637980.939999999</v>
      </c>
      <c r="AB1351" s="287">
        <f t="shared" si="1077"/>
        <v>12637980.939999999</v>
      </c>
      <c r="AC1351" s="37">
        <v>4</v>
      </c>
    </row>
    <row r="1352" spans="1:29" s="79" customFormat="1" ht="47.25" x14ac:dyDescent="0.2">
      <c r="A1352" s="363"/>
      <c r="B1352" s="110" t="s">
        <v>2602</v>
      </c>
      <c r="C1352" s="106" t="s">
        <v>2603</v>
      </c>
      <c r="D1352" s="105">
        <f>+D1353</f>
        <v>0</v>
      </c>
      <c r="E1352" s="105">
        <f>SUM('ADICIONES  2018'!C1352:M1352)</f>
        <v>0</v>
      </c>
      <c r="F1352" s="105">
        <f t="shared" ref="F1352:J1352" si="1276">+F1353</f>
        <v>0</v>
      </c>
      <c r="G1352" s="105">
        <f t="shared" si="1276"/>
        <v>0</v>
      </c>
      <c r="H1352" s="105">
        <f t="shared" si="1276"/>
        <v>0</v>
      </c>
      <c r="I1352" s="105">
        <f t="shared" si="1276"/>
        <v>0</v>
      </c>
      <c r="J1352" s="105">
        <f t="shared" si="1276"/>
        <v>0</v>
      </c>
      <c r="K1352" s="105">
        <f t="shared" si="1261"/>
        <v>0</v>
      </c>
      <c r="L1352" s="105">
        <f t="shared" ref="L1352:Q1352" si="1277">+L1353</f>
        <v>0</v>
      </c>
      <c r="M1352" s="105">
        <f t="shared" si="1277"/>
        <v>0</v>
      </c>
      <c r="N1352" s="105">
        <f t="shared" si="1277"/>
        <v>0</v>
      </c>
      <c r="O1352" s="105">
        <f t="shared" si="1277"/>
        <v>0</v>
      </c>
      <c r="P1352" s="105">
        <f t="shared" si="1277"/>
        <v>0</v>
      </c>
      <c r="Q1352" s="105">
        <f t="shared" si="1277"/>
        <v>0</v>
      </c>
      <c r="R1352" s="105">
        <f t="shared" si="1234"/>
        <v>0</v>
      </c>
      <c r="S1352" s="105">
        <f t="shared" ref="S1352:Z1352" si="1278">+S1353</f>
        <v>0</v>
      </c>
      <c r="T1352" s="105">
        <f t="shared" si="1278"/>
        <v>2304346.96</v>
      </c>
      <c r="U1352" s="105">
        <f t="shared" si="1278"/>
        <v>356583.66999999993</v>
      </c>
      <c r="V1352" s="105">
        <f t="shared" si="1278"/>
        <v>367522</v>
      </c>
      <c r="W1352" s="105">
        <f t="shared" si="1278"/>
        <v>356198.38</v>
      </c>
      <c r="X1352" s="105">
        <f t="shared" si="1278"/>
        <v>0</v>
      </c>
      <c r="Y1352" s="105">
        <f t="shared" si="1278"/>
        <v>0</v>
      </c>
      <c r="Z1352" s="105">
        <f t="shared" si="1278"/>
        <v>0</v>
      </c>
      <c r="AA1352" s="105">
        <f t="shared" si="1206"/>
        <v>3384651.01</v>
      </c>
      <c r="AB1352" s="105">
        <f t="shared" si="1077"/>
        <v>3384651.01</v>
      </c>
      <c r="AC1352" s="104">
        <v>5</v>
      </c>
    </row>
    <row r="1353" spans="1:29" ht="28.5" x14ac:dyDescent="0.2">
      <c r="B1353" s="97" t="s">
        <v>2604</v>
      </c>
      <c r="C1353" s="98" t="s">
        <v>2603</v>
      </c>
      <c r="D1353" s="287"/>
      <c r="E1353" s="285">
        <f>SUM('ADICIONES  2018'!C1353:M1353)</f>
        <v>0</v>
      </c>
      <c r="F1353" s="287"/>
      <c r="G1353" s="287"/>
      <c r="H1353" s="287"/>
      <c r="I1353" s="287"/>
      <c r="J1353" s="287"/>
      <c r="K1353" s="287">
        <f t="shared" si="1261"/>
        <v>0</v>
      </c>
      <c r="L1353" s="287"/>
      <c r="M1353" s="287"/>
      <c r="N1353" s="287"/>
      <c r="O1353" s="287"/>
      <c r="P1353" s="287"/>
      <c r="Q1353" s="287"/>
      <c r="R1353" s="287">
        <f t="shared" si="1234"/>
        <v>0</v>
      </c>
      <c r="S1353" s="287"/>
      <c r="T1353" s="287">
        <v>2304346.96</v>
      </c>
      <c r="U1353" s="287">
        <v>356583.66999999993</v>
      </c>
      <c r="V1353" s="287">
        <v>367522</v>
      </c>
      <c r="W1353" s="287">
        <v>356198.38</v>
      </c>
      <c r="X1353" s="287"/>
      <c r="Y1353" s="287"/>
      <c r="Z1353" s="287"/>
      <c r="AA1353" s="287">
        <f t="shared" si="1206"/>
        <v>3384651.01</v>
      </c>
      <c r="AB1353" s="287">
        <f t="shared" si="1077"/>
        <v>3384651.01</v>
      </c>
      <c r="AC1353" s="37">
        <v>6</v>
      </c>
    </row>
    <row r="1354" spans="1:29" s="79" customFormat="1" ht="31.5" x14ac:dyDescent="0.2">
      <c r="A1354" s="363"/>
      <c r="B1354" s="110" t="s">
        <v>2605</v>
      </c>
      <c r="C1354" s="106" t="s">
        <v>2606</v>
      </c>
      <c r="D1354" s="105">
        <f>+D1355</f>
        <v>0</v>
      </c>
      <c r="E1354" s="105">
        <f>SUM('ADICIONES  2018'!C1354:M1354)</f>
        <v>0</v>
      </c>
      <c r="F1354" s="105">
        <f t="shared" ref="F1354:J1354" si="1279">+F1355</f>
        <v>0</v>
      </c>
      <c r="G1354" s="105">
        <f t="shared" si="1279"/>
        <v>0</v>
      </c>
      <c r="H1354" s="105">
        <f t="shared" si="1279"/>
        <v>0</v>
      </c>
      <c r="I1354" s="105">
        <f t="shared" si="1279"/>
        <v>0</v>
      </c>
      <c r="J1354" s="105">
        <f t="shared" si="1279"/>
        <v>0</v>
      </c>
      <c r="K1354" s="105">
        <f t="shared" si="1261"/>
        <v>0</v>
      </c>
      <c r="L1354" s="105">
        <f t="shared" ref="L1354:Q1354" si="1280">+L1355</f>
        <v>0</v>
      </c>
      <c r="M1354" s="105">
        <f t="shared" si="1280"/>
        <v>0</v>
      </c>
      <c r="N1354" s="105">
        <f t="shared" si="1280"/>
        <v>0</v>
      </c>
      <c r="O1354" s="105">
        <f t="shared" si="1280"/>
        <v>0</v>
      </c>
      <c r="P1354" s="105">
        <f t="shared" si="1280"/>
        <v>0</v>
      </c>
      <c r="Q1354" s="105">
        <f t="shared" si="1280"/>
        <v>0</v>
      </c>
      <c r="R1354" s="105">
        <f t="shared" si="1234"/>
        <v>0</v>
      </c>
      <c r="S1354" s="105">
        <f t="shared" ref="S1354:Z1354" si="1281">+S1355</f>
        <v>0</v>
      </c>
      <c r="T1354" s="105">
        <f t="shared" si="1281"/>
        <v>0</v>
      </c>
      <c r="U1354" s="105">
        <f t="shared" si="1281"/>
        <v>20976407</v>
      </c>
      <c r="V1354" s="105">
        <f t="shared" si="1281"/>
        <v>3139917</v>
      </c>
      <c r="W1354" s="105">
        <f t="shared" si="1281"/>
        <v>34720160</v>
      </c>
      <c r="X1354" s="105">
        <f t="shared" si="1281"/>
        <v>0</v>
      </c>
      <c r="Y1354" s="105">
        <f t="shared" si="1281"/>
        <v>0</v>
      </c>
      <c r="Z1354" s="105">
        <f t="shared" si="1281"/>
        <v>0</v>
      </c>
      <c r="AA1354" s="105">
        <f t="shared" si="1206"/>
        <v>58836484</v>
      </c>
      <c r="AB1354" s="105">
        <f t="shared" si="1077"/>
        <v>58836484</v>
      </c>
      <c r="AC1354" s="104">
        <v>7</v>
      </c>
    </row>
    <row r="1355" spans="1:29" x14ac:dyDescent="0.2">
      <c r="B1355" s="97" t="s">
        <v>2607</v>
      </c>
      <c r="C1355" s="98" t="s">
        <v>2606</v>
      </c>
      <c r="D1355" s="287"/>
      <c r="E1355" s="285">
        <f>SUM('ADICIONES  2018'!C1355:M1355)</f>
        <v>0</v>
      </c>
      <c r="F1355" s="287"/>
      <c r="G1355" s="287"/>
      <c r="H1355" s="287"/>
      <c r="I1355" s="287"/>
      <c r="J1355" s="287"/>
      <c r="K1355" s="287">
        <f t="shared" si="1261"/>
        <v>0</v>
      </c>
      <c r="L1355" s="287"/>
      <c r="M1355" s="287"/>
      <c r="N1355" s="287"/>
      <c r="O1355" s="287"/>
      <c r="P1355" s="287"/>
      <c r="Q1355" s="287"/>
      <c r="R1355" s="287">
        <f t="shared" si="1234"/>
        <v>0</v>
      </c>
      <c r="S1355" s="287"/>
      <c r="T1355" s="287"/>
      <c r="U1355" s="287">
        <v>20976407</v>
      </c>
      <c r="V1355" s="287">
        <v>3139917</v>
      </c>
      <c r="W1355" s="287">
        <v>34720160</v>
      </c>
      <c r="X1355" s="287"/>
      <c r="Y1355" s="287"/>
      <c r="Z1355" s="287"/>
      <c r="AA1355" s="287">
        <f t="shared" si="1206"/>
        <v>58836484</v>
      </c>
      <c r="AB1355" s="287">
        <f t="shared" si="1077"/>
        <v>58836484</v>
      </c>
      <c r="AC1355" s="37">
        <v>8</v>
      </c>
    </row>
    <row r="1356" spans="1:29" s="79" customFormat="1" ht="31.5" x14ac:dyDescent="0.2">
      <c r="A1356" s="363"/>
      <c r="B1356" s="110" t="s">
        <v>2608</v>
      </c>
      <c r="C1356" s="106" t="s">
        <v>2609</v>
      </c>
      <c r="D1356" s="105">
        <f>+D1357</f>
        <v>0</v>
      </c>
      <c r="E1356" s="105">
        <f>SUM('ADICIONES  2018'!C1356:M1356)</f>
        <v>0</v>
      </c>
      <c r="F1356" s="105">
        <f t="shared" ref="F1356:J1356" si="1282">+F1357</f>
        <v>0</v>
      </c>
      <c r="G1356" s="105">
        <f t="shared" si="1282"/>
        <v>0</v>
      </c>
      <c r="H1356" s="105">
        <f t="shared" si="1282"/>
        <v>0</v>
      </c>
      <c r="I1356" s="105">
        <f t="shared" si="1282"/>
        <v>0</v>
      </c>
      <c r="J1356" s="105">
        <f t="shared" si="1282"/>
        <v>0</v>
      </c>
      <c r="K1356" s="105">
        <f t="shared" si="1261"/>
        <v>0</v>
      </c>
      <c r="L1356" s="105">
        <f t="shared" ref="L1356:Q1356" si="1283">+L1357</f>
        <v>0</v>
      </c>
      <c r="M1356" s="105">
        <f t="shared" si="1283"/>
        <v>0</v>
      </c>
      <c r="N1356" s="105">
        <f t="shared" si="1283"/>
        <v>0</v>
      </c>
      <c r="O1356" s="105">
        <f t="shared" si="1283"/>
        <v>0</v>
      </c>
      <c r="P1356" s="105">
        <f t="shared" si="1283"/>
        <v>0</v>
      </c>
      <c r="Q1356" s="105">
        <f t="shared" si="1283"/>
        <v>0</v>
      </c>
      <c r="R1356" s="105">
        <f t="shared" si="1234"/>
        <v>0</v>
      </c>
      <c r="S1356" s="105">
        <f t="shared" ref="S1356:Z1356" si="1284">+S1357</f>
        <v>0</v>
      </c>
      <c r="T1356" s="105">
        <f t="shared" si="1284"/>
        <v>0</v>
      </c>
      <c r="U1356" s="105">
        <f t="shared" si="1284"/>
        <v>0</v>
      </c>
      <c r="V1356" s="105">
        <f t="shared" si="1284"/>
        <v>0</v>
      </c>
      <c r="W1356" s="105">
        <f t="shared" si="1284"/>
        <v>0</v>
      </c>
      <c r="X1356" s="105">
        <f t="shared" si="1284"/>
        <v>0</v>
      </c>
      <c r="Y1356" s="105">
        <f t="shared" si="1284"/>
        <v>0</v>
      </c>
      <c r="Z1356" s="105">
        <f t="shared" si="1284"/>
        <v>0</v>
      </c>
      <c r="AA1356" s="105">
        <f t="shared" si="1206"/>
        <v>0</v>
      </c>
      <c r="AB1356" s="105">
        <f t="shared" si="1077"/>
        <v>0</v>
      </c>
      <c r="AC1356" s="104">
        <v>9</v>
      </c>
    </row>
    <row r="1357" spans="1:29" ht="28.5" x14ac:dyDescent="0.2">
      <c r="B1357" s="97" t="s">
        <v>2610</v>
      </c>
      <c r="C1357" s="98" t="s">
        <v>2609</v>
      </c>
      <c r="D1357" s="287"/>
      <c r="E1357" s="285">
        <f>SUM('ADICIONES  2018'!C1357:M1357)</f>
        <v>0</v>
      </c>
      <c r="F1357" s="287"/>
      <c r="G1357" s="287"/>
      <c r="H1357" s="287"/>
      <c r="I1357" s="287"/>
      <c r="J1357" s="287"/>
      <c r="K1357" s="287">
        <f t="shared" si="1261"/>
        <v>0</v>
      </c>
      <c r="L1357" s="287"/>
      <c r="M1357" s="287"/>
      <c r="N1357" s="287"/>
      <c r="O1357" s="287"/>
      <c r="P1357" s="287"/>
      <c r="Q1357" s="287"/>
      <c r="R1357" s="287">
        <f t="shared" si="1234"/>
        <v>0</v>
      </c>
      <c r="S1357" s="287"/>
      <c r="T1357" s="287"/>
      <c r="U1357" s="287">
        <v>0</v>
      </c>
      <c r="V1357" s="287">
        <v>0</v>
      </c>
      <c r="W1357" s="287">
        <v>0</v>
      </c>
      <c r="X1357" s="287"/>
      <c r="Y1357" s="287"/>
      <c r="Z1357" s="287"/>
      <c r="AA1357" s="287">
        <f t="shared" si="1206"/>
        <v>0</v>
      </c>
      <c r="AB1357" s="287">
        <f t="shared" si="1077"/>
        <v>0</v>
      </c>
      <c r="AC1357" s="37">
        <v>10</v>
      </c>
    </row>
    <row r="1358" spans="1:29" s="79" customFormat="1" ht="31.5" x14ac:dyDescent="0.2">
      <c r="A1358" s="363"/>
      <c r="B1358" s="110" t="s">
        <v>2611</v>
      </c>
      <c r="C1358" s="106" t="s">
        <v>2612</v>
      </c>
      <c r="D1358" s="105">
        <f>+D1359</f>
        <v>0</v>
      </c>
      <c r="E1358" s="105">
        <f>SUM('ADICIONES  2018'!C1358:M1358)</f>
        <v>0</v>
      </c>
      <c r="F1358" s="105">
        <f t="shared" ref="F1358:J1358" si="1285">+F1359</f>
        <v>0</v>
      </c>
      <c r="G1358" s="105">
        <f t="shared" si="1285"/>
        <v>0</v>
      </c>
      <c r="H1358" s="105">
        <f t="shared" si="1285"/>
        <v>0</v>
      </c>
      <c r="I1358" s="105">
        <f t="shared" si="1285"/>
        <v>0</v>
      </c>
      <c r="J1358" s="105">
        <f t="shared" si="1285"/>
        <v>0</v>
      </c>
      <c r="K1358" s="105">
        <f t="shared" si="1261"/>
        <v>0</v>
      </c>
      <c r="L1358" s="105">
        <f t="shared" ref="L1358:Q1358" si="1286">+L1359</f>
        <v>0</v>
      </c>
      <c r="M1358" s="105">
        <f t="shared" si="1286"/>
        <v>0</v>
      </c>
      <c r="N1358" s="105">
        <f t="shared" si="1286"/>
        <v>0</v>
      </c>
      <c r="O1358" s="105">
        <f t="shared" si="1286"/>
        <v>0</v>
      </c>
      <c r="P1358" s="105">
        <f t="shared" si="1286"/>
        <v>0</v>
      </c>
      <c r="Q1358" s="105">
        <f t="shared" si="1286"/>
        <v>0</v>
      </c>
      <c r="R1358" s="105">
        <f t="shared" si="1234"/>
        <v>0</v>
      </c>
      <c r="S1358" s="105">
        <f t="shared" ref="S1358:Z1358" si="1287">+S1359</f>
        <v>0</v>
      </c>
      <c r="T1358" s="105">
        <f t="shared" si="1287"/>
        <v>0</v>
      </c>
      <c r="U1358" s="105">
        <f t="shared" si="1287"/>
        <v>489915</v>
      </c>
      <c r="V1358" s="105">
        <f t="shared" si="1287"/>
        <v>138245</v>
      </c>
      <c r="W1358" s="105">
        <f t="shared" si="1287"/>
        <v>447451</v>
      </c>
      <c r="X1358" s="105">
        <f t="shared" si="1287"/>
        <v>0</v>
      </c>
      <c r="Y1358" s="105">
        <f t="shared" si="1287"/>
        <v>0</v>
      </c>
      <c r="Z1358" s="105">
        <f t="shared" si="1287"/>
        <v>0</v>
      </c>
      <c r="AA1358" s="105">
        <f t="shared" si="1206"/>
        <v>1075611</v>
      </c>
      <c r="AB1358" s="105">
        <f t="shared" si="1077"/>
        <v>1075611</v>
      </c>
      <c r="AC1358" s="104">
        <v>11</v>
      </c>
    </row>
    <row r="1359" spans="1:29" x14ac:dyDescent="0.2">
      <c r="B1359" s="97" t="s">
        <v>2613</v>
      </c>
      <c r="C1359" s="98" t="s">
        <v>2612</v>
      </c>
      <c r="D1359" s="287"/>
      <c r="E1359" s="285">
        <f>SUM('ADICIONES  2018'!C1359:M1359)</f>
        <v>0</v>
      </c>
      <c r="F1359" s="287"/>
      <c r="G1359" s="287"/>
      <c r="H1359" s="287"/>
      <c r="I1359" s="287"/>
      <c r="J1359" s="287"/>
      <c r="K1359" s="287">
        <f t="shared" si="1261"/>
        <v>0</v>
      </c>
      <c r="L1359" s="287"/>
      <c r="M1359" s="287"/>
      <c r="N1359" s="287"/>
      <c r="O1359" s="287"/>
      <c r="P1359" s="287"/>
      <c r="Q1359" s="287"/>
      <c r="R1359" s="287">
        <f t="shared" si="1234"/>
        <v>0</v>
      </c>
      <c r="S1359" s="287"/>
      <c r="T1359" s="287"/>
      <c r="U1359" s="287">
        <v>489915</v>
      </c>
      <c r="V1359" s="287">
        <v>138245</v>
      </c>
      <c r="W1359" s="287">
        <v>447451</v>
      </c>
      <c r="X1359" s="287"/>
      <c r="Y1359" s="287"/>
      <c r="Z1359" s="287"/>
      <c r="AA1359" s="287">
        <f t="shared" si="1206"/>
        <v>1075611</v>
      </c>
      <c r="AB1359" s="287">
        <f t="shared" si="1077"/>
        <v>1075611</v>
      </c>
      <c r="AC1359" s="37">
        <v>12</v>
      </c>
    </row>
    <row r="1360" spans="1:29" s="79" customFormat="1" ht="30.75" customHeight="1" x14ac:dyDescent="0.2">
      <c r="A1360" s="363"/>
      <c r="B1360" s="110" t="s">
        <v>1191</v>
      </c>
      <c r="C1360" s="106" t="s">
        <v>1193</v>
      </c>
      <c r="D1360" s="105">
        <f>+D1361</f>
        <v>0</v>
      </c>
      <c r="E1360" s="105">
        <f>SUM('ADICIONES  2018'!C1360:M1360)</f>
        <v>0</v>
      </c>
      <c r="F1360" s="105">
        <f t="shared" ref="F1360:J1360" si="1288">+F1361</f>
        <v>0</v>
      </c>
      <c r="G1360" s="105">
        <f t="shared" si="1288"/>
        <v>0</v>
      </c>
      <c r="H1360" s="105">
        <f t="shared" si="1288"/>
        <v>0</v>
      </c>
      <c r="I1360" s="105">
        <f t="shared" si="1288"/>
        <v>0</v>
      </c>
      <c r="J1360" s="105">
        <f t="shared" si="1288"/>
        <v>0</v>
      </c>
      <c r="K1360" s="105">
        <f t="shared" si="1261"/>
        <v>0</v>
      </c>
      <c r="L1360" s="105">
        <f t="shared" ref="L1360:Q1360" si="1289">+L1361</f>
        <v>0</v>
      </c>
      <c r="M1360" s="105">
        <f t="shared" si="1289"/>
        <v>621242</v>
      </c>
      <c r="N1360" s="105">
        <f t="shared" si="1289"/>
        <v>16263195</v>
      </c>
      <c r="O1360" s="105">
        <f t="shared" si="1289"/>
        <v>391682</v>
      </c>
      <c r="P1360" s="105">
        <f t="shared" si="1289"/>
        <v>375318</v>
      </c>
      <c r="Q1360" s="105">
        <f t="shared" si="1289"/>
        <v>49647</v>
      </c>
      <c r="R1360" s="105">
        <f t="shared" si="1234"/>
        <v>17701084</v>
      </c>
      <c r="S1360" s="105">
        <f t="shared" ref="S1360:Z1360" si="1290">+S1361</f>
        <v>46524</v>
      </c>
      <c r="T1360" s="105">
        <f t="shared" si="1290"/>
        <v>46647</v>
      </c>
      <c r="U1360" s="105">
        <f t="shared" si="1290"/>
        <v>46769</v>
      </c>
      <c r="V1360" s="105">
        <f t="shared" si="1290"/>
        <v>46892</v>
      </c>
      <c r="W1360" s="105">
        <f t="shared" si="1290"/>
        <v>0</v>
      </c>
      <c r="X1360" s="105">
        <f t="shared" si="1290"/>
        <v>0</v>
      </c>
      <c r="Y1360" s="105">
        <f t="shared" si="1290"/>
        <v>0</v>
      </c>
      <c r="Z1360" s="105">
        <f t="shared" si="1290"/>
        <v>0</v>
      </c>
      <c r="AA1360" s="105">
        <f t="shared" si="1206"/>
        <v>186832</v>
      </c>
      <c r="AB1360" s="105">
        <f t="shared" si="1077"/>
        <v>17887916</v>
      </c>
      <c r="AC1360" s="104">
        <v>0</v>
      </c>
    </row>
    <row r="1361" spans="1:29" ht="48.75" customHeight="1" x14ac:dyDescent="0.2">
      <c r="B1361" s="97" t="s">
        <v>1192</v>
      </c>
      <c r="C1361" s="112" t="s">
        <v>1194</v>
      </c>
      <c r="D1361" s="287">
        <v>0</v>
      </c>
      <c r="E1361" s="285">
        <f>SUM('ADICIONES  2018'!C1361:M1361)</f>
        <v>0</v>
      </c>
      <c r="F1361" s="287"/>
      <c r="G1361" s="287"/>
      <c r="H1361" s="287"/>
      <c r="I1361" s="287"/>
      <c r="J1361" s="287"/>
      <c r="K1361" s="285">
        <f t="shared" si="1261"/>
        <v>0</v>
      </c>
      <c r="L1361" s="287">
        <v>0</v>
      </c>
      <c r="M1361" s="287">
        <v>621242</v>
      </c>
      <c r="N1361" s="287">
        <v>16263195</v>
      </c>
      <c r="O1361" s="287">
        <v>391682</v>
      </c>
      <c r="P1361" s="287">
        <v>375318</v>
      </c>
      <c r="Q1361" s="287">
        <v>49647</v>
      </c>
      <c r="R1361" s="285">
        <f t="shared" si="1234"/>
        <v>17701084</v>
      </c>
      <c r="S1361" s="287">
        <v>46524</v>
      </c>
      <c r="T1361" s="287">
        <v>46647</v>
      </c>
      <c r="U1361" s="287">
        <v>46769</v>
      </c>
      <c r="V1361" s="287">
        <v>46892</v>
      </c>
      <c r="W1361" s="287">
        <v>0</v>
      </c>
      <c r="X1361" s="287"/>
      <c r="Y1361" s="287"/>
      <c r="Z1361" s="287"/>
      <c r="AA1361" s="287">
        <f t="shared" si="1206"/>
        <v>186832</v>
      </c>
      <c r="AB1361" s="287">
        <f t="shared" si="1077"/>
        <v>17887916</v>
      </c>
      <c r="AC1361" s="37">
        <v>0</v>
      </c>
    </row>
    <row r="1362" spans="1:29" s="79" customFormat="1" ht="31.5" x14ac:dyDescent="0.2">
      <c r="A1362" s="363"/>
      <c r="B1362" s="110" t="s">
        <v>1254</v>
      </c>
      <c r="C1362" s="106" t="s">
        <v>1255</v>
      </c>
      <c r="D1362" s="105">
        <f>+D1363</f>
        <v>0</v>
      </c>
      <c r="E1362" s="105">
        <f>SUM('ADICIONES  2018'!C1362:M1362)</f>
        <v>0</v>
      </c>
      <c r="F1362" s="105">
        <f t="shared" ref="F1362:J1362" si="1291">+F1363</f>
        <v>0</v>
      </c>
      <c r="G1362" s="105">
        <f t="shared" si="1291"/>
        <v>0</v>
      </c>
      <c r="H1362" s="105">
        <f t="shared" si="1291"/>
        <v>0</v>
      </c>
      <c r="I1362" s="105">
        <f t="shared" si="1291"/>
        <v>0</v>
      </c>
      <c r="J1362" s="105">
        <f t="shared" si="1291"/>
        <v>0</v>
      </c>
      <c r="K1362" s="105">
        <f t="shared" si="1261"/>
        <v>0</v>
      </c>
      <c r="L1362" s="105">
        <f t="shared" ref="L1362:Q1362" si="1292">+L1363</f>
        <v>1044580</v>
      </c>
      <c r="M1362" s="105">
        <f t="shared" si="1292"/>
        <v>1054030</v>
      </c>
      <c r="N1362" s="105">
        <f t="shared" si="1292"/>
        <v>1444661</v>
      </c>
      <c r="O1362" s="105">
        <f t="shared" si="1292"/>
        <v>2240461</v>
      </c>
      <c r="P1362" s="105">
        <f t="shared" si="1292"/>
        <v>2148646</v>
      </c>
      <c r="Q1362" s="105">
        <f t="shared" si="1292"/>
        <v>1732747</v>
      </c>
      <c r="R1362" s="105">
        <f t="shared" si="1234"/>
        <v>9665125</v>
      </c>
      <c r="S1362" s="105">
        <f t="shared" ref="S1362:Z1362" si="1293">+S1363</f>
        <v>1746939</v>
      </c>
      <c r="T1362" s="105">
        <f t="shared" si="1293"/>
        <v>1736746</v>
      </c>
      <c r="U1362" s="105">
        <f t="shared" si="1293"/>
        <v>1636166</v>
      </c>
      <c r="V1362" s="105">
        <f t="shared" si="1293"/>
        <v>1539581</v>
      </c>
      <c r="W1362" s="105">
        <f t="shared" si="1293"/>
        <v>1214518</v>
      </c>
      <c r="X1362" s="105">
        <f t="shared" si="1293"/>
        <v>0</v>
      </c>
      <c r="Y1362" s="105">
        <f t="shared" si="1293"/>
        <v>0</v>
      </c>
      <c r="Z1362" s="105">
        <f t="shared" si="1293"/>
        <v>0</v>
      </c>
      <c r="AA1362" s="105">
        <f t="shared" si="1206"/>
        <v>7873950</v>
      </c>
      <c r="AB1362" s="105">
        <f t="shared" si="1077"/>
        <v>17539075</v>
      </c>
      <c r="AC1362" s="104">
        <v>0</v>
      </c>
    </row>
    <row r="1363" spans="1:29" x14ac:dyDescent="0.2">
      <c r="B1363" s="97" t="s">
        <v>1256</v>
      </c>
      <c r="C1363" s="112" t="s">
        <v>1257</v>
      </c>
      <c r="D1363" s="287">
        <v>0</v>
      </c>
      <c r="E1363" s="285">
        <f>SUM('ADICIONES  2018'!C1363:M1363)</f>
        <v>0</v>
      </c>
      <c r="F1363" s="287"/>
      <c r="G1363" s="287"/>
      <c r="H1363" s="287"/>
      <c r="I1363" s="287"/>
      <c r="J1363" s="287"/>
      <c r="K1363" s="285">
        <f t="shared" si="1261"/>
        <v>0</v>
      </c>
      <c r="L1363" s="287">
        <v>1044580</v>
      </c>
      <c r="M1363" s="287">
        <v>1054030</v>
      </c>
      <c r="N1363" s="287">
        <v>1444661</v>
      </c>
      <c r="O1363" s="287">
        <v>2240461</v>
      </c>
      <c r="P1363" s="287">
        <v>2148646</v>
      </c>
      <c r="Q1363" s="287">
        <v>1732747</v>
      </c>
      <c r="R1363" s="285">
        <f t="shared" si="1234"/>
        <v>9665125</v>
      </c>
      <c r="S1363" s="287">
        <v>1746939</v>
      </c>
      <c r="T1363" s="287">
        <v>1736746</v>
      </c>
      <c r="U1363" s="287">
        <v>1636166</v>
      </c>
      <c r="V1363" s="287">
        <v>1539581</v>
      </c>
      <c r="W1363" s="287">
        <v>1214518</v>
      </c>
      <c r="X1363" s="287"/>
      <c r="Y1363" s="287"/>
      <c r="Z1363" s="287"/>
      <c r="AA1363" s="287">
        <f t="shared" si="1206"/>
        <v>7873950</v>
      </c>
      <c r="AB1363" s="287">
        <f t="shared" si="1077"/>
        <v>17539075</v>
      </c>
      <c r="AC1363" s="37">
        <v>0</v>
      </c>
    </row>
    <row r="1364" spans="1:29" s="79" customFormat="1" ht="31.5" x14ac:dyDescent="0.2">
      <c r="A1364" s="363"/>
      <c r="B1364" s="110" t="s">
        <v>1278</v>
      </c>
      <c r="C1364" s="106" t="s">
        <v>1279</v>
      </c>
      <c r="D1364" s="105">
        <f>+D1365</f>
        <v>0</v>
      </c>
      <c r="E1364" s="105">
        <f>SUM('ADICIONES  2018'!C1364:M1364)</f>
        <v>0</v>
      </c>
      <c r="F1364" s="105">
        <f t="shared" ref="F1364:J1364" si="1294">+F1365</f>
        <v>0</v>
      </c>
      <c r="G1364" s="105">
        <f t="shared" si="1294"/>
        <v>0</v>
      </c>
      <c r="H1364" s="105">
        <f t="shared" si="1294"/>
        <v>0</v>
      </c>
      <c r="I1364" s="105">
        <f t="shared" si="1294"/>
        <v>0</v>
      </c>
      <c r="J1364" s="105">
        <f t="shared" si="1294"/>
        <v>0</v>
      </c>
      <c r="K1364" s="105">
        <f t="shared" si="1261"/>
        <v>0</v>
      </c>
      <c r="L1364" s="105">
        <f t="shared" ref="L1364:Q1364" si="1295">+L1365</f>
        <v>36502008</v>
      </c>
      <c r="M1364" s="105">
        <f t="shared" si="1295"/>
        <v>37207390</v>
      </c>
      <c r="N1364" s="105">
        <f t="shared" si="1295"/>
        <v>41735987</v>
      </c>
      <c r="O1364" s="105">
        <f t="shared" si="1295"/>
        <v>44824146</v>
      </c>
      <c r="P1364" s="105">
        <f t="shared" si="1295"/>
        <v>31558416</v>
      </c>
      <c r="Q1364" s="105">
        <f t="shared" si="1295"/>
        <v>34321295</v>
      </c>
      <c r="R1364" s="105">
        <f t="shared" si="1234"/>
        <v>226149242</v>
      </c>
      <c r="S1364" s="105">
        <f t="shared" ref="S1364:Z1364" si="1296">+S1365</f>
        <v>37242814</v>
      </c>
      <c r="T1364" s="105">
        <f t="shared" si="1296"/>
        <v>41057730</v>
      </c>
      <c r="U1364" s="105">
        <f t="shared" si="1296"/>
        <v>43801539</v>
      </c>
      <c r="V1364" s="105">
        <f t="shared" si="1296"/>
        <v>46943793</v>
      </c>
      <c r="W1364" s="105">
        <f t="shared" si="1296"/>
        <v>47781662</v>
      </c>
      <c r="X1364" s="105">
        <f t="shared" si="1296"/>
        <v>0</v>
      </c>
      <c r="Y1364" s="105">
        <f t="shared" si="1296"/>
        <v>0</v>
      </c>
      <c r="Z1364" s="105">
        <f t="shared" si="1296"/>
        <v>0</v>
      </c>
      <c r="AA1364" s="105">
        <f t="shared" si="1206"/>
        <v>216827538</v>
      </c>
      <c r="AB1364" s="105">
        <f t="shared" si="1077"/>
        <v>442976780</v>
      </c>
      <c r="AC1364" s="104">
        <v>0</v>
      </c>
    </row>
    <row r="1365" spans="1:29" ht="27.75" customHeight="1" x14ac:dyDescent="0.2">
      <c r="B1365" s="97" t="s">
        <v>1280</v>
      </c>
      <c r="C1365" s="112" t="s">
        <v>1281</v>
      </c>
      <c r="D1365" s="287">
        <v>0</v>
      </c>
      <c r="E1365" s="285">
        <f>SUM('ADICIONES  2018'!C1365:M1365)</f>
        <v>0</v>
      </c>
      <c r="F1365" s="287"/>
      <c r="G1365" s="287"/>
      <c r="H1365" s="287"/>
      <c r="I1365" s="287"/>
      <c r="J1365" s="287"/>
      <c r="K1365" s="285">
        <f t="shared" si="1261"/>
        <v>0</v>
      </c>
      <c r="L1365" s="287">
        <v>36502008</v>
      </c>
      <c r="M1365" s="287">
        <v>37207390</v>
      </c>
      <c r="N1365" s="287">
        <v>41735987</v>
      </c>
      <c r="O1365" s="287">
        <v>44824146</v>
      </c>
      <c r="P1365" s="287">
        <v>31558416</v>
      </c>
      <c r="Q1365" s="287">
        <v>34321295</v>
      </c>
      <c r="R1365" s="285">
        <f t="shared" si="1234"/>
        <v>226149242</v>
      </c>
      <c r="S1365" s="287">
        <v>37242814</v>
      </c>
      <c r="T1365" s="287">
        <v>41057730</v>
      </c>
      <c r="U1365" s="287">
        <v>43801539</v>
      </c>
      <c r="V1365" s="287">
        <v>46943793</v>
      </c>
      <c r="W1365" s="287">
        <v>47781662</v>
      </c>
      <c r="X1365" s="287"/>
      <c r="Y1365" s="287"/>
      <c r="Z1365" s="287"/>
      <c r="AA1365" s="287">
        <f t="shared" si="1206"/>
        <v>216827538</v>
      </c>
      <c r="AB1365" s="287">
        <f t="shared" si="1077"/>
        <v>442976780</v>
      </c>
      <c r="AC1365" s="37">
        <v>0</v>
      </c>
    </row>
    <row r="1366" spans="1:29" s="79" customFormat="1" ht="15.75" x14ac:dyDescent="0.2">
      <c r="A1366" s="363"/>
      <c r="B1366" s="110" t="s">
        <v>1262</v>
      </c>
      <c r="C1366" s="106" t="s">
        <v>1263</v>
      </c>
      <c r="D1366" s="105">
        <f>+D1367</f>
        <v>0</v>
      </c>
      <c r="E1366" s="105">
        <f>SUM('ADICIONES  2018'!C1366:M1366)</f>
        <v>0</v>
      </c>
      <c r="F1366" s="105">
        <f t="shared" ref="F1366:J1366" si="1297">+F1367</f>
        <v>0</v>
      </c>
      <c r="G1366" s="105">
        <f t="shared" si="1297"/>
        <v>0</v>
      </c>
      <c r="H1366" s="105">
        <f t="shared" si="1297"/>
        <v>0</v>
      </c>
      <c r="I1366" s="105">
        <f t="shared" si="1297"/>
        <v>0</v>
      </c>
      <c r="J1366" s="105">
        <f t="shared" si="1297"/>
        <v>0</v>
      </c>
      <c r="K1366" s="105">
        <f t="shared" si="1261"/>
        <v>0</v>
      </c>
      <c r="L1366" s="105">
        <f t="shared" ref="L1366:Q1366" si="1298">+L1367</f>
        <v>3652653</v>
      </c>
      <c r="M1366" s="105">
        <f t="shared" si="1298"/>
        <v>1192147</v>
      </c>
      <c r="N1366" s="105">
        <f t="shared" si="1298"/>
        <v>3633332</v>
      </c>
      <c r="O1366" s="105">
        <f t="shared" si="1298"/>
        <v>1666819</v>
      </c>
      <c r="P1366" s="105">
        <f t="shared" si="1298"/>
        <v>3912605</v>
      </c>
      <c r="Q1366" s="105">
        <f t="shared" si="1298"/>
        <v>3188354</v>
      </c>
      <c r="R1366" s="105">
        <f t="shared" si="1234"/>
        <v>17245910</v>
      </c>
      <c r="S1366" s="105">
        <f t="shared" ref="S1366:Z1366" si="1299">+S1367</f>
        <v>3804620</v>
      </c>
      <c r="T1366" s="105">
        <f t="shared" si="1299"/>
        <v>3987332</v>
      </c>
      <c r="U1366" s="105">
        <f t="shared" si="1299"/>
        <v>3424709</v>
      </c>
      <c r="V1366" s="105">
        <f t="shared" si="1299"/>
        <v>0</v>
      </c>
      <c r="W1366" s="105">
        <f t="shared" si="1299"/>
        <v>5091902</v>
      </c>
      <c r="X1366" s="105">
        <f t="shared" si="1299"/>
        <v>0</v>
      </c>
      <c r="Y1366" s="105">
        <f t="shared" si="1299"/>
        <v>0</v>
      </c>
      <c r="Z1366" s="105">
        <f t="shared" si="1299"/>
        <v>0</v>
      </c>
      <c r="AA1366" s="105">
        <f t="shared" si="1206"/>
        <v>16308563</v>
      </c>
      <c r="AB1366" s="105">
        <f t="shared" si="1077"/>
        <v>33554473</v>
      </c>
      <c r="AC1366" s="104">
        <v>0</v>
      </c>
    </row>
    <row r="1367" spans="1:29" x14ac:dyDescent="0.2">
      <c r="B1367" s="97" t="s">
        <v>1264</v>
      </c>
      <c r="C1367" s="112" t="s">
        <v>1265</v>
      </c>
      <c r="D1367" s="287">
        <v>0</v>
      </c>
      <c r="E1367" s="285">
        <f>SUM('ADICIONES  2018'!C1367:M1367)</f>
        <v>0</v>
      </c>
      <c r="F1367" s="287"/>
      <c r="G1367" s="287"/>
      <c r="H1367" s="287"/>
      <c r="I1367" s="287"/>
      <c r="J1367" s="287"/>
      <c r="K1367" s="285">
        <f t="shared" si="1261"/>
        <v>0</v>
      </c>
      <c r="L1367" s="287">
        <v>3652653</v>
      </c>
      <c r="M1367" s="287">
        <v>1192147</v>
      </c>
      <c r="N1367" s="287">
        <v>3633332</v>
      </c>
      <c r="O1367" s="287">
        <v>1666819</v>
      </c>
      <c r="P1367" s="287">
        <v>3912605</v>
      </c>
      <c r="Q1367" s="287">
        <v>3188354</v>
      </c>
      <c r="R1367" s="285">
        <f t="shared" si="1234"/>
        <v>17245910</v>
      </c>
      <c r="S1367" s="287">
        <v>3804620</v>
      </c>
      <c r="T1367" s="287">
        <v>3987332</v>
      </c>
      <c r="U1367" s="287">
        <v>3424709</v>
      </c>
      <c r="V1367" s="287"/>
      <c r="W1367" s="287">
        <v>5091902</v>
      </c>
      <c r="X1367" s="287"/>
      <c r="Y1367" s="287"/>
      <c r="Z1367" s="287"/>
      <c r="AA1367" s="287">
        <f t="shared" si="1206"/>
        <v>16308563</v>
      </c>
      <c r="AB1367" s="287">
        <f t="shared" si="1077"/>
        <v>33554473</v>
      </c>
      <c r="AC1367" s="37">
        <v>0</v>
      </c>
    </row>
    <row r="1368" spans="1:29" s="79" customFormat="1" ht="31.5" x14ac:dyDescent="0.2">
      <c r="A1368" s="363"/>
      <c r="B1368" s="110" t="s">
        <v>1266</v>
      </c>
      <c r="C1368" s="106" t="s">
        <v>1267</v>
      </c>
      <c r="D1368" s="105">
        <f>+D1369</f>
        <v>0</v>
      </c>
      <c r="E1368" s="105">
        <f>SUM('ADICIONES  2018'!C1368:M1368)</f>
        <v>0</v>
      </c>
      <c r="F1368" s="105">
        <f t="shared" ref="F1368:J1368" si="1300">+F1369</f>
        <v>0</v>
      </c>
      <c r="G1368" s="105">
        <f t="shared" si="1300"/>
        <v>0</v>
      </c>
      <c r="H1368" s="105">
        <f t="shared" si="1300"/>
        <v>0</v>
      </c>
      <c r="I1368" s="105">
        <f t="shared" si="1300"/>
        <v>0</v>
      </c>
      <c r="J1368" s="105">
        <f t="shared" si="1300"/>
        <v>0</v>
      </c>
      <c r="K1368" s="105">
        <f t="shared" si="1261"/>
        <v>0</v>
      </c>
      <c r="L1368" s="105">
        <f t="shared" ref="L1368:Q1368" si="1301">+L1369</f>
        <v>601056</v>
      </c>
      <c r="M1368" s="105">
        <f t="shared" si="1301"/>
        <v>587852</v>
      </c>
      <c r="N1368" s="105">
        <f t="shared" si="1301"/>
        <v>513417</v>
      </c>
      <c r="O1368" s="105">
        <f t="shared" si="1301"/>
        <v>865787</v>
      </c>
      <c r="P1368" s="105">
        <f t="shared" si="1301"/>
        <v>1121730</v>
      </c>
      <c r="Q1368" s="105">
        <f t="shared" si="1301"/>
        <v>995778</v>
      </c>
      <c r="R1368" s="105">
        <f t="shared" si="1234"/>
        <v>4685620</v>
      </c>
      <c r="S1368" s="105">
        <f t="shared" ref="S1368:Z1368" si="1302">+S1369</f>
        <v>878141</v>
      </c>
      <c r="T1368" s="105">
        <f t="shared" si="1302"/>
        <v>838302</v>
      </c>
      <c r="U1368" s="105">
        <f t="shared" si="1302"/>
        <v>819212</v>
      </c>
      <c r="V1368" s="105">
        <f t="shared" si="1302"/>
        <v>1511698</v>
      </c>
      <c r="W1368" s="105">
        <f t="shared" si="1302"/>
        <v>648978</v>
      </c>
      <c r="X1368" s="105">
        <f t="shared" si="1302"/>
        <v>0</v>
      </c>
      <c r="Y1368" s="105">
        <f t="shared" si="1302"/>
        <v>0</v>
      </c>
      <c r="Z1368" s="105">
        <f t="shared" si="1302"/>
        <v>0</v>
      </c>
      <c r="AA1368" s="105">
        <f t="shared" si="1206"/>
        <v>4696331</v>
      </c>
      <c r="AB1368" s="105">
        <f t="shared" si="1077"/>
        <v>9381951</v>
      </c>
      <c r="AC1368" s="104">
        <v>0</v>
      </c>
    </row>
    <row r="1369" spans="1:29" ht="15.75" thickBot="1" x14ac:dyDescent="0.25">
      <c r="B1369" s="316" t="s">
        <v>1268</v>
      </c>
      <c r="C1369" s="377" t="s">
        <v>1269</v>
      </c>
      <c r="D1369" s="340">
        <v>0</v>
      </c>
      <c r="E1369" s="337">
        <f>SUM('ADICIONES  2018'!C1369:M1369)</f>
        <v>0</v>
      </c>
      <c r="F1369" s="288"/>
      <c r="G1369" s="288"/>
      <c r="H1369" s="288"/>
      <c r="I1369" s="288"/>
      <c r="J1369" s="288"/>
      <c r="K1369" s="354">
        <f t="shared" si="1261"/>
        <v>0</v>
      </c>
      <c r="L1369" s="288">
        <v>601056</v>
      </c>
      <c r="M1369" s="288">
        <v>587852</v>
      </c>
      <c r="N1369" s="288">
        <v>513417</v>
      </c>
      <c r="O1369" s="288">
        <v>865787</v>
      </c>
      <c r="P1369" s="288">
        <v>1121730</v>
      </c>
      <c r="Q1369" s="288">
        <v>995778</v>
      </c>
      <c r="R1369" s="354">
        <f t="shared" si="1234"/>
        <v>4685620</v>
      </c>
      <c r="S1369" s="288">
        <v>878141</v>
      </c>
      <c r="T1369" s="288">
        <v>838302</v>
      </c>
      <c r="U1369" s="288">
        <v>819212</v>
      </c>
      <c r="V1369" s="288">
        <v>1511698</v>
      </c>
      <c r="W1369" s="288">
        <v>648978</v>
      </c>
      <c r="X1369" s="288"/>
      <c r="Y1369" s="288"/>
      <c r="Z1369" s="288"/>
      <c r="AA1369" s="288">
        <f t="shared" si="1206"/>
        <v>4696331</v>
      </c>
      <c r="AB1369" s="288">
        <f t="shared" si="1077"/>
        <v>9381951</v>
      </c>
      <c r="AC1369" s="37">
        <v>0</v>
      </c>
    </row>
    <row r="1370" spans="1:29" s="79" customFormat="1" ht="24.75" customHeight="1" thickBot="1" x14ac:dyDescent="0.25">
      <c r="A1370" s="363">
        <v>1</v>
      </c>
      <c r="B1370" s="414" t="s">
        <v>50</v>
      </c>
      <c r="C1370" s="422"/>
      <c r="D1370" s="384">
        <f t="shared" ref="D1370:AB1370" si="1303">+D11</f>
        <v>622043070351.30005</v>
      </c>
      <c r="E1370" s="384">
        <f t="shared" si="1303"/>
        <v>452918559727.46008</v>
      </c>
      <c r="F1370" s="388">
        <f t="shared" si="1303"/>
        <v>2323482554</v>
      </c>
      <c r="G1370" s="378">
        <f t="shared" si="1303"/>
        <v>0</v>
      </c>
      <c r="H1370" s="378">
        <f t="shared" si="1303"/>
        <v>0</v>
      </c>
      <c r="I1370" s="378">
        <f t="shared" si="1303"/>
        <v>0</v>
      </c>
      <c r="J1370" s="378">
        <f t="shared" si="1303"/>
        <v>0</v>
      </c>
      <c r="K1370" s="378">
        <f t="shared" si="1303"/>
        <v>1072638147524.7601</v>
      </c>
      <c r="L1370" s="378">
        <f t="shared" si="1303"/>
        <v>59809168873.079994</v>
      </c>
      <c r="M1370" s="378">
        <f t="shared" si="1303"/>
        <v>39551785157.07</v>
      </c>
      <c r="N1370" s="378">
        <f t="shared" si="1303"/>
        <v>48629751245.259995</v>
      </c>
      <c r="O1370" s="378">
        <f t="shared" si="1303"/>
        <v>67280155653.279999</v>
      </c>
      <c r="P1370" s="378">
        <f t="shared" si="1303"/>
        <v>275544315115.88007</v>
      </c>
      <c r="Q1370" s="378">
        <f t="shared" si="1303"/>
        <v>52091279683.170006</v>
      </c>
      <c r="R1370" s="378">
        <f t="shared" si="1303"/>
        <v>542906455727.74005</v>
      </c>
      <c r="S1370" s="378">
        <f t="shared" si="1303"/>
        <v>44777944622.289993</v>
      </c>
      <c r="T1370" s="378">
        <f t="shared" si="1303"/>
        <v>42012900870.790001</v>
      </c>
      <c r="U1370" s="378">
        <f t="shared" si="1303"/>
        <v>138967441622.71002</v>
      </c>
      <c r="V1370" s="378">
        <f t="shared" si="1303"/>
        <v>34485623456.290009</v>
      </c>
      <c r="W1370" s="378">
        <f t="shared" si="1303"/>
        <v>70395919567.589996</v>
      </c>
      <c r="X1370" s="378">
        <f t="shared" si="1303"/>
        <v>0</v>
      </c>
      <c r="Y1370" s="378">
        <f t="shared" si="1303"/>
        <v>-11931705017.43</v>
      </c>
      <c r="Z1370" s="378">
        <f t="shared" si="1303"/>
        <v>0</v>
      </c>
      <c r="AA1370" s="378">
        <f t="shared" si="1303"/>
        <v>318708125122.24005</v>
      </c>
      <c r="AB1370" s="389">
        <f t="shared" si="1303"/>
        <v>861614580849.9801</v>
      </c>
      <c r="AC1370" s="248">
        <f>AB1370/K1370</f>
        <v>0.80326677066097085</v>
      </c>
    </row>
    <row r="1371" spans="1:29" ht="15.75" x14ac:dyDescent="0.2">
      <c r="A1371" s="156">
        <v>1</v>
      </c>
      <c r="B1371" s="22"/>
      <c r="C1371" s="3"/>
      <c r="D1371" s="284"/>
      <c r="E1371" s="390"/>
      <c r="F1371" s="390"/>
      <c r="G1371" s="390"/>
      <c r="H1371" s="391"/>
      <c r="I1371" s="379"/>
      <c r="J1371" s="379"/>
      <c r="K1371" s="379"/>
      <c r="L1371" s="379"/>
      <c r="M1371" s="379"/>
      <c r="N1371" s="379"/>
      <c r="O1371" s="379"/>
      <c r="P1371" s="379"/>
      <c r="Q1371" s="379"/>
      <c r="R1371" s="379"/>
      <c r="S1371" s="379"/>
      <c r="T1371" s="379"/>
      <c r="U1371" s="379"/>
      <c r="V1371" s="379"/>
      <c r="W1371" s="379"/>
      <c r="X1371" s="379"/>
      <c r="Y1371" s="379"/>
      <c r="Z1371" s="379"/>
      <c r="AA1371" s="379"/>
      <c r="AB1371" s="379"/>
      <c r="AC1371" s="35"/>
    </row>
    <row r="1372" spans="1:29" ht="19.5" x14ac:dyDescent="0.2">
      <c r="A1372" s="156">
        <v>1</v>
      </c>
      <c r="B1372" s="23"/>
      <c r="C1372" s="413" t="s">
        <v>22</v>
      </c>
      <c r="D1372" s="413"/>
      <c r="E1372" s="287"/>
      <c r="F1372" s="287"/>
      <c r="G1372" s="287"/>
      <c r="H1372" s="287"/>
      <c r="I1372" s="287"/>
      <c r="J1372" s="287"/>
      <c r="K1372" s="287"/>
      <c r="L1372" s="287"/>
      <c r="M1372" s="287"/>
      <c r="N1372" s="287"/>
      <c r="O1372" s="287"/>
      <c r="P1372" s="287"/>
      <c r="Q1372" s="287"/>
      <c r="R1372" s="287"/>
      <c r="S1372" s="287"/>
      <c r="T1372" s="287"/>
      <c r="U1372" s="287"/>
      <c r="V1372" s="287"/>
      <c r="W1372" s="287"/>
      <c r="X1372" s="287"/>
      <c r="Y1372" s="287"/>
      <c r="Z1372" s="287"/>
      <c r="AA1372" s="287"/>
      <c r="AB1372" s="287"/>
      <c r="AC1372" s="36"/>
    </row>
    <row r="1373" spans="1:29" s="79" customFormat="1" ht="31.5" x14ac:dyDescent="0.2">
      <c r="A1373" s="363">
        <v>1</v>
      </c>
      <c r="B1373" s="110" t="s">
        <v>90</v>
      </c>
      <c r="C1373" s="106" t="s">
        <v>185</v>
      </c>
      <c r="D1373" s="289">
        <f>+D1374</f>
        <v>103133015452.86998</v>
      </c>
      <c r="E1373" s="105">
        <f>SUM('ADICIONES  2018'!C1373:M1373)</f>
        <v>128954455330.20999</v>
      </c>
      <c r="F1373" s="289">
        <f t="shared" ref="F1373:J1373" si="1304">+F1374</f>
        <v>672314984.52999985</v>
      </c>
      <c r="G1373" s="289">
        <f t="shared" si="1304"/>
        <v>0</v>
      </c>
      <c r="H1373" s="289">
        <f t="shared" si="1304"/>
        <v>0</v>
      </c>
      <c r="I1373" s="289">
        <f t="shared" si="1304"/>
        <v>0</v>
      </c>
      <c r="J1373" s="289">
        <f t="shared" si="1304"/>
        <v>0</v>
      </c>
      <c r="K1373" s="289">
        <f t="shared" ref="K1373:K1401" si="1305">+D1373+E1373-F1373+G1373-H1373</f>
        <v>231415155798.54996</v>
      </c>
      <c r="L1373" s="289">
        <f t="shared" ref="L1373:Q1373" si="1306">+L1374</f>
        <v>1666536233.74</v>
      </c>
      <c r="M1373" s="289">
        <f t="shared" si="1306"/>
        <v>24349635091.52</v>
      </c>
      <c r="N1373" s="289">
        <f t="shared" si="1306"/>
        <v>4443562109.4700003</v>
      </c>
      <c r="O1373" s="289">
        <f t="shared" si="1306"/>
        <v>10287034733.410002</v>
      </c>
      <c r="P1373" s="289">
        <f t="shared" si="1306"/>
        <v>22835477888.969997</v>
      </c>
      <c r="Q1373" s="289">
        <f t="shared" si="1306"/>
        <v>5428513036.1100006</v>
      </c>
      <c r="R1373" s="289">
        <f t="shared" ref="R1373:R1441" si="1307">SUM(L1373:Q1373)</f>
        <v>69010759093.220001</v>
      </c>
      <c r="S1373" s="289">
        <f t="shared" ref="S1373:Z1373" si="1308">+S1374</f>
        <v>66209275884</v>
      </c>
      <c r="T1373" s="289">
        <f t="shared" si="1308"/>
        <v>8637851393.5</v>
      </c>
      <c r="U1373" s="289">
        <f t="shared" si="1308"/>
        <v>8624193621.7000008</v>
      </c>
      <c r="V1373" s="289">
        <f t="shared" si="1308"/>
        <v>10569927981.390001</v>
      </c>
      <c r="W1373" s="289">
        <f t="shared" si="1308"/>
        <v>27268857124.5</v>
      </c>
      <c r="X1373" s="289">
        <f t="shared" si="1308"/>
        <v>0</v>
      </c>
      <c r="Y1373" s="289">
        <f t="shared" si="1308"/>
        <v>900000000</v>
      </c>
      <c r="Z1373" s="289">
        <f t="shared" si="1308"/>
        <v>0</v>
      </c>
      <c r="AA1373" s="289">
        <f t="shared" ref="AA1373:AA1441" si="1309">SUM(S1373:Z1373)</f>
        <v>122210106005.09</v>
      </c>
      <c r="AB1373" s="289">
        <f t="shared" ref="AB1373:AB1441" si="1310">+AA1373+R1373</f>
        <v>191220865098.31</v>
      </c>
      <c r="AC1373" s="104">
        <f t="shared" ref="AC1373:AC1441" si="1311">+AB1373/K1373</f>
        <v>0.82631089756614884</v>
      </c>
    </row>
    <row r="1374" spans="1:29" s="79" customFormat="1" ht="15.75" x14ac:dyDescent="0.2">
      <c r="A1374" s="363">
        <v>1</v>
      </c>
      <c r="B1374" s="110" t="s">
        <v>186</v>
      </c>
      <c r="C1374" s="106" t="s">
        <v>187</v>
      </c>
      <c r="D1374" s="289">
        <f>+D1375+D1542</f>
        <v>103133015452.86998</v>
      </c>
      <c r="E1374" s="105">
        <f>SUM('ADICIONES  2018'!C1374:M1374)</f>
        <v>128954455330.20999</v>
      </c>
      <c r="F1374" s="289">
        <f>+F1375+F1542</f>
        <v>672314984.52999985</v>
      </c>
      <c r="G1374" s="289">
        <f>+G1375+G1542</f>
        <v>0</v>
      </c>
      <c r="H1374" s="289">
        <f>+H1375+H1542</f>
        <v>0</v>
      </c>
      <c r="I1374" s="289">
        <f>+I1375+I1542</f>
        <v>0</v>
      </c>
      <c r="J1374" s="289">
        <f>+J1375+J1542</f>
        <v>0</v>
      </c>
      <c r="K1374" s="289">
        <f t="shared" si="1305"/>
        <v>231415155798.54996</v>
      </c>
      <c r="L1374" s="289">
        <f t="shared" ref="L1374:Q1374" si="1312">+L1375+L1542</f>
        <v>1666536233.74</v>
      </c>
      <c r="M1374" s="289">
        <f t="shared" si="1312"/>
        <v>24349635091.52</v>
      </c>
      <c r="N1374" s="289">
        <f t="shared" si="1312"/>
        <v>4443562109.4700003</v>
      </c>
      <c r="O1374" s="289">
        <f t="shared" si="1312"/>
        <v>10287034733.410002</v>
      </c>
      <c r="P1374" s="289">
        <f t="shared" si="1312"/>
        <v>22835477888.969997</v>
      </c>
      <c r="Q1374" s="289">
        <f t="shared" si="1312"/>
        <v>5428513036.1100006</v>
      </c>
      <c r="R1374" s="289">
        <f t="shared" si="1307"/>
        <v>69010759093.220001</v>
      </c>
      <c r="S1374" s="289">
        <f t="shared" ref="S1374:Z1374" si="1313">+S1375+S1542</f>
        <v>66209275884</v>
      </c>
      <c r="T1374" s="289">
        <f t="shared" si="1313"/>
        <v>8637851393.5</v>
      </c>
      <c r="U1374" s="289">
        <f t="shared" si="1313"/>
        <v>8624193621.7000008</v>
      </c>
      <c r="V1374" s="289">
        <f t="shared" si="1313"/>
        <v>10569927981.390001</v>
      </c>
      <c r="W1374" s="289">
        <f t="shared" si="1313"/>
        <v>27268857124.5</v>
      </c>
      <c r="X1374" s="289">
        <f t="shared" si="1313"/>
        <v>0</v>
      </c>
      <c r="Y1374" s="289">
        <f t="shared" si="1313"/>
        <v>900000000</v>
      </c>
      <c r="Z1374" s="289">
        <f t="shared" si="1313"/>
        <v>0</v>
      </c>
      <c r="AA1374" s="289">
        <f t="shared" si="1309"/>
        <v>122210106005.09</v>
      </c>
      <c r="AB1374" s="289">
        <f>+AA1374+R1374</f>
        <v>191220865098.31</v>
      </c>
      <c r="AC1374" s="104">
        <f t="shared" si="1311"/>
        <v>0.82631089756614884</v>
      </c>
    </row>
    <row r="1375" spans="1:29" s="79" customFormat="1" ht="15.75" x14ac:dyDescent="0.2">
      <c r="A1375" s="363">
        <v>1</v>
      </c>
      <c r="B1375" s="110" t="s">
        <v>188</v>
      </c>
      <c r="C1375" s="106" t="s">
        <v>91</v>
      </c>
      <c r="D1375" s="289">
        <f>+D1376+D1422</f>
        <v>101848537542.35999</v>
      </c>
      <c r="E1375" s="105">
        <f>SUM('ADICIONES  2018'!C1375:M1375)</f>
        <v>47349253353.779999</v>
      </c>
      <c r="F1375" s="289">
        <f t="shared" ref="F1375:J1375" si="1314">+F1376+F1422</f>
        <v>0</v>
      </c>
      <c r="G1375" s="289">
        <f t="shared" si="1314"/>
        <v>0</v>
      </c>
      <c r="H1375" s="289">
        <f t="shared" si="1314"/>
        <v>0</v>
      </c>
      <c r="I1375" s="289">
        <f t="shared" si="1314"/>
        <v>0</v>
      </c>
      <c r="J1375" s="289">
        <f t="shared" si="1314"/>
        <v>0</v>
      </c>
      <c r="K1375" s="289">
        <f t="shared" si="1305"/>
        <v>149197790896.13998</v>
      </c>
      <c r="L1375" s="289">
        <f t="shared" ref="L1375:Q1375" si="1315">+L1376+L1422</f>
        <v>1483191259.4200001</v>
      </c>
      <c r="M1375" s="289">
        <f t="shared" si="1315"/>
        <v>6642325117.3000002</v>
      </c>
      <c r="N1375" s="289">
        <f t="shared" si="1315"/>
        <v>4443562109.46</v>
      </c>
      <c r="O1375" s="289">
        <f t="shared" si="1315"/>
        <v>8271722087.3800011</v>
      </c>
      <c r="P1375" s="289">
        <f t="shared" si="1315"/>
        <v>23638005661.009998</v>
      </c>
      <c r="Q1375" s="289">
        <f t="shared" si="1315"/>
        <v>5428513036.1100006</v>
      </c>
      <c r="R1375" s="289">
        <f t="shared" si="1307"/>
        <v>49907319270.68</v>
      </c>
      <c r="S1375" s="289">
        <f t="shared" ref="S1375:Z1375" si="1316">+S1376+S1422</f>
        <v>24526643307.379997</v>
      </c>
      <c r="T1375" s="289">
        <f t="shared" si="1316"/>
        <v>8518596139.75</v>
      </c>
      <c r="U1375" s="289">
        <f t="shared" si="1316"/>
        <v>8452319771.7800007</v>
      </c>
      <c r="V1375" s="289">
        <f t="shared" si="1316"/>
        <v>10044239020.360001</v>
      </c>
      <c r="W1375" s="289">
        <f t="shared" si="1316"/>
        <v>12606097775.709999</v>
      </c>
      <c r="X1375" s="289">
        <f t="shared" si="1316"/>
        <v>0</v>
      </c>
      <c r="Y1375" s="289">
        <f t="shared" si="1316"/>
        <v>900000000</v>
      </c>
      <c r="Z1375" s="289">
        <f t="shared" si="1316"/>
        <v>0</v>
      </c>
      <c r="AA1375" s="289">
        <f t="shared" si="1309"/>
        <v>65047896014.979996</v>
      </c>
      <c r="AB1375" s="289">
        <f t="shared" si="1310"/>
        <v>114955215285.66</v>
      </c>
      <c r="AC1375" s="104">
        <f t="shared" si="1311"/>
        <v>0.77048872235436094</v>
      </c>
    </row>
    <row r="1376" spans="1:29" s="79" customFormat="1" ht="15.75" x14ac:dyDescent="0.2">
      <c r="A1376" s="363">
        <v>1</v>
      </c>
      <c r="B1376" s="110" t="s">
        <v>189</v>
      </c>
      <c r="C1376" s="106" t="s">
        <v>190</v>
      </c>
      <c r="D1376" s="289">
        <f>+D1377+D1382+D1387+D1394+D1405+D1416</f>
        <v>42377196608.149994</v>
      </c>
      <c r="E1376" s="105">
        <f>SUM('ADICIONES  2018'!C1376:M1376)</f>
        <v>1193848119</v>
      </c>
      <c r="F1376" s="289">
        <f t="shared" ref="F1376:J1376" si="1317">+F1377+F1382+F1387+F1394+F1405+F1416</f>
        <v>0</v>
      </c>
      <c r="G1376" s="289">
        <f t="shared" si="1317"/>
        <v>0</v>
      </c>
      <c r="H1376" s="289">
        <f t="shared" si="1317"/>
        <v>0</v>
      </c>
      <c r="I1376" s="289">
        <f t="shared" si="1317"/>
        <v>0</v>
      </c>
      <c r="J1376" s="289">
        <f t="shared" si="1317"/>
        <v>0</v>
      </c>
      <c r="K1376" s="289">
        <f t="shared" si="1305"/>
        <v>43571044727.149994</v>
      </c>
      <c r="L1376" s="289">
        <f t="shared" ref="L1376:Q1376" si="1318">+L1377+L1382+L1387+L1394+L1405+L1416</f>
        <v>1118810755.8800001</v>
      </c>
      <c r="M1376" s="289">
        <f t="shared" si="1318"/>
        <v>3578093626.8699999</v>
      </c>
      <c r="N1376" s="289">
        <f t="shared" si="1318"/>
        <v>2275216048.79</v>
      </c>
      <c r="O1376" s="289">
        <f t="shared" si="1318"/>
        <v>2422674649.4400001</v>
      </c>
      <c r="P1376" s="289">
        <f t="shared" si="1318"/>
        <v>2970495878.4000001</v>
      </c>
      <c r="Q1376" s="289">
        <f t="shared" si="1318"/>
        <v>2973727996.1700001</v>
      </c>
      <c r="R1376" s="289">
        <f t="shared" si="1307"/>
        <v>15339018955.549999</v>
      </c>
      <c r="S1376" s="289">
        <f t="shared" ref="S1376:Z1376" si="1319">+S1377+S1382+S1387+S1394+S1405+S1416</f>
        <v>6160401662.0100002</v>
      </c>
      <c r="T1376" s="289">
        <f t="shared" si="1319"/>
        <v>3462193253.2799997</v>
      </c>
      <c r="U1376" s="289">
        <f t="shared" si="1319"/>
        <v>4372542831.1900005</v>
      </c>
      <c r="V1376" s="289">
        <f t="shared" si="1319"/>
        <v>4927989477.0699997</v>
      </c>
      <c r="W1376" s="289">
        <f t="shared" si="1319"/>
        <v>6258218339.9799995</v>
      </c>
      <c r="X1376" s="289">
        <f t="shared" si="1319"/>
        <v>0</v>
      </c>
      <c r="Y1376" s="289">
        <f t="shared" si="1319"/>
        <v>0</v>
      </c>
      <c r="Z1376" s="289">
        <f t="shared" si="1319"/>
        <v>0</v>
      </c>
      <c r="AA1376" s="289">
        <f t="shared" si="1309"/>
        <v>25181345563.530003</v>
      </c>
      <c r="AB1376" s="289">
        <f t="shared" si="1310"/>
        <v>40520364519.080002</v>
      </c>
      <c r="AC1376" s="104">
        <f t="shared" si="1311"/>
        <v>0.92998377185642622</v>
      </c>
    </row>
    <row r="1377" spans="1:29" s="21" customFormat="1" ht="47.25" x14ac:dyDescent="0.2">
      <c r="A1377" s="363">
        <v>1</v>
      </c>
      <c r="B1377" s="110" t="s">
        <v>191</v>
      </c>
      <c r="C1377" s="106" t="s">
        <v>192</v>
      </c>
      <c r="D1377" s="289">
        <f>SUM(D1378:D1380)</f>
        <v>1083371002.8499999</v>
      </c>
      <c r="E1377" s="105">
        <f>SUM('ADICIONES  2018'!C1377:M1377)</f>
        <v>0</v>
      </c>
      <c r="F1377" s="289">
        <f t="shared" ref="F1377:J1377" si="1320">SUM(F1378:F1380)</f>
        <v>0</v>
      </c>
      <c r="G1377" s="289">
        <f t="shared" si="1320"/>
        <v>0</v>
      </c>
      <c r="H1377" s="289">
        <f t="shared" si="1320"/>
        <v>0</v>
      </c>
      <c r="I1377" s="289">
        <f t="shared" si="1320"/>
        <v>0</v>
      </c>
      <c r="J1377" s="289">
        <f t="shared" si="1320"/>
        <v>0</v>
      </c>
      <c r="K1377" s="289">
        <f t="shared" si="1305"/>
        <v>1083371002.8499999</v>
      </c>
      <c r="L1377" s="289">
        <f t="shared" ref="L1377:Q1377" si="1321">SUM(L1378:L1380)</f>
        <v>31972489.880000003</v>
      </c>
      <c r="M1377" s="289">
        <f t="shared" si="1321"/>
        <v>104052868.87</v>
      </c>
      <c r="N1377" s="289">
        <f t="shared" si="1321"/>
        <v>314997107.79000002</v>
      </c>
      <c r="O1377" s="289">
        <f t="shared" si="1321"/>
        <v>43177767.459999993</v>
      </c>
      <c r="P1377" s="289">
        <f t="shared" si="1321"/>
        <v>50703747.170000002</v>
      </c>
      <c r="Q1377" s="289">
        <f t="shared" si="1321"/>
        <v>63770020.170000002</v>
      </c>
      <c r="R1377" s="289">
        <f t="shared" si="1307"/>
        <v>608674001.33999991</v>
      </c>
      <c r="S1377" s="289">
        <f t="shared" ref="S1377:Z1377" si="1322">SUM(S1378:S1380)</f>
        <v>140285196.56999999</v>
      </c>
      <c r="T1377" s="289">
        <f t="shared" si="1322"/>
        <v>73221783.409999996</v>
      </c>
      <c r="U1377" s="289">
        <f t="shared" si="1322"/>
        <v>50398605.440000005</v>
      </c>
      <c r="V1377" s="289">
        <f t="shared" si="1322"/>
        <v>43682866.899999999</v>
      </c>
      <c r="W1377" s="289">
        <f t="shared" si="1322"/>
        <v>230869883.98000002</v>
      </c>
      <c r="X1377" s="289">
        <f t="shared" si="1322"/>
        <v>0</v>
      </c>
      <c r="Y1377" s="289">
        <f t="shared" si="1322"/>
        <v>0</v>
      </c>
      <c r="Z1377" s="289">
        <f t="shared" si="1322"/>
        <v>0</v>
      </c>
      <c r="AA1377" s="289">
        <f t="shared" si="1309"/>
        <v>538458336.29999995</v>
      </c>
      <c r="AB1377" s="289">
        <f t="shared" si="1310"/>
        <v>1147132337.6399999</v>
      </c>
      <c r="AC1377" s="104">
        <f t="shared" si="1311"/>
        <v>1.0588545702462633</v>
      </c>
    </row>
    <row r="1378" spans="1:29" s="5" customFormat="1" ht="28.5" x14ac:dyDescent="0.2">
      <c r="A1378" s="364"/>
      <c r="B1378" s="97" t="s">
        <v>193</v>
      </c>
      <c r="C1378" s="98" t="s">
        <v>133</v>
      </c>
      <c r="D1378" s="291">
        <v>270842750.70999998</v>
      </c>
      <c r="E1378" s="285">
        <f>SUM('ADICIONES  2018'!C1378:M1378)</f>
        <v>0</v>
      </c>
      <c r="F1378" s="291"/>
      <c r="G1378" s="291"/>
      <c r="H1378" s="291"/>
      <c r="I1378" s="291"/>
      <c r="J1378" s="291"/>
      <c r="K1378" s="287">
        <f t="shared" si="1305"/>
        <v>270842750.70999998</v>
      </c>
      <c r="L1378" s="291">
        <v>7993122.4699999997</v>
      </c>
      <c r="M1378" s="291">
        <v>26013217.219999999</v>
      </c>
      <c r="N1378" s="291">
        <v>78749276.950000003</v>
      </c>
      <c r="O1378" s="291">
        <v>10794441.869999999</v>
      </c>
      <c r="P1378" s="291">
        <v>12675936.25</v>
      </c>
      <c r="Q1378" s="291">
        <v>15942505.039999999</v>
      </c>
      <c r="R1378" s="287">
        <f t="shared" si="1307"/>
        <v>152168499.79999998</v>
      </c>
      <c r="S1378" s="291">
        <v>35071299.140000001</v>
      </c>
      <c r="T1378" s="291">
        <v>18305445.850000001</v>
      </c>
      <c r="U1378" s="291">
        <v>12599651.35</v>
      </c>
      <c r="V1378" s="291">
        <v>10920716.720000001</v>
      </c>
      <c r="W1378" s="291">
        <v>57996950.340000004</v>
      </c>
      <c r="X1378" s="291"/>
      <c r="Y1378" s="291"/>
      <c r="Z1378" s="291"/>
      <c r="AA1378" s="290">
        <f t="shared" si="1309"/>
        <v>134894063.40000001</v>
      </c>
      <c r="AB1378" s="290">
        <f t="shared" si="1310"/>
        <v>287062563.19999999</v>
      </c>
      <c r="AC1378" s="37">
        <f t="shared" si="1311"/>
        <v>1.0598864560616099</v>
      </c>
    </row>
    <row r="1379" spans="1:29" ht="28.5" x14ac:dyDescent="0.2">
      <c r="B1379" s="97" t="s">
        <v>193</v>
      </c>
      <c r="C1379" s="98" t="s">
        <v>133</v>
      </c>
      <c r="D1379" s="291">
        <v>75835970.200000003</v>
      </c>
      <c r="E1379" s="285">
        <f>SUM('ADICIONES  2018'!C1379:M1379)</f>
        <v>0</v>
      </c>
      <c r="F1379" s="291"/>
      <c r="G1379" s="291"/>
      <c r="H1379" s="291"/>
      <c r="I1379" s="291"/>
      <c r="J1379" s="291"/>
      <c r="K1379" s="287">
        <f t="shared" si="1305"/>
        <v>75835970.200000003</v>
      </c>
      <c r="L1379" s="291">
        <v>2238074.29</v>
      </c>
      <c r="M1379" s="291">
        <v>7283700.8200000003</v>
      </c>
      <c r="N1379" s="291">
        <v>22049797.539999999</v>
      </c>
      <c r="O1379" s="291">
        <v>3022443.71</v>
      </c>
      <c r="P1379" s="291">
        <v>3549262.85</v>
      </c>
      <c r="Q1379" s="291">
        <v>4463901.42</v>
      </c>
      <c r="R1379" s="287">
        <f t="shared" si="1307"/>
        <v>42607180.630000003</v>
      </c>
      <c r="S1379" s="291">
        <v>9819963.7699999996</v>
      </c>
      <c r="T1379" s="291">
        <v>5125524.84</v>
      </c>
      <c r="U1379" s="291">
        <v>3527902.39</v>
      </c>
      <c r="V1379" s="291">
        <v>3057800.69</v>
      </c>
      <c r="W1379" s="291">
        <v>16160891.640000001</v>
      </c>
      <c r="X1379" s="291"/>
      <c r="Y1379" s="291"/>
      <c r="Z1379" s="291"/>
      <c r="AA1379" s="290">
        <f t="shared" si="1309"/>
        <v>37692083.329999998</v>
      </c>
      <c r="AB1379" s="290">
        <f t="shared" si="1310"/>
        <v>80299263.960000008</v>
      </c>
      <c r="AC1379" s="37">
        <f t="shared" si="1311"/>
        <v>1.0588545745274847</v>
      </c>
    </row>
    <row r="1380" spans="1:29" s="79" customFormat="1" ht="31.5" x14ac:dyDescent="0.2">
      <c r="A1380" s="363"/>
      <c r="B1380" s="110" t="s">
        <v>194</v>
      </c>
      <c r="C1380" s="106" t="s">
        <v>140</v>
      </c>
      <c r="D1380" s="289">
        <f>+D1381</f>
        <v>736692281.94000006</v>
      </c>
      <c r="E1380" s="105">
        <f>SUM('ADICIONES  2018'!C1380:M1380)</f>
        <v>0</v>
      </c>
      <c r="F1380" s="289">
        <f t="shared" ref="F1380:J1380" si="1323">+F1381</f>
        <v>0</v>
      </c>
      <c r="G1380" s="289">
        <f t="shared" si="1323"/>
        <v>0</v>
      </c>
      <c r="H1380" s="289">
        <f t="shared" si="1323"/>
        <v>0</v>
      </c>
      <c r="I1380" s="289">
        <f t="shared" si="1323"/>
        <v>0</v>
      </c>
      <c r="J1380" s="289">
        <f t="shared" si="1323"/>
        <v>0</v>
      </c>
      <c r="K1380" s="105">
        <f t="shared" si="1305"/>
        <v>736692281.94000006</v>
      </c>
      <c r="L1380" s="289">
        <f t="shared" ref="L1380:Q1380" si="1324">+L1381</f>
        <v>21741293.120000001</v>
      </c>
      <c r="M1380" s="289">
        <f t="shared" si="1324"/>
        <v>70755950.829999998</v>
      </c>
      <c r="N1380" s="289">
        <f t="shared" si="1324"/>
        <v>214198033.30000001</v>
      </c>
      <c r="O1380" s="289">
        <f t="shared" si="1324"/>
        <v>29360881.879999999</v>
      </c>
      <c r="P1380" s="289">
        <f t="shared" si="1324"/>
        <v>34478548.07</v>
      </c>
      <c r="Q1380" s="289">
        <f t="shared" si="1324"/>
        <v>43363613.710000001</v>
      </c>
      <c r="R1380" s="105">
        <f t="shared" si="1307"/>
        <v>413898320.90999997</v>
      </c>
      <c r="S1380" s="289">
        <f t="shared" ref="S1380:Z1380" si="1325">+S1381</f>
        <v>95393933.659999996</v>
      </c>
      <c r="T1380" s="289">
        <f t="shared" si="1325"/>
        <v>49790812.719999999</v>
      </c>
      <c r="U1380" s="289">
        <f t="shared" si="1325"/>
        <v>34271051.700000003</v>
      </c>
      <c r="V1380" s="289">
        <f t="shared" si="1325"/>
        <v>29704349.489999998</v>
      </c>
      <c r="W1380" s="289">
        <f t="shared" si="1325"/>
        <v>156712042</v>
      </c>
      <c r="X1380" s="289">
        <f t="shared" si="1325"/>
        <v>0</v>
      </c>
      <c r="Y1380" s="289">
        <f t="shared" si="1325"/>
        <v>0</v>
      </c>
      <c r="Z1380" s="289">
        <f t="shared" si="1325"/>
        <v>0</v>
      </c>
      <c r="AA1380" s="289">
        <f t="shared" si="1309"/>
        <v>365872189.56999999</v>
      </c>
      <c r="AB1380" s="289">
        <f t="shared" si="1310"/>
        <v>779770510.48000002</v>
      </c>
      <c r="AC1380" s="104">
        <f t="shared" si="1311"/>
        <v>1.0584752000204998</v>
      </c>
    </row>
    <row r="1381" spans="1:29" x14ac:dyDescent="0.2">
      <c r="A1381" s="156"/>
      <c r="B1381" s="97" t="s">
        <v>195</v>
      </c>
      <c r="C1381" s="98" t="s">
        <v>134</v>
      </c>
      <c r="D1381" s="291">
        <v>736692281.94000006</v>
      </c>
      <c r="E1381" s="285">
        <f>SUM('ADICIONES  2018'!C1381:M1381)</f>
        <v>0</v>
      </c>
      <c r="F1381" s="291"/>
      <c r="G1381" s="291"/>
      <c r="H1381" s="291"/>
      <c r="I1381" s="291"/>
      <c r="J1381" s="291"/>
      <c r="K1381" s="287">
        <f t="shared" si="1305"/>
        <v>736692281.94000006</v>
      </c>
      <c r="L1381" s="291">
        <v>21741293.120000001</v>
      </c>
      <c r="M1381" s="291">
        <v>70755950.829999998</v>
      </c>
      <c r="N1381" s="291">
        <v>214198033.30000001</v>
      </c>
      <c r="O1381" s="291">
        <v>29360881.879999999</v>
      </c>
      <c r="P1381" s="291">
        <v>34478548.07</v>
      </c>
      <c r="Q1381" s="291">
        <v>43363613.710000001</v>
      </c>
      <c r="R1381" s="287">
        <f t="shared" si="1307"/>
        <v>413898320.90999997</v>
      </c>
      <c r="S1381" s="291">
        <v>95393933.659999996</v>
      </c>
      <c r="T1381" s="291">
        <v>49790812.719999999</v>
      </c>
      <c r="U1381" s="291">
        <v>34271051.700000003</v>
      </c>
      <c r="V1381" s="291">
        <v>29704349.489999998</v>
      </c>
      <c r="W1381" s="291">
        <v>156712042</v>
      </c>
      <c r="X1381" s="291"/>
      <c r="Y1381" s="291"/>
      <c r="Z1381" s="291"/>
      <c r="AA1381" s="290">
        <f t="shared" si="1309"/>
        <v>365872189.56999999</v>
      </c>
      <c r="AB1381" s="290">
        <f t="shared" si="1310"/>
        <v>779770510.48000002</v>
      </c>
      <c r="AC1381" s="37">
        <f t="shared" si="1311"/>
        <v>1.0584752000204998</v>
      </c>
    </row>
    <row r="1382" spans="1:29" s="79" customFormat="1" ht="31.5" x14ac:dyDescent="0.2">
      <c r="A1382" s="363">
        <v>1</v>
      </c>
      <c r="B1382" s="110" t="s">
        <v>196</v>
      </c>
      <c r="C1382" s="106" t="s">
        <v>135</v>
      </c>
      <c r="D1382" s="289">
        <f>SUM(D1383:D1385)</f>
        <v>1109589801.9000001</v>
      </c>
      <c r="E1382" s="105">
        <f>SUM('ADICIONES  2018'!C1382:M1382)</f>
        <v>0</v>
      </c>
      <c r="F1382" s="289">
        <f t="shared" ref="F1382" si="1326">SUM(F1383:F1385)</f>
        <v>0</v>
      </c>
      <c r="G1382" s="289">
        <f t="shared" ref="G1382:J1382" si="1327">SUM(G1383:G1385)</f>
        <v>0</v>
      </c>
      <c r="H1382" s="289">
        <f t="shared" si="1327"/>
        <v>0</v>
      </c>
      <c r="I1382" s="289">
        <f t="shared" si="1327"/>
        <v>0</v>
      </c>
      <c r="J1382" s="289">
        <f t="shared" si="1327"/>
        <v>0</v>
      </c>
      <c r="K1382" s="105">
        <f t="shared" si="1305"/>
        <v>1109589801.9000001</v>
      </c>
      <c r="L1382" s="289">
        <f t="shared" ref="L1382:Q1382" si="1328">SUM(L1383:L1385)</f>
        <v>98459100</v>
      </c>
      <c r="M1382" s="289">
        <f t="shared" si="1328"/>
        <v>98202750</v>
      </c>
      <c r="N1382" s="289">
        <f t="shared" si="1328"/>
        <v>75348801</v>
      </c>
      <c r="O1382" s="289">
        <f t="shared" si="1328"/>
        <v>82310100</v>
      </c>
      <c r="P1382" s="289">
        <f t="shared" si="1328"/>
        <v>75687549</v>
      </c>
      <c r="Q1382" s="289">
        <f t="shared" si="1328"/>
        <v>84582375</v>
      </c>
      <c r="R1382" s="105">
        <f t="shared" si="1307"/>
        <v>514590675</v>
      </c>
      <c r="S1382" s="289">
        <f t="shared" ref="S1382:Z1382" si="1329">SUM(S1383:S1385)</f>
        <v>58275900</v>
      </c>
      <c r="T1382" s="289">
        <f t="shared" si="1329"/>
        <v>81624000</v>
      </c>
      <c r="U1382" s="289">
        <f t="shared" si="1329"/>
        <v>80853150</v>
      </c>
      <c r="V1382" s="289">
        <f t="shared" si="1329"/>
        <v>81972675</v>
      </c>
      <c r="W1382" s="289">
        <f t="shared" si="1329"/>
        <v>86229300</v>
      </c>
      <c r="X1382" s="289">
        <f t="shared" si="1329"/>
        <v>0</v>
      </c>
      <c r="Y1382" s="289">
        <f t="shared" si="1329"/>
        <v>0</v>
      </c>
      <c r="Z1382" s="289">
        <f t="shared" si="1329"/>
        <v>0</v>
      </c>
      <c r="AA1382" s="289">
        <f t="shared" si="1309"/>
        <v>388955025</v>
      </c>
      <c r="AB1382" s="289">
        <f t="shared" si="1310"/>
        <v>903545700</v>
      </c>
      <c r="AC1382" s="104">
        <f t="shared" si="1311"/>
        <v>0.81430606017901241</v>
      </c>
    </row>
    <row r="1383" spans="1:29" ht="28.5" x14ac:dyDescent="0.2">
      <c r="B1383" s="97" t="s">
        <v>197</v>
      </c>
      <c r="C1383" s="98" t="s">
        <v>133</v>
      </c>
      <c r="D1383" s="291">
        <v>277397450.48000002</v>
      </c>
      <c r="E1383" s="285">
        <f>SUM('ADICIONES  2018'!C1383:M1383)</f>
        <v>0</v>
      </c>
      <c r="F1383" s="291"/>
      <c r="G1383" s="291"/>
      <c r="H1383" s="291"/>
      <c r="I1383" s="291"/>
      <c r="J1383" s="291"/>
      <c r="K1383" s="287">
        <f t="shared" si="1305"/>
        <v>277397450.48000002</v>
      </c>
      <c r="L1383" s="291">
        <v>24614774.25</v>
      </c>
      <c r="M1383" s="291">
        <v>24534560.359999999</v>
      </c>
      <c r="N1383" s="291">
        <v>18835720.829999998</v>
      </c>
      <c r="O1383" s="291">
        <v>20564213.460000001</v>
      </c>
      <c r="P1383" s="291">
        <v>18890556.809999999</v>
      </c>
      <c r="Q1383" s="291">
        <v>22204246.68</v>
      </c>
      <c r="R1383" s="287">
        <f t="shared" si="1307"/>
        <v>129644072.39000002</v>
      </c>
      <c r="S1383" s="291">
        <v>14568975</v>
      </c>
      <c r="T1383" s="291">
        <v>20406000</v>
      </c>
      <c r="U1383" s="291">
        <v>20213287.5</v>
      </c>
      <c r="V1383" s="291">
        <v>20493168.75</v>
      </c>
      <c r="W1383" s="291">
        <v>21557325.25</v>
      </c>
      <c r="X1383" s="291"/>
      <c r="Y1383" s="291"/>
      <c r="Z1383" s="291"/>
      <c r="AA1383" s="290">
        <f t="shared" si="1309"/>
        <v>97238756.5</v>
      </c>
      <c r="AB1383" s="290">
        <f t="shared" si="1310"/>
        <v>226882828.89000002</v>
      </c>
      <c r="AC1383" s="37">
        <f t="shared" si="1311"/>
        <v>0.81789803221842505</v>
      </c>
    </row>
    <row r="1384" spans="1:29" ht="28.5" x14ac:dyDescent="0.2">
      <c r="B1384" s="97" t="s">
        <v>197</v>
      </c>
      <c r="C1384" s="98" t="s">
        <v>133</v>
      </c>
      <c r="D1384" s="291">
        <v>77671286.129999995</v>
      </c>
      <c r="E1384" s="285">
        <f>SUM('ADICIONES  2018'!C1384:M1384)</f>
        <v>0</v>
      </c>
      <c r="F1384" s="291"/>
      <c r="G1384" s="291"/>
      <c r="H1384" s="291"/>
      <c r="I1384" s="291"/>
      <c r="J1384" s="291"/>
      <c r="K1384" s="287">
        <f t="shared" si="1305"/>
        <v>77671286.129999995</v>
      </c>
      <c r="L1384" s="291">
        <v>6892137.75</v>
      </c>
      <c r="M1384" s="291">
        <v>6890439.6399999997</v>
      </c>
      <c r="N1384" s="291">
        <v>5293423.1699999981</v>
      </c>
      <c r="O1384" s="291">
        <v>5775018.54</v>
      </c>
      <c r="P1384" s="291">
        <v>5311931.1900000004</v>
      </c>
      <c r="Q1384" s="291">
        <v>4862113.32</v>
      </c>
      <c r="R1384" s="287">
        <f t="shared" si="1307"/>
        <v>35025063.609999999</v>
      </c>
      <c r="S1384" s="291">
        <v>4079313</v>
      </c>
      <c r="T1384" s="291">
        <v>5713680</v>
      </c>
      <c r="U1384" s="291">
        <v>5659720.5</v>
      </c>
      <c r="V1384" s="291">
        <v>5738087.25</v>
      </c>
      <c r="W1384" s="291">
        <v>6036050.75</v>
      </c>
      <c r="X1384" s="291"/>
      <c r="Y1384" s="291"/>
      <c r="Z1384" s="291"/>
      <c r="AA1384" s="290">
        <f t="shared" si="1309"/>
        <v>27226851.5</v>
      </c>
      <c r="AB1384" s="290">
        <f t="shared" si="1310"/>
        <v>62251915.109999999</v>
      </c>
      <c r="AC1384" s="37">
        <f t="shared" si="1311"/>
        <v>0.80147913356047329</v>
      </c>
    </row>
    <row r="1385" spans="1:29" s="79" customFormat="1" ht="31.5" x14ac:dyDescent="0.2">
      <c r="A1385" s="363"/>
      <c r="B1385" s="110" t="s">
        <v>198</v>
      </c>
      <c r="C1385" s="106" t="s">
        <v>199</v>
      </c>
      <c r="D1385" s="289">
        <f>+D1386</f>
        <v>754521065.28999996</v>
      </c>
      <c r="E1385" s="105">
        <f>SUM('ADICIONES  2018'!C1385:M1385)</f>
        <v>0</v>
      </c>
      <c r="F1385" s="289">
        <f t="shared" ref="F1385:J1385" si="1330">+F1386</f>
        <v>0</v>
      </c>
      <c r="G1385" s="289">
        <f t="shared" si="1330"/>
        <v>0</v>
      </c>
      <c r="H1385" s="289">
        <f t="shared" si="1330"/>
        <v>0</v>
      </c>
      <c r="I1385" s="289">
        <f t="shared" si="1330"/>
        <v>0</v>
      </c>
      <c r="J1385" s="289">
        <f t="shared" si="1330"/>
        <v>0</v>
      </c>
      <c r="K1385" s="105">
        <f t="shared" si="1305"/>
        <v>754521065.28999996</v>
      </c>
      <c r="L1385" s="289">
        <f t="shared" ref="L1385:Q1385" si="1331">+L1386</f>
        <v>66952188</v>
      </c>
      <c r="M1385" s="289">
        <f t="shared" si="1331"/>
        <v>66777750</v>
      </c>
      <c r="N1385" s="289">
        <f t="shared" si="1331"/>
        <v>51219657</v>
      </c>
      <c r="O1385" s="289">
        <f t="shared" si="1331"/>
        <v>55970868</v>
      </c>
      <c r="P1385" s="289">
        <f t="shared" si="1331"/>
        <v>51485061</v>
      </c>
      <c r="Q1385" s="289">
        <f t="shared" si="1331"/>
        <v>57516015</v>
      </c>
      <c r="R1385" s="105">
        <f t="shared" si="1307"/>
        <v>349921539</v>
      </c>
      <c r="S1385" s="289">
        <f t="shared" ref="S1385:Z1385" si="1332">+S1386</f>
        <v>39627612</v>
      </c>
      <c r="T1385" s="289">
        <f t="shared" si="1332"/>
        <v>55504320</v>
      </c>
      <c r="U1385" s="289">
        <f t="shared" si="1332"/>
        <v>54980142</v>
      </c>
      <c r="V1385" s="289">
        <f t="shared" si="1332"/>
        <v>55741419</v>
      </c>
      <c r="W1385" s="289">
        <f t="shared" si="1332"/>
        <v>58635924</v>
      </c>
      <c r="X1385" s="289">
        <f t="shared" si="1332"/>
        <v>0</v>
      </c>
      <c r="Y1385" s="289">
        <f t="shared" si="1332"/>
        <v>0</v>
      </c>
      <c r="Z1385" s="289">
        <f t="shared" si="1332"/>
        <v>0</v>
      </c>
      <c r="AA1385" s="289">
        <f t="shared" si="1309"/>
        <v>264489417</v>
      </c>
      <c r="AB1385" s="289">
        <f t="shared" si="1310"/>
        <v>614410956</v>
      </c>
      <c r="AC1385" s="104">
        <f t="shared" si="1311"/>
        <v>0.81430590113988577</v>
      </c>
    </row>
    <row r="1386" spans="1:29" x14ac:dyDescent="0.2">
      <c r="A1386" s="156"/>
      <c r="B1386" s="97" t="s">
        <v>200</v>
      </c>
      <c r="C1386" s="98" t="s">
        <v>134</v>
      </c>
      <c r="D1386" s="291">
        <v>754521065.28999996</v>
      </c>
      <c r="E1386" s="285">
        <f>SUM('ADICIONES  2018'!C1386:M1386)</f>
        <v>0</v>
      </c>
      <c r="F1386" s="291"/>
      <c r="G1386" s="291"/>
      <c r="H1386" s="291"/>
      <c r="I1386" s="291"/>
      <c r="J1386" s="291"/>
      <c r="K1386" s="287">
        <f t="shared" si="1305"/>
        <v>754521065.28999996</v>
      </c>
      <c r="L1386" s="291">
        <v>66952188</v>
      </c>
      <c r="M1386" s="291">
        <v>66777750</v>
      </c>
      <c r="N1386" s="291">
        <v>51219657</v>
      </c>
      <c r="O1386" s="291">
        <v>55970868</v>
      </c>
      <c r="P1386" s="291">
        <v>51485061</v>
      </c>
      <c r="Q1386" s="291">
        <v>57516015</v>
      </c>
      <c r="R1386" s="287">
        <f t="shared" si="1307"/>
        <v>349921539</v>
      </c>
      <c r="S1386" s="291">
        <v>39627612</v>
      </c>
      <c r="T1386" s="291">
        <v>55504320</v>
      </c>
      <c r="U1386" s="291">
        <v>54980142</v>
      </c>
      <c r="V1386" s="291">
        <v>55741419</v>
      </c>
      <c r="W1386" s="291">
        <v>58635924</v>
      </c>
      <c r="X1386" s="291"/>
      <c r="Y1386" s="291"/>
      <c r="Z1386" s="291"/>
      <c r="AA1386" s="290">
        <f t="shared" si="1309"/>
        <v>264489417</v>
      </c>
      <c r="AB1386" s="290">
        <f t="shared" si="1310"/>
        <v>614410956</v>
      </c>
      <c r="AC1386" s="37">
        <f t="shared" si="1311"/>
        <v>0.81430590113988577</v>
      </c>
    </row>
    <row r="1387" spans="1:29" s="79" customFormat="1" ht="45" x14ac:dyDescent="0.2">
      <c r="A1387" s="363">
        <v>1</v>
      </c>
      <c r="B1387" s="110" t="s">
        <v>201</v>
      </c>
      <c r="C1387" s="100" t="s">
        <v>202</v>
      </c>
      <c r="D1387" s="289">
        <f>+D1388</f>
        <v>0</v>
      </c>
      <c r="E1387" s="105">
        <f>SUM('ADICIONES  2018'!C1387:M1387)</f>
        <v>0</v>
      </c>
      <c r="F1387" s="289">
        <f t="shared" ref="F1387:J1388" si="1333">+F1388</f>
        <v>0</v>
      </c>
      <c r="G1387" s="289">
        <f t="shared" si="1333"/>
        <v>0</v>
      </c>
      <c r="H1387" s="289">
        <f t="shared" si="1333"/>
        <v>0</v>
      </c>
      <c r="I1387" s="289">
        <f t="shared" si="1333"/>
        <v>0</v>
      </c>
      <c r="J1387" s="289">
        <f t="shared" si="1333"/>
        <v>0</v>
      </c>
      <c r="K1387" s="105">
        <f t="shared" si="1305"/>
        <v>0</v>
      </c>
      <c r="L1387" s="289">
        <f t="shared" ref="L1387:Q1388" si="1334">+L1388</f>
        <v>0</v>
      </c>
      <c r="M1387" s="289">
        <f t="shared" si="1334"/>
        <v>0</v>
      </c>
      <c r="N1387" s="289">
        <f t="shared" si="1334"/>
        <v>0</v>
      </c>
      <c r="O1387" s="289">
        <f t="shared" si="1334"/>
        <v>45657432.979999997</v>
      </c>
      <c r="P1387" s="289">
        <f t="shared" si="1334"/>
        <v>258000</v>
      </c>
      <c r="Q1387" s="289">
        <f t="shared" si="1334"/>
        <v>0</v>
      </c>
      <c r="R1387" s="105">
        <f t="shared" si="1307"/>
        <v>45915432.979999997</v>
      </c>
      <c r="S1387" s="289">
        <f t="shared" ref="S1387:Z1388" si="1335">+S1388</f>
        <v>0</v>
      </c>
      <c r="T1387" s="289">
        <f t="shared" si="1335"/>
        <v>208546</v>
      </c>
      <c r="U1387" s="289">
        <f t="shared" si="1335"/>
        <v>56000</v>
      </c>
      <c r="V1387" s="289">
        <f t="shared" si="1335"/>
        <v>126000</v>
      </c>
      <c r="W1387" s="289">
        <f t="shared" si="1335"/>
        <v>0</v>
      </c>
      <c r="X1387" s="289">
        <f t="shared" si="1335"/>
        <v>0</v>
      </c>
      <c r="Y1387" s="289">
        <f t="shared" si="1335"/>
        <v>0</v>
      </c>
      <c r="Z1387" s="289">
        <f t="shared" si="1335"/>
        <v>0</v>
      </c>
      <c r="AA1387" s="289">
        <f t="shared" si="1309"/>
        <v>390546</v>
      </c>
      <c r="AB1387" s="289">
        <f t="shared" si="1310"/>
        <v>46305978.979999997</v>
      </c>
      <c r="AC1387" s="104">
        <v>0</v>
      </c>
    </row>
    <row r="1388" spans="1:29" s="79" customFormat="1" ht="30" x14ac:dyDescent="0.2">
      <c r="A1388" s="363"/>
      <c r="B1388" s="110" t="s">
        <v>203</v>
      </c>
      <c r="C1388" s="100" t="s">
        <v>93</v>
      </c>
      <c r="D1388" s="289">
        <f>+D1389</f>
        <v>0</v>
      </c>
      <c r="E1388" s="285">
        <f>SUM('ADICIONES  2018'!C1388:M1388)</f>
        <v>0</v>
      </c>
      <c r="F1388" s="289">
        <f t="shared" si="1333"/>
        <v>0</v>
      </c>
      <c r="G1388" s="289">
        <f t="shared" si="1333"/>
        <v>0</v>
      </c>
      <c r="H1388" s="289">
        <f t="shared" si="1333"/>
        <v>0</v>
      </c>
      <c r="I1388" s="289">
        <f t="shared" si="1333"/>
        <v>0</v>
      </c>
      <c r="J1388" s="289">
        <f t="shared" si="1333"/>
        <v>0</v>
      </c>
      <c r="K1388" s="105">
        <f t="shared" si="1305"/>
        <v>0</v>
      </c>
      <c r="L1388" s="289">
        <f t="shared" si="1334"/>
        <v>0</v>
      </c>
      <c r="M1388" s="289">
        <f t="shared" si="1334"/>
        <v>0</v>
      </c>
      <c r="N1388" s="289">
        <f t="shared" si="1334"/>
        <v>0</v>
      </c>
      <c r="O1388" s="289">
        <f t="shared" si="1334"/>
        <v>45657432.979999997</v>
      </c>
      <c r="P1388" s="289">
        <f t="shared" si="1334"/>
        <v>258000</v>
      </c>
      <c r="Q1388" s="289">
        <f t="shared" si="1334"/>
        <v>0</v>
      </c>
      <c r="R1388" s="105">
        <f t="shared" si="1307"/>
        <v>45915432.979999997</v>
      </c>
      <c r="S1388" s="289">
        <f t="shared" si="1335"/>
        <v>0</v>
      </c>
      <c r="T1388" s="289">
        <f t="shared" si="1335"/>
        <v>208546</v>
      </c>
      <c r="U1388" s="289">
        <f t="shared" si="1335"/>
        <v>56000</v>
      </c>
      <c r="V1388" s="289">
        <f t="shared" si="1335"/>
        <v>126000</v>
      </c>
      <c r="W1388" s="289">
        <f t="shared" si="1335"/>
        <v>0</v>
      </c>
      <c r="X1388" s="289">
        <f t="shared" si="1335"/>
        <v>0</v>
      </c>
      <c r="Y1388" s="289">
        <f t="shared" si="1335"/>
        <v>0</v>
      </c>
      <c r="Z1388" s="289">
        <f t="shared" si="1335"/>
        <v>0</v>
      </c>
      <c r="AA1388" s="289">
        <f t="shared" si="1309"/>
        <v>390546</v>
      </c>
      <c r="AB1388" s="289">
        <f t="shared" si="1310"/>
        <v>46305978.979999997</v>
      </c>
      <c r="AC1388" s="104">
        <v>0</v>
      </c>
    </row>
    <row r="1389" spans="1:29" s="79" customFormat="1" ht="45" x14ac:dyDescent="0.2">
      <c r="A1389" s="363"/>
      <c r="B1389" s="110" t="s">
        <v>204</v>
      </c>
      <c r="C1389" s="100" t="s">
        <v>136</v>
      </c>
      <c r="D1389" s="289">
        <f>+D1390+D1392</f>
        <v>0</v>
      </c>
      <c r="E1389" s="105">
        <f>SUM('ADICIONES  2018'!C1389:M1389)</f>
        <v>0</v>
      </c>
      <c r="F1389" s="289">
        <f t="shared" ref="F1389:J1389" si="1336">+F1390+F1392</f>
        <v>0</v>
      </c>
      <c r="G1389" s="289">
        <f t="shared" si="1336"/>
        <v>0</v>
      </c>
      <c r="H1389" s="289">
        <f t="shared" si="1336"/>
        <v>0</v>
      </c>
      <c r="I1389" s="289">
        <f t="shared" si="1336"/>
        <v>0</v>
      </c>
      <c r="J1389" s="289">
        <f t="shared" si="1336"/>
        <v>0</v>
      </c>
      <c r="K1389" s="105">
        <f t="shared" si="1305"/>
        <v>0</v>
      </c>
      <c r="L1389" s="289">
        <f t="shared" ref="L1389:Q1389" si="1337">+L1390+L1392</f>
        <v>0</v>
      </c>
      <c r="M1389" s="289">
        <f t="shared" si="1337"/>
        <v>0</v>
      </c>
      <c r="N1389" s="289">
        <f t="shared" si="1337"/>
        <v>0</v>
      </c>
      <c r="O1389" s="289">
        <f t="shared" si="1337"/>
        <v>45657432.979999997</v>
      </c>
      <c r="P1389" s="289">
        <f t="shared" si="1337"/>
        <v>258000</v>
      </c>
      <c r="Q1389" s="289">
        <f t="shared" si="1337"/>
        <v>0</v>
      </c>
      <c r="R1389" s="105">
        <f t="shared" si="1307"/>
        <v>45915432.979999997</v>
      </c>
      <c r="S1389" s="289">
        <f t="shared" ref="S1389:Z1389" si="1338">+S1390+S1392</f>
        <v>0</v>
      </c>
      <c r="T1389" s="289">
        <f t="shared" si="1338"/>
        <v>208546</v>
      </c>
      <c r="U1389" s="289">
        <f t="shared" si="1338"/>
        <v>56000</v>
      </c>
      <c r="V1389" s="289">
        <f t="shared" si="1338"/>
        <v>126000</v>
      </c>
      <c r="W1389" s="289">
        <f t="shared" si="1338"/>
        <v>0</v>
      </c>
      <c r="X1389" s="289">
        <f t="shared" si="1338"/>
        <v>0</v>
      </c>
      <c r="Y1389" s="289">
        <f t="shared" si="1338"/>
        <v>0</v>
      </c>
      <c r="Z1389" s="289">
        <f t="shared" si="1338"/>
        <v>0</v>
      </c>
      <c r="AA1389" s="289">
        <f t="shared" si="1309"/>
        <v>390546</v>
      </c>
      <c r="AB1389" s="289">
        <f t="shared" si="1310"/>
        <v>46305978.979999997</v>
      </c>
      <c r="AC1389" s="104">
        <v>0</v>
      </c>
    </row>
    <row r="1390" spans="1:29" s="79" customFormat="1" ht="60" x14ac:dyDescent="0.2">
      <c r="A1390" s="363"/>
      <c r="B1390" s="110" t="s">
        <v>205</v>
      </c>
      <c r="C1390" s="100" t="s">
        <v>137</v>
      </c>
      <c r="D1390" s="289">
        <f>+D1391</f>
        <v>0</v>
      </c>
      <c r="E1390" s="105">
        <f>SUM('ADICIONES  2018'!C1390:M1390)</f>
        <v>0</v>
      </c>
      <c r="F1390" s="289">
        <f t="shared" ref="F1390:J1390" si="1339">+F1391</f>
        <v>0</v>
      </c>
      <c r="G1390" s="289">
        <f t="shared" si="1339"/>
        <v>0</v>
      </c>
      <c r="H1390" s="289">
        <f t="shared" si="1339"/>
        <v>0</v>
      </c>
      <c r="I1390" s="289">
        <f t="shared" si="1339"/>
        <v>0</v>
      </c>
      <c r="J1390" s="289">
        <f t="shared" si="1339"/>
        <v>0</v>
      </c>
      <c r="K1390" s="105">
        <f t="shared" si="1305"/>
        <v>0</v>
      </c>
      <c r="L1390" s="289">
        <f t="shared" ref="L1390:Q1390" si="1340">+L1391</f>
        <v>0</v>
      </c>
      <c r="M1390" s="289">
        <f t="shared" si="1340"/>
        <v>0</v>
      </c>
      <c r="N1390" s="289">
        <f t="shared" si="1340"/>
        <v>0</v>
      </c>
      <c r="O1390" s="289">
        <f t="shared" si="1340"/>
        <v>0</v>
      </c>
      <c r="P1390" s="289">
        <f t="shared" si="1340"/>
        <v>0</v>
      </c>
      <c r="Q1390" s="289">
        <f t="shared" si="1340"/>
        <v>0</v>
      </c>
      <c r="R1390" s="105">
        <f t="shared" si="1307"/>
        <v>0</v>
      </c>
      <c r="S1390" s="289">
        <f t="shared" ref="S1390:Z1390" si="1341">+S1391</f>
        <v>0</v>
      </c>
      <c r="T1390" s="289">
        <f t="shared" si="1341"/>
        <v>546</v>
      </c>
      <c r="U1390" s="289">
        <f t="shared" si="1341"/>
        <v>0</v>
      </c>
      <c r="V1390" s="289">
        <f t="shared" si="1341"/>
        <v>0</v>
      </c>
      <c r="W1390" s="289">
        <f t="shared" si="1341"/>
        <v>0</v>
      </c>
      <c r="X1390" s="289">
        <f t="shared" si="1341"/>
        <v>0</v>
      </c>
      <c r="Y1390" s="289">
        <f t="shared" si="1341"/>
        <v>0</v>
      </c>
      <c r="Z1390" s="289">
        <f t="shared" si="1341"/>
        <v>0</v>
      </c>
      <c r="AA1390" s="289">
        <f t="shared" si="1309"/>
        <v>546</v>
      </c>
      <c r="AB1390" s="289">
        <f t="shared" si="1310"/>
        <v>546</v>
      </c>
      <c r="AC1390" s="104">
        <v>0</v>
      </c>
    </row>
    <row r="1391" spans="1:29" s="5" customFormat="1" x14ac:dyDescent="0.2">
      <c r="A1391" s="364"/>
      <c r="B1391" s="97" t="s">
        <v>206</v>
      </c>
      <c r="C1391" s="98" t="s">
        <v>134</v>
      </c>
      <c r="D1391" s="291">
        <v>0</v>
      </c>
      <c r="E1391" s="285">
        <f>SUM('ADICIONES  2018'!C1391:M1391)</f>
        <v>0</v>
      </c>
      <c r="F1391" s="291"/>
      <c r="G1391" s="291"/>
      <c r="H1391" s="291"/>
      <c r="I1391" s="291"/>
      <c r="J1391" s="291"/>
      <c r="K1391" s="287">
        <f t="shared" si="1305"/>
        <v>0</v>
      </c>
      <c r="L1391" s="291"/>
      <c r="M1391" s="291">
        <v>0</v>
      </c>
      <c r="N1391" s="291"/>
      <c r="O1391" s="291">
        <v>0</v>
      </c>
      <c r="P1391" s="291">
        <v>0</v>
      </c>
      <c r="Q1391" s="291"/>
      <c r="R1391" s="287">
        <f t="shared" si="1307"/>
        <v>0</v>
      </c>
      <c r="S1391" s="291">
        <v>0</v>
      </c>
      <c r="T1391" s="291">
        <v>546</v>
      </c>
      <c r="U1391" s="291">
        <v>0</v>
      </c>
      <c r="V1391" s="291">
        <v>0</v>
      </c>
      <c r="W1391" s="291">
        <v>0</v>
      </c>
      <c r="X1391" s="291">
        <v>0</v>
      </c>
      <c r="Y1391" s="291">
        <v>0</v>
      </c>
      <c r="Z1391" s="291">
        <v>0</v>
      </c>
      <c r="AA1391" s="290">
        <f t="shared" si="1309"/>
        <v>546</v>
      </c>
      <c r="AB1391" s="290">
        <f t="shared" si="1310"/>
        <v>546</v>
      </c>
      <c r="AC1391" s="113">
        <v>0</v>
      </c>
    </row>
    <row r="1392" spans="1:29" s="79" customFormat="1" ht="63" x14ac:dyDescent="0.2">
      <c r="A1392" s="363"/>
      <c r="B1392" s="110" t="s">
        <v>207</v>
      </c>
      <c r="C1392" s="106" t="s">
        <v>208</v>
      </c>
      <c r="D1392" s="289">
        <f>+D1393</f>
        <v>0</v>
      </c>
      <c r="E1392" s="105">
        <f>SUM('ADICIONES  2018'!C1392:M1392)</f>
        <v>0</v>
      </c>
      <c r="F1392" s="289">
        <f t="shared" ref="F1392:J1392" si="1342">+F1393</f>
        <v>0</v>
      </c>
      <c r="G1392" s="289">
        <f t="shared" si="1342"/>
        <v>0</v>
      </c>
      <c r="H1392" s="289">
        <f t="shared" si="1342"/>
        <v>0</v>
      </c>
      <c r="I1392" s="289">
        <f t="shared" si="1342"/>
        <v>0</v>
      </c>
      <c r="J1392" s="289">
        <f t="shared" si="1342"/>
        <v>0</v>
      </c>
      <c r="K1392" s="105">
        <f t="shared" si="1305"/>
        <v>0</v>
      </c>
      <c r="L1392" s="289">
        <f t="shared" ref="L1392:Q1392" si="1343">+L1393</f>
        <v>0</v>
      </c>
      <c r="M1392" s="289">
        <f t="shared" si="1343"/>
        <v>0</v>
      </c>
      <c r="N1392" s="289">
        <f t="shared" si="1343"/>
        <v>0</v>
      </c>
      <c r="O1392" s="289">
        <f t="shared" si="1343"/>
        <v>45657432.979999997</v>
      </c>
      <c r="P1392" s="289">
        <f t="shared" si="1343"/>
        <v>258000</v>
      </c>
      <c r="Q1392" s="289">
        <f t="shared" si="1343"/>
        <v>0</v>
      </c>
      <c r="R1392" s="105">
        <f t="shared" si="1307"/>
        <v>45915432.979999997</v>
      </c>
      <c r="S1392" s="289">
        <f t="shared" ref="S1392:Z1392" si="1344">+S1393</f>
        <v>0</v>
      </c>
      <c r="T1392" s="289">
        <f t="shared" si="1344"/>
        <v>208000</v>
      </c>
      <c r="U1392" s="289">
        <f t="shared" si="1344"/>
        <v>56000</v>
      </c>
      <c r="V1392" s="289">
        <f t="shared" si="1344"/>
        <v>126000</v>
      </c>
      <c r="W1392" s="289">
        <f t="shared" si="1344"/>
        <v>0</v>
      </c>
      <c r="X1392" s="289">
        <f t="shared" si="1344"/>
        <v>0</v>
      </c>
      <c r="Y1392" s="289">
        <f t="shared" si="1344"/>
        <v>0</v>
      </c>
      <c r="Z1392" s="289">
        <f t="shared" si="1344"/>
        <v>0</v>
      </c>
      <c r="AA1392" s="289">
        <f t="shared" si="1309"/>
        <v>390000</v>
      </c>
      <c r="AB1392" s="289">
        <f t="shared" si="1310"/>
        <v>46305432.979999997</v>
      </c>
      <c r="AC1392" s="104">
        <v>0</v>
      </c>
    </row>
    <row r="1393" spans="1:29" s="5" customFormat="1" x14ac:dyDescent="0.2">
      <c r="A1393" s="364"/>
      <c r="B1393" s="97" t="s">
        <v>209</v>
      </c>
      <c r="C1393" s="98" t="s">
        <v>134</v>
      </c>
      <c r="D1393" s="291">
        <v>0</v>
      </c>
      <c r="E1393" s="285">
        <f>SUM('ADICIONES  2018'!C1393:M1393)</f>
        <v>0</v>
      </c>
      <c r="F1393" s="291"/>
      <c r="G1393" s="291"/>
      <c r="H1393" s="291"/>
      <c r="I1393" s="291"/>
      <c r="J1393" s="291"/>
      <c r="K1393" s="287">
        <f t="shared" si="1305"/>
        <v>0</v>
      </c>
      <c r="L1393" s="291"/>
      <c r="M1393" s="291">
        <v>0</v>
      </c>
      <c r="N1393" s="291"/>
      <c r="O1393" s="291">
        <v>45657432.979999997</v>
      </c>
      <c r="P1393" s="291">
        <v>258000</v>
      </c>
      <c r="Q1393" s="291"/>
      <c r="R1393" s="287">
        <f t="shared" si="1307"/>
        <v>45915432.979999997</v>
      </c>
      <c r="S1393" s="291">
        <v>0</v>
      </c>
      <c r="T1393" s="291">
        <v>208000</v>
      </c>
      <c r="U1393" s="291">
        <v>56000</v>
      </c>
      <c r="V1393" s="291">
        <v>126000</v>
      </c>
      <c r="W1393" s="291"/>
      <c r="X1393" s="291"/>
      <c r="Y1393" s="291"/>
      <c r="Z1393" s="291"/>
      <c r="AA1393" s="290">
        <f t="shared" si="1309"/>
        <v>390000</v>
      </c>
      <c r="AB1393" s="290">
        <f t="shared" si="1310"/>
        <v>46305432.979999997</v>
      </c>
      <c r="AC1393" s="113">
        <v>0</v>
      </c>
    </row>
    <row r="1394" spans="1:29" s="79" customFormat="1" ht="31.5" x14ac:dyDescent="0.2">
      <c r="A1394" s="363">
        <v>1</v>
      </c>
      <c r="B1394" s="110" t="s">
        <v>871</v>
      </c>
      <c r="C1394" s="106" t="s">
        <v>872</v>
      </c>
      <c r="D1394" s="289">
        <f>+D1395+D1400</f>
        <v>9761476469.2399998</v>
      </c>
      <c r="E1394" s="105">
        <f>SUM('ADICIONES  2018'!C1394:M1394)</f>
        <v>1193848119</v>
      </c>
      <c r="F1394" s="289">
        <f t="shared" ref="F1394:J1394" si="1345">+F1395+F1400</f>
        <v>0</v>
      </c>
      <c r="G1394" s="289">
        <f t="shared" si="1345"/>
        <v>0</v>
      </c>
      <c r="H1394" s="289">
        <f t="shared" si="1345"/>
        <v>0</v>
      </c>
      <c r="I1394" s="289">
        <f t="shared" si="1345"/>
        <v>0</v>
      </c>
      <c r="J1394" s="289">
        <f t="shared" si="1345"/>
        <v>0</v>
      </c>
      <c r="K1394" s="105">
        <f t="shared" si="1305"/>
        <v>10955324588.24</v>
      </c>
      <c r="L1394" s="289">
        <f t="shared" ref="L1394:Q1394" si="1346">+L1395+L1400</f>
        <v>132744166</v>
      </c>
      <c r="M1394" s="289">
        <f t="shared" si="1346"/>
        <v>257910681</v>
      </c>
      <c r="N1394" s="289">
        <f t="shared" si="1346"/>
        <v>236610140</v>
      </c>
      <c r="O1394" s="289">
        <f t="shared" si="1346"/>
        <v>148034349</v>
      </c>
      <c r="P1394" s="289">
        <f t="shared" si="1346"/>
        <v>397851580.31</v>
      </c>
      <c r="Q1394" s="289">
        <f t="shared" si="1346"/>
        <v>419559601</v>
      </c>
      <c r="R1394" s="105">
        <f t="shared" si="1307"/>
        <v>1592710517.3099999</v>
      </c>
      <c r="S1394" s="289">
        <f t="shared" ref="S1394:Z1394" si="1347">+S1395+S1400</f>
        <v>1922949602.5999999</v>
      </c>
      <c r="T1394" s="289">
        <f t="shared" si="1347"/>
        <v>621774974.32999992</v>
      </c>
      <c r="U1394" s="289">
        <f t="shared" si="1347"/>
        <v>708966690</v>
      </c>
      <c r="V1394" s="289">
        <f t="shared" si="1347"/>
        <v>1485403845</v>
      </c>
      <c r="W1394" s="289">
        <f t="shared" si="1347"/>
        <v>2884580915</v>
      </c>
      <c r="X1394" s="289">
        <f t="shared" si="1347"/>
        <v>0</v>
      </c>
      <c r="Y1394" s="289">
        <f t="shared" si="1347"/>
        <v>0</v>
      </c>
      <c r="Z1394" s="289">
        <f t="shared" si="1347"/>
        <v>0</v>
      </c>
      <c r="AA1394" s="289">
        <f t="shared" si="1309"/>
        <v>7623676026.9300003</v>
      </c>
      <c r="AB1394" s="289">
        <f t="shared" si="1310"/>
        <v>9216386544.2399998</v>
      </c>
      <c r="AC1394" s="104">
        <f t="shared" si="1311"/>
        <v>0.84127005731380478</v>
      </c>
    </row>
    <row r="1395" spans="1:29" s="79" customFormat="1" ht="31.5" x14ac:dyDescent="0.2">
      <c r="A1395" s="363"/>
      <c r="B1395" s="110" t="s">
        <v>210</v>
      </c>
      <c r="C1395" s="106" t="s">
        <v>873</v>
      </c>
      <c r="D1395" s="289">
        <f>SUM(D1396:D1398)</f>
        <v>9761476469.2399998</v>
      </c>
      <c r="E1395" s="105">
        <f>SUM('ADICIONES  2018'!C1395:M1395)</f>
        <v>0</v>
      </c>
      <c r="F1395" s="289">
        <f t="shared" ref="F1395" si="1348">SUM(F1396:F1398)</f>
        <v>0</v>
      </c>
      <c r="G1395" s="289">
        <f t="shared" ref="G1395:J1395" si="1349">SUM(G1396:G1398)</f>
        <v>0</v>
      </c>
      <c r="H1395" s="289">
        <f t="shared" si="1349"/>
        <v>0</v>
      </c>
      <c r="I1395" s="289">
        <f t="shared" si="1349"/>
        <v>0</v>
      </c>
      <c r="J1395" s="289">
        <f t="shared" si="1349"/>
        <v>0</v>
      </c>
      <c r="K1395" s="105">
        <f t="shared" si="1305"/>
        <v>9761476469.2399998</v>
      </c>
      <c r="L1395" s="289">
        <f t="shared" ref="L1395:Q1395" si="1350">SUM(L1396:L1398)</f>
        <v>132744166</v>
      </c>
      <c r="M1395" s="289">
        <f t="shared" si="1350"/>
        <v>257910681</v>
      </c>
      <c r="N1395" s="289">
        <f t="shared" si="1350"/>
        <v>236610140</v>
      </c>
      <c r="O1395" s="289">
        <f t="shared" si="1350"/>
        <v>148034349</v>
      </c>
      <c r="P1395" s="289">
        <f t="shared" si="1350"/>
        <v>397851580.31</v>
      </c>
      <c r="Q1395" s="289">
        <f t="shared" si="1350"/>
        <v>419559601</v>
      </c>
      <c r="R1395" s="105">
        <f t="shared" si="1307"/>
        <v>1592710517.3099999</v>
      </c>
      <c r="S1395" s="289">
        <f t="shared" ref="S1395:Z1395" si="1351">SUM(S1396:S1398)</f>
        <v>729101483.60000002</v>
      </c>
      <c r="T1395" s="289">
        <f t="shared" si="1351"/>
        <v>621774974.32999992</v>
      </c>
      <c r="U1395" s="289">
        <f t="shared" si="1351"/>
        <v>708966690</v>
      </c>
      <c r="V1395" s="289">
        <f t="shared" si="1351"/>
        <v>1485403845</v>
      </c>
      <c r="W1395" s="289">
        <f t="shared" si="1351"/>
        <v>2884580915</v>
      </c>
      <c r="X1395" s="289">
        <f t="shared" si="1351"/>
        <v>0</v>
      </c>
      <c r="Y1395" s="289">
        <f t="shared" si="1351"/>
        <v>0</v>
      </c>
      <c r="Z1395" s="289">
        <f t="shared" si="1351"/>
        <v>0</v>
      </c>
      <c r="AA1395" s="289">
        <f t="shared" si="1309"/>
        <v>6429827907.9300003</v>
      </c>
      <c r="AB1395" s="289">
        <f t="shared" si="1310"/>
        <v>8022538425.2399998</v>
      </c>
      <c r="AC1395" s="104">
        <f t="shared" si="1311"/>
        <v>0.82185706747542986</v>
      </c>
    </row>
    <row r="1396" spans="1:29" ht="28.5" x14ac:dyDescent="0.2">
      <c r="B1396" s="97" t="s">
        <v>211</v>
      </c>
      <c r="C1396" s="98" t="s">
        <v>133</v>
      </c>
      <c r="D1396" s="291">
        <v>2440369117.3099999</v>
      </c>
      <c r="E1396" s="285">
        <f>SUM('ADICIONES  2018'!C1396:M1396)</f>
        <v>0</v>
      </c>
      <c r="F1396" s="291"/>
      <c r="G1396" s="291"/>
      <c r="H1396" s="291"/>
      <c r="I1396" s="291"/>
      <c r="J1396" s="291"/>
      <c r="K1396" s="287">
        <f t="shared" si="1305"/>
        <v>2440369117.3099999</v>
      </c>
      <c r="L1396" s="291">
        <v>33186041.5</v>
      </c>
      <c r="M1396" s="291">
        <v>64654647</v>
      </c>
      <c r="N1396" s="291">
        <v>54964396.5</v>
      </c>
      <c r="O1396" s="291">
        <v>56086087.25</v>
      </c>
      <c r="P1396" s="291">
        <v>144227730</v>
      </c>
      <c r="Q1396" s="291">
        <v>160375400.5</v>
      </c>
      <c r="R1396" s="287">
        <f t="shared" si="1307"/>
        <v>513494302.75</v>
      </c>
      <c r="S1396" s="291">
        <v>122616026.25</v>
      </c>
      <c r="T1396" s="291">
        <v>161199526.25</v>
      </c>
      <c r="U1396" s="291">
        <v>180480870</v>
      </c>
      <c r="V1396" s="291">
        <v>410534010</v>
      </c>
      <c r="W1396" s="291">
        <v>722976927.5</v>
      </c>
      <c r="X1396" s="291"/>
      <c r="Y1396" s="291"/>
      <c r="Z1396" s="291"/>
      <c r="AA1396" s="290">
        <f t="shared" si="1309"/>
        <v>1597807360</v>
      </c>
      <c r="AB1396" s="290">
        <f t="shared" si="1310"/>
        <v>2111301662.75</v>
      </c>
      <c r="AC1396" s="37">
        <f t="shared" si="1311"/>
        <v>0.86515668788550792</v>
      </c>
    </row>
    <row r="1397" spans="1:29" ht="42.75" x14ac:dyDescent="0.2">
      <c r="B1397" s="97" t="s">
        <v>212</v>
      </c>
      <c r="C1397" s="98" t="s">
        <v>138</v>
      </c>
      <c r="D1397" s="291">
        <v>2440369117.3099999</v>
      </c>
      <c r="E1397" s="285">
        <f>SUM('ADICIONES  2018'!C1397:M1397)</f>
        <v>0</v>
      </c>
      <c r="F1397" s="291"/>
      <c r="G1397" s="291"/>
      <c r="H1397" s="291"/>
      <c r="I1397" s="291"/>
      <c r="J1397" s="291"/>
      <c r="K1397" s="287">
        <f t="shared" si="1305"/>
        <v>2440369117.3099999</v>
      </c>
      <c r="L1397" s="291">
        <v>33186041.5</v>
      </c>
      <c r="M1397" s="291">
        <v>64300557</v>
      </c>
      <c r="N1397" s="291">
        <v>54964396.5</v>
      </c>
      <c r="O1397" s="291">
        <v>56086087.25</v>
      </c>
      <c r="P1397" s="291">
        <v>144227730</v>
      </c>
      <c r="Q1397" s="291">
        <v>160375400.5</v>
      </c>
      <c r="R1397" s="287">
        <f t="shared" si="1307"/>
        <v>513140212.75</v>
      </c>
      <c r="S1397" s="291">
        <v>122616026.25</v>
      </c>
      <c r="T1397" s="291">
        <v>161199526.25</v>
      </c>
      <c r="U1397" s="291">
        <v>180480870</v>
      </c>
      <c r="V1397" s="291">
        <v>410888100</v>
      </c>
      <c r="W1397" s="291">
        <v>722976927.5</v>
      </c>
      <c r="X1397" s="291"/>
      <c r="Y1397" s="291"/>
      <c r="Z1397" s="291"/>
      <c r="AA1397" s="290">
        <f t="shared" si="1309"/>
        <v>1598161450</v>
      </c>
      <c r="AB1397" s="290">
        <f t="shared" si="1310"/>
        <v>2111301662.75</v>
      </c>
      <c r="AC1397" s="37">
        <f t="shared" si="1311"/>
        <v>0.86515668788550792</v>
      </c>
    </row>
    <row r="1398" spans="1:29" s="79" customFormat="1" ht="31.5" x14ac:dyDescent="0.2">
      <c r="A1398" s="363"/>
      <c r="B1398" s="110" t="s">
        <v>213</v>
      </c>
      <c r="C1398" s="106" t="s">
        <v>101</v>
      </c>
      <c r="D1398" s="289">
        <f>+D1399</f>
        <v>4880738234.6199999</v>
      </c>
      <c r="E1398" s="105">
        <f>SUM('ADICIONES  2018'!C1398:M1398)</f>
        <v>0</v>
      </c>
      <c r="F1398" s="289">
        <f t="shared" ref="F1398:J1398" si="1352">+F1399</f>
        <v>0</v>
      </c>
      <c r="G1398" s="289">
        <f t="shared" si="1352"/>
        <v>0</v>
      </c>
      <c r="H1398" s="289">
        <f t="shared" si="1352"/>
        <v>0</v>
      </c>
      <c r="I1398" s="289">
        <f t="shared" si="1352"/>
        <v>0</v>
      </c>
      <c r="J1398" s="289">
        <f t="shared" si="1352"/>
        <v>0</v>
      </c>
      <c r="K1398" s="105">
        <f t="shared" si="1305"/>
        <v>4880738234.6199999</v>
      </c>
      <c r="L1398" s="289">
        <f t="shared" ref="L1398:Q1398" si="1353">+L1399</f>
        <v>66372083</v>
      </c>
      <c r="M1398" s="289">
        <f t="shared" si="1353"/>
        <v>128955477</v>
      </c>
      <c r="N1398" s="289">
        <f t="shared" si="1353"/>
        <v>126681347</v>
      </c>
      <c r="O1398" s="289">
        <f t="shared" si="1353"/>
        <v>35862174.5</v>
      </c>
      <c r="P1398" s="289">
        <f t="shared" si="1353"/>
        <v>109396120.31</v>
      </c>
      <c r="Q1398" s="289">
        <f t="shared" si="1353"/>
        <v>98808800</v>
      </c>
      <c r="R1398" s="105">
        <f t="shared" si="1307"/>
        <v>566076001.80999994</v>
      </c>
      <c r="S1398" s="289">
        <f t="shared" ref="S1398:Z1398" si="1354">+S1399</f>
        <v>483869431.10000002</v>
      </c>
      <c r="T1398" s="289">
        <f t="shared" si="1354"/>
        <v>299375921.82999998</v>
      </c>
      <c r="U1398" s="289">
        <f t="shared" si="1354"/>
        <v>348004950</v>
      </c>
      <c r="V1398" s="289">
        <f t="shared" si="1354"/>
        <v>663981735</v>
      </c>
      <c r="W1398" s="289">
        <f t="shared" si="1354"/>
        <v>1438627060</v>
      </c>
      <c r="X1398" s="289">
        <f t="shared" si="1354"/>
        <v>0</v>
      </c>
      <c r="Y1398" s="289">
        <f t="shared" si="1354"/>
        <v>0</v>
      </c>
      <c r="Z1398" s="289">
        <f t="shared" si="1354"/>
        <v>0</v>
      </c>
      <c r="AA1398" s="289">
        <f t="shared" si="1309"/>
        <v>3233859097.9300003</v>
      </c>
      <c r="AB1398" s="289">
        <f t="shared" si="1310"/>
        <v>3799935099.7400002</v>
      </c>
      <c r="AC1398" s="104">
        <f t="shared" si="1311"/>
        <v>0.77855744706535202</v>
      </c>
    </row>
    <row r="1399" spans="1:29" x14ac:dyDescent="0.2">
      <c r="B1399" s="97" t="s">
        <v>214</v>
      </c>
      <c r="C1399" s="98" t="s">
        <v>134</v>
      </c>
      <c r="D1399" s="291">
        <v>4880738234.6199999</v>
      </c>
      <c r="E1399" s="285">
        <f>SUM('ADICIONES  2018'!C1399:M1399)</f>
        <v>0</v>
      </c>
      <c r="F1399" s="291"/>
      <c r="G1399" s="291"/>
      <c r="H1399" s="291"/>
      <c r="I1399" s="291"/>
      <c r="J1399" s="291"/>
      <c r="K1399" s="287">
        <f t="shared" si="1305"/>
        <v>4880738234.6199999</v>
      </c>
      <c r="L1399" s="291">
        <v>66372083</v>
      </c>
      <c r="M1399" s="291">
        <v>128955477</v>
      </c>
      <c r="N1399" s="291">
        <v>126681347</v>
      </c>
      <c r="O1399" s="291">
        <v>35862174.5</v>
      </c>
      <c r="P1399" s="291">
        <v>109396120.31</v>
      </c>
      <c r="Q1399" s="291">
        <v>98808800</v>
      </c>
      <c r="R1399" s="287">
        <f t="shared" si="1307"/>
        <v>566076001.80999994</v>
      </c>
      <c r="S1399" s="291">
        <v>483869431.10000002</v>
      </c>
      <c r="T1399" s="291">
        <v>299375921.82999998</v>
      </c>
      <c r="U1399" s="291">
        <v>348004950</v>
      </c>
      <c r="V1399" s="291">
        <v>663981735</v>
      </c>
      <c r="W1399" s="291">
        <v>1438627060</v>
      </c>
      <c r="X1399" s="291"/>
      <c r="Y1399" s="291"/>
      <c r="Z1399" s="291"/>
      <c r="AA1399" s="290">
        <f t="shared" si="1309"/>
        <v>3233859097.9300003</v>
      </c>
      <c r="AB1399" s="290">
        <f t="shared" si="1310"/>
        <v>3799935099.7400002</v>
      </c>
      <c r="AC1399" s="37">
        <f t="shared" si="1311"/>
        <v>0.77855744706535202</v>
      </c>
    </row>
    <row r="1400" spans="1:29" s="5" customFormat="1" ht="47.25" x14ac:dyDescent="0.2">
      <c r="A1400" s="156"/>
      <c r="B1400" s="110" t="s">
        <v>2534</v>
      </c>
      <c r="C1400" s="106" t="s">
        <v>2535</v>
      </c>
      <c r="D1400" s="289">
        <f>SUM(D1401:D1404)</f>
        <v>0</v>
      </c>
      <c r="E1400" s="105">
        <f>SUM('ADICIONES  2018'!C1400:M1400)</f>
        <v>1193848119</v>
      </c>
      <c r="F1400" s="289">
        <f t="shared" ref="F1400:J1400" si="1355">SUM(F1401:F1404)</f>
        <v>0</v>
      </c>
      <c r="G1400" s="289">
        <f t="shared" si="1355"/>
        <v>0</v>
      </c>
      <c r="H1400" s="289">
        <f t="shared" si="1355"/>
        <v>0</v>
      </c>
      <c r="I1400" s="289">
        <f t="shared" si="1355"/>
        <v>0</v>
      </c>
      <c r="J1400" s="289">
        <f t="shared" si="1355"/>
        <v>0</v>
      </c>
      <c r="K1400" s="286">
        <f t="shared" si="1305"/>
        <v>1193848119</v>
      </c>
      <c r="L1400" s="289">
        <f t="shared" ref="L1400:Q1400" si="1356">SUM(L1401:L1404)</f>
        <v>0</v>
      </c>
      <c r="M1400" s="289">
        <f t="shared" si="1356"/>
        <v>0</v>
      </c>
      <c r="N1400" s="289">
        <f t="shared" si="1356"/>
        <v>0</v>
      </c>
      <c r="O1400" s="289">
        <f t="shared" si="1356"/>
        <v>0</v>
      </c>
      <c r="P1400" s="289">
        <f t="shared" si="1356"/>
        <v>0</v>
      </c>
      <c r="Q1400" s="289">
        <f t="shared" si="1356"/>
        <v>0</v>
      </c>
      <c r="R1400" s="286">
        <f t="shared" si="1307"/>
        <v>0</v>
      </c>
      <c r="S1400" s="289">
        <f t="shared" ref="S1400:Z1400" si="1357">SUM(S1401:S1404)</f>
        <v>1193848119</v>
      </c>
      <c r="T1400" s="289">
        <f t="shared" si="1357"/>
        <v>0</v>
      </c>
      <c r="U1400" s="289">
        <f t="shared" si="1357"/>
        <v>0</v>
      </c>
      <c r="V1400" s="289">
        <f t="shared" si="1357"/>
        <v>0</v>
      </c>
      <c r="W1400" s="289">
        <f t="shared" si="1357"/>
        <v>0</v>
      </c>
      <c r="X1400" s="289">
        <f t="shared" si="1357"/>
        <v>0</v>
      </c>
      <c r="Y1400" s="289">
        <f t="shared" si="1357"/>
        <v>0</v>
      </c>
      <c r="Z1400" s="289">
        <f t="shared" si="1357"/>
        <v>0</v>
      </c>
      <c r="AA1400" s="292">
        <f t="shared" si="1309"/>
        <v>1193848119</v>
      </c>
      <c r="AB1400" s="292">
        <f t="shared" si="1310"/>
        <v>1193848119</v>
      </c>
      <c r="AC1400" s="36">
        <v>0</v>
      </c>
    </row>
    <row r="1401" spans="1:29" x14ac:dyDescent="0.2">
      <c r="B1401" s="97" t="s">
        <v>2536</v>
      </c>
      <c r="C1401" s="98" t="s">
        <v>134</v>
      </c>
      <c r="D1401" s="291"/>
      <c r="E1401" s="285">
        <f>SUM('ADICIONES  2018'!C1401:M1401)</f>
        <v>0</v>
      </c>
      <c r="F1401" s="291"/>
      <c r="G1401" s="291"/>
      <c r="H1401" s="291"/>
      <c r="I1401" s="291"/>
      <c r="J1401" s="291"/>
      <c r="K1401" s="287">
        <f t="shared" si="1305"/>
        <v>0</v>
      </c>
      <c r="L1401" s="291"/>
      <c r="M1401" s="291"/>
      <c r="N1401" s="291"/>
      <c r="O1401" s="291"/>
      <c r="P1401" s="291"/>
      <c r="Q1401" s="291"/>
      <c r="R1401" s="286">
        <f t="shared" si="1307"/>
        <v>0</v>
      </c>
      <c r="S1401" s="291">
        <v>895386089</v>
      </c>
      <c r="T1401" s="291">
        <v>0</v>
      </c>
      <c r="U1401" s="291">
        <v>0</v>
      </c>
      <c r="V1401" s="291">
        <v>0</v>
      </c>
      <c r="W1401" s="291">
        <v>0</v>
      </c>
      <c r="X1401" s="291"/>
      <c r="Y1401" s="291"/>
      <c r="Z1401" s="291"/>
      <c r="AA1401" s="290">
        <f t="shared" si="1309"/>
        <v>895386089</v>
      </c>
      <c r="AB1401" s="290">
        <f t="shared" si="1310"/>
        <v>895386089</v>
      </c>
      <c r="AC1401" s="37">
        <v>0</v>
      </c>
    </row>
    <row r="1402" spans="1:29" x14ac:dyDescent="0.2">
      <c r="A1402" s="370"/>
      <c r="B1402" s="97" t="s">
        <v>2536</v>
      </c>
      <c r="C1402" s="98" t="s">
        <v>134</v>
      </c>
      <c r="D1402" s="291"/>
      <c r="E1402" s="285">
        <f>SUM('ADICIONES  2018'!C1402:M1402)</f>
        <v>895386089</v>
      </c>
      <c r="F1402" s="291"/>
      <c r="G1402" s="291"/>
      <c r="H1402" s="291"/>
      <c r="I1402" s="291"/>
      <c r="J1402" s="291"/>
      <c r="K1402" s="287">
        <f t="shared" ref="K1402:K1404" si="1358">+D1402+E1402-F1402+G1402-H1402</f>
        <v>895386089</v>
      </c>
      <c r="L1402" s="291"/>
      <c r="M1402" s="291"/>
      <c r="N1402" s="291"/>
      <c r="O1402" s="291"/>
      <c r="P1402" s="291"/>
      <c r="Q1402" s="291"/>
      <c r="R1402" s="286">
        <f t="shared" si="1307"/>
        <v>0</v>
      </c>
      <c r="S1402" s="291"/>
      <c r="T1402" s="291"/>
      <c r="U1402" s="291"/>
      <c r="V1402" s="291"/>
      <c r="W1402" s="291">
        <v>0</v>
      </c>
      <c r="X1402" s="291"/>
      <c r="Y1402" s="291"/>
      <c r="Z1402" s="291"/>
      <c r="AA1402" s="290">
        <f t="shared" ref="AA1402:AA1404" si="1359">SUM(S1402:Z1402)</f>
        <v>0</v>
      </c>
      <c r="AB1402" s="290">
        <f t="shared" ref="AB1402:AB1404" si="1360">+AA1402+R1402</f>
        <v>0</v>
      </c>
      <c r="AC1402" s="37">
        <v>1</v>
      </c>
    </row>
    <row r="1403" spans="1:29" ht="28.5" x14ac:dyDescent="0.2">
      <c r="B1403" s="97" t="s">
        <v>2537</v>
      </c>
      <c r="C1403" s="98" t="s">
        <v>133</v>
      </c>
      <c r="D1403" s="291"/>
      <c r="E1403" s="285">
        <f>SUM('ADICIONES  2018'!C1403:M1403)</f>
        <v>0</v>
      </c>
      <c r="F1403" s="291"/>
      <c r="G1403" s="291"/>
      <c r="H1403" s="291"/>
      <c r="I1403" s="291"/>
      <c r="J1403" s="291"/>
      <c r="K1403" s="287">
        <f t="shared" si="1358"/>
        <v>0</v>
      </c>
      <c r="L1403" s="291"/>
      <c r="M1403" s="291"/>
      <c r="N1403" s="291"/>
      <c r="O1403" s="291"/>
      <c r="P1403" s="291"/>
      <c r="Q1403" s="291"/>
      <c r="R1403" s="286">
        <f t="shared" si="1307"/>
        <v>0</v>
      </c>
      <c r="S1403" s="291">
        <v>298462030</v>
      </c>
      <c r="T1403" s="291">
        <v>0</v>
      </c>
      <c r="U1403" s="291">
        <v>0</v>
      </c>
      <c r="V1403" s="291">
        <v>0</v>
      </c>
      <c r="W1403" s="291">
        <v>-298462030</v>
      </c>
      <c r="X1403" s="291"/>
      <c r="Y1403" s="291"/>
      <c r="Z1403" s="291"/>
      <c r="AA1403" s="290">
        <f t="shared" si="1359"/>
        <v>0</v>
      </c>
      <c r="AB1403" s="290">
        <f t="shared" si="1360"/>
        <v>0</v>
      </c>
      <c r="AC1403" s="37">
        <v>2</v>
      </c>
    </row>
    <row r="1404" spans="1:29" ht="28.5" x14ac:dyDescent="0.2">
      <c r="A1404" s="370"/>
      <c r="B1404" s="97" t="s">
        <v>2537</v>
      </c>
      <c r="C1404" s="98" t="s">
        <v>133</v>
      </c>
      <c r="D1404" s="291"/>
      <c r="E1404" s="285">
        <f>SUM('ADICIONES  2018'!C1404:M1404)</f>
        <v>298462030</v>
      </c>
      <c r="F1404" s="291"/>
      <c r="G1404" s="291"/>
      <c r="H1404" s="291"/>
      <c r="I1404" s="291"/>
      <c r="J1404" s="291"/>
      <c r="K1404" s="287">
        <f t="shared" si="1358"/>
        <v>298462030</v>
      </c>
      <c r="L1404" s="291"/>
      <c r="M1404" s="291"/>
      <c r="N1404" s="291"/>
      <c r="O1404" s="291"/>
      <c r="P1404" s="291"/>
      <c r="Q1404" s="291"/>
      <c r="R1404" s="286">
        <f t="shared" si="1307"/>
        <v>0</v>
      </c>
      <c r="S1404" s="291"/>
      <c r="T1404" s="291"/>
      <c r="U1404" s="291"/>
      <c r="V1404" s="291"/>
      <c r="W1404" s="291">
        <v>298462030</v>
      </c>
      <c r="X1404" s="291"/>
      <c r="Y1404" s="291"/>
      <c r="Z1404" s="291"/>
      <c r="AA1404" s="290">
        <f t="shared" si="1359"/>
        <v>298462030</v>
      </c>
      <c r="AB1404" s="290">
        <f t="shared" si="1360"/>
        <v>298462030</v>
      </c>
      <c r="AC1404" s="37">
        <v>3</v>
      </c>
    </row>
    <row r="1405" spans="1:29" s="79" customFormat="1" ht="47.25" x14ac:dyDescent="0.2">
      <c r="A1405" s="363">
        <v>1</v>
      </c>
      <c r="B1405" s="110" t="s">
        <v>219</v>
      </c>
      <c r="C1405" s="80" t="s">
        <v>139</v>
      </c>
      <c r="D1405" s="289">
        <f>+D1406+D1411</f>
        <v>24610597279.489998</v>
      </c>
      <c r="E1405" s="105">
        <f>SUM('ADICIONES  2018'!C1405:M1405)</f>
        <v>0</v>
      </c>
      <c r="F1405" s="289">
        <f t="shared" ref="F1405:J1405" si="1361">+F1406+F1411</f>
        <v>0</v>
      </c>
      <c r="G1405" s="289">
        <f t="shared" si="1361"/>
        <v>0</v>
      </c>
      <c r="H1405" s="289">
        <f t="shared" si="1361"/>
        <v>0</v>
      </c>
      <c r="I1405" s="289">
        <f t="shared" si="1361"/>
        <v>0</v>
      </c>
      <c r="J1405" s="289">
        <f t="shared" si="1361"/>
        <v>0</v>
      </c>
      <c r="K1405" s="105">
        <f t="shared" ref="K1405:K1468" si="1362">+D1405+E1405-F1405+G1405-H1405</f>
        <v>24610597279.489998</v>
      </c>
      <c r="L1405" s="289">
        <f t="shared" ref="L1405:Q1405" si="1363">+L1406+L1411</f>
        <v>50878000</v>
      </c>
      <c r="M1405" s="289">
        <f t="shared" si="1363"/>
        <v>2376137837</v>
      </c>
      <c r="N1405" s="289">
        <f t="shared" si="1363"/>
        <v>1635269000</v>
      </c>
      <c r="O1405" s="289">
        <f t="shared" si="1363"/>
        <v>1742776000</v>
      </c>
      <c r="P1405" s="289">
        <f t="shared" si="1363"/>
        <v>1690109000</v>
      </c>
      <c r="Q1405" s="289">
        <f t="shared" si="1363"/>
        <v>2292943000</v>
      </c>
      <c r="R1405" s="105">
        <f t="shared" si="1307"/>
        <v>9788112837</v>
      </c>
      <c r="S1405" s="289">
        <f t="shared" ref="S1405:Z1405" si="1364">+S1406+S1411</f>
        <v>2462132330.04</v>
      </c>
      <c r="T1405" s="289">
        <f t="shared" si="1364"/>
        <v>2193849820.75</v>
      </c>
      <c r="U1405" s="289">
        <f t="shared" si="1364"/>
        <v>2464405441.75</v>
      </c>
      <c r="V1405" s="289">
        <f t="shared" si="1364"/>
        <v>2497812901.1700001</v>
      </c>
      <c r="W1405" s="289">
        <f t="shared" si="1364"/>
        <v>2498010008</v>
      </c>
      <c r="X1405" s="289">
        <f t="shared" si="1364"/>
        <v>0</v>
      </c>
      <c r="Y1405" s="289">
        <f t="shared" si="1364"/>
        <v>0</v>
      </c>
      <c r="Z1405" s="289">
        <f t="shared" si="1364"/>
        <v>0</v>
      </c>
      <c r="AA1405" s="289">
        <f t="shared" si="1309"/>
        <v>12116210501.709999</v>
      </c>
      <c r="AB1405" s="289">
        <f t="shared" si="1310"/>
        <v>21904323338.709999</v>
      </c>
      <c r="AC1405" s="104">
        <f t="shared" si="1311"/>
        <v>0.89003623479567662</v>
      </c>
    </row>
    <row r="1406" spans="1:29" s="79" customFormat="1" ht="63" x14ac:dyDescent="0.2">
      <c r="A1406" s="363"/>
      <c r="B1406" s="110" t="s">
        <v>220</v>
      </c>
      <c r="C1406" s="106" t="s">
        <v>221</v>
      </c>
      <c r="D1406" s="289">
        <f>SUM(D1407:D1409)</f>
        <v>24131337067.799999</v>
      </c>
      <c r="E1406" s="105">
        <f>SUM('ADICIONES  2018'!C1406:M1406)</f>
        <v>0</v>
      </c>
      <c r="F1406" s="289">
        <f t="shared" ref="F1406" si="1365">SUM(F1407:F1409)</f>
        <v>0</v>
      </c>
      <c r="G1406" s="289">
        <f t="shared" ref="G1406:J1406" si="1366">SUM(G1407:G1409)</f>
        <v>0</v>
      </c>
      <c r="H1406" s="289">
        <f t="shared" si="1366"/>
        <v>0</v>
      </c>
      <c r="I1406" s="289">
        <f t="shared" si="1366"/>
        <v>0</v>
      </c>
      <c r="J1406" s="289">
        <f t="shared" si="1366"/>
        <v>0</v>
      </c>
      <c r="K1406" s="105">
        <f t="shared" si="1362"/>
        <v>24131337067.799999</v>
      </c>
      <c r="L1406" s="289">
        <f t="shared" ref="L1406:Q1406" si="1367">SUM(L1407:L1409)</f>
        <v>50878000</v>
      </c>
      <c r="M1406" s="289">
        <f t="shared" si="1367"/>
        <v>2319142000</v>
      </c>
      <c r="N1406" s="289">
        <f t="shared" si="1367"/>
        <v>1558509750</v>
      </c>
      <c r="O1406" s="289">
        <f t="shared" si="1367"/>
        <v>1713098000</v>
      </c>
      <c r="P1406" s="289">
        <f t="shared" si="1367"/>
        <v>1628731000</v>
      </c>
      <c r="Q1406" s="289">
        <f t="shared" si="1367"/>
        <v>2255123000</v>
      </c>
      <c r="R1406" s="105">
        <f t="shared" si="1307"/>
        <v>9525481750</v>
      </c>
      <c r="S1406" s="289">
        <f t="shared" ref="S1406:Z1406" si="1368">SUM(S1407:S1409)</f>
        <v>2274081000</v>
      </c>
      <c r="T1406" s="289">
        <f t="shared" si="1368"/>
        <v>2111696000</v>
      </c>
      <c r="U1406" s="289">
        <f t="shared" si="1368"/>
        <v>2372933000</v>
      </c>
      <c r="V1406" s="289">
        <f t="shared" si="1368"/>
        <v>2444205500</v>
      </c>
      <c r="W1406" s="289">
        <f t="shared" si="1368"/>
        <v>2418006750</v>
      </c>
      <c r="X1406" s="289">
        <f t="shared" si="1368"/>
        <v>0</v>
      </c>
      <c r="Y1406" s="289">
        <f t="shared" si="1368"/>
        <v>0</v>
      </c>
      <c r="Z1406" s="289">
        <f t="shared" si="1368"/>
        <v>0</v>
      </c>
      <c r="AA1406" s="289">
        <f t="shared" si="1309"/>
        <v>11620922250</v>
      </c>
      <c r="AB1406" s="289">
        <f t="shared" si="1310"/>
        <v>21146404000</v>
      </c>
      <c r="AC1406" s="104">
        <f t="shared" si="1311"/>
        <v>0.87630469627880714</v>
      </c>
    </row>
    <row r="1407" spans="1:29" ht="28.5" x14ac:dyDescent="0.2">
      <c r="B1407" s="97" t="s">
        <v>222</v>
      </c>
      <c r="C1407" s="98" t="s">
        <v>133</v>
      </c>
      <c r="D1407" s="291">
        <v>6032834266.9499998</v>
      </c>
      <c r="E1407" s="285">
        <f>SUM('ADICIONES  2018'!C1407:M1407)</f>
        <v>0</v>
      </c>
      <c r="F1407" s="291"/>
      <c r="G1407" s="291"/>
      <c r="H1407" s="291"/>
      <c r="I1407" s="291"/>
      <c r="J1407" s="291"/>
      <c r="K1407" s="287">
        <f t="shared" si="1362"/>
        <v>6032834266.9499998</v>
      </c>
      <c r="L1407" s="291">
        <v>12719500</v>
      </c>
      <c r="M1407" s="291">
        <v>579785500</v>
      </c>
      <c r="N1407" s="291">
        <v>389120250</v>
      </c>
      <c r="O1407" s="291">
        <v>428274250</v>
      </c>
      <c r="P1407" s="291">
        <v>407182500</v>
      </c>
      <c r="Q1407" s="291">
        <v>563781000</v>
      </c>
      <c r="R1407" s="287">
        <f t="shared" si="1307"/>
        <v>2380863000</v>
      </c>
      <c r="S1407" s="291">
        <v>568520250</v>
      </c>
      <c r="T1407" s="291">
        <v>527924000</v>
      </c>
      <c r="U1407" s="291">
        <v>592672750</v>
      </c>
      <c r="V1407" s="291">
        <v>605259000</v>
      </c>
      <c r="W1407" s="291">
        <v>610947000</v>
      </c>
      <c r="X1407" s="291"/>
      <c r="Y1407" s="291"/>
      <c r="Z1407" s="291"/>
      <c r="AA1407" s="290">
        <f t="shared" si="1309"/>
        <v>2905323000</v>
      </c>
      <c r="AB1407" s="290">
        <f t="shared" si="1310"/>
        <v>5286186000</v>
      </c>
      <c r="AC1407" s="37">
        <f t="shared" si="1311"/>
        <v>0.87623590605821822</v>
      </c>
    </row>
    <row r="1408" spans="1:29" ht="42.75" x14ac:dyDescent="0.2">
      <c r="B1408" s="97" t="s">
        <v>223</v>
      </c>
      <c r="C1408" s="98" t="s">
        <v>138</v>
      </c>
      <c r="D1408" s="291">
        <v>6032834266.9499998</v>
      </c>
      <c r="E1408" s="285">
        <f>SUM('ADICIONES  2018'!C1408:M1408)</f>
        <v>0</v>
      </c>
      <c r="F1408" s="291"/>
      <c r="G1408" s="291"/>
      <c r="H1408" s="291"/>
      <c r="I1408" s="291"/>
      <c r="J1408" s="291"/>
      <c r="K1408" s="287">
        <f t="shared" si="1362"/>
        <v>6032834266.9499998</v>
      </c>
      <c r="L1408" s="291">
        <v>12719500</v>
      </c>
      <c r="M1408" s="291">
        <v>579785500</v>
      </c>
      <c r="N1408" s="291">
        <v>397339500</v>
      </c>
      <c r="O1408" s="291">
        <v>428274250</v>
      </c>
      <c r="P1408" s="291">
        <v>407182500</v>
      </c>
      <c r="Q1408" s="291">
        <v>563781000</v>
      </c>
      <c r="R1408" s="287">
        <f t="shared" si="1307"/>
        <v>2389082250</v>
      </c>
      <c r="S1408" s="291">
        <v>568520250</v>
      </c>
      <c r="T1408" s="291">
        <v>527924000</v>
      </c>
      <c r="U1408" s="291">
        <v>593793750</v>
      </c>
      <c r="V1408" s="291">
        <v>605259000</v>
      </c>
      <c r="W1408" s="291">
        <v>602437250</v>
      </c>
      <c r="X1408" s="291"/>
      <c r="Y1408" s="291"/>
      <c r="Z1408" s="291"/>
      <c r="AA1408" s="290">
        <f t="shared" si="1309"/>
        <v>2897934250</v>
      </c>
      <c r="AB1408" s="290">
        <f t="shared" si="1310"/>
        <v>5287016500</v>
      </c>
      <c r="AC1408" s="37">
        <f t="shared" si="1311"/>
        <v>0.87637356937917998</v>
      </c>
    </row>
    <row r="1409" spans="1:29" s="79" customFormat="1" ht="31.5" x14ac:dyDescent="0.2">
      <c r="A1409" s="363"/>
      <c r="B1409" s="110" t="s">
        <v>224</v>
      </c>
      <c r="C1409" s="106" t="s">
        <v>140</v>
      </c>
      <c r="D1409" s="289">
        <f>+D1410</f>
        <v>12065668533.9</v>
      </c>
      <c r="E1409" s="105">
        <f>SUM('ADICIONES  2018'!C1409:M1409)</f>
        <v>0</v>
      </c>
      <c r="F1409" s="289">
        <f t="shared" ref="F1409:J1409" si="1369">+F1410</f>
        <v>0</v>
      </c>
      <c r="G1409" s="289">
        <f t="shared" si="1369"/>
        <v>0</v>
      </c>
      <c r="H1409" s="289">
        <f t="shared" si="1369"/>
        <v>0</v>
      </c>
      <c r="I1409" s="289">
        <f t="shared" si="1369"/>
        <v>0</v>
      </c>
      <c r="J1409" s="289">
        <f t="shared" si="1369"/>
        <v>0</v>
      </c>
      <c r="K1409" s="105">
        <f t="shared" si="1362"/>
        <v>12065668533.9</v>
      </c>
      <c r="L1409" s="289">
        <f t="shared" ref="L1409:Q1409" si="1370">+L1410</f>
        <v>25439000</v>
      </c>
      <c r="M1409" s="289">
        <f t="shared" si="1370"/>
        <v>1159571000</v>
      </c>
      <c r="N1409" s="289">
        <f t="shared" si="1370"/>
        <v>772050000</v>
      </c>
      <c r="O1409" s="289">
        <f t="shared" si="1370"/>
        <v>856549500</v>
      </c>
      <c r="P1409" s="289">
        <f t="shared" si="1370"/>
        <v>814366000</v>
      </c>
      <c r="Q1409" s="289">
        <f t="shared" si="1370"/>
        <v>1127561000</v>
      </c>
      <c r="R1409" s="105">
        <f t="shared" si="1307"/>
        <v>4755536500</v>
      </c>
      <c r="S1409" s="289">
        <f t="shared" ref="S1409:Z1409" si="1371">+S1410</f>
        <v>1137040500</v>
      </c>
      <c r="T1409" s="289">
        <f t="shared" si="1371"/>
        <v>1055848000</v>
      </c>
      <c r="U1409" s="289">
        <f t="shared" si="1371"/>
        <v>1186466500</v>
      </c>
      <c r="V1409" s="289">
        <f t="shared" si="1371"/>
        <v>1233687500</v>
      </c>
      <c r="W1409" s="289">
        <f t="shared" si="1371"/>
        <v>1204622500</v>
      </c>
      <c r="X1409" s="289">
        <f t="shared" si="1371"/>
        <v>0</v>
      </c>
      <c r="Y1409" s="289">
        <f t="shared" si="1371"/>
        <v>0</v>
      </c>
      <c r="Z1409" s="289">
        <f t="shared" si="1371"/>
        <v>0</v>
      </c>
      <c r="AA1409" s="289">
        <f t="shared" si="1309"/>
        <v>5817665000</v>
      </c>
      <c r="AB1409" s="289">
        <f t="shared" si="1310"/>
        <v>10573201500</v>
      </c>
      <c r="AC1409" s="104">
        <f t="shared" si="1311"/>
        <v>0.87630465483891529</v>
      </c>
    </row>
    <row r="1410" spans="1:29" s="21" customFormat="1" x14ac:dyDescent="0.2">
      <c r="A1410" s="92"/>
      <c r="B1410" s="111" t="s">
        <v>1724</v>
      </c>
      <c r="C1410" s="98" t="s">
        <v>134</v>
      </c>
      <c r="D1410" s="291">
        <v>12065668533.9</v>
      </c>
      <c r="E1410" s="285">
        <f>SUM('ADICIONES  2018'!C1410:M1410)</f>
        <v>0</v>
      </c>
      <c r="F1410" s="291"/>
      <c r="G1410" s="291"/>
      <c r="H1410" s="291"/>
      <c r="I1410" s="291"/>
      <c r="J1410" s="291"/>
      <c r="K1410" s="285">
        <f t="shared" si="1362"/>
        <v>12065668533.9</v>
      </c>
      <c r="L1410" s="291">
        <v>25439000</v>
      </c>
      <c r="M1410" s="291">
        <v>1159571000</v>
      </c>
      <c r="N1410" s="291">
        <v>772050000</v>
      </c>
      <c r="O1410" s="291">
        <v>856549500</v>
      </c>
      <c r="P1410" s="291">
        <v>814366000</v>
      </c>
      <c r="Q1410" s="291">
        <v>1127561000</v>
      </c>
      <c r="R1410" s="285">
        <f t="shared" si="1307"/>
        <v>4755536500</v>
      </c>
      <c r="S1410" s="291">
        <v>1137040500</v>
      </c>
      <c r="T1410" s="291">
        <v>1055848000</v>
      </c>
      <c r="U1410" s="291">
        <v>1186466500</v>
      </c>
      <c r="V1410" s="291">
        <v>1233687500</v>
      </c>
      <c r="W1410" s="291">
        <v>1204622500</v>
      </c>
      <c r="X1410" s="291"/>
      <c r="Y1410" s="291"/>
      <c r="Z1410" s="291"/>
      <c r="AA1410" s="291">
        <f t="shared" si="1309"/>
        <v>5817665000</v>
      </c>
      <c r="AB1410" s="291">
        <f t="shared" si="1310"/>
        <v>10573201500</v>
      </c>
      <c r="AC1410" s="113">
        <f t="shared" si="1311"/>
        <v>0.87630465483891529</v>
      </c>
    </row>
    <row r="1411" spans="1:29" s="5" customFormat="1" ht="45" x14ac:dyDescent="0.2">
      <c r="A1411" s="156"/>
      <c r="B1411" s="99" t="s">
        <v>225</v>
      </c>
      <c r="C1411" s="100" t="s">
        <v>141</v>
      </c>
      <c r="D1411" s="289">
        <f>SUM(D1412:D1414)</f>
        <v>479260211.69</v>
      </c>
      <c r="E1411" s="105">
        <f>SUM('ADICIONES  2018'!C1411:M1411)</f>
        <v>0</v>
      </c>
      <c r="F1411" s="289">
        <f t="shared" ref="F1411" si="1372">SUM(F1412:F1414)</f>
        <v>0</v>
      </c>
      <c r="G1411" s="289">
        <f t="shared" ref="G1411:J1411" si="1373">SUM(G1412:G1414)</f>
        <v>0</v>
      </c>
      <c r="H1411" s="289">
        <f t="shared" si="1373"/>
        <v>0</v>
      </c>
      <c r="I1411" s="289">
        <f t="shared" si="1373"/>
        <v>0</v>
      </c>
      <c r="J1411" s="289">
        <f t="shared" si="1373"/>
        <v>0</v>
      </c>
      <c r="K1411" s="286">
        <f t="shared" si="1362"/>
        <v>479260211.69</v>
      </c>
      <c r="L1411" s="289">
        <f t="shared" ref="L1411:Q1411" si="1374">SUM(L1412:L1414)</f>
        <v>0</v>
      </c>
      <c r="M1411" s="289">
        <f t="shared" si="1374"/>
        <v>56995837</v>
      </c>
      <c r="N1411" s="289">
        <f t="shared" si="1374"/>
        <v>76759250</v>
      </c>
      <c r="O1411" s="289">
        <f t="shared" si="1374"/>
        <v>29678000</v>
      </c>
      <c r="P1411" s="289">
        <f t="shared" si="1374"/>
        <v>61378000</v>
      </c>
      <c r="Q1411" s="289">
        <f t="shared" si="1374"/>
        <v>37820000</v>
      </c>
      <c r="R1411" s="286">
        <f t="shared" si="1307"/>
        <v>262631087</v>
      </c>
      <c r="S1411" s="289">
        <f t="shared" ref="S1411:Z1411" si="1375">SUM(S1412:S1414)</f>
        <v>188051330.03999999</v>
      </c>
      <c r="T1411" s="289">
        <f t="shared" si="1375"/>
        <v>82153820.75</v>
      </c>
      <c r="U1411" s="289">
        <f t="shared" si="1375"/>
        <v>91472441.75</v>
      </c>
      <c r="V1411" s="289">
        <f t="shared" si="1375"/>
        <v>53607401.170000002</v>
      </c>
      <c r="W1411" s="289">
        <f t="shared" si="1375"/>
        <v>80003258</v>
      </c>
      <c r="X1411" s="289">
        <f t="shared" si="1375"/>
        <v>0</v>
      </c>
      <c r="Y1411" s="289">
        <f t="shared" si="1375"/>
        <v>0</v>
      </c>
      <c r="Z1411" s="289">
        <f t="shared" si="1375"/>
        <v>0</v>
      </c>
      <c r="AA1411" s="292">
        <f t="shared" si="1309"/>
        <v>495288251.70999998</v>
      </c>
      <c r="AB1411" s="292">
        <f t="shared" si="1310"/>
        <v>757919338.71000004</v>
      </c>
      <c r="AC1411" s="36">
        <f t="shared" si="1311"/>
        <v>1.5814359719897741</v>
      </c>
    </row>
    <row r="1412" spans="1:29" ht="28.5" x14ac:dyDescent="0.2">
      <c r="B1412" s="111" t="s">
        <v>226</v>
      </c>
      <c r="C1412" s="98" t="s">
        <v>133</v>
      </c>
      <c r="D1412" s="291">
        <v>119815052.92</v>
      </c>
      <c r="E1412" s="285">
        <f>SUM('ADICIONES  2018'!C1412:M1412)</f>
        <v>0</v>
      </c>
      <c r="F1412" s="291"/>
      <c r="G1412" s="291"/>
      <c r="H1412" s="291"/>
      <c r="I1412" s="291"/>
      <c r="J1412" s="291"/>
      <c r="K1412" s="287">
        <f t="shared" si="1362"/>
        <v>119815052.92</v>
      </c>
      <c r="L1412" s="291">
        <v>0</v>
      </c>
      <c r="M1412" s="291">
        <v>14248959.25</v>
      </c>
      <c r="N1412" s="291">
        <v>30904000</v>
      </c>
      <c r="O1412" s="291">
        <v>14839000</v>
      </c>
      <c r="P1412" s="291">
        <v>30689000</v>
      </c>
      <c r="Q1412" s="291">
        <v>18910000</v>
      </c>
      <c r="R1412" s="287">
        <f t="shared" si="1307"/>
        <v>109590959.25</v>
      </c>
      <c r="S1412" s="291">
        <v>18342500</v>
      </c>
      <c r="T1412" s="291">
        <v>33757500</v>
      </c>
      <c r="U1412" s="291">
        <v>16994000</v>
      </c>
      <c r="V1412" s="291">
        <v>20603000</v>
      </c>
      <c r="W1412" s="291">
        <v>13735000</v>
      </c>
      <c r="X1412" s="291"/>
      <c r="Y1412" s="291"/>
      <c r="Z1412" s="291"/>
      <c r="AA1412" s="290">
        <f t="shared" si="1309"/>
        <v>103432000</v>
      </c>
      <c r="AB1412" s="290">
        <f t="shared" si="1310"/>
        <v>213022959.25</v>
      </c>
      <c r="AC1412" s="37">
        <f t="shared" si="1311"/>
        <v>1.7779315207767301</v>
      </c>
    </row>
    <row r="1413" spans="1:29" s="21" customFormat="1" ht="45" x14ac:dyDescent="0.2">
      <c r="A1413" s="92"/>
      <c r="B1413" s="111" t="s">
        <v>227</v>
      </c>
      <c r="C1413" s="112" t="s">
        <v>138</v>
      </c>
      <c r="D1413" s="291">
        <v>119815052.92</v>
      </c>
      <c r="E1413" s="285">
        <f>SUM('ADICIONES  2018'!C1413:M1413)</f>
        <v>0</v>
      </c>
      <c r="F1413" s="291"/>
      <c r="G1413" s="291"/>
      <c r="H1413" s="291"/>
      <c r="I1413" s="291"/>
      <c r="J1413" s="291"/>
      <c r="K1413" s="285">
        <f t="shared" si="1362"/>
        <v>119815052.92</v>
      </c>
      <c r="L1413" s="291">
        <v>0</v>
      </c>
      <c r="M1413" s="291">
        <v>14248959.25</v>
      </c>
      <c r="N1413" s="291">
        <v>22684750</v>
      </c>
      <c r="O1413" s="291">
        <v>14839000</v>
      </c>
      <c r="P1413" s="291">
        <v>30689000</v>
      </c>
      <c r="Q1413" s="291">
        <v>18910000</v>
      </c>
      <c r="R1413" s="285">
        <f t="shared" si="1307"/>
        <v>101371709.25</v>
      </c>
      <c r="S1413" s="291">
        <v>24119000</v>
      </c>
      <c r="T1413" s="291">
        <v>27981000</v>
      </c>
      <c r="U1413" s="291">
        <v>16994000</v>
      </c>
      <c r="V1413" s="291">
        <v>20603000</v>
      </c>
      <c r="W1413" s="291">
        <v>21954250</v>
      </c>
      <c r="X1413" s="291"/>
      <c r="Y1413" s="291"/>
      <c r="Z1413" s="291"/>
      <c r="AA1413" s="291">
        <f t="shared" si="1309"/>
        <v>111651250</v>
      </c>
      <c r="AB1413" s="291">
        <f t="shared" si="1310"/>
        <v>213022959.25</v>
      </c>
      <c r="AC1413" s="113">
        <f t="shared" si="1311"/>
        <v>1.7779315207767301</v>
      </c>
    </row>
    <row r="1414" spans="1:29" s="5" customFormat="1" ht="30" x14ac:dyDescent="0.2">
      <c r="A1414" s="156"/>
      <c r="B1414" s="110" t="s">
        <v>228</v>
      </c>
      <c r="C1414" s="100" t="s">
        <v>101</v>
      </c>
      <c r="D1414" s="289">
        <f>+D1415</f>
        <v>239630105.84999999</v>
      </c>
      <c r="E1414" s="105">
        <f>SUM('ADICIONES  2018'!C1414:M1414)</f>
        <v>0</v>
      </c>
      <c r="F1414" s="289">
        <f t="shared" ref="F1414:J1414" si="1376">+F1415</f>
        <v>0</v>
      </c>
      <c r="G1414" s="289">
        <f t="shared" si="1376"/>
        <v>0</v>
      </c>
      <c r="H1414" s="289">
        <f t="shared" si="1376"/>
        <v>0</v>
      </c>
      <c r="I1414" s="289">
        <f t="shared" si="1376"/>
        <v>0</v>
      </c>
      <c r="J1414" s="289">
        <f t="shared" si="1376"/>
        <v>0</v>
      </c>
      <c r="K1414" s="286">
        <f t="shared" si="1362"/>
        <v>239630105.84999999</v>
      </c>
      <c r="L1414" s="289">
        <f t="shared" ref="L1414:Q1414" si="1377">+L1415</f>
        <v>0</v>
      </c>
      <c r="M1414" s="289">
        <f t="shared" si="1377"/>
        <v>28497918.5</v>
      </c>
      <c r="N1414" s="289">
        <f t="shared" si="1377"/>
        <v>23170500</v>
      </c>
      <c r="O1414" s="289">
        <f t="shared" si="1377"/>
        <v>0</v>
      </c>
      <c r="P1414" s="289">
        <f t="shared" si="1377"/>
        <v>0</v>
      </c>
      <c r="Q1414" s="289">
        <f t="shared" si="1377"/>
        <v>0</v>
      </c>
      <c r="R1414" s="286">
        <f t="shared" si="1307"/>
        <v>51668418.5</v>
      </c>
      <c r="S1414" s="289">
        <f t="shared" ref="S1414:Z1414" si="1378">+S1415</f>
        <v>145589830.03999999</v>
      </c>
      <c r="T1414" s="289">
        <f t="shared" si="1378"/>
        <v>20415320.75</v>
      </c>
      <c r="U1414" s="289">
        <f t="shared" si="1378"/>
        <v>57484441.75</v>
      </c>
      <c r="V1414" s="289">
        <f t="shared" si="1378"/>
        <v>12401401.17</v>
      </c>
      <c r="W1414" s="289">
        <f t="shared" si="1378"/>
        <v>44314008</v>
      </c>
      <c r="X1414" s="289">
        <f t="shared" si="1378"/>
        <v>0</v>
      </c>
      <c r="Y1414" s="289">
        <f t="shared" si="1378"/>
        <v>0</v>
      </c>
      <c r="Z1414" s="289">
        <f t="shared" si="1378"/>
        <v>0</v>
      </c>
      <c r="AA1414" s="292">
        <f t="shared" si="1309"/>
        <v>280205001.70999998</v>
      </c>
      <c r="AB1414" s="292">
        <f t="shared" si="1310"/>
        <v>331873420.20999998</v>
      </c>
      <c r="AC1414" s="36">
        <f t="shared" si="1311"/>
        <v>1.3849404232110178</v>
      </c>
    </row>
    <row r="1415" spans="1:29" s="21" customFormat="1" x14ac:dyDescent="0.2">
      <c r="A1415" s="92"/>
      <c r="B1415" s="111" t="s">
        <v>229</v>
      </c>
      <c r="C1415" s="98" t="s">
        <v>134</v>
      </c>
      <c r="D1415" s="291">
        <v>239630105.84999999</v>
      </c>
      <c r="E1415" s="285">
        <f>SUM('ADICIONES  2018'!C1415:M1415)</f>
        <v>0</v>
      </c>
      <c r="F1415" s="291"/>
      <c r="G1415" s="291"/>
      <c r="H1415" s="291"/>
      <c r="I1415" s="291"/>
      <c r="J1415" s="291"/>
      <c r="K1415" s="285">
        <f t="shared" si="1362"/>
        <v>239630105.84999999</v>
      </c>
      <c r="L1415" s="291">
        <v>0</v>
      </c>
      <c r="M1415" s="291">
        <v>28497918.5</v>
      </c>
      <c r="N1415" s="291">
        <v>23170500</v>
      </c>
      <c r="O1415" s="291">
        <v>0</v>
      </c>
      <c r="P1415" s="291">
        <v>0</v>
      </c>
      <c r="Q1415" s="291">
        <v>0</v>
      </c>
      <c r="R1415" s="285">
        <f t="shared" si="1307"/>
        <v>51668418.5</v>
      </c>
      <c r="S1415" s="291">
        <v>145589830.03999999</v>
      </c>
      <c r="T1415" s="291">
        <v>20415320.75</v>
      </c>
      <c r="U1415" s="291">
        <v>57484441.75</v>
      </c>
      <c r="V1415" s="291">
        <v>12401401.17</v>
      </c>
      <c r="W1415" s="291">
        <v>44314008</v>
      </c>
      <c r="X1415" s="291"/>
      <c r="Y1415" s="291"/>
      <c r="Z1415" s="291"/>
      <c r="AA1415" s="291">
        <f t="shared" si="1309"/>
        <v>280205001.70999998</v>
      </c>
      <c r="AB1415" s="291">
        <f t="shared" si="1310"/>
        <v>331873420.20999998</v>
      </c>
      <c r="AC1415" s="113">
        <f t="shared" si="1311"/>
        <v>1.3849404232110178</v>
      </c>
    </row>
    <row r="1416" spans="1:29" s="5" customFormat="1" ht="31.5" x14ac:dyDescent="0.2">
      <c r="A1416" s="156">
        <v>1</v>
      </c>
      <c r="B1416" s="110" t="s">
        <v>230</v>
      </c>
      <c r="C1416" s="106" t="s">
        <v>94</v>
      </c>
      <c r="D1416" s="289">
        <f>+D1417</f>
        <v>5812162054.6700001</v>
      </c>
      <c r="E1416" s="105">
        <f>SUM('ADICIONES  2018'!C1416:M1416)</f>
        <v>0</v>
      </c>
      <c r="F1416" s="289">
        <f t="shared" ref="F1416:J1416" si="1379">+F1417</f>
        <v>0</v>
      </c>
      <c r="G1416" s="289">
        <f t="shared" si="1379"/>
        <v>0</v>
      </c>
      <c r="H1416" s="289">
        <f t="shared" si="1379"/>
        <v>0</v>
      </c>
      <c r="I1416" s="289">
        <f t="shared" si="1379"/>
        <v>0</v>
      </c>
      <c r="J1416" s="289">
        <f t="shared" si="1379"/>
        <v>0</v>
      </c>
      <c r="K1416" s="286">
        <f t="shared" si="1362"/>
        <v>5812162054.6700001</v>
      </c>
      <c r="L1416" s="289">
        <f t="shared" ref="L1416:Q1416" si="1380">+L1417</f>
        <v>804757000</v>
      </c>
      <c r="M1416" s="289">
        <f t="shared" si="1380"/>
        <v>741789490</v>
      </c>
      <c r="N1416" s="289">
        <f t="shared" si="1380"/>
        <v>12991000</v>
      </c>
      <c r="O1416" s="289">
        <f t="shared" si="1380"/>
        <v>360719000</v>
      </c>
      <c r="P1416" s="289">
        <f t="shared" si="1380"/>
        <v>755886001.91999996</v>
      </c>
      <c r="Q1416" s="289">
        <f t="shared" si="1380"/>
        <v>112873000</v>
      </c>
      <c r="R1416" s="286">
        <f t="shared" si="1307"/>
        <v>2789015491.9200001</v>
      </c>
      <c r="S1416" s="289">
        <f t="shared" ref="S1416:Z1416" si="1381">+S1417</f>
        <v>1576758632.8</v>
      </c>
      <c r="T1416" s="289">
        <f t="shared" si="1381"/>
        <v>491514128.79000002</v>
      </c>
      <c r="U1416" s="289">
        <f t="shared" si="1381"/>
        <v>1067862944</v>
      </c>
      <c r="V1416" s="289">
        <f t="shared" si="1381"/>
        <v>818991189</v>
      </c>
      <c r="W1416" s="289">
        <f t="shared" si="1381"/>
        <v>558528233</v>
      </c>
      <c r="X1416" s="289">
        <f t="shared" si="1381"/>
        <v>0</v>
      </c>
      <c r="Y1416" s="289">
        <f t="shared" si="1381"/>
        <v>0</v>
      </c>
      <c r="Z1416" s="289">
        <f t="shared" si="1381"/>
        <v>0</v>
      </c>
      <c r="AA1416" s="289">
        <f t="shared" si="1309"/>
        <v>4513655127.5900002</v>
      </c>
      <c r="AB1416" s="289">
        <f t="shared" si="1310"/>
        <v>7302670619.5100002</v>
      </c>
      <c r="AC1416" s="104">
        <f t="shared" si="1311"/>
        <v>1.2564464911370452</v>
      </c>
    </row>
    <row r="1417" spans="1:29" s="79" customFormat="1" ht="63" x14ac:dyDescent="0.2">
      <c r="A1417" s="363"/>
      <c r="B1417" s="110" t="s">
        <v>231</v>
      </c>
      <c r="C1417" s="106" t="s">
        <v>142</v>
      </c>
      <c r="D1417" s="289">
        <f>+D1418+D1420</f>
        <v>5812162054.6700001</v>
      </c>
      <c r="E1417" s="105">
        <f>SUM('ADICIONES  2018'!C1417:M1417)</f>
        <v>0</v>
      </c>
      <c r="F1417" s="289">
        <f t="shared" ref="F1417:J1417" si="1382">+F1418+F1420</f>
        <v>0</v>
      </c>
      <c r="G1417" s="289">
        <f t="shared" si="1382"/>
        <v>0</v>
      </c>
      <c r="H1417" s="289">
        <f t="shared" si="1382"/>
        <v>0</v>
      </c>
      <c r="I1417" s="289">
        <f t="shared" si="1382"/>
        <v>0</v>
      </c>
      <c r="J1417" s="289">
        <f t="shared" si="1382"/>
        <v>0</v>
      </c>
      <c r="K1417" s="105">
        <f t="shared" si="1362"/>
        <v>5812162054.6700001</v>
      </c>
      <c r="L1417" s="289">
        <f t="shared" ref="L1417:Q1417" si="1383">+L1418+L1420</f>
        <v>804757000</v>
      </c>
      <c r="M1417" s="289">
        <f t="shared" si="1383"/>
        <v>741789490</v>
      </c>
      <c r="N1417" s="289">
        <f t="shared" si="1383"/>
        <v>12991000</v>
      </c>
      <c r="O1417" s="289">
        <f t="shared" si="1383"/>
        <v>360719000</v>
      </c>
      <c r="P1417" s="289">
        <f t="shared" si="1383"/>
        <v>755886001.91999996</v>
      </c>
      <c r="Q1417" s="289">
        <f t="shared" si="1383"/>
        <v>112873000</v>
      </c>
      <c r="R1417" s="105">
        <f t="shared" si="1307"/>
        <v>2789015491.9200001</v>
      </c>
      <c r="S1417" s="289">
        <f t="shared" ref="S1417:Z1417" si="1384">+S1418+S1420</f>
        <v>1576758632.8</v>
      </c>
      <c r="T1417" s="289">
        <f t="shared" si="1384"/>
        <v>491514128.79000002</v>
      </c>
      <c r="U1417" s="289">
        <f t="shared" si="1384"/>
        <v>1067862944</v>
      </c>
      <c r="V1417" s="289">
        <f t="shared" si="1384"/>
        <v>818991189</v>
      </c>
      <c r="W1417" s="289">
        <f t="shared" si="1384"/>
        <v>558528233</v>
      </c>
      <c r="X1417" s="289">
        <f t="shared" si="1384"/>
        <v>0</v>
      </c>
      <c r="Y1417" s="289">
        <f t="shared" si="1384"/>
        <v>0</v>
      </c>
      <c r="Z1417" s="289">
        <f t="shared" si="1384"/>
        <v>0</v>
      </c>
      <c r="AA1417" s="289">
        <f t="shared" si="1309"/>
        <v>4513655127.5900002</v>
      </c>
      <c r="AB1417" s="289">
        <f t="shared" si="1310"/>
        <v>7302670619.5100002</v>
      </c>
      <c r="AC1417" s="104">
        <f t="shared" si="1311"/>
        <v>1.2564464911370452</v>
      </c>
    </row>
    <row r="1418" spans="1:29" s="79" customFormat="1" ht="78.75" x14ac:dyDescent="0.2">
      <c r="A1418" s="363"/>
      <c r="B1418" s="110" t="s">
        <v>232</v>
      </c>
      <c r="C1418" s="106" t="s">
        <v>233</v>
      </c>
      <c r="D1418" s="289">
        <f>+D1419</f>
        <v>459820251.43000001</v>
      </c>
      <c r="E1418" s="105">
        <f>SUM('ADICIONES  2018'!C1418:M1418)</f>
        <v>0</v>
      </c>
      <c r="F1418" s="289">
        <f t="shared" ref="F1418:J1418" si="1385">+F1419</f>
        <v>0</v>
      </c>
      <c r="G1418" s="289">
        <f t="shared" si="1385"/>
        <v>0</v>
      </c>
      <c r="H1418" s="289">
        <f t="shared" si="1385"/>
        <v>0</v>
      </c>
      <c r="I1418" s="289">
        <f t="shared" si="1385"/>
        <v>0</v>
      </c>
      <c r="J1418" s="289">
        <f t="shared" si="1385"/>
        <v>0</v>
      </c>
      <c r="K1418" s="105">
        <f t="shared" si="1362"/>
        <v>459820251.43000001</v>
      </c>
      <c r="L1418" s="289">
        <f t="shared" ref="L1418:Q1418" si="1386">+L1419</f>
        <v>17682000</v>
      </c>
      <c r="M1418" s="289">
        <f t="shared" si="1386"/>
        <v>82840000</v>
      </c>
      <c r="N1418" s="289">
        <f t="shared" si="1386"/>
        <v>12991000</v>
      </c>
      <c r="O1418" s="289">
        <f t="shared" si="1386"/>
        <v>74869000</v>
      </c>
      <c r="P1418" s="289">
        <f t="shared" si="1386"/>
        <v>51063000</v>
      </c>
      <c r="Q1418" s="289">
        <f t="shared" si="1386"/>
        <v>45639000</v>
      </c>
      <c r="R1418" s="105">
        <f t="shared" si="1307"/>
        <v>285084000</v>
      </c>
      <c r="S1418" s="289">
        <f t="shared" ref="S1418:Z1418" si="1387">+S1419</f>
        <v>43830000</v>
      </c>
      <c r="T1418" s="289">
        <f t="shared" si="1387"/>
        <v>26176000</v>
      </c>
      <c r="U1418" s="289">
        <f t="shared" si="1387"/>
        <v>108166000</v>
      </c>
      <c r="V1418" s="289">
        <f t="shared" si="1387"/>
        <v>20749000</v>
      </c>
      <c r="W1418" s="289">
        <f t="shared" si="1387"/>
        <v>22290000</v>
      </c>
      <c r="X1418" s="289">
        <f t="shared" si="1387"/>
        <v>0</v>
      </c>
      <c r="Y1418" s="289">
        <f t="shared" si="1387"/>
        <v>0</v>
      </c>
      <c r="Z1418" s="289">
        <f t="shared" si="1387"/>
        <v>0</v>
      </c>
      <c r="AA1418" s="289">
        <f t="shared" si="1309"/>
        <v>221211000</v>
      </c>
      <c r="AB1418" s="289">
        <f t="shared" si="1310"/>
        <v>506295000</v>
      </c>
      <c r="AC1418" s="104">
        <f t="shared" si="1311"/>
        <v>1.1010715566038418</v>
      </c>
    </row>
    <row r="1419" spans="1:29" s="5" customFormat="1" x14ac:dyDescent="0.2">
      <c r="A1419" s="364"/>
      <c r="B1419" s="97" t="s">
        <v>234</v>
      </c>
      <c r="C1419" s="98" t="s">
        <v>134</v>
      </c>
      <c r="D1419" s="291">
        <v>459820251.43000001</v>
      </c>
      <c r="E1419" s="285">
        <f>SUM('ADICIONES  2018'!C1419:M1419)</f>
        <v>0</v>
      </c>
      <c r="F1419" s="291"/>
      <c r="G1419" s="291"/>
      <c r="H1419" s="291"/>
      <c r="I1419" s="291"/>
      <c r="J1419" s="291"/>
      <c r="K1419" s="287">
        <f t="shared" si="1362"/>
        <v>459820251.43000001</v>
      </c>
      <c r="L1419" s="291">
        <v>17682000</v>
      </c>
      <c r="M1419" s="291">
        <v>82840000</v>
      </c>
      <c r="N1419" s="291">
        <v>12991000</v>
      </c>
      <c r="O1419" s="291">
        <v>74869000</v>
      </c>
      <c r="P1419" s="291">
        <v>51063000</v>
      </c>
      <c r="Q1419" s="291">
        <v>45639000</v>
      </c>
      <c r="R1419" s="287">
        <f t="shared" si="1307"/>
        <v>285084000</v>
      </c>
      <c r="S1419" s="291">
        <v>43830000</v>
      </c>
      <c r="T1419" s="291">
        <v>26176000</v>
      </c>
      <c r="U1419" s="291">
        <v>108166000</v>
      </c>
      <c r="V1419" s="291">
        <v>20749000</v>
      </c>
      <c r="W1419" s="291">
        <v>22290000</v>
      </c>
      <c r="X1419" s="291"/>
      <c r="Y1419" s="291"/>
      <c r="Z1419" s="291"/>
      <c r="AA1419" s="290">
        <f t="shared" si="1309"/>
        <v>221211000</v>
      </c>
      <c r="AB1419" s="290">
        <f t="shared" si="1310"/>
        <v>506295000</v>
      </c>
      <c r="AC1419" s="37">
        <f t="shared" si="1311"/>
        <v>1.1010715566038418</v>
      </c>
    </row>
    <row r="1420" spans="1:29" s="79" customFormat="1" ht="78.75" x14ac:dyDescent="0.2">
      <c r="A1420" s="363"/>
      <c r="B1420" s="110" t="s">
        <v>235</v>
      </c>
      <c r="C1420" s="106" t="s">
        <v>143</v>
      </c>
      <c r="D1420" s="289">
        <f>+D1421</f>
        <v>5352341803.2399998</v>
      </c>
      <c r="E1420" s="105">
        <f>SUM('ADICIONES  2018'!C1420:M1420)</f>
        <v>0</v>
      </c>
      <c r="F1420" s="289">
        <f t="shared" ref="F1420:J1420" si="1388">+F1421</f>
        <v>0</v>
      </c>
      <c r="G1420" s="289">
        <f t="shared" si="1388"/>
        <v>0</v>
      </c>
      <c r="H1420" s="289">
        <f t="shared" si="1388"/>
        <v>0</v>
      </c>
      <c r="I1420" s="289">
        <f t="shared" si="1388"/>
        <v>0</v>
      </c>
      <c r="J1420" s="289">
        <f t="shared" si="1388"/>
        <v>0</v>
      </c>
      <c r="K1420" s="105">
        <f t="shared" si="1362"/>
        <v>5352341803.2399998</v>
      </c>
      <c r="L1420" s="289">
        <f t="shared" ref="L1420:Q1420" si="1389">+L1421</f>
        <v>787075000</v>
      </c>
      <c r="M1420" s="289">
        <f t="shared" si="1389"/>
        <v>658949490</v>
      </c>
      <c r="N1420" s="289">
        <f t="shared" si="1389"/>
        <v>0</v>
      </c>
      <c r="O1420" s="289">
        <f t="shared" si="1389"/>
        <v>285850000</v>
      </c>
      <c r="P1420" s="289">
        <f t="shared" si="1389"/>
        <v>704823001.91999996</v>
      </c>
      <c r="Q1420" s="289">
        <f t="shared" si="1389"/>
        <v>67234000</v>
      </c>
      <c r="R1420" s="105">
        <f t="shared" si="1307"/>
        <v>2503931491.9200001</v>
      </c>
      <c r="S1420" s="289">
        <f t="shared" ref="S1420:Z1420" si="1390">+S1421</f>
        <v>1532928632.8</v>
      </c>
      <c r="T1420" s="289">
        <f t="shared" si="1390"/>
        <v>465338128.79000002</v>
      </c>
      <c r="U1420" s="289">
        <f t="shared" si="1390"/>
        <v>959696944</v>
      </c>
      <c r="V1420" s="289">
        <f t="shared" si="1390"/>
        <v>798242189</v>
      </c>
      <c r="W1420" s="289">
        <f t="shared" si="1390"/>
        <v>536238233</v>
      </c>
      <c r="X1420" s="289">
        <f t="shared" si="1390"/>
        <v>0</v>
      </c>
      <c r="Y1420" s="289">
        <f t="shared" si="1390"/>
        <v>0</v>
      </c>
      <c r="Z1420" s="289">
        <f t="shared" si="1390"/>
        <v>0</v>
      </c>
      <c r="AA1420" s="289">
        <f t="shared" si="1309"/>
        <v>4292444127.5900002</v>
      </c>
      <c r="AB1420" s="289">
        <f t="shared" si="1310"/>
        <v>6796375619.5100002</v>
      </c>
      <c r="AC1420" s="104">
        <f t="shared" si="1311"/>
        <v>1.269794768225726</v>
      </c>
    </row>
    <row r="1421" spans="1:29" s="21" customFormat="1" x14ac:dyDescent="0.2">
      <c r="A1421" s="92"/>
      <c r="B1421" s="111" t="s">
        <v>236</v>
      </c>
      <c r="C1421" s="112" t="s">
        <v>134</v>
      </c>
      <c r="D1421" s="291">
        <v>5352341803.2399998</v>
      </c>
      <c r="E1421" s="285">
        <f>SUM('ADICIONES  2018'!C1421:M1421)</f>
        <v>0</v>
      </c>
      <c r="F1421" s="291"/>
      <c r="G1421" s="291"/>
      <c r="H1421" s="291"/>
      <c r="I1421" s="291"/>
      <c r="J1421" s="291"/>
      <c r="K1421" s="285">
        <f t="shared" si="1362"/>
        <v>5352341803.2399998</v>
      </c>
      <c r="L1421" s="291">
        <v>787075000</v>
      </c>
      <c r="M1421" s="291">
        <v>658949490</v>
      </c>
      <c r="N1421" s="291"/>
      <c r="O1421" s="291">
        <v>285850000</v>
      </c>
      <c r="P1421" s="291">
        <v>704823001.91999996</v>
      </c>
      <c r="Q1421" s="291">
        <v>67234000</v>
      </c>
      <c r="R1421" s="285">
        <f t="shared" si="1307"/>
        <v>2503931491.9200001</v>
      </c>
      <c r="S1421" s="291">
        <v>1532928632.8</v>
      </c>
      <c r="T1421" s="291">
        <v>465338128.79000002</v>
      </c>
      <c r="U1421" s="291">
        <v>959696944</v>
      </c>
      <c r="V1421" s="291">
        <v>798242189</v>
      </c>
      <c r="W1421" s="291">
        <v>536238233</v>
      </c>
      <c r="X1421" s="291"/>
      <c r="Y1421" s="291"/>
      <c r="Z1421" s="291"/>
      <c r="AA1421" s="291">
        <f t="shared" si="1309"/>
        <v>4292444127.5900002</v>
      </c>
      <c r="AB1421" s="291">
        <f t="shared" si="1310"/>
        <v>6796375619.5100002</v>
      </c>
      <c r="AC1421" s="113">
        <f t="shared" si="1311"/>
        <v>1.269794768225726</v>
      </c>
    </row>
    <row r="1422" spans="1:29" s="79" customFormat="1" ht="15.75" x14ac:dyDescent="0.2">
      <c r="A1422" s="363">
        <v>1</v>
      </c>
      <c r="B1422" s="110" t="s">
        <v>237</v>
      </c>
      <c r="C1422" s="106" t="s">
        <v>238</v>
      </c>
      <c r="D1422" s="289">
        <f>+D1423+D1440+D1443+D1455+D1527</f>
        <v>59471340934.209991</v>
      </c>
      <c r="E1422" s="105">
        <f>SUM('ADICIONES  2018'!C1422:M1422)</f>
        <v>46155405234.779999</v>
      </c>
      <c r="F1422" s="289">
        <f>+F1423+F1440+F1443+F1455+F1527</f>
        <v>0</v>
      </c>
      <c r="G1422" s="289">
        <f>+G1423+G1440+G1443+G1455+G1527</f>
        <v>0</v>
      </c>
      <c r="H1422" s="289">
        <f>+H1423+H1440+H1443+H1455+H1527</f>
        <v>0</v>
      </c>
      <c r="I1422" s="289">
        <f>+I1423+I1440+I1443+I1455+I1527</f>
        <v>0</v>
      </c>
      <c r="J1422" s="289">
        <f>+J1423+J1440+J1443+J1455+J1527</f>
        <v>0</v>
      </c>
      <c r="K1422" s="105">
        <f t="shared" si="1362"/>
        <v>105626746168.98999</v>
      </c>
      <c r="L1422" s="289">
        <f t="shared" ref="L1422:Q1422" si="1391">+L1423+L1440+L1443+L1455+L1527</f>
        <v>364380503.54000002</v>
      </c>
      <c r="M1422" s="289">
        <f t="shared" si="1391"/>
        <v>3064231490.4300003</v>
      </c>
      <c r="N1422" s="289">
        <f t="shared" si="1391"/>
        <v>2168346060.6700001</v>
      </c>
      <c r="O1422" s="289">
        <f t="shared" si="1391"/>
        <v>5849047437.9400005</v>
      </c>
      <c r="P1422" s="289">
        <f t="shared" si="1391"/>
        <v>20667509782.609997</v>
      </c>
      <c r="Q1422" s="289">
        <f t="shared" si="1391"/>
        <v>2454785039.9400001</v>
      </c>
      <c r="R1422" s="105">
        <f t="shared" si="1307"/>
        <v>34568300315.129997</v>
      </c>
      <c r="S1422" s="289">
        <f t="shared" ref="S1422:Z1422" si="1392">+S1423+S1440+S1443+S1455+S1527</f>
        <v>18366241645.369999</v>
      </c>
      <c r="T1422" s="289">
        <f t="shared" si="1392"/>
        <v>5056402886.4700003</v>
      </c>
      <c r="U1422" s="289">
        <f t="shared" si="1392"/>
        <v>4079776940.5900002</v>
      </c>
      <c r="V1422" s="289">
        <f t="shared" si="1392"/>
        <v>5116249543.29</v>
      </c>
      <c r="W1422" s="289">
        <f t="shared" si="1392"/>
        <v>6347879435.7300005</v>
      </c>
      <c r="X1422" s="289">
        <f t="shared" si="1392"/>
        <v>0</v>
      </c>
      <c r="Y1422" s="289">
        <f t="shared" si="1392"/>
        <v>900000000</v>
      </c>
      <c r="Z1422" s="289">
        <f t="shared" si="1392"/>
        <v>0</v>
      </c>
      <c r="AA1422" s="289">
        <f t="shared" si="1309"/>
        <v>39866550451.450005</v>
      </c>
      <c r="AB1422" s="289">
        <f t="shared" si="1310"/>
        <v>74434850766.580002</v>
      </c>
      <c r="AC1422" s="104">
        <f t="shared" si="1311"/>
        <v>0.70469699641692329</v>
      </c>
    </row>
    <row r="1423" spans="1:29" s="79" customFormat="1" ht="15.75" x14ac:dyDescent="0.2">
      <c r="A1423" s="363">
        <v>1</v>
      </c>
      <c r="B1423" s="110" t="s">
        <v>239</v>
      </c>
      <c r="C1423" s="106" t="s">
        <v>144</v>
      </c>
      <c r="D1423" s="289">
        <f>+D1424</f>
        <v>12208406811.59</v>
      </c>
      <c r="E1423" s="105">
        <f>SUM('ADICIONES  2018'!C1423:M1423)</f>
        <v>0</v>
      </c>
      <c r="F1423" s="289">
        <f t="shared" ref="F1423:J1423" si="1393">+F1424</f>
        <v>0</v>
      </c>
      <c r="G1423" s="289">
        <f t="shared" si="1393"/>
        <v>0</v>
      </c>
      <c r="H1423" s="289">
        <f t="shared" si="1393"/>
        <v>0</v>
      </c>
      <c r="I1423" s="289">
        <f t="shared" si="1393"/>
        <v>0</v>
      </c>
      <c r="J1423" s="289">
        <f t="shared" si="1393"/>
        <v>0</v>
      </c>
      <c r="K1423" s="105">
        <f t="shared" si="1362"/>
        <v>12208406811.59</v>
      </c>
      <c r="L1423" s="289">
        <f t="shared" ref="L1423:Q1423" si="1394">+L1424</f>
        <v>70253403</v>
      </c>
      <c r="M1423" s="289">
        <f t="shared" si="1394"/>
        <v>921200005.25999999</v>
      </c>
      <c r="N1423" s="289">
        <f t="shared" si="1394"/>
        <v>813510373.66999996</v>
      </c>
      <c r="O1423" s="289">
        <f t="shared" si="1394"/>
        <v>1275738314.4300001</v>
      </c>
      <c r="P1423" s="289">
        <f t="shared" si="1394"/>
        <v>1042165766.4400001</v>
      </c>
      <c r="Q1423" s="289">
        <f t="shared" si="1394"/>
        <v>979108748.94000006</v>
      </c>
      <c r="R1423" s="105">
        <f t="shared" si="1307"/>
        <v>5101976611.7399998</v>
      </c>
      <c r="S1423" s="289">
        <f t="shared" ref="S1423:Z1423" si="1395">+S1424</f>
        <v>1083189384.52</v>
      </c>
      <c r="T1423" s="289">
        <f t="shared" si="1395"/>
        <v>1322709893.9099998</v>
      </c>
      <c r="U1423" s="289">
        <f t="shared" si="1395"/>
        <v>1155665204</v>
      </c>
      <c r="V1423" s="289">
        <f t="shared" si="1395"/>
        <v>757823433.88</v>
      </c>
      <c r="W1423" s="289">
        <f t="shared" si="1395"/>
        <v>1241532593.9300001</v>
      </c>
      <c r="X1423" s="289">
        <f t="shared" si="1395"/>
        <v>0</v>
      </c>
      <c r="Y1423" s="289">
        <f t="shared" si="1395"/>
        <v>0</v>
      </c>
      <c r="Z1423" s="289">
        <f t="shared" si="1395"/>
        <v>0</v>
      </c>
      <c r="AA1423" s="289">
        <f t="shared" si="1309"/>
        <v>5560920510.2399998</v>
      </c>
      <c r="AB1423" s="289">
        <f t="shared" si="1310"/>
        <v>10662897121.98</v>
      </c>
      <c r="AC1423" s="104">
        <f t="shared" si="1311"/>
        <v>0.87340611158674875</v>
      </c>
    </row>
    <row r="1424" spans="1:29" s="79" customFormat="1" ht="31.5" x14ac:dyDescent="0.2">
      <c r="A1424" s="363"/>
      <c r="B1424" s="110" t="s">
        <v>240</v>
      </c>
      <c r="C1424" s="106" t="s">
        <v>241</v>
      </c>
      <c r="D1424" s="289">
        <f>+D1425+D1430</f>
        <v>12208406811.59</v>
      </c>
      <c r="E1424" s="105">
        <f>SUM('ADICIONES  2018'!C1424:M1424)</f>
        <v>0</v>
      </c>
      <c r="F1424" s="289">
        <f t="shared" ref="F1424:J1424" si="1396">+F1425+F1430</f>
        <v>0</v>
      </c>
      <c r="G1424" s="289">
        <f t="shared" si="1396"/>
        <v>0</v>
      </c>
      <c r="H1424" s="289">
        <f t="shared" si="1396"/>
        <v>0</v>
      </c>
      <c r="I1424" s="289">
        <f t="shared" si="1396"/>
        <v>0</v>
      </c>
      <c r="J1424" s="289">
        <f t="shared" si="1396"/>
        <v>0</v>
      </c>
      <c r="K1424" s="105">
        <f t="shared" si="1362"/>
        <v>12208406811.59</v>
      </c>
      <c r="L1424" s="289">
        <f t="shared" ref="L1424:Q1424" si="1397">+L1425+L1430</f>
        <v>70253403</v>
      </c>
      <c r="M1424" s="289">
        <f t="shared" si="1397"/>
        <v>921200005.25999999</v>
      </c>
      <c r="N1424" s="289">
        <f t="shared" si="1397"/>
        <v>813510373.66999996</v>
      </c>
      <c r="O1424" s="289">
        <f t="shared" si="1397"/>
        <v>1275738314.4300001</v>
      </c>
      <c r="P1424" s="289">
        <f t="shared" si="1397"/>
        <v>1042165766.4400001</v>
      </c>
      <c r="Q1424" s="289">
        <f t="shared" si="1397"/>
        <v>979108748.94000006</v>
      </c>
      <c r="R1424" s="105">
        <f t="shared" si="1307"/>
        <v>5101976611.7399998</v>
      </c>
      <c r="S1424" s="289">
        <f t="shared" ref="S1424:Z1424" si="1398">+S1425+S1430</f>
        <v>1083189384.52</v>
      </c>
      <c r="T1424" s="289">
        <f t="shared" si="1398"/>
        <v>1322709893.9099998</v>
      </c>
      <c r="U1424" s="289">
        <f t="shared" si="1398"/>
        <v>1155665204</v>
      </c>
      <c r="V1424" s="289">
        <f t="shared" si="1398"/>
        <v>757823433.88</v>
      </c>
      <c r="W1424" s="289">
        <f t="shared" si="1398"/>
        <v>1241532593.9300001</v>
      </c>
      <c r="X1424" s="289">
        <f t="shared" si="1398"/>
        <v>0</v>
      </c>
      <c r="Y1424" s="289">
        <f t="shared" si="1398"/>
        <v>0</v>
      </c>
      <c r="Z1424" s="289">
        <f t="shared" si="1398"/>
        <v>0</v>
      </c>
      <c r="AA1424" s="289">
        <f t="shared" si="1309"/>
        <v>5560920510.2399998</v>
      </c>
      <c r="AB1424" s="289">
        <f t="shared" si="1310"/>
        <v>10662897121.98</v>
      </c>
      <c r="AC1424" s="104">
        <f t="shared" si="1311"/>
        <v>0.87340611158674875</v>
      </c>
    </row>
    <row r="1425" spans="1:29" s="79" customFormat="1" ht="15.75" x14ac:dyDescent="0.2">
      <c r="A1425" s="363"/>
      <c r="B1425" s="110" t="s">
        <v>242</v>
      </c>
      <c r="C1425" s="106" t="s">
        <v>145</v>
      </c>
      <c r="D1425" s="289">
        <f>SUM(D1426:D1428)</f>
        <v>3049741746.52</v>
      </c>
      <c r="E1425" s="105">
        <f>SUM('ADICIONES  2018'!C1425:M1425)</f>
        <v>0</v>
      </c>
      <c r="F1425" s="289">
        <f t="shared" ref="F1425:J1425" si="1399">SUM(F1426:F1428)</f>
        <v>0</v>
      </c>
      <c r="G1425" s="289">
        <f t="shared" si="1399"/>
        <v>0</v>
      </c>
      <c r="H1425" s="289">
        <f t="shared" si="1399"/>
        <v>0</v>
      </c>
      <c r="I1425" s="289">
        <f t="shared" si="1399"/>
        <v>0</v>
      </c>
      <c r="J1425" s="289">
        <f t="shared" si="1399"/>
        <v>0</v>
      </c>
      <c r="K1425" s="105">
        <f t="shared" si="1362"/>
        <v>3049741746.52</v>
      </c>
      <c r="L1425" s="289">
        <f t="shared" ref="L1425:Q1425" si="1400">SUM(L1426:L1428)</f>
        <v>0</v>
      </c>
      <c r="M1425" s="289">
        <f t="shared" si="1400"/>
        <v>251868164.25999999</v>
      </c>
      <c r="N1425" s="289">
        <f t="shared" si="1400"/>
        <v>61929996.670000002</v>
      </c>
      <c r="O1425" s="289">
        <f t="shared" si="1400"/>
        <v>538585074.43000007</v>
      </c>
      <c r="P1425" s="289">
        <f t="shared" si="1400"/>
        <v>164423396.94999999</v>
      </c>
      <c r="Q1425" s="289">
        <f t="shared" si="1400"/>
        <v>241955508.94</v>
      </c>
      <c r="R1425" s="105">
        <f t="shared" si="1307"/>
        <v>1258762141.2500002</v>
      </c>
      <c r="S1425" s="289">
        <f t="shared" ref="S1425:Z1425" si="1401">SUM(S1426:S1428)</f>
        <v>750281469.76999998</v>
      </c>
      <c r="T1425" s="289">
        <f t="shared" si="1401"/>
        <v>244924349.86000001</v>
      </c>
      <c r="U1425" s="289">
        <f t="shared" si="1401"/>
        <v>270138000</v>
      </c>
      <c r="V1425" s="289">
        <f t="shared" si="1401"/>
        <v>-12771186.120000005</v>
      </c>
      <c r="W1425" s="289">
        <f t="shared" si="1401"/>
        <v>430896941.19999999</v>
      </c>
      <c r="X1425" s="289">
        <f t="shared" si="1401"/>
        <v>0</v>
      </c>
      <c r="Y1425" s="289">
        <f t="shared" si="1401"/>
        <v>0</v>
      </c>
      <c r="Z1425" s="289">
        <f t="shared" si="1401"/>
        <v>0</v>
      </c>
      <c r="AA1425" s="289">
        <f t="shared" si="1309"/>
        <v>1683469574.7100003</v>
      </c>
      <c r="AB1425" s="289">
        <f t="shared" si="1310"/>
        <v>2942231715.9600005</v>
      </c>
      <c r="AC1425" s="104">
        <f t="shared" si="1311"/>
        <v>0.96474782473542975</v>
      </c>
    </row>
    <row r="1426" spans="1:29" s="21" customFormat="1" ht="30" x14ac:dyDescent="0.2">
      <c r="A1426" s="92"/>
      <c r="B1426" s="111" t="s">
        <v>243</v>
      </c>
      <c r="C1426" s="112" t="s">
        <v>133</v>
      </c>
      <c r="D1426" s="291">
        <v>762435436.63</v>
      </c>
      <c r="E1426" s="285">
        <f>SUM('ADICIONES  2018'!C1426:M1426)</f>
        <v>0</v>
      </c>
      <c r="F1426" s="291"/>
      <c r="G1426" s="291"/>
      <c r="H1426" s="291"/>
      <c r="I1426" s="291"/>
      <c r="J1426" s="291"/>
      <c r="K1426" s="285">
        <f t="shared" si="1362"/>
        <v>762435436.63</v>
      </c>
      <c r="L1426" s="291">
        <v>0</v>
      </c>
      <c r="M1426" s="291">
        <v>92927264.260000005</v>
      </c>
      <c r="N1426" s="291">
        <v>61929996.670000002</v>
      </c>
      <c r="O1426" s="291">
        <v>185742973.86000001</v>
      </c>
      <c r="P1426" s="291">
        <v>112321595.25</v>
      </c>
      <c r="Q1426" s="291">
        <v>81375258.939999998</v>
      </c>
      <c r="R1426" s="285">
        <f t="shared" si="1307"/>
        <v>534297088.98000002</v>
      </c>
      <c r="S1426" s="291">
        <v>86509036.129999995</v>
      </c>
      <c r="T1426" s="291">
        <v>89774249.859999999</v>
      </c>
      <c r="U1426" s="291">
        <v>67534500</v>
      </c>
      <c r="V1426" s="291">
        <v>-166765686.12</v>
      </c>
      <c r="W1426" s="291">
        <v>58294691.200000003</v>
      </c>
      <c r="X1426" s="291"/>
      <c r="Y1426" s="291"/>
      <c r="Z1426" s="291"/>
      <c r="AA1426" s="291">
        <f t="shared" si="1309"/>
        <v>135346791.06999999</v>
      </c>
      <c r="AB1426" s="291">
        <f t="shared" si="1310"/>
        <v>669643880.04999995</v>
      </c>
      <c r="AC1426" s="113">
        <f t="shared" si="1311"/>
        <v>0.87829585021632384</v>
      </c>
    </row>
    <row r="1427" spans="1:29" s="21" customFormat="1" ht="30" x14ac:dyDescent="0.2">
      <c r="A1427" s="92"/>
      <c r="B1427" s="111" t="s">
        <v>243</v>
      </c>
      <c r="C1427" s="112" t="s">
        <v>133</v>
      </c>
      <c r="D1427" s="291">
        <v>213481922.25999999</v>
      </c>
      <c r="E1427" s="285">
        <f>SUM('ADICIONES  2018'!C1427:M1427)</f>
        <v>0</v>
      </c>
      <c r="F1427" s="291"/>
      <c r="G1427" s="291"/>
      <c r="H1427" s="291"/>
      <c r="I1427" s="291"/>
      <c r="J1427" s="291"/>
      <c r="K1427" s="285">
        <f t="shared" si="1362"/>
        <v>213481922.25999999</v>
      </c>
      <c r="L1427" s="291">
        <v>0</v>
      </c>
      <c r="M1427" s="291">
        <v>14834484</v>
      </c>
      <c r="N1427" s="291">
        <v>0</v>
      </c>
      <c r="O1427" s="291">
        <v>32931929.390000001</v>
      </c>
      <c r="P1427" s="291">
        <v>17405045.420000002</v>
      </c>
      <c r="Q1427" s="291">
        <v>14987490</v>
      </c>
      <c r="R1427" s="285">
        <f t="shared" si="1307"/>
        <v>80158948.810000002</v>
      </c>
      <c r="S1427" s="291">
        <v>24222530.120000001</v>
      </c>
      <c r="T1427" s="291">
        <v>14480676</v>
      </c>
      <c r="U1427" s="291">
        <v>18909660</v>
      </c>
      <c r="V1427" s="291">
        <v>14372820</v>
      </c>
      <c r="W1427" s="291">
        <v>34776210</v>
      </c>
      <c r="X1427" s="291"/>
      <c r="Y1427" s="291"/>
      <c r="Z1427" s="291"/>
      <c r="AA1427" s="291">
        <f t="shared" si="1309"/>
        <v>106761896.12</v>
      </c>
      <c r="AB1427" s="291">
        <f t="shared" si="1310"/>
        <v>186920844.93000001</v>
      </c>
      <c r="AC1427" s="113">
        <f t="shared" si="1311"/>
        <v>0.8755816087431928</v>
      </c>
    </row>
    <row r="1428" spans="1:29" s="79" customFormat="1" ht="31.5" x14ac:dyDescent="0.2">
      <c r="A1428" s="363"/>
      <c r="B1428" s="110" t="s">
        <v>244</v>
      </c>
      <c r="C1428" s="106" t="s">
        <v>140</v>
      </c>
      <c r="D1428" s="289">
        <f>+D1429</f>
        <v>2073824387.6300001</v>
      </c>
      <c r="E1428" s="105">
        <f>SUM('ADICIONES  2018'!C1428:M1428)</f>
        <v>0</v>
      </c>
      <c r="F1428" s="289">
        <f t="shared" ref="F1428:J1428" si="1402">+F1429</f>
        <v>0</v>
      </c>
      <c r="G1428" s="289">
        <f t="shared" si="1402"/>
        <v>0</v>
      </c>
      <c r="H1428" s="289">
        <f t="shared" si="1402"/>
        <v>0</v>
      </c>
      <c r="I1428" s="289">
        <f t="shared" si="1402"/>
        <v>0</v>
      </c>
      <c r="J1428" s="289">
        <f t="shared" si="1402"/>
        <v>0</v>
      </c>
      <c r="K1428" s="105">
        <f t="shared" si="1362"/>
        <v>2073824387.6300001</v>
      </c>
      <c r="L1428" s="289">
        <f t="shared" ref="L1428:Q1428" si="1403">+L1429</f>
        <v>0</v>
      </c>
      <c r="M1428" s="289">
        <f t="shared" si="1403"/>
        <v>144106416</v>
      </c>
      <c r="N1428" s="289">
        <f t="shared" si="1403"/>
        <v>0</v>
      </c>
      <c r="O1428" s="289">
        <f t="shared" si="1403"/>
        <v>319910171.18000001</v>
      </c>
      <c r="P1428" s="289">
        <f t="shared" si="1403"/>
        <v>34696756.280000001</v>
      </c>
      <c r="Q1428" s="289">
        <f t="shared" si="1403"/>
        <v>145592760</v>
      </c>
      <c r="R1428" s="105">
        <f t="shared" si="1307"/>
        <v>644306103.46000004</v>
      </c>
      <c r="S1428" s="289">
        <f t="shared" ref="S1428:Z1428" si="1404">+S1429</f>
        <v>639549903.51999998</v>
      </c>
      <c r="T1428" s="289">
        <f t="shared" si="1404"/>
        <v>140669424</v>
      </c>
      <c r="U1428" s="289">
        <f t="shared" si="1404"/>
        <v>183693840</v>
      </c>
      <c r="V1428" s="289">
        <f t="shared" si="1404"/>
        <v>139621680</v>
      </c>
      <c r="W1428" s="289">
        <f t="shared" si="1404"/>
        <v>337826040</v>
      </c>
      <c r="X1428" s="289">
        <f t="shared" si="1404"/>
        <v>0</v>
      </c>
      <c r="Y1428" s="289">
        <f t="shared" si="1404"/>
        <v>0</v>
      </c>
      <c r="Z1428" s="289">
        <f t="shared" si="1404"/>
        <v>0</v>
      </c>
      <c r="AA1428" s="289">
        <f t="shared" si="1309"/>
        <v>1441360887.52</v>
      </c>
      <c r="AB1428" s="289">
        <f t="shared" si="1310"/>
        <v>2085666990.98</v>
      </c>
      <c r="AC1428" s="104">
        <f t="shared" si="1311"/>
        <v>1.0057105140727629</v>
      </c>
    </row>
    <row r="1429" spans="1:29" s="21" customFormat="1" x14ac:dyDescent="0.2">
      <c r="A1429" s="92"/>
      <c r="B1429" s="111" t="s">
        <v>245</v>
      </c>
      <c r="C1429" s="112" t="s">
        <v>134</v>
      </c>
      <c r="D1429" s="291">
        <v>2073824387.6300001</v>
      </c>
      <c r="E1429" s="285">
        <f>SUM('ADICIONES  2018'!C1429:M1429)</f>
        <v>0</v>
      </c>
      <c r="F1429" s="291"/>
      <c r="G1429" s="291"/>
      <c r="H1429" s="291"/>
      <c r="I1429" s="291"/>
      <c r="J1429" s="291"/>
      <c r="K1429" s="285">
        <f t="shared" si="1362"/>
        <v>2073824387.6300001</v>
      </c>
      <c r="L1429" s="291"/>
      <c r="M1429" s="291">
        <v>144106416</v>
      </c>
      <c r="N1429" s="291">
        <v>0</v>
      </c>
      <c r="O1429" s="291">
        <v>319910171.18000001</v>
      </c>
      <c r="P1429" s="291">
        <v>34696756.280000001</v>
      </c>
      <c r="Q1429" s="291">
        <v>145592760</v>
      </c>
      <c r="R1429" s="285">
        <f t="shared" si="1307"/>
        <v>644306103.46000004</v>
      </c>
      <c r="S1429" s="291">
        <v>639549903.51999998</v>
      </c>
      <c r="T1429" s="291">
        <v>140669424</v>
      </c>
      <c r="U1429" s="291">
        <v>183693840</v>
      </c>
      <c r="V1429" s="291">
        <v>139621680</v>
      </c>
      <c r="W1429" s="291">
        <v>337826040</v>
      </c>
      <c r="X1429" s="291"/>
      <c r="Y1429" s="291"/>
      <c r="Z1429" s="291"/>
      <c r="AA1429" s="291">
        <f t="shared" si="1309"/>
        <v>1441360887.52</v>
      </c>
      <c r="AB1429" s="291">
        <f t="shared" si="1310"/>
        <v>2085666990.98</v>
      </c>
      <c r="AC1429" s="113">
        <f t="shared" si="1311"/>
        <v>1.0057105140727629</v>
      </c>
    </row>
    <row r="1430" spans="1:29" s="5" customFormat="1" ht="30" x14ac:dyDescent="0.2">
      <c r="A1430" s="156"/>
      <c r="B1430" s="99" t="s">
        <v>246</v>
      </c>
      <c r="C1430" s="100" t="s">
        <v>146</v>
      </c>
      <c r="D1430" s="289">
        <f>SUM(D1431:D1433)+D1435</f>
        <v>9158665065.0699997</v>
      </c>
      <c r="E1430" s="105">
        <f>SUM('ADICIONES  2018'!C1430:M1430)</f>
        <v>0</v>
      </c>
      <c r="F1430" s="289">
        <f t="shared" ref="F1430" si="1405">SUM(F1431:F1433)+F1435</f>
        <v>0</v>
      </c>
      <c r="G1430" s="289">
        <f t="shared" ref="G1430" si="1406">SUM(G1431:G1433)+G1435</f>
        <v>0</v>
      </c>
      <c r="H1430" s="289">
        <f t="shared" ref="H1430:J1430" si="1407">SUM(H1431:H1433)+H1435</f>
        <v>0</v>
      </c>
      <c r="I1430" s="289">
        <f t="shared" si="1407"/>
        <v>0</v>
      </c>
      <c r="J1430" s="289">
        <f t="shared" si="1407"/>
        <v>0</v>
      </c>
      <c r="K1430" s="286">
        <f t="shared" si="1362"/>
        <v>9158665065.0699997</v>
      </c>
      <c r="L1430" s="289">
        <f t="shared" ref="L1430:Q1430" si="1408">SUM(L1431:L1433)+L1435</f>
        <v>70253403</v>
      </c>
      <c r="M1430" s="289">
        <f t="shared" si="1408"/>
        <v>669331841</v>
      </c>
      <c r="N1430" s="289">
        <f t="shared" si="1408"/>
        <v>751580377</v>
      </c>
      <c r="O1430" s="289">
        <f t="shared" si="1408"/>
        <v>737153240</v>
      </c>
      <c r="P1430" s="289">
        <f t="shared" si="1408"/>
        <v>877742369.49000001</v>
      </c>
      <c r="Q1430" s="289">
        <f t="shared" si="1408"/>
        <v>737153240</v>
      </c>
      <c r="R1430" s="286">
        <f t="shared" si="1307"/>
        <v>3843214470.4899998</v>
      </c>
      <c r="S1430" s="289">
        <f t="shared" ref="S1430:Z1430" si="1409">SUM(S1431:S1433)+S1435</f>
        <v>332907914.75</v>
      </c>
      <c r="T1430" s="289">
        <f t="shared" si="1409"/>
        <v>1077785544.05</v>
      </c>
      <c r="U1430" s="289">
        <f t="shared" si="1409"/>
        <v>885527204</v>
      </c>
      <c r="V1430" s="289">
        <f t="shared" si="1409"/>
        <v>770594620</v>
      </c>
      <c r="W1430" s="289">
        <f t="shared" si="1409"/>
        <v>810635652.73000002</v>
      </c>
      <c r="X1430" s="289">
        <f t="shared" si="1409"/>
        <v>0</v>
      </c>
      <c r="Y1430" s="289">
        <f t="shared" si="1409"/>
        <v>0</v>
      </c>
      <c r="Z1430" s="289">
        <f t="shared" si="1409"/>
        <v>0</v>
      </c>
      <c r="AA1430" s="292">
        <f t="shared" si="1309"/>
        <v>3877450935.5300002</v>
      </c>
      <c r="AB1430" s="289">
        <f t="shared" si="1310"/>
        <v>7720665406.0200005</v>
      </c>
      <c r="AC1430" s="36">
        <f t="shared" si="1311"/>
        <v>0.84299025580328846</v>
      </c>
    </row>
    <row r="1431" spans="1:29" ht="28.5" x14ac:dyDescent="0.2">
      <c r="B1431" s="111" t="s">
        <v>247</v>
      </c>
      <c r="C1431" s="98" t="s">
        <v>133</v>
      </c>
      <c r="D1431" s="291">
        <v>1705024692</v>
      </c>
      <c r="E1431" s="285">
        <f>SUM('ADICIONES  2018'!C1431:M1431)</f>
        <v>0</v>
      </c>
      <c r="F1431" s="291"/>
      <c r="G1431" s="291"/>
      <c r="H1431" s="291"/>
      <c r="I1431" s="291"/>
      <c r="J1431" s="291"/>
      <c r="K1431" s="287">
        <f t="shared" si="1362"/>
        <v>1705024692</v>
      </c>
      <c r="L1431" s="291">
        <v>0</v>
      </c>
      <c r="M1431" s="291">
        <v>144741342</v>
      </c>
      <c r="N1431" s="291">
        <v>148619605</v>
      </c>
      <c r="O1431" s="291">
        <v>148619605</v>
      </c>
      <c r="P1431" s="291">
        <v>148619605</v>
      </c>
      <c r="Q1431" s="291">
        <v>148619605</v>
      </c>
      <c r="R1431" s="287">
        <f t="shared" si="1307"/>
        <v>739219762</v>
      </c>
      <c r="S1431" s="291">
        <v>148619605</v>
      </c>
      <c r="T1431" s="291">
        <v>51199486.25</v>
      </c>
      <c r="U1431" s="291">
        <v>163126674</v>
      </c>
      <c r="V1431" s="291">
        <v>149388959</v>
      </c>
      <c r="W1431" s="291">
        <v>153308029.03999999</v>
      </c>
      <c r="X1431" s="291"/>
      <c r="Y1431" s="291"/>
      <c r="Z1431" s="291"/>
      <c r="AA1431" s="290">
        <f t="shared" si="1309"/>
        <v>665642753.28999996</v>
      </c>
      <c r="AB1431" s="290">
        <f t="shared" si="1310"/>
        <v>1404862515.29</v>
      </c>
      <c r="AC1431" s="37">
        <f t="shared" si="1311"/>
        <v>0.82395435202882095</v>
      </c>
    </row>
    <row r="1432" spans="1:29" s="21" customFormat="1" ht="30" x14ac:dyDescent="0.2">
      <c r="A1432" s="92"/>
      <c r="B1432" s="111" t="s">
        <v>247</v>
      </c>
      <c r="C1432" s="112" t="s">
        <v>133</v>
      </c>
      <c r="D1432" s="291">
        <v>477406913.75999999</v>
      </c>
      <c r="E1432" s="285">
        <f>SUM('ADICIONES  2018'!C1432:M1432)</f>
        <v>0</v>
      </c>
      <c r="F1432" s="291"/>
      <c r="G1432" s="291"/>
      <c r="H1432" s="291"/>
      <c r="I1432" s="291"/>
      <c r="J1432" s="291"/>
      <c r="K1432" s="285">
        <f t="shared" si="1362"/>
        <v>477406913.75999999</v>
      </c>
      <c r="L1432" s="291">
        <v>47711114</v>
      </c>
      <c r="M1432" s="291">
        <v>40527576</v>
      </c>
      <c r="N1432" s="291">
        <v>0</v>
      </c>
      <c r="O1432" s="291">
        <v>0</v>
      </c>
      <c r="P1432" s="291">
        <v>579441.49</v>
      </c>
      <c r="Q1432" s="291">
        <v>0</v>
      </c>
      <c r="R1432" s="285">
        <f t="shared" si="1307"/>
        <v>88818131.489999995</v>
      </c>
      <c r="S1432" s="291">
        <v>0</v>
      </c>
      <c r="T1432" s="291">
        <v>236274467.61000001</v>
      </c>
      <c r="U1432" s="291">
        <v>45675469</v>
      </c>
      <c r="V1432" s="291">
        <v>41828908</v>
      </c>
      <c r="W1432" s="291">
        <v>42926248.270000003</v>
      </c>
      <c r="X1432" s="291"/>
      <c r="Y1432" s="291"/>
      <c r="Z1432" s="291"/>
      <c r="AA1432" s="291">
        <f t="shared" si="1309"/>
        <v>366705092.88</v>
      </c>
      <c r="AB1432" s="291">
        <f t="shared" si="1310"/>
        <v>455523224.37</v>
      </c>
      <c r="AC1432" s="113">
        <f t="shared" si="1311"/>
        <v>0.95416134798374275</v>
      </c>
    </row>
    <row r="1433" spans="1:29" s="5" customFormat="1" ht="30" x14ac:dyDescent="0.2">
      <c r="A1433" s="156"/>
      <c r="B1433" s="110" t="s">
        <v>248</v>
      </c>
      <c r="C1433" s="100" t="s">
        <v>249</v>
      </c>
      <c r="D1433" s="289">
        <f>+D1434</f>
        <v>4637667162.2399998</v>
      </c>
      <c r="E1433" s="105">
        <f>SUM('ADICIONES  2018'!C1433:M1433)</f>
        <v>0</v>
      </c>
      <c r="F1433" s="289">
        <f t="shared" ref="F1433:J1433" si="1410">+F1434</f>
        <v>0</v>
      </c>
      <c r="G1433" s="289">
        <f t="shared" si="1410"/>
        <v>0</v>
      </c>
      <c r="H1433" s="289">
        <f t="shared" si="1410"/>
        <v>0</v>
      </c>
      <c r="I1433" s="289">
        <f t="shared" si="1410"/>
        <v>0</v>
      </c>
      <c r="J1433" s="289">
        <f t="shared" si="1410"/>
        <v>0</v>
      </c>
      <c r="K1433" s="286">
        <f t="shared" si="1362"/>
        <v>4637667162.2399998</v>
      </c>
      <c r="L1433" s="289">
        <f t="shared" ref="L1433:Q1433" si="1411">+L1434</f>
        <v>0</v>
      </c>
      <c r="M1433" s="289">
        <f t="shared" si="1411"/>
        <v>393696452</v>
      </c>
      <c r="N1433" s="289">
        <f t="shared" si="1411"/>
        <v>549542641</v>
      </c>
      <c r="O1433" s="289">
        <f t="shared" si="1411"/>
        <v>538993767</v>
      </c>
      <c r="P1433" s="289">
        <f t="shared" si="1411"/>
        <v>404245325.25</v>
      </c>
      <c r="Q1433" s="289">
        <f t="shared" si="1411"/>
        <v>134748442</v>
      </c>
      <c r="R1433" s="286">
        <f t="shared" si="1307"/>
        <v>2021226627.25</v>
      </c>
      <c r="S1433" s="289">
        <f t="shared" ref="S1433:Z1433" si="1412">+S1434</f>
        <v>134748441.75</v>
      </c>
      <c r="T1433" s="289">
        <f t="shared" si="1412"/>
        <v>139262603.44</v>
      </c>
      <c r="U1433" s="289">
        <f t="shared" si="1412"/>
        <v>443704553</v>
      </c>
      <c r="V1433" s="289">
        <f t="shared" si="1412"/>
        <v>406337968</v>
      </c>
      <c r="W1433" s="289">
        <f t="shared" si="1412"/>
        <v>417010718.42000002</v>
      </c>
      <c r="X1433" s="289">
        <f t="shared" si="1412"/>
        <v>0</v>
      </c>
      <c r="Y1433" s="289">
        <f t="shared" si="1412"/>
        <v>0</v>
      </c>
      <c r="Z1433" s="289">
        <f t="shared" si="1412"/>
        <v>0</v>
      </c>
      <c r="AA1433" s="292">
        <f t="shared" si="1309"/>
        <v>1541064284.6100001</v>
      </c>
      <c r="AB1433" s="292">
        <f t="shared" si="1310"/>
        <v>3562290911.8600001</v>
      </c>
      <c r="AC1433" s="36">
        <f t="shared" si="1311"/>
        <v>0.76812129616895763</v>
      </c>
    </row>
    <row r="1434" spans="1:29" s="21" customFormat="1" x14ac:dyDescent="0.2">
      <c r="A1434" s="92"/>
      <c r="B1434" s="111" t="s">
        <v>250</v>
      </c>
      <c r="C1434" s="112" t="s">
        <v>134</v>
      </c>
      <c r="D1434" s="291">
        <v>4637667162.2399998</v>
      </c>
      <c r="E1434" s="285">
        <f>SUM('ADICIONES  2018'!C1434:M1434)</f>
        <v>0</v>
      </c>
      <c r="F1434" s="291"/>
      <c r="G1434" s="291"/>
      <c r="H1434" s="291"/>
      <c r="I1434" s="291"/>
      <c r="J1434" s="291"/>
      <c r="K1434" s="285">
        <f t="shared" si="1362"/>
        <v>4637667162.2399998</v>
      </c>
      <c r="L1434" s="291">
        <v>0</v>
      </c>
      <c r="M1434" s="291">
        <v>393696452</v>
      </c>
      <c r="N1434" s="291">
        <v>549542641</v>
      </c>
      <c r="O1434" s="291">
        <v>538993767</v>
      </c>
      <c r="P1434" s="291">
        <v>404245325.25</v>
      </c>
      <c r="Q1434" s="291">
        <v>134748442</v>
      </c>
      <c r="R1434" s="285">
        <f t="shared" si="1307"/>
        <v>2021226627.25</v>
      </c>
      <c r="S1434" s="291">
        <v>134748441.75</v>
      </c>
      <c r="T1434" s="291">
        <v>139262603.44</v>
      </c>
      <c r="U1434" s="291">
        <v>443704553</v>
      </c>
      <c r="V1434" s="291">
        <v>406337968</v>
      </c>
      <c r="W1434" s="291">
        <v>417010718.42000002</v>
      </c>
      <c r="X1434" s="291"/>
      <c r="Y1434" s="291"/>
      <c r="Z1434" s="291"/>
      <c r="AA1434" s="291">
        <f t="shared" si="1309"/>
        <v>1541064284.6100001</v>
      </c>
      <c r="AB1434" s="291">
        <f t="shared" si="1310"/>
        <v>3562290911.8600001</v>
      </c>
      <c r="AC1434" s="113">
        <f t="shared" si="1311"/>
        <v>0.76812129616895763</v>
      </c>
    </row>
    <row r="1435" spans="1:29" s="79" customFormat="1" ht="31.5" x14ac:dyDescent="0.2">
      <c r="A1435" s="363"/>
      <c r="B1435" s="110" t="s">
        <v>251</v>
      </c>
      <c r="C1435" s="106" t="s">
        <v>147</v>
      </c>
      <c r="D1435" s="289">
        <f>SUM(D1436:D1438)</f>
        <v>2338566297.0699997</v>
      </c>
      <c r="E1435" s="105">
        <f>SUM('ADICIONES  2018'!C1435:M1435)</f>
        <v>0</v>
      </c>
      <c r="F1435" s="289">
        <f t="shared" ref="F1435" si="1413">SUM(F1436:F1438)</f>
        <v>0</v>
      </c>
      <c r="G1435" s="289">
        <f t="shared" ref="G1435:J1435" si="1414">SUM(G1436:G1438)</f>
        <v>0</v>
      </c>
      <c r="H1435" s="289">
        <f t="shared" si="1414"/>
        <v>0</v>
      </c>
      <c r="I1435" s="289">
        <f t="shared" si="1414"/>
        <v>0</v>
      </c>
      <c r="J1435" s="289">
        <f t="shared" si="1414"/>
        <v>0</v>
      </c>
      <c r="K1435" s="105">
        <f t="shared" si="1362"/>
        <v>2338566297.0699997</v>
      </c>
      <c r="L1435" s="289">
        <f t="shared" ref="L1435:Q1435" si="1415">SUM(L1436:L1438)</f>
        <v>22542289</v>
      </c>
      <c r="M1435" s="289">
        <f t="shared" si="1415"/>
        <v>90366471</v>
      </c>
      <c r="N1435" s="289">
        <f t="shared" si="1415"/>
        <v>53418131</v>
      </c>
      <c r="O1435" s="289">
        <f t="shared" si="1415"/>
        <v>49539868</v>
      </c>
      <c r="P1435" s="289">
        <f t="shared" si="1415"/>
        <v>324297997.75</v>
      </c>
      <c r="Q1435" s="289">
        <f t="shared" si="1415"/>
        <v>453785193</v>
      </c>
      <c r="R1435" s="105">
        <f t="shared" si="1307"/>
        <v>993949949.75</v>
      </c>
      <c r="S1435" s="289">
        <f t="shared" ref="S1435:Z1435" si="1416">SUM(S1436:S1438)</f>
        <v>49539868</v>
      </c>
      <c r="T1435" s="289">
        <f t="shared" si="1416"/>
        <v>651048986.75</v>
      </c>
      <c r="U1435" s="289">
        <f t="shared" si="1416"/>
        <v>233020508</v>
      </c>
      <c r="V1435" s="289">
        <f t="shared" si="1416"/>
        <v>173038785</v>
      </c>
      <c r="W1435" s="289">
        <f t="shared" si="1416"/>
        <v>197390657</v>
      </c>
      <c r="X1435" s="289">
        <f t="shared" si="1416"/>
        <v>0</v>
      </c>
      <c r="Y1435" s="289">
        <f t="shared" si="1416"/>
        <v>0</v>
      </c>
      <c r="Z1435" s="289">
        <f t="shared" si="1416"/>
        <v>0</v>
      </c>
      <c r="AA1435" s="289">
        <f t="shared" si="1309"/>
        <v>1304038804.75</v>
      </c>
      <c r="AB1435" s="289">
        <f t="shared" si="1310"/>
        <v>2297988754.5</v>
      </c>
      <c r="AC1435" s="104">
        <f t="shared" si="1311"/>
        <v>0.98264853871329649</v>
      </c>
    </row>
    <row r="1436" spans="1:29" ht="28.5" x14ac:dyDescent="0.2">
      <c r="B1436" s="111" t="s">
        <v>252</v>
      </c>
      <c r="C1436" s="98" t="s">
        <v>133</v>
      </c>
      <c r="D1436" s="291">
        <v>584641574.26999998</v>
      </c>
      <c r="E1436" s="285">
        <f>SUM('ADICIONES  2018'!C1436:M1436)</f>
        <v>0</v>
      </c>
      <c r="F1436" s="291"/>
      <c r="G1436" s="291"/>
      <c r="H1436" s="291"/>
      <c r="I1436" s="291"/>
      <c r="J1436" s="291"/>
      <c r="K1436" s="287">
        <f t="shared" si="1362"/>
        <v>584641574.26999998</v>
      </c>
      <c r="L1436" s="291">
        <v>0</v>
      </c>
      <c r="M1436" s="291">
        <v>22591618</v>
      </c>
      <c r="N1436" s="291">
        <v>53418131</v>
      </c>
      <c r="O1436" s="291">
        <v>49539868</v>
      </c>
      <c r="P1436" s="291">
        <v>49539868</v>
      </c>
      <c r="Q1436" s="291">
        <v>49539868</v>
      </c>
      <c r="R1436" s="287">
        <f t="shared" si="1307"/>
        <v>224629353</v>
      </c>
      <c r="S1436" s="291">
        <v>49539868</v>
      </c>
      <c r="T1436" s="291">
        <v>148619605</v>
      </c>
      <c r="U1436" s="291">
        <v>58255127</v>
      </c>
      <c r="V1436" s="291">
        <v>43259696</v>
      </c>
      <c r="W1436" s="291">
        <v>49347664</v>
      </c>
      <c r="X1436" s="291"/>
      <c r="Y1436" s="291"/>
      <c r="Z1436" s="291"/>
      <c r="AA1436" s="290">
        <f t="shared" si="1309"/>
        <v>349021960</v>
      </c>
      <c r="AB1436" s="290">
        <f t="shared" si="1310"/>
        <v>573651313</v>
      </c>
      <c r="AC1436" s="37">
        <f t="shared" si="1311"/>
        <v>0.98120171100776965</v>
      </c>
    </row>
    <row r="1437" spans="1:29" s="21" customFormat="1" ht="30" x14ac:dyDescent="0.2">
      <c r="A1437" s="92"/>
      <c r="B1437" s="111" t="s">
        <v>252</v>
      </c>
      <c r="C1437" s="112" t="s">
        <v>133</v>
      </c>
      <c r="D1437" s="291">
        <v>163699640.78999999</v>
      </c>
      <c r="E1437" s="285">
        <f>SUM('ADICIONES  2018'!C1437:M1437)</f>
        <v>0</v>
      </c>
      <c r="F1437" s="291"/>
      <c r="G1437" s="291"/>
      <c r="H1437" s="291"/>
      <c r="I1437" s="291"/>
      <c r="J1437" s="291"/>
      <c r="K1437" s="285">
        <f t="shared" si="1362"/>
        <v>163699640.78999999</v>
      </c>
      <c r="L1437" s="291">
        <v>22542289</v>
      </c>
      <c r="M1437" s="291">
        <v>6325653</v>
      </c>
      <c r="N1437" s="291">
        <v>0</v>
      </c>
      <c r="O1437" s="291">
        <v>0</v>
      </c>
      <c r="P1437" s="291">
        <v>0</v>
      </c>
      <c r="Q1437" s="291">
        <v>0</v>
      </c>
      <c r="R1437" s="285">
        <f t="shared" si="1307"/>
        <v>28867942</v>
      </c>
      <c r="S1437" s="291">
        <v>0</v>
      </c>
      <c r="T1437" s="291">
        <v>98184056.5</v>
      </c>
      <c r="U1437" s="291">
        <v>16311435</v>
      </c>
      <c r="V1437" s="291">
        <v>12112715</v>
      </c>
      <c r="W1437" s="291">
        <v>13817346</v>
      </c>
      <c r="X1437" s="291"/>
      <c r="Y1437" s="291"/>
      <c r="Z1437" s="291"/>
      <c r="AA1437" s="291">
        <f t="shared" si="1309"/>
        <v>140425552.5</v>
      </c>
      <c r="AB1437" s="291">
        <f t="shared" si="1310"/>
        <v>169293494.5</v>
      </c>
      <c r="AC1437" s="113">
        <f t="shared" si="1311"/>
        <v>1.034171447677005</v>
      </c>
    </row>
    <row r="1438" spans="1:29" s="5" customFormat="1" ht="30" x14ac:dyDescent="0.2">
      <c r="A1438" s="156"/>
      <c r="B1438" s="110" t="s">
        <v>253</v>
      </c>
      <c r="C1438" s="100" t="s">
        <v>101</v>
      </c>
      <c r="D1438" s="289">
        <f>+D1439</f>
        <v>1590225082.01</v>
      </c>
      <c r="E1438" s="105">
        <f>SUM('ADICIONES  2018'!C1438:M1438)</f>
        <v>0</v>
      </c>
      <c r="F1438" s="289">
        <f t="shared" ref="F1438:J1438" si="1417">+F1439</f>
        <v>0</v>
      </c>
      <c r="G1438" s="289">
        <f t="shared" si="1417"/>
        <v>0</v>
      </c>
      <c r="H1438" s="289">
        <f t="shared" si="1417"/>
        <v>0</v>
      </c>
      <c r="I1438" s="289">
        <f t="shared" si="1417"/>
        <v>0</v>
      </c>
      <c r="J1438" s="289">
        <f t="shared" si="1417"/>
        <v>0</v>
      </c>
      <c r="K1438" s="286">
        <f t="shared" si="1362"/>
        <v>1590225082.01</v>
      </c>
      <c r="L1438" s="289">
        <f t="shared" ref="L1438:Q1438" si="1418">+L1439</f>
        <v>0</v>
      </c>
      <c r="M1438" s="289">
        <f t="shared" si="1418"/>
        <v>61449200</v>
      </c>
      <c r="N1438" s="289">
        <f t="shared" si="1418"/>
        <v>0</v>
      </c>
      <c r="O1438" s="289">
        <f t="shared" si="1418"/>
        <v>0</v>
      </c>
      <c r="P1438" s="289">
        <f t="shared" si="1418"/>
        <v>274758129.75</v>
      </c>
      <c r="Q1438" s="289">
        <f t="shared" si="1418"/>
        <v>404245325</v>
      </c>
      <c r="R1438" s="286">
        <f t="shared" si="1307"/>
        <v>740452654.75</v>
      </c>
      <c r="S1438" s="289">
        <f t="shared" ref="S1438:Z1438" si="1419">+S1439</f>
        <v>0</v>
      </c>
      <c r="T1438" s="289">
        <f t="shared" si="1419"/>
        <v>404245325.25</v>
      </c>
      <c r="U1438" s="289">
        <f t="shared" si="1419"/>
        <v>158453946</v>
      </c>
      <c r="V1438" s="289">
        <f t="shared" si="1419"/>
        <v>117666374</v>
      </c>
      <c r="W1438" s="289">
        <f t="shared" si="1419"/>
        <v>134225647</v>
      </c>
      <c r="X1438" s="289">
        <f t="shared" si="1419"/>
        <v>0</v>
      </c>
      <c r="Y1438" s="289">
        <f t="shared" si="1419"/>
        <v>0</v>
      </c>
      <c r="Z1438" s="289">
        <f t="shared" si="1419"/>
        <v>0</v>
      </c>
      <c r="AA1438" s="292">
        <f t="shared" si="1309"/>
        <v>814591292.25</v>
      </c>
      <c r="AB1438" s="292">
        <f t="shared" si="1310"/>
        <v>1555043947</v>
      </c>
      <c r="AC1438" s="36">
        <f t="shared" si="1311"/>
        <v>0.97787663180011475</v>
      </c>
    </row>
    <row r="1439" spans="1:29" s="21" customFormat="1" x14ac:dyDescent="0.2">
      <c r="A1439" s="92"/>
      <c r="B1439" s="111" t="s">
        <v>254</v>
      </c>
      <c r="C1439" s="112" t="s">
        <v>134</v>
      </c>
      <c r="D1439" s="291">
        <v>1590225082.01</v>
      </c>
      <c r="E1439" s="285">
        <f>SUM('ADICIONES  2018'!C1439:M1439)</f>
        <v>0</v>
      </c>
      <c r="F1439" s="291"/>
      <c r="G1439" s="291"/>
      <c r="H1439" s="291"/>
      <c r="I1439" s="291"/>
      <c r="J1439" s="291"/>
      <c r="K1439" s="285">
        <f t="shared" si="1362"/>
        <v>1590225082.01</v>
      </c>
      <c r="L1439" s="291">
        <v>0</v>
      </c>
      <c r="M1439" s="291">
        <v>61449200</v>
      </c>
      <c r="N1439" s="291"/>
      <c r="O1439" s="291"/>
      <c r="P1439" s="291">
        <v>274758129.75</v>
      </c>
      <c r="Q1439" s="291">
        <v>404245325</v>
      </c>
      <c r="R1439" s="285">
        <f t="shared" si="1307"/>
        <v>740452654.75</v>
      </c>
      <c r="S1439" s="291"/>
      <c r="T1439" s="291">
        <v>404245325.25</v>
      </c>
      <c r="U1439" s="291">
        <v>158453946</v>
      </c>
      <c r="V1439" s="291">
        <v>117666374</v>
      </c>
      <c r="W1439" s="291">
        <v>134225647</v>
      </c>
      <c r="X1439" s="291"/>
      <c r="Y1439" s="291"/>
      <c r="Z1439" s="291"/>
      <c r="AA1439" s="291">
        <f t="shared" si="1309"/>
        <v>814591292.25</v>
      </c>
      <c r="AB1439" s="291">
        <f t="shared" si="1310"/>
        <v>1555043947</v>
      </c>
      <c r="AC1439" s="113">
        <f t="shared" si="1311"/>
        <v>0.97787663180011475</v>
      </c>
    </row>
    <row r="1440" spans="1:29" s="79" customFormat="1" ht="15.75" hidden="1" x14ac:dyDescent="0.2">
      <c r="A1440" s="363">
        <v>1</v>
      </c>
      <c r="B1440" s="110" t="s">
        <v>333</v>
      </c>
      <c r="C1440" s="106" t="s">
        <v>334</v>
      </c>
      <c r="D1440" s="289">
        <f>+D1441</f>
        <v>0</v>
      </c>
      <c r="E1440" s="105">
        <f>SUM('ADICIONES  2018'!C1440:M1440)</f>
        <v>0</v>
      </c>
      <c r="F1440" s="289">
        <f t="shared" ref="F1440:J1441" si="1420">+F1441</f>
        <v>0</v>
      </c>
      <c r="G1440" s="289">
        <f t="shared" si="1420"/>
        <v>0</v>
      </c>
      <c r="H1440" s="289">
        <f t="shared" si="1420"/>
        <v>0</v>
      </c>
      <c r="I1440" s="289">
        <f t="shared" si="1420"/>
        <v>0</v>
      </c>
      <c r="J1440" s="289">
        <f t="shared" si="1420"/>
        <v>0</v>
      </c>
      <c r="K1440" s="105">
        <f t="shared" si="1362"/>
        <v>0</v>
      </c>
      <c r="L1440" s="289">
        <f t="shared" ref="L1440:Q1441" si="1421">+L1441</f>
        <v>0</v>
      </c>
      <c r="M1440" s="289">
        <f t="shared" si="1421"/>
        <v>0</v>
      </c>
      <c r="N1440" s="289">
        <f t="shared" si="1421"/>
        <v>0</v>
      </c>
      <c r="O1440" s="289">
        <f t="shared" si="1421"/>
        <v>0</v>
      </c>
      <c r="P1440" s="289">
        <f t="shared" si="1421"/>
        <v>0</v>
      </c>
      <c r="Q1440" s="289">
        <f t="shared" si="1421"/>
        <v>0</v>
      </c>
      <c r="R1440" s="105">
        <f t="shared" si="1307"/>
        <v>0</v>
      </c>
      <c r="S1440" s="289">
        <f t="shared" ref="S1440:Z1441" si="1422">+S1441</f>
        <v>0</v>
      </c>
      <c r="T1440" s="289">
        <f t="shared" si="1422"/>
        <v>0</v>
      </c>
      <c r="U1440" s="289">
        <f t="shared" si="1422"/>
        <v>0</v>
      </c>
      <c r="V1440" s="289">
        <f t="shared" si="1422"/>
        <v>0</v>
      </c>
      <c r="W1440" s="289">
        <f t="shared" si="1422"/>
        <v>0</v>
      </c>
      <c r="X1440" s="289">
        <f t="shared" si="1422"/>
        <v>0</v>
      </c>
      <c r="Y1440" s="289">
        <f t="shared" si="1422"/>
        <v>0</v>
      </c>
      <c r="Z1440" s="289">
        <f t="shared" si="1422"/>
        <v>0</v>
      </c>
      <c r="AA1440" s="289">
        <f t="shared" si="1309"/>
        <v>0</v>
      </c>
      <c r="AB1440" s="289">
        <f t="shared" si="1310"/>
        <v>0</v>
      </c>
      <c r="AC1440" s="104" t="e">
        <f t="shared" si="1311"/>
        <v>#DIV/0!</v>
      </c>
    </row>
    <row r="1441" spans="1:29" s="79" customFormat="1" ht="63" hidden="1" x14ac:dyDescent="0.2">
      <c r="A1441" s="363"/>
      <c r="B1441" s="110" t="s">
        <v>1725</v>
      </c>
      <c r="C1441" s="106" t="s">
        <v>1726</v>
      </c>
      <c r="D1441" s="289">
        <f>+D1442</f>
        <v>0</v>
      </c>
      <c r="E1441" s="105">
        <f>SUM('ADICIONES  2018'!C1441:M1441)</f>
        <v>0</v>
      </c>
      <c r="F1441" s="289">
        <f t="shared" si="1420"/>
        <v>0</v>
      </c>
      <c r="G1441" s="289">
        <f t="shared" si="1420"/>
        <v>0</v>
      </c>
      <c r="H1441" s="289">
        <f t="shared" si="1420"/>
        <v>0</v>
      </c>
      <c r="I1441" s="289">
        <f t="shared" si="1420"/>
        <v>0</v>
      </c>
      <c r="J1441" s="289">
        <f t="shared" si="1420"/>
        <v>0</v>
      </c>
      <c r="K1441" s="105">
        <f t="shared" si="1362"/>
        <v>0</v>
      </c>
      <c r="L1441" s="289">
        <f t="shared" si="1421"/>
        <v>0</v>
      </c>
      <c r="M1441" s="289">
        <f t="shared" si="1421"/>
        <v>0</v>
      </c>
      <c r="N1441" s="289">
        <f t="shared" si="1421"/>
        <v>0</v>
      </c>
      <c r="O1441" s="289">
        <f t="shared" si="1421"/>
        <v>0</v>
      </c>
      <c r="P1441" s="289">
        <f t="shared" si="1421"/>
        <v>0</v>
      </c>
      <c r="Q1441" s="289">
        <f t="shared" si="1421"/>
        <v>0</v>
      </c>
      <c r="R1441" s="105">
        <f t="shared" si="1307"/>
        <v>0</v>
      </c>
      <c r="S1441" s="289">
        <f t="shared" si="1422"/>
        <v>0</v>
      </c>
      <c r="T1441" s="289">
        <f t="shared" si="1422"/>
        <v>0</v>
      </c>
      <c r="U1441" s="289">
        <f t="shared" si="1422"/>
        <v>0</v>
      </c>
      <c r="V1441" s="289">
        <f t="shared" si="1422"/>
        <v>0</v>
      </c>
      <c r="W1441" s="289">
        <f t="shared" si="1422"/>
        <v>0</v>
      </c>
      <c r="X1441" s="289">
        <f t="shared" si="1422"/>
        <v>0</v>
      </c>
      <c r="Y1441" s="289">
        <f t="shared" si="1422"/>
        <v>0</v>
      </c>
      <c r="Z1441" s="289">
        <f t="shared" si="1422"/>
        <v>0</v>
      </c>
      <c r="AA1441" s="289">
        <f t="shared" si="1309"/>
        <v>0</v>
      </c>
      <c r="AB1441" s="289">
        <f t="shared" si="1310"/>
        <v>0</v>
      </c>
      <c r="AC1441" s="104" t="e">
        <f t="shared" si="1311"/>
        <v>#DIV/0!</v>
      </c>
    </row>
    <row r="1442" spans="1:29" s="21" customFormat="1" hidden="1" x14ac:dyDescent="0.2">
      <c r="A1442" s="92"/>
      <c r="B1442" s="111" t="s">
        <v>1727</v>
      </c>
      <c r="C1442" s="112" t="s">
        <v>1728</v>
      </c>
      <c r="D1442" s="291">
        <v>0</v>
      </c>
      <c r="E1442" s="285">
        <f>SUM('ADICIONES  2018'!C1442:M1442)</f>
        <v>0</v>
      </c>
      <c r="F1442" s="291">
        <v>0</v>
      </c>
      <c r="G1442" s="291">
        <v>0</v>
      </c>
      <c r="H1442" s="291">
        <v>0</v>
      </c>
      <c r="I1442" s="291">
        <v>0</v>
      </c>
      <c r="J1442" s="291">
        <v>0</v>
      </c>
      <c r="K1442" s="285">
        <f t="shared" si="1362"/>
        <v>0</v>
      </c>
      <c r="L1442" s="291">
        <v>0</v>
      </c>
      <c r="M1442" s="291">
        <v>0</v>
      </c>
      <c r="N1442" s="291">
        <v>0</v>
      </c>
      <c r="O1442" s="291">
        <v>0</v>
      </c>
      <c r="P1442" s="291">
        <v>0</v>
      </c>
      <c r="Q1442" s="291">
        <v>0</v>
      </c>
      <c r="R1442" s="285">
        <f t="shared" ref="R1442:R1658" si="1423">SUM(L1442:Q1442)</f>
        <v>0</v>
      </c>
      <c r="S1442" s="291">
        <v>0</v>
      </c>
      <c r="T1442" s="291">
        <v>0</v>
      </c>
      <c r="U1442" s="291">
        <v>0</v>
      </c>
      <c r="V1442" s="291">
        <v>0</v>
      </c>
      <c r="W1442" s="291">
        <v>0</v>
      </c>
      <c r="X1442" s="291">
        <v>0</v>
      </c>
      <c r="Y1442" s="291">
        <v>0</v>
      </c>
      <c r="Z1442" s="291">
        <v>0</v>
      </c>
      <c r="AA1442" s="291">
        <f t="shared" ref="AA1442:AA1478" si="1424">SUM(S1442:Z1442)</f>
        <v>0</v>
      </c>
      <c r="AB1442" s="291">
        <f t="shared" ref="AB1442:AB1658" si="1425">+AA1442+R1442</f>
        <v>0</v>
      </c>
      <c r="AC1442" s="113" t="e">
        <f t="shared" ref="AC1442:AC1655" si="1426">+AB1442/K1442</f>
        <v>#DIV/0!</v>
      </c>
    </row>
    <row r="1443" spans="1:29" s="79" customFormat="1" ht="15.75" x14ac:dyDescent="0.2">
      <c r="A1443" s="363">
        <v>1</v>
      </c>
      <c r="B1443" s="110" t="s">
        <v>255</v>
      </c>
      <c r="C1443" s="106" t="s">
        <v>148</v>
      </c>
      <c r="D1443" s="289">
        <f>+D1444+D1453</f>
        <v>860881466</v>
      </c>
      <c r="E1443" s="105">
        <f>SUM('ADICIONES  2018'!C1443:M1443)</f>
        <v>0</v>
      </c>
      <c r="F1443" s="289">
        <f t="shared" ref="F1443:J1443" si="1427">+F1444+F1453</f>
        <v>0</v>
      </c>
      <c r="G1443" s="289">
        <f t="shared" si="1427"/>
        <v>0</v>
      </c>
      <c r="H1443" s="289">
        <f t="shared" si="1427"/>
        <v>0</v>
      </c>
      <c r="I1443" s="289">
        <f t="shared" si="1427"/>
        <v>0</v>
      </c>
      <c r="J1443" s="289">
        <f t="shared" si="1427"/>
        <v>0</v>
      </c>
      <c r="K1443" s="105">
        <f t="shared" si="1362"/>
        <v>860881466</v>
      </c>
      <c r="L1443" s="289">
        <f t="shared" ref="L1443:Q1443" si="1428">+L1444+L1453</f>
        <v>103679876</v>
      </c>
      <c r="M1443" s="289">
        <f t="shared" si="1428"/>
        <v>134179289</v>
      </c>
      <c r="N1443" s="289">
        <f t="shared" si="1428"/>
        <v>71261269</v>
      </c>
      <c r="O1443" s="289">
        <f t="shared" si="1428"/>
        <v>124211356</v>
      </c>
      <c r="P1443" s="289">
        <f t="shared" si="1428"/>
        <v>90305981</v>
      </c>
      <c r="Q1443" s="289">
        <f t="shared" si="1428"/>
        <v>85425762</v>
      </c>
      <c r="R1443" s="105">
        <f t="shared" si="1423"/>
        <v>609063533</v>
      </c>
      <c r="S1443" s="289">
        <f t="shared" ref="S1443:Z1443" si="1429">+S1444+S1453</f>
        <v>136858954</v>
      </c>
      <c r="T1443" s="289">
        <f t="shared" si="1429"/>
        <v>64255232</v>
      </c>
      <c r="U1443" s="289">
        <f t="shared" si="1429"/>
        <v>88353057</v>
      </c>
      <c r="V1443" s="289">
        <f t="shared" si="1429"/>
        <v>119408051</v>
      </c>
      <c r="W1443" s="289">
        <f t="shared" si="1429"/>
        <v>115612823</v>
      </c>
      <c r="X1443" s="289">
        <f t="shared" si="1429"/>
        <v>0</v>
      </c>
      <c r="Y1443" s="289">
        <f t="shared" si="1429"/>
        <v>0</v>
      </c>
      <c r="Z1443" s="289">
        <f t="shared" si="1429"/>
        <v>0</v>
      </c>
      <c r="AA1443" s="289">
        <f t="shared" si="1424"/>
        <v>524488117</v>
      </c>
      <c r="AB1443" s="289">
        <f t="shared" si="1425"/>
        <v>1133551650</v>
      </c>
      <c r="AC1443" s="104">
        <f t="shared" si="1426"/>
        <v>1.3167337139536002</v>
      </c>
    </row>
    <row r="1444" spans="1:29" s="79" customFormat="1" ht="47.25" x14ac:dyDescent="0.2">
      <c r="A1444" s="363"/>
      <c r="B1444" s="110" t="s">
        <v>256</v>
      </c>
      <c r="C1444" s="106" t="s">
        <v>257</v>
      </c>
      <c r="D1444" s="289">
        <f>+D1445+D1451</f>
        <v>231583122.90000004</v>
      </c>
      <c r="E1444" s="105">
        <f>SUM('ADICIONES  2018'!C1444:M1444)</f>
        <v>0</v>
      </c>
      <c r="F1444" s="289">
        <f t="shared" ref="F1444:J1444" si="1430">+F1445+F1451</f>
        <v>0</v>
      </c>
      <c r="G1444" s="289">
        <f t="shared" si="1430"/>
        <v>0</v>
      </c>
      <c r="H1444" s="289">
        <f t="shared" si="1430"/>
        <v>0</v>
      </c>
      <c r="I1444" s="289">
        <f t="shared" si="1430"/>
        <v>0</v>
      </c>
      <c r="J1444" s="289">
        <f t="shared" si="1430"/>
        <v>0</v>
      </c>
      <c r="K1444" s="105">
        <f t="shared" si="1362"/>
        <v>231583122.90000004</v>
      </c>
      <c r="L1444" s="289">
        <f t="shared" ref="L1444:Q1444" si="1431">+L1445+L1451</f>
        <v>11471326</v>
      </c>
      <c r="M1444" s="289">
        <f t="shared" si="1431"/>
        <v>46333569</v>
      </c>
      <c r="N1444" s="289">
        <f t="shared" si="1431"/>
        <v>5491799</v>
      </c>
      <c r="O1444" s="289">
        <f t="shared" si="1431"/>
        <v>31646910</v>
      </c>
      <c r="P1444" s="289">
        <f t="shared" si="1431"/>
        <v>5678058</v>
      </c>
      <c r="Q1444" s="289">
        <f t="shared" si="1431"/>
        <v>5907532</v>
      </c>
      <c r="R1444" s="105">
        <f t="shared" si="1423"/>
        <v>106529194</v>
      </c>
      <c r="S1444" s="289">
        <f t="shared" ref="S1444:Z1444" si="1432">+S1445+S1451</f>
        <v>51032284</v>
      </c>
      <c r="T1444" s="289">
        <f t="shared" si="1432"/>
        <v>10117548</v>
      </c>
      <c r="U1444" s="289">
        <f t="shared" si="1432"/>
        <v>13468347</v>
      </c>
      <c r="V1444" s="289">
        <f t="shared" si="1432"/>
        <v>15604871</v>
      </c>
      <c r="W1444" s="289">
        <f t="shared" si="1432"/>
        <v>19067882</v>
      </c>
      <c r="X1444" s="289">
        <f t="shared" si="1432"/>
        <v>0</v>
      </c>
      <c r="Y1444" s="289">
        <f t="shared" si="1432"/>
        <v>0</v>
      </c>
      <c r="Z1444" s="289">
        <f t="shared" si="1432"/>
        <v>0</v>
      </c>
      <c r="AA1444" s="289">
        <f t="shared" si="1424"/>
        <v>109290932</v>
      </c>
      <c r="AB1444" s="289">
        <f t="shared" si="1425"/>
        <v>215820126</v>
      </c>
      <c r="AC1444" s="104">
        <f t="shared" si="1426"/>
        <v>0.93193374066897505</v>
      </c>
    </row>
    <row r="1445" spans="1:29" s="79" customFormat="1" ht="31.5" x14ac:dyDescent="0.2">
      <c r="A1445" s="363"/>
      <c r="B1445" s="110" t="s">
        <v>258</v>
      </c>
      <c r="C1445" s="106" t="s">
        <v>150</v>
      </c>
      <c r="D1445" s="289">
        <f>SUM(D1446:D1450)</f>
        <v>166603760.10000002</v>
      </c>
      <c r="E1445" s="105">
        <f>SUM('ADICIONES  2018'!C1445:M1445)</f>
        <v>0</v>
      </c>
      <c r="F1445" s="289">
        <f t="shared" ref="F1445" si="1433">SUM(F1446:F1450)</f>
        <v>0</v>
      </c>
      <c r="G1445" s="289">
        <f t="shared" ref="G1445:J1445" si="1434">SUM(G1446:G1450)</f>
        <v>0</v>
      </c>
      <c r="H1445" s="289">
        <f t="shared" si="1434"/>
        <v>0</v>
      </c>
      <c r="I1445" s="289">
        <f t="shared" si="1434"/>
        <v>0</v>
      </c>
      <c r="J1445" s="289">
        <f t="shared" si="1434"/>
        <v>0</v>
      </c>
      <c r="K1445" s="105">
        <f t="shared" si="1362"/>
        <v>166603760.10000002</v>
      </c>
      <c r="L1445" s="289">
        <f t="shared" ref="L1445:Q1445" si="1435">SUM(L1446:L1450)</f>
        <v>10511326</v>
      </c>
      <c r="M1445" s="289">
        <f t="shared" si="1435"/>
        <v>18135299</v>
      </c>
      <c r="N1445" s="289">
        <f t="shared" si="1435"/>
        <v>4891799</v>
      </c>
      <c r="O1445" s="289">
        <f t="shared" si="1435"/>
        <v>2426910</v>
      </c>
      <c r="P1445" s="289">
        <f t="shared" si="1435"/>
        <v>4428058</v>
      </c>
      <c r="Q1445" s="289">
        <f t="shared" si="1435"/>
        <v>4827532</v>
      </c>
      <c r="R1445" s="105">
        <f t="shared" si="1423"/>
        <v>45220924</v>
      </c>
      <c r="S1445" s="289">
        <f t="shared" ref="S1445:Z1445" si="1436">SUM(S1446:S1450)</f>
        <v>14721974</v>
      </c>
      <c r="T1445" s="289">
        <f t="shared" si="1436"/>
        <v>9157548</v>
      </c>
      <c r="U1445" s="289">
        <f t="shared" si="1436"/>
        <v>12028347</v>
      </c>
      <c r="V1445" s="289">
        <f t="shared" si="1436"/>
        <v>14644871</v>
      </c>
      <c r="W1445" s="289">
        <f t="shared" si="1436"/>
        <v>18737882</v>
      </c>
      <c r="X1445" s="289">
        <f t="shared" si="1436"/>
        <v>0</v>
      </c>
      <c r="Y1445" s="289">
        <f t="shared" si="1436"/>
        <v>0</v>
      </c>
      <c r="Z1445" s="289">
        <f t="shared" si="1436"/>
        <v>0</v>
      </c>
      <c r="AA1445" s="289">
        <f t="shared" si="1424"/>
        <v>69290622</v>
      </c>
      <c r="AB1445" s="289">
        <f t="shared" si="1425"/>
        <v>114511546</v>
      </c>
      <c r="AC1445" s="104">
        <f t="shared" si="1426"/>
        <v>0.68732870093248266</v>
      </c>
    </row>
    <row r="1446" spans="1:29" s="21" customFormat="1" ht="30" x14ac:dyDescent="0.2">
      <c r="A1446" s="92"/>
      <c r="B1446" s="97" t="s">
        <v>259</v>
      </c>
      <c r="C1446" s="112" t="s">
        <v>151</v>
      </c>
      <c r="D1446" s="291">
        <v>1539720.51</v>
      </c>
      <c r="E1446" s="285">
        <f>SUM('ADICIONES  2018'!C1446:M1446)</f>
        <v>0</v>
      </c>
      <c r="F1446" s="291"/>
      <c r="G1446" s="291"/>
      <c r="H1446" s="291"/>
      <c r="I1446" s="291"/>
      <c r="J1446" s="291"/>
      <c r="K1446" s="285">
        <f t="shared" si="1362"/>
        <v>1539720.51</v>
      </c>
      <c r="L1446" s="291">
        <v>78124</v>
      </c>
      <c r="M1446" s="291">
        <v>1251748</v>
      </c>
      <c r="N1446" s="291">
        <v>156248</v>
      </c>
      <c r="O1446" s="291">
        <v>390620</v>
      </c>
      <c r="P1446" s="291">
        <v>182390</v>
      </c>
      <c r="Q1446" s="291">
        <v>0</v>
      </c>
      <c r="R1446" s="285">
        <f t="shared" si="1423"/>
        <v>2059130</v>
      </c>
      <c r="S1446" s="291">
        <v>0</v>
      </c>
      <c r="T1446" s="291">
        <v>0</v>
      </c>
      <c r="U1446" s="291">
        <v>425426</v>
      </c>
      <c r="V1446" s="291">
        <v>0</v>
      </c>
      <c r="W1446" s="291">
        <v>0</v>
      </c>
      <c r="X1446" s="291"/>
      <c r="Y1446" s="291"/>
      <c r="Z1446" s="291"/>
      <c r="AA1446" s="291">
        <f t="shared" si="1424"/>
        <v>425426</v>
      </c>
      <c r="AB1446" s="291">
        <f t="shared" si="1425"/>
        <v>2484556</v>
      </c>
      <c r="AC1446" s="113">
        <f t="shared" si="1426"/>
        <v>1.6136409068162636</v>
      </c>
    </row>
    <row r="1447" spans="1:29" x14ac:dyDescent="0.2">
      <c r="B1447" s="97" t="s">
        <v>260</v>
      </c>
      <c r="C1447" s="98" t="s">
        <v>152</v>
      </c>
      <c r="D1447" s="291">
        <v>74257626.340000004</v>
      </c>
      <c r="E1447" s="285">
        <f>SUM('ADICIONES  2018'!C1447:M1447)</f>
        <v>0</v>
      </c>
      <c r="F1447" s="291"/>
      <c r="G1447" s="291"/>
      <c r="H1447" s="291"/>
      <c r="I1447" s="291"/>
      <c r="J1447" s="291"/>
      <c r="K1447" s="287">
        <f t="shared" si="1362"/>
        <v>74257626.340000004</v>
      </c>
      <c r="L1447" s="291">
        <v>3942000</v>
      </c>
      <c r="M1447" s="291">
        <v>8656000</v>
      </c>
      <c r="N1447" s="291">
        <v>2183000</v>
      </c>
      <c r="O1447" s="291">
        <v>30000</v>
      </c>
      <c r="P1447" s="291">
        <v>0</v>
      </c>
      <c r="Q1447" s="291">
        <v>0</v>
      </c>
      <c r="R1447" s="287">
        <f t="shared" si="1423"/>
        <v>14811000</v>
      </c>
      <c r="S1447" s="291">
        <v>10893000</v>
      </c>
      <c r="T1447" s="291">
        <v>7187600</v>
      </c>
      <c r="U1447" s="291">
        <v>3790000</v>
      </c>
      <c r="V1447" s="291">
        <v>7727600</v>
      </c>
      <c r="W1447" s="291">
        <v>3875000</v>
      </c>
      <c r="X1447" s="291"/>
      <c r="Y1447" s="291"/>
      <c r="Z1447" s="291"/>
      <c r="AA1447" s="290">
        <f t="shared" si="1424"/>
        <v>33473200</v>
      </c>
      <c r="AB1447" s="290">
        <f t="shared" si="1425"/>
        <v>48284200</v>
      </c>
      <c r="AC1447" s="37">
        <f t="shared" si="1426"/>
        <v>0.65022547016145305</v>
      </c>
    </row>
    <row r="1448" spans="1:29" ht="28.5" x14ac:dyDescent="0.2">
      <c r="B1448" s="97" t="s">
        <v>261</v>
      </c>
      <c r="C1448" s="98" t="s">
        <v>153</v>
      </c>
      <c r="D1448" s="291">
        <v>19805279.07</v>
      </c>
      <c r="E1448" s="285">
        <f>SUM('ADICIONES  2018'!C1448:M1448)</f>
        <v>0</v>
      </c>
      <c r="F1448" s="291"/>
      <c r="G1448" s="291"/>
      <c r="H1448" s="291"/>
      <c r="I1448" s="291"/>
      <c r="J1448" s="291"/>
      <c r="K1448" s="287">
        <f t="shared" si="1362"/>
        <v>19805279.07</v>
      </c>
      <c r="L1448" s="291">
        <v>911849</v>
      </c>
      <c r="M1448" s="291">
        <v>2370967</v>
      </c>
      <c r="N1448" s="291">
        <v>729560</v>
      </c>
      <c r="O1448" s="291">
        <v>2006290</v>
      </c>
      <c r="P1448" s="291">
        <v>1641510</v>
      </c>
      <c r="Q1448" s="291">
        <v>911950</v>
      </c>
      <c r="R1448" s="287">
        <f t="shared" si="1423"/>
        <v>8572126</v>
      </c>
      <c r="S1448" s="291">
        <v>719304</v>
      </c>
      <c r="T1448" s="291">
        <v>1709534</v>
      </c>
      <c r="U1448" s="291">
        <v>911950</v>
      </c>
      <c r="V1448" s="291">
        <v>1823900</v>
      </c>
      <c r="W1448" s="291">
        <v>1915045</v>
      </c>
      <c r="X1448" s="291"/>
      <c r="Y1448" s="291"/>
      <c r="Z1448" s="291"/>
      <c r="AA1448" s="290">
        <f t="shared" si="1424"/>
        <v>7079733</v>
      </c>
      <c r="AB1448" s="290">
        <f t="shared" si="1425"/>
        <v>15651859</v>
      </c>
      <c r="AC1448" s="37">
        <f t="shared" si="1426"/>
        <v>0.79028722315297317</v>
      </c>
    </row>
    <row r="1449" spans="1:29" x14ac:dyDescent="0.2">
      <c r="B1449" s="97" t="s">
        <v>262</v>
      </c>
      <c r="C1449" s="98" t="s">
        <v>154</v>
      </c>
      <c r="D1449" s="291">
        <v>71001134.180000007</v>
      </c>
      <c r="E1449" s="285">
        <f>SUM('ADICIONES  2018'!C1449:M1449)</f>
        <v>0</v>
      </c>
      <c r="F1449" s="291"/>
      <c r="G1449" s="291"/>
      <c r="H1449" s="291"/>
      <c r="I1449" s="291"/>
      <c r="J1449" s="291"/>
      <c r="K1449" s="287">
        <f t="shared" si="1362"/>
        <v>71001134.180000007</v>
      </c>
      <c r="L1449" s="291">
        <v>5579353</v>
      </c>
      <c r="M1449" s="291">
        <v>5856584</v>
      </c>
      <c r="N1449" s="291">
        <v>1822991</v>
      </c>
      <c r="O1449" s="291">
        <v>0</v>
      </c>
      <c r="P1449" s="291">
        <v>2604158</v>
      </c>
      <c r="Q1449" s="291">
        <v>3915582</v>
      </c>
      <c r="R1449" s="287">
        <f t="shared" si="1423"/>
        <v>19778668</v>
      </c>
      <c r="S1449" s="291">
        <v>3109670</v>
      </c>
      <c r="T1449" s="291">
        <v>260414</v>
      </c>
      <c r="U1449" s="291">
        <v>6900971</v>
      </c>
      <c r="V1449" s="291">
        <v>5093371</v>
      </c>
      <c r="W1449" s="291">
        <v>12947837</v>
      </c>
      <c r="X1449" s="291"/>
      <c r="Y1449" s="291"/>
      <c r="Z1449" s="291"/>
      <c r="AA1449" s="290">
        <f t="shared" si="1424"/>
        <v>28312263</v>
      </c>
      <c r="AB1449" s="290">
        <f t="shared" si="1425"/>
        <v>48090931</v>
      </c>
      <c r="AC1449" s="37">
        <f t="shared" si="1426"/>
        <v>0.67732623648069157</v>
      </c>
    </row>
    <row r="1450" spans="1:29" x14ac:dyDescent="0.2">
      <c r="B1450" s="97" t="s">
        <v>1729</v>
      </c>
      <c r="C1450" s="98" t="s">
        <v>154</v>
      </c>
      <c r="D1450" s="291">
        <v>0</v>
      </c>
      <c r="E1450" s="285">
        <f>SUM('ADICIONES  2018'!C1450:M1450)</f>
        <v>0</v>
      </c>
      <c r="F1450" s="291"/>
      <c r="G1450" s="291"/>
      <c r="H1450" s="291"/>
      <c r="I1450" s="291"/>
      <c r="J1450" s="291"/>
      <c r="K1450" s="287">
        <f t="shared" si="1362"/>
        <v>0</v>
      </c>
      <c r="L1450" s="291">
        <v>0</v>
      </c>
      <c r="M1450" s="291">
        <v>0</v>
      </c>
      <c r="N1450" s="291">
        <v>0</v>
      </c>
      <c r="O1450" s="291">
        <v>0</v>
      </c>
      <c r="P1450" s="291">
        <v>0</v>
      </c>
      <c r="Q1450" s="291">
        <v>0</v>
      </c>
      <c r="R1450" s="287">
        <f t="shared" si="1423"/>
        <v>0</v>
      </c>
      <c r="S1450" s="291">
        <v>0</v>
      </c>
      <c r="T1450" s="291">
        <v>0</v>
      </c>
      <c r="U1450" s="291">
        <v>0</v>
      </c>
      <c r="V1450" s="291">
        <v>0</v>
      </c>
      <c r="W1450" s="291">
        <v>0</v>
      </c>
      <c r="X1450" s="291"/>
      <c r="Y1450" s="291"/>
      <c r="Z1450" s="291"/>
      <c r="AA1450" s="290">
        <f t="shared" si="1424"/>
        <v>0</v>
      </c>
      <c r="AB1450" s="290">
        <f t="shared" si="1425"/>
        <v>0</v>
      </c>
      <c r="AC1450" s="37">
        <v>0</v>
      </c>
    </row>
    <row r="1451" spans="1:29" s="79" customFormat="1" ht="31.5" x14ac:dyDescent="0.2">
      <c r="A1451" s="363"/>
      <c r="B1451" s="110" t="s">
        <v>263</v>
      </c>
      <c r="C1451" s="106" t="s">
        <v>155</v>
      </c>
      <c r="D1451" s="289">
        <f>+D1452</f>
        <v>64979362.799999997</v>
      </c>
      <c r="E1451" s="105">
        <f>SUM('ADICIONES  2018'!C1451:M1451)</f>
        <v>0</v>
      </c>
      <c r="F1451" s="289">
        <f t="shared" ref="F1451:J1451" si="1437">+F1452</f>
        <v>0</v>
      </c>
      <c r="G1451" s="289">
        <f t="shared" si="1437"/>
        <v>0</v>
      </c>
      <c r="H1451" s="289">
        <f t="shared" si="1437"/>
        <v>0</v>
      </c>
      <c r="I1451" s="289">
        <f t="shared" si="1437"/>
        <v>0</v>
      </c>
      <c r="J1451" s="289">
        <f t="shared" si="1437"/>
        <v>0</v>
      </c>
      <c r="K1451" s="105">
        <f t="shared" si="1362"/>
        <v>64979362.799999997</v>
      </c>
      <c r="L1451" s="289">
        <f t="shared" ref="L1451:Q1451" si="1438">+L1452</f>
        <v>960000</v>
      </c>
      <c r="M1451" s="289">
        <f t="shared" si="1438"/>
        <v>28198270</v>
      </c>
      <c r="N1451" s="289">
        <f t="shared" si="1438"/>
        <v>600000</v>
      </c>
      <c r="O1451" s="289">
        <f t="shared" si="1438"/>
        <v>29220000</v>
      </c>
      <c r="P1451" s="289">
        <f t="shared" si="1438"/>
        <v>1250000</v>
      </c>
      <c r="Q1451" s="289">
        <f t="shared" si="1438"/>
        <v>1080000</v>
      </c>
      <c r="R1451" s="105">
        <f t="shared" si="1423"/>
        <v>61308270</v>
      </c>
      <c r="S1451" s="289">
        <f t="shared" ref="S1451:Z1451" si="1439">+S1452</f>
        <v>36310310</v>
      </c>
      <c r="T1451" s="289">
        <f t="shared" si="1439"/>
        <v>960000</v>
      </c>
      <c r="U1451" s="289">
        <f t="shared" si="1439"/>
        <v>1440000</v>
      </c>
      <c r="V1451" s="289">
        <f t="shared" si="1439"/>
        <v>960000</v>
      </c>
      <c r="W1451" s="289">
        <f t="shared" si="1439"/>
        <v>330000</v>
      </c>
      <c r="X1451" s="289">
        <f t="shared" si="1439"/>
        <v>0</v>
      </c>
      <c r="Y1451" s="289">
        <f t="shared" si="1439"/>
        <v>0</v>
      </c>
      <c r="Z1451" s="289">
        <f t="shared" si="1439"/>
        <v>0</v>
      </c>
      <c r="AA1451" s="289">
        <f t="shared" si="1424"/>
        <v>40000310</v>
      </c>
      <c r="AB1451" s="289">
        <f t="shared" si="1425"/>
        <v>101308580</v>
      </c>
      <c r="AC1451" s="104">
        <f t="shared" si="1426"/>
        <v>1.5590885418777916</v>
      </c>
    </row>
    <row r="1452" spans="1:29" ht="28.5" x14ac:dyDescent="0.2">
      <c r="B1452" s="97" t="s">
        <v>264</v>
      </c>
      <c r="C1452" s="98" t="s">
        <v>156</v>
      </c>
      <c r="D1452" s="291">
        <v>64979362.799999997</v>
      </c>
      <c r="E1452" s="285">
        <f>SUM('ADICIONES  2018'!C1452:M1452)</f>
        <v>0</v>
      </c>
      <c r="F1452" s="291"/>
      <c r="G1452" s="291"/>
      <c r="H1452" s="291"/>
      <c r="I1452" s="291"/>
      <c r="J1452" s="291"/>
      <c r="K1452" s="287">
        <f t="shared" si="1362"/>
        <v>64979362.799999997</v>
      </c>
      <c r="L1452" s="291">
        <v>960000</v>
      </c>
      <c r="M1452" s="291">
        <v>28198270</v>
      </c>
      <c r="N1452" s="291">
        <v>600000</v>
      </c>
      <c r="O1452" s="291">
        <v>29220000</v>
      </c>
      <c r="P1452" s="291">
        <v>1250000</v>
      </c>
      <c r="Q1452" s="291">
        <v>1080000</v>
      </c>
      <c r="R1452" s="287">
        <f t="shared" si="1423"/>
        <v>61308270</v>
      </c>
      <c r="S1452" s="291">
        <v>36310310</v>
      </c>
      <c r="T1452" s="291">
        <v>960000</v>
      </c>
      <c r="U1452" s="291">
        <v>1440000</v>
      </c>
      <c r="V1452" s="291">
        <v>960000</v>
      </c>
      <c r="W1452" s="291">
        <v>330000</v>
      </c>
      <c r="X1452" s="291"/>
      <c r="Y1452" s="291"/>
      <c r="Z1452" s="291"/>
      <c r="AA1452" s="290">
        <f t="shared" si="1424"/>
        <v>40000310</v>
      </c>
      <c r="AB1452" s="290">
        <f t="shared" si="1425"/>
        <v>101308580</v>
      </c>
      <c r="AC1452" s="37">
        <f t="shared" si="1426"/>
        <v>1.5590885418777916</v>
      </c>
    </row>
    <row r="1453" spans="1:29" s="79" customFormat="1" ht="31.5" x14ac:dyDescent="0.2">
      <c r="A1453" s="363"/>
      <c r="B1453" s="110" t="s">
        <v>265</v>
      </c>
      <c r="C1453" s="106" t="s">
        <v>266</v>
      </c>
      <c r="D1453" s="289">
        <f>+D1454</f>
        <v>629298343.10000002</v>
      </c>
      <c r="E1453" s="105">
        <f>SUM('ADICIONES  2018'!C1453:M1453)</f>
        <v>0</v>
      </c>
      <c r="F1453" s="289">
        <f t="shared" ref="F1453:J1453" si="1440">+F1454</f>
        <v>0</v>
      </c>
      <c r="G1453" s="289">
        <f t="shared" si="1440"/>
        <v>0</v>
      </c>
      <c r="H1453" s="289">
        <f t="shared" si="1440"/>
        <v>0</v>
      </c>
      <c r="I1453" s="289">
        <f t="shared" si="1440"/>
        <v>0</v>
      </c>
      <c r="J1453" s="289">
        <f t="shared" si="1440"/>
        <v>0</v>
      </c>
      <c r="K1453" s="105">
        <f t="shared" si="1362"/>
        <v>629298343.10000002</v>
      </c>
      <c r="L1453" s="289">
        <f t="shared" ref="L1453:Q1453" si="1441">+L1454</f>
        <v>92208550</v>
      </c>
      <c r="M1453" s="289">
        <f t="shared" si="1441"/>
        <v>87845720</v>
      </c>
      <c r="N1453" s="289">
        <f t="shared" si="1441"/>
        <v>65769470</v>
      </c>
      <c r="O1453" s="289">
        <f t="shared" si="1441"/>
        <v>92564446</v>
      </c>
      <c r="P1453" s="289">
        <f t="shared" si="1441"/>
        <v>84627923</v>
      </c>
      <c r="Q1453" s="289">
        <f t="shared" si="1441"/>
        <v>79518230</v>
      </c>
      <c r="R1453" s="105">
        <f t="shared" si="1423"/>
        <v>502534339</v>
      </c>
      <c r="S1453" s="289">
        <f t="shared" ref="S1453:Z1453" si="1442">+S1454</f>
        <v>85826670</v>
      </c>
      <c r="T1453" s="289">
        <f t="shared" si="1442"/>
        <v>54137684</v>
      </c>
      <c r="U1453" s="289">
        <f t="shared" si="1442"/>
        <v>74884710</v>
      </c>
      <c r="V1453" s="289">
        <f t="shared" si="1442"/>
        <v>103803180</v>
      </c>
      <c r="W1453" s="289">
        <f t="shared" si="1442"/>
        <v>96544941</v>
      </c>
      <c r="X1453" s="289">
        <f t="shared" si="1442"/>
        <v>0</v>
      </c>
      <c r="Y1453" s="289">
        <f t="shared" si="1442"/>
        <v>0</v>
      </c>
      <c r="Z1453" s="289">
        <f t="shared" si="1442"/>
        <v>0</v>
      </c>
      <c r="AA1453" s="289">
        <f t="shared" si="1424"/>
        <v>415197185</v>
      </c>
      <c r="AB1453" s="289">
        <f t="shared" si="1425"/>
        <v>917731524</v>
      </c>
      <c r="AC1453" s="104">
        <f t="shared" si="1426"/>
        <v>1.4583409189974077</v>
      </c>
    </row>
    <row r="1454" spans="1:29" s="21" customFormat="1" x14ac:dyDescent="0.2">
      <c r="A1454" s="92"/>
      <c r="B1454" s="111" t="s">
        <v>267</v>
      </c>
      <c r="C1454" s="112" t="s">
        <v>149</v>
      </c>
      <c r="D1454" s="291">
        <v>629298343.10000002</v>
      </c>
      <c r="E1454" s="285">
        <f>SUM('ADICIONES  2018'!C1454:M1454)</f>
        <v>0</v>
      </c>
      <c r="F1454" s="291"/>
      <c r="G1454" s="291"/>
      <c r="H1454" s="291"/>
      <c r="I1454" s="291"/>
      <c r="J1454" s="291"/>
      <c r="K1454" s="285">
        <f t="shared" si="1362"/>
        <v>629298343.10000002</v>
      </c>
      <c r="L1454" s="291">
        <v>92208550</v>
      </c>
      <c r="M1454" s="291">
        <v>87845720</v>
      </c>
      <c r="N1454" s="291">
        <v>65769470</v>
      </c>
      <c r="O1454" s="291">
        <v>92564446</v>
      </c>
      <c r="P1454" s="291">
        <v>84627923</v>
      </c>
      <c r="Q1454" s="291">
        <v>79518230</v>
      </c>
      <c r="R1454" s="285">
        <f t="shared" si="1423"/>
        <v>502534339</v>
      </c>
      <c r="S1454" s="291">
        <v>85826670</v>
      </c>
      <c r="T1454" s="291">
        <v>54137684</v>
      </c>
      <c r="U1454" s="291">
        <v>74884710</v>
      </c>
      <c r="V1454" s="291">
        <v>103803180</v>
      </c>
      <c r="W1454" s="291">
        <v>96544941</v>
      </c>
      <c r="X1454" s="291"/>
      <c r="Y1454" s="291"/>
      <c r="Z1454" s="291"/>
      <c r="AA1454" s="291">
        <f t="shared" si="1424"/>
        <v>415197185</v>
      </c>
      <c r="AB1454" s="291">
        <f t="shared" si="1425"/>
        <v>917731524</v>
      </c>
      <c r="AC1454" s="113">
        <f t="shared" si="1426"/>
        <v>1.4583409189974077</v>
      </c>
    </row>
    <row r="1455" spans="1:29" s="79" customFormat="1" ht="15.75" x14ac:dyDescent="0.2">
      <c r="A1455" s="363">
        <v>1</v>
      </c>
      <c r="B1455" s="110" t="s">
        <v>268</v>
      </c>
      <c r="C1455" s="106" t="s">
        <v>269</v>
      </c>
      <c r="D1455" s="289">
        <f>+D1456+D1463</f>
        <v>45358930569.279999</v>
      </c>
      <c r="E1455" s="105">
        <f>SUM('ADICIONES  2018'!C1455:M1455)</f>
        <v>46155405234.779999</v>
      </c>
      <c r="F1455" s="289">
        <f t="shared" ref="F1455:J1455" si="1443">+F1456+F1463</f>
        <v>0</v>
      </c>
      <c r="G1455" s="289">
        <f t="shared" si="1443"/>
        <v>0</v>
      </c>
      <c r="H1455" s="289">
        <f t="shared" si="1443"/>
        <v>0</v>
      </c>
      <c r="I1455" s="289">
        <f t="shared" si="1443"/>
        <v>0</v>
      </c>
      <c r="J1455" s="289">
        <f t="shared" si="1443"/>
        <v>0</v>
      </c>
      <c r="K1455" s="105">
        <f t="shared" si="1362"/>
        <v>91514335804.059998</v>
      </c>
      <c r="L1455" s="289">
        <f t="shared" ref="L1455:Q1455" si="1444">+L1456+L1463</f>
        <v>77782296</v>
      </c>
      <c r="M1455" s="289">
        <f t="shared" si="1444"/>
        <v>2008852196.1700001</v>
      </c>
      <c r="N1455" s="289">
        <f t="shared" si="1444"/>
        <v>1283574418</v>
      </c>
      <c r="O1455" s="289">
        <f t="shared" si="1444"/>
        <v>4437241684.5100002</v>
      </c>
      <c r="P1455" s="289">
        <f t="shared" si="1444"/>
        <v>19521998930.169998</v>
      </c>
      <c r="Q1455" s="289">
        <f t="shared" si="1444"/>
        <v>1390250529</v>
      </c>
      <c r="R1455" s="105">
        <f t="shared" si="1423"/>
        <v>28719700053.849998</v>
      </c>
      <c r="S1455" s="289">
        <f t="shared" ref="S1455:Z1455" si="1445">+S1456+S1463</f>
        <v>17069965275.32</v>
      </c>
      <c r="T1455" s="289">
        <f t="shared" si="1445"/>
        <v>3645611065.5</v>
      </c>
      <c r="U1455" s="289">
        <f t="shared" si="1445"/>
        <v>2773627952</v>
      </c>
      <c r="V1455" s="289">
        <f t="shared" si="1445"/>
        <v>3960015856</v>
      </c>
      <c r="W1455" s="289">
        <f t="shared" si="1445"/>
        <v>4874840263</v>
      </c>
      <c r="X1455" s="289">
        <f t="shared" si="1445"/>
        <v>0</v>
      </c>
      <c r="Y1455" s="289">
        <f t="shared" si="1445"/>
        <v>900000000</v>
      </c>
      <c r="Z1455" s="289">
        <f t="shared" si="1445"/>
        <v>0</v>
      </c>
      <c r="AA1455" s="289">
        <f t="shared" si="1424"/>
        <v>33224060411.82</v>
      </c>
      <c r="AB1455" s="289">
        <f t="shared" si="1425"/>
        <v>61943760465.669998</v>
      </c>
      <c r="AC1455" s="104">
        <f t="shared" si="1426"/>
        <v>0.6768749390073362</v>
      </c>
    </row>
    <row r="1456" spans="1:29" s="79" customFormat="1" ht="31.5" x14ac:dyDescent="0.2">
      <c r="A1456" s="363"/>
      <c r="B1456" s="110" t="s">
        <v>736</v>
      </c>
      <c r="C1456" s="106" t="s">
        <v>1730</v>
      </c>
      <c r="D1456" s="289">
        <f>+D1461+D1457</f>
        <v>1470000000</v>
      </c>
      <c r="E1456" s="105">
        <f>SUM('ADICIONES  2018'!C1456:M1456)</f>
        <v>88906882</v>
      </c>
      <c r="F1456" s="289">
        <f t="shared" ref="F1456:J1456" si="1446">+F1461+F1457</f>
        <v>0</v>
      </c>
      <c r="G1456" s="289">
        <f t="shared" si="1446"/>
        <v>0</v>
      </c>
      <c r="H1456" s="289">
        <f t="shared" si="1446"/>
        <v>0</v>
      </c>
      <c r="I1456" s="289">
        <f t="shared" si="1446"/>
        <v>0</v>
      </c>
      <c r="J1456" s="289">
        <f t="shared" si="1446"/>
        <v>0</v>
      </c>
      <c r="K1456" s="285">
        <f t="shared" si="1362"/>
        <v>1558906882</v>
      </c>
      <c r="L1456" s="289">
        <f t="shared" ref="L1456:Q1456" si="1447">+L1461+L1457</f>
        <v>0</v>
      </c>
      <c r="M1456" s="289">
        <f t="shared" si="1447"/>
        <v>0</v>
      </c>
      <c r="N1456" s="289">
        <f t="shared" si="1447"/>
        <v>0</v>
      </c>
      <c r="O1456" s="289">
        <f t="shared" si="1447"/>
        <v>470000000</v>
      </c>
      <c r="P1456" s="289">
        <f t="shared" si="1447"/>
        <v>300000000</v>
      </c>
      <c r="Q1456" s="289">
        <f t="shared" si="1447"/>
        <v>0</v>
      </c>
      <c r="R1456" s="105">
        <f t="shared" si="1423"/>
        <v>770000000</v>
      </c>
      <c r="S1456" s="289">
        <f t="shared" ref="S1456:Z1456" si="1448">+S1461+S1457</f>
        <v>438906882</v>
      </c>
      <c r="T1456" s="289">
        <f t="shared" si="1448"/>
        <v>0</v>
      </c>
      <c r="U1456" s="289">
        <f t="shared" si="1448"/>
        <v>0</v>
      </c>
      <c r="V1456" s="289">
        <f t="shared" si="1448"/>
        <v>175000000</v>
      </c>
      <c r="W1456" s="289">
        <f t="shared" si="1448"/>
        <v>175000000</v>
      </c>
      <c r="X1456" s="289">
        <f t="shared" si="1448"/>
        <v>0</v>
      </c>
      <c r="Y1456" s="289">
        <f t="shared" si="1448"/>
        <v>0</v>
      </c>
      <c r="Z1456" s="289">
        <f t="shared" si="1448"/>
        <v>0</v>
      </c>
      <c r="AA1456" s="289">
        <f t="shared" si="1424"/>
        <v>788906882</v>
      </c>
      <c r="AB1456" s="289">
        <f t="shared" si="1425"/>
        <v>1558906882</v>
      </c>
      <c r="AC1456" s="104">
        <f t="shared" si="1426"/>
        <v>1</v>
      </c>
    </row>
    <row r="1457" spans="1:29" s="79" customFormat="1" ht="15.75" x14ac:dyDescent="0.2">
      <c r="A1457" s="363"/>
      <c r="B1457" s="110" t="s">
        <v>1872</v>
      </c>
      <c r="C1457" s="106" t="s">
        <v>1873</v>
      </c>
      <c r="D1457" s="289">
        <f>+D1458</f>
        <v>0</v>
      </c>
      <c r="E1457" s="285">
        <f>SUM('ADICIONES  2018'!C1457:M1457)</f>
        <v>88906882</v>
      </c>
      <c r="F1457" s="289">
        <f t="shared" ref="F1457:J1457" si="1449">+F1458</f>
        <v>0</v>
      </c>
      <c r="G1457" s="289">
        <f t="shared" si="1449"/>
        <v>0</v>
      </c>
      <c r="H1457" s="289">
        <f t="shared" si="1449"/>
        <v>0</v>
      </c>
      <c r="I1457" s="289">
        <f t="shared" si="1449"/>
        <v>0</v>
      </c>
      <c r="J1457" s="289">
        <f t="shared" si="1449"/>
        <v>0</v>
      </c>
      <c r="K1457" s="285">
        <f t="shared" si="1362"/>
        <v>88906882</v>
      </c>
      <c r="L1457" s="289">
        <f t="shared" ref="L1457:Q1457" si="1450">+L1458</f>
        <v>0</v>
      </c>
      <c r="M1457" s="289">
        <f t="shared" si="1450"/>
        <v>0</v>
      </c>
      <c r="N1457" s="289">
        <f t="shared" si="1450"/>
        <v>0</v>
      </c>
      <c r="O1457" s="289">
        <f t="shared" si="1450"/>
        <v>0</v>
      </c>
      <c r="P1457" s="289">
        <f t="shared" si="1450"/>
        <v>0</v>
      </c>
      <c r="Q1457" s="289">
        <f t="shared" si="1450"/>
        <v>0</v>
      </c>
      <c r="R1457" s="105">
        <f t="shared" si="1423"/>
        <v>0</v>
      </c>
      <c r="S1457" s="289">
        <f t="shared" ref="S1457:Z1457" si="1451">+S1458</f>
        <v>88906882</v>
      </c>
      <c r="T1457" s="289">
        <f t="shared" si="1451"/>
        <v>0</v>
      </c>
      <c r="U1457" s="289">
        <f t="shared" si="1451"/>
        <v>0</v>
      </c>
      <c r="V1457" s="289">
        <f t="shared" si="1451"/>
        <v>0</v>
      </c>
      <c r="W1457" s="289">
        <f t="shared" si="1451"/>
        <v>0</v>
      </c>
      <c r="X1457" s="289">
        <f t="shared" si="1451"/>
        <v>0</v>
      </c>
      <c r="Y1457" s="289">
        <f t="shared" si="1451"/>
        <v>0</v>
      </c>
      <c r="Z1457" s="289">
        <f t="shared" si="1451"/>
        <v>0</v>
      </c>
      <c r="AA1457" s="289">
        <f t="shared" ref="AA1457:AA1459" si="1452">SUM(S1457:Z1457)</f>
        <v>88906882</v>
      </c>
      <c r="AB1457" s="289">
        <f t="shared" si="1425"/>
        <v>88906882</v>
      </c>
      <c r="AC1457" s="104">
        <v>0</v>
      </c>
    </row>
    <row r="1458" spans="1:29" s="79" customFormat="1" ht="47.25" x14ac:dyDescent="0.2">
      <c r="A1458" s="369"/>
      <c r="B1458" s="110" t="s">
        <v>2538</v>
      </c>
      <c r="C1458" s="106" t="s">
        <v>2539</v>
      </c>
      <c r="D1458" s="289">
        <f>SUM(D1459:D1460)</f>
        <v>0</v>
      </c>
      <c r="E1458" s="105">
        <f>SUM('ADICIONES  2018'!C1458:M1458)</f>
        <v>88906882</v>
      </c>
      <c r="F1458" s="289">
        <f t="shared" ref="F1458:J1458" si="1453">SUM(F1459:F1460)</f>
        <v>0</v>
      </c>
      <c r="G1458" s="289">
        <f t="shared" si="1453"/>
        <v>0</v>
      </c>
      <c r="H1458" s="289">
        <f t="shared" si="1453"/>
        <v>0</v>
      </c>
      <c r="I1458" s="289">
        <f t="shared" si="1453"/>
        <v>0</v>
      </c>
      <c r="J1458" s="289">
        <f t="shared" si="1453"/>
        <v>0</v>
      </c>
      <c r="K1458" s="105">
        <f t="shared" si="1362"/>
        <v>88906882</v>
      </c>
      <c r="L1458" s="289">
        <f t="shared" ref="L1458:Q1458" si="1454">SUM(L1459:L1460)</f>
        <v>0</v>
      </c>
      <c r="M1458" s="289">
        <f t="shared" si="1454"/>
        <v>0</v>
      </c>
      <c r="N1458" s="289">
        <f t="shared" si="1454"/>
        <v>0</v>
      </c>
      <c r="O1458" s="289">
        <f t="shared" si="1454"/>
        <v>0</v>
      </c>
      <c r="P1458" s="289">
        <f t="shared" si="1454"/>
        <v>0</v>
      </c>
      <c r="Q1458" s="289">
        <f t="shared" si="1454"/>
        <v>0</v>
      </c>
      <c r="R1458" s="105">
        <f>SUM(L1458:Q1458)</f>
        <v>0</v>
      </c>
      <c r="S1458" s="289">
        <f t="shared" ref="S1458:Z1458" si="1455">SUM(S1459:S1460)</f>
        <v>88906882</v>
      </c>
      <c r="T1458" s="289">
        <f t="shared" si="1455"/>
        <v>0</v>
      </c>
      <c r="U1458" s="289">
        <f t="shared" si="1455"/>
        <v>0</v>
      </c>
      <c r="V1458" s="289">
        <f t="shared" si="1455"/>
        <v>0</v>
      </c>
      <c r="W1458" s="289">
        <f t="shared" si="1455"/>
        <v>0</v>
      </c>
      <c r="X1458" s="289">
        <f t="shared" si="1455"/>
        <v>0</v>
      </c>
      <c r="Y1458" s="289">
        <f t="shared" si="1455"/>
        <v>0</v>
      </c>
      <c r="Z1458" s="289">
        <f t="shared" si="1455"/>
        <v>0</v>
      </c>
      <c r="AA1458" s="289">
        <f t="shared" si="1452"/>
        <v>88906882</v>
      </c>
      <c r="AB1458" s="289">
        <f t="shared" si="1425"/>
        <v>88906882</v>
      </c>
      <c r="AC1458" s="104">
        <v>0</v>
      </c>
    </row>
    <row r="1459" spans="1:29" s="21" customFormat="1" ht="30" x14ac:dyDescent="0.2">
      <c r="A1459" s="92"/>
      <c r="B1459" s="111" t="s">
        <v>2540</v>
      </c>
      <c r="C1459" s="112" t="s">
        <v>1010</v>
      </c>
      <c r="D1459" s="291"/>
      <c r="E1459" s="285">
        <f>SUM('ADICIONES  2018'!C1459:M1459)</f>
        <v>0</v>
      </c>
      <c r="F1459" s="291"/>
      <c r="G1459" s="291"/>
      <c r="H1459" s="291"/>
      <c r="I1459" s="291"/>
      <c r="J1459" s="291"/>
      <c r="K1459" s="285">
        <f t="shared" si="1362"/>
        <v>0</v>
      </c>
      <c r="L1459" s="291"/>
      <c r="M1459" s="291"/>
      <c r="N1459" s="291"/>
      <c r="O1459" s="291"/>
      <c r="P1459" s="291"/>
      <c r="Q1459" s="291"/>
      <c r="R1459" s="285">
        <f t="shared" si="1423"/>
        <v>0</v>
      </c>
      <c r="S1459" s="291">
        <v>88906882</v>
      </c>
      <c r="T1459" s="291">
        <v>0</v>
      </c>
      <c r="U1459" s="291">
        <v>0</v>
      </c>
      <c r="V1459" s="291">
        <v>0</v>
      </c>
      <c r="W1459" s="291"/>
      <c r="X1459" s="291"/>
      <c r="Y1459" s="291"/>
      <c r="Z1459" s="291"/>
      <c r="AA1459" s="291">
        <f t="shared" si="1452"/>
        <v>88906882</v>
      </c>
      <c r="AB1459" s="291">
        <f t="shared" si="1425"/>
        <v>88906882</v>
      </c>
      <c r="AC1459" s="113">
        <v>0</v>
      </c>
    </row>
    <row r="1460" spans="1:29" s="21" customFormat="1" ht="30" x14ac:dyDescent="0.2">
      <c r="A1460" s="92"/>
      <c r="B1460" s="111" t="s">
        <v>2540</v>
      </c>
      <c r="C1460" s="112" t="s">
        <v>1010</v>
      </c>
      <c r="D1460" s="291"/>
      <c r="E1460" s="285">
        <f>SUM('ADICIONES  2018'!C1460:M1460)</f>
        <v>88906882</v>
      </c>
      <c r="F1460" s="291"/>
      <c r="G1460" s="291"/>
      <c r="H1460" s="291"/>
      <c r="I1460" s="291"/>
      <c r="J1460" s="291"/>
      <c r="K1460" s="285">
        <f t="shared" si="1362"/>
        <v>88906882</v>
      </c>
      <c r="L1460" s="291"/>
      <c r="M1460" s="291"/>
      <c r="N1460" s="291"/>
      <c r="O1460" s="291"/>
      <c r="P1460" s="291"/>
      <c r="Q1460" s="291"/>
      <c r="R1460" s="285">
        <f t="shared" si="1423"/>
        <v>0</v>
      </c>
      <c r="S1460" s="291"/>
      <c r="T1460" s="291"/>
      <c r="U1460" s="291"/>
      <c r="V1460" s="291"/>
      <c r="W1460" s="291"/>
      <c r="X1460" s="291"/>
      <c r="Y1460" s="291"/>
      <c r="Z1460" s="291"/>
      <c r="AA1460" s="291">
        <f t="shared" ref="AA1460" si="1456">SUM(S1460:Z1460)</f>
        <v>0</v>
      </c>
      <c r="AB1460" s="291">
        <f t="shared" ref="AB1460" si="1457">+AA1460+R1460</f>
        <v>0</v>
      </c>
      <c r="AC1460" s="113">
        <v>1</v>
      </c>
    </row>
    <row r="1461" spans="1:29" s="79" customFormat="1" ht="31.5" x14ac:dyDescent="0.2">
      <c r="A1461" s="363"/>
      <c r="B1461" s="110" t="s">
        <v>1731</v>
      </c>
      <c r="C1461" s="106" t="s">
        <v>1732</v>
      </c>
      <c r="D1461" s="289">
        <f>+D1462</f>
        <v>1470000000</v>
      </c>
      <c r="E1461" s="105">
        <f>SUM('ADICIONES  2018'!C1461:M1461)</f>
        <v>0</v>
      </c>
      <c r="F1461" s="289">
        <f t="shared" ref="F1461:J1461" si="1458">+F1462</f>
        <v>0</v>
      </c>
      <c r="G1461" s="289">
        <f t="shared" si="1458"/>
        <v>0</v>
      </c>
      <c r="H1461" s="289">
        <f t="shared" si="1458"/>
        <v>0</v>
      </c>
      <c r="I1461" s="289">
        <f t="shared" si="1458"/>
        <v>0</v>
      </c>
      <c r="J1461" s="289">
        <f t="shared" si="1458"/>
        <v>0</v>
      </c>
      <c r="K1461" s="105">
        <f t="shared" si="1362"/>
        <v>1470000000</v>
      </c>
      <c r="L1461" s="289">
        <f t="shared" ref="L1461:Q1461" si="1459">+L1462</f>
        <v>0</v>
      </c>
      <c r="M1461" s="289">
        <f t="shared" si="1459"/>
        <v>0</v>
      </c>
      <c r="N1461" s="289">
        <f t="shared" si="1459"/>
        <v>0</v>
      </c>
      <c r="O1461" s="289">
        <f t="shared" si="1459"/>
        <v>470000000</v>
      </c>
      <c r="P1461" s="289">
        <f t="shared" si="1459"/>
        <v>300000000</v>
      </c>
      <c r="Q1461" s="289">
        <f t="shared" si="1459"/>
        <v>0</v>
      </c>
      <c r="R1461" s="105">
        <f t="shared" si="1423"/>
        <v>770000000</v>
      </c>
      <c r="S1461" s="289">
        <f t="shared" ref="S1461:Z1461" si="1460">+S1462</f>
        <v>350000000</v>
      </c>
      <c r="T1461" s="289">
        <f t="shared" si="1460"/>
        <v>0</v>
      </c>
      <c r="U1461" s="289">
        <f t="shared" si="1460"/>
        <v>0</v>
      </c>
      <c r="V1461" s="289">
        <f t="shared" si="1460"/>
        <v>175000000</v>
      </c>
      <c r="W1461" s="289">
        <f t="shared" si="1460"/>
        <v>175000000</v>
      </c>
      <c r="X1461" s="289">
        <f t="shared" si="1460"/>
        <v>0</v>
      </c>
      <c r="Y1461" s="289">
        <f t="shared" si="1460"/>
        <v>0</v>
      </c>
      <c r="Z1461" s="289">
        <f t="shared" si="1460"/>
        <v>0</v>
      </c>
      <c r="AA1461" s="289">
        <f t="shared" si="1424"/>
        <v>700000000</v>
      </c>
      <c r="AB1461" s="289">
        <f t="shared" si="1425"/>
        <v>1470000000</v>
      </c>
      <c r="AC1461" s="104">
        <f t="shared" si="1426"/>
        <v>1</v>
      </c>
    </row>
    <row r="1462" spans="1:29" s="21" customFormat="1" ht="30" x14ac:dyDescent="0.2">
      <c r="A1462" s="92"/>
      <c r="B1462" s="111" t="s">
        <v>1733</v>
      </c>
      <c r="C1462" s="112" t="s">
        <v>1734</v>
      </c>
      <c r="D1462" s="291">
        <v>1470000000</v>
      </c>
      <c r="E1462" s="285">
        <f>SUM('ADICIONES  2018'!C1462:M1462)</f>
        <v>0</v>
      </c>
      <c r="F1462" s="291"/>
      <c r="G1462" s="291"/>
      <c r="H1462" s="291"/>
      <c r="I1462" s="291"/>
      <c r="J1462" s="291"/>
      <c r="K1462" s="285">
        <f t="shared" si="1362"/>
        <v>1470000000</v>
      </c>
      <c r="L1462" s="291">
        <v>0</v>
      </c>
      <c r="M1462" s="291">
        <v>0</v>
      </c>
      <c r="N1462" s="291">
        <v>0</v>
      </c>
      <c r="O1462" s="291">
        <v>470000000</v>
      </c>
      <c r="P1462" s="291">
        <v>300000000</v>
      </c>
      <c r="Q1462" s="291"/>
      <c r="R1462" s="285">
        <f t="shared" si="1423"/>
        <v>770000000</v>
      </c>
      <c r="S1462" s="291">
        <v>350000000</v>
      </c>
      <c r="T1462" s="291">
        <v>0</v>
      </c>
      <c r="U1462" s="291">
        <v>0</v>
      </c>
      <c r="V1462" s="291">
        <v>175000000</v>
      </c>
      <c r="W1462" s="291">
        <v>175000000</v>
      </c>
      <c r="X1462" s="291"/>
      <c r="Y1462" s="291"/>
      <c r="Z1462" s="291"/>
      <c r="AA1462" s="291">
        <f t="shared" si="1424"/>
        <v>700000000</v>
      </c>
      <c r="AB1462" s="291">
        <f t="shared" si="1425"/>
        <v>1470000000</v>
      </c>
      <c r="AC1462" s="113">
        <f t="shared" si="1426"/>
        <v>1</v>
      </c>
    </row>
    <row r="1463" spans="1:29" s="79" customFormat="1" ht="31.5" x14ac:dyDescent="0.2">
      <c r="A1463" s="363"/>
      <c r="B1463" s="110" t="s">
        <v>270</v>
      </c>
      <c r="C1463" s="106" t="s">
        <v>96</v>
      </c>
      <c r="D1463" s="289">
        <f>+D1464+D1511+D1525</f>
        <v>43888930569.279999</v>
      </c>
      <c r="E1463" s="105">
        <f>SUM('ADICIONES  2018'!C1463:M1463)</f>
        <v>46066498352.779999</v>
      </c>
      <c r="F1463" s="289">
        <f>+F1464+F1511+F1525</f>
        <v>0</v>
      </c>
      <c r="G1463" s="289">
        <f>+G1464+G1511+G1525</f>
        <v>0</v>
      </c>
      <c r="H1463" s="289">
        <f>+H1464+H1511+H1525</f>
        <v>0</v>
      </c>
      <c r="I1463" s="289">
        <f>+I1464+I1511+I1525</f>
        <v>0</v>
      </c>
      <c r="J1463" s="289">
        <f>+J1464+J1511+J1525</f>
        <v>0</v>
      </c>
      <c r="K1463" s="105">
        <f t="shared" si="1362"/>
        <v>89955428922.059998</v>
      </c>
      <c r="L1463" s="289">
        <f t="shared" ref="L1463:Q1463" si="1461">+L1464+L1511+L1525</f>
        <v>77782296</v>
      </c>
      <c r="M1463" s="289">
        <f t="shared" si="1461"/>
        <v>2008852196.1700001</v>
      </c>
      <c r="N1463" s="289">
        <f t="shared" si="1461"/>
        <v>1283574418</v>
      </c>
      <c r="O1463" s="289">
        <f t="shared" si="1461"/>
        <v>3967241684.5100002</v>
      </c>
      <c r="P1463" s="289">
        <f t="shared" si="1461"/>
        <v>19221998930.169998</v>
      </c>
      <c r="Q1463" s="289">
        <f t="shared" si="1461"/>
        <v>1390250529</v>
      </c>
      <c r="R1463" s="105">
        <f t="shared" si="1423"/>
        <v>27949700053.849998</v>
      </c>
      <c r="S1463" s="289">
        <f t="shared" ref="S1463:Z1463" si="1462">+S1464+S1511+S1525</f>
        <v>16631058393.32</v>
      </c>
      <c r="T1463" s="289">
        <f t="shared" si="1462"/>
        <v>3645611065.5</v>
      </c>
      <c r="U1463" s="289">
        <f t="shared" si="1462"/>
        <v>2773627952</v>
      </c>
      <c r="V1463" s="289">
        <f t="shared" si="1462"/>
        <v>3785015856</v>
      </c>
      <c r="W1463" s="289">
        <f t="shared" si="1462"/>
        <v>4699840263</v>
      </c>
      <c r="X1463" s="289">
        <f t="shared" si="1462"/>
        <v>0</v>
      </c>
      <c r="Y1463" s="289">
        <f t="shared" si="1462"/>
        <v>900000000</v>
      </c>
      <c r="Z1463" s="289">
        <f t="shared" si="1462"/>
        <v>0</v>
      </c>
      <c r="AA1463" s="289">
        <f t="shared" si="1424"/>
        <v>32435153529.82</v>
      </c>
      <c r="AB1463" s="289">
        <f t="shared" si="1425"/>
        <v>60384853583.669998</v>
      </c>
      <c r="AC1463" s="104">
        <f t="shared" si="1426"/>
        <v>0.67127525606030058</v>
      </c>
    </row>
    <row r="1464" spans="1:29" s="5" customFormat="1" ht="15.75" x14ac:dyDescent="0.2">
      <c r="A1464" s="156"/>
      <c r="B1464" s="110" t="s">
        <v>271</v>
      </c>
      <c r="C1464" s="106" t="s">
        <v>97</v>
      </c>
      <c r="D1464" s="289">
        <f>+D1465+D1473+D1477</f>
        <v>39922430569.279999</v>
      </c>
      <c r="E1464" s="105">
        <f>SUM('ADICIONES  2018'!C1464:M1464)</f>
        <v>22778210982.779999</v>
      </c>
      <c r="F1464" s="289">
        <f t="shared" ref="F1464:J1464" si="1463">+F1465+F1473+F1477</f>
        <v>0</v>
      </c>
      <c r="G1464" s="289">
        <f t="shared" si="1463"/>
        <v>0</v>
      </c>
      <c r="H1464" s="289">
        <f t="shared" si="1463"/>
        <v>0</v>
      </c>
      <c r="I1464" s="289">
        <f t="shared" si="1463"/>
        <v>0</v>
      </c>
      <c r="J1464" s="289">
        <f t="shared" si="1463"/>
        <v>0</v>
      </c>
      <c r="K1464" s="286">
        <f t="shared" si="1362"/>
        <v>62700641552.059998</v>
      </c>
      <c r="L1464" s="289">
        <f t="shared" ref="L1464:Q1464" si="1464">+L1465+L1473+L1477</f>
        <v>77782296</v>
      </c>
      <c r="M1464" s="289">
        <f t="shared" si="1464"/>
        <v>1283574418</v>
      </c>
      <c r="N1464" s="289">
        <f t="shared" si="1464"/>
        <v>1283574418</v>
      </c>
      <c r="O1464" s="289">
        <f t="shared" si="1464"/>
        <v>4498102796</v>
      </c>
      <c r="P1464" s="289">
        <f t="shared" si="1464"/>
        <v>18010000513.5</v>
      </c>
      <c r="Q1464" s="289">
        <f t="shared" si="1464"/>
        <v>1390250529</v>
      </c>
      <c r="R1464" s="286">
        <f t="shared" si="1423"/>
        <v>26543284970.5</v>
      </c>
      <c r="S1464" s="289">
        <f t="shared" ref="S1464:Z1464" si="1465">+S1465+S1473+S1477</f>
        <v>15663225060</v>
      </c>
      <c r="T1464" s="289">
        <f t="shared" si="1465"/>
        <v>3645611065.5</v>
      </c>
      <c r="U1464" s="289">
        <f t="shared" si="1465"/>
        <v>2773627952</v>
      </c>
      <c r="V1464" s="289">
        <f t="shared" si="1465"/>
        <v>3435015856</v>
      </c>
      <c r="W1464" s="289">
        <f t="shared" si="1465"/>
        <v>4134239593</v>
      </c>
      <c r="X1464" s="289">
        <f t="shared" si="1465"/>
        <v>0</v>
      </c>
      <c r="Y1464" s="289">
        <f t="shared" si="1465"/>
        <v>0</v>
      </c>
      <c r="Z1464" s="289">
        <f t="shared" si="1465"/>
        <v>0</v>
      </c>
      <c r="AA1464" s="292">
        <f t="shared" si="1424"/>
        <v>29651719526.5</v>
      </c>
      <c r="AB1464" s="292">
        <f t="shared" si="1425"/>
        <v>56195004497</v>
      </c>
      <c r="AC1464" s="36">
        <f t="shared" si="1426"/>
        <v>0.89624289490469722</v>
      </c>
    </row>
    <row r="1465" spans="1:29" s="5" customFormat="1" ht="31.5" x14ac:dyDescent="0.2">
      <c r="A1465" s="156"/>
      <c r="B1465" s="110" t="s">
        <v>272</v>
      </c>
      <c r="C1465" s="106" t="s">
        <v>98</v>
      </c>
      <c r="D1465" s="289">
        <f>+D1466</f>
        <v>35883219688.010002</v>
      </c>
      <c r="E1465" s="105">
        <f>SUM('ADICIONES  2018'!C1465:M1465)</f>
        <v>2853282496.3499999</v>
      </c>
      <c r="F1465" s="289">
        <f t="shared" ref="F1465:J1465" si="1466">+F1466</f>
        <v>0</v>
      </c>
      <c r="G1465" s="289">
        <f t="shared" si="1466"/>
        <v>0</v>
      </c>
      <c r="H1465" s="289">
        <f t="shared" si="1466"/>
        <v>0</v>
      </c>
      <c r="I1465" s="289">
        <f t="shared" si="1466"/>
        <v>0</v>
      </c>
      <c r="J1465" s="289">
        <f t="shared" si="1466"/>
        <v>0</v>
      </c>
      <c r="K1465" s="286">
        <f t="shared" si="1362"/>
        <v>38736502184.360001</v>
      </c>
      <c r="L1465" s="289">
        <f t="shared" ref="L1465:Q1465" si="1467">+L1466</f>
        <v>0</v>
      </c>
      <c r="M1465" s="289">
        <f t="shared" si="1467"/>
        <v>1283574418</v>
      </c>
      <c r="N1465" s="289">
        <f t="shared" si="1467"/>
        <v>1283574418</v>
      </c>
      <c r="O1465" s="289">
        <f t="shared" si="1467"/>
        <v>1283574418</v>
      </c>
      <c r="P1465" s="289">
        <f t="shared" si="1467"/>
        <v>486000513.5</v>
      </c>
      <c r="Q1465" s="289">
        <f t="shared" si="1467"/>
        <v>1390250529</v>
      </c>
      <c r="R1465" s="286">
        <f t="shared" si="1423"/>
        <v>5726974296.5</v>
      </c>
      <c r="S1465" s="289">
        <f t="shared" ref="S1465:Z1465" si="1468">+S1466</f>
        <v>14880355610</v>
      </c>
      <c r="T1465" s="289">
        <f t="shared" si="1468"/>
        <v>2629329631.5</v>
      </c>
      <c r="U1465" s="289">
        <f t="shared" si="1468"/>
        <v>2585660182</v>
      </c>
      <c r="V1465" s="289">
        <f t="shared" si="1468"/>
        <v>2603358986</v>
      </c>
      <c r="W1465" s="289">
        <f t="shared" si="1468"/>
        <v>4015259257</v>
      </c>
      <c r="X1465" s="289">
        <f t="shared" si="1468"/>
        <v>0</v>
      </c>
      <c r="Y1465" s="289">
        <f t="shared" si="1468"/>
        <v>0</v>
      </c>
      <c r="Z1465" s="289">
        <f t="shared" si="1468"/>
        <v>0</v>
      </c>
      <c r="AA1465" s="292">
        <f t="shared" si="1424"/>
        <v>26713963666.5</v>
      </c>
      <c r="AB1465" s="292">
        <f t="shared" si="1425"/>
        <v>32440937963</v>
      </c>
      <c r="AC1465" s="36">
        <f t="shared" si="1426"/>
        <v>0.83747721486577953</v>
      </c>
    </row>
    <row r="1466" spans="1:29" s="79" customFormat="1" ht="31.5" x14ac:dyDescent="0.2">
      <c r="A1466" s="363"/>
      <c r="B1466" s="110" t="s">
        <v>273</v>
      </c>
      <c r="C1466" s="106" t="s">
        <v>157</v>
      </c>
      <c r="D1466" s="289">
        <f>SUM(D1467:D1472)</f>
        <v>35883219688.010002</v>
      </c>
      <c r="E1466" s="105">
        <f>SUM('ADICIONES  2018'!C1466:M1466)</f>
        <v>2853282496.3499999</v>
      </c>
      <c r="F1466" s="289">
        <f t="shared" ref="F1466" si="1469">SUM(F1467:F1472)</f>
        <v>0</v>
      </c>
      <c r="G1466" s="289">
        <f t="shared" ref="G1466:J1466" si="1470">SUM(G1467:G1472)</f>
        <v>0</v>
      </c>
      <c r="H1466" s="289">
        <f t="shared" si="1470"/>
        <v>0</v>
      </c>
      <c r="I1466" s="289">
        <f t="shared" si="1470"/>
        <v>0</v>
      </c>
      <c r="J1466" s="289">
        <f t="shared" si="1470"/>
        <v>0</v>
      </c>
      <c r="K1466" s="105">
        <f t="shared" si="1362"/>
        <v>38736502184.360001</v>
      </c>
      <c r="L1466" s="289">
        <f t="shared" ref="L1466:Q1466" si="1471">SUM(L1467:L1472)</f>
        <v>0</v>
      </c>
      <c r="M1466" s="289">
        <f t="shared" si="1471"/>
        <v>1283574418</v>
      </c>
      <c r="N1466" s="289">
        <f t="shared" si="1471"/>
        <v>1283574418</v>
      </c>
      <c r="O1466" s="289">
        <f t="shared" si="1471"/>
        <v>1283574418</v>
      </c>
      <c r="P1466" s="289">
        <f t="shared" si="1471"/>
        <v>486000513.5</v>
      </c>
      <c r="Q1466" s="289">
        <f t="shared" si="1471"/>
        <v>1390250529</v>
      </c>
      <c r="R1466" s="105">
        <f t="shared" si="1423"/>
        <v>5726974296.5</v>
      </c>
      <c r="S1466" s="289">
        <f t="shared" ref="S1466:Z1466" si="1472">SUM(S1467:S1472)</f>
        <v>14880355610</v>
      </c>
      <c r="T1466" s="289">
        <f t="shared" si="1472"/>
        <v>2629329631.5</v>
      </c>
      <c r="U1466" s="289">
        <f t="shared" si="1472"/>
        <v>2585660182</v>
      </c>
      <c r="V1466" s="289">
        <f t="shared" si="1472"/>
        <v>2603358986</v>
      </c>
      <c r="W1466" s="289">
        <f t="shared" si="1472"/>
        <v>4015259257</v>
      </c>
      <c r="X1466" s="289">
        <f t="shared" si="1472"/>
        <v>0</v>
      </c>
      <c r="Y1466" s="289">
        <f t="shared" si="1472"/>
        <v>0</v>
      </c>
      <c r="Z1466" s="289">
        <f t="shared" si="1472"/>
        <v>0</v>
      </c>
      <c r="AA1466" s="289">
        <f t="shared" si="1424"/>
        <v>26713963666.5</v>
      </c>
      <c r="AB1466" s="289">
        <f t="shared" si="1425"/>
        <v>32440937963</v>
      </c>
      <c r="AC1466" s="104">
        <f t="shared" si="1426"/>
        <v>0.83747721486577953</v>
      </c>
    </row>
    <row r="1467" spans="1:29" x14ac:dyDescent="0.2">
      <c r="B1467" s="97" t="s">
        <v>274</v>
      </c>
      <c r="C1467" s="98" t="s">
        <v>158</v>
      </c>
      <c r="D1467" s="291">
        <v>15554072385.530001</v>
      </c>
      <c r="E1467" s="285">
        <f>SUM('ADICIONES  2018'!C1467:M1467)</f>
        <v>0</v>
      </c>
      <c r="F1467" s="291"/>
      <c r="G1467" s="291"/>
      <c r="H1467" s="291"/>
      <c r="I1467" s="291"/>
      <c r="J1467" s="291"/>
      <c r="K1467" s="287">
        <f t="shared" si="1362"/>
        <v>15554072385.530001</v>
      </c>
      <c r="L1467" s="291">
        <v>0</v>
      </c>
      <c r="M1467" s="291">
        <v>1283574418</v>
      </c>
      <c r="N1467" s="291">
        <v>1283574418</v>
      </c>
      <c r="O1467" s="291">
        <v>1283574418</v>
      </c>
      <c r="P1467" s="291">
        <v>0</v>
      </c>
      <c r="Q1467" s="291">
        <v>1283574418</v>
      </c>
      <c r="R1467" s="287">
        <f t="shared" si="1423"/>
        <v>5134297672</v>
      </c>
      <c r="S1467" s="291">
        <v>2567148836</v>
      </c>
      <c r="T1467" s="291">
        <v>1283574418</v>
      </c>
      <c r="U1467" s="291">
        <v>1283574418</v>
      </c>
      <c r="V1467" s="291">
        <v>1283574418</v>
      </c>
      <c r="W1467" s="291">
        <v>1283574418</v>
      </c>
      <c r="X1467" s="291"/>
      <c r="Y1467" s="291"/>
      <c r="Z1467" s="291"/>
      <c r="AA1467" s="290">
        <f t="shared" si="1424"/>
        <v>7701446508</v>
      </c>
      <c r="AB1467" s="290">
        <f t="shared" si="1425"/>
        <v>12835744180</v>
      </c>
      <c r="AC1467" s="37">
        <f t="shared" si="1426"/>
        <v>0.82523366626100636</v>
      </c>
    </row>
    <row r="1468" spans="1:29" ht="57" x14ac:dyDescent="0.2">
      <c r="B1468" s="97" t="s">
        <v>275</v>
      </c>
      <c r="C1468" s="98" t="s">
        <v>159</v>
      </c>
      <c r="D1468" s="291">
        <v>15690847119.65</v>
      </c>
      <c r="E1468" s="285">
        <f>SUM('ADICIONES  2018'!C1468:M1468)</f>
        <v>0</v>
      </c>
      <c r="F1468" s="291"/>
      <c r="G1468" s="291"/>
      <c r="H1468" s="291"/>
      <c r="I1468" s="291"/>
      <c r="J1468" s="291"/>
      <c r="K1468" s="287">
        <f t="shared" si="1362"/>
        <v>15690847119.65</v>
      </c>
      <c r="L1468" s="291">
        <v>0</v>
      </c>
      <c r="M1468" s="291">
        <v>0</v>
      </c>
      <c r="N1468" s="291">
        <v>0</v>
      </c>
      <c r="O1468" s="291">
        <v>0</v>
      </c>
      <c r="P1468" s="291">
        <v>0</v>
      </c>
      <c r="Q1468" s="291">
        <v>0</v>
      </c>
      <c r="R1468" s="287">
        <f t="shared" si="1423"/>
        <v>0</v>
      </c>
      <c r="S1468" s="291">
        <v>9459538119</v>
      </c>
      <c r="T1468" s="291">
        <v>1269784568</v>
      </c>
      <c r="U1468" s="291">
        <v>1269784568</v>
      </c>
      <c r="V1468" s="291">
        <v>1269784568</v>
      </c>
      <c r="W1468" s="291">
        <v>1269784568</v>
      </c>
      <c r="X1468" s="291"/>
      <c r="Y1468" s="291"/>
      <c r="Z1468" s="291"/>
      <c r="AA1468" s="290">
        <f t="shared" si="1424"/>
        <v>14538676391</v>
      </c>
      <c r="AB1468" s="290">
        <f t="shared" si="1425"/>
        <v>14538676391</v>
      </c>
      <c r="AC1468" s="37">
        <f t="shared" si="1426"/>
        <v>0.9265705210264199</v>
      </c>
    </row>
    <row r="1469" spans="1:29" ht="57" x14ac:dyDescent="0.2">
      <c r="B1469" s="97" t="s">
        <v>275</v>
      </c>
      <c r="C1469" s="98" t="s">
        <v>159</v>
      </c>
      <c r="D1469" s="291">
        <v>0</v>
      </c>
      <c r="E1469" s="285">
        <f>SUM('ADICIONES  2018'!C1469:M1469)</f>
        <v>2735668655</v>
      </c>
      <c r="F1469" s="291"/>
      <c r="G1469" s="291"/>
      <c r="H1469" s="291"/>
      <c r="I1469" s="291"/>
      <c r="J1469" s="291"/>
      <c r="K1469" s="287">
        <f t="shared" ref="K1469:K1536" si="1473">+D1469+E1469-F1469+G1469-H1469</f>
        <v>2735668655</v>
      </c>
      <c r="L1469" s="291">
        <v>0</v>
      </c>
      <c r="M1469" s="291">
        <v>0</v>
      </c>
      <c r="N1469" s="291">
        <v>0</v>
      </c>
      <c r="O1469" s="291">
        <v>0</v>
      </c>
      <c r="P1469" s="291">
        <v>0</v>
      </c>
      <c r="Q1469" s="291">
        <v>0</v>
      </c>
      <c r="R1469" s="287">
        <f t="shared" si="1423"/>
        <v>0</v>
      </c>
      <c r="S1469" s="291">
        <v>2735668655</v>
      </c>
      <c r="T1469" s="291">
        <v>0</v>
      </c>
      <c r="U1469" s="291">
        <v>0</v>
      </c>
      <c r="V1469" s="291">
        <v>0</v>
      </c>
      <c r="W1469" s="291">
        <v>0</v>
      </c>
      <c r="X1469" s="291"/>
      <c r="Y1469" s="291"/>
      <c r="Z1469" s="291"/>
      <c r="AA1469" s="290">
        <f t="shared" si="1424"/>
        <v>2735668655</v>
      </c>
      <c r="AB1469" s="290">
        <f t="shared" si="1425"/>
        <v>2735668655</v>
      </c>
      <c r="AC1469" s="37">
        <f t="shared" si="1426"/>
        <v>1</v>
      </c>
    </row>
    <row r="1470" spans="1:29" ht="57" x14ac:dyDescent="0.2">
      <c r="B1470" s="97" t="s">
        <v>275</v>
      </c>
      <c r="C1470" s="98" t="s">
        <v>159</v>
      </c>
      <c r="D1470" s="291"/>
      <c r="E1470" s="285">
        <f>SUM('ADICIONES  2018'!C1470:M1470)</f>
        <v>117613841.34999999</v>
      </c>
      <c r="F1470" s="291"/>
      <c r="G1470" s="291"/>
      <c r="H1470" s="291"/>
      <c r="I1470" s="291"/>
      <c r="J1470" s="291"/>
      <c r="K1470" s="287">
        <f t="shared" si="1473"/>
        <v>117613841.34999999</v>
      </c>
      <c r="L1470" s="291"/>
      <c r="M1470" s="291"/>
      <c r="N1470" s="291"/>
      <c r="O1470" s="291">
        <v>0</v>
      </c>
      <c r="P1470" s="291">
        <v>0</v>
      </c>
      <c r="Q1470" s="291">
        <v>0</v>
      </c>
      <c r="R1470" s="287">
        <f t="shared" si="1423"/>
        <v>0</v>
      </c>
      <c r="S1470" s="291">
        <v>0</v>
      </c>
      <c r="T1470" s="291">
        <v>0</v>
      </c>
      <c r="U1470" s="291">
        <v>0</v>
      </c>
      <c r="V1470" s="291">
        <v>0</v>
      </c>
      <c r="W1470" s="291">
        <v>0</v>
      </c>
      <c r="X1470" s="291"/>
      <c r="Y1470" s="291"/>
      <c r="Z1470" s="291"/>
      <c r="AA1470" s="290">
        <f t="shared" ref="AA1470" si="1474">SUM(S1470:Z1470)</f>
        <v>0</v>
      </c>
      <c r="AB1470" s="290">
        <f t="shared" si="1425"/>
        <v>0</v>
      </c>
      <c r="AC1470" s="37">
        <f t="shared" si="1426"/>
        <v>0</v>
      </c>
    </row>
    <row r="1471" spans="1:29" s="21" customFormat="1" ht="60" hidden="1" x14ac:dyDescent="0.2">
      <c r="A1471" s="92"/>
      <c r="B1471" s="97" t="s">
        <v>275</v>
      </c>
      <c r="C1471" s="112" t="s">
        <v>159</v>
      </c>
      <c r="D1471" s="291">
        <v>0</v>
      </c>
      <c r="E1471" s="285">
        <f>SUM('ADICIONES  2018'!C1471:M1471)</f>
        <v>0</v>
      </c>
      <c r="F1471" s="291"/>
      <c r="G1471" s="291"/>
      <c r="H1471" s="291"/>
      <c r="I1471" s="291"/>
      <c r="J1471" s="291"/>
      <c r="K1471" s="285">
        <f t="shared" si="1473"/>
        <v>0</v>
      </c>
      <c r="L1471" s="291">
        <v>0</v>
      </c>
      <c r="M1471" s="291">
        <v>0</v>
      </c>
      <c r="N1471" s="291">
        <v>0</v>
      </c>
      <c r="O1471" s="291">
        <v>0</v>
      </c>
      <c r="P1471" s="291">
        <v>0</v>
      </c>
      <c r="Q1471" s="291">
        <v>0</v>
      </c>
      <c r="R1471" s="285">
        <f t="shared" si="1423"/>
        <v>0</v>
      </c>
      <c r="S1471" s="291">
        <v>0</v>
      </c>
      <c r="T1471" s="291">
        <v>0</v>
      </c>
      <c r="U1471" s="291">
        <v>0</v>
      </c>
      <c r="V1471" s="291">
        <v>0</v>
      </c>
      <c r="W1471" s="291">
        <v>0</v>
      </c>
      <c r="X1471" s="291"/>
      <c r="Y1471" s="291"/>
      <c r="Z1471" s="291"/>
      <c r="AA1471" s="291">
        <f t="shared" si="1424"/>
        <v>0</v>
      </c>
      <c r="AB1471" s="291">
        <f t="shared" si="1425"/>
        <v>0</v>
      </c>
      <c r="AC1471" s="113" t="e">
        <f t="shared" si="1426"/>
        <v>#DIV/0!</v>
      </c>
    </row>
    <row r="1472" spans="1:29" ht="42.75" x14ac:dyDescent="0.2">
      <c r="B1472" s="97" t="s">
        <v>276</v>
      </c>
      <c r="C1472" s="98" t="s">
        <v>160</v>
      </c>
      <c r="D1472" s="290">
        <v>4638300182.8299999</v>
      </c>
      <c r="E1472" s="285">
        <f>SUM('ADICIONES  2018'!C1472:M1472)</f>
        <v>0</v>
      </c>
      <c r="F1472" s="290"/>
      <c r="G1472" s="290"/>
      <c r="H1472" s="290"/>
      <c r="I1472" s="290"/>
      <c r="J1472" s="290"/>
      <c r="K1472" s="287">
        <f t="shared" si="1473"/>
        <v>4638300182.8299999</v>
      </c>
      <c r="L1472" s="290">
        <v>0</v>
      </c>
      <c r="M1472" s="290">
        <v>0</v>
      </c>
      <c r="N1472" s="290">
        <v>0</v>
      </c>
      <c r="O1472" s="290">
        <v>0</v>
      </c>
      <c r="P1472" s="290">
        <v>486000513.5</v>
      </c>
      <c r="Q1472" s="290">
        <v>106676111</v>
      </c>
      <c r="R1472" s="287">
        <f t="shared" si="1423"/>
        <v>592676624.5</v>
      </c>
      <c r="S1472" s="290">
        <v>118000000</v>
      </c>
      <c r="T1472" s="290">
        <v>75970645.5</v>
      </c>
      <c r="U1472" s="290">
        <v>32301196</v>
      </c>
      <c r="V1472" s="290">
        <v>50000000</v>
      </c>
      <c r="W1472" s="290">
        <v>1461900271</v>
      </c>
      <c r="X1472" s="290"/>
      <c r="Y1472" s="290"/>
      <c r="Z1472" s="290"/>
      <c r="AA1472" s="290">
        <f t="shared" si="1424"/>
        <v>1738172112.5</v>
      </c>
      <c r="AB1472" s="290">
        <f t="shared" si="1425"/>
        <v>2330848737</v>
      </c>
      <c r="AC1472" s="37">
        <f t="shared" si="1426"/>
        <v>0.50252218380093339</v>
      </c>
    </row>
    <row r="1473" spans="1:29" s="79" customFormat="1" ht="47.25" x14ac:dyDescent="0.2">
      <c r="A1473" s="363"/>
      <c r="B1473" s="110" t="s">
        <v>277</v>
      </c>
      <c r="C1473" s="106" t="s">
        <v>278</v>
      </c>
      <c r="D1473" s="289">
        <f>+D1474</f>
        <v>600177291.32000005</v>
      </c>
      <c r="E1473" s="105">
        <f>SUM('ADICIONES  2018'!C1473:M1473)</f>
        <v>0</v>
      </c>
      <c r="F1473" s="289">
        <f t="shared" ref="F1473:J1473" si="1475">+F1474</f>
        <v>0</v>
      </c>
      <c r="G1473" s="289">
        <f t="shared" si="1475"/>
        <v>0</v>
      </c>
      <c r="H1473" s="289">
        <f t="shared" si="1475"/>
        <v>0</v>
      </c>
      <c r="I1473" s="289">
        <f t="shared" si="1475"/>
        <v>0</v>
      </c>
      <c r="J1473" s="289">
        <f t="shared" si="1475"/>
        <v>0</v>
      </c>
      <c r="K1473" s="105">
        <f t="shared" si="1473"/>
        <v>600177291.32000005</v>
      </c>
      <c r="L1473" s="289">
        <f t="shared" ref="L1473:Q1473" si="1476">+L1474</f>
        <v>77782296</v>
      </c>
      <c r="M1473" s="289">
        <f t="shared" si="1476"/>
        <v>0</v>
      </c>
      <c r="N1473" s="289">
        <f t="shared" si="1476"/>
        <v>0</v>
      </c>
      <c r="O1473" s="289">
        <f t="shared" si="1476"/>
        <v>0</v>
      </c>
      <c r="P1473" s="289">
        <f t="shared" si="1476"/>
        <v>0</v>
      </c>
      <c r="Q1473" s="289">
        <f t="shared" si="1476"/>
        <v>0</v>
      </c>
      <c r="R1473" s="105">
        <f t="shared" si="1423"/>
        <v>77782296</v>
      </c>
      <c r="S1473" s="289">
        <f t="shared" ref="S1473:Z1473" si="1477">+S1474</f>
        <v>0</v>
      </c>
      <c r="T1473" s="289">
        <f t="shared" si="1477"/>
        <v>97301098</v>
      </c>
      <c r="U1473" s="289">
        <f t="shared" si="1477"/>
        <v>0</v>
      </c>
      <c r="V1473" s="289">
        <f t="shared" si="1477"/>
        <v>0</v>
      </c>
      <c r="W1473" s="289">
        <f t="shared" si="1477"/>
        <v>0</v>
      </c>
      <c r="X1473" s="289">
        <f t="shared" si="1477"/>
        <v>0</v>
      </c>
      <c r="Y1473" s="289">
        <f t="shared" si="1477"/>
        <v>0</v>
      </c>
      <c r="Z1473" s="289">
        <f t="shared" si="1477"/>
        <v>0</v>
      </c>
      <c r="AA1473" s="289">
        <f t="shared" si="1424"/>
        <v>97301098</v>
      </c>
      <c r="AB1473" s="289">
        <f t="shared" si="1425"/>
        <v>175083394</v>
      </c>
      <c r="AC1473" s="104">
        <f t="shared" si="1426"/>
        <v>0.29171945778709873</v>
      </c>
    </row>
    <row r="1474" spans="1:29" s="79" customFormat="1" ht="31.5" x14ac:dyDescent="0.2">
      <c r="A1474" s="363"/>
      <c r="B1474" s="110" t="s">
        <v>279</v>
      </c>
      <c r="C1474" s="106" t="s">
        <v>140</v>
      </c>
      <c r="D1474" s="289">
        <f>SUM(D1475:D1476)</f>
        <v>600177291.32000005</v>
      </c>
      <c r="E1474" s="105">
        <f>SUM('ADICIONES  2018'!C1474:M1474)</f>
        <v>0</v>
      </c>
      <c r="F1474" s="289">
        <f t="shared" ref="F1474" si="1478">SUM(F1475:F1476)</f>
        <v>0</v>
      </c>
      <c r="G1474" s="289">
        <f t="shared" ref="G1474:J1474" si="1479">SUM(G1475:G1476)</f>
        <v>0</v>
      </c>
      <c r="H1474" s="289">
        <f t="shared" si="1479"/>
        <v>0</v>
      </c>
      <c r="I1474" s="289">
        <f t="shared" si="1479"/>
        <v>0</v>
      </c>
      <c r="J1474" s="289">
        <f t="shared" si="1479"/>
        <v>0</v>
      </c>
      <c r="K1474" s="105">
        <f t="shared" si="1473"/>
        <v>600177291.32000005</v>
      </c>
      <c r="L1474" s="289">
        <f t="shared" ref="L1474:Q1474" si="1480">SUM(L1475:L1476)</f>
        <v>77782296</v>
      </c>
      <c r="M1474" s="289">
        <f t="shared" si="1480"/>
        <v>0</v>
      </c>
      <c r="N1474" s="289">
        <f t="shared" si="1480"/>
        <v>0</v>
      </c>
      <c r="O1474" s="289">
        <f t="shared" si="1480"/>
        <v>0</v>
      </c>
      <c r="P1474" s="289">
        <f t="shared" si="1480"/>
        <v>0</v>
      </c>
      <c r="Q1474" s="289">
        <f t="shared" si="1480"/>
        <v>0</v>
      </c>
      <c r="R1474" s="105">
        <f t="shared" si="1423"/>
        <v>77782296</v>
      </c>
      <c r="S1474" s="289">
        <f t="shared" ref="S1474:Z1474" si="1481">SUM(S1475:S1476)</f>
        <v>0</v>
      </c>
      <c r="T1474" s="289">
        <f t="shared" si="1481"/>
        <v>97301098</v>
      </c>
      <c r="U1474" s="289">
        <f t="shared" si="1481"/>
        <v>0</v>
      </c>
      <c r="V1474" s="289">
        <f t="shared" si="1481"/>
        <v>0</v>
      </c>
      <c r="W1474" s="289">
        <f t="shared" si="1481"/>
        <v>0</v>
      </c>
      <c r="X1474" s="289">
        <f t="shared" si="1481"/>
        <v>0</v>
      </c>
      <c r="Y1474" s="289">
        <f t="shared" si="1481"/>
        <v>0</v>
      </c>
      <c r="Z1474" s="289">
        <f t="shared" si="1481"/>
        <v>0</v>
      </c>
      <c r="AA1474" s="289">
        <f t="shared" si="1424"/>
        <v>97301098</v>
      </c>
      <c r="AB1474" s="289">
        <f t="shared" si="1425"/>
        <v>175083394</v>
      </c>
      <c r="AC1474" s="104">
        <f t="shared" si="1426"/>
        <v>0.29171945778709873</v>
      </c>
    </row>
    <row r="1475" spans="1:29" s="21" customFormat="1" x14ac:dyDescent="0.2">
      <c r="A1475" s="92"/>
      <c r="B1475" s="111" t="s">
        <v>280</v>
      </c>
      <c r="C1475" s="112" t="s">
        <v>134</v>
      </c>
      <c r="D1475" s="291">
        <v>361381122.55000001</v>
      </c>
      <c r="E1475" s="285">
        <f>SUM('ADICIONES  2018'!C1475:M1475)</f>
        <v>0</v>
      </c>
      <c r="F1475" s="291"/>
      <c r="G1475" s="291"/>
      <c r="H1475" s="291"/>
      <c r="I1475" s="291"/>
      <c r="J1475" s="291"/>
      <c r="K1475" s="285">
        <f t="shared" si="1473"/>
        <v>361381122.55000001</v>
      </c>
      <c r="L1475" s="291">
        <v>0</v>
      </c>
      <c r="M1475" s="291"/>
      <c r="N1475" s="291">
        <v>0</v>
      </c>
      <c r="O1475" s="291"/>
      <c r="P1475" s="291"/>
      <c r="Q1475" s="291"/>
      <c r="R1475" s="285">
        <f t="shared" si="1423"/>
        <v>0</v>
      </c>
      <c r="S1475" s="291"/>
      <c r="T1475" s="291">
        <v>97301098</v>
      </c>
      <c r="U1475" s="291">
        <v>0</v>
      </c>
      <c r="V1475" s="291"/>
      <c r="W1475" s="291"/>
      <c r="X1475" s="291"/>
      <c r="Y1475" s="291"/>
      <c r="Z1475" s="291"/>
      <c r="AA1475" s="291">
        <f t="shared" si="1424"/>
        <v>97301098</v>
      </c>
      <c r="AB1475" s="291">
        <f t="shared" si="1425"/>
        <v>97301098</v>
      </c>
      <c r="AC1475" s="113">
        <f t="shared" si="1426"/>
        <v>0.26924787137030826</v>
      </c>
    </row>
    <row r="1476" spans="1:29" s="21" customFormat="1" x14ac:dyDescent="0.2">
      <c r="A1476" s="92"/>
      <c r="B1476" s="111" t="s">
        <v>280</v>
      </c>
      <c r="C1476" s="112" t="s">
        <v>134</v>
      </c>
      <c r="D1476" s="291">
        <v>238796168.77000001</v>
      </c>
      <c r="E1476" s="285">
        <f>SUM('ADICIONES  2018'!C1476:M1476)</f>
        <v>0</v>
      </c>
      <c r="F1476" s="291"/>
      <c r="G1476" s="291"/>
      <c r="H1476" s="291"/>
      <c r="I1476" s="291"/>
      <c r="J1476" s="291"/>
      <c r="K1476" s="285">
        <f t="shared" si="1473"/>
        <v>238796168.77000001</v>
      </c>
      <c r="L1476" s="291">
        <v>77782296</v>
      </c>
      <c r="M1476" s="291"/>
      <c r="N1476" s="291">
        <v>0</v>
      </c>
      <c r="O1476" s="291"/>
      <c r="P1476" s="291"/>
      <c r="Q1476" s="291"/>
      <c r="R1476" s="285">
        <f t="shared" si="1423"/>
        <v>77782296</v>
      </c>
      <c r="S1476" s="291"/>
      <c r="T1476" s="291">
        <v>0</v>
      </c>
      <c r="U1476" s="291">
        <v>0</v>
      </c>
      <c r="V1476" s="291"/>
      <c r="W1476" s="291"/>
      <c r="X1476" s="291"/>
      <c r="Y1476" s="291"/>
      <c r="Z1476" s="291"/>
      <c r="AA1476" s="291">
        <f t="shared" si="1424"/>
        <v>0</v>
      </c>
      <c r="AB1476" s="291">
        <f t="shared" si="1425"/>
        <v>77782296</v>
      </c>
      <c r="AC1476" s="113">
        <f t="shared" si="1426"/>
        <v>0.32572673339209701</v>
      </c>
    </row>
    <row r="1477" spans="1:29" s="79" customFormat="1" ht="30" x14ac:dyDescent="0.2">
      <c r="A1477" s="363"/>
      <c r="B1477" s="110" t="s">
        <v>281</v>
      </c>
      <c r="C1477" s="100" t="s">
        <v>161</v>
      </c>
      <c r="D1477" s="289">
        <f>+D1478</f>
        <v>3439033589.9499998</v>
      </c>
      <c r="E1477" s="105">
        <f>SUM('ADICIONES  2018'!C1477:M1477)</f>
        <v>19924928486.43</v>
      </c>
      <c r="F1477" s="289">
        <f t="shared" ref="F1477:J1477" si="1482">+F1478</f>
        <v>0</v>
      </c>
      <c r="G1477" s="289">
        <f t="shared" si="1482"/>
        <v>0</v>
      </c>
      <c r="H1477" s="289">
        <f t="shared" si="1482"/>
        <v>0</v>
      </c>
      <c r="I1477" s="289">
        <f t="shared" si="1482"/>
        <v>0</v>
      </c>
      <c r="J1477" s="289">
        <f t="shared" si="1482"/>
        <v>0</v>
      </c>
      <c r="K1477" s="105">
        <f t="shared" si="1473"/>
        <v>23363962076.380001</v>
      </c>
      <c r="L1477" s="289">
        <f t="shared" ref="L1477:Q1477" si="1483">+L1478</f>
        <v>0</v>
      </c>
      <c r="M1477" s="289">
        <f t="shared" si="1483"/>
        <v>0</v>
      </c>
      <c r="N1477" s="289">
        <f t="shared" si="1483"/>
        <v>0</v>
      </c>
      <c r="O1477" s="289">
        <f t="shared" si="1483"/>
        <v>3214528378</v>
      </c>
      <c r="P1477" s="289">
        <f t="shared" si="1483"/>
        <v>17524000000</v>
      </c>
      <c r="Q1477" s="289">
        <f t="shared" si="1483"/>
        <v>0</v>
      </c>
      <c r="R1477" s="105">
        <f t="shared" si="1423"/>
        <v>20738528378</v>
      </c>
      <c r="S1477" s="289">
        <f t="shared" ref="S1477:Z1477" si="1484">+S1478</f>
        <v>782869450</v>
      </c>
      <c r="T1477" s="289">
        <f t="shared" si="1484"/>
        <v>918980336</v>
      </c>
      <c r="U1477" s="289">
        <f t="shared" si="1484"/>
        <v>187967770</v>
      </c>
      <c r="V1477" s="289">
        <f t="shared" si="1484"/>
        <v>831656870</v>
      </c>
      <c r="W1477" s="289">
        <f t="shared" si="1484"/>
        <v>118980336</v>
      </c>
      <c r="X1477" s="289">
        <f t="shared" si="1484"/>
        <v>0</v>
      </c>
      <c r="Y1477" s="289">
        <f t="shared" si="1484"/>
        <v>0</v>
      </c>
      <c r="Z1477" s="289">
        <f t="shared" si="1484"/>
        <v>0</v>
      </c>
      <c r="AA1477" s="289">
        <f t="shared" si="1424"/>
        <v>2840454762</v>
      </c>
      <c r="AB1477" s="289">
        <f t="shared" si="1425"/>
        <v>23578983140</v>
      </c>
      <c r="AC1477" s="104">
        <f t="shared" si="1426"/>
        <v>1.0092031078854291</v>
      </c>
    </row>
    <row r="1478" spans="1:29" s="79" customFormat="1" ht="15.75" x14ac:dyDescent="0.2">
      <c r="A1478" s="363"/>
      <c r="B1478" s="110" t="s">
        <v>282</v>
      </c>
      <c r="C1478" s="100" t="s">
        <v>162</v>
      </c>
      <c r="D1478" s="289">
        <f>+D1479+D1504</f>
        <v>3439033589.9499998</v>
      </c>
      <c r="E1478" s="105">
        <f>SUM('ADICIONES  2018'!C1478:M1478)</f>
        <v>19924928486.43</v>
      </c>
      <c r="F1478" s="289">
        <f t="shared" ref="F1478:J1478" si="1485">+F1479+F1504</f>
        <v>0</v>
      </c>
      <c r="G1478" s="289">
        <f t="shared" si="1485"/>
        <v>0</v>
      </c>
      <c r="H1478" s="289">
        <f t="shared" si="1485"/>
        <v>0</v>
      </c>
      <c r="I1478" s="289">
        <f t="shared" si="1485"/>
        <v>0</v>
      </c>
      <c r="J1478" s="289">
        <f t="shared" si="1485"/>
        <v>0</v>
      </c>
      <c r="K1478" s="105">
        <f t="shared" si="1473"/>
        <v>23363962076.380001</v>
      </c>
      <c r="L1478" s="289">
        <f t="shared" ref="L1478:Q1478" si="1486">+L1479+L1504</f>
        <v>0</v>
      </c>
      <c r="M1478" s="289">
        <f t="shared" si="1486"/>
        <v>0</v>
      </c>
      <c r="N1478" s="289">
        <f t="shared" si="1486"/>
        <v>0</v>
      </c>
      <c r="O1478" s="289">
        <f t="shared" si="1486"/>
        <v>3214528378</v>
      </c>
      <c r="P1478" s="289">
        <f t="shared" si="1486"/>
        <v>17524000000</v>
      </c>
      <c r="Q1478" s="289">
        <f t="shared" si="1486"/>
        <v>0</v>
      </c>
      <c r="R1478" s="105">
        <f t="shared" si="1423"/>
        <v>20738528378</v>
      </c>
      <c r="S1478" s="289">
        <f t="shared" ref="S1478:Z1478" si="1487">+S1479+S1504</f>
        <v>782869450</v>
      </c>
      <c r="T1478" s="289">
        <f t="shared" si="1487"/>
        <v>918980336</v>
      </c>
      <c r="U1478" s="289">
        <f t="shared" si="1487"/>
        <v>187967770</v>
      </c>
      <c r="V1478" s="289">
        <f t="shared" si="1487"/>
        <v>831656870</v>
      </c>
      <c r="W1478" s="289">
        <f t="shared" si="1487"/>
        <v>118980336</v>
      </c>
      <c r="X1478" s="289">
        <f t="shared" si="1487"/>
        <v>0</v>
      </c>
      <c r="Y1478" s="289">
        <f t="shared" si="1487"/>
        <v>0</v>
      </c>
      <c r="Z1478" s="289">
        <f t="shared" si="1487"/>
        <v>0</v>
      </c>
      <c r="AA1478" s="289">
        <f t="shared" si="1424"/>
        <v>2840454762</v>
      </c>
      <c r="AB1478" s="289">
        <f t="shared" si="1425"/>
        <v>23578983140</v>
      </c>
      <c r="AC1478" s="104">
        <f t="shared" si="1426"/>
        <v>1.0092031078854291</v>
      </c>
    </row>
    <row r="1479" spans="1:29" s="79" customFormat="1" ht="47.25" x14ac:dyDescent="0.2">
      <c r="A1479" s="363"/>
      <c r="B1479" s="110" t="s">
        <v>283</v>
      </c>
      <c r="C1479" s="106" t="s">
        <v>284</v>
      </c>
      <c r="D1479" s="289">
        <f>+D1480+D1492+D1496</f>
        <v>3439033589.9499998</v>
      </c>
      <c r="E1479" s="105">
        <f>SUM('ADICIONES  2018'!C1479:M1479)</f>
        <v>18831017618.43</v>
      </c>
      <c r="F1479" s="289">
        <f t="shared" ref="F1479:J1479" si="1488">+F1480+F1492+F1496</f>
        <v>0</v>
      </c>
      <c r="G1479" s="289">
        <f t="shared" si="1488"/>
        <v>0</v>
      </c>
      <c r="H1479" s="289">
        <f t="shared" si="1488"/>
        <v>0</v>
      </c>
      <c r="I1479" s="289">
        <f t="shared" si="1488"/>
        <v>0</v>
      </c>
      <c r="J1479" s="289">
        <f t="shared" si="1488"/>
        <v>0</v>
      </c>
      <c r="K1479" s="105">
        <f t="shared" si="1473"/>
        <v>22270051208.380001</v>
      </c>
      <c r="L1479" s="289">
        <f t="shared" ref="L1479:Q1479" si="1489">+L1480+L1492+L1496</f>
        <v>0</v>
      </c>
      <c r="M1479" s="289">
        <f t="shared" si="1489"/>
        <v>0</v>
      </c>
      <c r="N1479" s="289">
        <f t="shared" si="1489"/>
        <v>0</v>
      </c>
      <c r="O1479" s="289">
        <f t="shared" si="1489"/>
        <v>2120617510</v>
      </c>
      <c r="P1479" s="289">
        <f t="shared" si="1489"/>
        <v>17524000000</v>
      </c>
      <c r="Q1479" s="289">
        <f t="shared" si="1489"/>
        <v>0</v>
      </c>
      <c r="R1479" s="105">
        <f t="shared" si="1423"/>
        <v>19644617510</v>
      </c>
      <c r="S1479" s="289">
        <f t="shared" ref="S1479:Z1479" si="1490">+S1480+S1492+S1496</f>
        <v>782869450</v>
      </c>
      <c r="T1479" s="289">
        <f t="shared" si="1490"/>
        <v>918980336</v>
      </c>
      <c r="U1479" s="289">
        <f t="shared" si="1490"/>
        <v>187967770</v>
      </c>
      <c r="V1479" s="289">
        <f t="shared" si="1490"/>
        <v>831656870</v>
      </c>
      <c r="W1479" s="289">
        <f t="shared" si="1490"/>
        <v>118980336</v>
      </c>
      <c r="X1479" s="289">
        <f t="shared" si="1490"/>
        <v>0</v>
      </c>
      <c r="Y1479" s="289">
        <f t="shared" si="1490"/>
        <v>0</v>
      </c>
      <c r="Z1479" s="289">
        <f t="shared" si="1490"/>
        <v>0</v>
      </c>
      <c r="AA1479" s="289">
        <f t="shared" ref="AA1479:AA1516" si="1491">SUM(S1479:Z1479)</f>
        <v>2840454762</v>
      </c>
      <c r="AB1479" s="289">
        <f t="shared" si="1425"/>
        <v>22485072272</v>
      </c>
      <c r="AC1479" s="104">
        <f t="shared" si="1426"/>
        <v>1.009655167004694</v>
      </c>
    </row>
    <row r="1480" spans="1:29" s="79" customFormat="1" ht="31.5" x14ac:dyDescent="0.2">
      <c r="A1480" s="363"/>
      <c r="B1480" s="110" t="s">
        <v>285</v>
      </c>
      <c r="C1480" s="106" t="s">
        <v>155</v>
      </c>
      <c r="D1480" s="289">
        <f>+D1481</f>
        <v>1860908789.95</v>
      </c>
      <c r="E1480" s="105">
        <f>SUM('ADICIONES  2018'!C1480:M1480)</f>
        <v>451913458.43000001</v>
      </c>
      <c r="F1480" s="289">
        <f t="shared" ref="F1480:J1480" si="1492">+F1481</f>
        <v>0</v>
      </c>
      <c r="G1480" s="289">
        <f t="shared" si="1492"/>
        <v>0</v>
      </c>
      <c r="H1480" s="289">
        <f t="shared" si="1492"/>
        <v>0</v>
      </c>
      <c r="I1480" s="289">
        <f t="shared" si="1492"/>
        <v>0</v>
      </c>
      <c r="J1480" s="289">
        <f t="shared" si="1492"/>
        <v>0</v>
      </c>
      <c r="K1480" s="105">
        <f t="shared" si="1473"/>
        <v>2312822248.3800001</v>
      </c>
      <c r="L1480" s="289">
        <f t="shared" ref="L1480:Q1480" si="1493">+L1481</f>
        <v>0</v>
      </c>
      <c r="M1480" s="289">
        <f t="shared" si="1493"/>
        <v>0</v>
      </c>
      <c r="N1480" s="289">
        <f t="shared" si="1493"/>
        <v>0</v>
      </c>
      <c r="O1480" s="289">
        <f t="shared" si="1493"/>
        <v>487388550</v>
      </c>
      <c r="P1480" s="289">
        <f t="shared" si="1493"/>
        <v>0</v>
      </c>
      <c r="Q1480" s="289">
        <f t="shared" si="1493"/>
        <v>0</v>
      </c>
      <c r="R1480" s="105">
        <f t="shared" si="1423"/>
        <v>487388550</v>
      </c>
      <c r="S1480" s="289">
        <f t="shared" ref="S1480:Z1480" si="1494">+S1481</f>
        <v>782869450</v>
      </c>
      <c r="T1480" s="289">
        <f t="shared" si="1494"/>
        <v>118980336</v>
      </c>
      <c r="U1480" s="289">
        <f t="shared" si="1494"/>
        <v>187967770</v>
      </c>
      <c r="V1480" s="289">
        <f t="shared" si="1494"/>
        <v>118980336</v>
      </c>
      <c r="W1480" s="289">
        <f t="shared" si="1494"/>
        <v>118980336</v>
      </c>
      <c r="X1480" s="289">
        <f t="shared" si="1494"/>
        <v>0</v>
      </c>
      <c r="Y1480" s="289">
        <f t="shared" si="1494"/>
        <v>0</v>
      </c>
      <c r="Z1480" s="289">
        <f t="shared" si="1494"/>
        <v>0</v>
      </c>
      <c r="AA1480" s="289">
        <f t="shared" si="1491"/>
        <v>1327778228</v>
      </c>
      <c r="AB1480" s="289">
        <f t="shared" si="1425"/>
        <v>1815166778</v>
      </c>
      <c r="AC1480" s="104">
        <f t="shared" si="1426"/>
        <v>0.78482761884162111</v>
      </c>
    </row>
    <row r="1481" spans="1:29" s="79" customFormat="1" ht="47.25" x14ac:dyDescent="0.2">
      <c r="A1481" s="363"/>
      <c r="B1481" s="110" t="s">
        <v>286</v>
      </c>
      <c r="C1481" s="106" t="s">
        <v>163</v>
      </c>
      <c r="D1481" s="289">
        <f>SUM(D1482:D1491)</f>
        <v>1860908789.95</v>
      </c>
      <c r="E1481" s="105">
        <f>SUM('ADICIONES  2018'!C1481:M1481)</f>
        <v>451913458.43000001</v>
      </c>
      <c r="F1481" s="289">
        <f t="shared" ref="F1481" si="1495">SUM(F1482:F1491)</f>
        <v>0</v>
      </c>
      <c r="G1481" s="289">
        <f t="shared" ref="G1481:J1481" si="1496">SUM(G1482:G1491)</f>
        <v>0</v>
      </c>
      <c r="H1481" s="289">
        <f t="shared" si="1496"/>
        <v>0</v>
      </c>
      <c r="I1481" s="289">
        <f t="shared" si="1496"/>
        <v>0</v>
      </c>
      <c r="J1481" s="289">
        <f t="shared" si="1496"/>
        <v>0</v>
      </c>
      <c r="K1481" s="105">
        <f t="shared" si="1473"/>
        <v>2312822248.3800001</v>
      </c>
      <c r="L1481" s="289">
        <f t="shared" ref="L1481:Q1481" si="1497">SUM(L1482:L1491)</f>
        <v>0</v>
      </c>
      <c r="M1481" s="289">
        <f t="shared" si="1497"/>
        <v>0</v>
      </c>
      <c r="N1481" s="289">
        <f t="shared" si="1497"/>
        <v>0</v>
      </c>
      <c r="O1481" s="289">
        <f t="shared" si="1497"/>
        <v>487388550</v>
      </c>
      <c r="P1481" s="289">
        <f t="shared" si="1497"/>
        <v>0</v>
      </c>
      <c r="Q1481" s="289">
        <f t="shared" si="1497"/>
        <v>0</v>
      </c>
      <c r="R1481" s="105">
        <f t="shared" si="1423"/>
        <v>487388550</v>
      </c>
      <c r="S1481" s="289">
        <f t="shared" ref="S1481:Z1481" si="1498">SUM(S1482:S1491)</f>
        <v>782869450</v>
      </c>
      <c r="T1481" s="289">
        <f t="shared" si="1498"/>
        <v>118980336</v>
      </c>
      <c r="U1481" s="289">
        <f t="shared" si="1498"/>
        <v>187967770</v>
      </c>
      <c r="V1481" s="289">
        <f t="shared" si="1498"/>
        <v>118980336</v>
      </c>
      <c r="W1481" s="289">
        <f t="shared" si="1498"/>
        <v>118980336</v>
      </c>
      <c r="X1481" s="289">
        <f t="shared" si="1498"/>
        <v>0</v>
      </c>
      <c r="Y1481" s="289">
        <f t="shared" si="1498"/>
        <v>0</v>
      </c>
      <c r="Z1481" s="289">
        <f t="shared" si="1498"/>
        <v>0</v>
      </c>
      <c r="AA1481" s="289">
        <f t="shared" si="1491"/>
        <v>1327778228</v>
      </c>
      <c r="AB1481" s="289">
        <f t="shared" si="1425"/>
        <v>1815166778</v>
      </c>
      <c r="AC1481" s="104">
        <f t="shared" si="1426"/>
        <v>0.78482761884162111</v>
      </c>
    </row>
    <row r="1482" spans="1:29" x14ac:dyDescent="0.2">
      <c r="B1482" s="144" t="s">
        <v>287</v>
      </c>
      <c r="C1482" s="98" t="s">
        <v>164</v>
      </c>
      <c r="D1482" s="291">
        <v>742886781.05999994</v>
      </c>
      <c r="E1482" s="285">
        <f>SUM('ADICIONES  2018'!C1482:M1482)</f>
        <v>0</v>
      </c>
      <c r="F1482" s="291"/>
      <c r="G1482" s="291"/>
      <c r="H1482" s="291"/>
      <c r="I1482" s="291"/>
      <c r="J1482" s="291"/>
      <c r="K1482" s="287">
        <f t="shared" si="1473"/>
        <v>742886781.05999994</v>
      </c>
      <c r="L1482" s="291">
        <v>0</v>
      </c>
      <c r="M1482" s="291"/>
      <c r="N1482" s="291"/>
      <c r="O1482" s="291">
        <v>0</v>
      </c>
      <c r="P1482" s="291"/>
      <c r="Q1482" s="291"/>
      <c r="R1482" s="287">
        <f t="shared" si="1423"/>
        <v>0</v>
      </c>
      <c r="S1482" s="291">
        <v>442466508</v>
      </c>
      <c r="T1482" s="291">
        <v>73744418</v>
      </c>
      <c r="U1482" s="291">
        <v>73744418</v>
      </c>
      <c r="V1482" s="291">
        <v>73744418</v>
      </c>
      <c r="W1482" s="291">
        <v>73744418</v>
      </c>
      <c r="X1482" s="291"/>
      <c r="Y1482" s="291"/>
      <c r="Z1482" s="291"/>
      <c r="AA1482" s="290">
        <f t="shared" si="1491"/>
        <v>737444180</v>
      </c>
      <c r="AB1482" s="290">
        <f t="shared" si="1425"/>
        <v>737444180</v>
      </c>
      <c r="AC1482" s="37">
        <f t="shared" si="1426"/>
        <v>0.9926737139510895</v>
      </c>
    </row>
    <row r="1483" spans="1:29" x14ac:dyDescent="0.2">
      <c r="A1483" s="372"/>
      <c r="B1483" s="144" t="s">
        <v>287</v>
      </c>
      <c r="C1483" s="98" t="s">
        <v>164</v>
      </c>
      <c r="D1483" s="291"/>
      <c r="E1483" s="285">
        <f>SUM('ADICIONES  2018'!C1483:M1483)</f>
        <v>142046234.94</v>
      </c>
      <c r="F1483" s="291"/>
      <c r="G1483" s="291"/>
      <c r="H1483" s="291"/>
      <c r="I1483" s="291"/>
      <c r="J1483" s="291"/>
      <c r="K1483" s="287">
        <f t="shared" si="1473"/>
        <v>142046234.94</v>
      </c>
      <c r="L1483" s="291"/>
      <c r="M1483" s="291"/>
      <c r="N1483" s="291"/>
      <c r="O1483" s="291"/>
      <c r="P1483" s="291"/>
      <c r="Q1483" s="291"/>
      <c r="R1483" s="287">
        <f t="shared" si="1423"/>
        <v>0</v>
      </c>
      <c r="S1483" s="291"/>
      <c r="T1483" s="291"/>
      <c r="U1483" s="291"/>
      <c r="V1483" s="291"/>
      <c r="W1483" s="291">
        <v>0</v>
      </c>
      <c r="X1483" s="291"/>
      <c r="Y1483" s="291"/>
      <c r="Z1483" s="291"/>
      <c r="AA1483" s="290">
        <f t="shared" ref="AA1483:AA1491" si="1499">SUM(S1483:Z1483)</f>
        <v>0</v>
      </c>
      <c r="AB1483" s="290">
        <f t="shared" ref="AB1483:AB1491" si="1500">+AA1483+R1483</f>
        <v>0</v>
      </c>
      <c r="AC1483" s="37">
        <f t="shared" ref="AC1483:AC1491" si="1501">+AB1483/K1483</f>
        <v>0</v>
      </c>
    </row>
    <row r="1484" spans="1:29" s="5" customFormat="1" x14ac:dyDescent="0.2">
      <c r="A1484" s="364"/>
      <c r="B1484" s="144" t="s">
        <v>287</v>
      </c>
      <c r="C1484" s="98" t="s">
        <v>164</v>
      </c>
      <c r="D1484" s="291">
        <v>233691341.94</v>
      </c>
      <c r="E1484" s="285">
        <f>SUM('ADICIONES  2018'!C1484:M1484)</f>
        <v>0</v>
      </c>
      <c r="F1484" s="291"/>
      <c r="G1484" s="291"/>
      <c r="H1484" s="291"/>
      <c r="I1484" s="291"/>
      <c r="J1484" s="291"/>
      <c r="K1484" s="287">
        <f t="shared" si="1473"/>
        <v>233691341.94</v>
      </c>
      <c r="L1484" s="291">
        <v>0</v>
      </c>
      <c r="M1484" s="291"/>
      <c r="N1484" s="291"/>
      <c r="O1484" s="291">
        <v>0</v>
      </c>
      <c r="P1484" s="291"/>
      <c r="Q1484" s="291"/>
      <c r="R1484" s="287">
        <f t="shared" si="1423"/>
        <v>0</v>
      </c>
      <c r="S1484" s="291">
        <v>271415505.5</v>
      </c>
      <c r="T1484" s="291">
        <v>45235918</v>
      </c>
      <c r="U1484" s="291">
        <v>45235918</v>
      </c>
      <c r="V1484" s="291">
        <v>45235918</v>
      </c>
      <c r="W1484" s="291">
        <v>45235918</v>
      </c>
      <c r="X1484" s="291"/>
      <c r="Y1484" s="291"/>
      <c r="Z1484" s="291"/>
      <c r="AA1484" s="290">
        <f t="shared" si="1499"/>
        <v>452359177.5</v>
      </c>
      <c r="AB1484" s="290">
        <f t="shared" si="1500"/>
        <v>452359177.5</v>
      </c>
      <c r="AC1484" s="37">
        <f t="shared" si="1501"/>
        <v>1.9357121823372589</v>
      </c>
    </row>
    <row r="1485" spans="1:29" s="5" customFormat="1" x14ac:dyDescent="0.2">
      <c r="A1485" s="372"/>
      <c r="B1485" s="144" t="s">
        <v>287</v>
      </c>
      <c r="C1485" s="98" t="s">
        <v>164</v>
      </c>
      <c r="D1485" s="291"/>
      <c r="E1485" s="285">
        <f>SUM('ADICIONES  2018'!C1485:M1485)</f>
        <v>309139668.06</v>
      </c>
      <c r="F1485" s="291"/>
      <c r="G1485" s="291"/>
      <c r="H1485" s="291"/>
      <c r="I1485" s="291"/>
      <c r="J1485" s="291"/>
      <c r="K1485" s="287">
        <f t="shared" si="1473"/>
        <v>309139668.06</v>
      </c>
      <c r="L1485" s="291"/>
      <c r="M1485" s="291"/>
      <c r="N1485" s="291"/>
      <c r="O1485" s="291"/>
      <c r="P1485" s="291"/>
      <c r="Q1485" s="291"/>
      <c r="R1485" s="287">
        <f t="shared" si="1423"/>
        <v>0</v>
      </c>
      <c r="S1485" s="291"/>
      <c r="T1485" s="291"/>
      <c r="U1485" s="291"/>
      <c r="V1485" s="291"/>
      <c r="W1485" s="291">
        <v>0</v>
      </c>
      <c r="X1485" s="291"/>
      <c r="Y1485" s="291"/>
      <c r="Z1485" s="291"/>
      <c r="AA1485" s="290">
        <f t="shared" si="1499"/>
        <v>0</v>
      </c>
      <c r="AB1485" s="290">
        <f t="shared" si="1500"/>
        <v>0</v>
      </c>
      <c r="AC1485" s="37">
        <f t="shared" si="1501"/>
        <v>0</v>
      </c>
    </row>
    <row r="1486" spans="1:29" x14ac:dyDescent="0.2">
      <c r="B1486" s="144" t="s">
        <v>287</v>
      </c>
      <c r="C1486" s="98" t="s">
        <v>164</v>
      </c>
      <c r="D1486" s="291">
        <v>206234746.56999999</v>
      </c>
      <c r="E1486" s="285">
        <f>SUM('ADICIONES  2018'!C1486:M1486)</f>
        <v>0</v>
      </c>
      <c r="F1486" s="291"/>
      <c r="G1486" s="291"/>
      <c r="H1486" s="291"/>
      <c r="I1486" s="291"/>
      <c r="J1486" s="291"/>
      <c r="K1486" s="287">
        <f t="shared" si="1473"/>
        <v>206234746.56999999</v>
      </c>
      <c r="L1486" s="291">
        <v>0</v>
      </c>
      <c r="M1486" s="291"/>
      <c r="N1486" s="291"/>
      <c r="O1486" s="291">
        <v>0</v>
      </c>
      <c r="P1486" s="291"/>
      <c r="Q1486" s="291"/>
      <c r="R1486" s="287">
        <f t="shared" si="1423"/>
        <v>0</v>
      </c>
      <c r="S1486" s="291">
        <v>68987436.5</v>
      </c>
      <c r="T1486" s="291">
        <v>0</v>
      </c>
      <c r="U1486" s="291">
        <v>68987434</v>
      </c>
      <c r="V1486" s="291">
        <v>0</v>
      </c>
      <c r="W1486" s="291">
        <v>0</v>
      </c>
      <c r="X1486" s="291"/>
      <c r="Y1486" s="291"/>
      <c r="Z1486" s="291"/>
      <c r="AA1486" s="290">
        <f t="shared" si="1499"/>
        <v>137974870.5</v>
      </c>
      <c r="AB1486" s="290">
        <f t="shared" si="1500"/>
        <v>137974870.5</v>
      </c>
      <c r="AC1486" s="37">
        <f t="shared" si="1501"/>
        <v>0.66901854704279284</v>
      </c>
    </row>
    <row r="1487" spans="1:29" x14ac:dyDescent="0.2">
      <c r="A1487" s="372"/>
      <c r="B1487" s="144" t="s">
        <v>287</v>
      </c>
      <c r="C1487" s="98" t="s">
        <v>164</v>
      </c>
      <c r="D1487" s="291"/>
      <c r="E1487" s="285">
        <f>SUM('ADICIONES  2018'!C1487:M1487)</f>
        <v>727555.43</v>
      </c>
      <c r="F1487" s="291"/>
      <c r="G1487" s="291"/>
      <c r="H1487" s="291"/>
      <c r="I1487" s="291"/>
      <c r="J1487" s="291"/>
      <c r="K1487" s="287">
        <f t="shared" si="1473"/>
        <v>727555.43</v>
      </c>
      <c r="L1487" s="291"/>
      <c r="M1487" s="291"/>
      <c r="N1487" s="291"/>
      <c r="O1487" s="291"/>
      <c r="P1487" s="291"/>
      <c r="Q1487" s="291"/>
      <c r="R1487" s="287">
        <f t="shared" si="1423"/>
        <v>0</v>
      </c>
      <c r="S1487" s="291"/>
      <c r="T1487" s="291"/>
      <c r="U1487" s="291"/>
      <c r="V1487" s="291"/>
      <c r="W1487" s="291">
        <v>0</v>
      </c>
      <c r="X1487" s="291"/>
      <c r="Y1487" s="291"/>
      <c r="Z1487" s="291"/>
      <c r="AA1487" s="290">
        <f t="shared" si="1499"/>
        <v>0</v>
      </c>
      <c r="AB1487" s="290">
        <f t="shared" si="1500"/>
        <v>0</v>
      </c>
      <c r="AC1487" s="37">
        <f t="shared" si="1501"/>
        <v>0</v>
      </c>
    </row>
    <row r="1488" spans="1:29" x14ac:dyDescent="0.2">
      <c r="B1488" s="144" t="s">
        <v>287</v>
      </c>
      <c r="C1488" s="98" t="s">
        <v>874</v>
      </c>
      <c r="D1488" s="291">
        <v>190707451.68000001</v>
      </c>
      <c r="E1488" s="285">
        <f>SUM('ADICIONES  2018'!C1488:M1488)</f>
        <v>0</v>
      </c>
      <c r="F1488" s="291"/>
      <c r="G1488" s="291"/>
      <c r="H1488" s="291"/>
      <c r="I1488" s="291"/>
      <c r="J1488" s="291"/>
      <c r="K1488" s="287">
        <f t="shared" si="1473"/>
        <v>190707451.68000001</v>
      </c>
      <c r="L1488" s="291">
        <v>0</v>
      </c>
      <c r="M1488" s="291"/>
      <c r="N1488" s="291"/>
      <c r="O1488" s="291">
        <v>0</v>
      </c>
      <c r="P1488" s="291"/>
      <c r="Q1488" s="291"/>
      <c r="R1488" s="287">
        <f t="shared" si="1423"/>
        <v>0</v>
      </c>
      <c r="S1488" s="291">
        <v>0</v>
      </c>
      <c r="T1488" s="291">
        <v>0</v>
      </c>
      <c r="U1488" s="291">
        <v>0</v>
      </c>
      <c r="V1488" s="291">
        <v>0</v>
      </c>
      <c r="W1488" s="291">
        <v>0</v>
      </c>
      <c r="X1488" s="291"/>
      <c r="Y1488" s="291"/>
      <c r="Z1488" s="291"/>
      <c r="AA1488" s="290">
        <f t="shared" si="1499"/>
        <v>0</v>
      </c>
      <c r="AB1488" s="290">
        <f t="shared" si="1500"/>
        <v>0</v>
      </c>
      <c r="AC1488" s="37">
        <f t="shared" si="1501"/>
        <v>0</v>
      </c>
    </row>
    <row r="1489" spans="1:29" x14ac:dyDescent="0.2">
      <c r="B1489" s="144" t="s">
        <v>288</v>
      </c>
      <c r="C1489" s="98" t="s">
        <v>165</v>
      </c>
      <c r="D1489" s="291">
        <v>141423468.19999999</v>
      </c>
      <c r="E1489" s="285">
        <f>SUM('ADICIONES  2018'!C1489:M1489)</f>
        <v>0</v>
      </c>
      <c r="F1489" s="291"/>
      <c r="G1489" s="291"/>
      <c r="H1489" s="291"/>
      <c r="I1489" s="291"/>
      <c r="J1489" s="291"/>
      <c r="K1489" s="287">
        <f t="shared" si="1473"/>
        <v>141423468.19999999</v>
      </c>
      <c r="L1489" s="291">
        <v>0</v>
      </c>
      <c r="M1489" s="291"/>
      <c r="N1489" s="291"/>
      <c r="O1489" s="291">
        <v>141423529</v>
      </c>
      <c r="P1489" s="291"/>
      <c r="Q1489" s="291"/>
      <c r="R1489" s="287">
        <f t="shared" si="1423"/>
        <v>141423529</v>
      </c>
      <c r="S1489" s="291">
        <v>0</v>
      </c>
      <c r="T1489" s="291">
        <v>0</v>
      </c>
      <c r="U1489" s="291">
        <v>0</v>
      </c>
      <c r="V1489" s="291">
        <v>0</v>
      </c>
      <c r="W1489" s="291">
        <v>0</v>
      </c>
      <c r="X1489" s="291"/>
      <c r="Y1489" s="291"/>
      <c r="Z1489" s="291"/>
      <c r="AA1489" s="290">
        <f t="shared" si="1499"/>
        <v>0</v>
      </c>
      <c r="AB1489" s="290">
        <f t="shared" si="1500"/>
        <v>141423529</v>
      </c>
      <c r="AC1489" s="37">
        <f t="shared" si="1501"/>
        <v>1.0000004299145027</v>
      </c>
    </row>
    <row r="1490" spans="1:29" x14ac:dyDescent="0.2">
      <c r="B1490" s="144" t="s">
        <v>289</v>
      </c>
      <c r="C1490" s="98" t="s">
        <v>166</v>
      </c>
      <c r="D1490" s="291">
        <v>345965000.5</v>
      </c>
      <c r="E1490" s="285">
        <f>SUM('ADICIONES  2018'!C1490:M1490)</f>
        <v>0</v>
      </c>
      <c r="F1490" s="291"/>
      <c r="G1490" s="291"/>
      <c r="H1490" s="291"/>
      <c r="I1490" s="291"/>
      <c r="J1490" s="291"/>
      <c r="K1490" s="287">
        <f t="shared" si="1473"/>
        <v>345965000.5</v>
      </c>
      <c r="L1490" s="291">
        <v>0</v>
      </c>
      <c r="M1490" s="291"/>
      <c r="N1490" s="291"/>
      <c r="O1490" s="291">
        <v>345965021</v>
      </c>
      <c r="P1490" s="291"/>
      <c r="Q1490" s="291"/>
      <c r="R1490" s="287">
        <f t="shared" si="1423"/>
        <v>345965021</v>
      </c>
      <c r="S1490" s="291">
        <v>0</v>
      </c>
      <c r="T1490" s="291">
        <v>0</v>
      </c>
      <c r="U1490" s="291">
        <v>0</v>
      </c>
      <c r="V1490" s="291">
        <v>0</v>
      </c>
      <c r="W1490" s="291">
        <v>0</v>
      </c>
      <c r="X1490" s="291"/>
      <c r="Y1490" s="291"/>
      <c r="Z1490" s="291"/>
      <c r="AA1490" s="290">
        <f t="shared" si="1499"/>
        <v>0</v>
      </c>
      <c r="AB1490" s="290">
        <f t="shared" si="1500"/>
        <v>345965021</v>
      </c>
      <c r="AC1490" s="37">
        <f t="shared" si="1501"/>
        <v>1.0000000592545488</v>
      </c>
    </row>
    <row r="1491" spans="1:29" ht="28.5" hidden="1" x14ac:dyDescent="0.2">
      <c r="B1491" s="144" t="s">
        <v>1735</v>
      </c>
      <c r="C1491" s="98" t="s">
        <v>1736</v>
      </c>
      <c r="D1491" s="291">
        <v>0</v>
      </c>
      <c r="E1491" s="285">
        <f>SUM('ADICIONES  2018'!C1491:M1491)</f>
        <v>0</v>
      </c>
      <c r="F1491" s="291"/>
      <c r="G1491" s="291"/>
      <c r="H1491" s="291"/>
      <c r="I1491" s="291"/>
      <c r="J1491" s="291"/>
      <c r="K1491" s="287">
        <f t="shared" si="1473"/>
        <v>0</v>
      </c>
      <c r="L1491" s="291">
        <v>0</v>
      </c>
      <c r="M1491" s="291"/>
      <c r="N1491" s="291"/>
      <c r="O1491" s="291">
        <v>0</v>
      </c>
      <c r="P1491" s="291"/>
      <c r="Q1491" s="291"/>
      <c r="R1491" s="287">
        <f t="shared" si="1423"/>
        <v>0</v>
      </c>
      <c r="S1491" s="291">
        <v>0</v>
      </c>
      <c r="T1491" s="291">
        <v>0</v>
      </c>
      <c r="U1491" s="291">
        <v>0</v>
      </c>
      <c r="V1491" s="291">
        <v>0</v>
      </c>
      <c r="W1491" s="291">
        <v>0</v>
      </c>
      <c r="X1491" s="291"/>
      <c r="Y1491" s="291"/>
      <c r="Z1491" s="291"/>
      <c r="AA1491" s="290">
        <f t="shared" si="1499"/>
        <v>0</v>
      </c>
      <c r="AB1491" s="290">
        <f t="shared" si="1500"/>
        <v>0</v>
      </c>
      <c r="AC1491" s="37" t="e">
        <f t="shared" si="1501"/>
        <v>#DIV/0!</v>
      </c>
    </row>
    <row r="1492" spans="1:29" s="79" customFormat="1" ht="63" x14ac:dyDescent="0.2">
      <c r="A1492" s="363"/>
      <c r="B1492" s="110" t="s">
        <v>290</v>
      </c>
      <c r="C1492" s="106" t="s">
        <v>167</v>
      </c>
      <c r="D1492" s="289">
        <f>SUM(D1493:D1495)</f>
        <v>1578124800</v>
      </c>
      <c r="E1492" s="105">
        <f>SUM('ADICIONES  2018'!C1492:M1492)</f>
        <v>55104160</v>
      </c>
      <c r="F1492" s="289">
        <f t="shared" ref="F1492" si="1502">SUM(F1493:F1495)</f>
        <v>0</v>
      </c>
      <c r="G1492" s="289">
        <f t="shared" ref="G1492:J1492" si="1503">SUM(G1493:G1495)</f>
        <v>0</v>
      </c>
      <c r="H1492" s="289">
        <f t="shared" si="1503"/>
        <v>0</v>
      </c>
      <c r="I1492" s="289">
        <f t="shared" si="1503"/>
        <v>0</v>
      </c>
      <c r="J1492" s="289">
        <f t="shared" si="1503"/>
        <v>0</v>
      </c>
      <c r="K1492" s="105">
        <f t="shared" si="1473"/>
        <v>1633228960</v>
      </c>
      <c r="L1492" s="289">
        <f t="shared" ref="L1492:Q1492" si="1504">SUM(L1493:L1495)</f>
        <v>0</v>
      </c>
      <c r="M1492" s="289">
        <f t="shared" si="1504"/>
        <v>0</v>
      </c>
      <c r="N1492" s="289">
        <f t="shared" si="1504"/>
        <v>0</v>
      </c>
      <c r="O1492" s="289">
        <f t="shared" si="1504"/>
        <v>1633228960</v>
      </c>
      <c r="P1492" s="289">
        <f t="shared" si="1504"/>
        <v>0</v>
      </c>
      <c r="Q1492" s="289">
        <f t="shared" si="1504"/>
        <v>0</v>
      </c>
      <c r="R1492" s="105">
        <f t="shared" si="1423"/>
        <v>1633228960</v>
      </c>
      <c r="S1492" s="289">
        <f t="shared" ref="S1492:Z1492" si="1505">SUM(S1493:S1495)</f>
        <v>0</v>
      </c>
      <c r="T1492" s="289">
        <f t="shared" si="1505"/>
        <v>0</v>
      </c>
      <c r="U1492" s="289">
        <f t="shared" si="1505"/>
        <v>0</v>
      </c>
      <c r="V1492" s="289">
        <f t="shared" si="1505"/>
        <v>712676534</v>
      </c>
      <c r="W1492" s="289">
        <f t="shared" si="1505"/>
        <v>0</v>
      </c>
      <c r="X1492" s="289">
        <f t="shared" si="1505"/>
        <v>0</v>
      </c>
      <c r="Y1492" s="289">
        <f t="shared" si="1505"/>
        <v>0</v>
      </c>
      <c r="Z1492" s="289">
        <f t="shared" si="1505"/>
        <v>0</v>
      </c>
      <c r="AA1492" s="289">
        <f t="shared" si="1491"/>
        <v>712676534</v>
      </c>
      <c r="AB1492" s="289">
        <f t="shared" si="1425"/>
        <v>2345905494</v>
      </c>
      <c r="AC1492" s="104">
        <f t="shared" si="1426"/>
        <v>1.4363604561604149</v>
      </c>
    </row>
    <row r="1493" spans="1:29" ht="42.75" hidden="1" x14ac:dyDescent="0.2">
      <c r="B1493" s="97" t="s">
        <v>291</v>
      </c>
      <c r="C1493" s="98" t="s">
        <v>168</v>
      </c>
      <c r="D1493" s="291">
        <v>0</v>
      </c>
      <c r="E1493" s="285">
        <f>SUM('ADICIONES  2018'!C1493:M1493)</f>
        <v>0</v>
      </c>
      <c r="F1493" s="291"/>
      <c r="G1493" s="291"/>
      <c r="H1493" s="291"/>
      <c r="I1493" s="291"/>
      <c r="J1493" s="291"/>
      <c r="K1493" s="287">
        <f t="shared" si="1473"/>
        <v>0</v>
      </c>
      <c r="L1493" s="291">
        <v>0</v>
      </c>
      <c r="M1493" s="291"/>
      <c r="N1493" s="291"/>
      <c r="O1493" s="291">
        <v>0</v>
      </c>
      <c r="P1493" s="291"/>
      <c r="Q1493" s="291"/>
      <c r="R1493" s="287">
        <f t="shared" si="1423"/>
        <v>0</v>
      </c>
      <c r="S1493" s="291"/>
      <c r="T1493" s="291"/>
      <c r="U1493" s="291"/>
      <c r="V1493" s="291">
        <v>0</v>
      </c>
      <c r="W1493" s="291"/>
      <c r="X1493" s="291"/>
      <c r="Y1493" s="291"/>
      <c r="Z1493" s="291"/>
      <c r="AA1493" s="290">
        <f t="shared" si="1491"/>
        <v>0</v>
      </c>
      <c r="AB1493" s="290">
        <f t="shared" si="1425"/>
        <v>0</v>
      </c>
      <c r="AC1493" s="113" t="e">
        <f t="shared" si="1426"/>
        <v>#DIV/0!</v>
      </c>
    </row>
    <row r="1494" spans="1:29" ht="42.75" x14ac:dyDescent="0.2">
      <c r="A1494" s="372"/>
      <c r="B1494" s="97" t="s">
        <v>291</v>
      </c>
      <c r="C1494" s="98" t="s">
        <v>168</v>
      </c>
      <c r="D1494" s="291"/>
      <c r="E1494" s="285">
        <f>SUM('ADICIONES  2018'!C1494:M1494)</f>
        <v>55104160</v>
      </c>
      <c r="F1494" s="291"/>
      <c r="G1494" s="291"/>
      <c r="H1494" s="291"/>
      <c r="I1494" s="291"/>
      <c r="J1494" s="291"/>
      <c r="K1494" s="287">
        <f t="shared" si="1473"/>
        <v>55104160</v>
      </c>
      <c r="L1494" s="291"/>
      <c r="M1494" s="291"/>
      <c r="N1494" s="291"/>
      <c r="O1494" s="291"/>
      <c r="P1494" s="291"/>
      <c r="Q1494" s="291"/>
      <c r="R1494" s="287">
        <f t="shared" si="1423"/>
        <v>0</v>
      </c>
      <c r="S1494" s="291"/>
      <c r="T1494" s="291"/>
      <c r="U1494" s="291"/>
      <c r="V1494" s="291"/>
      <c r="W1494" s="291"/>
      <c r="X1494" s="291"/>
      <c r="Y1494" s="291"/>
      <c r="Z1494" s="291"/>
      <c r="AA1494" s="290">
        <f t="shared" ref="AA1494" si="1506">SUM(S1494:Z1494)</f>
        <v>0</v>
      </c>
      <c r="AB1494" s="290">
        <f t="shared" ref="AB1494" si="1507">+AA1494+R1494</f>
        <v>0</v>
      </c>
      <c r="AC1494" s="113">
        <f t="shared" ref="AC1494" si="1508">+AB1494/K1494</f>
        <v>0</v>
      </c>
    </row>
    <row r="1495" spans="1:29" s="21" customFormat="1" ht="45" x14ac:dyDescent="0.2">
      <c r="A1495" s="92"/>
      <c r="B1495" s="97" t="s">
        <v>291</v>
      </c>
      <c r="C1495" s="112" t="s">
        <v>168</v>
      </c>
      <c r="D1495" s="291">
        <v>1578124800</v>
      </c>
      <c r="E1495" s="285">
        <f>SUM('ADICIONES  2018'!C1495:M1495)</f>
        <v>0</v>
      </c>
      <c r="F1495" s="291"/>
      <c r="G1495" s="291"/>
      <c r="H1495" s="291"/>
      <c r="I1495" s="291"/>
      <c r="J1495" s="291"/>
      <c r="K1495" s="285">
        <f t="shared" si="1473"/>
        <v>1578124800</v>
      </c>
      <c r="L1495" s="291">
        <v>0</v>
      </c>
      <c r="M1495" s="291"/>
      <c r="N1495" s="291"/>
      <c r="O1495" s="291">
        <v>1633228960</v>
      </c>
      <c r="P1495" s="291"/>
      <c r="Q1495" s="291"/>
      <c r="R1495" s="285">
        <f t="shared" si="1423"/>
        <v>1633228960</v>
      </c>
      <c r="S1495" s="291"/>
      <c r="T1495" s="291"/>
      <c r="U1495" s="291"/>
      <c r="V1495" s="291">
        <v>712676534</v>
      </c>
      <c r="W1495" s="291"/>
      <c r="X1495" s="291"/>
      <c r="Y1495" s="291"/>
      <c r="Z1495" s="291"/>
      <c r="AA1495" s="291">
        <f t="shared" si="1491"/>
        <v>712676534</v>
      </c>
      <c r="AB1495" s="291">
        <f t="shared" si="1425"/>
        <v>2345905494</v>
      </c>
      <c r="AC1495" s="113">
        <f t="shared" si="1426"/>
        <v>1.4865145608256076</v>
      </c>
    </row>
    <row r="1496" spans="1:29" s="79" customFormat="1" ht="31.5" x14ac:dyDescent="0.2">
      <c r="A1496" s="363"/>
      <c r="B1496" s="110" t="s">
        <v>292</v>
      </c>
      <c r="C1496" s="106" t="s">
        <v>875</v>
      </c>
      <c r="D1496" s="289">
        <f>SUM(D1497:D1503)</f>
        <v>0</v>
      </c>
      <c r="E1496" s="105">
        <f>SUM('ADICIONES  2018'!C1496:M1496)</f>
        <v>18324000000</v>
      </c>
      <c r="F1496" s="289">
        <f t="shared" ref="F1496:J1496" si="1509">SUM(F1497:F1503)</f>
        <v>0</v>
      </c>
      <c r="G1496" s="289">
        <f t="shared" si="1509"/>
        <v>0</v>
      </c>
      <c r="H1496" s="289">
        <f t="shared" si="1509"/>
        <v>0</v>
      </c>
      <c r="I1496" s="289">
        <f t="shared" si="1509"/>
        <v>0</v>
      </c>
      <c r="J1496" s="289">
        <f t="shared" si="1509"/>
        <v>0</v>
      </c>
      <c r="K1496" s="105">
        <f t="shared" si="1473"/>
        <v>18324000000</v>
      </c>
      <c r="L1496" s="289">
        <f t="shared" ref="L1496:Q1496" si="1510">SUM(L1497:L1503)</f>
        <v>0</v>
      </c>
      <c r="M1496" s="289">
        <f t="shared" si="1510"/>
        <v>0</v>
      </c>
      <c r="N1496" s="289">
        <f t="shared" si="1510"/>
        <v>0</v>
      </c>
      <c r="O1496" s="289">
        <f t="shared" si="1510"/>
        <v>0</v>
      </c>
      <c r="P1496" s="289">
        <f t="shared" si="1510"/>
        <v>17524000000</v>
      </c>
      <c r="Q1496" s="289">
        <f t="shared" si="1510"/>
        <v>0</v>
      </c>
      <c r="R1496" s="105">
        <f t="shared" si="1423"/>
        <v>17524000000</v>
      </c>
      <c r="S1496" s="289">
        <f t="shared" ref="S1496:Z1496" si="1511">SUM(S1497:S1503)</f>
        <v>0</v>
      </c>
      <c r="T1496" s="289">
        <f t="shared" si="1511"/>
        <v>800000000</v>
      </c>
      <c r="U1496" s="289">
        <f t="shared" si="1511"/>
        <v>0</v>
      </c>
      <c r="V1496" s="289">
        <f t="shared" si="1511"/>
        <v>0</v>
      </c>
      <c r="W1496" s="289">
        <f t="shared" si="1511"/>
        <v>0</v>
      </c>
      <c r="X1496" s="289">
        <f t="shared" si="1511"/>
        <v>0</v>
      </c>
      <c r="Y1496" s="289">
        <f t="shared" si="1511"/>
        <v>0</v>
      </c>
      <c r="Z1496" s="289">
        <f t="shared" si="1511"/>
        <v>0</v>
      </c>
      <c r="AA1496" s="289">
        <f t="shared" si="1491"/>
        <v>800000000</v>
      </c>
      <c r="AB1496" s="289">
        <f t="shared" si="1425"/>
        <v>18324000000</v>
      </c>
      <c r="AC1496" s="104">
        <f t="shared" si="1426"/>
        <v>1</v>
      </c>
    </row>
    <row r="1497" spans="1:29" ht="42.75" hidden="1" x14ac:dyDescent="0.2">
      <c r="B1497" s="97" t="s">
        <v>293</v>
      </c>
      <c r="C1497" s="98" t="s">
        <v>169</v>
      </c>
      <c r="D1497" s="290">
        <v>0</v>
      </c>
      <c r="E1497" s="285">
        <f>SUM('ADICIONES  2018'!C1497:M1497)</f>
        <v>0</v>
      </c>
      <c r="F1497" s="290"/>
      <c r="G1497" s="290"/>
      <c r="H1497" s="290"/>
      <c r="I1497" s="290"/>
      <c r="J1497" s="290"/>
      <c r="K1497" s="287">
        <f t="shared" si="1473"/>
        <v>0</v>
      </c>
      <c r="L1497" s="290">
        <v>0</v>
      </c>
      <c r="M1497" s="290"/>
      <c r="N1497" s="290"/>
      <c r="O1497" s="290"/>
      <c r="P1497" s="290">
        <v>0</v>
      </c>
      <c r="Q1497" s="290"/>
      <c r="R1497" s="287">
        <f t="shared" si="1423"/>
        <v>0</v>
      </c>
      <c r="S1497" s="290"/>
      <c r="T1497" s="290">
        <v>0</v>
      </c>
      <c r="U1497" s="290"/>
      <c r="V1497" s="290"/>
      <c r="W1497" s="290"/>
      <c r="X1497" s="290"/>
      <c r="Y1497" s="290"/>
      <c r="Z1497" s="290"/>
      <c r="AA1497" s="290">
        <f t="shared" si="1491"/>
        <v>0</v>
      </c>
      <c r="AB1497" s="290">
        <f t="shared" si="1425"/>
        <v>0</v>
      </c>
      <c r="AC1497" s="37" t="e">
        <f t="shared" si="1426"/>
        <v>#DIV/0!</v>
      </c>
    </row>
    <row r="1498" spans="1:29" ht="42.75" hidden="1" x14ac:dyDescent="0.2">
      <c r="B1498" s="97" t="s">
        <v>293</v>
      </c>
      <c r="C1498" s="98" t="s">
        <v>169</v>
      </c>
      <c r="D1498" s="290">
        <v>0</v>
      </c>
      <c r="E1498" s="285">
        <f>SUM('ADICIONES  2018'!C1498:M1498)</f>
        <v>0</v>
      </c>
      <c r="F1498" s="290"/>
      <c r="G1498" s="290"/>
      <c r="H1498" s="290"/>
      <c r="I1498" s="290"/>
      <c r="J1498" s="290"/>
      <c r="K1498" s="287">
        <f t="shared" si="1473"/>
        <v>0</v>
      </c>
      <c r="L1498" s="290">
        <v>0</v>
      </c>
      <c r="M1498" s="290"/>
      <c r="N1498" s="290"/>
      <c r="O1498" s="290"/>
      <c r="P1498" s="290">
        <v>0</v>
      </c>
      <c r="Q1498" s="290"/>
      <c r="R1498" s="287">
        <f t="shared" si="1423"/>
        <v>0</v>
      </c>
      <c r="S1498" s="290"/>
      <c r="T1498" s="290">
        <v>0</v>
      </c>
      <c r="U1498" s="290"/>
      <c r="V1498" s="290"/>
      <c r="W1498" s="290"/>
      <c r="X1498" s="290"/>
      <c r="Y1498" s="290"/>
      <c r="Z1498" s="290"/>
      <c r="AA1498" s="290">
        <f t="shared" si="1491"/>
        <v>0</v>
      </c>
      <c r="AB1498" s="290">
        <f t="shared" si="1425"/>
        <v>0</v>
      </c>
      <c r="AC1498" s="37" t="e">
        <f t="shared" si="1426"/>
        <v>#DIV/0!</v>
      </c>
    </row>
    <row r="1499" spans="1:29" ht="42.75" hidden="1" x14ac:dyDescent="0.2">
      <c r="B1499" s="97" t="s">
        <v>293</v>
      </c>
      <c r="C1499" s="98" t="s">
        <v>169</v>
      </c>
      <c r="D1499" s="290">
        <v>0</v>
      </c>
      <c r="E1499" s="285">
        <f>SUM('ADICIONES  2018'!C1499:M1499)</f>
        <v>0</v>
      </c>
      <c r="F1499" s="290"/>
      <c r="G1499" s="290"/>
      <c r="H1499" s="290"/>
      <c r="I1499" s="290"/>
      <c r="J1499" s="290"/>
      <c r="K1499" s="287">
        <f t="shared" si="1473"/>
        <v>0</v>
      </c>
      <c r="L1499" s="290">
        <v>0</v>
      </c>
      <c r="M1499" s="290"/>
      <c r="N1499" s="290"/>
      <c r="O1499" s="290"/>
      <c r="P1499" s="290">
        <v>0</v>
      </c>
      <c r="Q1499" s="290"/>
      <c r="R1499" s="287">
        <f t="shared" si="1423"/>
        <v>0</v>
      </c>
      <c r="S1499" s="290"/>
      <c r="T1499" s="290">
        <v>0</v>
      </c>
      <c r="U1499" s="290"/>
      <c r="V1499" s="290"/>
      <c r="W1499" s="290"/>
      <c r="X1499" s="290"/>
      <c r="Y1499" s="290"/>
      <c r="Z1499" s="290"/>
      <c r="AA1499" s="290">
        <f t="shared" si="1491"/>
        <v>0</v>
      </c>
      <c r="AB1499" s="290">
        <f t="shared" si="1425"/>
        <v>0</v>
      </c>
      <c r="AC1499" s="37" t="e">
        <f t="shared" si="1426"/>
        <v>#DIV/0!</v>
      </c>
    </row>
    <row r="1500" spans="1:29" ht="42.75" hidden="1" x14ac:dyDescent="0.2">
      <c r="B1500" s="97" t="s">
        <v>293</v>
      </c>
      <c r="C1500" s="98" t="s">
        <v>169</v>
      </c>
      <c r="D1500" s="290">
        <v>0</v>
      </c>
      <c r="E1500" s="285">
        <f>SUM('ADICIONES  2018'!C1500:M1500)</f>
        <v>0</v>
      </c>
      <c r="F1500" s="290"/>
      <c r="G1500" s="290"/>
      <c r="H1500" s="290"/>
      <c r="I1500" s="290"/>
      <c r="J1500" s="290"/>
      <c r="K1500" s="287">
        <f t="shared" si="1473"/>
        <v>0</v>
      </c>
      <c r="L1500" s="290">
        <v>0</v>
      </c>
      <c r="M1500" s="290"/>
      <c r="N1500" s="290"/>
      <c r="O1500" s="290"/>
      <c r="P1500" s="290">
        <v>0</v>
      </c>
      <c r="Q1500" s="290"/>
      <c r="R1500" s="287">
        <f t="shared" si="1423"/>
        <v>0</v>
      </c>
      <c r="S1500" s="290"/>
      <c r="T1500" s="290">
        <v>0</v>
      </c>
      <c r="U1500" s="290"/>
      <c r="V1500" s="290"/>
      <c r="W1500" s="290"/>
      <c r="X1500" s="290"/>
      <c r="Y1500" s="290"/>
      <c r="Z1500" s="290"/>
      <c r="AA1500" s="290">
        <f t="shared" si="1491"/>
        <v>0</v>
      </c>
      <c r="AB1500" s="290">
        <f t="shared" si="1425"/>
        <v>0</v>
      </c>
      <c r="AC1500" s="37" t="e">
        <f t="shared" si="1426"/>
        <v>#DIV/0!</v>
      </c>
    </row>
    <row r="1501" spans="1:29" ht="42.75" hidden="1" x14ac:dyDescent="0.2">
      <c r="B1501" s="97" t="s">
        <v>293</v>
      </c>
      <c r="C1501" s="98" t="s">
        <v>169</v>
      </c>
      <c r="D1501" s="290">
        <v>0</v>
      </c>
      <c r="E1501" s="285">
        <f>SUM('ADICIONES  2018'!C1501:M1501)</f>
        <v>0</v>
      </c>
      <c r="F1501" s="290"/>
      <c r="G1501" s="290"/>
      <c r="H1501" s="290"/>
      <c r="I1501" s="290"/>
      <c r="J1501" s="290"/>
      <c r="K1501" s="287">
        <f t="shared" si="1473"/>
        <v>0</v>
      </c>
      <c r="L1501" s="290">
        <v>0</v>
      </c>
      <c r="M1501" s="290"/>
      <c r="N1501" s="290"/>
      <c r="O1501" s="290"/>
      <c r="P1501" s="290">
        <v>0</v>
      </c>
      <c r="Q1501" s="290"/>
      <c r="R1501" s="287">
        <f t="shared" si="1423"/>
        <v>0</v>
      </c>
      <c r="S1501" s="290"/>
      <c r="T1501" s="290">
        <v>0</v>
      </c>
      <c r="U1501" s="290"/>
      <c r="V1501" s="290"/>
      <c r="W1501" s="290"/>
      <c r="X1501" s="290"/>
      <c r="Y1501" s="290"/>
      <c r="Z1501" s="290"/>
      <c r="AA1501" s="290">
        <f t="shared" si="1491"/>
        <v>0</v>
      </c>
      <c r="AB1501" s="290">
        <f t="shared" si="1425"/>
        <v>0</v>
      </c>
      <c r="AC1501" s="37" t="e">
        <f t="shared" si="1426"/>
        <v>#DIV/0!</v>
      </c>
    </row>
    <row r="1502" spans="1:29" ht="42.75" x14ac:dyDescent="0.2">
      <c r="B1502" s="97" t="s">
        <v>293</v>
      </c>
      <c r="C1502" s="98" t="s">
        <v>169</v>
      </c>
      <c r="D1502" s="287">
        <v>0</v>
      </c>
      <c r="E1502" s="285">
        <f>SUM('ADICIONES  2018'!C1502:M1502)</f>
        <v>17524000000</v>
      </c>
      <c r="F1502" s="287"/>
      <c r="G1502" s="287"/>
      <c r="H1502" s="287"/>
      <c r="I1502" s="287"/>
      <c r="J1502" s="287"/>
      <c r="K1502" s="287">
        <f t="shared" si="1473"/>
        <v>17524000000</v>
      </c>
      <c r="L1502" s="287">
        <v>0</v>
      </c>
      <c r="M1502" s="287"/>
      <c r="N1502" s="287"/>
      <c r="O1502" s="287"/>
      <c r="P1502" s="287">
        <v>17524000000</v>
      </c>
      <c r="Q1502" s="287"/>
      <c r="R1502" s="287">
        <f t="shared" si="1423"/>
        <v>17524000000</v>
      </c>
      <c r="S1502" s="287"/>
      <c r="T1502" s="287">
        <v>0</v>
      </c>
      <c r="U1502" s="287"/>
      <c r="V1502" s="287"/>
      <c r="W1502" s="287"/>
      <c r="X1502" s="287"/>
      <c r="Y1502" s="287"/>
      <c r="Z1502" s="287"/>
      <c r="AA1502" s="290">
        <f t="shared" si="1491"/>
        <v>0</v>
      </c>
      <c r="AB1502" s="290">
        <f t="shared" si="1425"/>
        <v>17524000000</v>
      </c>
      <c r="AC1502" s="37">
        <f t="shared" si="1426"/>
        <v>1</v>
      </c>
    </row>
    <row r="1503" spans="1:29" ht="42.75" x14ac:dyDescent="0.2">
      <c r="B1503" s="97" t="s">
        <v>293</v>
      </c>
      <c r="C1503" s="98" t="s">
        <v>169</v>
      </c>
      <c r="D1503" s="287"/>
      <c r="E1503" s="285">
        <f>SUM('ADICIONES  2018'!C1503:M1503)</f>
        <v>800000000</v>
      </c>
      <c r="F1503" s="287"/>
      <c r="G1503" s="287"/>
      <c r="H1503" s="287"/>
      <c r="I1503" s="287"/>
      <c r="J1503" s="287"/>
      <c r="K1503" s="287">
        <f t="shared" si="1473"/>
        <v>800000000</v>
      </c>
      <c r="L1503" s="287"/>
      <c r="M1503" s="287"/>
      <c r="N1503" s="287"/>
      <c r="O1503" s="287"/>
      <c r="P1503" s="287"/>
      <c r="Q1503" s="287"/>
      <c r="R1503" s="287">
        <f t="shared" si="1423"/>
        <v>0</v>
      </c>
      <c r="S1503" s="287"/>
      <c r="T1503" s="287">
        <v>800000000</v>
      </c>
      <c r="U1503" s="287"/>
      <c r="V1503" s="287"/>
      <c r="W1503" s="287"/>
      <c r="X1503" s="287"/>
      <c r="Y1503" s="287"/>
      <c r="Z1503" s="287"/>
      <c r="AA1503" s="290">
        <f t="shared" ref="AA1503" si="1512">SUM(S1503:Z1503)</f>
        <v>800000000</v>
      </c>
      <c r="AB1503" s="290">
        <f t="shared" si="1425"/>
        <v>800000000</v>
      </c>
      <c r="AC1503" s="37">
        <f t="shared" si="1426"/>
        <v>1</v>
      </c>
    </row>
    <row r="1504" spans="1:29" s="79" customFormat="1" ht="63" x14ac:dyDescent="0.2">
      <c r="A1504" s="363"/>
      <c r="B1504" s="110" t="s">
        <v>1737</v>
      </c>
      <c r="C1504" s="106" t="s">
        <v>1738</v>
      </c>
      <c r="D1504" s="105">
        <f>SUM(D1505:D1510)</f>
        <v>0</v>
      </c>
      <c r="E1504" s="105">
        <f>SUM('ADICIONES  2018'!C1504:M1504)</f>
        <v>1093910868</v>
      </c>
      <c r="F1504" s="105">
        <f t="shared" ref="F1504:J1504" si="1513">SUM(F1505:F1510)</f>
        <v>0</v>
      </c>
      <c r="G1504" s="105">
        <f t="shared" si="1513"/>
        <v>0</v>
      </c>
      <c r="H1504" s="105">
        <f t="shared" si="1513"/>
        <v>0</v>
      </c>
      <c r="I1504" s="105">
        <f t="shared" si="1513"/>
        <v>0</v>
      </c>
      <c r="J1504" s="105">
        <f t="shared" si="1513"/>
        <v>0</v>
      </c>
      <c r="K1504" s="105">
        <f t="shared" si="1473"/>
        <v>1093910868</v>
      </c>
      <c r="L1504" s="105">
        <f t="shared" ref="L1504:Q1504" si="1514">SUM(L1505:L1510)</f>
        <v>0</v>
      </c>
      <c r="M1504" s="105">
        <f t="shared" si="1514"/>
        <v>0</v>
      </c>
      <c r="N1504" s="105">
        <f t="shared" si="1514"/>
        <v>0</v>
      </c>
      <c r="O1504" s="105">
        <f t="shared" si="1514"/>
        <v>1093910868</v>
      </c>
      <c r="P1504" s="105">
        <f t="shared" si="1514"/>
        <v>0</v>
      </c>
      <c r="Q1504" s="105">
        <f t="shared" si="1514"/>
        <v>0</v>
      </c>
      <c r="R1504" s="105">
        <f t="shared" si="1423"/>
        <v>1093910868</v>
      </c>
      <c r="S1504" s="105">
        <f t="shared" ref="S1504:Z1504" si="1515">SUM(S1505:S1510)</f>
        <v>0</v>
      </c>
      <c r="T1504" s="105">
        <f t="shared" si="1515"/>
        <v>0</v>
      </c>
      <c r="U1504" s="105">
        <f t="shared" si="1515"/>
        <v>0</v>
      </c>
      <c r="V1504" s="105">
        <f t="shared" si="1515"/>
        <v>0</v>
      </c>
      <c r="W1504" s="105">
        <f t="shared" si="1515"/>
        <v>0</v>
      </c>
      <c r="X1504" s="105">
        <f t="shared" si="1515"/>
        <v>0</v>
      </c>
      <c r="Y1504" s="105">
        <f t="shared" si="1515"/>
        <v>0</v>
      </c>
      <c r="Z1504" s="105">
        <f t="shared" si="1515"/>
        <v>0</v>
      </c>
      <c r="AA1504" s="289">
        <f t="shared" si="1491"/>
        <v>0</v>
      </c>
      <c r="AB1504" s="289">
        <f t="shared" si="1425"/>
        <v>1093910868</v>
      </c>
      <c r="AC1504" s="104">
        <v>0</v>
      </c>
    </row>
    <row r="1505" spans="1:29" ht="28.5" x14ac:dyDescent="0.2">
      <c r="B1505" s="97" t="s">
        <v>1739</v>
      </c>
      <c r="C1505" s="98" t="s">
        <v>1010</v>
      </c>
      <c r="D1505" s="287">
        <v>0</v>
      </c>
      <c r="E1505" s="285">
        <f>SUM('ADICIONES  2018'!C1505:M1505)</f>
        <v>0</v>
      </c>
      <c r="F1505" s="287"/>
      <c r="G1505" s="287"/>
      <c r="H1505" s="287"/>
      <c r="I1505" s="287"/>
      <c r="J1505" s="287"/>
      <c r="K1505" s="287">
        <f t="shared" si="1473"/>
        <v>0</v>
      </c>
      <c r="L1505" s="287">
        <v>0</v>
      </c>
      <c r="M1505" s="287"/>
      <c r="N1505" s="287"/>
      <c r="O1505" s="287">
        <v>273477717</v>
      </c>
      <c r="P1505" s="287"/>
      <c r="Q1505" s="287"/>
      <c r="R1505" s="287">
        <f t="shared" si="1423"/>
        <v>273477717</v>
      </c>
      <c r="S1505" s="287"/>
      <c r="T1505" s="287"/>
      <c r="U1505" s="287"/>
      <c r="V1505" s="287"/>
      <c r="W1505" s="287">
        <v>-273477717</v>
      </c>
      <c r="X1505" s="287"/>
      <c r="Y1505" s="287"/>
      <c r="Z1505" s="287"/>
      <c r="AA1505" s="290">
        <f t="shared" si="1491"/>
        <v>-273477717</v>
      </c>
      <c r="AB1505" s="290">
        <f t="shared" si="1425"/>
        <v>0</v>
      </c>
      <c r="AC1505" s="37">
        <v>0</v>
      </c>
    </row>
    <row r="1506" spans="1:29" ht="28.5" x14ac:dyDescent="0.2">
      <c r="B1506" s="97" t="s">
        <v>1739</v>
      </c>
      <c r="C1506" s="98" t="s">
        <v>1010</v>
      </c>
      <c r="D1506" s="287"/>
      <c r="E1506" s="285">
        <f>SUM('ADICIONES  2018'!C1506:M1506)</f>
        <v>273477717</v>
      </c>
      <c r="F1506" s="287"/>
      <c r="G1506" s="287"/>
      <c r="H1506" s="287"/>
      <c r="I1506" s="287"/>
      <c r="J1506" s="287"/>
      <c r="K1506" s="287">
        <f t="shared" si="1473"/>
        <v>273477717</v>
      </c>
      <c r="L1506" s="287"/>
      <c r="M1506" s="287"/>
      <c r="N1506" s="287"/>
      <c r="O1506" s="287"/>
      <c r="P1506" s="287"/>
      <c r="Q1506" s="287"/>
      <c r="R1506" s="287">
        <f t="shared" si="1423"/>
        <v>0</v>
      </c>
      <c r="S1506" s="287"/>
      <c r="T1506" s="287"/>
      <c r="U1506" s="287"/>
      <c r="V1506" s="287"/>
      <c r="W1506" s="287">
        <v>273477717</v>
      </c>
      <c r="X1506" s="287"/>
      <c r="Y1506" s="287"/>
      <c r="Z1506" s="287"/>
      <c r="AA1506" s="290">
        <f t="shared" ref="AA1506:AA1510" si="1516">SUM(S1506:Z1506)</f>
        <v>273477717</v>
      </c>
      <c r="AB1506" s="290">
        <f t="shared" si="1425"/>
        <v>273477717</v>
      </c>
      <c r="AC1506" s="37">
        <f t="shared" si="1426"/>
        <v>1</v>
      </c>
    </row>
    <row r="1507" spans="1:29" ht="28.5" x14ac:dyDescent="0.2">
      <c r="B1507" s="97" t="s">
        <v>1739</v>
      </c>
      <c r="C1507" s="98" t="s">
        <v>1010</v>
      </c>
      <c r="D1507" s="290">
        <v>0</v>
      </c>
      <c r="E1507" s="285">
        <f>SUM('ADICIONES  2018'!C1507:M1507)</f>
        <v>0</v>
      </c>
      <c r="F1507" s="290"/>
      <c r="G1507" s="290"/>
      <c r="H1507" s="290"/>
      <c r="I1507" s="290"/>
      <c r="J1507" s="290"/>
      <c r="K1507" s="287">
        <f t="shared" si="1473"/>
        <v>0</v>
      </c>
      <c r="L1507" s="290">
        <v>0</v>
      </c>
      <c r="M1507" s="290"/>
      <c r="N1507" s="290"/>
      <c r="O1507" s="290">
        <v>76573761</v>
      </c>
      <c r="P1507" s="290"/>
      <c r="Q1507" s="290"/>
      <c r="R1507" s="287">
        <f t="shared" si="1423"/>
        <v>76573761</v>
      </c>
      <c r="S1507" s="290"/>
      <c r="T1507" s="290"/>
      <c r="U1507" s="290"/>
      <c r="V1507" s="290"/>
      <c r="W1507" s="290">
        <v>-76573761</v>
      </c>
      <c r="X1507" s="290"/>
      <c r="Y1507" s="290"/>
      <c r="Z1507" s="290"/>
      <c r="AA1507" s="290">
        <f t="shared" si="1516"/>
        <v>-76573761</v>
      </c>
      <c r="AB1507" s="290">
        <f t="shared" si="1425"/>
        <v>0</v>
      </c>
      <c r="AC1507" s="37">
        <v>0</v>
      </c>
    </row>
    <row r="1508" spans="1:29" ht="28.5" x14ac:dyDescent="0.2">
      <c r="B1508" s="97" t="s">
        <v>1739</v>
      </c>
      <c r="C1508" s="98" t="s">
        <v>1010</v>
      </c>
      <c r="D1508" s="290"/>
      <c r="E1508" s="285">
        <f>SUM('ADICIONES  2018'!C1508:M1508)</f>
        <v>76573760.760000005</v>
      </c>
      <c r="F1508" s="290"/>
      <c r="G1508" s="290"/>
      <c r="H1508" s="290"/>
      <c r="I1508" s="290"/>
      <c r="J1508" s="290"/>
      <c r="K1508" s="287">
        <f t="shared" si="1473"/>
        <v>76573760.760000005</v>
      </c>
      <c r="L1508" s="290"/>
      <c r="M1508" s="290"/>
      <c r="N1508" s="290"/>
      <c r="O1508" s="290"/>
      <c r="P1508" s="290"/>
      <c r="Q1508" s="290"/>
      <c r="R1508" s="287">
        <f t="shared" si="1423"/>
        <v>0</v>
      </c>
      <c r="S1508" s="290"/>
      <c r="T1508" s="290"/>
      <c r="U1508" s="290"/>
      <c r="V1508" s="290"/>
      <c r="W1508" s="290">
        <v>76573761</v>
      </c>
      <c r="X1508" s="290"/>
      <c r="Y1508" s="290"/>
      <c r="Z1508" s="290"/>
      <c r="AA1508" s="290">
        <f t="shared" si="1516"/>
        <v>76573761</v>
      </c>
      <c r="AB1508" s="290">
        <f t="shared" si="1425"/>
        <v>76573761</v>
      </c>
      <c r="AC1508" s="37">
        <f t="shared" si="1426"/>
        <v>1.0000000031342329</v>
      </c>
    </row>
    <row r="1509" spans="1:29" ht="28.5" x14ac:dyDescent="0.2">
      <c r="B1509" s="97" t="s">
        <v>1740</v>
      </c>
      <c r="C1509" s="98" t="s">
        <v>999</v>
      </c>
      <c r="D1509" s="290">
        <v>0</v>
      </c>
      <c r="E1509" s="285">
        <f>SUM('ADICIONES  2018'!C1509:M1509)</f>
        <v>0</v>
      </c>
      <c r="F1509" s="290"/>
      <c r="G1509" s="290"/>
      <c r="H1509" s="290"/>
      <c r="I1509" s="290"/>
      <c r="J1509" s="290"/>
      <c r="K1509" s="287">
        <f t="shared" si="1473"/>
        <v>0</v>
      </c>
      <c r="L1509" s="290">
        <v>0</v>
      </c>
      <c r="M1509" s="290"/>
      <c r="N1509" s="290"/>
      <c r="O1509" s="290">
        <v>743859390</v>
      </c>
      <c r="P1509" s="290"/>
      <c r="Q1509" s="290"/>
      <c r="R1509" s="287">
        <f t="shared" si="1423"/>
        <v>743859390</v>
      </c>
      <c r="S1509" s="290"/>
      <c r="T1509" s="290"/>
      <c r="U1509" s="290"/>
      <c r="V1509" s="290"/>
      <c r="W1509" s="290">
        <v>-743859390</v>
      </c>
      <c r="X1509" s="290"/>
      <c r="Y1509" s="290"/>
      <c r="Z1509" s="290"/>
      <c r="AA1509" s="290">
        <f t="shared" si="1516"/>
        <v>-743859390</v>
      </c>
      <c r="AB1509" s="290">
        <f t="shared" si="1425"/>
        <v>0</v>
      </c>
      <c r="AC1509" s="37">
        <v>0</v>
      </c>
    </row>
    <row r="1510" spans="1:29" ht="28.5" x14ac:dyDescent="0.2">
      <c r="B1510" s="97" t="s">
        <v>1740</v>
      </c>
      <c r="C1510" s="98" t="s">
        <v>999</v>
      </c>
      <c r="D1510" s="290"/>
      <c r="E1510" s="285">
        <f>SUM('ADICIONES  2018'!C1510:M1510)</f>
        <v>743859390.24000001</v>
      </c>
      <c r="F1510" s="290"/>
      <c r="G1510" s="290"/>
      <c r="H1510" s="290"/>
      <c r="I1510" s="290"/>
      <c r="J1510" s="290"/>
      <c r="K1510" s="287">
        <f t="shared" si="1473"/>
        <v>743859390.24000001</v>
      </c>
      <c r="L1510" s="290"/>
      <c r="M1510" s="290"/>
      <c r="N1510" s="290"/>
      <c r="O1510" s="290"/>
      <c r="P1510" s="290"/>
      <c r="Q1510" s="290"/>
      <c r="R1510" s="287">
        <f t="shared" si="1423"/>
        <v>0</v>
      </c>
      <c r="S1510" s="290"/>
      <c r="T1510" s="290"/>
      <c r="U1510" s="290"/>
      <c r="V1510" s="290"/>
      <c r="W1510" s="290">
        <v>743859390</v>
      </c>
      <c r="X1510" s="290"/>
      <c r="Y1510" s="290"/>
      <c r="Z1510" s="290"/>
      <c r="AA1510" s="290">
        <f t="shared" si="1516"/>
        <v>743859390</v>
      </c>
      <c r="AB1510" s="290">
        <f t="shared" si="1425"/>
        <v>743859390</v>
      </c>
      <c r="AC1510" s="37">
        <f t="shared" si="1426"/>
        <v>0.99999999967735842</v>
      </c>
    </row>
    <row r="1511" spans="1:29" s="79" customFormat="1" ht="15.75" x14ac:dyDescent="0.2">
      <c r="A1511" s="363"/>
      <c r="B1511" s="110" t="s">
        <v>1741</v>
      </c>
      <c r="C1511" s="106" t="s">
        <v>1742</v>
      </c>
      <c r="D1511" s="289">
        <f>+D1512</f>
        <v>3966500000</v>
      </c>
      <c r="E1511" s="105">
        <f>SUM('ADICIONES  2018'!C1511:M1511)</f>
        <v>23288287370</v>
      </c>
      <c r="F1511" s="289">
        <f t="shared" ref="F1511:J1511" si="1517">+F1512</f>
        <v>0</v>
      </c>
      <c r="G1511" s="289">
        <f t="shared" si="1517"/>
        <v>0</v>
      </c>
      <c r="H1511" s="289">
        <f t="shared" si="1517"/>
        <v>0</v>
      </c>
      <c r="I1511" s="289">
        <f t="shared" si="1517"/>
        <v>0</v>
      </c>
      <c r="J1511" s="289">
        <f t="shared" si="1517"/>
        <v>0</v>
      </c>
      <c r="K1511" s="105">
        <f t="shared" si="1473"/>
        <v>27254787370</v>
      </c>
      <c r="L1511" s="289">
        <f t="shared" ref="L1511:Q1511" si="1518">+L1512</f>
        <v>0</v>
      </c>
      <c r="M1511" s="289">
        <f t="shared" si="1518"/>
        <v>725277778.16999996</v>
      </c>
      <c r="N1511" s="289">
        <f t="shared" si="1518"/>
        <v>0</v>
      </c>
      <c r="O1511" s="289">
        <f t="shared" si="1518"/>
        <v>-530861111.49000001</v>
      </c>
      <c r="P1511" s="289">
        <f t="shared" si="1518"/>
        <v>1211998416.6700001</v>
      </c>
      <c r="Q1511" s="289">
        <f t="shared" si="1518"/>
        <v>0</v>
      </c>
      <c r="R1511" s="105">
        <f t="shared" si="1423"/>
        <v>1406415083.3499999</v>
      </c>
      <c r="S1511" s="289">
        <f t="shared" ref="S1511:Z1511" si="1519">+S1512</f>
        <v>967833333.31999993</v>
      </c>
      <c r="T1511" s="289">
        <f t="shared" si="1519"/>
        <v>0</v>
      </c>
      <c r="U1511" s="289">
        <f t="shared" si="1519"/>
        <v>0</v>
      </c>
      <c r="V1511" s="289">
        <f t="shared" si="1519"/>
        <v>350000000</v>
      </c>
      <c r="W1511" s="289">
        <f t="shared" si="1519"/>
        <v>565600670</v>
      </c>
      <c r="X1511" s="289">
        <f t="shared" si="1519"/>
        <v>0</v>
      </c>
      <c r="Y1511" s="289">
        <f t="shared" si="1519"/>
        <v>900000000</v>
      </c>
      <c r="Z1511" s="289">
        <f t="shared" si="1519"/>
        <v>0</v>
      </c>
      <c r="AA1511" s="289">
        <f t="shared" si="1491"/>
        <v>2783434003.3199997</v>
      </c>
      <c r="AB1511" s="289">
        <f t="shared" si="1425"/>
        <v>4189849086.6699996</v>
      </c>
      <c r="AC1511" s="104">
        <f t="shared" si="1426"/>
        <v>0.15372892218127768</v>
      </c>
    </row>
    <row r="1512" spans="1:29" s="79" customFormat="1" ht="47.25" x14ac:dyDescent="0.2">
      <c r="A1512" s="363"/>
      <c r="B1512" s="110" t="s">
        <v>1743</v>
      </c>
      <c r="C1512" s="106" t="s">
        <v>1744</v>
      </c>
      <c r="D1512" s="289">
        <f>SUM(D1513:D1524)</f>
        <v>3966500000</v>
      </c>
      <c r="E1512" s="105">
        <f>SUM('ADICIONES  2018'!C1512:M1512)</f>
        <v>23288287370</v>
      </c>
      <c r="F1512" s="289">
        <f>SUM(F1513:F1524)</f>
        <v>0</v>
      </c>
      <c r="G1512" s="289">
        <f>SUM(G1513:G1524)</f>
        <v>0</v>
      </c>
      <c r="H1512" s="289">
        <f>SUM(H1513:H1524)</f>
        <v>0</v>
      </c>
      <c r="I1512" s="289">
        <f>SUM(I1513:I1524)</f>
        <v>0</v>
      </c>
      <c r="J1512" s="289">
        <f>SUM(J1513:J1524)</f>
        <v>0</v>
      </c>
      <c r="K1512" s="105">
        <f t="shared" si="1473"/>
        <v>27254787370</v>
      </c>
      <c r="L1512" s="289">
        <f t="shared" ref="L1512:Q1512" si="1520">SUM(L1513:L1524)</f>
        <v>0</v>
      </c>
      <c r="M1512" s="289">
        <f t="shared" si="1520"/>
        <v>725277778.16999996</v>
      </c>
      <c r="N1512" s="289">
        <f t="shared" si="1520"/>
        <v>0</v>
      </c>
      <c r="O1512" s="289">
        <f t="shared" si="1520"/>
        <v>-530861111.49000001</v>
      </c>
      <c r="P1512" s="289">
        <f t="shared" si="1520"/>
        <v>1211998416.6700001</v>
      </c>
      <c r="Q1512" s="289">
        <f t="shared" si="1520"/>
        <v>0</v>
      </c>
      <c r="R1512" s="105">
        <f t="shared" si="1423"/>
        <v>1406415083.3499999</v>
      </c>
      <c r="S1512" s="289">
        <f t="shared" ref="S1512:Z1512" si="1521">SUM(S1513:S1524)</f>
        <v>967833333.31999993</v>
      </c>
      <c r="T1512" s="289">
        <f t="shared" si="1521"/>
        <v>0</v>
      </c>
      <c r="U1512" s="289">
        <f t="shared" si="1521"/>
        <v>0</v>
      </c>
      <c r="V1512" s="289">
        <f t="shared" si="1521"/>
        <v>350000000</v>
      </c>
      <c r="W1512" s="289">
        <f t="shared" si="1521"/>
        <v>565600670</v>
      </c>
      <c r="X1512" s="289">
        <f t="shared" si="1521"/>
        <v>0</v>
      </c>
      <c r="Y1512" s="289">
        <f t="shared" si="1521"/>
        <v>900000000</v>
      </c>
      <c r="Z1512" s="289">
        <f t="shared" si="1521"/>
        <v>0</v>
      </c>
      <c r="AA1512" s="289">
        <f t="shared" si="1491"/>
        <v>2783434003.3199997</v>
      </c>
      <c r="AB1512" s="289">
        <f t="shared" si="1425"/>
        <v>4189849086.6699996</v>
      </c>
      <c r="AC1512" s="104">
        <f t="shared" si="1426"/>
        <v>0.15372892218127768</v>
      </c>
    </row>
    <row r="1513" spans="1:29" s="21" customFormat="1" ht="42.75" x14ac:dyDescent="0.2">
      <c r="A1513" s="92"/>
      <c r="B1513" s="111" t="s">
        <v>1745</v>
      </c>
      <c r="C1513" s="98" t="s">
        <v>1746</v>
      </c>
      <c r="D1513" s="291">
        <v>0</v>
      </c>
      <c r="E1513" s="285">
        <f>SUM('ADICIONES  2018'!C1513:M1513)</f>
        <v>0</v>
      </c>
      <c r="F1513" s="291"/>
      <c r="G1513" s="291"/>
      <c r="H1513" s="291"/>
      <c r="I1513" s="291"/>
      <c r="J1513" s="291"/>
      <c r="K1513" s="285">
        <f t="shared" si="1473"/>
        <v>0</v>
      </c>
      <c r="L1513" s="291">
        <v>0</v>
      </c>
      <c r="M1513" s="291">
        <v>0</v>
      </c>
      <c r="N1513" s="291"/>
      <c r="O1513" s="291">
        <v>0</v>
      </c>
      <c r="P1513" s="291">
        <v>0</v>
      </c>
      <c r="Q1513" s="291"/>
      <c r="R1513" s="285">
        <f t="shared" si="1423"/>
        <v>0</v>
      </c>
      <c r="S1513" s="291">
        <v>0</v>
      </c>
      <c r="T1513" s="291"/>
      <c r="U1513" s="291"/>
      <c r="V1513" s="291">
        <v>0</v>
      </c>
      <c r="W1513" s="291">
        <v>0</v>
      </c>
      <c r="X1513" s="291"/>
      <c r="Y1513" s="291"/>
      <c r="Z1513" s="291"/>
      <c r="AA1513" s="291">
        <f t="shared" si="1491"/>
        <v>0</v>
      </c>
      <c r="AB1513" s="291">
        <f t="shared" si="1425"/>
        <v>0</v>
      </c>
      <c r="AC1513" s="113">
        <v>0</v>
      </c>
    </row>
    <row r="1514" spans="1:29" s="21" customFormat="1" ht="30" x14ac:dyDescent="0.2">
      <c r="A1514" s="92"/>
      <c r="B1514" s="111" t="s">
        <v>1747</v>
      </c>
      <c r="C1514" s="112" t="s">
        <v>1748</v>
      </c>
      <c r="D1514" s="291">
        <v>2800000000</v>
      </c>
      <c r="E1514" s="285">
        <f>SUM('ADICIONES  2018'!C1514:M1514)</f>
        <v>0</v>
      </c>
      <c r="F1514" s="291"/>
      <c r="G1514" s="291"/>
      <c r="H1514" s="291"/>
      <c r="I1514" s="291"/>
      <c r="J1514" s="291"/>
      <c r="K1514" s="285">
        <f t="shared" si="1473"/>
        <v>2800000000</v>
      </c>
      <c r="L1514" s="291">
        <v>0</v>
      </c>
      <c r="M1514" s="291">
        <v>0</v>
      </c>
      <c r="N1514" s="291"/>
      <c r="O1514" s="291"/>
      <c r="P1514" s="291">
        <v>500000000</v>
      </c>
      <c r="Q1514" s="291"/>
      <c r="R1514" s="285">
        <f t="shared" si="1423"/>
        <v>500000000</v>
      </c>
      <c r="S1514" s="291">
        <v>700000000</v>
      </c>
      <c r="T1514" s="291"/>
      <c r="U1514" s="291"/>
      <c r="V1514" s="291">
        <v>0</v>
      </c>
      <c r="W1514" s="291">
        <v>0</v>
      </c>
      <c r="X1514" s="291"/>
      <c r="Y1514" s="291">
        <v>900000000</v>
      </c>
      <c r="Z1514" s="291"/>
      <c r="AA1514" s="291">
        <f t="shared" si="1491"/>
        <v>1600000000</v>
      </c>
      <c r="AB1514" s="291">
        <f t="shared" si="1425"/>
        <v>2100000000</v>
      </c>
      <c r="AC1514" s="113">
        <f t="shared" si="1426"/>
        <v>0.75</v>
      </c>
    </row>
    <row r="1515" spans="1:29" s="21" customFormat="1" ht="30" x14ac:dyDescent="0.2">
      <c r="A1515" s="92"/>
      <c r="B1515" s="111" t="s">
        <v>1747</v>
      </c>
      <c r="C1515" s="112" t="s">
        <v>1748</v>
      </c>
      <c r="D1515" s="291"/>
      <c r="E1515" s="285">
        <f>SUM('ADICIONES  2018'!C1515:M1515)</f>
        <v>6000000000</v>
      </c>
      <c r="F1515" s="291"/>
      <c r="G1515" s="291"/>
      <c r="H1515" s="291"/>
      <c r="I1515" s="291"/>
      <c r="J1515" s="291"/>
      <c r="K1515" s="285">
        <f t="shared" si="1473"/>
        <v>6000000000</v>
      </c>
      <c r="L1515" s="291"/>
      <c r="M1515" s="291"/>
      <c r="N1515" s="291"/>
      <c r="O1515" s="291"/>
      <c r="P1515" s="291"/>
      <c r="Q1515" s="291"/>
      <c r="R1515" s="285">
        <f t="shared" si="1423"/>
        <v>0</v>
      </c>
      <c r="S1515" s="291"/>
      <c r="T1515" s="291"/>
      <c r="U1515" s="291"/>
      <c r="V1515" s="291">
        <v>0</v>
      </c>
      <c r="W1515" s="291">
        <v>0</v>
      </c>
      <c r="X1515" s="291"/>
      <c r="Y1515" s="291"/>
      <c r="Z1515" s="291"/>
      <c r="AA1515" s="291">
        <f t="shared" ref="AA1515" si="1522">SUM(S1515:Z1515)</f>
        <v>0</v>
      </c>
      <c r="AB1515" s="291">
        <f t="shared" si="1425"/>
        <v>0</v>
      </c>
      <c r="AC1515" s="113">
        <f t="shared" si="1426"/>
        <v>0</v>
      </c>
    </row>
    <row r="1516" spans="1:29" ht="28.5" x14ac:dyDescent="0.2">
      <c r="B1516" s="111" t="s">
        <v>1747</v>
      </c>
      <c r="C1516" s="98" t="s">
        <v>1748</v>
      </c>
      <c r="D1516" s="291">
        <v>1166500000</v>
      </c>
      <c r="E1516" s="285">
        <f>SUM('ADICIONES  2018'!C1516:M1516)</f>
        <v>0</v>
      </c>
      <c r="F1516" s="291"/>
      <c r="G1516" s="291"/>
      <c r="H1516" s="291"/>
      <c r="I1516" s="291"/>
      <c r="J1516" s="291"/>
      <c r="K1516" s="287">
        <f t="shared" si="1473"/>
        <v>1166500000</v>
      </c>
      <c r="L1516" s="291">
        <v>0</v>
      </c>
      <c r="M1516" s="291">
        <v>725277778.16999996</v>
      </c>
      <c r="N1516" s="291"/>
      <c r="O1516" s="291">
        <v>-530861111.49000001</v>
      </c>
      <c r="P1516" s="291">
        <v>121510416.67</v>
      </c>
      <c r="Q1516" s="291"/>
      <c r="R1516" s="287">
        <f t="shared" si="1423"/>
        <v>315927083.34999996</v>
      </c>
      <c r="S1516" s="291">
        <v>267833333.31999999</v>
      </c>
      <c r="T1516" s="291"/>
      <c r="U1516" s="291"/>
      <c r="V1516" s="291">
        <v>350000000</v>
      </c>
      <c r="W1516" s="291">
        <v>350000000</v>
      </c>
      <c r="X1516" s="291"/>
      <c r="Y1516" s="291"/>
      <c r="Z1516" s="291"/>
      <c r="AA1516" s="290">
        <f t="shared" si="1491"/>
        <v>967833333.31999993</v>
      </c>
      <c r="AB1516" s="290">
        <f t="shared" si="1425"/>
        <v>1283760416.6699998</v>
      </c>
      <c r="AC1516" s="113">
        <f t="shared" si="1426"/>
        <v>1.100523289044149</v>
      </c>
    </row>
    <row r="1517" spans="1:29" ht="28.5" x14ac:dyDescent="0.2">
      <c r="B1517" s="111" t="s">
        <v>1747</v>
      </c>
      <c r="C1517" s="98" t="s">
        <v>1748</v>
      </c>
      <c r="D1517" s="291"/>
      <c r="E1517" s="285">
        <f>SUM('ADICIONES  2018'!C1517:M1517)</f>
        <v>215600670</v>
      </c>
      <c r="F1517" s="291"/>
      <c r="G1517" s="291"/>
      <c r="H1517" s="291"/>
      <c r="I1517" s="291"/>
      <c r="J1517" s="291"/>
      <c r="K1517" s="287">
        <f t="shared" si="1473"/>
        <v>215600670</v>
      </c>
      <c r="L1517" s="291"/>
      <c r="M1517" s="291"/>
      <c r="N1517" s="291"/>
      <c r="O1517" s="291">
        <v>0</v>
      </c>
      <c r="P1517" s="291">
        <v>0</v>
      </c>
      <c r="Q1517" s="291"/>
      <c r="R1517" s="287">
        <f t="shared" si="1423"/>
        <v>0</v>
      </c>
      <c r="S1517" s="291">
        <v>0</v>
      </c>
      <c r="T1517" s="291"/>
      <c r="U1517" s="291"/>
      <c r="V1517" s="291">
        <v>0</v>
      </c>
      <c r="W1517" s="291">
        <v>215600670</v>
      </c>
      <c r="X1517" s="291"/>
      <c r="Y1517" s="291"/>
      <c r="Z1517" s="291"/>
      <c r="AA1517" s="290">
        <f t="shared" ref="AA1517:AA1583" si="1523">SUM(S1517:Z1517)</f>
        <v>215600670</v>
      </c>
      <c r="AB1517" s="290">
        <f t="shared" si="1425"/>
        <v>215600670</v>
      </c>
      <c r="AC1517" s="113">
        <f t="shared" si="1426"/>
        <v>1</v>
      </c>
    </row>
    <row r="1518" spans="1:29" ht="28.5" x14ac:dyDescent="0.2">
      <c r="B1518" s="111" t="s">
        <v>1747</v>
      </c>
      <c r="C1518" s="98" t="s">
        <v>1748</v>
      </c>
      <c r="D1518" s="291"/>
      <c r="E1518" s="285">
        <f>SUM('ADICIONES  2018'!C1518:M1518)</f>
        <v>1333026862</v>
      </c>
      <c r="F1518" s="291"/>
      <c r="G1518" s="291"/>
      <c r="H1518" s="291"/>
      <c r="I1518" s="291"/>
      <c r="J1518" s="291"/>
      <c r="K1518" s="287">
        <f t="shared" si="1473"/>
        <v>1333026862</v>
      </c>
      <c r="L1518" s="291"/>
      <c r="M1518" s="291"/>
      <c r="N1518" s="291"/>
      <c r="O1518" s="291"/>
      <c r="P1518" s="291"/>
      <c r="Q1518" s="291"/>
      <c r="R1518" s="287">
        <f>SUM(L1518:Q1518)</f>
        <v>0</v>
      </c>
      <c r="S1518" s="291"/>
      <c r="T1518" s="291"/>
      <c r="U1518" s="291"/>
      <c r="V1518" s="291">
        <v>0</v>
      </c>
      <c r="W1518" s="291">
        <v>0</v>
      </c>
      <c r="X1518" s="291"/>
      <c r="Y1518" s="291"/>
      <c r="Z1518" s="291"/>
      <c r="AA1518" s="290">
        <f>SUM(S1518:Z1518)</f>
        <v>0</v>
      </c>
      <c r="AB1518" s="290">
        <f>+AA1518+R1518</f>
        <v>0</v>
      </c>
      <c r="AC1518" s="113">
        <f>+AB1518/K1518</f>
        <v>0</v>
      </c>
    </row>
    <row r="1519" spans="1:29" ht="28.5" x14ac:dyDescent="0.2">
      <c r="B1519" s="111" t="s">
        <v>1747</v>
      </c>
      <c r="C1519" s="98" t="s">
        <v>1748</v>
      </c>
      <c r="D1519" s="291"/>
      <c r="E1519" s="285">
        <f>SUM('ADICIONES  2018'!C1519:M1519)</f>
        <v>5806413654</v>
      </c>
      <c r="F1519" s="291"/>
      <c r="G1519" s="291"/>
      <c r="H1519" s="291"/>
      <c r="I1519" s="291"/>
      <c r="J1519" s="291"/>
      <c r="K1519" s="287">
        <f t="shared" si="1473"/>
        <v>5806413654</v>
      </c>
      <c r="L1519" s="291"/>
      <c r="M1519" s="291"/>
      <c r="N1519" s="291"/>
      <c r="O1519" s="291">
        <v>0</v>
      </c>
      <c r="P1519" s="291">
        <v>0</v>
      </c>
      <c r="Q1519" s="291"/>
      <c r="R1519" s="287">
        <f t="shared" si="1423"/>
        <v>0</v>
      </c>
      <c r="S1519" s="291">
        <v>0</v>
      </c>
      <c r="T1519" s="291"/>
      <c r="U1519" s="291"/>
      <c r="V1519" s="291">
        <v>0</v>
      </c>
      <c r="W1519" s="291">
        <v>0</v>
      </c>
      <c r="X1519" s="291"/>
      <c r="Y1519" s="291"/>
      <c r="Z1519" s="291"/>
      <c r="AA1519" s="290">
        <f t="shared" si="1523"/>
        <v>0</v>
      </c>
      <c r="AB1519" s="290">
        <f t="shared" si="1425"/>
        <v>0</v>
      </c>
      <c r="AC1519" s="113">
        <f t="shared" si="1426"/>
        <v>0</v>
      </c>
    </row>
    <row r="1520" spans="1:29" ht="28.5" x14ac:dyDescent="0.2">
      <c r="B1520" s="111" t="s">
        <v>1747</v>
      </c>
      <c r="C1520" s="98" t="s">
        <v>1748</v>
      </c>
      <c r="D1520" s="291"/>
      <c r="E1520" s="285">
        <f>SUM('ADICIONES  2018'!C1520:M1520)</f>
        <v>9342758184</v>
      </c>
      <c r="F1520" s="291"/>
      <c r="G1520" s="291"/>
      <c r="H1520" s="291"/>
      <c r="I1520" s="291"/>
      <c r="J1520" s="291"/>
      <c r="K1520" s="287">
        <f t="shared" si="1473"/>
        <v>9342758184</v>
      </c>
      <c r="L1520" s="291"/>
      <c r="M1520" s="291"/>
      <c r="N1520" s="291"/>
      <c r="O1520" s="291"/>
      <c r="P1520" s="291"/>
      <c r="Q1520" s="291"/>
      <c r="R1520" s="287">
        <f t="shared" si="1423"/>
        <v>0</v>
      </c>
      <c r="S1520" s="291"/>
      <c r="T1520" s="291"/>
      <c r="U1520" s="291"/>
      <c r="V1520" s="291">
        <v>0</v>
      </c>
      <c r="W1520" s="291">
        <v>0</v>
      </c>
      <c r="X1520" s="291"/>
      <c r="Y1520" s="291"/>
      <c r="Z1520" s="291"/>
      <c r="AA1520" s="290">
        <f t="shared" si="1523"/>
        <v>0</v>
      </c>
      <c r="AB1520" s="290">
        <f t="shared" si="1425"/>
        <v>0</v>
      </c>
      <c r="AC1520" s="113">
        <f t="shared" si="1426"/>
        <v>0</v>
      </c>
    </row>
    <row r="1521" spans="1:29" ht="28.5" x14ac:dyDescent="0.2">
      <c r="B1521" s="111" t="s">
        <v>1747</v>
      </c>
      <c r="C1521" s="98" t="s">
        <v>1748</v>
      </c>
      <c r="D1521" s="291"/>
      <c r="E1521" s="285">
        <f>SUM('ADICIONES  2018'!C1521:M1521)</f>
        <v>176214000</v>
      </c>
      <c r="F1521" s="291"/>
      <c r="G1521" s="291"/>
      <c r="H1521" s="291"/>
      <c r="I1521" s="291"/>
      <c r="J1521" s="291"/>
      <c r="K1521" s="287">
        <f t="shared" si="1473"/>
        <v>176214000</v>
      </c>
      <c r="L1521" s="291"/>
      <c r="M1521" s="291"/>
      <c r="N1521" s="291"/>
      <c r="O1521" s="291">
        <v>0</v>
      </c>
      <c r="P1521" s="291">
        <v>176214000</v>
      </c>
      <c r="Q1521" s="291"/>
      <c r="R1521" s="287">
        <f t="shared" si="1423"/>
        <v>176214000</v>
      </c>
      <c r="S1521" s="291">
        <v>0</v>
      </c>
      <c r="T1521" s="291"/>
      <c r="U1521" s="291"/>
      <c r="V1521" s="291">
        <v>0</v>
      </c>
      <c r="W1521" s="291">
        <v>0</v>
      </c>
      <c r="X1521" s="291"/>
      <c r="Y1521" s="291"/>
      <c r="Z1521" s="291"/>
      <c r="AA1521" s="290">
        <f t="shared" si="1523"/>
        <v>0</v>
      </c>
      <c r="AB1521" s="290">
        <f t="shared" si="1425"/>
        <v>176214000</v>
      </c>
      <c r="AC1521" s="113">
        <f t="shared" si="1426"/>
        <v>1</v>
      </c>
    </row>
    <row r="1522" spans="1:29" ht="28.5" x14ac:dyDescent="0.2">
      <c r="B1522" s="111" t="s">
        <v>1747</v>
      </c>
      <c r="C1522" s="98" t="s">
        <v>1748</v>
      </c>
      <c r="D1522" s="291"/>
      <c r="E1522" s="285">
        <f>SUM('ADICIONES  2018'!C1522:M1522)</f>
        <v>414274000</v>
      </c>
      <c r="F1522" s="291"/>
      <c r="G1522" s="291"/>
      <c r="H1522" s="291"/>
      <c r="I1522" s="291"/>
      <c r="J1522" s="291"/>
      <c r="K1522" s="287">
        <f t="shared" si="1473"/>
        <v>414274000</v>
      </c>
      <c r="L1522" s="291"/>
      <c r="M1522" s="291"/>
      <c r="N1522" s="291"/>
      <c r="O1522" s="291">
        <v>0</v>
      </c>
      <c r="P1522" s="291">
        <v>414274000</v>
      </c>
      <c r="Q1522" s="291"/>
      <c r="R1522" s="287">
        <f t="shared" si="1423"/>
        <v>414274000</v>
      </c>
      <c r="S1522" s="291">
        <v>0</v>
      </c>
      <c r="T1522" s="291"/>
      <c r="U1522" s="291"/>
      <c r="V1522" s="291">
        <v>0</v>
      </c>
      <c r="W1522" s="291">
        <v>0</v>
      </c>
      <c r="X1522" s="291"/>
      <c r="Y1522" s="291"/>
      <c r="Z1522" s="291"/>
      <c r="AA1522" s="290">
        <f t="shared" si="1523"/>
        <v>0</v>
      </c>
      <c r="AB1522" s="290">
        <f t="shared" si="1425"/>
        <v>414274000</v>
      </c>
      <c r="AC1522" s="113">
        <f t="shared" si="1426"/>
        <v>1</v>
      </c>
    </row>
    <row r="1523" spans="1:29" ht="28.5" hidden="1" x14ac:dyDescent="0.2">
      <c r="B1523" s="111" t="s">
        <v>1747</v>
      </c>
      <c r="C1523" s="98" t="s">
        <v>1748</v>
      </c>
      <c r="D1523" s="291"/>
      <c r="E1523" s="285">
        <f>SUM('ADICIONES  2018'!C1523:M1523)</f>
        <v>0</v>
      </c>
      <c r="F1523" s="291"/>
      <c r="G1523" s="291"/>
      <c r="H1523" s="291"/>
      <c r="I1523" s="291"/>
      <c r="J1523" s="291"/>
      <c r="K1523" s="287">
        <f t="shared" si="1473"/>
        <v>0</v>
      </c>
      <c r="L1523" s="291"/>
      <c r="M1523" s="291"/>
      <c r="N1523" s="291"/>
      <c r="O1523" s="291"/>
      <c r="P1523" s="291"/>
      <c r="Q1523" s="291"/>
      <c r="R1523" s="287">
        <f t="shared" si="1423"/>
        <v>0</v>
      </c>
      <c r="S1523" s="291"/>
      <c r="T1523" s="291"/>
      <c r="U1523" s="291"/>
      <c r="V1523" s="291">
        <v>0</v>
      </c>
      <c r="W1523" s="291">
        <v>0</v>
      </c>
      <c r="X1523" s="291"/>
      <c r="Y1523" s="291"/>
      <c r="Z1523" s="291"/>
      <c r="AA1523" s="290">
        <f t="shared" si="1523"/>
        <v>0</v>
      </c>
      <c r="AB1523" s="290">
        <f t="shared" si="1425"/>
        <v>0</v>
      </c>
      <c r="AC1523" s="113" t="e">
        <f t="shared" si="1426"/>
        <v>#DIV/0!</v>
      </c>
    </row>
    <row r="1524" spans="1:29" s="21" customFormat="1" hidden="1" x14ac:dyDescent="0.2">
      <c r="A1524" s="92"/>
      <c r="B1524" s="111" t="s">
        <v>1749</v>
      </c>
      <c r="C1524" s="112" t="s">
        <v>1750</v>
      </c>
      <c r="D1524" s="291">
        <v>0</v>
      </c>
      <c r="E1524" s="285">
        <f>SUM('ADICIONES  2018'!C1524:M1524)</f>
        <v>0</v>
      </c>
      <c r="F1524" s="291"/>
      <c r="G1524" s="291"/>
      <c r="H1524" s="291"/>
      <c r="I1524" s="291"/>
      <c r="J1524" s="291"/>
      <c r="K1524" s="287">
        <f t="shared" si="1473"/>
        <v>0</v>
      </c>
      <c r="L1524" s="291">
        <v>0</v>
      </c>
      <c r="M1524" s="291">
        <v>0</v>
      </c>
      <c r="N1524" s="291"/>
      <c r="O1524" s="291">
        <v>0</v>
      </c>
      <c r="P1524" s="291">
        <v>0</v>
      </c>
      <c r="Q1524" s="291"/>
      <c r="R1524" s="287">
        <f t="shared" si="1423"/>
        <v>0</v>
      </c>
      <c r="S1524" s="291">
        <v>0</v>
      </c>
      <c r="T1524" s="291"/>
      <c r="U1524" s="291"/>
      <c r="V1524" s="291">
        <v>0</v>
      </c>
      <c r="W1524" s="291">
        <v>0</v>
      </c>
      <c r="X1524" s="291"/>
      <c r="Y1524" s="291"/>
      <c r="Z1524" s="291"/>
      <c r="AA1524" s="290">
        <f t="shared" si="1523"/>
        <v>0</v>
      </c>
      <c r="AB1524" s="290">
        <f t="shared" si="1425"/>
        <v>0</v>
      </c>
      <c r="AC1524" s="113" t="e">
        <f t="shared" si="1426"/>
        <v>#DIV/0!</v>
      </c>
    </row>
    <row r="1525" spans="1:29" s="79" customFormat="1" ht="15.75" x14ac:dyDescent="0.2">
      <c r="A1525" s="363"/>
      <c r="B1525" s="110" t="s">
        <v>1751</v>
      </c>
      <c r="C1525" s="106" t="s">
        <v>1752</v>
      </c>
      <c r="D1525" s="289">
        <f>+D1526</f>
        <v>0</v>
      </c>
      <c r="E1525" s="105">
        <f>SUM('ADICIONES  2018'!C1525:M1525)</f>
        <v>0</v>
      </c>
      <c r="F1525" s="289">
        <f t="shared" ref="F1525:J1525" si="1524">+F1526</f>
        <v>0</v>
      </c>
      <c r="G1525" s="289">
        <f t="shared" si="1524"/>
        <v>0</v>
      </c>
      <c r="H1525" s="289">
        <f t="shared" si="1524"/>
        <v>0</v>
      </c>
      <c r="I1525" s="289">
        <f t="shared" si="1524"/>
        <v>0</v>
      </c>
      <c r="J1525" s="289">
        <f t="shared" si="1524"/>
        <v>0</v>
      </c>
      <c r="K1525" s="105">
        <f t="shared" si="1473"/>
        <v>0</v>
      </c>
      <c r="L1525" s="289">
        <f t="shared" ref="L1525:Q1525" si="1525">+L1526</f>
        <v>0</v>
      </c>
      <c r="M1525" s="289">
        <f t="shared" si="1525"/>
        <v>0</v>
      </c>
      <c r="N1525" s="289">
        <f t="shared" si="1525"/>
        <v>0</v>
      </c>
      <c r="O1525" s="289">
        <f t="shared" si="1525"/>
        <v>0</v>
      </c>
      <c r="P1525" s="289">
        <f t="shared" si="1525"/>
        <v>0</v>
      </c>
      <c r="Q1525" s="289">
        <f t="shared" si="1525"/>
        <v>0</v>
      </c>
      <c r="R1525" s="105">
        <f t="shared" si="1423"/>
        <v>0</v>
      </c>
      <c r="S1525" s="289">
        <f t="shared" ref="S1525:Z1525" si="1526">+S1526</f>
        <v>0</v>
      </c>
      <c r="T1525" s="289">
        <f t="shared" si="1526"/>
        <v>0</v>
      </c>
      <c r="U1525" s="289">
        <f t="shared" si="1526"/>
        <v>0</v>
      </c>
      <c r="V1525" s="289">
        <f t="shared" si="1526"/>
        <v>0</v>
      </c>
      <c r="W1525" s="289">
        <f t="shared" si="1526"/>
        <v>0</v>
      </c>
      <c r="X1525" s="289">
        <f t="shared" si="1526"/>
        <v>0</v>
      </c>
      <c r="Y1525" s="289">
        <f t="shared" si="1526"/>
        <v>0</v>
      </c>
      <c r="Z1525" s="289">
        <f t="shared" si="1526"/>
        <v>0</v>
      </c>
      <c r="AA1525" s="289">
        <f t="shared" si="1523"/>
        <v>0</v>
      </c>
      <c r="AB1525" s="289">
        <f t="shared" si="1425"/>
        <v>0</v>
      </c>
      <c r="AC1525" s="104">
        <v>0</v>
      </c>
    </row>
    <row r="1526" spans="1:29" s="21" customFormat="1" x14ac:dyDescent="0.2">
      <c r="A1526" s="92"/>
      <c r="B1526" s="111" t="s">
        <v>1753</v>
      </c>
      <c r="C1526" s="112" t="s">
        <v>1754</v>
      </c>
      <c r="D1526" s="291">
        <v>0</v>
      </c>
      <c r="E1526" s="285">
        <f>SUM('ADICIONES  2018'!C1526:M1526)</f>
        <v>0</v>
      </c>
      <c r="F1526" s="291"/>
      <c r="G1526" s="291"/>
      <c r="H1526" s="291"/>
      <c r="I1526" s="291"/>
      <c r="J1526" s="291"/>
      <c r="K1526" s="285">
        <f t="shared" si="1473"/>
        <v>0</v>
      </c>
      <c r="L1526" s="291"/>
      <c r="M1526" s="291"/>
      <c r="N1526" s="291"/>
      <c r="O1526" s="291"/>
      <c r="P1526" s="291"/>
      <c r="Q1526" s="291"/>
      <c r="R1526" s="285">
        <f t="shared" si="1423"/>
        <v>0</v>
      </c>
      <c r="S1526" s="291"/>
      <c r="T1526" s="291"/>
      <c r="U1526" s="291"/>
      <c r="V1526" s="291"/>
      <c r="W1526" s="291"/>
      <c r="X1526" s="291"/>
      <c r="Y1526" s="291"/>
      <c r="Z1526" s="291"/>
      <c r="AA1526" s="291">
        <f t="shared" si="1523"/>
        <v>0</v>
      </c>
      <c r="AB1526" s="291">
        <f t="shared" si="1425"/>
        <v>0</v>
      </c>
      <c r="AC1526" s="113">
        <v>0</v>
      </c>
    </row>
    <row r="1527" spans="1:29" s="233" customFormat="1" ht="36" x14ac:dyDescent="0.2">
      <c r="A1527" s="228">
        <v>1</v>
      </c>
      <c r="B1527" s="229" t="s">
        <v>294</v>
      </c>
      <c r="C1527" s="230" t="s">
        <v>99</v>
      </c>
      <c r="D1527" s="293">
        <f>+D1528+D1535</f>
        <v>1043122087.34</v>
      </c>
      <c r="E1527" s="105">
        <f>SUM('ADICIONES  2018'!C1527:M1527)</f>
        <v>0</v>
      </c>
      <c r="F1527" s="293">
        <f t="shared" ref="F1527:J1527" si="1527">+F1528+F1535</f>
        <v>0</v>
      </c>
      <c r="G1527" s="293">
        <f t="shared" si="1527"/>
        <v>0</v>
      </c>
      <c r="H1527" s="293">
        <f t="shared" si="1527"/>
        <v>0</v>
      </c>
      <c r="I1527" s="293">
        <f t="shared" si="1527"/>
        <v>0</v>
      </c>
      <c r="J1527" s="293">
        <f t="shared" si="1527"/>
        <v>0</v>
      </c>
      <c r="K1527" s="392">
        <f t="shared" si="1473"/>
        <v>1043122087.34</v>
      </c>
      <c r="L1527" s="293">
        <f t="shared" ref="L1527:Q1527" si="1528">+L1528+L1535</f>
        <v>112664928.54000001</v>
      </c>
      <c r="M1527" s="293">
        <f t="shared" si="1528"/>
        <v>0</v>
      </c>
      <c r="N1527" s="293">
        <f t="shared" si="1528"/>
        <v>0</v>
      </c>
      <c r="O1527" s="293">
        <f t="shared" si="1528"/>
        <v>11856083</v>
      </c>
      <c r="P1527" s="293">
        <f t="shared" si="1528"/>
        <v>13039105</v>
      </c>
      <c r="Q1527" s="293">
        <f t="shared" si="1528"/>
        <v>0</v>
      </c>
      <c r="R1527" s="392">
        <f t="shared" si="1423"/>
        <v>137560116.54000002</v>
      </c>
      <c r="S1527" s="293">
        <f t="shared" ref="S1527:Z1527" si="1529">+S1528+S1535</f>
        <v>76228031.530000001</v>
      </c>
      <c r="T1527" s="293">
        <f t="shared" si="1529"/>
        <v>23826695.059999999</v>
      </c>
      <c r="U1527" s="293">
        <f t="shared" si="1529"/>
        <v>62130727.590000004</v>
      </c>
      <c r="V1527" s="293">
        <f t="shared" si="1529"/>
        <v>279002202.40999997</v>
      </c>
      <c r="W1527" s="293">
        <f t="shared" si="1529"/>
        <v>115893755.8</v>
      </c>
      <c r="X1527" s="293">
        <f t="shared" si="1529"/>
        <v>0</v>
      </c>
      <c r="Y1527" s="293">
        <f t="shared" si="1529"/>
        <v>0</v>
      </c>
      <c r="Z1527" s="293">
        <f t="shared" si="1529"/>
        <v>0</v>
      </c>
      <c r="AA1527" s="293">
        <f t="shared" si="1523"/>
        <v>557081412.38999999</v>
      </c>
      <c r="AB1527" s="293">
        <f t="shared" si="1425"/>
        <v>694641528.93000007</v>
      </c>
      <c r="AC1527" s="232">
        <f t="shared" si="1426"/>
        <v>0.66592543419472761</v>
      </c>
    </row>
    <row r="1528" spans="1:29" s="79" customFormat="1" ht="42.75" hidden="1" x14ac:dyDescent="0.2">
      <c r="A1528" s="363"/>
      <c r="B1528" s="268" t="s">
        <v>295</v>
      </c>
      <c r="C1528" s="269" t="s">
        <v>296</v>
      </c>
      <c r="D1528" s="289">
        <f t="shared" ref="D1528:D1533" si="1530">+D1529</f>
        <v>0</v>
      </c>
      <c r="E1528" s="105">
        <f>SUM('ADICIONES  2018'!C1528:M1528)</f>
        <v>0</v>
      </c>
      <c r="F1528" s="289">
        <f t="shared" ref="F1528:J1533" si="1531">+F1529</f>
        <v>0</v>
      </c>
      <c r="G1528" s="289">
        <f t="shared" si="1531"/>
        <v>0</v>
      </c>
      <c r="H1528" s="289">
        <f t="shared" si="1531"/>
        <v>0</v>
      </c>
      <c r="I1528" s="289">
        <f t="shared" si="1531"/>
        <v>0</v>
      </c>
      <c r="J1528" s="289">
        <f t="shared" si="1531"/>
        <v>0</v>
      </c>
      <c r="K1528" s="105">
        <f t="shared" si="1473"/>
        <v>0</v>
      </c>
      <c r="L1528" s="289">
        <f t="shared" ref="L1528:Q1533" si="1532">+L1529</f>
        <v>0</v>
      </c>
      <c r="M1528" s="289">
        <f t="shared" si="1532"/>
        <v>0</v>
      </c>
      <c r="N1528" s="289">
        <f t="shared" si="1532"/>
        <v>0</v>
      </c>
      <c r="O1528" s="289">
        <f t="shared" si="1532"/>
        <v>0</v>
      </c>
      <c r="P1528" s="289">
        <f t="shared" si="1532"/>
        <v>0</v>
      </c>
      <c r="Q1528" s="289">
        <f t="shared" si="1532"/>
        <v>0</v>
      </c>
      <c r="R1528" s="105">
        <f t="shared" si="1423"/>
        <v>0</v>
      </c>
      <c r="S1528" s="289">
        <f t="shared" ref="S1528:Z1533" si="1533">+S1529</f>
        <v>0</v>
      </c>
      <c r="T1528" s="289">
        <f t="shared" si="1533"/>
        <v>0</v>
      </c>
      <c r="U1528" s="289">
        <f t="shared" si="1533"/>
        <v>0</v>
      </c>
      <c r="V1528" s="289">
        <f t="shared" si="1533"/>
        <v>0</v>
      </c>
      <c r="W1528" s="289">
        <f t="shared" si="1533"/>
        <v>0</v>
      </c>
      <c r="X1528" s="289">
        <f t="shared" si="1533"/>
        <v>0</v>
      </c>
      <c r="Y1528" s="289">
        <f t="shared" si="1533"/>
        <v>0</v>
      </c>
      <c r="Z1528" s="289">
        <f t="shared" si="1533"/>
        <v>0</v>
      </c>
      <c r="AA1528" s="289">
        <f t="shared" si="1523"/>
        <v>0</v>
      </c>
      <c r="AB1528" s="289">
        <f t="shared" si="1425"/>
        <v>0</v>
      </c>
      <c r="AC1528" s="104" t="e">
        <f t="shared" si="1426"/>
        <v>#DIV/0!</v>
      </c>
    </row>
    <row r="1529" spans="1:29" s="79" customFormat="1" ht="15.75" hidden="1" x14ac:dyDescent="0.2">
      <c r="A1529" s="363"/>
      <c r="B1529" s="268" t="s">
        <v>297</v>
      </c>
      <c r="C1529" s="269" t="s">
        <v>298</v>
      </c>
      <c r="D1529" s="289">
        <f t="shared" si="1530"/>
        <v>0</v>
      </c>
      <c r="E1529" s="105">
        <f>SUM('ADICIONES  2018'!C1529:M1529)</f>
        <v>0</v>
      </c>
      <c r="F1529" s="289">
        <f t="shared" si="1531"/>
        <v>0</v>
      </c>
      <c r="G1529" s="289">
        <f t="shared" si="1531"/>
        <v>0</v>
      </c>
      <c r="H1529" s="289">
        <f t="shared" si="1531"/>
        <v>0</v>
      </c>
      <c r="I1529" s="289">
        <f t="shared" si="1531"/>
        <v>0</v>
      </c>
      <c r="J1529" s="289">
        <f t="shared" si="1531"/>
        <v>0</v>
      </c>
      <c r="K1529" s="105">
        <f t="shared" si="1473"/>
        <v>0</v>
      </c>
      <c r="L1529" s="289">
        <f t="shared" si="1532"/>
        <v>0</v>
      </c>
      <c r="M1529" s="289">
        <f t="shared" si="1532"/>
        <v>0</v>
      </c>
      <c r="N1529" s="289">
        <f t="shared" si="1532"/>
        <v>0</v>
      </c>
      <c r="O1529" s="289">
        <f t="shared" si="1532"/>
        <v>0</v>
      </c>
      <c r="P1529" s="289">
        <f t="shared" si="1532"/>
        <v>0</v>
      </c>
      <c r="Q1529" s="289">
        <f t="shared" si="1532"/>
        <v>0</v>
      </c>
      <c r="R1529" s="105">
        <f t="shared" si="1423"/>
        <v>0</v>
      </c>
      <c r="S1529" s="289">
        <f t="shared" si="1533"/>
        <v>0</v>
      </c>
      <c r="T1529" s="289">
        <f t="shared" si="1533"/>
        <v>0</v>
      </c>
      <c r="U1529" s="289">
        <f t="shared" si="1533"/>
        <v>0</v>
      </c>
      <c r="V1529" s="289">
        <f t="shared" si="1533"/>
        <v>0</v>
      </c>
      <c r="W1529" s="289">
        <f t="shared" si="1533"/>
        <v>0</v>
      </c>
      <c r="X1529" s="289">
        <f t="shared" si="1533"/>
        <v>0</v>
      </c>
      <c r="Y1529" s="289">
        <f t="shared" si="1533"/>
        <v>0</v>
      </c>
      <c r="Z1529" s="289">
        <f t="shared" si="1533"/>
        <v>0</v>
      </c>
      <c r="AA1529" s="289">
        <f t="shared" si="1523"/>
        <v>0</v>
      </c>
      <c r="AB1529" s="289">
        <f t="shared" si="1425"/>
        <v>0</v>
      </c>
      <c r="AC1529" s="104" t="e">
        <f t="shared" si="1426"/>
        <v>#DIV/0!</v>
      </c>
    </row>
    <row r="1530" spans="1:29" s="79" customFormat="1" ht="28.5" hidden="1" x14ac:dyDescent="0.2">
      <c r="A1530" s="363"/>
      <c r="B1530" s="268" t="s">
        <v>299</v>
      </c>
      <c r="C1530" s="269" t="s">
        <v>170</v>
      </c>
      <c r="D1530" s="289">
        <f t="shared" si="1530"/>
        <v>0</v>
      </c>
      <c r="E1530" s="105">
        <f>SUM('ADICIONES  2018'!C1530:M1530)</f>
        <v>0</v>
      </c>
      <c r="F1530" s="289">
        <f t="shared" si="1531"/>
        <v>0</v>
      </c>
      <c r="G1530" s="289">
        <f t="shared" si="1531"/>
        <v>0</v>
      </c>
      <c r="H1530" s="289">
        <f t="shared" si="1531"/>
        <v>0</v>
      </c>
      <c r="I1530" s="289">
        <f t="shared" si="1531"/>
        <v>0</v>
      </c>
      <c r="J1530" s="289">
        <f t="shared" si="1531"/>
        <v>0</v>
      </c>
      <c r="K1530" s="105">
        <f t="shared" si="1473"/>
        <v>0</v>
      </c>
      <c r="L1530" s="289">
        <f t="shared" si="1532"/>
        <v>0</v>
      </c>
      <c r="M1530" s="289">
        <f t="shared" si="1532"/>
        <v>0</v>
      </c>
      <c r="N1530" s="289">
        <f t="shared" si="1532"/>
        <v>0</v>
      </c>
      <c r="O1530" s="289">
        <f t="shared" si="1532"/>
        <v>0</v>
      </c>
      <c r="P1530" s="289">
        <f t="shared" si="1532"/>
        <v>0</v>
      </c>
      <c r="Q1530" s="289">
        <f t="shared" si="1532"/>
        <v>0</v>
      </c>
      <c r="R1530" s="105">
        <f t="shared" si="1423"/>
        <v>0</v>
      </c>
      <c r="S1530" s="289">
        <f t="shared" si="1533"/>
        <v>0</v>
      </c>
      <c r="T1530" s="289">
        <f t="shared" si="1533"/>
        <v>0</v>
      </c>
      <c r="U1530" s="289">
        <f t="shared" si="1533"/>
        <v>0</v>
      </c>
      <c r="V1530" s="289">
        <f t="shared" si="1533"/>
        <v>0</v>
      </c>
      <c r="W1530" s="289">
        <f t="shared" si="1533"/>
        <v>0</v>
      </c>
      <c r="X1530" s="289">
        <f t="shared" si="1533"/>
        <v>0</v>
      </c>
      <c r="Y1530" s="289">
        <f t="shared" si="1533"/>
        <v>0</v>
      </c>
      <c r="Z1530" s="289">
        <f t="shared" si="1533"/>
        <v>0</v>
      </c>
      <c r="AA1530" s="289">
        <f t="shared" si="1523"/>
        <v>0</v>
      </c>
      <c r="AB1530" s="289">
        <f t="shared" si="1425"/>
        <v>0</v>
      </c>
      <c r="AC1530" s="104" t="e">
        <f t="shared" si="1426"/>
        <v>#DIV/0!</v>
      </c>
    </row>
    <row r="1531" spans="1:29" s="79" customFormat="1" ht="28.5" hidden="1" x14ac:dyDescent="0.2">
      <c r="A1531" s="363"/>
      <c r="B1531" s="268" t="s">
        <v>299</v>
      </c>
      <c r="C1531" s="269" t="s">
        <v>170</v>
      </c>
      <c r="D1531" s="289">
        <f t="shared" si="1530"/>
        <v>0</v>
      </c>
      <c r="E1531" s="105">
        <f>SUM('ADICIONES  2018'!C1531:M1531)</f>
        <v>0</v>
      </c>
      <c r="F1531" s="289">
        <f t="shared" si="1531"/>
        <v>0</v>
      </c>
      <c r="G1531" s="289">
        <f t="shared" si="1531"/>
        <v>0</v>
      </c>
      <c r="H1531" s="289">
        <f t="shared" si="1531"/>
        <v>0</v>
      </c>
      <c r="I1531" s="289">
        <f t="shared" si="1531"/>
        <v>0</v>
      </c>
      <c r="J1531" s="289">
        <f t="shared" si="1531"/>
        <v>0</v>
      </c>
      <c r="K1531" s="105">
        <f t="shared" si="1473"/>
        <v>0</v>
      </c>
      <c r="L1531" s="289">
        <f t="shared" si="1532"/>
        <v>0</v>
      </c>
      <c r="M1531" s="289">
        <f t="shared" si="1532"/>
        <v>0</v>
      </c>
      <c r="N1531" s="289">
        <f t="shared" si="1532"/>
        <v>0</v>
      </c>
      <c r="O1531" s="289">
        <f t="shared" si="1532"/>
        <v>0</v>
      </c>
      <c r="P1531" s="289">
        <f t="shared" si="1532"/>
        <v>0</v>
      </c>
      <c r="Q1531" s="289">
        <f t="shared" si="1532"/>
        <v>0</v>
      </c>
      <c r="R1531" s="105">
        <f t="shared" si="1423"/>
        <v>0</v>
      </c>
      <c r="S1531" s="289">
        <f t="shared" si="1533"/>
        <v>0</v>
      </c>
      <c r="T1531" s="289">
        <f t="shared" si="1533"/>
        <v>0</v>
      </c>
      <c r="U1531" s="289">
        <f t="shared" si="1533"/>
        <v>0</v>
      </c>
      <c r="V1531" s="289">
        <f t="shared" si="1533"/>
        <v>0</v>
      </c>
      <c r="W1531" s="289">
        <f t="shared" si="1533"/>
        <v>0</v>
      </c>
      <c r="X1531" s="289">
        <f t="shared" si="1533"/>
        <v>0</v>
      </c>
      <c r="Y1531" s="289">
        <f t="shared" si="1533"/>
        <v>0</v>
      </c>
      <c r="Z1531" s="289">
        <f t="shared" si="1533"/>
        <v>0</v>
      </c>
      <c r="AA1531" s="289">
        <f t="shared" si="1523"/>
        <v>0</v>
      </c>
      <c r="AB1531" s="289">
        <f t="shared" si="1425"/>
        <v>0</v>
      </c>
      <c r="AC1531" s="104" t="e">
        <f t="shared" si="1426"/>
        <v>#DIV/0!</v>
      </c>
    </row>
    <row r="1532" spans="1:29" s="79" customFormat="1" ht="28.5" hidden="1" x14ac:dyDescent="0.2">
      <c r="A1532" s="363"/>
      <c r="B1532" s="268" t="s">
        <v>300</v>
      </c>
      <c r="C1532" s="269" t="s">
        <v>100</v>
      </c>
      <c r="D1532" s="289">
        <f t="shared" si="1530"/>
        <v>0</v>
      </c>
      <c r="E1532" s="105">
        <f>SUM('ADICIONES  2018'!C1532:M1532)</f>
        <v>0</v>
      </c>
      <c r="F1532" s="289">
        <f t="shared" si="1531"/>
        <v>0</v>
      </c>
      <c r="G1532" s="289">
        <f t="shared" si="1531"/>
        <v>0</v>
      </c>
      <c r="H1532" s="289">
        <f t="shared" si="1531"/>
        <v>0</v>
      </c>
      <c r="I1532" s="289">
        <f t="shared" si="1531"/>
        <v>0</v>
      </c>
      <c r="J1532" s="289">
        <f t="shared" si="1531"/>
        <v>0</v>
      </c>
      <c r="K1532" s="105">
        <f t="shared" si="1473"/>
        <v>0</v>
      </c>
      <c r="L1532" s="289">
        <f t="shared" si="1532"/>
        <v>0</v>
      </c>
      <c r="M1532" s="289">
        <f t="shared" si="1532"/>
        <v>0</v>
      </c>
      <c r="N1532" s="289">
        <f t="shared" si="1532"/>
        <v>0</v>
      </c>
      <c r="O1532" s="289">
        <f t="shared" si="1532"/>
        <v>0</v>
      </c>
      <c r="P1532" s="289">
        <f t="shared" si="1532"/>
        <v>0</v>
      </c>
      <c r="Q1532" s="289">
        <f t="shared" si="1532"/>
        <v>0</v>
      </c>
      <c r="R1532" s="105">
        <f t="shared" si="1423"/>
        <v>0</v>
      </c>
      <c r="S1532" s="289">
        <f t="shared" si="1533"/>
        <v>0</v>
      </c>
      <c r="T1532" s="289">
        <f t="shared" si="1533"/>
        <v>0</v>
      </c>
      <c r="U1532" s="289">
        <f t="shared" si="1533"/>
        <v>0</v>
      </c>
      <c r="V1532" s="289">
        <f t="shared" si="1533"/>
        <v>0</v>
      </c>
      <c r="W1532" s="289">
        <f t="shared" si="1533"/>
        <v>0</v>
      </c>
      <c r="X1532" s="289">
        <f t="shared" si="1533"/>
        <v>0</v>
      </c>
      <c r="Y1532" s="289">
        <f t="shared" si="1533"/>
        <v>0</v>
      </c>
      <c r="Z1532" s="289">
        <f t="shared" si="1533"/>
        <v>0</v>
      </c>
      <c r="AA1532" s="289">
        <f t="shared" si="1523"/>
        <v>0</v>
      </c>
      <c r="AB1532" s="289">
        <f t="shared" si="1425"/>
        <v>0</v>
      </c>
      <c r="AC1532" s="104" t="e">
        <f t="shared" si="1426"/>
        <v>#DIV/0!</v>
      </c>
    </row>
    <row r="1533" spans="1:29" s="79" customFormat="1" ht="28.5" hidden="1" x14ac:dyDescent="0.2">
      <c r="A1533" s="363"/>
      <c r="B1533" s="268" t="s">
        <v>301</v>
      </c>
      <c r="C1533" s="269" t="s">
        <v>101</v>
      </c>
      <c r="D1533" s="289">
        <f t="shared" si="1530"/>
        <v>0</v>
      </c>
      <c r="E1533" s="105">
        <f>SUM('ADICIONES  2018'!C1533:M1533)</f>
        <v>0</v>
      </c>
      <c r="F1533" s="289">
        <f t="shared" si="1531"/>
        <v>0</v>
      </c>
      <c r="G1533" s="289">
        <f t="shared" si="1531"/>
        <v>0</v>
      </c>
      <c r="H1533" s="289">
        <f t="shared" si="1531"/>
        <v>0</v>
      </c>
      <c r="I1533" s="289">
        <f t="shared" si="1531"/>
        <v>0</v>
      </c>
      <c r="J1533" s="289">
        <f t="shared" si="1531"/>
        <v>0</v>
      </c>
      <c r="K1533" s="105">
        <f t="shared" si="1473"/>
        <v>0</v>
      </c>
      <c r="L1533" s="289">
        <f t="shared" si="1532"/>
        <v>0</v>
      </c>
      <c r="M1533" s="289">
        <f t="shared" si="1532"/>
        <v>0</v>
      </c>
      <c r="N1533" s="289">
        <f t="shared" si="1532"/>
        <v>0</v>
      </c>
      <c r="O1533" s="289">
        <f t="shared" si="1532"/>
        <v>0</v>
      </c>
      <c r="P1533" s="289">
        <f t="shared" si="1532"/>
        <v>0</v>
      </c>
      <c r="Q1533" s="289">
        <f t="shared" si="1532"/>
        <v>0</v>
      </c>
      <c r="R1533" s="105">
        <f t="shared" si="1423"/>
        <v>0</v>
      </c>
      <c r="S1533" s="289">
        <f t="shared" si="1533"/>
        <v>0</v>
      </c>
      <c r="T1533" s="289">
        <f t="shared" si="1533"/>
        <v>0</v>
      </c>
      <c r="U1533" s="289">
        <f t="shared" si="1533"/>
        <v>0</v>
      </c>
      <c r="V1533" s="289">
        <f t="shared" si="1533"/>
        <v>0</v>
      </c>
      <c r="W1533" s="289">
        <f t="shared" si="1533"/>
        <v>0</v>
      </c>
      <c r="X1533" s="289">
        <f t="shared" si="1533"/>
        <v>0</v>
      </c>
      <c r="Y1533" s="289">
        <f t="shared" si="1533"/>
        <v>0</v>
      </c>
      <c r="Z1533" s="289">
        <f t="shared" si="1533"/>
        <v>0</v>
      </c>
      <c r="AA1533" s="289">
        <f t="shared" si="1523"/>
        <v>0</v>
      </c>
      <c r="AB1533" s="289">
        <f t="shared" si="1425"/>
        <v>0</v>
      </c>
      <c r="AC1533" s="104" t="e">
        <f t="shared" si="1426"/>
        <v>#DIV/0!</v>
      </c>
    </row>
    <row r="1534" spans="1:29" s="21" customFormat="1" hidden="1" x14ac:dyDescent="0.2">
      <c r="A1534" s="92"/>
      <c r="B1534" s="270" t="s">
        <v>302</v>
      </c>
      <c r="C1534" s="271" t="s">
        <v>134</v>
      </c>
      <c r="D1534" s="291">
        <v>0</v>
      </c>
      <c r="E1534" s="285">
        <f>SUM('ADICIONES  2018'!C1534:M1534)</f>
        <v>0</v>
      </c>
      <c r="F1534" s="291"/>
      <c r="G1534" s="291"/>
      <c r="H1534" s="291"/>
      <c r="I1534" s="291"/>
      <c r="J1534" s="291"/>
      <c r="K1534" s="285">
        <f t="shared" si="1473"/>
        <v>0</v>
      </c>
      <c r="L1534" s="291">
        <v>0</v>
      </c>
      <c r="M1534" s="291"/>
      <c r="N1534" s="291"/>
      <c r="O1534" s="291"/>
      <c r="P1534" s="291"/>
      <c r="Q1534" s="291"/>
      <c r="R1534" s="285">
        <f t="shared" si="1423"/>
        <v>0</v>
      </c>
      <c r="S1534" s="291"/>
      <c r="T1534" s="291"/>
      <c r="U1534" s="291"/>
      <c r="V1534" s="291"/>
      <c r="W1534" s="291"/>
      <c r="X1534" s="291"/>
      <c r="Y1534" s="291"/>
      <c r="Z1534" s="291"/>
      <c r="AA1534" s="291">
        <f t="shared" si="1523"/>
        <v>0</v>
      </c>
      <c r="AB1534" s="291">
        <f t="shared" si="1425"/>
        <v>0</v>
      </c>
      <c r="AC1534" s="113" t="e">
        <f t="shared" si="1426"/>
        <v>#DIV/0!</v>
      </c>
    </row>
    <row r="1535" spans="1:29" s="79" customFormat="1" ht="28.5" x14ac:dyDescent="0.2">
      <c r="A1535" s="363"/>
      <c r="B1535" s="268" t="s">
        <v>303</v>
      </c>
      <c r="C1535" s="269" t="s">
        <v>171</v>
      </c>
      <c r="D1535" s="289">
        <f>+D1536+D1539</f>
        <v>1043122087.34</v>
      </c>
      <c r="E1535" s="105">
        <f>SUM('ADICIONES  2018'!C1535:M1535)</f>
        <v>0</v>
      </c>
      <c r="F1535" s="289">
        <f t="shared" ref="F1535:J1535" si="1534">+F1536+F1539</f>
        <v>0</v>
      </c>
      <c r="G1535" s="289">
        <f t="shared" si="1534"/>
        <v>0</v>
      </c>
      <c r="H1535" s="289">
        <f t="shared" si="1534"/>
        <v>0</v>
      </c>
      <c r="I1535" s="289">
        <f t="shared" si="1534"/>
        <v>0</v>
      </c>
      <c r="J1535" s="289">
        <f t="shared" si="1534"/>
        <v>0</v>
      </c>
      <c r="K1535" s="105">
        <f t="shared" si="1473"/>
        <v>1043122087.34</v>
      </c>
      <c r="L1535" s="289">
        <f t="shared" ref="L1535:Q1535" si="1535">+L1536+L1539</f>
        <v>112664928.54000001</v>
      </c>
      <c r="M1535" s="289">
        <f t="shared" si="1535"/>
        <v>0</v>
      </c>
      <c r="N1535" s="289">
        <f t="shared" si="1535"/>
        <v>0</v>
      </c>
      <c r="O1535" s="289">
        <f t="shared" si="1535"/>
        <v>11856083</v>
      </c>
      <c r="P1535" s="289">
        <f t="shared" si="1535"/>
        <v>13039105</v>
      </c>
      <c r="Q1535" s="289">
        <f t="shared" si="1535"/>
        <v>0</v>
      </c>
      <c r="R1535" s="105">
        <f t="shared" si="1423"/>
        <v>137560116.54000002</v>
      </c>
      <c r="S1535" s="289">
        <f t="shared" ref="S1535:Z1535" si="1536">+S1536+S1539</f>
        <v>76228031.530000001</v>
      </c>
      <c r="T1535" s="289">
        <f t="shared" si="1536"/>
        <v>23826695.059999999</v>
      </c>
      <c r="U1535" s="289">
        <f t="shared" si="1536"/>
        <v>62130727.590000004</v>
      </c>
      <c r="V1535" s="289">
        <f t="shared" si="1536"/>
        <v>279002202.40999997</v>
      </c>
      <c r="W1535" s="289">
        <f t="shared" si="1536"/>
        <v>115893755.8</v>
      </c>
      <c r="X1535" s="289">
        <f t="shared" si="1536"/>
        <v>0</v>
      </c>
      <c r="Y1535" s="289">
        <f t="shared" si="1536"/>
        <v>0</v>
      </c>
      <c r="Z1535" s="289">
        <f t="shared" si="1536"/>
        <v>0</v>
      </c>
      <c r="AA1535" s="289">
        <f t="shared" si="1523"/>
        <v>557081412.38999999</v>
      </c>
      <c r="AB1535" s="289">
        <f t="shared" si="1425"/>
        <v>694641528.93000007</v>
      </c>
      <c r="AC1535" s="104">
        <f t="shared" si="1426"/>
        <v>0.66592543419472761</v>
      </c>
    </row>
    <row r="1536" spans="1:29" s="79" customFormat="1" ht="42.75" x14ac:dyDescent="0.2">
      <c r="A1536" s="363"/>
      <c r="B1536" s="268" t="s">
        <v>304</v>
      </c>
      <c r="C1536" s="269" t="s">
        <v>305</v>
      </c>
      <c r="D1536" s="289">
        <f>+D1537</f>
        <v>925037668.48000002</v>
      </c>
      <c r="E1536" s="105">
        <f>SUM('ADICIONES  2018'!C1536:M1536)</f>
        <v>0</v>
      </c>
      <c r="F1536" s="289">
        <f t="shared" ref="F1536:J1537" si="1537">+F1537</f>
        <v>0</v>
      </c>
      <c r="G1536" s="289">
        <f t="shared" si="1537"/>
        <v>0</v>
      </c>
      <c r="H1536" s="289">
        <f t="shared" si="1537"/>
        <v>0</v>
      </c>
      <c r="I1536" s="289">
        <f t="shared" si="1537"/>
        <v>0</v>
      </c>
      <c r="J1536" s="289">
        <f t="shared" si="1537"/>
        <v>0</v>
      </c>
      <c r="K1536" s="105">
        <f t="shared" si="1473"/>
        <v>925037668.48000002</v>
      </c>
      <c r="L1536" s="289">
        <f t="shared" ref="L1536:Q1537" si="1538">+L1537</f>
        <v>112664928.54000001</v>
      </c>
      <c r="M1536" s="289">
        <f t="shared" si="1538"/>
        <v>0</v>
      </c>
      <c r="N1536" s="289">
        <f t="shared" si="1538"/>
        <v>0</v>
      </c>
      <c r="O1536" s="289">
        <f t="shared" si="1538"/>
        <v>0</v>
      </c>
      <c r="P1536" s="289">
        <f t="shared" si="1538"/>
        <v>0</v>
      </c>
      <c r="Q1536" s="289">
        <f t="shared" si="1538"/>
        <v>0</v>
      </c>
      <c r="R1536" s="105">
        <f t="shared" si="1423"/>
        <v>112664928.54000001</v>
      </c>
      <c r="S1536" s="289">
        <f t="shared" ref="S1536:Z1537" si="1539">+S1537</f>
        <v>0</v>
      </c>
      <c r="T1536" s="289">
        <f t="shared" si="1539"/>
        <v>0</v>
      </c>
      <c r="U1536" s="289">
        <f t="shared" si="1539"/>
        <v>0</v>
      </c>
      <c r="V1536" s="289">
        <f t="shared" si="1539"/>
        <v>183601879.06999999</v>
      </c>
      <c r="W1536" s="289">
        <f t="shared" si="1539"/>
        <v>105347944.8</v>
      </c>
      <c r="X1536" s="289">
        <f t="shared" si="1539"/>
        <v>0</v>
      </c>
      <c r="Y1536" s="289">
        <f t="shared" si="1539"/>
        <v>0</v>
      </c>
      <c r="Z1536" s="289">
        <f t="shared" si="1539"/>
        <v>0</v>
      </c>
      <c r="AA1536" s="289">
        <f t="shared" si="1523"/>
        <v>288949823.87</v>
      </c>
      <c r="AB1536" s="289">
        <f t="shared" si="1425"/>
        <v>401614752.41000003</v>
      </c>
      <c r="AC1536" s="104">
        <f t="shared" si="1426"/>
        <v>0.43416043053676279</v>
      </c>
    </row>
    <row r="1537" spans="1:29" s="79" customFormat="1" ht="28.5" x14ac:dyDescent="0.2">
      <c r="A1537" s="363"/>
      <c r="B1537" s="268" t="s">
        <v>306</v>
      </c>
      <c r="C1537" s="269" t="s">
        <v>101</v>
      </c>
      <c r="D1537" s="289">
        <f>+D1538</f>
        <v>925037668.48000002</v>
      </c>
      <c r="E1537" s="105">
        <f>SUM('ADICIONES  2018'!C1537:M1537)</f>
        <v>0</v>
      </c>
      <c r="F1537" s="289">
        <f t="shared" si="1537"/>
        <v>0</v>
      </c>
      <c r="G1537" s="289">
        <f t="shared" si="1537"/>
        <v>0</v>
      </c>
      <c r="H1537" s="289">
        <f t="shared" si="1537"/>
        <v>0</v>
      </c>
      <c r="I1537" s="289">
        <f t="shared" si="1537"/>
        <v>0</v>
      </c>
      <c r="J1537" s="289">
        <f t="shared" si="1537"/>
        <v>0</v>
      </c>
      <c r="K1537" s="105">
        <f t="shared" ref="K1537:K1600" si="1540">+D1537+E1537-F1537+G1537-H1537</f>
        <v>925037668.48000002</v>
      </c>
      <c r="L1537" s="289">
        <f t="shared" si="1538"/>
        <v>112664928.54000001</v>
      </c>
      <c r="M1537" s="289">
        <f t="shared" si="1538"/>
        <v>0</v>
      </c>
      <c r="N1537" s="289">
        <f t="shared" si="1538"/>
        <v>0</v>
      </c>
      <c r="O1537" s="289">
        <f t="shared" si="1538"/>
        <v>0</v>
      </c>
      <c r="P1537" s="289">
        <f t="shared" si="1538"/>
        <v>0</v>
      </c>
      <c r="Q1537" s="289">
        <f t="shared" si="1538"/>
        <v>0</v>
      </c>
      <c r="R1537" s="105">
        <f t="shared" si="1423"/>
        <v>112664928.54000001</v>
      </c>
      <c r="S1537" s="289">
        <f t="shared" si="1539"/>
        <v>0</v>
      </c>
      <c r="T1537" s="289">
        <f t="shared" si="1539"/>
        <v>0</v>
      </c>
      <c r="U1537" s="289">
        <f t="shared" si="1539"/>
        <v>0</v>
      </c>
      <c r="V1537" s="289">
        <f t="shared" si="1539"/>
        <v>183601879.06999999</v>
      </c>
      <c r="W1537" s="289">
        <f t="shared" si="1539"/>
        <v>105347944.8</v>
      </c>
      <c r="X1537" s="289">
        <f t="shared" si="1539"/>
        <v>0</v>
      </c>
      <c r="Y1537" s="289">
        <f t="shared" si="1539"/>
        <v>0</v>
      </c>
      <c r="Z1537" s="289">
        <f t="shared" si="1539"/>
        <v>0</v>
      </c>
      <c r="AA1537" s="289">
        <f t="shared" si="1523"/>
        <v>288949823.87</v>
      </c>
      <c r="AB1537" s="289">
        <f t="shared" si="1425"/>
        <v>401614752.41000003</v>
      </c>
      <c r="AC1537" s="104">
        <f t="shared" si="1426"/>
        <v>0.43416043053676279</v>
      </c>
    </row>
    <row r="1538" spans="1:29" s="21" customFormat="1" x14ac:dyDescent="0.2">
      <c r="A1538" s="92"/>
      <c r="B1538" s="270" t="s">
        <v>307</v>
      </c>
      <c r="C1538" s="271" t="s">
        <v>134</v>
      </c>
      <c r="D1538" s="291">
        <v>925037668.48000002</v>
      </c>
      <c r="E1538" s="285">
        <f>SUM('ADICIONES  2018'!C1538:M1538)</f>
        <v>0</v>
      </c>
      <c r="F1538" s="291"/>
      <c r="G1538" s="291"/>
      <c r="H1538" s="291"/>
      <c r="I1538" s="291"/>
      <c r="J1538" s="291"/>
      <c r="K1538" s="285">
        <f t="shared" si="1540"/>
        <v>925037668.48000002</v>
      </c>
      <c r="L1538" s="291">
        <v>112664928.54000001</v>
      </c>
      <c r="M1538" s="291"/>
      <c r="N1538" s="291"/>
      <c r="O1538" s="291"/>
      <c r="P1538" s="291"/>
      <c r="Q1538" s="291"/>
      <c r="R1538" s="287">
        <f t="shared" si="1423"/>
        <v>112664928.54000001</v>
      </c>
      <c r="S1538" s="291"/>
      <c r="T1538" s="291"/>
      <c r="U1538" s="291"/>
      <c r="V1538" s="291">
        <v>183601879.06999999</v>
      </c>
      <c r="W1538" s="291">
        <v>105347944.8</v>
      </c>
      <c r="X1538" s="291"/>
      <c r="Y1538" s="291"/>
      <c r="Z1538" s="291"/>
      <c r="AA1538" s="291">
        <f t="shared" si="1523"/>
        <v>288949823.87</v>
      </c>
      <c r="AB1538" s="291">
        <f t="shared" si="1425"/>
        <v>401614752.41000003</v>
      </c>
      <c r="AC1538" s="113">
        <f t="shared" si="1426"/>
        <v>0.43416043053676279</v>
      </c>
    </row>
    <row r="1539" spans="1:29" s="5" customFormat="1" ht="57" x14ac:dyDescent="0.2">
      <c r="A1539" s="156"/>
      <c r="B1539" s="268" t="s">
        <v>329</v>
      </c>
      <c r="C1539" s="269" t="s">
        <v>330</v>
      </c>
      <c r="D1539" s="289">
        <f>+D1540</f>
        <v>118084418.86</v>
      </c>
      <c r="E1539" s="105">
        <f>SUM('ADICIONES  2018'!C1539:M1539)</f>
        <v>0</v>
      </c>
      <c r="F1539" s="289">
        <f t="shared" ref="F1539:J1540" si="1541">+F1540</f>
        <v>0</v>
      </c>
      <c r="G1539" s="289">
        <f t="shared" si="1541"/>
        <v>0</v>
      </c>
      <c r="H1539" s="289">
        <f t="shared" si="1541"/>
        <v>0</v>
      </c>
      <c r="I1539" s="289">
        <f t="shared" si="1541"/>
        <v>0</v>
      </c>
      <c r="J1539" s="289">
        <f t="shared" si="1541"/>
        <v>0</v>
      </c>
      <c r="K1539" s="286">
        <f t="shared" si="1540"/>
        <v>118084418.86</v>
      </c>
      <c r="L1539" s="289">
        <f t="shared" ref="L1539:Q1540" si="1542">+L1540</f>
        <v>0</v>
      </c>
      <c r="M1539" s="289">
        <f t="shared" si="1542"/>
        <v>0</v>
      </c>
      <c r="N1539" s="289">
        <f t="shared" si="1542"/>
        <v>0</v>
      </c>
      <c r="O1539" s="289">
        <f t="shared" si="1542"/>
        <v>11856083</v>
      </c>
      <c r="P1539" s="289">
        <f t="shared" si="1542"/>
        <v>13039105</v>
      </c>
      <c r="Q1539" s="289">
        <f t="shared" si="1542"/>
        <v>0</v>
      </c>
      <c r="R1539" s="286">
        <f t="shared" si="1423"/>
        <v>24895188</v>
      </c>
      <c r="S1539" s="289">
        <f t="shared" ref="S1539:Z1540" si="1543">+S1540</f>
        <v>76228031.530000001</v>
      </c>
      <c r="T1539" s="289">
        <f t="shared" si="1543"/>
        <v>23826695.059999999</v>
      </c>
      <c r="U1539" s="289">
        <f t="shared" si="1543"/>
        <v>62130727.590000004</v>
      </c>
      <c r="V1539" s="289">
        <f t="shared" si="1543"/>
        <v>95400323.340000004</v>
      </c>
      <c r="W1539" s="289">
        <f t="shared" si="1543"/>
        <v>10545811</v>
      </c>
      <c r="X1539" s="289">
        <f t="shared" si="1543"/>
        <v>0</v>
      </c>
      <c r="Y1539" s="289">
        <f t="shared" si="1543"/>
        <v>0</v>
      </c>
      <c r="Z1539" s="289">
        <f t="shared" si="1543"/>
        <v>0</v>
      </c>
      <c r="AA1539" s="292">
        <f t="shared" si="1523"/>
        <v>268131588.52000001</v>
      </c>
      <c r="AB1539" s="292">
        <f t="shared" si="1425"/>
        <v>293026776.51999998</v>
      </c>
      <c r="AC1539" s="36">
        <f t="shared" si="1426"/>
        <v>2.4815024653456637</v>
      </c>
    </row>
    <row r="1540" spans="1:29" s="79" customFormat="1" ht="28.5" x14ac:dyDescent="0.2">
      <c r="A1540" s="363"/>
      <c r="B1540" s="268" t="s">
        <v>331</v>
      </c>
      <c r="C1540" s="269" t="s">
        <v>199</v>
      </c>
      <c r="D1540" s="289">
        <f>+D1541</f>
        <v>118084418.86</v>
      </c>
      <c r="E1540" s="105">
        <f>SUM('ADICIONES  2018'!C1540:M1540)</f>
        <v>0</v>
      </c>
      <c r="F1540" s="289">
        <f t="shared" si="1541"/>
        <v>0</v>
      </c>
      <c r="G1540" s="289">
        <f t="shared" si="1541"/>
        <v>0</v>
      </c>
      <c r="H1540" s="289">
        <f t="shared" si="1541"/>
        <v>0</v>
      </c>
      <c r="I1540" s="289">
        <f t="shared" si="1541"/>
        <v>0</v>
      </c>
      <c r="J1540" s="289">
        <f t="shared" si="1541"/>
        <v>0</v>
      </c>
      <c r="K1540" s="105">
        <f t="shared" si="1540"/>
        <v>118084418.86</v>
      </c>
      <c r="L1540" s="289">
        <f t="shared" si="1542"/>
        <v>0</v>
      </c>
      <c r="M1540" s="289">
        <f t="shared" si="1542"/>
        <v>0</v>
      </c>
      <c r="N1540" s="289">
        <f t="shared" si="1542"/>
        <v>0</v>
      </c>
      <c r="O1540" s="289">
        <f t="shared" si="1542"/>
        <v>11856083</v>
      </c>
      <c r="P1540" s="289">
        <f t="shared" si="1542"/>
        <v>13039105</v>
      </c>
      <c r="Q1540" s="289">
        <f t="shared" si="1542"/>
        <v>0</v>
      </c>
      <c r="R1540" s="286">
        <f t="shared" si="1423"/>
        <v>24895188</v>
      </c>
      <c r="S1540" s="289">
        <f t="shared" si="1543"/>
        <v>76228031.530000001</v>
      </c>
      <c r="T1540" s="289">
        <f t="shared" si="1543"/>
        <v>23826695.059999999</v>
      </c>
      <c r="U1540" s="289">
        <f t="shared" si="1543"/>
        <v>62130727.590000004</v>
      </c>
      <c r="V1540" s="289">
        <f t="shared" si="1543"/>
        <v>95400323.340000004</v>
      </c>
      <c r="W1540" s="289">
        <f t="shared" si="1543"/>
        <v>10545811</v>
      </c>
      <c r="X1540" s="289">
        <f t="shared" si="1543"/>
        <v>0</v>
      </c>
      <c r="Y1540" s="289">
        <f t="shared" si="1543"/>
        <v>0</v>
      </c>
      <c r="Z1540" s="289">
        <f t="shared" si="1543"/>
        <v>0</v>
      </c>
      <c r="AA1540" s="289">
        <f t="shared" si="1523"/>
        <v>268131588.52000001</v>
      </c>
      <c r="AB1540" s="289">
        <f t="shared" si="1425"/>
        <v>293026776.51999998</v>
      </c>
      <c r="AC1540" s="104">
        <f t="shared" si="1426"/>
        <v>2.4815024653456637</v>
      </c>
    </row>
    <row r="1541" spans="1:29" s="21" customFormat="1" x14ac:dyDescent="0.2">
      <c r="A1541" s="92"/>
      <c r="B1541" s="270" t="s">
        <v>332</v>
      </c>
      <c r="C1541" s="271" t="s">
        <v>309</v>
      </c>
      <c r="D1541" s="291">
        <v>118084418.86</v>
      </c>
      <c r="E1541" s="285">
        <f>SUM('ADICIONES  2018'!C1541:M1541)</f>
        <v>0</v>
      </c>
      <c r="F1541" s="291"/>
      <c r="G1541" s="291"/>
      <c r="H1541" s="291"/>
      <c r="I1541" s="291"/>
      <c r="J1541" s="291"/>
      <c r="K1541" s="285">
        <f t="shared" si="1540"/>
        <v>118084418.86</v>
      </c>
      <c r="L1541" s="291"/>
      <c r="M1541" s="291"/>
      <c r="N1541" s="291"/>
      <c r="O1541" s="291">
        <v>11856083</v>
      </c>
      <c r="P1541" s="291">
        <v>13039105</v>
      </c>
      <c r="Q1541" s="291"/>
      <c r="R1541" s="287">
        <f t="shared" si="1423"/>
        <v>24895188</v>
      </c>
      <c r="S1541" s="291">
        <v>76228031.530000001</v>
      </c>
      <c r="T1541" s="291">
        <v>23826695.059999999</v>
      </c>
      <c r="U1541" s="291">
        <v>62130727.590000004</v>
      </c>
      <c r="V1541" s="291">
        <v>95400323.340000004</v>
      </c>
      <c r="W1541" s="291">
        <v>10545811</v>
      </c>
      <c r="X1541" s="291"/>
      <c r="Y1541" s="291"/>
      <c r="Z1541" s="291"/>
      <c r="AA1541" s="291">
        <f t="shared" si="1523"/>
        <v>268131588.52000001</v>
      </c>
      <c r="AB1541" s="291">
        <f t="shared" si="1425"/>
        <v>293026776.51999998</v>
      </c>
      <c r="AC1541" s="113">
        <f t="shared" si="1426"/>
        <v>2.4815024653456637</v>
      </c>
    </row>
    <row r="1542" spans="1:29" s="79" customFormat="1" ht="15.75" x14ac:dyDescent="0.2">
      <c r="A1542" s="363">
        <v>1</v>
      </c>
      <c r="B1542" s="272" t="s">
        <v>308</v>
      </c>
      <c r="C1542" s="273" t="s">
        <v>102</v>
      </c>
      <c r="D1542" s="289">
        <f>+D1543+D1550+D1554+D1562+D1922+D1926</f>
        <v>1284477910.51</v>
      </c>
      <c r="E1542" s="105">
        <f>SUM('ADICIONES  2018'!C1542:M1542)</f>
        <v>81605201976.430008</v>
      </c>
      <c r="F1542" s="289">
        <f>+F1543+F1550+F1554+F1562+F1922+F1926</f>
        <v>672314984.52999985</v>
      </c>
      <c r="G1542" s="289">
        <f>+G1543+G1550+G1554+G1562+G1922+G1926</f>
        <v>0</v>
      </c>
      <c r="H1542" s="289">
        <f>+H1543+H1550+H1554+H1562+H1922+H1926</f>
        <v>0</v>
      </c>
      <c r="I1542" s="289">
        <f>+I1543+I1550+I1554+I1562+I1922+I1926</f>
        <v>0</v>
      </c>
      <c r="J1542" s="289">
        <f>+J1543+J1550+J1554+J1562+J1922+J1926</f>
        <v>0</v>
      </c>
      <c r="K1542" s="105">
        <f t="shared" si="1540"/>
        <v>82217364902.410004</v>
      </c>
      <c r="L1542" s="289">
        <f t="shared" ref="L1542:Q1542" si="1544">+L1543+L1550+L1554+L1562+L1922+L1926</f>
        <v>183344974.31999999</v>
      </c>
      <c r="M1542" s="289">
        <f t="shared" si="1544"/>
        <v>17707309974.220001</v>
      </c>
      <c r="N1542" s="289">
        <f t="shared" si="1544"/>
        <v>0.01</v>
      </c>
      <c r="O1542" s="289">
        <f t="shared" si="1544"/>
        <v>2015312646.03</v>
      </c>
      <c r="P1542" s="289">
        <f t="shared" si="1544"/>
        <v>-802527772.04000056</v>
      </c>
      <c r="Q1542" s="289">
        <f t="shared" si="1544"/>
        <v>0</v>
      </c>
      <c r="R1542" s="105">
        <f t="shared" si="1423"/>
        <v>19103439822.539997</v>
      </c>
      <c r="S1542" s="289">
        <f t="shared" ref="S1542:Z1542" si="1545">+S1543+S1550+S1554+S1562+S1922+S1926</f>
        <v>41682632576.620003</v>
      </c>
      <c r="T1542" s="289">
        <f t="shared" si="1545"/>
        <v>119255253.75</v>
      </c>
      <c r="U1542" s="289">
        <f t="shared" si="1545"/>
        <v>171873849.92000002</v>
      </c>
      <c r="V1542" s="289">
        <f t="shared" si="1545"/>
        <v>525688961.03000003</v>
      </c>
      <c r="W1542" s="289">
        <f t="shared" si="1545"/>
        <v>14662759348.790001</v>
      </c>
      <c r="X1542" s="289">
        <f t="shared" si="1545"/>
        <v>0</v>
      </c>
      <c r="Y1542" s="289">
        <f t="shared" si="1545"/>
        <v>0</v>
      </c>
      <c r="Z1542" s="289">
        <f t="shared" si="1545"/>
        <v>0</v>
      </c>
      <c r="AA1542" s="289">
        <f t="shared" si="1523"/>
        <v>57162209990.110001</v>
      </c>
      <c r="AB1542" s="289">
        <f t="shared" si="1425"/>
        <v>76265649812.649994</v>
      </c>
      <c r="AC1542" s="104">
        <f t="shared" si="1426"/>
        <v>0.92760999945906131</v>
      </c>
    </row>
    <row r="1543" spans="1:29" s="79" customFormat="1" ht="15.75" hidden="1" x14ac:dyDescent="0.2">
      <c r="A1543" s="363">
        <v>1</v>
      </c>
      <c r="B1543" s="272" t="s">
        <v>778</v>
      </c>
      <c r="C1543" s="273" t="s">
        <v>1755</v>
      </c>
      <c r="D1543" s="289">
        <f>+D1544+D1547</f>
        <v>0</v>
      </c>
      <c r="E1543" s="105">
        <f>SUM('ADICIONES  2018'!C1543:M1543)</f>
        <v>0</v>
      </c>
      <c r="F1543" s="289">
        <f t="shared" ref="F1543:J1543" si="1546">+F1544+F1547</f>
        <v>0</v>
      </c>
      <c r="G1543" s="289">
        <f t="shared" si="1546"/>
        <v>0</v>
      </c>
      <c r="H1543" s="289">
        <f t="shared" si="1546"/>
        <v>0</v>
      </c>
      <c r="I1543" s="289">
        <f t="shared" si="1546"/>
        <v>0</v>
      </c>
      <c r="J1543" s="289">
        <f t="shared" si="1546"/>
        <v>0</v>
      </c>
      <c r="K1543" s="105">
        <f t="shared" si="1540"/>
        <v>0</v>
      </c>
      <c r="L1543" s="289">
        <f t="shared" ref="L1543:Q1543" si="1547">+L1544+L1547</f>
        <v>0</v>
      </c>
      <c r="M1543" s="289">
        <f t="shared" si="1547"/>
        <v>0</v>
      </c>
      <c r="N1543" s="289">
        <f t="shared" si="1547"/>
        <v>0</v>
      </c>
      <c r="O1543" s="289">
        <f t="shared" si="1547"/>
        <v>0</v>
      </c>
      <c r="P1543" s="289">
        <f t="shared" si="1547"/>
        <v>0</v>
      </c>
      <c r="Q1543" s="289">
        <f t="shared" si="1547"/>
        <v>0</v>
      </c>
      <c r="R1543" s="105">
        <f t="shared" si="1423"/>
        <v>0</v>
      </c>
      <c r="S1543" s="289">
        <f t="shared" ref="S1543:Z1543" si="1548">+S1544+S1547</f>
        <v>0</v>
      </c>
      <c r="T1543" s="289">
        <f t="shared" si="1548"/>
        <v>0</v>
      </c>
      <c r="U1543" s="289">
        <f t="shared" si="1548"/>
        <v>0</v>
      </c>
      <c r="V1543" s="289">
        <f t="shared" si="1548"/>
        <v>0</v>
      </c>
      <c r="W1543" s="289">
        <f t="shared" si="1548"/>
        <v>0</v>
      </c>
      <c r="X1543" s="289">
        <f t="shared" si="1548"/>
        <v>0</v>
      </c>
      <c r="Y1543" s="289">
        <f t="shared" si="1548"/>
        <v>0</v>
      </c>
      <c r="Z1543" s="289">
        <f t="shared" si="1548"/>
        <v>0</v>
      </c>
      <c r="AA1543" s="289">
        <f t="shared" si="1523"/>
        <v>0</v>
      </c>
      <c r="AB1543" s="289">
        <f t="shared" si="1425"/>
        <v>0</v>
      </c>
      <c r="AC1543" s="104" t="e">
        <f t="shared" si="1426"/>
        <v>#DIV/0!</v>
      </c>
    </row>
    <row r="1544" spans="1:29" s="79" customFormat="1" ht="30" hidden="1" x14ac:dyDescent="0.2">
      <c r="A1544" s="363"/>
      <c r="B1544" s="272" t="s">
        <v>1756</v>
      </c>
      <c r="C1544" s="273" t="s">
        <v>1757</v>
      </c>
      <c r="D1544" s="289">
        <f>+D1545</f>
        <v>0</v>
      </c>
      <c r="E1544" s="105">
        <f>SUM('ADICIONES  2018'!C1544:M1544)</f>
        <v>0</v>
      </c>
      <c r="F1544" s="289">
        <f t="shared" ref="F1544:J1545" si="1549">+F1545</f>
        <v>0</v>
      </c>
      <c r="G1544" s="289">
        <f t="shared" si="1549"/>
        <v>0</v>
      </c>
      <c r="H1544" s="289">
        <f t="shared" si="1549"/>
        <v>0</v>
      </c>
      <c r="I1544" s="289">
        <f t="shared" si="1549"/>
        <v>0</v>
      </c>
      <c r="J1544" s="289">
        <f t="shared" si="1549"/>
        <v>0</v>
      </c>
      <c r="K1544" s="105">
        <f t="shared" si="1540"/>
        <v>0</v>
      </c>
      <c r="L1544" s="289">
        <f t="shared" ref="L1544:Q1545" si="1550">+L1545</f>
        <v>0</v>
      </c>
      <c r="M1544" s="289">
        <f t="shared" si="1550"/>
        <v>0</v>
      </c>
      <c r="N1544" s="289">
        <f t="shared" si="1550"/>
        <v>0</v>
      </c>
      <c r="O1544" s="289">
        <f t="shared" si="1550"/>
        <v>0</v>
      </c>
      <c r="P1544" s="289">
        <f t="shared" si="1550"/>
        <v>0</v>
      </c>
      <c r="Q1544" s="289">
        <f t="shared" si="1550"/>
        <v>0</v>
      </c>
      <c r="R1544" s="105">
        <f t="shared" si="1423"/>
        <v>0</v>
      </c>
      <c r="S1544" s="289">
        <f t="shared" ref="S1544:Z1545" si="1551">+S1545</f>
        <v>0</v>
      </c>
      <c r="T1544" s="289">
        <f t="shared" si="1551"/>
        <v>0</v>
      </c>
      <c r="U1544" s="289">
        <f t="shared" si="1551"/>
        <v>0</v>
      </c>
      <c r="V1544" s="289">
        <f t="shared" si="1551"/>
        <v>0</v>
      </c>
      <c r="W1544" s="289">
        <f t="shared" si="1551"/>
        <v>0</v>
      </c>
      <c r="X1544" s="289">
        <f t="shared" si="1551"/>
        <v>0</v>
      </c>
      <c r="Y1544" s="289">
        <f t="shared" si="1551"/>
        <v>0</v>
      </c>
      <c r="Z1544" s="289">
        <f t="shared" si="1551"/>
        <v>0</v>
      </c>
      <c r="AA1544" s="289">
        <f t="shared" si="1523"/>
        <v>0</v>
      </c>
      <c r="AB1544" s="289">
        <f t="shared" si="1425"/>
        <v>0</v>
      </c>
      <c r="AC1544" s="104" t="e">
        <f t="shared" si="1426"/>
        <v>#DIV/0!</v>
      </c>
    </row>
    <row r="1545" spans="1:29" s="79" customFormat="1" ht="30" hidden="1" x14ac:dyDescent="0.2">
      <c r="A1545" s="363"/>
      <c r="B1545" s="272" t="s">
        <v>1758</v>
      </c>
      <c r="C1545" s="273" t="s">
        <v>1759</v>
      </c>
      <c r="D1545" s="289">
        <f>+D1546</f>
        <v>0</v>
      </c>
      <c r="E1545" s="105">
        <f>SUM('ADICIONES  2018'!C1545:M1545)</f>
        <v>0</v>
      </c>
      <c r="F1545" s="289">
        <f t="shared" si="1549"/>
        <v>0</v>
      </c>
      <c r="G1545" s="289">
        <f t="shared" si="1549"/>
        <v>0</v>
      </c>
      <c r="H1545" s="289">
        <f t="shared" si="1549"/>
        <v>0</v>
      </c>
      <c r="I1545" s="289">
        <f t="shared" si="1549"/>
        <v>0</v>
      </c>
      <c r="J1545" s="289">
        <f t="shared" si="1549"/>
        <v>0</v>
      </c>
      <c r="K1545" s="105">
        <f t="shared" si="1540"/>
        <v>0</v>
      </c>
      <c r="L1545" s="289">
        <f t="shared" si="1550"/>
        <v>0</v>
      </c>
      <c r="M1545" s="289">
        <f t="shared" si="1550"/>
        <v>0</v>
      </c>
      <c r="N1545" s="289">
        <f t="shared" si="1550"/>
        <v>0</v>
      </c>
      <c r="O1545" s="289">
        <f t="shared" si="1550"/>
        <v>0</v>
      </c>
      <c r="P1545" s="289">
        <f t="shared" si="1550"/>
        <v>0</v>
      </c>
      <c r="Q1545" s="289">
        <f t="shared" si="1550"/>
        <v>0</v>
      </c>
      <c r="R1545" s="105">
        <f t="shared" si="1423"/>
        <v>0</v>
      </c>
      <c r="S1545" s="289">
        <f t="shared" si="1551"/>
        <v>0</v>
      </c>
      <c r="T1545" s="289">
        <f t="shared" si="1551"/>
        <v>0</v>
      </c>
      <c r="U1545" s="289">
        <f t="shared" si="1551"/>
        <v>0</v>
      </c>
      <c r="V1545" s="289">
        <f t="shared" si="1551"/>
        <v>0</v>
      </c>
      <c r="W1545" s="289">
        <f t="shared" si="1551"/>
        <v>0</v>
      </c>
      <c r="X1545" s="289">
        <f t="shared" si="1551"/>
        <v>0</v>
      </c>
      <c r="Y1545" s="289">
        <f t="shared" si="1551"/>
        <v>0</v>
      </c>
      <c r="Z1545" s="289">
        <f t="shared" si="1551"/>
        <v>0</v>
      </c>
      <c r="AA1545" s="289">
        <f t="shared" si="1523"/>
        <v>0</v>
      </c>
      <c r="AB1545" s="289">
        <f t="shared" si="1425"/>
        <v>0</v>
      </c>
      <c r="AC1545" s="104" t="e">
        <f t="shared" si="1426"/>
        <v>#DIV/0!</v>
      </c>
    </row>
    <row r="1546" spans="1:29" s="21" customFormat="1" ht="28.5" hidden="1" x14ac:dyDescent="0.2">
      <c r="A1546" s="92"/>
      <c r="B1546" s="270" t="s">
        <v>1760</v>
      </c>
      <c r="C1546" s="271" t="s">
        <v>1761</v>
      </c>
      <c r="D1546" s="291">
        <v>0</v>
      </c>
      <c r="E1546" s="285">
        <f>SUM('ADICIONES  2018'!C1546:M1546)</f>
        <v>0</v>
      </c>
      <c r="F1546" s="291"/>
      <c r="G1546" s="291"/>
      <c r="H1546" s="291"/>
      <c r="I1546" s="291"/>
      <c r="J1546" s="291"/>
      <c r="K1546" s="285">
        <f t="shared" si="1540"/>
        <v>0</v>
      </c>
      <c r="L1546" s="291"/>
      <c r="M1546" s="291"/>
      <c r="N1546" s="291"/>
      <c r="O1546" s="291"/>
      <c r="P1546" s="291"/>
      <c r="Q1546" s="291"/>
      <c r="R1546" s="287">
        <f t="shared" si="1423"/>
        <v>0</v>
      </c>
      <c r="S1546" s="291"/>
      <c r="T1546" s="291"/>
      <c r="U1546" s="291"/>
      <c r="V1546" s="291"/>
      <c r="W1546" s="291"/>
      <c r="X1546" s="291"/>
      <c r="Y1546" s="291"/>
      <c r="Z1546" s="291"/>
      <c r="AA1546" s="291">
        <f t="shared" si="1523"/>
        <v>0</v>
      </c>
      <c r="AB1546" s="291">
        <f t="shared" si="1425"/>
        <v>0</v>
      </c>
      <c r="AC1546" s="113" t="e">
        <f t="shared" si="1426"/>
        <v>#DIV/0!</v>
      </c>
    </row>
    <row r="1547" spans="1:29" s="79" customFormat="1" ht="30" hidden="1" x14ac:dyDescent="0.2">
      <c r="A1547" s="363"/>
      <c r="B1547" s="272" t="s">
        <v>1762</v>
      </c>
      <c r="C1547" s="273" t="s">
        <v>1763</v>
      </c>
      <c r="D1547" s="289">
        <f>SUM(D1548:D1549)</f>
        <v>0</v>
      </c>
      <c r="E1547" s="105">
        <f>SUM('ADICIONES  2018'!C1547:M1547)</f>
        <v>0</v>
      </c>
      <c r="F1547" s="289">
        <f t="shared" ref="F1547" si="1552">SUM(F1548:F1549)</f>
        <v>0</v>
      </c>
      <c r="G1547" s="289">
        <f t="shared" ref="G1547:J1547" si="1553">SUM(G1548:G1549)</f>
        <v>0</v>
      </c>
      <c r="H1547" s="289">
        <f t="shared" si="1553"/>
        <v>0</v>
      </c>
      <c r="I1547" s="289">
        <f t="shared" si="1553"/>
        <v>0</v>
      </c>
      <c r="J1547" s="289">
        <f t="shared" si="1553"/>
        <v>0</v>
      </c>
      <c r="K1547" s="105">
        <f t="shared" si="1540"/>
        <v>0</v>
      </c>
      <c r="L1547" s="289">
        <f t="shared" ref="L1547:Q1547" si="1554">SUM(L1548:L1549)</f>
        <v>0</v>
      </c>
      <c r="M1547" s="289">
        <f t="shared" si="1554"/>
        <v>0</v>
      </c>
      <c r="N1547" s="289">
        <f t="shared" si="1554"/>
        <v>0</v>
      </c>
      <c r="O1547" s="289">
        <f t="shared" si="1554"/>
        <v>0</v>
      </c>
      <c r="P1547" s="289">
        <f t="shared" si="1554"/>
        <v>0</v>
      </c>
      <c r="Q1547" s="289">
        <f t="shared" si="1554"/>
        <v>0</v>
      </c>
      <c r="R1547" s="105">
        <f t="shared" si="1423"/>
        <v>0</v>
      </c>
      <c r="S1547" s="289">
        <f t="shared" ref="S1547:Z1547" si="1555">SUM(S1548:S1549)</f>
        <v>0</v>
      </c>
      <c r="T1547" s="289">
        <f t="shared" si="1555"/>
        <v>0</v>
      </c>
      <c r="U1547" s="289">
        <f t="shared" si="1555"/>
        <v>0</v>
      </c>
      <c r="V1547" s="289">
        <f t="shared" si="1555"/>
        <v>0</v>
      </c>
      <c r="W1547" s="289">
        <f t="shared" si="1555"/>
        <v>0</v>
      </c>
      <c r="X1547" s="289">
        <f t="shared" si="1555"/>
        <v>0</v>
      </c>
      <c r="Y1547" s="289">
        <f t="shared" si="1555"/>
        <v>0</v>
      </c>
      <c r="Z1547" s="289">
        <f t="shared" si="1555"/>
        <v>0</v>
      </c>
      <c r="AA1547" s="289">
        <f t="shared" si="1523"/>
        <v>0</v>
      </c>
      <c r="AB1547" s="289">
        <f t="shared" si="1425"/>
        <v>0</v>
      </c>
      <c r="AC1547" s="104" t="e">
        <f t="shared" si="1426"/>
        <v>#DIV/0!</v>
      </c>
    </row>
    <row r="1548" spans="1:29" ht="28.5" hidden="1" x14ac:dyDescent="0.2">
      <c r="B1548" s="270" t="s">
        <v>1764</v>
      </c>
      <c r="C1548" s="271" t="s">
        <v>1765</v>
      </c>
      <c r="D1548" s="290">
        <v>0</v>
      </c>
      <c r="E1548" s="285">
        <f>SUM('ADICIONES  2018'!C1548:M1548)</f>
        <v>0</v>
      </c>
      <c r="F1548" s="290"/>
      <c r="G1548" s="290"/>
      <c r="H1548" s="290"/>
      <c r="I1548" s="290"/>
      <c r="J1548" s="290"/>
      <c r="K1548" s="287">
        <f t="shared" si="1540"/>
        <v>0</v>
      </c>
      <c r="L1548" s="290"/>
      <c r="M1548" s="290"/>
      <c r="N1548" s="290"/>
      <c r="O1548" s="290"/>
      <c r="P1548" s="290"/>
      <c r="Q1548" s="290"/>
      <c r="R1548" s="287">
        <f t="shared" si="1423"/>
        <v>0</v>
      </c>
      <c r="S1548" s="290"/>
      <c r="T1548" s="290"/>
      <c r="U1548" s="290"/>
      <c r="V1548" s="290"/>
      <c r="W1548" s="290"/>
      <c r="X1548" s="290"/>
      <c r="Y1548" s="290"/>
      <c r="Z1548" s="290"/>
      <c r="AA1548" s="290">
        <f t="shared" si="1523"/>
        <v>0</v>
      </c>
      <c r="AB1548" s="290">
        <f t="shared" si="1425"/>
        <v>0</v>
      </c>
      <c r="AC1548" s="37" t="e">
        <f t="shared" si="1426"/>
        <v>#DIV/0!</v>
      </c>
    </row>
    <row r="1549" spans="1:29" ht="42.75" hidden="1" x14ac:dyDescent="0.2">
      <c r="B1549" s="270" t="s">
        <v>1766</v>
      </c>
      <c r="C1549" s="271" t="s">
        <v>1767</v>
      </c>
      <c r="D1549" s="290">
        <v>0</v>
      </c>
      <c r="E1549" s="285">
        <f>SUM('ADICIONES  2018'!C1549:M1549)</f>
        <v>0</v>
      </c>
      <c r="F1549" s="290"/>
      <c r="G1549" s="290"/>
      <c r="H1549" s="290"/>
      <c r="I1549" s="290"/>
      <c r="J1549" s="290"/>
      <c r="K1549" s="287">
        <f t="shared" si="1540"/>
        <v>0</v>
      </c>
      <c r="L1549" s="290"/>
      <c r="M1549" s="290"/>
      <c r="N1549" s="290"/>
      <c r="O1549" s="290"/>
      <c r="P1549" s="290"/>
      <c r="Q1549" s="290"/>
      <c r="R1549" s="287">
        <f t="shared" si="1423"/>
        <v>0</v>
      </c>
      <c r="S1549" s="290"/>
      <c r="T1549" s="290"/>
      <c r="U1549" s="290"/>
      <c r="V1549" s="290"/>
      <c r="W1549" s="290"/>
      <c r="X1549" s="290"/>
      <c r="Y1549" s="290"/>
      <c r="Z1549" s="290"/>
      <c r="AA1549" s="290">
        <f t="shared" si="1523"/>
        <v>0</v>
      </c>
      <c r="AB1549" s="290">
        <f t="shared" si="1425"/>
        <v>0</v>
      </c>
      <c r="AC1549" s="37" t="e">
        <f t="shared" si="1426"/>
        <v>#DIV/0!</v>
      </c>
    </row>
    <row r="1550" spans="1:29" s="79" customFormat="1" ht="60" hidden="1" x14ac:dyDescent="0.2">
      <c r="A1550" s="363">
        <v>1</v>
      </c>
      <c r="B1550" s="272" t="s">
        <v>338</v>
      </c>
      <c r="C1550" s="273" t="s">
        <v>1768</v>
      </c>
      <c r="D1550" s="289">
        <f>+D1551</f>
        <v>0</v>
      </c>
      <c r="E1550" s="105">
        <f>SUM('ADICIONES  2018'!C1550:M1550)</f>
        <v>0</v>
      </c>
      <c r="F1550" s="289">
        <f t="shared" ref="F1550:J1552" si="1556">+F1551</f>
        <v>0</v>
      </c>
      <c r="G1550" s="289">
        <f t="shared" si="1556"/>
        <v>0</v>
      </c>
      <c r="H1550" s="289">
        <f t="shared" si="1556"/>
        <v>0</v>
      </c>
      <c r="I1550" s="289">
        <f t="shared" si="1556"/>
        <v>0</v>
      </c>
      <c r="J1550" s="289">
        <f t="shared" si="1556"/>
        <v>0</v>
      </c>
      <c r="K1550" s="105">
        <f t="shared" si="1540"/>
        <v>0</v>
      </c>
      <c r="L1550" s="289">
        <f t="shared" ref="L1550:Q1552" si="1557">+L1551</f>
        <v>0</v>
      </c>
      <c r="M1550" s="289">
        <f t="shared" si="1557"/>
        <v>0</v>
      </c>
      <c r="N1550" s="289">
        <f t="shared" si="1557"/>
        <v>0</v>
      </c>
      <c r="O1550" s="289">
        <f t="shared" si="1557"/>
        <v>0</v>
      </c>
      <c r="P1550" s="289">
        <f t="shared" si="1557"/>
        <v>0</v>
      </c>
      <c r="Q1550" s="289">
        <f t="shared" si="1557"/>
        <v>0</v>
      </c>
      <c r="R1550" s="105">
        <f t="shared" si="1423"/>
        <v>0</v>
      </c>
      <c r="S1550" s="289">
        <f t="shared" ref="S1550:Z1552" si="1558">+S1551</f>
        <v>0</v>
      </c>
      <c r="T1550" s="289">
        <f t="shared" si="1558"/>
        <v>0</v>
      </c>
      <c r="U1550" s="289">
        <f t="shared" si="1558"/>
        <v>0</v>
      </c>
      <c r="V1550" s="289">
        <f t="shared" si="1558"/>
        <v>0</v>
      </c>
      <c r="W1550" s="289">
        <f t="shared" si="1558"/>
        <v>0</v>
      </c>
      <c r="X1550" s="289">
        <f t="shared" si="1558"/>
        <v>0</v>
      </c>
      <c r="Y1550" s="289">
        <f t="shared" si="1558"/>
        <v>0</v>
      </c>
      <c r="Z1550" s="289">
        <f t="shared" si="1558"/>
        <v>0</v>
      </c>
      <c r="AA1550" s="289">
        <f t="shared" si="1523"/>
        <v>0</v>
      </c>
      <c r="AB1550" s="289">
        <f t="shared" si="1425"/>
        <v>0</v>
      </c>
      <c r="AC1550" s="104" t="e">
        <f t="shared" si="1426"/>
        <v>#DIV/0!</v>
      </c>
    </row>
    <row r="1551" spans="1:29" s="79" customFormat="1" ht="30" hidden="1" x14ac:dyDescent="0.2">
      <c r="A1551" s="363"/>
      <c r="B1551" s="272" t="s">
        <v>1769</v>
      </c>
      <c r="C1551" s="273" t="s">
        <v>1770</v>
      </c>
      <c r="D1551" s="289">
        <f>+D1552</f>
        <v>0</v>
      </c>
      <c r="E1551" s="105">
        <f>SUM('ADICIONES  2018'!C1551:M1551)</f>
        <v>0</v>
      </c>
      <c r="F1551" s="289">
        <f t="shared" si="1556"/>
        <v>0</v>
      </c>
      <c r="G1551" s="289">
        <f t="shared" si="1556"/>
        <v>0</v>
      </c>
      <c r="H1551" s="289">
        <f t="shared" si="1556"/>
        <v>0</v>
      </c>
      <c r="I1551" s="289">
        <f t="shared" si="1556"/>
        <v>0</v>
      </c>
      <c r="J1551" s="289">
        <f t="shared" si="1556"/>
        <v>0</v>
      </c>
      <c r="K1551" s="105">
        <f t="shared" si="1540"/>
        <v>0</v>
      </c>
      <c r="L1551" s="289">
        <f t="shared" si="1557"/>
        <v>0</v>
      </c>
      <c r="M1551" s="289">
        <f t="shared" si="1557"/>
        <v>0</v>
      </c>
      <c r="N1551" s="289">
        <f t="shared" si="1557"/>
        <v>0</v>
      </c>
      <c r="O1551" s="289">
        <f t="shared" si="1557"/>
        <v>0</v>
      </c>
      <c r="P1551" s="289">
        <f t="shared" si="1557"/>
        <v>0</v>
      </c>
      <c r="Q1551" s="289">
        <f t="shared" si="1557"/>
        <v>0</v>
      </c>
      <c r="R1551" s="105">
        <f t="shared" si="1423"/>
        <v>0</v>
      </c>
      <c r="S1551" s="289">
        <f t="shared" si="1558"/>
        <v>0</v>
      </c>
      <c r="T1551" s="289">
        <f t="shared" si="1558"/>
        <v>0</v>
      </c>
      <c r="U1551" s="289">
        <f t="shared" si="1558"/>
        <v>0</v>
      </c>
      <c r="V1551" s="289">
        <f t="shared" si="1558"/>
        <v>0</v>
      </c>
      <c r="W1551" s="289">
        <f t="shared" si="1558"/>
        <v>0</v>
      </c>
      <c r="X1551" s="289">
        <f t="shared" si="1558"/>
        <v>0</v>
      </c>
      <c r="Y1551" s="289">
        <f t="shared" si="1558"/>
        <v>0</v>
      </c>
      <c r="Z1551" s="289">
        <f t="shared" si="1558"/>
        <v>0</v>
      </c>
      <c r="AA1551" s="289">
        <f t="shared" si="1523"/>
        <v>0</v>
      </c>
      <c r="AB1551" s="289">
        <f t="shared" si="1425"/>
        <v>0</v>
      </c>
      <c r="AC1551" s="104" t="e">
        <f t="shared" si="1426"/>
        <v>#DIV/0!</v>
      </c>
    </row>
    <row r="1552" spans="1:29" s="79" customFormat="1" ht="30" hidden="1" x14ac:dyDescent="0.2">
      <c r="A1552" s="363"/>
      <c r="B1552" s="272" t="s">
        <v>1771</v>
      </c>
      <c r="C1552" s="273" t="s">
        <v>199</v>
      </c>
      <c r="D1552" s="289">
        <f>+D1553</f>
        <v>0</v>
      </c>
      <c r="E1552" s="105">
        <f>SUM('ADICIONES  2018'!C1552:M1552)</f>
        <v>0</v>
      </c>
      <c r="F1552" s="289">
        <f t="shared" si="1556"/>
        <v>0</v>
      </c>
      <c r="G1552" s="289">
        <f t="shared" si="1556"/>
        <v>0</v>
      </c>
      <c r="H1552" s="289">
        <f t="shared" si="1556"/>
        <v>0</v>
      </c>
      <c r="I1552" s="289">
        <f t="shared" si="1556"/>
        <v>0</v>
      </c>
      <c r="J1552" s="289">
        <f t="shared" si="1556"/>
        <v>0</v>
      </c>
      <c r="K1552" s="105">
        <f t="shared" si="1540"/>
        <v>0</v>
      </c>
      <c r="L1552" s="289">
        <f t="shared" si="1557"/>
        <v>0</v>
      </c>
      <c r="M1552" s="289">
        <f t="shared" si="1557"/>
        <v>0</v>
      </c>
      <c r="N1552" s="289">
        <f t="shared" si="1557"/>
        <v>0</v>
      </c>
      <c r="O1552" s="289">
        <f t="shared" si="1557"/>
        <v>0</v>
      </c>
      <c r="P1552" s="289">
        <f t="shared" si="1557"/>
        <v>0</v>
      </c>
      <c r="Q1552" s="289">
        <f t="shared" si="1557"/>
        <v>0</v>
      </c>
      <c r="R1552" s="105">
        <f t="shared" si="1423"/>
        <v>0</v>
      </c>
      <c r="S1552" s="289">
        <f t="shared" si="1558"/>
        <v>0</v>
      </c>
      <c r="T1552" s="289">
        <f t="shared" si="1558"/>
        <v>0</v>
      </c>
      <c r="U1552" s="289">
        <f t="shared" si="1558"/>
        <v>0</v>
      </c>
      <c r="V1552" s="289">
        <f t="shared" si="1558"/>
        <v>0</v>
      </c>
      <c r="W1552" s="289">
        <f t="shared" si="1558"/>
        <v>0</v>
      </c>
      <c r="X1552" s="289">
        <f t="shared" si="1558"/>
        <v>0</v>
      </c>
      <c r="Y1552" s="289">
        <f t="shared" si="1558"/>
        <v>0</v>
      </c>
      <c r="Z1552" s="289">
        <f t="shared" si="1558"/>
        <v>0</v>
      </c>
      <c r="AA1552" s="289">
        <f t="shared" si="1523"/>
        <v>0</v>
      </c>
      <c r="AB1552" s="289">
        <f t="shared" si="1425"/>
        <v>0</v>
      </c>
      <c r="AC1552" s="104" t="e">
        <f t="shared" si="1426"/>
        <v>#DIV/0!</v>
      </c>
    </row>
    <row r="1553" spans="1:29" s="21" customFormat="1" hidden="1" x14ac:dyDescent="0.2">
      <c r="A1553" s="92"/>
      <c r="B1553" s="270" t="s">
        <v>1772</v>
      </c>
      <c r="C1553" s="271" t="s">
        <v>1773</v>
      </c>
      <c r="D1553" s="291">
        <v>0</v>
      </c>
      <c r="E1553" s="285">
        <f>SUM('ADICIONES  2018'!C1553:M1553)</f>
        <v>0</v>
      </c>
      <c r="F1553" s="291"/>
      <c r="G1553" s="291"/>
      <c r="H1553" s="291"/>
      <c r="I1553" s="291"/>
      <c r="J1553" s="291"/>
      <c r="K1553" s="285">
        <f t="shared" si="1540"/>
        <v>0</v>
      </c>
      <c r="L1553" s="291"/>
      <c r="M1553" s="291"/>
      <c r="N1553" s="291"/>
      <c r="O1553" s="291"/>
      <c r="P1553" s="291"/>
      <c r="Q1553" s="291"/>
      <c r="R1553" s="285">
        <f t="shared" si="1423"/>
        <v>0</v>
      </c>
      <c r="S1553" s="291"/>
      <c r="T1553" s="291"/>
      <c r="U1553" s="291"/>
      <c r="V1553" s="291"/>
      <c r="W1553" s="291"/>
      <c r="X1553" s="291"/>
      <c r="Y1553" s="291"/>
      <c r="Z1553" s="291"/>
      <c r="AA1553" s="291">
        <f t="shared" si="1523"/>
        <v>0</v>
      </c>
      <c r="AB1553" s="291">
        <f t="shared" si="1425"/>
        <v>0</v>
      </c>
      <c r="AC1553" s="113" t="e">
        <f t="shared" si="1426"/>
        <v>#DIV/0!</v>
      </c>
    </row>
    <row r="1554" spans="1:29" s="79" customFormat="1" ht="15.75" x14ac:dyDescent="0.2">
      <c r="A1554" s="363">
        <v>1</v>
      </c>
      <c r="B1554" s="272" t="s">
        <v>897</v>
      </c>
      <c r="C1554" s="273" t="s">
        <v>1003</v>
      </c>
      <c r="D1554" s="289">
        <f>+D1555</f>
        <v>0</v>
      </c>
      <c r="E1554" s="105">
        <f>SUM('ADICIONES  2018'!C1554:M1554)</f>
        <v>0</v>
      </c>
      <c r="F1554" s="289">
        <f t="shared" ref="F1554:J1554" si="1559">+F1555</f>
        <v>0</v>
      </c>
      <c r="G1554" s="289">
        <f t="shared" si="1559"/>
        <v>0</v>
      </c>
      <c r="H1554" s="289">
        <f t="shared" si="1559"/>
        <v>0</v>
      </c>
      <c r="I1554" s="289">
        <f t="shared" si="1559"/>
        <v>0</v>
      </c>
      <c r="J1554" s="289">
        <f t="shared" si="1559"/>
        <v>0</v>
      </c>
      <c r="K1554" s="105">
        <f t="shared" si="1540"/>
        <v>0</v>
      </c>
      <c r="L1554" s="289">
        <f t="shared" ref="L1554:Q1554" si="1560">+L1555</f>
        <v>0</v>
      </c>
      <c r="M1554" s="289">
        <f t="shared" si="1560"/>
        <v>0</v>
      </c>
      <c r="N1554" s="289">
        <f t="shared" si="1560"/>
        <v>0</v>
      </c>
      <c r="O1554" s="289">
        <f t="shared" si="1560"/>
        <v>0</v>
      </c>
      <c r="P1554" s="289">
        <f t="shared" si="1560"/>
        <v>405411876.74000001</v>
      </c>
      <c r="Q1554" s="289">
        <f t="shared" si="1560"/>
        <v>0</v>
      </c>
      <c r="R1554" s="105">
        <f t="shared" si="1423"/>
        <v>405411876.74000001</v>
      </c>
      <c r="S1554" s="289">
        <f t="shared" ref="S1554:Z1554" si="1561">+S1555</f>
        <v>18972016</v>
      </c>
      <c r="T1554" s="289">
        <f t="shared" si="1561"/>
        <v>0</v>
      </c>
      <c r="U1554" s="289">
        <f t="shared" si="1561"/>
        <v>49262190</v>
      </c>
      <c r="V1554" s="289">
        <f t="shared" si="1561"/>
        <v>0</v>
      </c>
      <c r="W1554" s="289">
        <f t="shared" si="1561"/>
        <v>11448730</v>
      </c>
      <c r="X1554" s="289">
        <f t="shared" si="1561"/>
        <v>0</v>
      </c>
      <c r="Y1554" s="289">
        <f t="shared" si="1561"/>
        <v>0</v>
      </c>
      <c r="Z1554" s="289">
        <f t="shared" si="1561"/>
        <v>0</v>
      </c>
      <c r="AA1554" s="289">
        <f t="shared" si="1523"/>
        <v>79682936</v>
      </c>
      <c r="AB1554" s="289">
        <f t="shared" si="1425"/>
        <v>485094812.74000001</v>
      </c>
      <c r="AC1554" s="104">
        <v>0</v>
      </c>
    </row>
    <row r="1555" spans="1:29" s="79" customFormat="1" ht="30" x14ac:dyDescent="0.2">
      <c r="A1555" s="363"/>
      <c r="B1555" s="272" t="s">
        <v>1004</v>
      </c>
      <c r="C1555" s="273" t="s">
        <v>1005</v>
      </c>
      <c r="D1555" s="289">
        <f>SUM(D1556:D1561)</f>
        <v>0</v>
      </c>
      <c r="E1555" s="105">
        <f>SUM('ADICIONES  2018'!C1555:M1555)</f>
        <v>0</v>
      </c>
      <c r="F1555" s="289">
        <f t="shared" ref="F1555" si="1562">SUM(F1556:F1561)</f>
        <v>0</v>
      </c>
      <c r="G1555" s="289">
        <f t="shared" ref="G1555:J1555" si="1563">SUM(G1556:G1561)</f>
        <v>0</v>
      </c>
      <c r="H1555" s="289">
        <f t="shared" si="1563"/>
        <v>0</v>
      </c>
      <c r="I1555" s="289">
        <f t="shared" si="1563"/>
        <v>0</v>
      </c>
      <c r="J1555" s="289">
        <f t="shared" si="1563"/>
        <v>0</v>
      </c>
      <c r="K1555" s="105">
        <f t="shared" si="1540"/>
        <v>0</v>
      </c>
      <c r="L1555" s="289">
        <f t="shared" ref="L1555:Q1555" si="1564">SUM(L1556:L1561)</f>
        <v>0</v>
      </c>
      <c r="M1555" s="289">
        <f t="shared" si="1564"/>
        <v>0</v>
      </c>
      <c r="N1555" s="289">
        <f t="shared" si="1564"/>
        <v>0</v>
      </c>
      <c r="O1555" s="289">
        <f t="shared" si="1564"/>
        <v>0</v>
      </c>
      <c r="P1555" s="289">
        <f t="shared" si="1564"/>
        <v>405411876.74000001</v>
      </c>
      <c r="Q1555" s="289">
        <f t="shared" si="1564"/>
        <v>0</v>
      </c>
      <c r="R1555" s="105">
        <f t="shared" si="1423"/>
        <v>405411876.74000001</v>
      </c>
      <c r="S1555" s="289">
        <f t="shared" ref="S1555:Z1555" si="1565">SUM(S1556:S1561)</f>
        <v>18972016</v>
      </c>
      <c r="T1555" s="289">
        <f t="shared" si="1565"/>
        <v>0</v>
      </c>
      <c r="U1555" s="289">
        <f t="shared" si="1565"/>
        <v>49262190</v>
      </c>
      <c r="V1555" s="289">
        <f t="shared" si="1565"/>
        <v>0</v>
      </c>
      <c r="W1555" s="289">
        <f t="shared" si="1565"/>
        <v>11448730</v>
      </c>
      <c r="X1555" s="289">
        <f t="shared" si="1565"/>
        <v>0</v>
      </c>
      <c r="Y1555" s="289">
        <f t="shared" si="1565"/>
        <v>0</v>
      </c>
      <c r="Z1555" s="289">
        <f t="shared" si="1565"/>
        <v>0</v>
      </c>
      <c r="AA1555" s="289">
        <f t="shared" si="1523"/>
        <v>79682936</v>
      </c>
      <c r="AB1555" s="289">
        <f t="shared" si="1425"/>
        <v>485094812.74000001</v>
      </c>
      <c r="AC1555" s="104">
        <v>0</v>
      </c>
    </row>
    <row r="1556" spans="1:29" s="21" customFormat="1" ht="28.5" x14ac:dyDescent="0.2">
      <c r="A1556" s="92"/>
      <c r="B1556" s="270" t="s">
        <v>1774</v>
      </c>
      <c r="C1556" s="271" t="s">
        <v>1775</v>
      </c>
      <c r="D1556" s="291">
        <v>0</v>
      </c>
      <c r="E1556" s="285">
        <f>SUM('ADICIONES  2018'!C1556:M1556)</f>
        <v>0</v>
      </c>
      <c r="F1556" s="291"/>
      <c r="G1556" s="291"/>
      <c r="H1556" s="291"/>
      <c r="I1556" s="291"/>
      <c r="J1556" s="291"/>
      <c r="K1556" s="285">
        <f t="shared" si="1540"/>
        <v>0</v>
      </c>
      <c r="L1556" s="291"/>
      <c r="M1556" s="291"/>
      <c r="N1556" s="291"/>
      <c r="O1556" s="291"/>
      <c r="P1556" s="291">
        <v>0</v>
      </c>
      <c r="Q1556" s="291"/>
      <c r="R1556" s="285">
        <f t="shared" si="1423"/>
        <v>0</v>
      </c>
      <c r="S1556" s="291">
        <v>0</v>
      </c>
      <c r="T1556" s="291"/>
      <c r="U1556" s="291">
        <v>48112440</v>
      </c>
      <c r="V1556" s="291"/>
      <c r="W1556" s="291">
        <v>0</v>
      </c>
      <c r="X1556" s="291"/>
      <c r="Y1556" s="291"/>
      <c r="Z1556" s="291"/>
      <c r="AA1556" s="291">
        <f t="shared" si="1523"/>
        <v>48112440</v>
      </c>
      <c r="AB1556" s="291">
        <f t="shared" si="1425"/>
        <v>48112440</v>
      </c>
      <c r="AC1556" s="113">
        <v>0</v>
      </c>
    </row>
    <row r="1557" spans="1:29" s="21" customFormat="1" hidden="1" x14ac:dyDescent="0.2">
      <c r="A1557" s="92"/>
      <c r="B1557" s="270" t="s">
        <v>1776</v>
      </c>
      <c r="C1557" s="271" t="s">
        <v>1777</v>
      </c>
      <c r="D1557" s="291">
        <v>0</v>
      </c>
      <c r="E1557" s="285">
        <f>SUM('ADICIONES  2018'!C1557:M1557)</f>
        <v>0</v>
      </c>
      <c r="F1557" s="291"/>
      <c r="G1557" s="291"/>
      <c r="H1557" s="291"/>
      <c r="I1557" s="291"/>
      <c r="J1557" s="291"/>
      <c r="K1557" s="285">
        <f t="shared" si="1540"/>
        <v>0</v>
      </c>
      <c r="L1557" s="291"/>
      <c r="M1557" s="291"/>
      <c r="N1557" s="291"/>
      <c r="O1557" s="291"/>
      <c r="P1557" s="291">
        <v>0</v>
      </c>
      <c r="Q1557" s="291"/>
      <c r="R1557" s="285">
        <f t="shared" si="1423"/>
        <v>0</v>
      </c>
      <c r="S1557" s="291">
        <v>0</v>
      </c>
      <c r="T1557" s="291"/>
      <c r="U1557" s="291">
        <v>0</v>
      </c>
      <c r="V1557" s="291"/>
      <c r="W1557" s="291">
        <v>0</v>
      </c>
      <c r="X1557" s="291"/>
      <c r="Y1557" s="291"/>
      <c r="Z1557" s="291"/>
      <c r="AA1557" s="291">
        <f t="shared" si="1523"/>
        <v>0</v>
      </c>
      <c r="AB1557" s="291">
        <f t="shared" si="1425"/>
        <v>0</v>
      </c>
      <c r="AC1557" s="113" t="e">
        <f t="shared" si="1426"/>
        <v>#DIV/0!</v>
      </c>
    </row>
    <row r="1558" spans="1:29" s="21" customFormat="1" ht="28.5" x14ac:dyDescent="0.2">
      <c r="A1558" s="92"/>
      <c r="B1558" s="270" t="s">
        <v>1006</v>
      </c>
      <c r="C1558" s="271" t="s">
        <v>1007</v>
      </c>
      <c r="D1558" s="291">
        <v>0</v>
      </c>
      <c r="E1558" s="285">
        <f>SUM('ADICIONES  2018'!C1558:M1558)</f>
        <v>0</v>
      </c>
      <c r="F1558" s="291"/>
      <c r="G1558" s="291"/>
      <c r="H1558" s="291"/>
      <c r="I1558" s="291"/>
      <c r="J1558" s="291"/>
      <c r="K1558" s="285">
        <f t="shared" si="1540"/>
        <v>0</v>
      </c>
      <c r="L1558" s="291"/>
      <c r="M1558" s="291"/>
      <c r="N1558" s="291"/>
      <c r="O1558" s="291"/>
      <c r="P1558" s="291">
        <v>0</v>
      </c>
      <c r="Q1558" s="291"/>
      <c r="R1558" s="285">
        <f t="shared" si="1423"/>
        <v>0</v>
      </c>
      <c r="S1558" s="291">
        <v>0</v>
      </c>
      <c r="T1558" s="291"/>
      <c r="U1558" s="291">
        <v>1149750</v>
      </c>
      <c r="V1558" s="291"/>
      <c r="W1558" s="291">
        <v>11448730</v>
      </c>
      <c r="X1558" s="291"/>
      <c r="Y1558" s="291"/>
      <c r="Z1558" s="291"/>
      <c r="AA1558" s="291">
        <f t="shared" si="1523"/>
        <v>12598480</v>
      </c>
      <c r="AB1558" s="291">
        <f t="shared" si="1425"/>
        <v>12598480</v>
      </c>
      <c r="AC1558" s="113">
        <v>0</v>
      </c>
    </row>
    <row r="1559" spans="1:29" s="21" customFormat="1" ht="28.5" hidden="1" x14ac:dyDescent="0.2">
      <c r="A1559" s="92"/>
      <c r="B1559" s="270" t="s">
        <v>1778</v>
      </c>
      <c r="C1559" s="271" t="s">
        <v>1779</v>
      </c>
      <c r="D1559" s="291">
        <v>0</v>
      </c>
      <c r="E1559" s="285">
        <f>SUM('ADICIONES  2018'!C1559:M1559)</f>
        <v>0</v>
      </c>
      <c r="F1559" s="291"/>
      <c r="G1559" s="291"/>
      <c r="H1559" s="291"/>
      <c r="I1559" s="291"/>
      <c r="J1559" s="291"/>
      <c r="K1559" s="285">
        <f t="shared" si="1540"/>
        <v>0</v>
      </c>
      <c r="L1559" s="291"/>
      <c r="M1559" s="291"/>
      <c r="N1559" s="291"/>
      <c r="O1559" s="291"/>
      <c r="P1559" s="291">
        <v>0</v>
      </c>
      <c r="Q1559" s="291"/>
      <c r="R1559" s="285">
        <f t="shared" si="1423"/>
        <v>0</v>
      </c>
      <c r="S1559" s="291">
        <v>0</v>
      </c>
      <c r="T1559" s="291"/>
      <c r="U1559" s="291">
        <v>0</v>
      </c>
      <c r="V1559" s="291"/>
      <c r="W1559" s="291">
        <v>0</v>
      </c>
      <c r="X1559" s="291"/>
      <c r="Y1559" s="291"/>
      <c r="Z1559" s="291"/>
      <c r="AA1559" s="291">
        <f t="shared" si="1523"/>
        <v>0</v>
      </c>
      <c r="AB1559" s="291">
        <f t="shared" si="1425"/>
        <v>0</v>
      </c>
      <c r="AC1559" s="113" t="e">
        <f t="shared" si="1426"/>
        <v>#DIV/0!</v>
      </c>
    </row>
    <row r="1560" spans="1:29" s="21" customFormat="1" ht="28.5" hidden="1" x14ac:dyDescent="0.2">
      <c r="A1560" s="92"/>
      <c r="B1560" s="270" t="s">
        <v>1780</v>
      </c>
      <c r="C1560" s="271" t="s">
        <v>1781</v>
      </c>
      <c r="D1560" s="291">
        <v>0</v>
      </c>
      <c r="E1560" s="285">
        <f>SUM('ADICIONES  2018'!C1560:M1560)</f>
        <v>0</v>
      </c>
      <c r="F1560" s="291"/>
      <c r="G1560" s="291"/>
      <c r="H1560" s="291"/>
      <c r="I1560" s="291"/>
      <c r="J1560" s="291"/>
      <c r="K1560" s="285">
        <f t="shared" si="1540"/>
        <v>0</v>
      </c>
      <c r="L1560" s="291"/>
      <c r="M1560" s="291"/>
      <c r="N1560" s="291"/>
      <c r="O1560" s="291"/>
      <c r="P1560" s="291">
        <v>0</v>
      </c>
      <c r="Q1560" s="291"/>
      <c r="R1560" s="285">
        <f t="shared" si="1423"/>
        <v>0</v>
      </c>
      <c r="S1560" s="291">
        <v>0</v>
      </c>
      <c r="T1560" s="291"/>
      <c r="U1560" s="291">
        <v>0</v>
      </c>
      <c r="V1560" s="291"/>
      <c r="W1560" s="291">
        <v>0</v>
      </c>
      <c r="X1560" s="291"/>
      <c r="Y1560" s="291"/>
      <c r="Z1560" s="291"/>
      <c r="AA1560" s="291">
        <f t="shared" si="1523"/>
        <v>0</v>
      </c>
      <c r="AB1560" s="291">
        <f t="shared" si="1425"/>
        <v>0</v>
      </c>
      <c r="AC1560" s="113" t="e">
        <f t="shared" si="1426"/>
        <v>#DIV/0!</v>
      </c>
    </row>
    <row r="1561" spans="1:29" s="21" customFormat="1" x14ac:dyDescent="0.2">
      <c r="A1561" s="92"/>
      <c r="B1561" s="270" t="s">
        <v>1782</v>
      </c>
      <c r="C1561" s="271" t="s">
        <v>1783</v>
      </c>
      <c r="D1561" s="291">
        <v>0</v>
      </c>
      <c r="E1561" s="285">
        <f>SUM('ADICIONES  2018'!C1561:M1561)</f>
        <v>0</v>
      </c>
      <c r="F1561" s="291"/>
      <c r="G1561" s="291"/>
      <c r="H1561" s="291"/>
      <c r="I1561" s="291"/>
      <c r="J1561" s="291"/>
      <c r="K1561" s="285">
        <f t="shared" si="1540"/>
        <v>0</v>
      </c>
      <c r="L1561" s="291"/>
      <c r="M1561" s="291"/>
      <c r="N1561" s="291"/>
      <c r="O1561" s="291"/>
      <c r="P1561" s="291">
        <v>405411876.74000001</v>
      </c>
      <c r="Q1561" s="291"/>
      <c r="R1561" s="285">
        <f t="shared" si="1423"/>
        <v>405411876.74000001</v>
      </c>
      <c r="S1561" s="291">
        <v>18972016</v>
      </c>
      <c r="T1561" s="291"/>
      <c r="U1561" s="291">
        <v>0</v>
      </c>
      <c r="V1561" s="291"/>
      <c r="W1561" s="291">
        <v>0</v>
      </c>
      <c r="X1561" s="291"/>
      <c r="Y1561" s="291"/>
      <c r="Z1561" s="291"/>
      <c r="AA1561" s="291">
        <f t="shared" si="1523"/>
        <v>18972016</v>
      </c>
      <c r="AB1561" s="291">
        <f t="shared" si="1425"/>
        <v>424383892.74000001</v>
      </c>
      <c r="AC1561" s="113">
        <v>0</v>
      </c>
    </row>
    <row r="1562" spans="1:29" s="79" customFormat="1" ht="15.75" x14ac:dyDescent="0.2">
      <c r="A1562" s="363">
        <v>1</v>
      </c>
      <c r="B1562" s="272" t="s">
        <v>799</v>
      </c>
      <c r="C1562" s="273" t="s">
        <v>174</v>
      </c>
      <c r="D1562" s="289">
        <f>SUM(D1563:D1568)</f>
        <v>0</v>
      </c>
      <c r="E1562" s="105">
        <f>SUM('ADICIONES  2018'!C1562:M1562)</f>
        <v>81605201976.430008</v>
      </c>
      <c r="F1562" s="289">
        <f t="shared" ref="F1562" si="1566">SUM(F1563:F1568)</f>
        <v>672314984.52999985</v>
      </c>
      <c r="G1562" s="289">
        <f t="shared" ref="G1562:J1562" si="1567">SUM(G1563:G1568)</f>
        <v>0</v>
      </c>
      <c r="H1562" s="289">
        <f t="shared" si="1567"/>
        <v>0</v>
      </c>
      <c r="I1562" s="289">
        <f t="shared" si="1567"/>
        <v>0</v>
      </c>
      <c r="J1562" s="289">
        <f t="shared" si="1567"/>
        <v>0</v>
      </c>
      <c r="K1562" s="105">
        <f t="shared" si="1540"/>
        <v>80932886991.900009</v>
      </c>
      <c r="L1562" s="289">
        <f t="shared" ref="L1562:Q1562" si="1568">SUM(L1563:L1568)</f>
        <v>0</v>
      </c>
      <c r="M1562" s="289">
        <f t="shared" si="1568"/>
        <v>17524000000</v>
      </c>
      <c r="N1562" s="289">
        <f t="shared" si="1568"/>
        <v>0</v>
      </c>
      <c r="O1562" s="289">
        <f t="shared" si="1568"/>
        <v>1519482520.9300001</v>
      </c>
      <c r="P1562" s="289">
        <f t="shared" si="1568"/>
        <v>-1481604944.4400005</v>
      </c>
      <c r="Q1562" s="289">
        <f t="shared" si="1568"/>
        <v>0</v>
      </c>
      <c r="R1562" s="105">
        <f t="shared" si="1423"/>
        <v>17561877576.489998</v>
      </c>
      <c r="S1562" s="289">
        <f t="shared" ref="S1562:Z1562" si="1569">SUM(S1563:S1568)</f>
        <v>41130831554.830002</v>
      </c>
      <c r="T1562" s="289">
        <f t="shared" si="1569"/>
        <v>0</v>
      </c>
      <c r="U1562" s="289">
        <f t="shared" si="1569"/>
        <v>0</v>
      </c>
      <c r="V1562" s="289">
        <f t="shared" si="1569"/>
        <v>0</v>
      </c>
      <c r="W1562" s="289">
        <f t="shared" si="1569"/>
        <v>14306370000</v>
      </c>
      <c r="X1562" s="289">
        <f t="shared" si="1569"/>
        <v>0</v>
      </c>
      <c r="Y1562" s="289">
        <f t="shared" si="1569"/>
        <v>0</v>
      </c>
      <c r="Z1562" s="289">
        <f t="shared" si="1569"/>
        <v>0</v>
      </c>
      <c r="AA1562" s="289">
        <f t="shared" si="1523"/>
        <v>55437201554.830002</v>
      </c>
      <c r="AB1562" s="289">
        <f t="shared" si="1425"/>
        <v>72999079131.320007</v>
      </c>
      <c r="AC1562" s="104">
        <f t="shared" si="1426"/>
        <v>0.90197053193748</v>
      </c>
    </row>
    <row r="1563" spans="1:29" s="21" customFormat="1" ht="42.75" hidden="1" x14ac:dyDescent="0.2">
      <c r="A1563" s="92"/>
      <c r="B1563" s="270" t="s">
        <v>1784</v>
      </c>
      <c r="C1563" s="271" t="s">
        <v>1785</v>
      </c>
      <c r="D1563" s="291">
        <v>0</v>
      </c>
      <c r="E1563" s="285">
        <f>SUM('ADICIONES  2018'!C1563:M1563)</f>
        <v>0</v>
      </c>
      <c r="F1563" s="291"/>
      <c r="G1563" s="291"/>
      <c r="H1563" s="291"/>
      <c r="I1563" s="291"/>
      <c r="J1563" s="291"/>
      <c r="K1563" s="285">
        <f t="shared" si="1540"/>
        <v>0</v>
      </c>
      <c r="L1563" s="291"/>
      <c r="M1563" s="291"/>
      <c r="N1563" s="291"/>
      <c r="O1563" s="291"/>
      <c r="P1563" s="291"/>
      <c r="Q1563" s="291"/>
      <c r="R1563" s="285">
        <f t="shared" si="1423"/>
        <v>0</v>
      </c>
      <c r="S1563" s="291"/>
      <c r="T1563" s="291"/>
      <c r="U1563" s="291"/>
      <c r="V1563" s="291"/>
      <c r="W1563" s="291"/>
      <c r="X1563" s="291"/>
      <c r="Y1563" s="291"/>
      <c r="Z1563" s="291"/>
      <c r="AA1563" s="291">
        <f t="shared" si="1523"/>
        <v>0</v>
      </c>
      <c r="AB1563" s="291">
        <f t="shared" si="1425"/>
        <v>0</v>
      </c>
      <c r="AC1563" s="113" t="e">
        <f t="shared" si="1426"/>
        <v>#DIV/0!</v>
      </c>
    </row>
    <row r="1564" spans="1:29" s="21" customFormat="1" ht="42.75" hidden="1" x14ac:dyDescent="0.2">
      <c r="A1564" s="92"/>
      <c r="B1564" s="270" t="s">
        <v>1786</v>
      </c>
      <c r="C1564" s="271" t="s">
        <v>1787</v>
      </c>
      <c r="D1564" s="291">
        <v>0</v>
      </c>
      <c r="E1564" s="285">
        <f>SUM('ADICIONES  2018'!C1564:M1564)</f>
        <v>0</v>
      </c>
      <c r="F1564" s="291"/>
      <c r="G1564" s="291"/>
      <c r="H1564" s="291"/>
      <c r="I1564" s="291"/>
      <c r="J1564" s="291"/>
      <c r="K1564" s="285">
        <f t="shared" si="1540"/>
        <v>0</v>
      </c>
      <c r="L1564" s="291"/>
      <c r="M1564" s="291"/>
      <c r="N1564" s="291"/>
      <c r="O1564" s="291"/>
      <c r="P1564" s="291"/>
      <c r="Q1564" s="291"/>
      <c r="R1564" s="285">
        <f t="shared" si="1423"/>
        <v>0</v>
      </c>
      <c r="S1564" s="291"/>
      <c r="T1564" s="291"/>
      <c r="U1564" s="291"/>
      <c r="V1564" s="291"/>
      <c r="W1564" s="291"/>
      <c r="X1564" s="291"/>
      <c r="Y1564" s="291"/>
      <c r="Z1564" s="291"/>
      <c r="AA1564" s="291">
        <f t="shared" si="1523"/>
        <v>0</v>
      </c>
      <c r="AB1564" s="291">
        <f t="shared" si="1425"/>
        <v>0</v>
      </c>
      <c r="AC1564" s="113" t="e">
        <f t="shared" si="1426"/>
        <v>#DIV/0!</v>
      </c>
    </row>
    <row r="1565" spans="1:29" s="21" customFormat="1" ht="42.75" hidden="1" x14ac:dyDescent="0.2">
      <c r="A1565" s="92"/>
      <c r="B1565" s="270" t="s">
        <v>1786</v>
      </c>
      <c r="C1565" s="271" t="s">
        <v>1787</v>
      </c>
      <c r="D1565" s="291">
        <v>0</v>
      </c>
      <c r="E1565" s="285">
        <f>SUM('ADICIONES  2018'!C1565:M1565)</f>
        <v>0</v>
      </c>
      <c r="F1565" s="291"/>
      <c r="G1565" s="291"/>
      <c r="H1565" s="291"/>
      <c r="I1565" s="291"/>
      <c r="J1565" s="291"/>
      <c r="K1565" s="285">
        <f t="shared" si="1540"/>
        <v>0</v>
      </c>
      <c r="L1565" s="291"/>
      <c r="M1565" s="291"/>
      <c r="N1565" s="291"/>
      <c r="O1565" s="291"/>
      <c r="P1565" s="291"/>
      <c r="Q1565" s="291"/>
      <c r="R1565" s="285">
        <f t="shared" si="1423"/>
        <v>0</v>
      </c>
      <c r="S1565" s="291"/>
      <c r="T1565" s="291"/>
      <c r="U1565" s="291"/>
      <c r="V1565" s="291"/>
      <c r="W1565" s="291"/>
      <c r="X1565" s="291"/>
      <c r="Y1565" s="291"/>
      <c r="Z1565" s="291"/>
      <c r="AA1565" s="291">
        <f t="shared" si="1523"/>
        <v>0</v>
      </c>
      <c r="AB1565" s="291">
        <f t="shared" si="1425"/>
        <v>0</v>
      </c>
      <c r="AC1565" s="113" t="e">
        <f t="shared" si="1426"/>
        <v>#DIV/0!</v>
      </c>
    </row>
    <row r="1566" spans="1:29" s="21" customFormat="1" ht="42.75" hidden="1" x14ac:dyDescent="0.2">
      <c r="A1566" s="92"/>
      <c r="B1566" s="270" t="s">
        <v>1786</v>
      </c>
      <c r="C1566" s="271" t="s">
        <v>1787</v>
      </c>
      <c r="D1566" s="291">
        <v>0</v>
      </c>
      <c r="E1566" s="285">
        <f>SUM('ADICIONES  2018'!C1566:M1566)</f>
        <v>0</v>
      </c>
      <c r="F1566" s="291"/>
      <c r="G1566" s="291"/>
      <c r="H1566" s="291"/>
      <c r="I1566" s="291"/>
      <c r="J1566" s="291"/>
      <c r="K1566" s="285">
        <f t="shared" si="1540"/>
        <v>0</v>
      </c>
      <c r="L1566" s="291"/>
      <c r="M1566" s="291"/>
      <c r="N1566" s="291"/>
      <c r="O1566" s="291"/>
      <c r="P1566" s="291"/>
      <c r="Q1566" s="291"/>
      <c r="R1566" s="285">
        <f t="shared" si="1423"/>
        <v>0</v>
      </c>
      <c r="S1566" s="291"/>
      <c r="T1566" s="291"/>
      <c r="U1566" s="291"/>
      <c r="V1566" s="291"/>
      <c r="W1566" s="291"/>
      <c r="X1566" s="291"/>
      <c r="Y1566" s="291"/>
      <c r="Z1566" s="291"/>
      <c r="AA1566" s="291">
        <f t="shared" si="1523"/>
        <v>0</v>
      </c>
      <c r="AB1566" s="291">
        <f t="shared" si="1425"/>
        <v>0</v>
      </c>
      <c r="AC1566" s="113" t="e">
        <f t="shared" si="1426"/>
        <v>#DIV/0!</v>
      </c>
    </row>
    <row r="1567" spans="1:29" s="21" customFormat="1" ht="42.75" hidden="1" x14ac:dyDescent="0.2">
      <c r="A1567" s="92"/>
      <c r="B1567" s="270" t="s">
        <v>1786</v>
      </c>
      <c r="C1567" s="271" t="s">
        <v>1788</v>
      </c>
      <c r="D1567" s="291">
        <v>0</v>
      </c>
      <c r="E1567" s="285">
        <f>SUM('ADICIONES  2018'!C1567:M1567)</f>
        <v>0</v>
      </c>
      <c r="F1567" s="291"/>
      <c r="G1567" s="291"/>
      <c r="H1567" s="291"/>
      <c r="I1567" s="291"/>
      <c r="J1567" s="291"/>
      <c r="K1567" s="285">
        <f t="shared" si="1540"/>
        <v>0</v>
      </c>
      <c r="L1567" s="291"/>
      <c r="M1567" s="291"/>
      <c r="N1567" s="291"/>
      <c r="O1567" s="291"/>
      <c r="P1567" s="291"/>
      <c r="Q1567" s="291"/>
      <c r="R1567" s="285">
        <f t="shared" si="1423"/>
        <v>0</v>
      </c>
      <c r="S1567" s="291"/>
      <c r="T1567" s="291"/>
      <c r="U1567" s="291"/>
      <c r="V1567" s="291"/>
      <c r="W1567" s="291"/>
      <c r="X1567" s="291"/>
      <c r="Y1567" s="291"/>
      <c r="Z1567" s="291"/>
      <c r="AA1567" s="291">
        <f t="shared" si="1523"/>
        <v>0</v>
      </c>
      <c r="AB1567" s="291">
        <f t="shared" si="1425"/>
        <v>0</v>
      </c>
      <c r="AC1567" s="113" t="e">
        <f t="shared" si="1426"/>
        <v>#DIV/0!</v>
      </c>
    </row>
    <row r="1568" spans="1:29" s="79" customFormat="1" ht="15.75" x14ac:dyDescent="0.2">
      <c r="A1568" s="363"/>
      <c r="B1568" s="272" t="s">
        <v>352</v>
      </c>
      <c r="C1568" s="273" t="s">
        <v>175</v>
      </c>
      <c r="D1568" s="289">
        <f>+D1569+D1756</f>
        <v>0</v>
      </c>
      <c r="E1568" s="105">
        <f>SUM('ADICIONES  2018'!C1568:M1568)</f>
        <v>81605201976.430008</v>
      </c>
      <c r="F1568" s="289">
        <f>+F1569+F1756</f>
        <v>672314984.52999985</v>
      </c>
      <c r="G1568" s="289">
        <f>+G1569+G1756</f>
        <v>0</v>
      </c>
      <c r="H1568" s="289">
        <f>+H1569+H1756</f>
        <v>0</v>
      </c>
      <c r="I1568" s="289">
        <f>+I1569+I1756</f>
        <v>0</v>
      </c>
      <c r="J1568" s="289">
        <f>+J1569+J1756</f>
        <v>0</v>
      </c>
      <c r="K1568" s="105">
        <f t="shared" si="1540"/>
        <v>80932886991.900009</v>
      </c>
      <c r="L1568" s="289">
        <f t="shared" ref="L1568:Q1568" si="1570">+L1569+L1756</f>
        <v>0</v>
      </c>
      <c r="M1568" s="289">
        <f t="shared" si="1570"/>
        <v>17524000000</v>
      </c>
      <c r="N1568" s="289">
        <f t="shared" si="1570"/>
        <v>0</v>
      </c>
      <c r="O1568" s="289">
        <f t="shared" si="1570"/>
        <v>1519482520.9300001</v>
      </c>
      <c r="P1568" s="289">
        <f t="shared" si="1570"/>
        <v>-1481604944.4400005</v>
      </c>
      <c r="Q1568" s="289">
        <f t="shared" si="1570"/>
        <v>0</v>
      </c>
      <c r="R1568" s="105">
        <f t="shared" si="1423"/>
        <v>17561877576.489998</v>
      </c>
      <c r="S1568" s="289">
        <f t="shared" ref="S1568:Z1568" si="1571">+S1569+S1756</f>
        <v>41130831554.830002</v>
      </c>
      <c r="T1568" s="289">
        <f t="shared" si="1571"/>
        <v>0</v>
      </c>
      <c r="U1568" s="289">
        <f t="shared" si="1571"/>
        <v>0</v>
      </c>
      <c r="V1568" s="289">
        <f t="shared" si="1571"/>
        <v>0</v>
      </c>
      <c r="W1568" s="289">
        <f t="shared" si="1571"/>
        <v>14306370000</v>
      </c>
      <c r="X1568" s="289">
        <f t="shared" si="1571"/>
        <v>0</v>
      </c>
      <c r="Y1568" s="289">
        <f t="shared" si="1571"/>
        <v>0</v>
      </c>
      <c r="Z1568" s="289">
        <f t="shared" si="1571"/>
        <v>0</v>
      </c>
      <c r="AA1568" s="289">
        <f t="shared" si="1523"/>
        <v>55437201554.830002</v>
      </c>
      <c r="AB1568" s="289">
        <f t="shared" si="1425"/>
        <v>72999079131.320007</v>
      </c>
      <c r="AC1568" s="104">
        <f t="shared" si="1426"/>
        <v>0.90197053193748</v>
      </c>
    </row>
    <row r="1569" spans="1:29" s="79" customFormat="1" ht="30" x14ac:dyDescent="0.2">
      <c r="A1569" s="363"/>
      <c r="B1569" s="272" t="s">
        <v>353</v>
      </c>
      <c r="C1569" s="273" t="s">
        <v>354</v>
      </c>
      <c r="D1569" s="289">
        <f>+D1570</f>
        <v>0</v>
      </c>
      <c r="E1569" s="105">
        <f>SUM('ADICIONES  2018'!C1569:M1569)</f>
        <v>81605201976.430008</v>
      </c>
      <c r="F1569" s="289">
        <f t="shared" ref="F1569:J1569" si="1572">+F1570</f>
        <v>672314984.52999985</v>
      </c>
      <c r="G1569" s="289">
        <f t="shared" si="1572"/>
        <v>0</v>
      </c>
      <c r="H1569" s="289">
        <f t="shared" si="1572"/>
        <v>0</v>
      </c>
      <c r="I1569" s="289">
        <f t="shared" si="1572"/>
        <v>0</v>
      </c>
      <c r="J1569" s="289">
        <f t="shared" si="1572"/>
        <v>0</v>
      </c>
      <c r="K1569" s="105">
        <f t="shared" si="1540"/>
        <v>80932886991.900009</v>
      </c>
      <c r="L1569" s="289">
        <f t="shared" ref="L1569:Q1569" si="1573">+L1570</f>
        <v>0</v>
      </c>
      <c r="M1569" s="289">
        <f t="shared" si="1573"/>
        <v>17524000000</v>
      </c>
      <c r="N1569" s="289">
        <f t="shared" si="1573"/>
        <v>0</v>
      </c>
      <c r="O1569" s="289">
        <f t="shared" si="1573"/>
        <v>1519482520.9300001</v>
      </c>
      <c r="P1569" s="289">
        <f t="shared" si="1573"/>
        <v>-1481604944.4400005</v>
      </c>
      <c r="Q1569" s="289">
        <f t="shared" si="1573"/>
        <v>0</v>
      </c>
      <c r="R1569" s="105">
        <f t="shared" si="1423"/>
        <v>17561877576.489998</v>
      </c>
      <c r="S1569" s="289">
        <f t="shared" ref="S1569:Z1569" si="1574">+S1570</f>
        <v>41130831554.830002</v>
      </c>
      <c r="T1569" s="289">
        <f t="shared" si="1574"/>
        <v>0</v>
      </c>
      <c r="U1569" s="289">
        <f t="shared" si="1574"/>
        <v>0</v>
      </c>
      <c r="V1569" s="289">
        <f t="shared" si="1574"/>
        <v>0</v>
      </c>
      <c r="W1569" s="289">
        <f t="shared" si="1574"/>
        <v>14306370000</v>
      </c>
      <c r="X1569" s="289">
        <f t="shared" si="1574"/>
        <v>0</v>
      </c>
      <c r="Y1569" s="289">
        <f t="shared" si="1574"/>
        <v>0</v>
      </c>
      <c r="Z1569" s="289">
        <f t="shared" si="1574"/>
        <v>0</v>
      </c>
      <c r="AA1569" s="289">
        <f t="shared" si="1523"/>
        <v>55437201554.830002</v>
      </c>
      <c r="AB1569" s="289">
        <f t="shared" si="1425"/>
        <v>72999079131.320007</v>
      </c>
      <c r="AC1569" s="104">
        <f t="shared" si="1426"/>
        <v>0.90197053193748</v>
      </c>
    </row>
    <row r="1570" spans="1:29" s="79" customFormat="1" ht="45" x14ac:dyDescent="0.2">
      <c r="A1570" s="363"/>
      <c r="B1570" s="272" t="s">
        <v>931</v>
      </c>
      <c r="C1570" s="273" t="s">
        <v>1000</v>
      </c>
      <c r="D1570" s="289">
        <f>+D1571+D1581</f>
        <v>0</v>
      </c>
      <c r="E1570" s="105">
        <f>SUM('ADICIONES  2018'!C1570:M1570)</f>
        <v>81605201976.430008</v>
      </c>
      <c r="F1570" s="289">
        <f t="shared" ref="F1570:J1570" si="1575">+F1571+F1581</f>
        <v>672314984.52999985</v>
      </c>
      <c r="G1570" s="289">
        <f t="shared" si="1575"/>
        <v>0</v>
      </c>
      <c r="H1570" s="289">
        <f t="shared" si="1575"/>
        <v>0</v>
      </c>
      <c r="I1570" s="289">
        <f t="shared" si="1575"/>
        <v>0</v>
      </c>
      <c r="J1570" s="289">
        <f t="shared" si="1575"/>
        <v>0</v>
      </c>
      <c r="K1570" s="105">
        <f t="shared" si="1540"/>
        <v>80932886991.900009</v>
      </c>
      <c r="L1570" s="289">
        <f t="shared" ref="L1570:Q1570" si="1576">+L1571+L1581</f>
        <v>0</v>
      </c>
      <c r="M1570" s="289">
        <f t="shared" si="1576"/>
        <v>17524000000</v>
      </c>
      <c r="N1570" s="289">
        <f t="shared" si="1576"/>
        <v>0</v>
      </c>
      <c r="O1570" s="289">
        <f t="shared" si="1576"/>
        <v>1519482520.9300001</v>
      </c>
      <c r="P1570" s="289">
        <f t="shared" si="1576"/>
        <v>-1481604944.4400005</v>
      </c>
      <c r="Q1570" s="289">
        <f t="shared" si="1576"/>
        <v>0</v>
      </c>
      <c r="R1570" s="105">
        <f t="shared" si="1423"/>
        <v>17561877576.489998</v>
      </c>
      <c r="S1570" s="289">
        <f t="shared" ref="S1570:Z1570" si="1577">+S1571+S1581</f>
        <v>41130831554.830002</v>
      </c>
      <c r="T1570" s="289">
        <f t="shared" si="1577"/>
        <v>0</v>
      </c>
      <c r="U1570" s="289">
        <f t="shared" si="1577"/>
        <v>0</v>
      </c>
      <c r="V1570" s="289">
        <f t="shared" si="1577"/>
        <v>0</v>
      </c>
      <c r="W1570" s="289">
        <f t="shared" si="1577"/>
        <v>14306370000</v>
      </c>
      <c r="X1570" s="289">
        <f t="shared" si="1577"/>
        <v>0</v>
      </c>
      <c r="Y1570" s="289">
        <f t="shared" si="1577"/>
        <v>0</v>
      </c>
      <c r="Z1570" s="289">
        <f t="shared" si="1577"/>
        <v>0</v>
      </c>
      <c r="AA1570" s="289">
        <f t="shared" si="1523"/>
        <v>55437201554.830002</v>
      </c>
      <c r="AB1570" s="289">
        <f t="shared" si="1425"/>
        <v>72999079131.320007</v>
      </c>
      <c r="AC1570" s="104">
        <f t="shared" si="1426"/>
        <v>0.90197053193748</v>
      </c>
    </row>
    <row r="1571" spans="1:29" s="79" customFormat="1" ht="30" x14ac:dyDescent="0.2">
      <c r="A1571" s="363"/>
      <c r="B1571" s="272" t="s">
        <v>1789</v>
      </c>
      <c r="C1571" s="273" t="s">
        <v>1790</v>
      </c>
      <c r="D1571" s="289">
        <f>SUM(D1572:D1580)</f>
        <v>0</v>
      </c>
      <c r="E1571" s="105">
        <f>SUM('ADICIONES  2018'!C1571:M1571)</f>
        <v>7179751758.9099998</v>
      </c>
      <c r="F1571" s="289">
        <f t="shared" ref="F1571:J1571" si="1578">SUM(F1572:F1580)</f>
        <v>68516089</v>
      </c>
      <c r="G1571" s="289">
        <f t="shared" si="1578"/>
        <v>0</v>
      </c>
      <c r="H1571" s="289">
        <f t="shared" si="1578"/>
        <v>0</v>
      </c>
      <c r="I1571" s="289">
        <f t="shared" si="1578"/>
        <v>0</v>
      </c>
      <c r="J1571" s="289">
        <f t="shared" si="1578"/>
        <v>0</v>
      </c>
      <c r="K1571" s="105">
        <f t="shared" si="1540"/>
        <v>7111235669.9099998</v>
      </c>
      <c r="L1571" s="289">
        <f t="shared" ref="L1571:Q1571" si="1579">SUM(L1572:L1580)</f>
        <v>0</v>
      </c>
      <c r="M1571" s="289">
        <f t="shared" si="1579"/>
        <v>0</v>
      </c>
      <c r="N1571" s="289">
        <f t="shared" si="1579"/>
        <v>0</v>
      </c>
      <c r="O1571" s="289">
        <f t="shared" si="1579"/>
        <v>0</v>
      </c>
      <c r="P1571" s="289">
        <f t="shared" si="1579"/>
        <v>0</v>
      </c>
      <c r="Q1571" s="289">
        <f t="shared" si="1579"/>
        <v>0</v>
      </c>
      <c r="R1571" s="105">
        <f t="shared" si="1423"/>
        <v>0</v>
      </c>
      <c r="S1571" s="289">
        <f t="shared" ref="S1571:Y1571" si="1580">SUM(S1572:S1580)</f>
        <v>7111235669.3099995</v>
      </c>
      <c r="T1571" s="289">
        <f t="shared" si="1580"/>
        <v>0</v>
      </c>
      <c r="U1571" s="289">
        <f t="shared" si="1580"/>
        <v>0</v>
      </c>
      <c r="V1571" s="289">
        <f t="shared" si="1580"/>
        <v>0</v>
      </c>
      <c r="W1571" s="289">
        <f t="shared" si="1580"/>
        <v>0</v>
      </c>
      <c r="X1571" s="289">
        <f t="shared" si="1580"/>
        <v>0</v>
      </c>
      <c r="Y1571" s="289">
        <f t="shared" si="1580"/>
        <v>0</v>
      </c>
      <c r="Z1571" s="289">
        <f>SUM(Z1572:Z1580)</f>
        <v>0</v>
      </c>
      <c r="AA1571" s="289">
        <f t="shared" si="1523"/>
        <v>7111235669.3099995</v>
      </c>
      <c r="AB1571" s="289">
        <f t="shared" si="1425"/>
        <v>7111235669.3099995</v>
      </c>
      <c r="AC1571" s="104">
        <f t="shared" si="1426"/>
        <v>0.99999999991562638</v>
      </c>
    </row>
    <row r="1572" spans="1:29" s="21" customFormat="1" ht="28.5" hidden="1" x14ac:dyDescent="0.2">
      <c r="A1572" s="92"/>
      <c r="B1572" s="270" t="s">
        <v>1791</v>
      </c>
      <c r="C1572" s="271" t="s">
        <v>1792</v>
      </c>
      <c r="D1572" s="291">
        <v>0</v>
      </c>
      <c r="E1572" s="285">
        <f>SUM('ADICIONES  2018'!C1572:M1572)</f>
        <v>0</v>
      </c>
      <c r="F1572" s="291">
        <v>0</v>
      </c>
      <c r="G1572" s="291"/>
      <c r="H1572" s="291"/>
      <c r="I1572" s="291"/>
      <c r="J1572" s="291"/>
      <c r="K1572" s="285">
        <f t="shared" si="1540"/>
        <v>0</v>
      </c>
      <c r="L1572" s="291"/>
      <c r="M1572" s="291"/>
      <c r="N1572" s="291"/>
      <c r="O1572" s="291"/>
      <c r="P1572" s="291"/>
      <c r="Q1572" s="291"/>
      <c r="R1572" s="285">
        <f t="shared" si="1423"/>
        <v>0</v>
      </c>
      <c r="S1572" s="291">
        <v>0</v>
      </c>
      <c r="T1572" s="291"/>
      <c r="U1572" s="291"/>
      <c r="V1572" s="291"/>
      <c r="W1572" s="291"/>
      <c r="X1572" s="291"/>
      <c r="Y1572" s="291"/>
      <c r="Z1572" s="291"/>
      <c r="AA1572" s="291">
        <f t="shared" si="1523"/>
        <v>0</v>
      </c>
      <c r="AB1572" s="291">
        <f t="shared" si="1425"/>
        <v>0</v>
      </c>
      <c r="AC1572" s="113" t="e">
        <f t="shared" si="1426"/>
        <v>#DIV/0!</v>
      </c>
    </row>
    <row r="1573" spans="1:29" s="21" customFormat="1" ht="28.5" x14ac:dyDescent="0.2">
      <c r="A1573" s="92"/>
      <c r="B1573" s="270" t="s">
        <v>1791</v>
      </c>
      <c r="C1573" s="271" t="s">
        <v>1792</v>
      </c>
      <c r="D1573" s="291">
        <v>0</v>
      </c>
      <c r="E1573" s="285">
        <f>SUM('ADICIONES  2018'!C1573:M1573)</f>
        <v>271385033</v>
      </c>
      <c r="F1573" s="291">
        <v>24685633</v>
      </c>
      <c r="G1573" s="291"/>
      <c r="H1573" s="291"/>
      <c r="I1573" s="291"/>
      <c r="J1573" s="291"/>
      <c r="K1573" s="285">
        <f t="shared" si="1540"/>
        <v>246699400</v>
      </c>
      <c r="L1573" s="291"/>
      <c r="M1573" s="291"/>
      <c r="N1573" s="291"/>
      <c r="O1573" s="291"/>
      <c r="P1573" s="291"/>
      <c r="Q1573" s="291"/>
      <c r="R1573" s="285">
        <f t="shared" si="1423"/>
        <v>0</v>
      </c>
      <c r="S1573" s="291">
        <v>246699400</v>
      </c>
      <c r="T1573" s="291"/>
      <c r="U1573" s="291"/>
      <c r="V1573" s="291"/>
      <c r="W1573" s="291"/>
      <c r="X1573" s="291"/>
      <c r="Y1573" s="291"/>
      <c r="Z1573" s="291"/>
      <c r="AA1573" s="291">
        <f t="shared" si="1523"/>
        <v>246699400</v>
      </c>
      <c r="AB1573" s="291">
        <f t="shared" si="1425"/>
        <v>246699400</v>
      </c>
      <c r="AC1573" s="113">
        <f t="shared" si="1426"/>
        <v>1</v>
      </c>
    </row>
    <row r="1574" spans="1:29" s="21" customFormat="1" ht="28.5" x14ac:dyDescent="0.2">
      <c r="A1574" s="92"/>
      <c r="B1574" s="270" t="s">
        <v>1791</v>
      </c>
      <c r="C1574" s="271" t="s">
        <v>1792</v>
      </c>
      <c r="D1574" s="291">
        <v>0</v>
      </c>
      <c r="E1574" s="285">
        <f>SUM('ADICIONES  2018'!C1574:M1574)</f>
        <v>60000000</v>
      </c>
      <c r="F1574" s="291">
        <v>0</v>
      </c>
      <c r="G1574" s="291"/>
      <c r="H1574" s="291"/>
      <c r="I1574" s="291"/>
      <c r="J1574" s="291"/>
      <c r="K1574" s="285">
        <f t="shared" si="1540"/>
        <v>60000000</v>
      </c>
      <c r="L1574" s="291"/>
      <c r="M1574" s="291"/>
      <c r="N1574" s="291"/>
      <c r="O1574" s="291"/>
      <c r="P1574" s="291"/>
      <c r="Q1574" s="291"/>
      <c r="R1574" s="285">
        <f t="shared" si="1423"/>
        <v>0</v>
      </c>
      <c r="S1574" s="291">
        <v>60000000</v>
      </c>
      <c r="T1574" s="291"/>
      <c r="U1574" s="291"/>
      <c r="V1574" s="291"/>
      <c r="W1574" s="291"/>
      <c r="X1574" s="291"/>
      <c r="Y1574" s="291"/>
      <c r="Z1574" s="291"/>
      <c r="AA1574" s="291">
        <f t="shared" si="1523"/>
        <v>60000000</v>
      </c>
      <c r="AB1574" s="291">
        <f t="shared" si="1425"/>
        <v>60000000</v>
      </c>
      <c r="AC1574" s="113">
        <f t="shared" si="1426"/>
        <v>1</v>
      </c>
    </row>
    <row r="1575" spans="1:29" s="21" customFormat="1" ht="42.75" hidden="1" x14ac:dyDescent="0.2">
      <c r="A1575" s="92"/>
      <c r="B1575" s="270" t="s">
        <v>1793</v>
      </c>
      <c r="C1575" s="271" t="s">
        <v>1794</v>
      </c>
      <c r="D1575" s="291">
        <v>0</v>
      </c>
      <c r="E1575" s="285">
        <f>SUM('ADICIONES  2018'!C1575:M1575)</f>
        <v>0</v>
      </c>
      <c r="F1575" s="291">
        <v>0</v>
      </c>
      <c r="G1575" s="291"/>
      <c r="H1575" s="291"/>
      <c r="I1575" s="291"/>
      <c r="J1575" s="291"/>
      <c r="K1575" s="285">
        <f t="shared" si="1540"/>
        <v>0</v>
      </c>
      <c r="L1575" s="291"/>
      <c r="M1575" s="291"/>
      <c r="N1575" s="291"/>
      <c r="O1575" s="291"/>
      <c r="P1575" s="291"/>
      <c r="Q1575" s="291"/>
      <c r="R1575" s="285">
        <f t="shared" si="1423"/>
        <v>0</v>
      </c>
      <c r="S1575" s="291">
        <v>0</v>
      </c>
      <c r="T1575" s="291"/>
      <c r="U1575" s="291"/>
      <c r="V1575" s="291"/>
      <c r="W1575" s="291"/>
      <c r="X1575" s="291"/>
      <c r="Y1575" s="291"/>
      <c r="Z1575" s="291"/>
      <c r="AA1575" s="291">
        <f t="shared" si="1523"/>
        <v>0</v>
      </c>
      <c r="AB1575" s="291">
        <f t="shared" si="1425"/>
        <v>0</v>
      </c>
      <c r="AC1575" s="113" t="e">
        <f t="shared" si="1426"/>
        <v>#DIV/0!</v>
      </c>
    </row>
    <row r="1576" spans="1:29" s="21" customFormat="1" ht="42.75" x14ac:dyDescent="0.2">
      <c r="A1576" s="92"/>
      <c r="B1576" s="270" t="s">
        <v>1793</v>
      </c>
      <c r="C1576" s="271" t="s">
        <v>1794</v>
      </c>
      <c r="D1576" s="291">
        <v>0</v>
      </c>
      <c r="E1576" s="285">
        <f>SUM('ADICIONES  2018'!C1576:M1576)</f>
        <v>2459293404</v>
      </c>
      <c r="F1576" s="291">
        <v>43830456</v>
      </c>
      <c r="G1576" s="291"/>
      <c r="H1576" s="291"/>
      <c r="I1576" s="291"/>
      <c r="J1576" s="291"/>
      <c r="K1576" s="285">
        <f t="shared" si="1540"/>
        <v>2415462948</v>
      </c>
      <c r="L1576" s="291"/>
      <c r="M1576" s="291"/>
      <c r="N1576" s="291"/>
      <c r="O1576" s="291"/>
      <c r="P1576" s="291"/>
      <c r="Q1576" s="291"/>
      <c r="R1576" s="285">
        <f t="shared" si="1423"/>
        <v>0</v>
      </c>
      <c r="S1576" s="291">
        <v>2415462948</v>
      </c>
      <c r="T1576" s="291"/>
      <c r="U1576" s="291"/>
      <c r="V1576" s="291"/>
      <c r="W1576" s="291"/>
      <c r="X1576" s="291"/>
      <c r="Y1576" s="291"/>
      <c r="Z1576" s="291"/>
      <c r="AA1576" s="291">
        <f t="shared" si="1523"/>
        <v>2415462948</v>
      </c>
      <c r="AB1576" s="291">
        <f t="shared" si="1425"/>
        <v>2415462948</v>
      </c>
      <c r="AC1576" s="113">
        <f t="shared" si="1426"/>
        <v>1</v>
      </c>
    </row>
    <row r="1577" spans="1:29" s="21" customFormat="1" ht="42.75" x14ac:dyDescent="0.2">
      <c r="A1577" s="92"/>
      <c r="B1577" s="270" t="s">
        <v>1793</v>
      </c>
      <c r="C1577" s="271" t="s">
        <v>1794</v>
      </c>
      <c r="D1577" s="291">
        <v>0</v>
      </c>
      <c r="E1577" s="285">
        <f>SUM('ADICIONES  2018'!C1577:M1577)</f>
        <v>2770048596.9099998</v>
      </c>
      <c r="F1577" s="291">
        <v>0</v>
      </c>
      <c r="G1577" s="291"/>
      <c r="H1577" s="291"/>
      <c r="I1577" s="291"/>
      <c r="J1577" s="291"/>
      <c r="K1577" s="285">
        <f t="shared" si="1540"/>
        <v>2770048596.9099998</v>
      </c>
      <c r="L1577" s="291"/>
      <c r="M1577" s="291"/>
      <c r="N1577" s="291"/>
      <c r="O1577" s="291"/>
      <c r="P1577" s="291"/>
      <c r="Q1577" s="291"/>
      <c r="R1577" s="285">
        <f t="shared" si="1423"/>
        <v>0</v>
      </c>
      <c r="S1577" s="291">
        <v>2770048596.3099999</v>
      </c>
      <c r="T1577" s="291"/>
      <c r="U1577" s="291"/>
      <c r="V1577" s="291"/>
      <c r="W1577" s="291"/>
      <c r="X1577" s="291"/>
      <c r="Y1577" s="291"/>
      <c r="Z1577" s="291"/>
      <c r="AA1577" s="291">
        <f t="shared" si="1523"/>
        <v>2770048596.3099999</v>
      </c>
      <c r="AB1577" s="291">
        <f t="shared" si="1425"/>
        <v>2770048596.3099999</v>
      </c>
      <c r="AC1577" s="113">
        <f t="shared" si="1426"/>
        <v>0.99999999978339738</v>
      </c>
    </row>
    <row r="1578" spans="1:29" s="21" customFormat="1" ht="42.75" hidden="1" x14ac:dyDescent="0.2">
      <c r="A1578" s="92"/>
      <c r="B1578" s="270" t="s">
        <v>1793</v>
      </c>
      <c r="C1578" s="271" t="s">
        <v>1794</v>
      </c>
      <c r="D1578" s="291">
        <v>0</v>
      </c>
      <c r="E1578" s="285">
        <f>SUM('ADICIONES  2018'!C1578:M1578)</f>
        <v>0</v>
      </c>
      <c r="F1578" s="291">
        <v>0</v>
      </c>
      <c r="G1578" s="291"/>
      <c r="H1578" s="291"/>
      <c r="I1578" s="291"/>
      <c r="J1578" s="291"/>
      <c r="K1578" s="285">
        <f t="shared" si="1540"/>
        <v>0</v>
      </c>
      <c r="L1578" s="291"/>
      <c r="M1578" s="291"/>
      <c r="N1578" s="291"/>
      <c r="O1578" s="291"/>
      <c r="P1578" s="291"/>
      <c r="Q1578" s="291"/>
      <c r="R1578" s="285">
        <f t="shared" si="1423"/>
        <v>0</v>
      </c>
      <c r="S1578" s="291">
        <v>0</v>
      </c>
      <c r="T1578" s="291"/>
      <c r="U1578" s="291"/>
      <c r="V1578" s="291"/>
      <c r="W1578" s="291"/>
      <c r="X1578" s="291"/>
      <c r="Y1578" s="291"/>
      <c r="Z1578" s="291"/>
      <c r="AA1578" s="291">
        <f t="shared" si="1523"/>
        <v>0</v>
      </c>
      <c r="AB1578" s="291">
        <f t="shared" si="1425"/>
        <v>0</v>
      </c>
      <c r="AC1578" s="113" t="e">
        <f t="shared" si="1426"/>
        <v>#DIV/0!</v>
      </c>
    </row>
    <row r="1579" spans="1:29" s="21" customFormat="1" ht="42.75" x14ac:dyDescent="0.2">
      <c r="A1579" s="92"/>
      <c r="B1579" s="270" t="s">
        <v>1793</v>
      </c>
      <c r="C1579" s="271" t="s">
        <v>1794</v>
      </c>
      <c r="D1579" s="291">
        <v>0</v>
      </c>
      <c r="E1579" s="285">
        <f>SUM('ADICIONES  2018'!C1579:M1579)</f>
        <v>1619024725</v>
      </c>
      <c r="F1579" s="291">
        <v>0</v>
      </c>
      <c r="G1579" s="291"/>
      <c r="H1579" s="291"/>
      <c r="I1579" s="291"/>
      <c r="J1579" s="291"/>
      <c r="K1579" s="285">
        <f t="shared" si="1540"/>
        <v>1619024725</v>
      </c>
      <c r="L1579" s="291"/>
      <c r="M1579" s="291"/>
      <c r="N1579" s="291"/>
      <c r="O1579" s="291"/>
      <c r="P1579" s="291"/>
      <c r="Q1579" s="291"/>
      <c r="R1579" s="285">
        <f t="shared" si="1423"/>
        <v>0</v>
      </c>
      <c r="S1579" s="291">
        <v>1619024725</v>
      </c>
      <c r="T1579" s="291"/>
      <c r="U1579" s="291"/>
      <c r="V1579" s="291"/>
      <c r="W1579" s="291"/>
      <c r="X1579" s="291"/>
      <c r="Y1579" s="291"/>
      <c r="Z1579" s="291"/>
      <c r="AA1579" s="291">
        <f t="shared" si="1523"/>
        <v>1619024725</v>
      </c>
      <c r="AB1579" s="291">
        <f t="shared" si="1425"/>
        <v>1619024725</v>
      </c>
      <c r="AC1579" s="113">
        <f t="shared" si="1426"/>
        <v>1</v>
      </c>
    </row>
    <row r="1580" spans="1:29" s="21" customFormat="1" ht="28.5" x14ac:dyDescent="0.2">
      <c r="A1580" s="92"/>
      <c r="B1580" s="270" t="s">
        <v>1795</v>
      </c>
      <c r="C1580" s="271" t="s">
        <v>1792</v>
      </c>
      <c r="D1580" s="291">
        <v>0</v>
      </c>
      <c r="E1580" s="285">
        <f>SUM('ADICIONES  2018'!C1580:M1580)</f>
        <v>0</v>
      </c>
      <c r="F1580" s="291">
        <v>0</v>
      </c>
      <c r="G1580" s="291"/>
      <c r="H1580" s="291"/>
      <c r="I1580" s="291"/>
      <c r="J1580" s="291"/>
      <c r="K1580" s="285">
        <f t="shared" si="1540"/>
        <v>0</v>
      </c>
      <c r="L1580" s="291"/>
      <c r="M1580" s="291"/>
      <c r="N1580" s="291"/>
      <c r="O1580" s="291"/>
      <c r="P1580" s="291"/>
      <c r="Q1580" s="291"/>
      <c r="R1580" s="285">
        <f t="shared" si="1423"/>
        <v>0</v>
      </c>
      <c r="S1580" s="291">
        <v>0</v>
      </c>
      <c r="T1580" s="291"/>
      <c r="U1580" s="291"/>
      <c r="V1580" s="291"/>
      <c r="W1580" s="291"/>
      <c r="X1580" s="291"/>
      <c r="Y1580" s="291"/>
      <c r="Z1580" s="291"/>
      <c r="AA1580" s="291">
        <f t="shared" si="1523"/>
        <v>0</v>
      </c>
      <c r="AB1580" s="291">
        <f t="shared" si="1425"/>
        <v>0</v>
      </c>
      <c r="AC1580" s="113" t="e">
        <f t="shared" si="1426"/>
        <v>#DIV/0!</v>
      </c>
    </row>
    <row r="1581" spans="1:29" s="79" customFormat="1" ht="60" x14ac:dyDescent="0.2">
      <c r="A1581" s="363"/>
      <c r="B1581" s="272" t="s">
        <v>934</v>
      </c>
      <c r="C1581" s="273" t="s">
        <v>1001</v>
      </c>
      <c r="D1581" s="289">
        <f>SUM(D1582:D1755)</f>
        <v>0</v>
      </c>
      <c r="E1581" s="105">
        <f>SUM('ADICIONES  2018'!C1581:M1581)</f>
        <v>74425450217.520004</v>
      </c>
      <c r="F1581" s="289">
        <f t="shared" ref="F1581:J1581" si="1581">SUM(F1582:F1755)</f>
        <v>603798895.52999985</v>
      </c>
      <c r="G1581" s="289">
        <f t="shared" si="1581"/>
        <v>0</v>
      </c>
      <c r="H1581" s="289">
        <f t="shared" si="1581"/>
        <v>0</v>
      </c>
      <c r="I1581" s="289">
        <f t="shared" si="1581"/>
        <v>0</v>
      </c>
      <c r="J1581" s="289">
        <f t="shared" si="1581"/>
        <v>0</v>
      </c>
      <c r="K1581" s="105">
        <f t="shared" si="1540"/>
        <v>73821651321.990005</v>
      </c>
      <c r="L1581" s="289">
        <f t="shared" ref="L1581:Q1581" si="1582">SUM(L1582:L1755)</f>
        <v>0</v>
      </c>
      <c r="M1581" s="289">
        <f t="shared" si="1582"/>
        <v>17524000000</v>
      </c>
      <c r="N1581" s="289">
        <f t="shared" si="1582"/>
        <v>0</v>
      </c>
      <c r="O1581" s="289">
        <f t="shared" si="1582"/>
        <v>1519482520.9300001</v>
      </c>
      <c r="P1581" s="289">
        <f t="shared" si="1582"/>
        <v>-1481604944.4400005</v>
      </c>
      <c r="Q1581" s="289">
        <f t="shared" si="1582"/>
        <v>0</v>
      </c>
      <c r="R1581" s="105">
        <f t="shared" si="1423"/>
        <v>17561877576.489998</v>
      </c>
      <c r="S1581" s="289">
        <f t="shared" ref="S1581:Z1581" si="1583">SUM(S1582:S1755)</f>
        <v>34019595885.52</v>
      </c>
      <c r="T1581" s="289">
        <f t="shared" si="1583"/>
        <v>0</v>
      </c>
      <c r="U1581" s="289">
        <f t="shared" si="1583"/>
        <v>0</v>
      </c>
      <c r="V1581" s="289">
        <f t="shared" si="1583"/>
        <v>0</v>
      </c>
      <c r="W1581" s="289">
        <f t="shared" si="1583"/>
        <v>14306370000</v>
      </c>
      <c r="X1581" s="289">
        <f t="shared" si="1583"/>
        <v>0</v>
      </c>
      <c r="Y1581" s="289">
        <f t="shared" si="1583"/>
        <v>0</v>
      </c>
      <c r="Z1581" s="289">
        <f t="shared" si="1583"/>
        <v>0</v>
      </c>
      <c r="AA1581" s="289">
        <f t="shared" si="1523"/>
        <v>48325965885.520004</v>
      </c>
      <c r="AB1581" s="289">
        <f t="shared" si="1425"/>
        <v>65887843462.010002</v>
      </c>
      <c r="AC1581" s="104">
        <f t="shared" si="1426"/>
        <v>0.89252735860140964</v>
      </c>
    </row>
    <row r="1582" spans="1:29" s="79" customFormat="1" ht="15.75" x14ac:dyDescent="0.2">
      <c r="A1582" s="363"/>
      <c r="B1582" s="270" t="s">
        <v>936</v>
      </c>
      <c r="C1582" s="271" t="s">
        <v>997</v>
      </c>
      <c r="D1582" s="289"/>
      <c r="E1582" s="285">
        <f>SUM('ADICIONES  2018'!C1582:M1582)</f>
        <v>0.81</v>
      </c>
      <c r="F1582" s="289"/>
      <c r="G1582" s="289"/>
      <c r="H1582" s="289"/>
      <c r="I1582" s="289"/>
      <c r="J1582" s="289"/>
      <c r="K1582" s="285">
        <f t="shared" si="1540"/>
        <v>0.81</v>
      </c>
      <c r="L1582" s="289"/>
      <c r="M1582" s="289"/>
      <c r="N1582" s="289"/>
      <c r="O1582" s="289"/>
      <c r="P1582" s="289"/>
      <c r="Q1582" s="289"/>
      <c r="R1582" s="285">
        <f t="shared" si="1423"/>
        <v>0</v>
      </c>
      <c r="S1582" s="289">
        <v>0</v>
      </c>
      <c r="T1582" s="289"/>
      <c r="U1582" s="289"/>
      <c r="V1582" s="289"/>
      <c r="W1582" s="289"/>
      <c r="X1582" s="289"/>
      <c r="Y1582" s="289"/>
      <c r="Z1582" s="289"/>
      <c r="AA1582" s="291">
        <f t="shared" si="1523"/>
        <v>0</v>
      </c>
      <c r="AB1582" s="291">
        <f t="shared" si="1425"/>
        <v>0</v>
      </c>
      <c r="AC1582" s="113">
        <f t="shared" si="1426"/>
        <v>0</v>
      </c>
    </row>
    <row r="1583" spans="1:29" s="79" customFormat="1" ht="15.75" x14ac:dyDescent="0.2">
      <c r="A1583" s="363"/>
      <c r="B1583" s="270" t="s">
        <v>936</v>
      </c>
      <c r="C1583" s="271" t="s">
        <v>997</v>
      </c>
      <c r="D1583" s="289"/>
      <c r="E1583" s="285">
        <f>SUM('ADICIONES  2018'!C1583:M1583)</f>
        <v>96090104</v>
      </c>
      <c r="F1583" s="289"/>
      <c r="G1583" s="289"/>
      <c r="H1583" s="289"/>
      <c r="I1583" s="289"/>
      <c r="J1583" s="289"/>
      <c r="K1583" s="285">
        <f t="shared" si="1540"/>
        <v>96090104</v>
      </c>
      <c r="L1583" s="289"/>
      <c r="M1583" s="289"/>
      <c r="N1583" s="289"/>
      <c r="O1583" s="289"/>
      <c r="P1583" s="289"/>
      <c r="Q1583" s="289"/>
      <c r="R1583" s="285">
        <f t="shared" si="1423"/>
        <v>0</v>
      </c>
      <c r="S1583" s="289">
        <v>0</v>
      </c>
      <c r="T1583" s="289"/>
      <c r="U1583" s="289"/>
      <c r="V1583" s="289"/>
      <c r="W1583" s="289"/>
      <c r="X1583" s="289"/>
      <c r="Y1583" s="289"/>
      <c r="Z1583" s="289"/>
      <c r="AA1583" s="291">
        <f t="shared" si="1523"/>
        <v>0</v>
      </c>
      <c r="AB1583" s="291">
        <f t="shared" si="1425"/>
        <v>0</v>
      </c>
      <c r="AC1583" s="113">
        <f t="shared" si="1426"/>
        <v>0</v>
      </c>
    </row>
    <row r="1584" spans="1:29" s="79" customFormat="1" ht="15.75" x14ac:dyDescent="0.2">
      <c r="A1584" s="363"/>
      <c r="B1584" s="270" t="s">
        <v>936</v>
      </c>
      <c r="C1584" s="271" t="s">
        <v>997</v>
      </c>
      <c r="D1584" s="289"/>
      <c r="E1584" s="285">
        <f>SUM('ADICIONES  2018'!C1584:M1584)</f>
        <v>48403111.759999998</v>
      </c>
      <c r="F1584" s="289"/>
      <c r="G1584" s="289"/>
      <c r="H1584" s="289"/>
      <c r="I1584" s="289"/>
      <c r="J1584" s="289"/>
      <c r="K1584" s="285">
        <f t="shared" si="1540"/>
        <v>48403111.759999998</v>
      </c>
      <c r="L1584" s="289"/>
      <c r="M1584" s="289"/>
      <c r="N1584" s="289"/>
      <c r="O1584" s="289"/>
      <c r="P1584" s="289"/>
      <c r="Q1584" s="289"/>
      <c r="R1584" s="285">
        <f t="shared" si="1423"/>
        <v>0</v>
      </c>
      <c r="S1584" s="289">
        <v>0</v>
      </c>
      <c r="T1584" s="289"/>
      <c r="U1584" s="289"/>
      <c r="V1584" s="289"/>
      <c r="W1584" s="289"/>
      <c r="X1584" s="289"/>
      <c r="Y1584" s="289"/>
      <c r="Z1584" s="289"/>
      <c r="AA1584" s="291">
        <f t="shared" ref="AA1584:AA1647" si="1584">SUM(S1584:Z1584)</f>
        <v>0</v>
      </c>
      <c r="AB1584" s="291">
        <f t="shared" si="1425"/>
        <v>0</v>
      </c>
      <c r="AC1584" s="113">
        <f t="shared" si="1426"/>
        <v>0</v>
      </c>
    </row>
    <row r="1585" spans="1:29" s="21" customFormat="1" x14ac:dyDescent="0.2">
      <c r="A1585" s="92"/>
      <c r="B1585" s="270" t="s">
        <v>936</v>
      </c>
      <c r="C1585" s="271" t="s">
        <v>997</v>
      </c>
      <c r="D1585" s="291">
        <v>0</v>
      </c>
      <c r="E1585" s="285">
        <f>SUM('ADICIONES  2018'!C1585:M1585)</f>
        <v>4404680</v>
      </c>
      <c r="F1585" s="291"/>
      <c r="G1585" s="291"/>
      <c r="H1585" s="291"/>
      <c r="I1585" s="291"/>
      <c r="J1585" s="291"/>
      <c r="K1585" s="285">
        <f t="shared" si="1540"/>
        <v>4404680</v>
      </c>
      <c r="L1585" s="291"/>
      <c r="M1585" s="291"/>
      <c r="N1585" s="291"/>
      <c r="O1585" s="291"/>
      <c r="P1585" s="291"/>
      <c r="Q1585" s="291"/>
      <c r="R1585" s="285">
        <f t="shared" si="1423"/>
        <v>0</v>
      </c>
      <c r="S1585" s="291">
        <v>4404680</v>
      </c>
      <c r="T1585" s="291"/>
      <c r="U1585" s="291"/>
      <c r="V1585" s="291"/>
      <c r="W1585" s="291"/>
      <c r="X1585" s="291"/>
      <c r="Y1585" s="291"/>
      <c r="Z1585" s="291"/>
      <c r="AA1585" s="291">
        <f t="shared" si="1584"/>
        <v>4404680</v>
      </c>
      <c r="AB1585" s="291">
        <f t="shared" si="1425"/>
        <v>4404680</v>
      </c>
      <c r="AC1585" s="113">
        <f t="shared" si="1426"/>
        <v>1</v>
      </c>
    </row>
    <row r="1586" spans="1:29" s="21" customFormat="1" x14ac:dyDescent="0.2">
      <c r="A1586" s="92"/>
      <c r="B1586" s="270" t="s">
        <v>936</v>
      </c>
      <c r="C1586" s="271" t="s">
        <v>997</v>
      </c>
      <c r="D1586" s="291"/>
      <c r="E1586" s="285">
        <f>SUM('ADICIONES  2018'!C1586:M1586)</f>
        <v>0.11</v>
      </c>
      <c r="F1586" s="291"/>
      <c r="G1586" s="291"/>
      <c r="H1586" s="291"/>
      <c r="I1586" s="291"/>
      <c r="J1586" s="291"/>
      <c r="K1586" s="285">
        <f t="shared" si="1540"/>
        <v>0.11</v>
      </c>
      <c r="L1586" s="291"/>
      <c r="M1586" s="291"/>
      <c r="N1586" s="291"/>
      <c r="O1586" s="291"/>
      <c r="P1586" s="291"/>
      <c r="Q1586" s="291"/>
      <c r="R1586" s="285">
        <f t="shared" si="1423"/>
        <v>0</v>
      </c>
      <c r="S1586" s="291">
        <v>0</v>
      </c>
      <c r="T1586" s="291"/>
      <c r="U1586" s="291"/>
      <c r="V1586" s="291"/>
      <c r="W1586" s="291"/>
      <c r="X1586" s="291"/>
      <c r="Y1586" s="291"/>
      <c r="Z1586" s="291"/>
      <c r="AA1586" s="291">
        <f t="shared" si="1584"/>
        <v>0</v>
      </c>
      <c r="AB1586" s="291">
        <f t="shared" si="1425"/>
        <v>0</v>
      </c>
      <c r="AC1586" s="113">
        <f t="shared" si="1426"/>
        <v>0</v>
      </c>
    </row>
    <row r="1587" spans="1:29" s="21" customFormat="1" x14ac:dyDescent="0.2">
      <c r="A1587" s="92"/>
      <c r="B1587" s="270" t="s">
        <v>936</v>
      </c>
      <c r="C1587" s="271" t="s">
        <v>997</v>
      </c>
      <c r="D1587" s="291"/>
      <c r="E1587" s="285">
        <f>SUM('ADICIONES  2018'!C1587:M1587)</f>
        <v>39315</v>
      </c>
      <c r="F1587" s="291"/>
      <c r="G1587" s="291"/>
      <c r="H1587" s="291"/>
      <c r="I1587" s="291"/>
      <c r="J1587" s="291"/>
      <c r="K1587" s="285">
        <f t="shared" si="1540"/>
        <v>39315</v>
      </c>
      <c r="L1587" s="291"/>
      <c r="M1587" s="291"/>
      <c r="N1587" s="291"/>
      <c r="O1587" s="291"/>
      <c r="P1587" s="291"/>
      <c r="Q1587" s="291"/>
      <c r="R1587" s="285">
        <f t="shared" si="1423"/>
        <v>0</v>
      </c>
      <c r="S1587" s="291">
        <v>0</v>
      </c>
      <c r="T1587" s="291"/>
      <c r="U1587" s="291"/>
      <c r="V1587" s="291"/>
      <c r="W1587" s="291"/>
      <c r="X1587" s="291"/>
      <c r="Y1587" s="291"/>
      <c r="Z1587" s="291"/>
      <c r="AA1587" s="291">
        <f t="shared" si="1584"/>
        <v>0</v>
      </c>
      <c r="AB1587" s="291">
        <f t="shared" si="1425"/>
        <v>0</v>
      </c>
      <c r="AC1587" s="113">
        <f t="shared" si="1426"/>
        <v>0</v>
      </c>
    </row>
    <row r="1588" spans="1:29" s="21" customFormat="1" x14ac:dyDescent="0.2">
      <c r="A1588" s="92"/>
      <c r="B1588" s="270" t="s">
        <v>936</v>
      </c>
      <c r="C1588" s="271" t="s">
        <v>997</v>
      </c>
      <c r="D1588" s="291"/>
      <c r="E1588" s="285">
        <f>SUM('ADICIONES  2018'!C1588:M1588)</f>
        <v>166829853.40000001</v>
      </c>
      <c r="F1588" s="291"/>
      <c r="G1588" s="291"/>
      <c r="H1588" s="291"/>
      <c r="I1588" s="291"/>
      <c r="J1588" s="291"/>
      <c r="K1588" s="285">
        <f t="shared" si="1540"/>
        <v>166829853.40000001</v>
      </c>
      <c r="L1588" s="291"/>
      <c r="M1588" s="291"/>
      <c r="N1588" s="291"/>
      <c r="O1588" s="291"/>
      <c r="P1588" s="291"/>
      <c r="Q1588" s="291"/>
      <c r="R1588" s="285">
        <f t="shared" si="1423"/>
        <v>0</v>
      </c>
      <c r="S1588" s="291">
        <v>0</v>
      </c>
      <c r="T1588" s="291"/>
      <c r="U1588" s="291"/>
      <c r="V1588" s="291"/>
      <c r="W1588" s="291"/>
      <c r="X1588" s="291"/>
      <c r="Y1588" s="291"/>
      <c r="Z1588" s="291"/>
      <c r="AA1588" s="291">
        <f t="shared" si="1584"/>
        <v>0</v>
      </c>
      <c r="AB1588" s="291">
        <f t="shared" si="1425"/>
        <v>0</v>
      </c>
      <c r="AC1588" s="113">
        <f t="shared" si="1426"/>
        <v>0</v>
      </c>
    </row>
    <row r="1589" spans="1:29" s="21" customFormat="1" x14ac:dyDescent="0.2">
      <c r="A1589" s="92"/>
      <c r="B1589" s="270" t="s">
        <v>936</v>
      </c>
      <c r="C1589" s="271" t="s">
        <v>997</v>
      </c>
      <c r="D1589" s="291">
        <v>0</v>
      </c>
      <c r="E1589" s="285">
        <f>SUM('ADICIONES  2018'!C1589:M1589)</f>
        <v>3600000</v>
      </c>
      <c r="F1589" s="291"/>
      <c r="G1589" s="291"/>
      <c r="H1589" s="291"/>
      <c r="I1589" s="291"/>
      <c r="J1589" s="291"/>
      <c r="K1589" s="285">
        <f t="shared" si="1540"/>
        <v>3600000</v>
      </c>
      <c r="L1589" s="291"/>
      <c r="M1589" s="291"/>
      <c r="N1589" s="291"/>
      <c r="O1589" s="291"/>
      <c r="P1589" s="291"/>
      <c r="Q1589" s="291"/>
      <c r="R1589" s="285">
        <f t="shared" si="1423"/>
        <v>0</v>
      </c>
      <c r="S1589" s="291">
        <v>3600000</v>
      </c>
      <c r="T1589" s="291"/>
      <c r="U1589" s="291"/>
      <c r="V1589" s="291"/>
      <c r="W1589" s="291"/>
      <c r="X1589" s="291"/>
      <c r="Y1589" s="291"/>
      <c r="Z1589" s="291"/>
      <c r="AA1589" s="291">
        <f t="shared" si="1584"/>
        <v>3600000</v>
      </c>
      <c r="AB1589" s="291">
        <f t="shared" si="1425"/>
        <v>3600000</v>
      </c>
      <c r="AC1589" s="113">
        <f t="shared" si="1426"/>
        <v>1</v>
      </c>
    </row>
    <row r="1590" spans="1:29" s="21" customFormat="1" x14ac:dyDescent="0.2">
      <c r="A1590" s="92"/>
      <c r="B1590" s="270" t="s">
        <v>936</v>
      </c>
      <c r="C1590" s="271" t="s">
        <v>997</v>
      </c>
      <c r="D1590" s="291"/>
      <c r="E1590" s="285">
        <f>SUM('ADICIONES  2018'!C1590:M1590)</f>
        <v>4472034302.5500002</v>
      </c>
      <c r="F1590" s="291"/>
      <c r="G1590" s="291"/>
      <c r="H1590" s="291"/>
      <c r="I1590" s="291"/>
      <c r="J1590" s="291"/>
      <c r="K1590" s="285">
        <f t="shared" si="1540"/>
        <v>4472034302.5500002</v>
      </c>
      <c r="L1590" s="291"/>
      <c r="M1590" s="291"/>
      <c r="N1590" s="291"/>
      <c r="O1590" s="291"/>
      <c r="P1590" s="291"/>
      <c r="Q1590" s="291"/>
      <c r="R1590" s="285">
        <f t="shared" si="1423"/>
        <v>0</v>
      </c>
      <c r="S1590" s="291">
        <v>0</v>
      </c>
      <c r="T1590" s="291"/>
      <c r="U1590" s="291"/>
      <c r="V1590" s="291"/>
      <c r="W1590" s="291"/>
      <c r="X1590" s="291"/>
      <c r="Y1590" s="291"/>
      <c r="Z1590" s="291"/>
      <c r="AA1590" s="291">
        <f t="shared" si="1584"/>
        <v>0</v>
      </c>
      <c r="AB1590" s="291">
        <f t="shared" si="1425"/>
        <v>0</v>
      </c>
      <c r="AC1590" s="113">
        <f t="shared" si="1426"/>
        <v>0</v>
      </c>
    </row>
    <row r="1591" spans="1:29" s="21" customFormat="1" x14ac:dyDescent="0.2">
      <c r="A1591" s="92"/>
      <c r="B1591" s="270" t="s">
        <v>936</v>
      </c>
      <c r="C1591" s="271" t="s">
        <v>997</v>
      </c>
      <c r="D1591" s="291"/>
      <c r="E1591" s="285">
        <f>SUM('ADICIONES  2018'!C1591:M1591)</f>
        <v>19047953</v>
      </c>
      <c r="F1591" s="291"/>
      <c r="G1591" s="291"/>
      <c r="H1591" s="291"/>
      <c r="I1591" s="291"/>
      <c r="J1591" s="291"/>
      <c r="K1591" s="285">
        <f t="shared" si="1540"/>
        <v>19047953</v>
      </c>
      <c r="L1591" s="291"/>
      <c r="M1591" s="291"/>
      <c r="N1591" s="291"/>
      <c r="O1591" s="291"/>
      <c r="P1591" s="291"/>
      <c r="Q1591" s="291"/>
      <c r="R1591" s="285">
        <f t="shared" si="1423"/>
        <v>0</v>
      </c>
      <c r="S1591" s="291">
        <v>0</v>
      </c>
      <c r="T1591" s="291"/>
      <c r="U1591" s="291"/>
      <c r="V1591" s="291"/>
      <c r="W1591" s="291"/>
      <c r="X1591" s="291"/>
      <c r="Y1591" s="291"/>
      <c r="Z1591" s="291"/>
      <c r="AA1591" s="291">
        <f t="shared" si="1584"/>
        <v>0</v>
      </c>
      <c r="AB1591" s="291">
        <f t="shared" si="1425"/>
        <v>0</v>
      </c>
      <c r="AC1591" s="113">
        <f t="shared" si="1426"/>
        <v>0</v>
      </c>
    </row>
    <row r="1592" spans="1:29" s="21" customFormat="1" x14ac:dyDescent="0.2">
      <c r="A1592" s="92"/>
      <c r="B1592" s="270" t="s">
        <v>936</v>
      </c>
      <c r="C1592" s="271" t="s">
        <v>997</v>
      </c>
      <c r="D1592" s="291"/>
      <c r="E1592" s="285">
        <f>SUM('ADICIONES  2018'!C1592:M1592)</f>
        <v>141000000</v>
      </c>
      <c r="F1592" s="291"/>
      <c r="G1592" s="291"/>
      <c r="H1592" s="291"/>
      <c r="I1592" s="291"/>
      <c r="J1592" s="291"/>
      <c r="K1592" s="285">
        <f t="shared" si="1540"/>
        <v>141000000</v>
      </c>
      <c r="L1592" s="291"/>
      <c r="M1592" s="291"/>
      <c r="N1592" s="291"/>
      <c r="O1592" s="291"/>
      <c r="P1592" s="291"/>
      <c r="Q1592" s="291"/>
      <c r="R1592" s="285">
        <f t="shared" si="1423"/>
        <v>0</v>
      </c>
      <c r="S1592" s="291">
        <v>0</v>
      </c>
      <c r="T1592" s="291"/>
      <c r="U1592" s="291"/>
      <c r="V1592" s="291"/>
      <c r="W1592" s="291"/>
      <c r="X1592" s="291"/>
      <c r="Y1592" s="291"/>
      <c r="Z1592" s="291"/>
      <c r="AA1592" s="291">
        <f t="shared" si="1584"/>
        <v>0</v>
      </c>
      <c r="AB1592" s="291">
        <f t="shared" si="1425"/>
        <v>0</v>
      </c>
      <c r="AC1592" s="113">
        <f t="shared" si="1426"/>
        <v>0</v>
      </c>
    </row>
    <row r="1593" spans="1:29" s="21" customFormat="1" x14ac:dyDescent="0.2">
      <c r="A1593" s="92"/>
      <c r="B1593" s="270" t="s">
        <v>936</v>
      </c>
      <c r="C1593" s="271" t="s">
        <v>997</v>
      </c>
      <c r="D1593" s="291"/>
      <c r="E1593" s="285">
        <f>SUM('ADICIONES  2018'!C1593:M1593)</f>
        <v>465221505.68000001</v>
      </c>
      <c r="F1593" s="291"/>
      <c r="G1593" s="291"/>
      <c r="H1593" s="291"/>
      <c r="I1593" s="291"/>
      <c r="J1593" s="291"/>
      <c r="K1593" s="285">
        <f t="shared" si="1540"/>
        <v>465221505.68000001</v>
      </c>
      <c r="L1593" s="291"/>
      <c r="M1593" s="291"/>
      <c r="N1593" s="291"/>
      <c r="O1593" s="291"/>
      <c r="P1593" s="291"/>
      <c r="Q1593" s="291"/>
      <c r="R1593" s="285">
        <f t="shared" si="1423"/>
        <v>0</v>
      </c>
      <c r="S1593" s="291">
        <v>0</v>
      </c>
      <c r="T1593" s="291"/>
      <c r="U1593" s="291"/>
      <c r="V1593" s="291"/>
      <c r="W1593" s="291"/>
      <c r="X1593" s="291"/>
      <c r="Y1593" s="291"/>
      <c r="Z1593" s="291"/>
      <c r="AA1593" s="291">
        <f t="shared" si="1584"/>
        <v>0</v>
      </c>
      <c r="AB1593" s="291">
        <f t="shared" si="1425"/>
        <v>0</v>
      </c>
      <c r="AC1593" s="113">
        <f t="shared" si="1426"/>
        <v>0</v>
      </c>
    </row>
    <row r="1594" spans="1:29" s="79" customFormat="1" ht="15.75" x14ac:dyDescent="0.2">
      <c r="A1594" s="363"/>
      <c r="B1594" s="268" t="s">
        <v>956</v>
      </c>
      <c r="C1594" s="269" t="s">
        <v>997</v>
      </c>
      <c r="D1594" s="289">
        <v>0</v>
      </c>
      <c r="E1594" s="105">
        <f>SUM('ADICIONES  2018'!C1594:M1594)</f>
        <v>0</v>
      </c>
      <c r="F1594" s="289"/>
      <c r="G1594" s="289"/>
      <c r="H1594" s="289"/>
      <c r="I1594" s="289"/>
      <c r="J1594" s="289"/>
      <c r="K1594" s="105">
        <f t="shared" si="1540"/>
        <v>0</v>
      </c>
      <c r="L1594" s="289"/>
      <c r="M1594" s="289"/>
      <c r="N1594" s="289"/>
      <c r="O1594" s="289"/>
      <c r="P1594" s="289"/>
      <c r="Q1594" s="289"/>
      <c r="R1594" s="105">
        <f t="shared" si="1423"/>
        <v>0</v>
      </c>
      <c r="S1594" s="289">
        <v>0</v>
      </c>
      <c r="T1594" s="289"/>
      <c r="U1594" s="289"/>
      <c r="V1594" s="289"/>
      <c r="W1594" s="289"/>
      <c r="X1594" s="289"/>
      <c r="Y1594" s="289"/>
      <c r="Z1594" s="289"/>
      <c r="AA1594" s="289">
        <f t="shared" si="1584"/>
        <v>0</v>
      </c>
      <c r="AB1594" s="289">
        <f t="shared" si="1425"/>
        <v>0</v>
      </c>
      <c r="AC1594" s="104">
        <v>0</v>
      </c>
    </row>
    <row r="1595" spans="1:29" s="21" customFormat="1" ht="28.5" x14ac:dyDescent="0.2">
      <c r="A1595" s="92"/>
      <c r="B1595" s="270" t="s">
        <v>956</v>
      </c>
      <c r="C1595" s="271" t="s">
        <v>1796</v>
      </c>
      <c r="D1595" s="291">
        <v>0</v>
      </c>
      <c r="E1595" s="285">
        <f>SUM('ADICIONES  2018'!C1595:M1595)</f>
        <v>101267901</v>
      </c>
      <c r="F1595" s="291">
        <v>14267901</v>
      </c>
      <c r="G1595" s="291"/>
      <c r="H1595" s="291"/>
      <c r="I1595" s="291"/>
      <c r="J1595" s="291"/>
      <c r="K1595" s="285">
        <f t="shared" si="1540"/>
        <v>87000000</v>
      </c>
      <c r="L1595" s="291"/>
      <c r="M1595" s="291"/>
      <c r="N1595" s="291"/>
      <c r="O1595" s="291"/>
      <c r="P1595" s="291">
        <v>0</v>
      </c>
      <c r="Q1595" s="291"/>
      <c r="R1595" s="285">
        <f t="shared" si="1423"/>
        <v>0</v>
      </c>
      <c r="S1595" s="291">
        <v>87000000</v>
      </c>
      <c r="T1595" s="291"/>
      <c r="U1595" s="291"/>
      <c r="V1595" s="291"/>
      <c r="W1595" s="291"/>
      <c r="X1595" s="291"/>
      <c r="Y1595" s="291"/>
      <c r="Z1595" s="291"/>
      <c r="AA1595" s="291">
        <f t="shared" si="1584"/>
        <v>87000000</v>
      </c>
      <c r="AB1595" s="291">
        <f t="shared" si="1425"/>
        <v>87000000</v>
      </c>
      <c r="AC1595" s="113">
        <f t="shared" si="1426"/>
        <v>1</v>
      </c>
    </row>
    <row r="1596" spans="1:29" s="21" customFormat="1" ht="28.5" x14ac:dyDescent="0.2">
      <c r="A1596" s="92"/>
      <c r="B1596" s="270" t="s">
        <v>956</v>
      </c>
      <c r="C1596" s="271" t="s">
        <v>1796</v>
      </c>
      <c r="D1596" s="291">
        <v>0</v>
      </c>
      <c r="E1596" s="285">
        <f>SUM('ADICIONES  2018'!C1596:M1596)</f>
        <v>83200</v>
      </c>
      <c r="F1596" s="291">
        <v>83200</v>
      </c>
      <c r="G1596" s="291"/>
      <c r="H1596" s="291"/>
      <c r="I1596" s="291"/>
      <c r="J1596" s="291"/>
      <c r="K1596" s="285">
        <f t="shared" si="1540"/>
        <v>0</v>
      </c>
      <c r="L1596" s="291"/>
      <c r="M1596" s="291"/>
      <c r="N1596" s="291"/>
      <c r="O1596" s="291"/>
      <c r="P1596" s="291">
        <v>0</v>
      </c>
      <c r="Q1596" s="291"/>
      <c r="R1596" s="285">
        <f t="shared" si="1423"/>
        <v>0</v>
      </c>
      <c r="S1596" s="291">
        <v>0</v>
      </c>
      <c r="T1596" s="291"/>
      <c r="U1596" s="291"/>
      <c r="V1596" s="291"/>
      <c r="W1596" s="291"/>
      <c r="X1596" s="291"/>
      <c r="Y1596" s="291"/>
      <c r="Z1596" s="291"/>
      <c r="AA1596" s="291">
        <f t="shared" si="1584"/>
        <v>0</v>
      </c>
      <c r="AB1596" s="291">
        <f t="shared" si="1425"/>
        <v>0</v>
      </c>
      <c r="AC1596" s="113">
        <v>0</v>
      </c>
    </row>
    <row r="1597" spans="1:29" s="21" customFormat="1" ht="28.5" x14ac:dyDescent="0.2">
      <c r="A1597" s="92"/>
      <c r="B1597" s="270" t="s">
        <v>956</v>
      </c>
      <c r="C1597" s="271" t="s">
        <v>1796</v>
      </c>
      <c r="D1597" s="291">
        <v>0</v>
      </c>
      <c r="E1597" s="285">
        <f>SUM('ADICIONES  2018'!C1597:M1597)</f>
        <v>20000000</v>
      </c>
      <c r="F1597" s="291">
        <v>0</v>
      </c>
      <c r="G1597" s="291"/>
      <c r="H1597" s="291"/>
      <c r="I1597" s="291"/>
      <c r="J1597" s="291"/>
      <c r="K1597" s="285">
        <f t="shared" si="1540"/>
        <v>20000000</v>
      </c>
      <c r="L1597" s="291"/>
      <c r="M1597" s="291"/>
      <c r="N1597" s="291"/>
      <c r="O1597" s="291"/>
      <c r="P1597" s="291">
        <v>0</v>
      </c>
      <c r="Q1597" s="291"/>
      <c r="R1597" s="285">
        <f t="shared" si="1423"/>
        <v>0</v>
      </c>
      <c r="S1597" s="291">
        <v>20000000</v>
      </c>
      <c r="T1597" s="291"/>
      <c r="U1597" s="291"/>
      <c r="V1597" s="291"/>
      <c r="W1597" s="291"/>
      <c r="X1597" s="291"/>
      <c r="Y1597" s="291"/>
      <c r="Z1597" s="291"/>
      <c r="AA1597" s="291">
        <f t="shared" si="1584"/>
        <v>20000000</v>
      </c>
      <c r="AB1597" s="291">
        <f t="shared" si="1425"/>
        <v>20000000</v>
      </c>
      <c r="AC1597" s="113">
        <f t="shared" si="1426"/>
        <v>1</v>
      </c>
    </row>
    <row r="1598" spans="1:29" s="21" customFormat="1" ht="28.5" x14ac:dyDescent="0.2">
      <c r="A1598" s="92"/>
      <c r="B1598" s="270" t="s">
        <v>956</v>
      </c>
      <c r="C1598" s="271" t="s">
        <v>1796</v>
      </c>
      <c r="D1598" s="291">
        <v>0</v>
      </c>
      <c r="E1598" s="285">
        <f>SUM('ADICIONES  2018'!C1598:M1598)</f>
        <v>2229951403.0900002</v>
      </c>
      <c r="F1598" s="291">
        <v>0</v>
      </c>
      <c r="G1598" s="291"/>
      <c r="H1598" s="291"/>
      <c r="I1598" s="291"/>
      <c r="J1598" s="291"/>
      <c r="K1598" s="285">
        <f t="shared" si="1540"/>
        <v>2229951403.0900002</v>
      </c>
      <c r="L1598" s="291"/>
      <c r="M1598" s="291"/>
      <c r="N1598" s="291"/>
      <c r="O1598" s="291"/>
      <c r="P1598" s="291">
        <v>0</v>
      </c>
      <c r="Q1598" s="291"/>
      <c r="R1598" s="285">
        <f t="shared" si="1423"/>
        <v>0</v>
      </c>
      <c r="S1598" s="291">
        <v>2229951403.0900002</v>
      </c>
      <c r="T1598" s="291"/>
      <c r="U1598" s="291"/>
      <c r="V1598" s="291"/>
      <c r="W1598" s="291"/>
      <c r="X1598" s="291"/>
      <c r="Y1598" s="291"/>
      <c r="Z1598" s="291"/>
      <c r="AA1598" s="291">
        <f t="shared" si="1584"/>
        <v>2229951403.0900002</v>
      </c>
      <c r="AB1598" s="291">
        <f t="shared" si="1425"/>
        <v>2229951403.0900002</v>
      </c>
      <c r="AC1598" s="113">
        <f t="shared" si="1426"/>
        <v>1</v>
      </c>
    </row>
    <row r="1599" spans="1:29" s="21" customFormat="1" ht="28.5" x14ac:dyDescent="0.2">
      <c r="A1599" s="92"/>
      <c r="B1599" s="270" t="s">
        <v>956</v>
      </c>
      <c r="C1599" s="271" t="s">
        <v>1796</v>
      </c>
      <c r="D1599" s="291">
        <v>0</v>
      </c>
      <c r="E1599" s="285">
        <f>SUM('ADICIONES  2018'!C1599:M1599)</f>
        <v>2613926020</v>
      </c>
      <c r="F1599" s="291">
        <v>0</v>
      </c>
      <c r="G1599" s="291"/>
      <c r="H1599" s="291"/>
      <c r="I1599" s="291"/>
      <c r="J1599" s="291"/>
      <c r="K1599" s="285">
        <f t="shared" si="1540"/>
        <v>2613926020</v>
      </c>
      <c r="L1599" s="291"/>
      <c r="M1599" s="291"/>
      <c r="N1599" s="291"/>
      <c r="O1599" s="291"/>
      <c r="P1599" s="291">
        <v>0</v>
      </c>
      <c r="Q1599" s="291"/>
      <c r="R1599" s="285">
        <f t="shared" si="1423"/>
        <v>0</v>
      </c>
      <c r="S1599" s="291">
        <v>2613926020</v>
      </c>
      <c r="T1599" s="291"/>
      <c r="U1599" s="291"/>
      <c r="V1599" s="291"/>
      <c r="W1599" s="291"/>
      <c r="X1599" s="291"/>
      <c r="Y1599" s="291"/>
      <c r="Z1599" s="291"/>
      <c r="AA1599" s="291">
        <f t="shared" si="1584"/>
        <v>2613926020</v>
      </c>
      <c r="AB1599" s="291">
        <f t="shared" si="1425"/>
        <v>2613926020</v>
      </c>
      <c r="AC1599" s="113">
        <f t="shared" si="1426"/>
        <v>1</v>
      </c>
    </row>
    <row r="1600" spans="1:29" s="21" customFormat="1" ht="28.5" x14ac:dyDescent="0.2">
      <c r="A1600" s="92"/>
      <c r="B1600" s="270" t="s">
        <v>956</v>
      </c>
      <c r="C1600" s="271" t="s">
        <v>1796</v>
      </c>
      <c r="D1600" s="291">
        <v>0</v>
      </c>
      <c r="E1600" s="285">
        <f>SUM('ADICIONES  2018'!C1600:M1600)</f>
        <v>2100000</v>
      </c>
      <c r="F1600" s="291">
        <v>2100000</v>
      </c>
      <c r="G1600" s="291"/>
      <c r="H1600" s="291"/>
      <c r="I1600" s="291"/>
      <c r="J1600" s="291"/>
      <c r="K1600" s="285">
        <f t="shared" si="1540"/>
        <v>0</v>
      </c>
      <c r="L1600" s="291"/>
      <c r="M1600" s="291"/>
      <c r="N1600" s="291"/>
      <c r="O1600" s="291"/>
      <c r="P1600" s="291">
        <v>0</v>
      </c>
      <c r="Q1600" s="291"/>
      <c r="R1600" s="285">
        <f t="shared" si="1423"/>
        <v>0</v>
      </c>
      <c r="S1600" s="291">
        <v>0</v>
      </c>
      <c r="T1600" s="291"/>
      <c r="U1600" s="291"/>
      <c r="V1600" s="291"/>
      <c r="W1600" s="291"/>
      <c r="X1600" s="291"/>
      <c r="Y1600" s="291"/>
      <c r="Z1600" s="291"/>
      <c r="AA1600" s="291">
        <f t="shared" si="1584"/>
        <v>0</v>
      </c>
      <c r="AB1600" s="291">
        <f t="shared" si="1425"/>
        <v>0</v>
      </c>
      <c r="AC1600" s="113">
        <v>0</v>
      </c>
    </row>
    <row r="1601" spans="1:29" s="21" customFormat="1" ht="28.5" x14ac:dyDescent="0.2">
      <c r="A1601" s="92"/>
      <c r="B1601" s="270" t="s">
        <v>956</v>
      </c>
      <c r="C1601" s="271" t="s">
        <v>1796</v>
      </c>
      <c r="D1601" s="291">
        <v>0</v>
      </c>
      <c r="E1601" s="285">
        <f>SUM('ADICIONES  2018'!C1601:M1601)</f>
        <v>1800000</v>
      </c>
      <c r="F1601" s="291">
        <v>1800000</v>
      </c>
      <c r="G1601" s="291"/>
      <c r="H1601" s="291"/>
      <c r="I1601" s="291"/>
      <c r="J1601" s="291"/>
      <c r="K1601" s="285">
        <f t="shared" ref="K1601:K1664" si="1585">+D1601+E1601-F1601+G1601-H1601</f>
        <v>0</v>
      </c>
      <c r="L1601" s="291"/>
      <c r="M1601" s="291"/>
      <c r="N1601" s="291"/>
      <c r="O1601" s="291"/>
      <c r="P1601" s="291">
        <v>0</v>
      </c>
      <c r="Q1601" s="291"/>
      <c r="R1601" s="285">
        <f t="shared" si="1423"/>
        <v>0</v>
      </c>
      <c r="S1601" s="291">
        <v>0</v>
      </c>
      <c r="T1601" s="291"/>
      <c r="U1601" s="291"/>
      <c r="V1601" s="291"/>
      <c r="W1601" s="291"/>
      <c r="X1601" s="291"/>
      <c r="Y1601" s="291"/>
      <c r="Z1601" s="291"/>
      <c r="AA1601" s="291">
        <f t="shared" si="1584"/>
        <v>0</v>
      </c>
      <c r="AB1601" s="291">
        <f t="shared" si="1425"/>
        <v>0</v>
      </c>
      <c r="AC1601" s="113">
        <v>0</v>
      </c>
    </row>
    <row r="1602" spans="1:29" s="21" customFormat="1" ht="28.5" x14ac:dyDescent="0.2">
      <c r="A1602" s="92"/>
      <c r="B1602" s="270" t="s">
        <v>956</v>
      </c>
      <c r="C1602" s="271" t="s">
        <v>1796</v>
      </c>
      <c r="D1602" s="291"/>
      <c r="E1602" s="285">
        <f>SUM('ADICIONES  2018'!C1602:M1602)</f>
        <v>166388506</v>
      </c>
      <c r="F1602" s="291"/>
      <c r="G1602" s="291"/>
      <c r="H1602" s="291"/>
      <c r="I1602" s="291"/>
      <c r="J1602" s="291"/>
      <c r="K1602" s="285">
        <f t="shared" si="1585"/>
        <v>166388506</v>
      </c>
      <c r="L1602" s="291"/>
      <c r="M1602" s="291"/>
      <c r="N1602" s="291"/>
      <c r="O1602" s="291"/>
      <c r="P1602" s="291"/>
      <c r="Q1602" s="291"/>
      <c r="R1602" s="285">
        <f t="shared" si="1423"/>
        <v>0</v>
      </c>
      <c r="S1602" s="291">
        <v>0</v>
      </c>
      <c r="T1602" s="291"/>
      <c r="U1602" s="291"/>
      <c r="V1602" s="291"/>
      <c r="W1602" s="291"/>
      <c r="X1602" s="291"/>
      <c r="Y1602" s="291"/>
      <c r="Z1602" s="291"/>
      <c r="AA1602" s="291">
        <f t="shared" si="1584"/>
        <v>0</v>
      </c>
      <c r="AB1602" s="291">
        <f t="shared" si="1425"/>
        <v>0</v>
      </c>
      <c r="AC1602" s="113">
        <f t="shared" ref="AC1602:AC1617" si="1586">+AB1602/K1602</f>
        <v>0</v>
      </c>
    </row>
    <row r="1603" spans="1:29" s="21" customFormat="1" ht="28.5" x14ac:dyDescent="0.2">
      <c r="A1603" s="92"/>
      <c r="B1603" s="270" t="s">
        <v>956</v>
      </c>
      <c r="C1603" s="271" t="s">
        <v>1796</v>
      </c>
      <c r="D1603" s="291"/>
      <c r="E1603" s="285">
        <f>SUM('ADICIONES  2018'!C1603:M1603)</f>
        <v>179820342</v>
      </c>
      <c r="F1603" s="291"/>
      <c r="G1603" s="291"/>
      <c r="H1603" s="291"/>
      <c r="I1603" s="291"/>
      <c r="J1603" s="291"/>
      <c r="K1603" s="285">
        <f t="shared" si="1585"/>
        <v>179820342</v>
      </c>
      <c r="L1603" s="291"/>
      <c r="M1603" s="291"/>
      <c r="N1603" s="291"/>
      <c r="O1603" s="291"/>
      <c r="P1603" s="291"/>
      <c r="Q1603" s="291"/>
      <c r="R1603" s="285">
        <f t="shared" si="1423"/>
        <v>0</v>
      </c>
      <c r="S1603" s="291">
        <v>0</v>
      </c>
      <c r="T1603" s="291"/>
      <c r="U1603" s="291"/>
      <c r="V1603" s="291"/>
      <c r="W1603" s="291"/>
      <c r="X1603" s="291"/>
      <c r="Y1603" s="291"/>
      <c r="Z1603" s="291"/>
      <c r="AA1603" s="291">
        <f t="shared" si="1584"/>
        <v>0</v>
      </c>
      <c r="AB1603" s="291">
        <f t="shared" si="1425"/>
        <v>0</v>
      </c>
      <c r="AC1603" s="113">
        <f t="shared" si="1586"/>
        <v>0</v>
      </c>
    </row>
    <row r="1604" spans="1:29" s="21" customFormat="1" ht="28.5" x14ac:dyDescent="0.2">
      <c r="A1604" s="92"/>
      <c r="B1604" s="270" t="s">
        <v>956</v>
      </c>
      <c r="C1604" s="271" t="s">
        <v>1796</v>
      </c>
      <c r="D1604" s="291">
        <v>0</v>
      </c>
      <c r="E1604" s="285">
        <f>SUM('ADICIONES  2018'!C1604:M1604)</f>
        <v>166388506</v>
      </c>
      <c r="F1604" s="291">
        <v>166388506</v>
      </c>
      <c r="G1604" s="291"/>
      <c r="H1604" s="291"/>
      <c r="I1604" s="291"/>
      <c r="J1604" s="291"/>
      <c r="K1604" s="285">
        <f t="shared" si="1585"/>
        <v>0</v>
      </c>
      <c r="L1604" s="291"/>
      <c r="M1604" s="291"/>
      <c r="N1604" s="291"/>
      <c r="O1604" s="291"/>
      <c r="P1604" s="291">
        <v>0</v>
      </c>
      <c r="Q1604" s="291"/>
      <c r="R1604" s="285">
        <f t="shared" si="1423"/>
        <v>0</v>
      </c>
      <c r="S1604" s="291">
        <v>0</v>
      </c>
      <c r="T1604" s="291"/>
      <c r="U1604" s="291"/>
      <c r="V1604" s="291"/>
      <c r="W1604" s="291"/>
      <c r="X1604" s="291"/>
      <c r="Y1604" s="291"/>
      <c r="Z1604" s="291"/>
      <c r="AA1604" s="291">
        <f t="shared" si="1584"/>
        <v>0</v>
      </c>
      <c r="AB1604" s="291">
        <f t="shared" si="1425"/>
        <v>0</v>
      </c>
      <c r="AC1604" s="113">
        <v>0</v>
      </c>
    </row>
    <row r="1605" spans="1:29" s="21" customFormat="1" ht="28.5" x14ac:dyDescent="0.2">
      <c r="A1605" s="92"/>
      <c r="B1605" s="270" t="s">
        <v>956</v>
      </c>
      <c r="C1605" s="271" t="s">
        <v>1796</v>
      </c>
      <c r="D1605" s="291"/>
      <c r="E1605" s="285">
        <f>SUM('ADICIONES  2018'!C1605:M1605)</f>
        <v>733140513</v>
      </c>
      <c r="F1605" s="291"/>
      <c r="G1605" s="291"/>
      <c r="H1605" s="291"/>
      <c r="I1605" s="291"/>
      <c r="J1605" s="291"/>
      <c r="K1605" s="285">
        <f t="shared" si="1585"/>
        <v>733140513</v>
      </c>
      <c r="L1605" s="291"/>
      <c r="M1605" s="291"/>
      <c r="N1605" s="291"/>
      <c r="O1605" s="291"/>
      <c r="P1605" s="291"/>
      <c r="Q1605" s="291"/>
      <c r="R1605" s="285">
        <f t="shared" si="1423"/>
        <v>0</v>
      </c>
      <c r="S1605" s="291">
        <v>0</v>
      </c>
      <c r="T1605" s="291"/>
      <c r="U1605" s="291"/>
      <c r="V1605" s="291"/>
      <c r="W1605" s="291"/>
      <c r="X1605" s="291"/>
      <c r="Y1605" s="291"/>
      <c r="Z1605" s="291"/>
      <c r="AA1605" s="291">
        <f t="shared" si="1584"/>
        <v>0</v>
      </c>
      <c r="AB1605" s="291">
        <f t="shared" si="1425"/>
        <v>0</v>
      </c>
      <c r="AC1605" s="113">
        <f t="shared" si="1586"/>
        <v>0</v>
      </c>
    </row>
    <row r="1606" spans="1:29" s="21" customFormat="1" hidden="1" x14ac:dyDescent="0.2">
      <c r="A1606" s="92"/>
      <c r="B1606" s="270" t="s">
        <v>958</v>
      </c>
      <c r="C1606" s="271" t="s">
        <v>1773</v>
      </c>
      <c r="D1606" s="291">
        <v>0</v>
      </c>
      <c r="E1606" s="285">
        <f>SUM('ADICIONES  2018'!C1606:M1606)</f>
        <v>0</v>
      </c>
      <c r="F1606" s="291">
        <v>0</v>
      </c>
      <c r="G1606" s="291"/>
      <c r="H1606" s="291"/>
      <c r="I1606" s="291"/>
      <c r="J1606" s="291"/>
      <c r="K1606" s="285">
        <f t="shared" si="1585"/>
        <v>0</v>
      </c>
      <c r="L1606" s="291"/>
      <c r="M1606" s="291"/>
      <c r="N1606" s="291"/>
      <c r="O1606" s="291"/>
      <c r="P1606" s="291">
        <v>0</v>
      </c>
      <c r="Q1606" s="291"/>
      <c r="R1606" s="285">
        <f t="shared" si="1423"/>
        <v>0</v>
      </c>
      <c r="S1606" s="291">
        <v>0</v>
      </c>
      <c r="T1606" s="291"/>
      <c r="U1606" s="291"/>
      <c r="V1606" s="291"/>
      <c r="W1606" s="291"/>
      <c r="X1606" s="291"/>
      <c r="Y1606" s="291"/>
      <c r="Z1606" s="291"/>
      <c r="AA1606" s="291">
        <f t="shared" si="1584"/>
        <v>0</v>
      </c>
      <c r="AB1606" s="291">
        <f t="shared" si="1425"/>
        <v>0</v>
      </c>
      <c r="AC1606" s="113" t="e">
        <f t="shared" si="1586"/>
        <v>#DIV/0!</v>
      </c>
    </row>
    <row r="1607" spans="1:29" s="21" customFormat="1" hidden="1" x14ac:dyDescent="0.2">
      <c r="A1607" s="92"/>
      <c r="B1607" s="270" t="s">
        <v>958</v>
      </c>
      <c r="C1607" s="271" t="s">
        <v>1773</v>
      </c>
      <c r="D1607" s="291">
        <v>0</v>
      </c>
      <c r="E1607" s="285">
        <f>SUM('ADICIONES  2018'!C1607:M1607)</f>
        <v>0</v>
      </c>
      <c r="F1607" s="291">
        <v>0</v>
      </c>
      <c r="G1607" s="291"/>
      <c r="H1607" s="291"/>
      <c r="I1607" s="291"/>
      <c r="J1607" s="291"/>
      <c r="K1607" s="285">
        <f t="shared" si="1585"/>
        <v>0</v>
      </c>
      <c r="L1607" s="291"/>
      <c r="M1607" s="291"/>
      <c r="N1607" s="291"/>
      <c r="O1607" s="291"/>
      <c r="P1607" s="291">
        <v>0</v>
      </c>
      <c r="Q1607" s="291"/>
      <c r="R1607" s="285">
        <f t="shared" si="1423"/>
        <v>0</v>
      </c>
      <c r="S1607" s="291">
        <v>0</v>
      </c>
      <c r="T1607" s="291"/>
      <c r="U1607" s="291"/>
      <c r="V1607" s="291"/>
      <c r="W1607" s="291"/>
      <c r="X1607" s="291"/>
      <c r="Y1607" s="291"/>
      <c r="Z1607" s="291"/>
      <c r="AA1607" s="291">
        <f t="shared" si="1584"/>
        <v>0</v>
      </c>
      <c r="AB1607" s="291">
        <f t="shared" si="1425"/>
        <v>0</v>
      </c>
      <c r="AC1607" s="113" t="e">
        <f t="shared" si="1586"/>
        <v>#DIV/0!</v>
      </c>
    </row>
    <row r="1608" spans="1:29" s="21" customFormat="1" hidden="1" x14ac:dyDescent="0.2">
      <c r="A1608" s="92"/>
      <c r="B1608" s="270" t="s">
        <v>958</v>
      </c>
      <c r="C1608" s="271" t="s">
        <v>1773</v>
      </c>
      <c r="D1608" s="291">
        <v>0</v>
      </c>
      <c r="E1608" s="285">
        <f>SUM('ADICIONES  2018'!C1608:M1608)</f>
        <v>0</v>
      </c>
      <c r="F1608" s="291">
        <v>0</v>
      </c>
      <c r="G1608" s="291"/>
      <c r="H1608" s="291"/>
      <c r="I1608" s="291"/>
      <c r="J1608" s="291"/>
      <c r="K1608" s="285">
        <f t="shared" si="1585"/>
        <v>0</v>
      </c>
      <c r="L1608" s="291"/>
      <c r="M1608" s="291"/>
      <c r="N1608" s="291"/>
      <c r="O1608" s="291"/>
      <c r="P1608" s="291">
        <v>0</v>
      </c>
      <c r="Q1608" s="291"/>
      <c r="R1608" s="285">
        <f t="shared" si="1423"/>
        <v>0</v>
      </c>
      <c r="S1608" s="291">
        <v>0</v>
      </c>
      <c r="T1608" s="291"/>
      <c r="U1608" s="291"/>
      <c r="V1608" s="291"/>
      <c r="W1608" s="291"/>
      <c r="X1608" s="291"/>
      <c r="Y1608" s="291"/>
      <c r="Z1608" s="291"/>
      <c r="AA1608" s="291">
        <f t="shared" si="1584"/>
        <v>0</v>
      </c>
      <c r="AB1608" s="291">
        <f t="shared" si="1425"/>
        <v>0</v>
      </c>
      <c r="AC1608" s="113" t="e">
        <f t="shared" si="1586"/>
        <v>#DIV/0!</v>
      </c>
    </row>
    <row r="1609" spans="1:29" s="21" customFormat="1" hidden="1" x14ac:dyDescent="0.2">
      <c r="A1609" s="92"/>
      <c r="B1609" s="270" t="s">
        <v>958</v>
      </c>
      <c r="C1609" s="271" t="s">
        <v>1773</v>
      </c>
      <c r="D1609" s="291">
        <v>0</v>
      </c>
      <c r="E1609" s="285">
        <f>SUM('ADICIONES  2018'!C1609:M1609)</f>
        <v>0</v>
      </c>
      <c r="F1609" s="291">
        <v>0</v>
      </c>
      <c r="G1609" s="291"/>
      <c r="H1609" s="291"/>
      <c r="I1609" s="291"/>
      <c r="J1609" s="291"/>
      <c r="K1609" s="285">
        <f t="shared" si="1585"/>
        <v>0</v>
      </c>
      <c r="L1609" s="291"/>
      <c r="M1609" s="291"/>
      <c r="N1609" s="291"/>
      <c r="O1609" s="291"/>
      <c r="P1609" s="291">
        <v>0</v>
      </c>
      <c r="Q1609" s="291"/>
      <c r="R1609" s="285">
        <f t="shared" si="1423"/>
        <v>0</v>
      </c>
      <c r="S1609" s="291">
        <v>0</v>
      </c>
      <c r="T1609" s="291"/>
      <c r="U1609" s="291"/>
      <c r="V1609" s="291"/>
      <c r="W1609" s="291"/>
      <c r="X1609" s="291"/>
      <c r="Y1609" s="291"/>
      <c r="Z1609" s="291"/>
      <c r="AA1609" s="291">
        <f t="shared" si="1584"/>
        <v>0</v>
      </c>
      <c r="AB1609" s="291">
        <f t="shared" si="1425"/>
        <v>0</v>
      </c>
      <c r="AC1609" s="113" t="e">
        <f t="shared" si="1586"/>
        <v>#DIV/0!</v>
      </c>
    </row>
    <row r="1610" spans="1:29" s="21" customFormat="1" hidden="1" x14ac:dyDescent="0.2">
      <c r="A1610" s="92"/>
      <c r="B1610" s="270" t="s">
        <v>958</v>
      </c>
      <c r="C1610" s="271" t="s">
        <v>1797</v>
      </c>
      <c r="D1610" s="291">
        <v>0</v>
      </c>
      <c r="E1610" s="285">
        <f>SUM('ADICIONES  2018'!C1610:M1610)</f>
        <v>0</v>
      </c>
      <c r="F1610" s="291">
        <v>0</v>
      </c>
      <c r="G1610" s="291"/>
      <c r="H1610" s="291"/>
      <c r="I1610" s="291"/>
      <c r="J1610" s="291"/>
      <c r="K1610" s="285">
        <f t="shared" si="1585"/>
        <v>0</v>
      </c>
      <c r="L1610" s="291"/>
      <c r="M1610" s="291"/>
      <c r="N1610" s="291"/>
      <c r="O1610" s="291"/>
      <c r="P1610" s="291">
        <v>0</v>
      </c>
      <c r="Q1610" s="291"/>
      <c r="R1610" s="285">
        <f t="shared" si="1423"/>
        <v>0</v>
      </c>
      <c r="S1610" s="291">
        <v>0</v>
      </c>
      <c r="T1610" s="291"/>
      <c r="U1610" s="291"/>
      <c r="V1610" s="291"/>
      <c r="W1610" s="291"/>
      <c r="X1610" s="291"/>
      <c r="Y1610" s="291"/>
      <c r="Z1610" s="291"/>
      <c r="AA1610" s="291">
        <f t="shared" si="1584"/>
        <v>0</v>
      </c>
      <c r="AB1610" s="291">
        <f t="shared" si="1425"/>
        <v>0</v>
      </c>
      <c r="AC1610" s="113" t="e">
        <f t="shared" si="1586"/>
        <v>#DIV/0!</v>
      </c>
    </row>
    <row r="1611" spans="1:29" s="21" customFormat="1" hidden="1" x14ac:dyDescent="0.2">
      <c r="A1611" s="92"/>
      <c r="B1611" s="270" t="s">
        <v>958</v>
      </c>
      <c r="C1611" s="271" t="s">
        <v>1797</v>
      </c>
      <c r="D1611" s="291">
        <v>0</v>
      </c>
      <c r="E1611" s="285">
        <f>SUM('ADICIONES  2018'!C1611:M1611)</f>
        <v>0</v>
      </c>
      <c r="F1611" s="291">
        <v>0</v>
      </c>
      <c r="G1611" s="291"/>
      <c r="H1611" s="291"/>
      <c r="I1611" s="291"/>
      <c r="J1611" s="291"/>
      <c r="K1611" s="285">
        <f t="shared" si="1585"/>
        <v>0</v>
      </c>
      <c r="L1611" s="291"/>
      <c r="M1611" s="291"/>
      <c r="N1611" s="291"/>
      <c r="O1611" s="291"/>
      <c r="P1611" s="291">
        <v>0</v>
      </c>
      <c r="Q1611" s="291"/>
      <c r="R1611" s="285">
        <f t="shared" si="1423"/>
        <v>0</v>
      </c>
      <c r="S1611" s="291">
        <v>0</v>
      </c>
      <c r="T1611" s="291"/>
      <c r="U1611" s="291"/>
      <c r="V1611" s="291"/>
      <c r="W1611" s="291"/>
      <c r="X1611" s="291"/>
      <c r="Y1611" s="291"/>
      <c r="Z1611" s="291"/>
      <c r="AA1611" s="291">
        <f t="shared" si="1584"/>
        <v>0</v>
      </c>
      <c r="AB1611" s="291">
        <f t="shared" si="1425"/>
        <v>0</v>
      </c>
      <c r="AC1611" s="113" t="e">
        <f t="shared" si="1586"/>
        <v>#DIV/0!</v>
      </c>
    </row>
    <row r="1612" spans="1:29" s="21" customFormat="1" hidden="1" x14ac:dyDescent="0.2">
      <c r="A1612" s="92"/>
      <c r="B1612" s="270" t="s">
        <v>958</v>
      </c>
      <c r="C1612" s="271" t="s">
        <v>1797</v>
      </c>
      <c r="D1612" s="291">
        <v>0</v>
      </c>
      <c r="E1612" s="285">
        <f>SUM('ADICIONES  2018'!C1612:M1612)</f>
        <v>0</v>
      </c>
      <c r="F1612" s="291">
        <v>0</v>
      </c>
      <c r="G1612" s="291"/>
      <c r="H1612" s="291"/>
      <c r="I1612" s="291"/>
      <c r="J1612" s="291"/>
      <c r="K1612" s="285">
        <f t="shared" si="1585"/>
        <v>0</v>
      </c>
      <c r="L1612" s="291"/>
      <c r="M1612" s="291"/>
      <c r="N1612" s="291"/>
      <c r="O1612" s="291"/>
      <c r="P1612" s="291">
        <v>0</v>
      </c>
      <c r="Q1612" s="291"/>
      <c r="R1612" s="285">
        <f t="shared" si="1423"/>
        <v>0</v>
      </c>
      <c r="S1612" s="291">
        <v>0</v>
      </c>
      <c r="T1612" s="291"/>
      <c r="U1612" s="291"/>
      <c r="V1612" s="291"/>
      <c r="W1612" s="291"/>
      <c r="X1612" s="291"/>
      <c r="Y1612" s="291"/>
      <c r="Z1612" s="291"/>
      <c r="AA1612" s="291">
        <f t="shared" si="1584"/>
        <v>0</v>
      </c>
      <c r="AB1612" s="291">
        <f t="shared" si="1425"/>
        <v>0</v>
      </c>
      <c r="AC1612" s="113" t="e">
        <f t="shared" si="1586"/>
        <v>#DIV/0!</v>
      </c>
    </row>
    <row r="1613" spans="1:29" s="21" customFormat="1" hidden="1" x14ac:dyDescent="0.2">
      <c r="A1613" s="92"/>
      <c r="B1613" s="270" t="s">
        <v>958</v>
      </c>
      <c r="C1613" s="271" t="s">
        <v>1797</v>
      </c>
      <c r="D1613" s="291">
        <v>0</v>
      </c>
      <c r="E1613" s="285">
        <f>SUM('ADICIONES  2018'!C1613:M1613)</f>
        <v>0</v>
      </c>
      <c r="F1613" s="291">
        <v>0</v>
      </c>
      <c r="G1613" s="291"/>
      <c r="H1613" s="291"/>
      <c r="I1613" s="291"/>
      <c r="J1613" s="291"/>
      <c r="K1613" s="285">
        <f t="shared" si="1585"/>
        <v>0</v>
      </c>
      <c r="L1613" s="291"/>
      <c r="M1613" s="291"/>
      <c r="N1613" s="291"/>
      <c r="O1613" s="291"/>
      <c r="P1613" s="291">
        <v>0</v>
      </c>
      <c r="Q1613" s="291"/>
      <c r="R1613" s="285">
        <f t="shared" si="1423"/>
        <v>0</v>
      </c>
      <c r="S1613" s="291">
        <v>0</v>
      </c>
      <c r="T1613" s="291"/>
      <c r="U1613" s="291"/>
      <c r="V1613" s="291"/>
      <c r="W1613" s="291"/>
      <c r="X1613" s="291"/>
      <c r="Y1613" s="291"/>
      <c r="Z1613" s="291"/>
      <c r="AA1613" s="291">
        <f t="shared" si="1584"/>
        <v>0</v>
      </c>
      <c r="AB1613" s="291">
        <f t="shared" si="1425"/>
        <v>0</v>
      </c>
      <c r="AC1613" s="113" t="e">
        <f t="shared" si="1586"/>
        <v>#DIV/0!</v>
      </c>
    </row>
    <row r="1614" spans="1:29" s="21" customFormat="1" hidden="1" x14ac:dyDescent="0.2">
      <c r="A1614" s="92"/>
      <c r="B1614" s="270" t="s">
        <v>958</v>
      </c>
      <c r="C1614" s="271" t="s">
        <v>1797</v>
      </c>
      <c r="D1614" s="291">
        <v>0</v>
      </c>
      <c r="E1614" s="285">
        <f>SUM('ADICIONES  2018'!C1614:M1614)</f>
        <v>0</v>
      </c>
      <c r="F1614" s="291">
        <v>0</v>
      </c>
      <c r="G1614" s="291"/>
      <c r="H1614" s="291"/>
      <c r="I1614" s="291"/>
      <c r="J1614" s="291"/>
      <c r="K1614" s="285">
        <f t="shared" si="1585"/>
        <v>0</v>
      </c>
      <c r="L1614" s="291"/>
      <c r="M1614" s="291"/>
      <c r="N1614" s="291"/>
      <c r="O1614" s="291"/>
      <c r="P1614" s="291">
        <v>0</v>
      </c>
      <c r="Q1614" s="291"/>
      <c r="R1614" s="285">
        <f t="shared" si="1423"/>
        <v>0</v>
      </c>
      <c r="S1614" s="291">
        <v>0</v>
      </c>
      <c r="T1614" s="291"/>
      <c r="U1614" s="291"/>
      <c r="V1614" s="291"/>
      <c r="W1614" s="291"/>
      <c r="X1614" s="291"/>
      <c r="Y1614" s="291"/>
      <c r="Z1614" s="291"/>
      <c r="AA1614" s="291">
        <f t="shared" si="1584"/>
        <v>0</v>
      </c>
      <c r="AB1614" s="291">
        <f t="shared" si="1425"/>
        <v>0</v>
      </c>
      <c r="AC1614" s="113" t="e">
        <f t="shared" si="1586"/>
        <v>#DIV/0!</v>
      </c>
    </row>
    <row r="1615" spans="1:29" s="21" customFormat="1" hidden="1" x14ac:dyDescent="0.2">
      <c r="A1615" s="92"/>
      <c r="B1615" s="270" t="s">
        <v>958</v>
      </c>
      <c r="C1615" s="271" t="s">
        <v>1797</v>
      </c>
      <c r="D1615" s="291">
        <v>0</v>
      </c>
      <c r="E1615" s="285">
        <f>SUM('ADICIONES  2018'!C1615:M1615)</f>
        <v>0</v>
      </c>
      <c r="F1615" s="291">
        <v>0</v>
      </c>
      <c r="G1615" s="291"/>
      <c r="H1615" s="291"/>
      <c r="I1615" s="291"/>
      <c r="J1615" s="291"/>
      <c r="K1615" s="285">
        <f t="shared" si="1585"/>
        <v>0</v>
      </c>
      <c r="L1615" s="291"/>
      <c r="M1615" s="291"/>
      <c r="N1615" s="291"/>
      <c r="O1615" s="291"/>
      <c r="P1615" s="291">
        <v>0</v>
      </c>
      <c r="Q1615" s="291"/>
      <c r="R1615" s="285">
        <f t="shared" si="1423"/>
        <v>0</v>
      </c>
      <c r="S1615" s="291">
        <v>0</v>
      </c>
      <c r="T1615" s="291"/>
      <c r="U1615" s="291"/>
      <c r="V1615" s="291"/>
      <c r="W1615" s="291"/>
      <c r="X1615" s="291"/>
      <c r="Y1615" s="291"/>
      <c r="Z1615" s="291"/>
      <c r="AA1615" s="291">
        <f t="shared" si="1584"/>
        <v>0</v>
      </c>
      <c r="AB1615" s="291">
        <f t="shared" si="1425"/>
        <v>0</v>
      </c>
      <c r="AC1615" s="113" t="e">
        <f t="shared" si="1586"/>
        <v>#DIV/0!</v>
      </c>
    </row>
    <row r="1616" spans="1:29" s="21" customFormat="1" hidden="1" x14ac:dyDescent="0.2">
      <c r="A1616" s="92"/>
      <c r="B1616" s="270" t="s">
        <v>958</v>
      </c>
      <c r="C1616" s="271" t="s">
        <v>1797</v>
      </c>
      <c r="D1616" s="291">
        <v>0</v>
      </c>
      <c r="E1616" s="285">
        <f>SUM('ADICIONES  2018'!C1616:M1616)</f>
        <v>0</v>
      </c>
      <c r="F1616" s="291">
        <v>0</v>
      </c>
      <c r="G1616" s="291"/>
      <c r="H1616" s="291"/>
      <c r="I1616" s="291"/>
      <c r="J1616" s="291"/>
      <c r="K1616" s="285">
        <f t="shared" si="1585"/>
        <v>0</v>
      </c>
      <c r="L1616" s="291"/>
      <c r="M1616" s="291"/>
      <c r="N1616" s="291"/>
      <c r="O1616" s="291"/>
      <c r="P1616" s="291">
        <v>0</v>
      </c>
      <c r="Q1616" s="291"/>
      <c r="R1616" s="285">
        <f t="shared" si="1423"/>
        <v>0</v>
      </c>
      <c r="S1616" s="291">
        <v>0</v>
      </c>
      <c r="T1616" s="291"/>
      <c r="U1616" s="291"/>
      <c r="V1616" s="291"/>
      <c r="W1616" s="291"/>
      <c r="X1616" s="291"/>
      <c r="Y1616" s="291"/>
      <c r="Z1616" s="291"/>
      <c r="AA1616" s="291">
        <f t="shared" si="1584"/>
        <v>0</v>
      </c>
      <c r="AB1616" s="291">
        <f t="shared" si="1425"/>
        <v>0</v>
      </c>
      <c r="AC1616" s="113" t="e">
        <f t="shared" si="1586"/>
        <v>#DIV/0!</v>
      </c>
    </row>
    <row r="1617" spans="1:29" s="21" customFormat="1" hidden="1" x14ac:dyDescent="0.2">
      <c r="A1617" s="92"/>
      <c r="B1617" s="270" t="s">
        <v>958</v>
      </c>
      <c r="C1617" s="271" t="s">
        <v>1797</v>
      </c>
      <c r="D1617" s="291">
        <v>0</v>
      </c>
      <c r="E1617" s="285">
        <f>SUM('ADICIONES  2018'!C1617:M1617)</f>
        <v>0</v>
      </c>
      <c r="F1617" s="291">
        <v>0</v>
      </c>
      <c r="G1617" s="291"/>
      <c r="H1617" s="291"/>
      <c r="I1617" s="291"/>
      <c r="J1617" s="291"/>
      <c r="K1617" s="285">
        <f t="shared" si="1585"/>
        <v>0</v>
      </c>
      <c r="L1617" s="291"/>
      <c r="M1617" s="291"/>
      <c r="N1617" s="291"/>
      <c r="O1617" s="291"/>
      <c r="P1617" s="291">
        <v>0</v>
      </c>
      <c r="Q1617" s="291"/>
      <c r="R1617" s="285">
        <f t="shared" si="1423"/>
        <v>0</v>
      </c>
      <c r="S1617" s="291">
        <v>0</v>
      </c>
      <c r="T1617" s="291"/>
      <c r="U1617" s="291"/>
      <c r="V1617" s="291"/>
      <c r="W1617" s="291"/>
      <c r="X1617" s="291"/>
      <c r="Y1617" s="291"/>
      <c r="Z1617" s="291"/>
      <c r="AA1617" s="291">
        <f t="shared" si="1584"/>
        <v>0</v>
      </c>
      <c r="AB1617" s="291">
        <f t="shared" si="1425"/>
        <v>0</v>
      </c>
      <c r="AC1617" s="113" t="e">
        <f t="shared" si="1586"/>
        <v>#DIV/0!</v>
      </c>
    </row>
    <row r="1618" spans="1:29" s="21" customFormat="1" hidden="1" x14ac:dyDescent="0.2">
      <c r="A1618" s="92"/>
      <c r="B1618" s="270" t="s">
        <v>958</v>
      </c>
      <c r="C1618" s="271" t="s">
        <v>1797</v>
      </c>
      <c r="D1618" s="291">
        <v>0</v>
      </c>
      <c r="E1618" s="285">
        <f>SUM('ADICIONES  2018'!C1618:M1618)</f>
        <v>0</v>
      </c>
      <c r="F1618" s="291">
        <v>0</v>
      </c>
      <c r="G1618" s="291"/>
      <c r="H1618" s="291"/>
      <c r="I1618" s="291"/>
      <c r="J1618" s="291"/>
      <c r="K1618" s="285">
        <f t="shared" si="1585"/>
        <v>0</v>
      </c>
      <c r="L1618" s="291"/>
      <c r="M1618" s="291"/>
      <c r="N1618" s="291"/>
      <c r="O1618" s="291"/>
      <c r="P1618" s="291">
        <v>0</v>
      </c>
      <c r="Q1618" s="291"/>
      <c r="R1618" s="285">
        <f t="shared" si="1423"/>
        <v>0</v>
      </c>
      <c r="S1618" s="291">
        <v>0</v>
      </c>
      <c r="T1618" s="291"/>
      <c r="U1618" s="291"/>
      <c r="V1618" s="291"/>
      <c r="W1618" s="291"/>
      <c r="X1618" s="291"/>
      <c r="Y1618" s="291"/>
      <c r="Z1618" s="291"/>
      <c r="AA1618" s="291">
        <f t="shared" si="1584"/>
        <v>0</v>
      </c>
      <c r="AB1618" s="291">
        <f t="shared" si="1425"/>
        <v>0</v>
      </c>
      <c r="AC1618" s="113" t="e">
        <f t="shared" si="1426"/>
        <v>#DIV/0!</v>
      </c>
    </row>
    <row r="1619" spans="1:29" s="21" customFormat="1" hidden="1" x14ac:dyDescent="0.2">
      <c r="A1619" s="92"/>
      <c r="B1619" s="270" t="s">
        <v>958</v>
      </c>
      <c r="C1619" s="271" t="s">
        <v>1797</v>
      </c>
      <c r="D1619" s="291">
        <v>0</v>
      </c>
      <c r="E1619" s="285">
        <f>SUM('ADICIONES  2018'!C1619:M1619)</f>
        <v>0</v>
      </c>
      <c r="F1619" s="291">
        <v>0</v>
      </c>
      <c r="G1619" s="291"/>
      <c r="H1619" s="291"/>
      <c r="I1619" s="291"/>
      <c r="J1619" s="291"/>
      <c r="K1619" s="285">
        <f t="shared" si="1585"/>
        <v>0</v>
      </c>
      <c r="L1619" s="291"/>
      <c r="M1619" s="291"/>
      <c r="N1619" s="291"/>
      <c r="O1619" s="291"/>
      <c r="P1619" s="291">
        <v>0</v>
      </c>
      <c r="Q1619" s="291"/>
      <c r="R1619" s="285">
        <f t="shared" si="1423"/>
        <v>0</v>
      </c>
      <c r="S1619" s="291">
        <v>0</v>
      </c>
      <c r="T1619" s="291"/>
      <c r="U1619" s="291"/>
      <c r="V1619" s="291"/>
      <c r="W1619" s="291"/>
      <c r="X1619" s="291"/>
      <c r="Y1619" s="291"/>
      <c r="Z1619" s="291"/>
      <c r="AA1619" s="291">
        <f t="shared" si="1584"/>
        <v>0</v>
      </c>
      <c r="AB1619" s="291">
        <f t="shared" si="1425"/>
        <v>0</v>
      </c>
      <c r="AC1619" s="113" t="e">
        <f t="shared" si="1426"/>
        <v>#DIV/0!</v>
      </c>
    </row>
    <row r="1620" spans="1:29" s="21" customFormat="1" hidden="1" x14ac:dyDescent="0.2">
      <c r="A1620" s="92"/>
      <c r="B1620" s="270" t="s">
        <v>958</v>
      </c>
      <c r="C1620" s="271" t="s">
        <v>1797</v>
      </c>
      <c r="D1620" s="291">
        <v>0</v>
      </c>
      <c r="E1620" s="285">
        <f>SUM('ADICIONES  2018'!C1620:M1620)</f>
        <v>0</v>
      </c>
      <c r="F1620" s="291">
        <v>0</v>
      </c>
      <c r="G1620" s="291"/>
      <c r="H1620" s="291"/>
      <c r="I1620" s="291"/>
      <c r="J1620" s="291"/>
      <c r="K1620" s="285">
        <f t="shared" si="1585"/>
        <v>0</v>
      </c>
      <c r="L1620" s="291"/>
      <c r="M1620" s="291"/>
      <c r="N1620" s="291"/>
      <c r="O1620" s="291"/>
      <c r="P1620" s="291">
        <v>0</v>
      </c>
      <c r="Q1620" s="291"/>
      <c r="R1620" s="285">
        <f t="shared" si="1423"/>
        <v>0</v>
      </c>
      <c r="S1620" s="291">
        <v>0</v>
      </c>
      <c r="T1620" s="291"/>
      <c r="U1620" s="291"/>
      <c r="V1620" s="291"/>
      <c r="W1620" s="291"/>
      <c r="X1620" s="291"/>
      <c r="Y1620" s="291"/>
      <c r="Z1620" s="291"/>
      <c r="AA1620" s="291">
        <f t="shared" si="1584"/>
        <v>0</v>
      </c>
      <c r="AB1620" s="291">
        <f t="shared" si="1425"/>
        <v>0</v>
      </c>
      <c r="AC1620" s="113" t="e">
        <f t="shared" si="1426"/>
        <v>#DIV/0!</v>
      </c>
    </row>
    <row r="1621" spans="1:29" s="21" customFormat="1" hidden="1" x14ac:dyDescent="0.2">
      <c r="A1621" s="92"/>
      <c r="B1621" s="270" t="s">
        <v>958</v>
      </c>
      <c r="C1621" s="271" t="s">
        <v>1797</v>
      </c>
      <c r="D1621" s="291">
        <v>0</v>
      </c>
      <c r="E1621" s="285">
        <f>SUM('ADICIONES  2018'!C1621:M1621)</f>
        <v>0</v>
      </c>
      <c r="F1621" s="291">
        <v>0</v>
      </c>
      <c r="G1621" s="291"/>
      <c r="H1621" s="291"/>
      <c r="I1621" s="291"/>
      <c r="J1621" s="291"/>
      <c r="K1621" s="285">
        <f t="shared" si="1585"/>
        <v>0</v>
      </c>
      <c r="L1621" s="291"/>
      <c r="M1621" s="291"/>
      <c r="N1621" s="291"/>
      <c r="O1621" s="291"/>
      <c r="P1621" s="291">
        <v>0</v>
      </c>
      <c r="Q1621" s="291"/>
      <c r="R1621" s="285">
        <f t="shared" si="1423"/>
        <v>0</v>
      </c>
      <c r="S1621" s="291">
        <v>0</v>
      </c>
      <c r="T1621" s="291"/>
      <c r="U1621" s="291"/>
      <c r="V1621" s="291"/>
      <c r="W1621" s="291"/>
      <c r="X1621" s="291"/>
      <c r="Y1621" s="291"/>
      <c r="Z1621" s="291"/>
      <c r="AA1621" s="291">
        <f t="shared" si="1584"/>
        <v>0</v>
      </c>
      <c r="AB1621" s="291">
        <f t="shared" si="1425"/>
        <v>0</v>
      </c>
      <c r="AC1621" s="113" t="e">
        <f t="shared" si="1426"/>
        <v>#DIV/0!</v>
      </c>
    </row>
    <row r="1622" spans="1:29" s="21" customFormat="1" hidden="1" x14ac:dyDescent="0.2">
      <c r="A1622" s="92"/>
      <c r="B1622" s="270" t="s">
        <v>958</v>
      </c>
      <c r="C1622" s="271" t="s">
        <v>1773</v>
      </c>
      <c r="D1622" s="291">
        <v>0</v>
      </c>
      <c r="E1622" s="285">
        <f>SUM('ADICIONES  2018'!C1622:M1622)</f>
        <v>0</v>
      </c>
      <c r="F1622" s="291">
        <v>0</v>
      </c>
      <c r="G1622" s="291"/>
      <c r="H1622" s="291"/>
      <c r="I1622" s="291"/>
      <c r="J1622" s="291"/>
      <c r="K1622" s="285">
        <f t="shared" si="1585"/>
        <v>0</v>
      </c>
      <c r="L1622" s="291"/>
      <c r="M1622" s="291"/>
      <c r="N1622" s="291"/>
      <c r="O1622" s="291"/>
      <c r="P1622" s="291">
        <v>0</v>
      </c>
      <c r="Q1622" s="291"/>
      <c r="R1622" s="285">
        <f t="shared" si="1423"/>
        <v>0</v>
      </c>
      <c r="S1622" s="291">
        <v>0</v>
      </c>
      <c r="T1622" s="291"/>
      <c r="U1622" s="291"/>
      <c r="V1622" s="291"/>
      <c r="W1622" s="291"/>
      <c r="X1622" s="291"/>
      <c r="Y1622" s="291"/>
      <c r="Z1622" s="291"/>
      <c r="AA1622" s="291">
        <f t="shared" si="1584"/>
        <v>0</v>
      </c>
      <c r="AB1622" s="291">
        <f t="shared" si="1425"/>
        <v>0</v>
      </c>
      <c r="AC1622" s="113" t="e">
        <f t="shared" si="1426"/>
        <v>#DIV/0!</v>
      </c>
    </row>
    <row r="1623" spans="1:29" s="21" customFormat="1" hidden="1" x14ac:dyDescent="0.2">
      <c r="A1623" s="92"/>
      <c r="B1623" s="270" t="s">
        <v>958</v>
      </c>
      <c r="C1623" s="271" t="s">
        <v>1797</v>
      </c>
      <c r="D1623" s="291">
        <v>0</v>
      </c>
      <c r="E1623" s="285">
        <f>SUM('ADICIONES  2018'!C1623:M1623)</f>
        <v>0</v>
      </c>
      <c r="F1623" s="291">
        <v>0</v>
      </c>
      <c r="G1623" s="291"/>
      <c r="H1623" s="291"/>
      <c r="I1623" s="291"/>
      <c r="J1623" s="291"/>
      <c r="K1623" s="285">
        <f t="shared" si="1585"/>
        <v>0</v>
      </c>
      <c r="L1623" s="291"/>
      <c r="M1623" s="291"/>
      <c r="N1623" s="291"/>
      <c r="O1623" s="291"/>
      <c r="P1623" s="291">
        <v>0</v>
      </c>
      <c r="Q1623" s="291"/>
      <c r="R1623" s="285">
        <f t="shared" si="1423"/>
        <v>0</v>
      </c>
      <c r="S1623" s="291">
        <v>0</v>
      </c>
      <c r="T1623" s="291"/>
      <c r="U1623" s="291"/>
      <c r="V1623" s="291"/>
      <c r="W1623" s="291"/>
      <c r="X1623" s="291"/>
      <c r="Y1623" s="291"/>
      <c r="Z1623" s="291"/>
      <c r="AA1623" s="291">
        <f t="shared" si="1584"/>
        <v>0</v>
      </c>
      <c r="AB1623" s="291">
        <f t="shared" si="1425"/>
        <v>0</v>
      </c>
      <c r="AC1623" s="113" t="e">
        <f t="shared" si="1426"/>
        <v>#DIV/0!</v>
      </c>
    </row>
    <row r="1624" spans="1:29" s="21" customFormat="1" hidden="1" x14ac:dyDescent="0.2">
      <c r="A1624" s="92"/>
      <c r="B1624" s="270" t="s">
        <v>958</v>
      </c>
      <c r="C1624" s="271" t="s">
        <v>1797</v>
      </c>
      <c r="D1624" s="291">
        <v>0</v>
      </c>
      <c r="E1624" s="285">
        <f>SUM('ADICIONES  2018'!C1624:M1624)</f>
        <v>0</v>
      </c>
      <c r="F1624" s="291">
        <v>0</v>
      </c>
      <c r="G1624" s="291"/>
      <c r="H1624" s="291"/>
      <c r="I1624" s="291"/>
      <c r="J1624" s="291"/>
      <c r="K1624" s="285">
        <f t="shared" si="1585"/>
        <v>0</v>
      </c>
      <c r="L1624" s="291"/>
      <c r="M1624" s="291"/>
      <c r="N1624" s="291"/>
      <c r="O1624" s="291"/>
      <c r="P1624" s="291">
        <v>0</v>
      </c>
      <c r="Q1624" s="291"/>
      <c r="R1624" s="285">
        <f t="shared" si="1423"/>
        <v>0</v>
      </c>
      <c r="S1624" s="291">
        <v>0</v>
      </c>
      <c r="T1624" s="291"/>
      <c r="U1624" s="291"/>
      <c r="V1624" s="291"/>
      <c r="W1624" s="291"/>
      <c r="X1624" s="291"/>
      <c r="Y1624" s="291"/>
      <c r="Z1624" s="291"/>
      <c r="AA1624" s="291">
        <f t="shared" si="1584"/>
        <v>0</v>
      </c>
      <c r="AB1624" s="291">
        <f t="shared" si="1425"/>
        <v>0</v>
      </c>
      <c r="AC1624" s="113" t="e">
        <f t="shared" si="1426"/>
        <v>#DIV/0!</v>
      </c>
    </row>
    <row r="1625" spans="1:29" s="21" customFormat="1" hidden="1" x14ac:dyDescent="0.2">
      <c r="A1625" s="92"/>
      <c r="B1625" s="270" t="s">
        <v>958</v>
      </c>
      <c r="C1625" s="271" t="s">
        <v>1773</v>
      </c>
      <c r="D1625" s="291">
        <v>0</v>
      </c>
      <c r="E1625" s="285">
        <f>SUM('ADICIONES  2018'!C1625:M1625)</f>
        <v>0</v>
      </c>
      <c r="F1625" s="291">
        <v>0</v>
      </c>
      <c r="G1625" s="291"/>
      <c r="H1625" s="291"/>
      <c r="I1625" s="291"/>
      <c r="J1625" s="291"/>
      <c r="K1625" s="285">
        <f t="shared" si="1585"/>
        <v>0</v>
      </c>
      <c r="L1625" s="291"/>
      <c r="M1625" s="291"/>
      <c r="N1625" s="291"/>
      <c r="O1625" s="291"/>
      <c r="P1625" s="291">
        <v>0</v>
      </c>
      <c r="Q1625" s="291"/>
      <c r="R1625" s="285">
        <f t="shared" si="1423"/>
        <v>0</v>
      </c>
      <c r="S1625" s="291">
        <v>0</v>
      </c>
      <c r="T1625" s="291"/>
      <c r="U1625" s="291"/>
      <c r="V1625" s="291"/>
      <c r="W1625" s="291"/>
      <c r="X1625" s="291"/>
      <c r="Y1625" s="291"/>
      <c r="Z1625" s="291"/>
      <c r="AA1625" s="291">
        <f t="shared" si="1584"/>
        <v>0</v>
      </c>
      <c r="AB1625" s="291">
        <f t="shared" si="1425"/>
        <v>0</v>
      </c>
      <c r="AC1625" s="113" t="e">
        <f t="shared" si="1426"/>
        <v>#DIV/0!</v>
      </c>
    </row>
    <row r="1626" spans="1:29" s="21" customFormat="1" hidden="1" x14ac:dyDescent="0.2">
      <c r="A1626" s="92"/>
      <c r="B1626" s="270" t="s">
        <v>965</v>
      </c>
      <c r="C1626" s="271" t="s">
        <v>1798</v>
      </c>
      <c r="D1626" s="291">
        <v>0</v>
      </c>
      <c r="E1626" s="285">
        <f>SUM('ADICIONES  2018'!C1626:M1626)</f>
        <v>0</v>
      </c>
      <c r="F1626" s="291">
        <v>0</v>
      </c>
      <c r="G1626" s="291"/>
      <c r="H1626" s="291"/>
      <c r="I1626" s="291"/>
      <c r="J1626" s="291"/>
      <c r="K1626" s="285">
        <f t="shared" si="1585"/>
        <v>0</v>
      </c>
      <c r="L1626" s="291"/>
      <c r="M1626" s="291"/>
      <c r="N1626" s="291"/>
      <c r="O1626" s="291"/>
      <c r="P1626" s="291">
        <v>0</v>
      </c>
      <c r="Q1626" s="291"/>
      <c r="R1626" s="285">
        <f t="shared" si="1423"/>
        <v>0</v>
      </c>
      <c r="S1626" s="291">
        <v>0</v>
      </c>
      <c r="T1626" s="291"/>
      <c r="U1626" s="291"/>
      <c r="V1626" s="291"/>
      <c r="W1626" s="291"/>
      <c r="X1626" s="291"/>
      <c r="Y1626" s="291"/>
      <c r="Z1626" s="291"/>
      <c r="AA1626" s="291">
        <f t="shared" si="1584"/>
        <v>0</v>
      </c>
      <c r="AB1626" s="291">
        <f t="shared" si="1425"/>
        <v>0</v>
      </c>
      <c r="AC1626" s="113" t="e">
        <f t="shared" si="1426"/>
        <v>#DIV/0!</v>
      </c>
    </row>
    <row r="1627" spans="1:29" s="21" customFormat="1" hidden="1" x14ac:dyDescent="0.2">
      <c r="A1627" s="92"/>
      <c r="B1627" s="270" t="s">
        <v>965</v>
      </c>
      <c r="C1627" s="271" t="s">
        <v>1798</v>
      </c>
      <c r="D1627" s="291">
        <v>0</v>
      </c>
      <c r="E1627" s="285">
        <f>SUM('ADICIONES  2018'!C1627:M1627)</f>
        <v>0</v>
      </c>
      <c r="F1627" s="291">
        <v>0</v>
      </c>
      <c r="G1627" s="291"/>
      <c r="H1627" s="291"/>
      <c r="I1627" s="291"/>
      <c r="J1627" s="291"/>
      <c r="K1627" s="285">
        <f t="shared" si="1585"/>
        <v>0</v>
      </c>
      <c r="L1627" s="291"/>
      <c r="M1627" s="291"/>
      <c r="N1627" s="291"/>
      <c r="O1627" s="291"/>
      <c r="P1627" s="291">
        <v>0</v>
      </c>
      <c r="Q1627" s="291"/>
      <c r="R1627" s="285">
        <f t="shared" si="1423"/>
        <v>0</v>
      </c>
      <c r="S1627" s="291">
        <v>0</v>
      </c>
      <c r="T1627" s="291"/>
      <c r="U1627" s="291"/>
      <c r="V1627" s="291"/>
      <c r="W1627" s="291"/>
      <c r="X1627" s="291"/>
      <c r="Y1627" s="291"/>
      <c r="Z1627" s="291"/>
      <c r="AA1627" s="291">
        <f t="shared" si="1584"/>
        <v>0</v>
      </c>
      <c r="AB1627" s="291">
        <f t="shared" si="1425"/>
        <v>0</v>
      </c>
      <c r="AC1627" s="113" t="e">
        <f t="shared" si="1426"/>
        <v>#DIV/0!</v>
      </c>
    </row>
    <row r="1628" spans="1:29" s="21" customFormat="1" hidden="1" x14ac:dyDescent="0.2">
      <c r="A1628" s="92"/>
      <c r="B1628" s="270" t="s">
        <v>965</v>
      </c>
      <c r="C1628" s="271" t="s">
        <v>1002</v>
      </c>
      <c r="D1628" s="291">
        <v>0</v>
      </c>
      <c r="E1628" s="285">
        <f>SUM('ADICIONES  2018'!C1628:M1628)</f>
        <v>0</v>
      </c>
      <c r="F1628" s="291">
        <v>0</v>
      </c>
      <c r="G1628" s="291"/>
      <c r="H1628" s="291"/>
      <c r="I1628" s="291"/>
      <c r="J1628" s="291"/>
      <c r="K1628" s="285">
        <f t="shared" si="1585"/>
        <v>0</v>
      </c>
      <c r="L1628" s="291"/>
      <c r="M1628" s="291"/>
      <c r="N1628" s="291"/>
      <c r="O1628" s="291"/>
      <c r="P1628" s="291">
        <v>0</v>
      </c>
      <c r="Q1628" s="291"/>
      <c r="R1628" s="285">
        <f t="shared" si="1423"/>
        <v>0</v>
      </c>
      <c r="S1628" s="291">
        <v>0</v>
      </c>
      <c r="T1628" s="291"/>
      <c r="U1628" s="291"/>
      <c r="V1628" s="291"/>
      <c r="W1628" s="291"/>
      <c r="X1628" s="291"/>
      <c r="Y1628" s="291"/>
      <c r="Z1628" s="291"/>
      <c r="AA1628" s="291">
        <f t="shared" si="1584"/>
        <v>0</v>
      </c>
      <c r="AB1628" s="291">
        <f t="shared" si="1425"/>
        <v>0</v>
      </c>
      <c r="AC1628" s="113" t="e">
        <f t="shared" si="1426"/>
        <v>#DIV/0!</v>
      </c>
    </row>
    <row r="1629" spans="1:29" s="21" customFormat="1" hidden="1" x14ac:dyDescent="0.2">
      <c r="A1629" s="92"/>
      <c r="B1629" s="270" t="s">
        <v>965</v>
      </c>
      <c r="C1629" s="271" t="s">
        <v>1002</v>
      </c>
      <c r="D1629" s="291">
        <v>0</v>
      </c>
      <c r="E1629" s="285">
        <f>SUM('ADICIONES  2018'!C1629:M1629)</f>
        <v>0</v>
      </c>
      <c r="F1629" s="291">
        <v>0</v>
      </c>
      <c r="G1629" s="291"/>
      <c r="H1629" s="291"/>
      <c r="I1629" s="291"/>
      <c r="J1629" s="291"/>
      <c r="K1629" s="285">
        <f t="shared" si="1585"/>
        <v>0</v>
      </c>
      <c r="L1629" s="291"/>
      <c r="M1629" s="291"/>
      <c r="N1629" s="291"/>
      <c r="O1629" s="291"/>
      <c r="P1629" s="291">
        <v>0</v>
      </c>
      <c r="Q1629" s="291"/>
      <c r="R1629" s="285">
        <f t="shared" si="1423"/>
        <v>0</v>
      </c>
      <c r="S1629" s="291">
        <v>0</v>
      </c>
      <c r="T1629" s="291"/>
      <c r="U1629" s="291"/>
      <c r="V1629" s="291"/>
      <c r="W1629" s="291"/>
      <c r="X1629" s="291"/>
      <c r="Y1629" s="291"/>
      <c r="Z1629" s="291"/>
      <c r="AA1629" s="291">
        <f t="shared" si="1584"/>
        <v>0</v>
      </c>
      <c r="AB1629" s="291">
        <f t="shared" si="1425"/>
        <v>0</v>
      </c>
      <c r="AC1629" s="113" t="e">
        <f t="shared" si="1426"/>
        <v>#DIV/0!</v>
      </c>
    </row>
    <row r="1630" spans="1:29" s="21" customFormat="1" hidden="1" x14ac:dyDescent="0.2">
      <c r="A1630" s="92"/>
      <c r="B1630" s="270" t="s">
        <v>965</v>
      </c>
      <c r="C1630" s="271" t="s">
        <v>1002</v>
      </c>
      <c r="D1630" s="291">
        <v>0</v>
      </c>
      <c r="E1630" s="285">
        <f>SUM('ADICIONES  2018'!C1630:M1630)</f>
        <v>0</v>
      </c>
      <c r="F1630" s="291">
        <v>0</v>
      </c>
      <c r="G1630" s="291"/>
      <c r="H1630" s="291"/>
      <c r="I1630" s="291"/>
      <c r="J1630" s="291"/>
      <c r="K1630" s="285">
        <f t="shared" si="1585"/>
        <v>0</v>
      </c>
      <c r="L1630" s="291"/>
      <c r="M1630" s="291"/>
      <c r="N1630" s="291"/>
      <c r="O1630" s="291"/>
      <c r="P1630" s="291">
        <v>0</v>
      </c>
      <c r="Q1630" s="291"/>
      <c r="R1630" s="285">
        <f t="shared" si="1423"/>
        <v>0</v>
      </c>
      <c r="S1630" s="291">
        <v>0</v>
      </c>
      <c r="T1630" s="291"/>
      <c r="U1630" s="291"/>
      <c r="V1630" s="291"/>
      <c r="W1630" s="291"/>
      <c r="X1630" s="291"/>
      <c r="Y1630" s="291"/>
      <c r="Z1630" s="291"/>
      <c r="AA1630" s="291">
        <f t="shared" si="1584"/>
        <v>0</v>
      </c>
      <c r="AB1630" s="291">
        <f t="shared" si="1425"/>
        <v>0</v>
      </c>
      <c r="AC1630" s="113" t="e">
        <f t="shared" si="1426"/>
        <v>#DIV/0!</v>
      </c>
    </row>
    <row r="1631" spans="1:29" s="21" customFormat="1" hidden="1" x14ac:dyDescent="0.2">
      <c r="A1631" s="92"/>
      <c r="B1631" s="270" t="s">
        <v>965</v>
      </c>
      <c r="C1631" s="271" t="s">
        <v>1002</v>
      </c>
      <c r="D1631" s="291">
        <v>0</v>
      </c>
      <c r="E1631" s="285">
        <f>SUM('ADICIONES  2018'!C1631:M1631)</f>
        <v>0</v>
      </c>
      <c r="F1631" s="291">
        <v>0</v>
      </c>
      <c r="G1631" s="291"/>
      <c r="H1631" s="291"/>
      <c r="I1631" s="291"/>
      <c r="J1631" s="291"/>
      <c r="K1631" s="285">
        <f t="shared" si="1585"/>
        <v>0</v>
      </c>
      <c r="L1631" s="291"/>
      <c r="M1631" s="291"/>
      <c r="N1631" s="291"/>
      <c r="O1631" s="291"/>
      <c r="P1631" s="291">
        <v>0</v>
      </c>
      <c r="Q1631" s="291"/>
      <c r="R1631" s="285">
        <f t="shared" si="1423"/>
        <v>0</v>
      </c>
      <c r="S1631" s="291">
        <v>0</v>
      </c>
      <c r="T1631" s="291"/>
      <c r="U1631" s="291"/>
      <c r="V1631" s="291"/>
      <c r="W1631" s="291"/>
      <c r="X1631" s="291"/>
      <c r="Y1631" s="291"/>
      <c r="Z1631" s="291"/>
      <c r="AA1631" s="291">
        <f t="shared" si="1584"/>
        <v>0</v>
      </c>
      <c r="AB1631" s="291">
        <f t="shared" si="1425"/>
        <v>0</v>
      </c>
      <c r="AC1631" s="113" t="e">
        <f t="shared" si="1426"/>
        <v>#DIV/0!</v>
      </c>
    </row>
    <row r="1632" spans="1:29" s="21" customFormat="1" hidden="1" x14ac:dyDescent="0.2">
      <c r="A1632" s="92"/>
      <c r="B1632" s="270" t="s">
        <v>965</v>
      </c>
      <c r="C1632" s="271" t="s">
        <v>1798</v>
      </c>
      <c r="D1632" s="291">
        <v>0</v>
      </c>
      <c r="E1632" s="285">
        <f>SUM('ADICIONES  2018'!C1632:M1632)</f>
        <v>0</v>
      </c>
      <c r="F1632" s="291">
        <v>0</v>
      </c>
      <c r="G1632" s="291"/>
      <c r="H1632" s="291"/>
      <c r="I1632" s="291"/>
      <c r="J1632" s="291"/>
      <c r="K1632" s="285">
        <f t="shared" si="1585"/>
        <v>0</v>
      </c>
      <c r="L1632" s="291"/>
      <c r="M1632" s="291"/>
      <c r="N1632" s="291"/>
      <c r="O1632" s="291"/>
      <c r="P1632" s="291">
        <v>0</v>
      </c>
      <c r="Q1632" s="291"/>
      <c r="R1632" s="285">
        <f t="shared" si="1423"/>
        <v>0</v>
      </c>
      <c r="S1632" s="291">
        <v>0</v>
      </c>
      <c r="T1632" s="291"/>
      <c r="U1632" s="291"/>
      <c r="V1632" s="291"/>
      <c r="W1632" s="291"/>
      <c r="X1632" s="291"/>
      <c r="Y1632" s="291"/>
      <c r="Z1632" s="291"/>
      <c r="AA1632" s="291">
        <f t="shared" si="1584"/>
        <v>0</v>
      </c>
      <c r="AB1632" s="291">
        <f t="shared" si="1425"/>
        <v>0</v>
      </c>
      <c r="AC1632" s="113" t="e">
        <f t="shared" si="1426"/>
        <v>#DIV/0!</v>
      </c>
    </row>
    <row r="1633" spans="1:29" s="21" customFormat="1" hidden="1" x14ac:dyDescent="0.2">
      <c r="A1633" s="92"/>
      <c r="B1633" s="270" t="s">
        <v>965</v>
      </c>
      <c r="C1633" s="271" t="s">
        <v>1798</v>
      </c>
      <c r="D1633" s="291">
        <v>0</v>
      </c>
      <c r="E1633" s="285">
        <f>SUM('ADICIONES  2018'!C1633:M1633)</f>
        <v>0</v>
      </c>
      <c r="F1633" s="291">
        <v>0</v>
      </c>
      <c r="G1633" s="291"/>
      <c r="H1633" s="291"/>
      <c r="I1633" s="291"/>
      <c r="J1633" s="291"/>
      <c r="K1633" s="285">
        <f t="shared" si="1585"/>
        <v>0</v>
      </c>
      <c r="L1633" s="291"/>
      <c r="M1633" s="291"/>
      <c r="N1633" s="291"/>
      <c r="O1633" s="291"/>
      <c r="P1633" s="291">
        <v>0</v>
      </c>
      <c r="Q1633" s="291"/>
      <c r="R1633" s="285">
        <f t="shared" si="1423"/>
        <v>0</v>
      </c>
      <c r="S1633" s="291">
        <v>0</v>
      </c>
      <c r="T1633" s="291"/>
      <c r="U1633" s="291"/>
      <c r="V1633" s="291"/>
      <c r="W1633" s="291"/>
      <c r="X1633" s="291"/>
      <c r="Y1633" s="291"/>
      <c r="Z1633" s="291"/>
      <c r="AA1633" s="291">
        <f t="shared" si="1584"/>
        <v>0</v>
      </c>
      <c r="AB1633" s="291">
        <f t="shared" si="1425"/>
        <v>0</v>
      </c>
      <c r="AC1633" s="113" t="e">
        <f t="shared" si="1426"/>
        <v>#DIV/0!</v>
      </c>
    </row>
    <row r="1634" spans="1:29" s="21" customFormat="1" hidden="1" x14ac:dyDescent="0.2">
      <c r="A1634" s="92"/>
      <c r="B1634" s="270" t="s">
        <v>967</v>
      </c>
      <c r="C1634" s="271" t="s">
        <v>1799</v>
      </c>
      <c r="D1634" s="291">
        <v>0</v>
      </c>
      <c r="E1634" s="285">
        <f>SUM('ADICIONES  2018'!C1634:M1634)</f>
        <v>0</v>
      </c>
      <c r="F1634" s="291">
        <v>0</v>
      </c>
      <c r="G1634" s="291"/>
      <c r="H1634" s="291"/>
      <c r="I1634" s="291"/>
      <c r="J1634" s="291"/>
      <c r="K1634" s="285">
        <f t="shared" si="1585"/>
        <v>0</v>
      </c>
      <c r="L1634" s="291"/>
      <c r="M1634" s="291"/>
      <c r="N1634" s="291"/>
      <c r="O1634" s="291"/>
      <c r="P1634" s="291">
        <v>0</v>
      </c>
      <c r="Q1634" s="291"/>
      <c r="R1634" s="285">
        <f t="shared" si="1423"/>
        <v>0</v>
      </c>
      <c r="S1634" s="291">
        <v>0</v>
      </c>
      <c r="T1634" s="291"/>
      <c r="U1634" s="291"/>
      <c r="V1634" s="291"/>
      <c r="W1634" s="291"/>
      <c r="X1634" s="291"/>
      <c r="Y1634" s="291"/>
      <c r="Z1634" s="291"/>
      <c r="AA1634" s="291">
        <f t="shared" si="1584"/>
        <v>0</v>
      </c>
      <c r="AB1634" s="291">
        <f t="shared" si="1425"/>
        <v>0</v>
      </c>
      <c r="AC1634" s="113" t="e">
        <f t="shared" si="1426"/>
        <v>#DIV/0!</v>
      </c>
    </row>
    <row r="1635" spans="1:29" s="21" customFormat="1" hidden="1" x14ac:dyDescent="0.2">
      <c r="A1635" s="92"/>
      <c r="B1635" s="270" t="s">
        <v>967</v>
      </c>
      <c r="C1635" s="271" t="s">
        <v>1797</v>
      </c>
      <c r="D1635" s="291">
        <v>0</v>
      </c>
      <c r="E1635" s="285">
        <f>SUM('ADICIONES  2018'!C1635:M1635)</f>
        <v>0</v>
      </c>
      <c r="F1635" s="291">
        <v>0</v>
      </c>
      <c r="G1635" s="291"/>
      <c r="H1635" s="291"/>
      <c r="I1635" s="291"/>
      <c r="J1635" s="291"/>
      <c r="K1635" s="285">
        <f t="shared" si="1585"/>
        <v>0</v>
      </c>
      <c r="L1635" s="291"/>
      <c r="M1635" s="291"/>
      <c r="N1635" s="291"/>
      <c r="O1635" s="291"/>
      <c r="P1635" s="291">
        <v>0</v>
      </c>
      <c r="Q1635" s="291"/>
      <c r="R1635" s="285">
        <f t="shared" si="1423"/>
        <v>0</v>
      </c>
      <c r="S1635" s="291">
        <v>0</v>
      </c>
      <c r="T1635" s="291"/>
      <c r="U1635" s="291"/>
      <c r="V1635" s="291"/>
      <c r="W1635" s="291"/>
      <c r="X1635" s="291"/>
      <c r="Y1635" s="291"/>
      <c r="Z1635" s="291"/>
      <c r="AA1635" s="291">
        <f t="shared" si="1584"/>
        <v>0</v>
      </c>
      <c r="AB1635" s="291">
        <f t="shared" si="1425"/>
        <v>0</v>
      </c>
      <c r="AC1635" s="113" t="e">
        <f t="shared" si="1426"/>
        <v>#DIV/0!</v>
      </c>
    </row>
    <row r="1636" spans="1:29" s="21" customFormat="1" hidden="1" x14ac:dyDescent="0.2">
      <c r="A1636" s="92"/>
      <c r="B1636" s="270" t="s">
        <v>967</v>
      </c>
      <c r="C1636" s="271" t="s">
        <v>1797</v>
      </c>
      <c r="D1636" s="291">
        <v>0</v>
      </c>
      <c r="E1636" s="285">
        <f>SUM('ADICIONES  2018'!C1636:M1636)</f>
        <v>0</v>
      </c>
      <c r="F1636" s="291">
        <v>0</v>
      </c>
      <c r="G1636" s="291"/>
      <c r="H1636" s="291"/>
      <c r="I1636" s="291"/>
      <c r="J1636" s="291"/>
      <c r="K1636" s="285">
        <f t="shared" si="1585"/>
        <v>0</v>
      </c>
      <c r="L1636" s="291"/>
      <c r="M1636" s="291">
        <v>17524000000</v>
      </c>
      <c r="N1636" s="291"/>
      <c r="O1636" s="291"/>
      <c r="P1636" s="291">
        <v>-17524000000</v>
      </c>
      <c r="Q1636" s="291"/>
      <c r="R1636" s="285">
        <f t="shared" si="1423"/>
        <v>0</v>
      </c>
      <c r="S1636" s="291">
        <v>0</v>
      </c>
      <c r="T1636" s="291"/>
      <c r="U1636" s="291"/>
      <c r="V1636" s="291"/>
      <c r="W1636" s="291"/>
      <c r="X1636" s="291"/>
      <c r="Y1636" s="291"/>
      <c r="Z1636" s="291"/>
      <c r="AA1636" s="291">
        <f t="shared" si="1584"/>
        <v>0</v>
      </c>
      <c r="AB1636" s="291">
        <f t="shared" si="1425"/>
        <v>0</v>
      </c>
      <c r="AC1636" s="113">
        <v>0</v>
      </c>
    </row>
    <row r="1637" spans="1:29" s="21" customFormat="1" hidden="1" x14ac:dyDescent="0.2">
      <c r="A1637" s="92"/>
      <c r="B1637" s="270" t="s">
        <v>967</v>
      </c>
      <c r="C1637" s="271" t="s">
        <v>1797</v>
      </c>
      <c r="D1637" s="291">
        <v>0</v>
      </c>
      <c r="E1637" s="285">
        <f>SUM('ADICIONES  2018'!C1637:M1637)</f>
        <v>0</v>
      </c>
      <c r="F1637" s="291">
        <v>0</v>
      </c>
      <c r="G1637" s="291"/>
      <c r="H1637" s="291"/>
      <c r="I1637" s="291"/>
      <c r="J1637" s="291"/>
      <c r="K1637" s="285">
        <f t="shared" si="1585"/>
        <v>0</v>
      </c>
      <c r="L1637" s="291"/>
      <c r="M1637" s="291"/>
      <c r="N1637" s="291"/>
      <c r="O1637" s="291"/>
      <c r="P1637" s="291">
        <v>0</v>
      </c>
      <c r="Q1637" s="291"/>
      <c r="R1637" s="285">
        <f t="shared" si="1423"/>
        <v>0</v>
      </c>
      <c r="S1637" s="291">
        <v>0</v>
      </c>
      <c r="T1637" s="291"/>
      <c r="U1637" s="291"/>
      <c r="V1637" s="291"/>
      <c r="W1637" s="291"/>
      <c r="X1637" s="291"/>
      <c r="Y1637" s="291"/>
      <c r="Z1637" s="291"/>
      <c r="AA1637" s="291">
        <f t="shared" si="1584"/>
        <v>0</v>
      </c>
      <c r="AB1637" s="291">
        <f t="shared" si="1425"/>
        <v>0</v>
      </c>
      <c r="AC1637" s="113" t="e">
        <f t="shared" si="1426"/>
        <v>#DIV/0!</v>
      </c>
    </row>
    <row r="1638" spans="1:29" s="21" customFormat="1" hidden="1" x14ac:dyDescent="0.2">
      <c r="A1638" s="92"/>
      <c r="B1638" s="270" t="s">
        <v>967</v>
      </c>
      <c r="C1638" s="271" t="s">
        <v>1797</v>
      </c>
      <c r="D1638" s="291">
        <v>0</v>
      </c>
      <c r="E1638" s="285">
        <f>SUM('ADICIONES  2018'!C1638:M1638)</f>
        <v>0</v>
      </c>
      <c r="F1638" s="291">
        <v>0</v>
      </c>
      <c r="G1638" s="291"/>
      <c r="H1638" s="291"/>
      <c r="I1638" s="291"/>
      <c r="J1638" s="291"/>
      <c r="K1638" s="285">
        <f t="shared" si="1585"/>
        <v>0</v>
      </c>
      <c r="L1638" s="291"/>
      <c r="M1638" s="291"/>
      <c r="N1638" s="291"/>
      <c r="O1638" s="291"/>
      <c r="P1638" s="291">
        <v>0</v>
      </c>
      <c r="Q1638" s="291"/>
      <c r="R1638" s="285">
        <f t="shared" si="1423"/>
        <v>0</v>
      </c>
      <c r="S1638" s="291">
        <v>0</v>
      </c>
      <c r="T1638" s="291"/>
      <c r="U1638" s="291"/>
      <c r="V1638" s="291"/>
      <c r="W1638" s="291"/>
      <c r="X1638" s="291"/>
      <c r="Y1638" s="291"/>
      <c r="Z1638" s="291"/>
      <c r="AA1638" s="291">
        <f t="shared" si="1584"/>
        <v>0</v>
      </c>
      <c r="AB1638" s="291">
        <f t="shared" si="1425"/>
        <v>0</v>
      </c>
      <c r="AC1638" s="113" t="e">
        <f t="shared" si="1426"/>
        <v>#DIV/0!</v>
      </c>
    </row>
    <row r="1639" spans="1:29" s="21" customFormat="1" hidden="1" x14ac:dyDescent="0.2">
      <c r="A1639" s="92"/>
      <c r="B1639" s="270" t="s">
        <v>967</v>
      </c>
      <c r="C1639" s="271" t="s">
        <v>1773</v>
      </c>
      <c r="D1639" s="291">
        <v>0</v>
      </c>
      <c r="E1639" s="285">
        <f>SUM('ADICIONES  2018'!C1639:M1639)</f>
        <v>0</v>
      </c>
      <c r="F1639" s="291">
        <v>0</v>
      </c>
      <c r="G1639" s="291"/>
      <c r="H1639" s="291"/>
      <c r="I1639" s="291"/>
      <c r="J1639" s="291"/>
      <c r="K1639" s="285">
        <f t="shared" si="1585"/>
        <v>0</v>
      </c>
      <c r="L1639" s="291"/>
      <c r="M1639" s="291"/>
      <c r="N1639" s="291"/>
      <c r="O1639" s="291"/>
      <c r="P1639" s="291">
        <v>0</v>
      </c>
      <c r="Q1639" s="291"/>
      <c r="R1639" s="285">
        <f t="shared" si="1423"/>
        <v>0</v>
      </c>
      <c r="S1639" s="291">
        <v>0</v>
      </c>
      <c r="T1639" s="291"/>
      <c r="U1639" s="291"/>
      <c r="V1639" s="291"/>
      <c r="W1639" s="291"/>
      <c r="X1639" s="291"/>
      <c r="Y1639" s="291"/>
      <c r="Z1639" s="291"/>
      <c r="AA1639" s="291">
        <f t="shared" si="1584"/>
        <v>0</v>
      </c>
      <c r="AB1639" s="291">
        <f t="shared" si="1425"/>
        <v>0</v>
      </c>
      <c r="AC1639" s="113" t="e">
        <f t="shared" si="1426"/>
        <v>#DIV/0!</v>
      </c>
    </row>
    <row r="1640" spans="1:29" s="21" customFormat="1" hidden="1" x14ac:dyDescent="0.2">
      <c r="A1640" s="92"/>
      <c r="B1640" s="270" t="s">
        <v>967</v>
      </c>
      <c r="C1640" s="271" t="s">
        <v>1797</v>
      </c>
      <c r="D1640" s="291">
        <v>0</v>
      </c>
      <c r="E1640" s="285">
        <f>SUM('ADICIONES  2018'!C1640:M1640)</f>
        <v>0</v>
      </c>
      <c r="F1640" s="291">
        <v>0</v>
      </c>
      <c r="G1640" s="291"/>
      <c r="H1640" s="291"/>
      <c r="I1640" s="291"/>
      <c r="J1640" s="291"/>
      <c r="K1640" s="285">
        <f t="shared" si="1585"/>
        <v>0</v>
      </c>
      <c r="L1640" s="291"/>
      <c r="M1640" s="291"/>
      <c r="N1640" s="291"/>
      <c r="O1640" s="291"/>
      <c r="P1640" s="291">
        <v>0</v>
      </c>
      <c r="Q1640" s="291"/>
      <c r="R1640" s="285">
        <f t="shared" si="1423"/>
        <v>0</v>
      </c>
      <c r="S1640" s="291">
        <v>0</v>
      </c>
      <c r="T1640" s="291"/>
      <c r="U1640" s="291"/>
      <c r="V1640" s="291"/>
      <c r="W1640" s="291"/>
      <c r="X1640" s="291"/>
      <c r="Y1640" s="291"/>
      <c r="Z1640" s="291"/>
      <c r="AA1640" s="291">
        <f t="shared" si="1584"/>
        <v>0</v>
      </c>
      <c r="AB1640" s="291">
        <f t="shared" si="1425"/>
        <v>0</v>
      </c>
      <c r="AC1640" s="113" t="e">
        <f t="shared" si="1426"/>
        <v>#DIV/0!</v>
      </c>
    </row>
    <row r="1641" spans="1:29" s="21" customFormat="1" hidden="1" x14ac:dyDescent="0.2">
      <c r="A1641" s="92"/>
      <c r="B1641" s="270" t="s">
        <v>967</v>
      </c>
      <c r="C1641" s="271" t="s">
        <v>1797</v>
      </c>
      <c r="D1641" s="291">
        <v>0</v>
      </c>
      <c r="E1641" s="285">
        <f>SUM('ADICIONES  2018'!C1641:M1641)</f>
        <v>0</v>
      </c>
      <c r="F1641" s="291">
        <v>0</v>
      </c>
      <c r="G1641" s="291"/>
      <c r="H1641" s="291"/>
      <c r="I1641" s="291"/>
      <c r="J1641" s="291"/>
      <c r="K1641" s="285">
        <f t="shared" si="1585"/>
        <v>0</v>
      </c>
      <c r="L1641" s="291"/>
      <c r="M1641" s="291"/>
      <c r="N1641" s="291"/>
      <c r="O1641" s="291"/>
      <c r="P1641" s="291">
        <v>0</v>
      </c>
      <c r="Q1641" s="291"/>
      <c r="R1641" s="285">
        <f t="shared" si="1423"/>
        <v>0</v>
      </c>
      <c r="S1641" s="291">
        <v>0</v>
      </c>
      <c r="T1641" s="291"/>
      <c r="U1641" s="291"/>
      <c r="V1641" s="291"/>
      <c r="W1641" s="291"/>
      <c r="X1641" s="291"/>
      <c r="Y1641" s="291"/>
      <c r="Z1641" s="291"/>
      <c r="AA1641" s="291">
        <f t="shared" si="1584"/>
        <v>0</v>
      </c>
      <c r="AB1641" s="291">
        <f t="shared" si="1425"/>
        <v>0</v>
      </c>
      <c r="AC1641" s="113" t="e">
        <f t="shared" si="1426"/>
        <v>#DIV/0!</v>
      </c>
    </row>
    <row r="1642" spans="1:29" s="21" customFormat="1" hidden="1" x14ac:dyDescent="0.2">
      <c r="A1642" s="92"/>
      <c r="B1642" s="270" t="s">
        <v>969</v>
      </c>
      <c r="C1642" s="271" t="s">
        <v>1773</v>
      </c>
      <c r="D1642" s="291">
        <v>0</v>
      </c>
      <c r="E1642" s="285">
        <f>SUM('ADICIONES  2018'!C1642:M1642)</f>
        <v>0</v>
      </c>
      <c r="F1642" s="291">
        <v>0</v>
      </c>
      <c r="G1642" s="291"/>
      <c r="H1642" s="291"/>
      <c r="I1642" s="291"/>
      <c r="J1642" s="291"/>
      <c r="K1642" s="285">
        <f t="shared" si="1585"/>
        <v>0</v>
      </c>
      <c r="L1642" s="291"/>
      <c r="M1642" s="291"/>
      <c r="N1642" s="291"/>
      <c r="O1642" s="291"/>
      <c r="P1642" s="291">
        <v>0</v>
      </c>
      <c r="Q1642" s="291"/>
      <c r="R1642" s="285">
        <f t="shared" si="1423"/>
        <v>0</v>
      </c>
      <c r="S1642" s="291">
        <v>0</v>
      </c>
      <c r="T1642" s="291"/>
      <c r="U1642" s="291"/>
      <c r="V1642" s="291"/>
      <c r="W1642" s="291"/>
      <c r="X1642" s="291"/>
      <c r="Y1642" s="291"/>
      <c r="Z1642" s="291"/>
      <c r="AA1642" s="291">
        <f t="shared" si="1584"/>
        <v>0</v>
      </c>
      <c r="AB1642" s="291">
        <f t="shared" si="1425"/>
        <v>0</v>
      </c>
      <c r="AC1642" s="113" t="e">
        <f t="shared" si="1426"/>
        <v>#DIV/0!</v>
      </c>
    </row>
    <row r="1643" spans="1:29" s="21" customFormat="1" hidden="1" x14ac:dyDescent="0.2">
      <c r="A1643" s="92"/>
      <c r="B1643" s="270" t="s">
        <v>969</v>
      </c>
      <c r="C1643" s="271" t="s">
        <v>1773</v>
      </c>
      <c r="D1643" s="291">
        <v>0</v>
      </c>
      <c r="E1643" s="285">
        <f>SUM('ADICIONES  2018'!C1643:M1643)</f>
        <v>0</v>
      </c>
      <c r="F1643" s="291">
        <v>0</v>
      </c>
      <c r="G1643" s="291"/>
      <c r="H1643" s="291"/>
      <c r="I1643" s="291"/>
      <c r="J1643" s="291"/>
      <c r="K1643" s="285">
        <f t="shared" si="1585"/>
        <v>0</v>
      </c>
      <c r="L1643" s="291"/>
      <c r="M1643" s="291"/>
      <c r="N1643" s="291"/>
      <c r="O1643" s="291"/>
      <c r="P1643" s="291">
        <v>0</v>
      </c>
      <c r="Q1643" s="291"/>
      <c r="R1643" s="285">
        <f t="shared" si="1423"/>
        <v>0</v>
      </c>
      <c r="S1643" s="291">
        <v>0</v>
      </c>
      <c r="T1643" s="291"/>
      <c r="U1643" s="291"/>
      <c r="V1643" s="291"/>
      <c r="W1643" s="291"/>
      <c r="X1643" s="291"/>
      <c r="Y1643" s="291"/>
      <c r="Z1643" s="291"/>
      <c r="AA1643" s="291">
        <f t="shared" si="1584"/>
        <v>0</v>
      </c>
      <c r="AB1643" s="291">
        <f t="shared" si="1425"/>
        <v>0</v>
      </c>
      <c r="AC1643" s="113" t="e">
        <f t="shared" si="1426"/>
        <v>#DIV/0!</v>
      </c>
    </row>
    <row r="1644" spans="1:29" s="21" customFormat="1" hidden="1" x14ac:dyDescent="0.2">
      <c r="A1644" s="92"/>
      <c r="B1644" s="270" t="s">
        <v>971</v>
      </c>
      <c r="C1644" s="271" t="s">
        <v>1002</v>
      </c>
      <c r="D1644" s="291">
        <v>0</v>
      </c>
      <c r="E1644" s="285">
        <f>SUM('ADICIONES  2018'!C1644:M1644)</f>
        <v>0</v>
      </c>
      <c r="F1644" s="291">
        <v>0</v>
      </c>
      <c r="G1644" s="291"/>
      <c r="H1644" s="291"/>
      <c r="I1644" s="291"/>
      <c r="J1644" s="291"/>
      <c r="K1644" s="285">
        <f t="shared" si="1585"/>
        <v>0</v>
      </c>
      <c r="L1644" s="291"/>
      <c r="M1644" s="291"/>
      <c r="N1644" s="291"/>
      <c r="O1644" s="291"/>
      <c r="P1644" s="291">
        <v>0</v>
      </c>
      <c r="Q1644" s="291"/>
      <c r="R1644" s="285">
        <f t="shared" si="1423"/>
        <v>0</v>
      </c>
      <c r="S1644" s="291">
        <v>0</v>
      </c>
      <c r="T1644" s="291"/>
      <c r="U1644" s="291"/>
      <c r="V1644" s="291"/>
      <c r="W1644" s="291"/>
      <c r="X1644" s="291"/>
      <c r="Y1644" s="291"/>
      <c r="Z1644" s="291"/>
      <c r="AA1644" s="291">
        <f t="shared" si="1584"/>
        <v>0</v>
      </c>
      <c r="AB1644" s="291">
        <f t="shared" si="1425"/>
        <v>0</v>
      </c>
      <c r="AC1644" s="113" t="e">
        <f t="shared" si="1426"/>
        <v>#DIV/0!</v>
      </c>
    </row>
    <row r="1645" spans="1:29" s="21" customFormat="1" hidden="1" x14ac:dyDescent="0.2">
      <c r="A1645" s="92"/>
      <c r="B1645" s="270" t="s">
        <v>971</v>
      </c>
      <c r="C1645" s="271" t="s">
        <v>1002</v>
      </c>
      <c r="D1645" s="291">
        <v>0</v>
      </c>
      <c r="E1645" s="285">
        <f>SUM('ADICIONES  2018'!C1645:M1645)</f>
        <v>0</v>
      </c>
      <c r="F1645" s="291">
        <v>0</v>
      </c>
      <c r="G1645" s="291"/>
      <c r="H1645" s="291"/>
      <c r="I1645" s="291"/>
      <c r="J1645" s="291"/>
      <c r="K1645" s="285">
        <f t="shared" si="1585"/>
        <v>0</v>
      </c>
      <c r="L1645" s="291"/>
      <c r="M1645" s="291"/>
      <c r="N1645" s="291"/>
      <c r="O1645" s="291"/>
      <c r="P1645" s="291">
        <v>0</v>
      </c>
      <c r="Q1645" s="291"/>
      <c r="R1645" s="285">
        <f t="shared" si="1423"/>
        <v>0</v>
      </c>
      <c r="S1645" s="291">
        <v>0</v>
      </c>
      <c r="T1645" s="291"/>
      <c r="U1645" s="291"/>
      <c r="V1645" s="291"/>
      <c r="W1645" s="291"/>
      <c r="X1645" s="291"/>
      <c r="Y1645" s="291"/>
      <c r="Z1645" s="291"/>
      <c r="AA1645" s="291">
        <f t="shared" si="1584"/>
        <v>0</v>
      </c>
      <c r="AB1645" s="291">
        <f t="shared" si="1425"/>
        <v>0</v>
      </c>
      <c r="AC1645" s="113" t="e">
        <f t="shared" si="1426"/>
        <v>#DIV/0!</v>
      </c>
    </row>
    <row r="1646" spans="1:29" s="21" customFormat="1" hidden="1" x14ac:dyDescent="0.2">
      <c r="A1646" s="92"/>
      <c r="B1646" s="270" t="s">
        <v>971</v>
      </c>
      <c r="C1646" s="271" t="s">
        <v>1002</v>
      </c>
      <c r="D1646" s="291">
        <v>0</v>
      </c>
      <c r="E1646" s="285">
        <f>SUM('ADICIONES  2018'!C1646:M1646)</f>
        <v>0</v>
      </c>
      <c r="F1646" s="291">
        <v>0</v>
      </c>
      <c r="G1646" s="291"/>
      <c r="H1646" s="291"/>
      <c r="I1646" s="291"/>
      <c r="J1646" s="291"/>
      <c r="K1646" s="285">
        <f t="shared" si="1585"/>
        <v>0</v>
      </c>
      <c r="L1646" s="291"/>
      <c r="M1646" s="291"/>
      <c r="N1646" s="291"/>
      <c r="O1646" s="291"/>
      <c r="P1646" s="291">
        <v>0</v>
      </c>
      <c r="Q1646" s="291"/>
      <c r="R1646" s="285">
        <f t="shared" si="1423"/>
        <v>0</v>
      </c>
      <c r="S1646" s="291">
        <v>0</v>
      </c>
      <c r="T1646" s="291"/>
      <c r="U1646" s="291"/>
      <c r="V1646" s="291"/>
      <c r="W1646" s="291"/>
      <c r="X1646" s="291"/>
      <c r="Y1646" s="291"/>
      <c r="Z1646" s="291"/>
      <c r="AA1646" s="291">
        <f t="shared" si="1584"/>
        <v>0</v>
      </c>
      <c r="AB1646" s="291">
        <f t="shared" si="1425"/>
        <v>0</v>
      </c>
      <c r="AC1646" s="113" t="e">
        <f t="shared" si="1426"/>
        <v>#DIV/0!</v>
      </c>
    </row>
    <row r="1647" spans="1:29" s="21" customFormat="1" hidden="1" x14ac:dyDescent="0.2">
      <c r="A1647" s="92"/>
      <c r="B1647" s="270" t="s">
        <v>971</v>
      </c>
      <c r="C1647" s="271" t="s">
        <v>1002</v>
      </c>
      <c r="D1647" s="291">
        <v>0</v>
      </c>
      <c r="E1647" s="285">
        <f>SUM('ADICIONES  2018'!C1647:M1647)</f>
        <v>0</v>
      </c>
      <c r="F1647" s="291">
        <v>0</v>
      </c>
      <c r="G1647" s="291"/>
      <c r="H1647" s="291"/>
      <c r="I1647" s="291"/>
      <c r="J1647" s="291"/>
      <c r="K1647" s="285">
        <f t="shared" si="1585"/>
        <v>0</v>
      </c>
      <c r="L1647" s="291"/>
      <c r="M1647" s="291"/>
      <c r="N1647" s="291"/>
      <c r="O1647" s="291"/>
      <c r="P1647" s="291">
        <v>0</v>
      </c>
      <c r="Q1647" s="291"/>
      <c r="R1647" s="285">
        <f t="shared" si="1423"/>
        <v>0</v>
      </c>
      <c r="S1647" s="291">
        <v>0</v>
      </c>
      <c r="T1647" s="291"/>
      <c r="U1647" s="291"/>
      <c r="V1647" s="291"/>
      <c r="W1647" s="291"/>
      <c r="X1647" s="291"/>
      <c r="Y1647" s="291"/>
      <c r="Z1647" s="291"/>
      <c r="AA1647" s="291">
        <f t="shared" si="1584"/>
        <v>0</v>
      </c>
      <c r="AB1647" s="291">
        <f t="shared" si="1425"/>
        <v>0</v>
      </c>
      <c r="AC1647" s="113" t="e">
        <f t="shared" si="1426"/>
        <v>#DIV/0!</v>
      </c>
    </row>
    <row r="1648" spans="1:29" s="21" customFormat="1" hidden="1" x14ac:dyDescent="0.2">
      <c r="A1648" s="92"/>
      <c r="B1648" s="111" t="s">
        <v>971</v>
      </c>
      <c r="C1648" s="112" t="s">
        <v>1002</v>
      </c>
      <c r="D1648" s="291">
        <v>0</v>
      </c>
      <c r="E1648" s="285">
        <f>SUM('ADICIONES  2018'!C1648:M1648)</f>
        <v>0</v>
      </c>
      <c r="F1648" s="291">
        <v>0</v>
      </c>
      <c r="G1648" s="291"/>
      <c r="H1648" s="291"/>
      <c r="I1648" s="291"/>
      <c r="J1648" s="291"/>
      <c r="K1648" s="285">
        <f t="shared" si="1585"/>
        <v>0</v>
      </c>
      <c r="L1648" s="291"/>
      <c r="M1648" s="291"/>
      <c r="N1648" s="291"/>
      <c r="O1648" s="291"/>
      <c r="P1648" s="291">
        <v>0</v>
      </c>
      <c r="Q1648" s="291"/>
      <c r="R1648" s="285">
        <f t="shared" si="1423"/>
        <v>0</v>
      </c>
      <c r="S1648" s="291">
        <v>0</v>
      </c>
      <c r="T1648" s="291"/>
      <c r="U1648" s="291"/>
      <c r="V1648" s="291"/>
      <c r="W1648" s="291"/>
      <c r="X1648" s="291"/>
      <c r="Y1648" s="291"/>
      <c r="Z1648" s="291"/>
      <c r="AA1648" s="291">
        <f t="shared" ref="AA1648:AA1658" si="1587">SUM(S1648:Z1648)</f>
        <v>0</v>
      </c>
      <c r="AB1648" s="291">
        <f t="shared" si="1425"/>
        <v>0</v>
      </c>
      <c r="AC1648" s="113" t="e">
        <f t="shared" si="1426"/>
        <v>#DIV/0!</v>
      </c>
    </row>
    <row r="1649" spans="1:29" s="21" customFormat="1" hidden="1" x14ac:dyDescent="0.2">
      <c r="A1649" s="92"/>
      <c r="B1649" s="111" t="s">
        <v>971</v>
      </c>
      <c r="C1649" s="112" t="s">
        <v>1002</v>
      </c>
      <c r="D1649" s="291">
        <v>0</v>
      </c>
      <c r="E1649" s="285">
        <f>SUM('ADICIONES  2018'!C1649:M1649)</f>
        <v>0</v>
      </c>
      <c r="F1649" s="291">
        <v>0</v>
      </c>
      <c r="G1649" s="291"/>
      <c r="H1649" s="291"/>
      <c r="I1649" s="291"/>
      <c r="J1649" s="291"/>
      <c r="K1649" s="285">
        <f t="shared" si="1585"/>
        <v>0</v>
      </c>
      <c r="L1649" s="291"/>
      <c r="M1649" s="291"/>
      <c r="N1649" s="291"/>
      <c r="O1649" s="291"/>
      <c r="P1649" s="291">
        <v>0</v>
      </c>
      <c r="Q1649" s="291"/>
      <c r="R1649" s="285">
        <f t="shared" si="1423"/>
        <v>0</v>
      </c>
      <c r="S1649" s="291">
        <v>0</v>
      </c>
      <c r="T1649" s="291"/>
      <c r="U1649" s="291"/>
      <c r="V1649" s="291"/>
      <c r="W1649" s="291"/>
      <c r="X1649" s="291"/>
      <c r="Y1649" s="291"/>
      <c r="Z1649" s="291"/>
      <c r="AA1649" s="291">
        <f t="shared" si="1587"/>
        <v>0</v>
      </c>
      <c r="AB1649" s="291">
        <f t="shared" si="1425"/>
        <v>0</v>
      </c>
      <c r="AC1649" s="113" t="e">
        <f t="shared" si="1426"/>
        <v>#DIV/0!</v>
      </c>
    </row>
    <row r="1650" spans="1:29" s="21" customFormat="1" hidden="1" x14ac:dyDescent="0.2">
      <c r="A1650" s="92"/>
      <c r="B1650" s="111" t="s">
        <v>971</v>
      </c>
      <c r="C1650" s="112" t="s">
        <v>1002</v>
      </c>
      <c r="D1650" s="291">
        <v>0</v>
      </c>
      <c r="E1650" s="285">
        <f>SUM('ADICIONES  2018'!C1650:M1650)</f>
        <v>0</v>
      </c>
      <c r="F1650" s="291">
        <v>0</v>
      </c>
      <c r="G1650" s="291"/>
      <c r="H1650" s="291"/>
      <c r="I1650" s="291"/>
      <c r="J1650" s="291"/>
      <c r="K1650" s="285">
        <f t="shared" si="1585"/>
        <v>0</v>
      </c>
      <c r="L1650" s="291"/>
      <c r="M1650" s="291"/>
      <c r="N1650" s="291"/>
      <c r="O1650" s="291"/>
      <c r="P1650" s="291">
        <v>0</v>
      </c>
      <c r="Q1650" s="291"/>
      <c r="R1650" s="285">
        <f t="shared" si="1423"/>
        <v>0</v>
      </c>
      <c r="S1650" s="291">
        <v>0</v>
      </c>
      <c r="T1650" s="291"/>
      <c r="U1650" s="291"/>
      <c r="V1650" s="291"/>
      <c r="W1650" s="291"/>
      <c r="X1650" s="291"/>
      <c r="Y1650" s="291"/>
      <c r="Z1650" s="291"/>
      <c r="AA1650" s="291">
        <f t="shared" si="1587"/>
        <v>0</v>
      </c>
      <c r="AB1650" s="291">
        <f t="shared" si="1425"/>
        <v>0</v>
      </c>
      <c r="AC1650" s="113" t="e">
        <f t="shared" si="1426"/>
        <v>#DIV/0!</v>
      </c>
    </row>
    <row r="1651" spans="1:29" s="21" customFormat="1" hidden="1" x14ac:dyDescent="0.2">
      <c r="A1651" s="92"/>
      <c r="B1651" s="270" t="s">
        <v>971</v>
      </c>
      <c r="C1651" s="271" t="s">
        <v>1002</v>
      </c>
      <c r="D1651" s="291">
        <v>0</v>
      </c>
      <c r="E1651" s="285">
        <f>SUM('ADICIONES  2018'!C1651:M1651)</f>
        <v>0</v>
      </c>
      <c r="F1651" s="291">
        <v>0</v>
      </c>
      <c r="G1651" s="291"/>
      <c r="H1651" s="291"/>
      <c r="I1651" s="291"/>
      <c r="J1651" s="291"/>
      <c r="K1651" s="285">
        <f t="shared" si="1585"/>
        <v>0</v>
      </c>
      <c r="L1651" s="291"/>
      <c r="M1651" s="291"/>
      <c r="N1651" s="291"/>
      <c r="O1651" s="291"/>
      <c r="P1651" s="291">
        <v>0</v>
      </c>
      <c r="Q1651" s="291"/>
      <c r="R1651" s="287">
        <f t="shared" si="1423"/>
        <v>0</v>
      </c>
      <c r="S1651" s="291">
        <v>0</v>
      </c>
      <c r="T1651" s="291"/>
      <c r="U1651" s="291"/>
      <c r="V1651" s="291"/>
      <c r="W1651" s="291"/>
      <c r="X1651" s="291"/>
      <c r="Y1651" s="291"/>
      <c r="Z1651" s="291"/>
      <c r="AA1651" s="291">
        <f t="shared" si="1587"/>
        <v>0</v>
      </c>
      <c r="AB1651" s="291">
        <f t="shared" si="1425"/>
        <v>0</v>
      </c>
      <c r="AC1651" s="113" t="e">
        <f t="shared" si="1426"/>
        <v>#DIV/0!</v>
      </c>
    </row>
    <row r="1652" spans="1:29" s="21" customFormat="1" hidden="1" x14ac:dyDescent="0.2">
      <c r="A1652" s="92"/>
      <c r="B1652" s="111" t="s">
        <v>971</v>
      </c>
      <c r="C1652" s="112" t="s">
        <v>1002</v>
      </c>
      <c r="D1652" s="291">
        <v>0</v>
      </c>
      <c r="E1652" s="285">
        <f>SUM('ADICIONES  2018'!C1652:M1652)</f>
        <v>0</v>
      </c>
      <c r="F1652" s="291">
        <v>0</v>
      </c>
      <c r="G1652" s="291"/>
      <c r="H1652" s="291"/>
      <c r="I1652" s="291"/>
      <c r="J1652" s="291"/>
      <c r="K1652" s="285">
        <f t="shared" si="1585"/>
        <v>0</v>
      </c>
      <c r="L1652" s="291"/>
      <c r="M1652" s="291"/>
      <c r="N1652" s="291"/>
      <c r="O1652" s="291"/>
      <c r="P1652" s="291">
        <v>0</v>
      </c>
      <c r="Q1652" s="291"/>
      <c r="R1652" s="285">
        <f t="shared" si="1423"/>
        <v>0</v>
      </c>
      <c r="S1652" s="291">
        <v>0</v>
      </c>
      <c r="T1652" s="291"/>
      <c r="U1652" s="291"/>
      <c r="V1652" s="291"/>
      <c r="W1652" s="291"/>
      <c r="X1652" s="291"/>
      <c r="Y1652" s="291"/>
      <c r="Z1652" s="291"/>
      <c r="AA1652" s="291">
        <f t="shared" si="1587"/>
        <v>0</v>
      </c>
      <c r="AB1652" s="291">
        <f t="shared" si="1425"/>
        <v>0</v>
      </c>
      <c r="AC1652" s="113" t="e">
        <f t="shared" si="1426"/>
        <v>#DIV/0!</v>
      </c>
    </row>
    <row r="1653" spans="1:29" s="21" customFormat="1" hidden="1" x14ac:dyDescent="0.2">
      <c r="A1653" s="92"/>
      <c r="B1653" s="111" t="s">
        <v>972</v>
      </c>
      <c r="C1653" s="112" t="s">
        <v>1799</v>
      </c>
      <c r="D1653" s="291">
        <v>0</v>
      </c>
      <c r="E1653" s="285">
        <f>SUM('ADICIONES  2018'!C1653:M1653)</f>
        <v>0</v>
      </c>
      <c r="F1653" s="291">
        <v>0</v>
      </c>
      <c r="G1653" s="291"/>
      <c r="H1653" s="291"/>
      <c r="I1653" s="291"/>
      <c r="J1653" s="291"/>
      <c r="K1653" s="285">
        <f t="shared" si="1585"/>
        <v>0</v>
      </c>
      <c r="L1653" s="291"/>
      <c r="M1653" s="291"/>
      <c r="N1653" s="291"/>
      <c r="O1653" s="291"/>
      <c r="P1653" s="291">
        <v>0</v>
      </c>
      <c r="Q1653" s="291"/>
      <c r="R1653" s="285">
        <f t="shared" si="1423"/>
        <v>0</v>
      </c>
      <c r="S1653" s="291">
        <v>0</v>
      </c>
      <c r="T1653" s="291"/>
      <c r="U1653" s="291"/>
      <c r="V1653" s="291"/>
      <c r="W1653" s="291"/>
      <c r="X1653" s="291"/>
      <c r="Y1653" s="291"/>
      <c r="Z1653" s="291"/>
      <c r="AA1653" s="291">
        <f t="shared" si="1587"/>
        <v>0</v>
      </c>
      <c r="AB1653" s="291">
        <f t="shared" si="1425"/>
        <v>0</v>
      </c>
      <c r="AC1653" s="113" t="e">
        <f t="shared" si="1426"/>
        <v>#DIV/0!</v>
      </c>
    </row>
    <row r="1654" spans="1:29" s="21" customFormat="1" hidden="1" x14ac:dyDescent="0.2">
      <c r="A1654" s="92"/>
      <c r="B1654" s="111" t="s">
        <v>972</v>
      </c>
      <c r="C1654" s="112" t="s">
        <v>1799</v>
      </c>
      <c r="D1654" s="291">
        <v>0</v>
      </c>
      <c r="E1654" s="285">
        <f>SUM('ADICIONES  2018'!C1654:M1654)</f>
        <v>0</v>
      </c>
      <c r="F1654" s="291">
        <v>0</v>
      </c>
      <c r="G1654" s="291"/>
      <c r="H1654" s="291"/>
      <c r="I1654" s="291"/>
      <c r="J1654" s="291"/>
      <c r="K1654" s="285">
        <f t="shared" si="1585"/>
        <v>0</v>
      </c>
      <c r="L1654" s="291"/>
      <c r="M1654" s="291"/>
      <c r="N1654" s="291"/>
      <c r="O1654" s="291"/>
      <c r="P1654" s="291">
        <v>0</v>
      </c>
      <c r="Q1654" s="291"/>
      <c r="R1654" s="285">
        <f t="shared" si="1423"/>
        <v>0</v>
      </c>
      <c r="S1654" s="291">
        <v>0</v>
      </c>
      <c r="T1654" s="291"/>
      <c r="U1654" s="291"/>
      <c r="V1654" s="291"/>
      <c r="W1654" s="291"/>
      <c r="X1654" s="291"/>
      <c r="Y1654" s="291"/>
      <c r="Z1654" s="291"/>
      <c r="AA1654" s="291">
        <f t="shared" si="1587"/>
        <v>0</v>
      </c>
      <c r="AB1654" s="291">
        <f t="shared" si="1425"/>
        <v>0</v>
      </c>
      <c r="AC1654" s="113" t="e">
        <f t="shared" si="1426"/>
        <v>#DIV/0!</v>
      </c>
    </row>
    <row r="1655" spans="1:29" hidden="1" x14ac:dyDescent="0.2">
      <c r="B1655" s="97" t="s">
        <v>972</v>
      </c>
      <c r="C1655" s="98" t="s">
        <v>1799</v>
      </c>
      <c r="D1655" s="291">
        <v>0</v>
      </c>
      <c r="E1655" s="285">
        <f>SUM('ADICIONES  2018'!C1655:M1655)</f>
        <v>0</v>
      </c>
      <c r="F1655" s="291">
        <v>0</v>
      </c>
      <c r="G1655" s="291"/>
      <c r="H1655" s="291"/>
      <c r="I1655" s="291"/>
      <c r="J1655" s="291"/>
      <c r="K1655" s="287">
        <f t="shared" si="1585"/>
        <v>0</v>
      </c>
      <c r="L1655" s="291"/>
      <c r="M1655" s="291"/>
      <c r="N1655" s="291"/>
      <c r="O1655" s="291"/>
      <c r="P1655" s="291">
        <v>0</v>
      </c>
      <c r="Q1655" s="291"/>
      <c r="R1655" s="287">
        <f t="shared" si="1423"/>
        <v>0</v>
      </c>
      <c r="S1655" s="291">
        <v>0</v>
      </c>
      <c r="T1655" s="291"/>
      <c r="U1655" s="291"/>
      <c r="V1655" s="291"/>
      <c r="W1655" s="291"/>
      <c r="X1655" s="291"/>
      <c r="Y1655" s="291"/>
      <c r="Z1655" s="291"/>
      <c r="AA1655" s="290">
        <f t="shared" si="1587"/>
        <v>0</v>
      </c>
      <c r="AB1655" s="290">
        <f t="shared" si="1425"/>
        <v>0</v>
      </c>
      <c r="AC1655" s="113" t="e">
        <f t="shared" si="1426"/>
        <v>#DIV/0!</v>
      </c>
    </row>
    <row r="1656" spans="1:29" s="21" customFormat="1" hidden="1" x14ac:dyDescent="0.2">
      <c r="A1656" s="92"/>
      <c r="B1656" s="111" t="s">
        <v>972</v>
      </c>
      <c r="C1656" s="98" t="s">
        <v>1799</v>
      </c>
      <c r="D1656" s="291">
        <v>0</v>
      </c>
      <c r="E1656" s="285">
        <f>SUM('ADICIONES  2018'!C1656:M1656)</f>
        <v>0</v>
      </c>
      <c r="F1656" s="291">
        <v>0</v>
      </c>
      <c r="G1656" s="291"/>
      <c r="H1656" s="291"/>
      <c r="I1656" s="291"/>
      <c r="J1656" s="291"/>
      <c r="K1656" s="285">
        <f t="shared" si="1585"/>
        <v>0</v>
      </c>
      <c r="L1656" s="291"/>
      <c r="M1656" s="291"/>
      <c r="N1656" s="291"/>
      <c r="O1656" s="291"/>
      <c r="P1656" s="291">
        <v>0</v>
      </c>
      <c r="Q1656" s="291"/>
      <c r="R1656" s="285">
        <f t="shared" si="1423"/>
        <v>0</v>
      </c>
      <c r="S1656" s="291">
        <v>0</v>
      </c>
      <c r="T1656" s="291"/>
      <c r="U1656" s="291"/>
      <c r="V1656" s="291"/>
      <c r="W1656" s="291"/>
      <c r="X1656" s="291"/>
      <c r="Y1656" s="291"/>
      <c r="Z1656" s="291"/>
      <c r="AA1656" s="291">
        <f t="shared" si="1587"/>
        <v>0</v>
      </c>
      <c r="AB1656" s="291">
        <f t="shared" si="1425"/>
        <v>0</v>
      </c>
      <c r="AC1656" s="113" t="e">
        <f t="shared" ref="AC1656:AC1666" si="1588">+AB1656/K1656</f>
        <v>#DIV/0!</v>
      </c>
    </row>
    <row r="1657" spans="1:29" hidden="1" x14ac:dyDescent="0.2">
      <c r="B1657" s="97" t="s">
        <v>972</v>
      </c>
      <c r="C1657" s="98" t="s">
        <v>1799</v>
      </c>
      <c r="D1657" s="291">
        <v>0</v>
      </c>
      <c r="E1657" s="285">
        <f>SUM('ADICIONES  2018'!C1657:M1657)</f>
        <v>0</v>
      </c>
      <c r="F1657" s="291">
        <v>0</v>
      </c>
      <c r="G1657" s="291"/>
      <c r="H1657" s="291"/>
      <c r="I1657" s="291"/>
      <c r="J1657" s="291"/>
      <c r="K1657" s="287">
        <f t="shared" si="1585"/>
        <v>0</v>
      </c>
      <c r="L1657" s="291"/>
      <c r="M1657" s="291"/>
      <c r="N1657" s="291"/>
      <c r="O1657" s="291"/>
      <c r="P1657" s="291">
        <v>0</v>
      </c>
      <c r="Q1657" s="291"/>
      <c r="R1657" s="287">
        <f t="shared" si="1423"/>
        <v>0</v>
      </c>
      <c r="S1657" s="291">
        <v>0</v>
      </c>
      <c r="T1657" s="291"/>
      <c r="U1657" s="291"/>
      <c r="V1657" s="291"/>
      <c r="W1657" s="291"/>
      <c r="X1657" s="291"/>
      <c r="Y1657" s="291"/>
      <c r="Z1657" s="291"/>
      <c r="AA1657" s="290">
        <f t="shared" si="1587"/>
        <v>0</v>
      </c>
      <c r="AB1657" s="290">
        <f t="shared" si="1425"/>
        <v>0</v>
      </c>
      <c r="AC1657" s="113" t="e">
        <f t="shared" si="1588"/>
        <v>#DIV/0!</v>
      </c>
    </row>
    <row r="1658" spans="1:29" ht="28.5" hidden="1" x14ac:dyDescent="0.2">
      <c r="B1658" s="97" t="s">
        <v>973</v>
      </c>
      <c r="C1658" s="98" t="s">
        <v>1800</v>
      </c>
      <c r="D1658" s="291">
        <v>0</v>
      </c>
      <c r="E1658" s="285">
        <f>SUM('ADICIONES  2018'!C1658:M1658)</f>
        <v>0</v>
      </c>
      <c r="F1658" s="291">
        <v>0</v>
      </c>
      <c r="G1658" s="291"/>
      <c r="H1658" s="291"/>
      <c r="I1658" s="291"/>
      <c r="J1658" s="291"/>
      <c r="K1658" s="287">
        <f t="shared" si="1585"/>
        <v>0</v>
      </c>
      <c r="L1658" s="291"/>
      <c r="M1658" s="291"/>
      <c r="N1658" s="291"/>
      <c r="O1658" s="291"/>
      <c r="P1658" s="291">
        <v>0</v>
      </c>
      <c r="Q1658" s="291"/>
      <c r="R1658" s="287">
        <f t="shared" si="1423"/>
        <v>0</v>
      </c>
      <c r="S1658" s="291">
        <v>0</v>
      </c>
      <c r="T1658" s="291"/>
      <c r="U1658" s="291"/>
      <c r="V1658" s="291"/>
      <c r="W1658" s="291"/>
      <c r="X1658" s="291"/>
      <c r="Y1658" s="291"/>
      <c r="Z1658" s="291"/>
      <c r="AA1658" s="290">
        <f t="shared" si="1587"/>
        <v>0</v>
      </c>
      <c r="AB1658" s="290">
        <f t="shared" si="1425"/>
        <v>0</v>
      </c>
      <c r="AC1658" s="113" t="e">
        <f t="shared" si="1588"/>
        <v>#DIV/0!</v>
      </c>
    </row>
    <row r="1659" spans="1:29" ht="28.5" hidden="1" x14ac:dyDescent="0.2">
      <c r="B1659" s="97" t="s">
        <v>973</v>
      </c>
      <c r="C1659" s="98" t="s">
        <v>1800</v>
      </c>
      <c r="D1659" s="291">
        <v>0</v>
      </c>
      <c r="E1659" s="285">
        <f>SUM('ADICIONES  2018'!C1659:M1659)</f>
        <v>0</v>
      </c>
      <c r="F1659" s="291">
        <v>0</v>
      </c>
      <c r="G1659" s="291"/>
      <c r="H1659" s="291"/>
      <c r="I1659" s="291"/>
      <c r="J1659" s="291"/>
      <c r="K1659" s="287">
        <f t="shared" si="1585"/>
        <v>0</v>
      </c>
      <c r="L1659" s="291"/>
      <c r="M1659" s="291"/>
      <c r="N1659" s="291"/>
      <c r="O1659" s="291"/>
      <c r="P1659" s="291">
        <v>0</v>
      </c>
      <c r="Q1659" s="291"/>
      <c r="R1659" s="287">
        <f t="shared" ref="R1659:R1664" si="1589">SUM(L1659:Q1659)</f>
        <v>0</v>
      </c>
      <c r="S1659" s="291">
        <v>0</v>
      </c>
      <c r="T1659" s="291"/>
      <c r="U1659" s="291"/>
      <c r="V1659" s="291"/>
      <c r="W1659" s="291"/>
      <c r="X1659" s="291"/>
      <c r="Y1659" s="291"/>
      <c r="Z1659" s="291"/>
      <c r="AA1659" s="290">
        <f t="shared" ref="AA1659:AA1664" si="1590">SUM(S1659:Z1659)</f>
        <v>0</v>
      </c>
      <c r="AB1659" s="290">
        <f t="shared" ref="AB1659:AB1664" si="1591">+AA1659+R1659</f>
        <v>0</v>
      </c>
      <c r="AC1659" s="113" t="e">
        <f t="shared" si="1588"/>
        <v>#DIV/0!</v>
      </c>
    </row>
    <row r="1660" spans="1:29" s="21" customFormat="1" ht="28.5" hidden="1" x14ac:dyDescent="0.2">
      <c r="A1660" s="92"/>
      <c r="B1660" s="111" t="s">
        <v>973</v>
      </c>
      <c r="C1660" s="98" t="s">
        <v>1800</v>
      </c>
      <c r="D1660" s="291">
        <v>0</v>
      </c>
      <c r="E1660" s="285">
        <f>SUM('ADICIONES  2018'!C1660:M1660)</f>
        <v>0</v>
      </c>
      <c r="F1660" s="291">
        <v>0</v>
      </c>
      <c r="G1660" s="291"/>
      <c r="H1660" s="291"/>
      <c r="I1660" s="291"/>
      <c r="J1660" s="291"/>
      <c r="K1660" s="285">
        <f t="shared" si="1585"/>
        <v>0</v>
      </c>
      <c r="L1660" s="291"/>
      <c r="M1660" s="291"/>
      <c r="N1660" s="291"/>
      <c r="O1660" s="291"/>
      <c r="P1660" s="291">
        <v>0</v>
      </c>
      <c r="Q1660" s="291"/>
      <c r="R1660" s="285">
        <f t="shared" si="1589"/>
        <v>0</v>
      </c>
      <c r="S1660" s="291">
        <v>0</v>
      </c>
      <c r="T1660" s="291"/>
      <c r="U1660" s="291"/>
      <c r="V1660" s="291"/>
      <c r="W1660" s="291"/>
      <c r="X1660" s="291"/>
      <c r="Y1660" s="291"/>
      <c r="Z1660" s="291"/>
      <c r="AA1660" s="291">
        <f t="shared" si="1590"/>
        <v>0</v>
      </c>
      <c r="AB1660" s="291">
        <f t="shared" si="1591"/>
        <v>0</v>
      </c>
      <c r="AC1660" s="113" t="e">
        <f t="shared" si="1588"/>
        <v>#DIV/0!</v>
      </c>
    </row>
    <row r="1661" spans="1:29" s="21" customFormat="1" ht="30" hidden="1" x14ac:dyDescent="0.2">
      <c r="A1661" s="92"/>
      <c r="B1661" s="111" t="s">
        <v>973</v>
      </c>
      <c r="C1661" s="112" t="s">
        <v>1800</v>
      </c>
      <c r="D1661" s="291">
        <v>0</v>
      </c>
      <c r="E1661" s="285">
        <f>SUM('ADICIONES  2018'!C1661:M1661)</f>
        <v>0</v>
      </c>
      <c r="F1661" s="291">
        <v>0</v>
      </c>
      <c r="G1661" s="291"/>
      <c r="H1661" s="291"/>
      <c r="I1661" s="291"/>
      <c r="J1661" s="291"/>
      <c r="K1661" s="285">
        <f t="shared" si="1585"/>
        <v>0</v>
      </c>
      <c r="L1661" s="291"/>
      <c r="M1661" s="291"/>
      <c r="N1661" s="291"/>
      <c r="O1661" s="291"/>
      <c r="P1661" s="291">
        <v>0</v>
      </c>
      <c r="Q1661" s="291"/>
      <c r="R1661" s="285">
        <f t="shared" si="1589"/>
        <v>0</v>
      </c>
      <c r="S1661" s="291">
        <v>0</v>
      </c>
      <c r="T1661" s="291"/>
      <c r="U1661" s="291"/>
      <c r="V1661" s="291"/>
      <c r="W1661" s="291"/>
      <c r="X1661" s="291"/>
      <c r="Y1661" s="291"/>
      <c r="Z1661" s="291"/>
      <c r="AA1661" s="291">
        <f t="shared" si="1590"/>
        <v>0</v>
      </c>
      <c r="AB1661" s="291">
        <f t="shared" si="1591"/>
        <v>0</v>
      </c>
      <c r="AC1661" s="113" t="e">
        <f t="shared" si="1588"/>
        <v>#DIV/0!</v>
      </c>
    </row>
    <row r="1662" spans="1:29" ht="28.5" hidden="1" x14ac:dyDescent="0.2">
      <c r="B1662" s="97" t="s">
        <v>973</v>
      </c>
      <c r="C1662" s="98" t="s">
        <v>1800</v>
      </c>
      <c r="D1662" s="291">
        <v>0</v>
      </c>
      <c r="E1662" s="285">
        <f>SUM('ADICIONES  2018'!C1662:M1662)</f>
        <v>0</v>
      </c>
      <c r="F1662" s="291">
        <v>0</v>
      </c>
      <c r="G1662" s="291"/>
      <c r="H1662" s="291"/>
      <c r="I1662" s="291"/>
      <c r="J1662" s="291"/>
      <c r="K1662" s="287">
        <f t="shared" si="1585"/>
        <v>0</v>
      </c>
      <c r="L1662" s="291"/>
      <c r="M1662" s="291"/>
      <c r="N1662" s="291"/>
      <c r="O1662" s="291"/>
      <c r="P1662" s="291">
        <v>0</v>
      </c>
      <c r="Q1662" s="291"/>
      <c r="R1662" s="287">
        <f t="shared" si="1589"/>
        <v>0</v>
      </c>
      <c r="S1662" s="291">
        <v>0</v>
      </c>
      <c r="T1662" s="291"/>
      <c r="U1662" s="291"/>
      <c r="V1662" s="291"/>
      <c r="W1662" s="291"/>
      <c r="X1662" s="291"/>
      <c r="Y1662" s="291"/>
      <c r="Z1662" s="291"/>
      <c r="AA1662" s="290">
        <f t="shared" si="1590"/>
        <v>0</v>
      </c>
      <c r="AB1662" s="290">
        <f t="shared" si="1591"/>
        <v>0</v>
      </c>
      <c r="AC1662" s="113" t="e">
        <f t="shared" si="1588"/>
        <v>#DIV/0!</v>
      </c>
    </row>
    <row r="1663" spans="1:29" ht="28.5" hidden="1" x14ac:dyDescent="0.2">
      <c r="B1663" s="97" t="s">
        <v>973</v>
      </c>
      <c r="C1663" s="98" t="s">
        <v>1800</v>
      </c>
      <c r="D1663" s="291">
        <v>0</v>
      </c>
      <c r="E1663" s="285">
        <f>SUM('ADICIONES  2018'!C1663:M1663)</f>
        <v>0</v>
      </c>
      <c r="F1663" s="291">
        <v>0</v>
      </c>
      <c r="G1663" s="291"/>
      <c r="H1663" s="291"/>
      <c r="I1663" s="291"/>
      <c r="J1663" s="291"/>
      <c r="K1663" s="287">
        <f t="shared" si="1585"/>
        <v>0</v>
      </c>
      <c r="L1663" s="291"/>
      <c r="M1663" s="291"/>
      <c r="N1663" s="291"/>
      <c r="O1663" s="291"/>
      <c r="P1663" s="291">
        <v>0</v>
      </c>
      <c r="Q1663" s="291"/>
      <c r="R1663" s="287">
        <f t="shared" si="1589"/>
        <v>0</v>
      </c>
      <c r="S1663" s="291">
        <v>0</v>
      </c>
      <c r="T1663" s="291"/>
      <c r="U1663" s="291"/>
      <c r="V1663" s="291"/>
      <c r="W1663" s="291"/>
      <c r="X1663" s="291"/>
      <c r="Y1663" s="291"/>
      <c r="Z1663" s="291"/>
      <c r="AA1663" s="290">
        <f t="shared" si="1590"/>
        <v>0</v>
      </c>
      <c r="AB1663" s="290">
        <f t="shared" si="1591"/>
        <v>0</v>
      </c>
      <c r="AC1663" s="113" t="e">
        <f t="shared" si="1588"/>
        <v>#DIV/0!</v>
      </c>
    </row>
    <row r="1664" spans="1:29" s="21" customFormat="1" ht="30" hidden="1" x14ac:dyDescent="0.2">
      <c r="A1664" s="92"/>
      <c r="B1664" s="111" t="s">
        <v>973</v>
      </c>
      <c r="C1664" s="112" t="s">
        <v>1800</v>
      </c>
      <c r="D1664" s="291">
        <v>0</v>
      </c>
      <c r="E1664" s="285">
        <f>SUM('ADICIONES  2018'!C1664:M1664)</f>
        <v>0</v>
      </c>
      <c r="F1664" s="291">
        <v>0</v>
      </c>
      <c r="G1664" s="291"/>
      <c r="H1664" s="291"/>
      <c r="I1664" s="291"/>
      <c r="J1664" s="291"/>
      <c r="K1664" s="285">
        <f t="shared" si="1585"/>
        <v>0</v>
      </c>
      <c r="L1664" s="291"/>
      <c r="M1664" s="291"/>
      <c r="N1664" s="291"/>
      <c r="O1664" s="291"/>
      <c r="P1664" s="291">
        <v>0</v>
      </c>
      <c r="Q1664" s="291"/>
      <c r="R1664" s="285">
        <f t="shared" si="1589"/>
        <v>0</v>
      </c>
      <c r="S1664" s="291">
        <v>0</v>
      </c>
      <c r="T1664" s="291"/>
      <c r="U1664" s="291"/>
      <c r="V1664" s="291"/>
      <c r="W1664" s="291"/>
      <c r="X1664" s="291"/>
      <c r="Y1664" s="291"/>
      <c r="Z1664" s="291"/>
      <c r="AA1664" s="291">
        <f t="shared" si="1590"/>
        <v>0</v>
      </c>
      <c r="AB1664" s="291">
        <f t="shared" si="1591"/>
        <v>0</v>
      </c>
      <c r="AC1664" s="113" t="e">
        <f t="shared" si="1588"/>
        <v>#DIV/0!</v>
      </c>
    </row>
    <row r="1665" spans="1:29" ht="28.5" hidden="1" x14ac:dyDescent="0.2">
      <c r="B1665" s="97" t="s">
        <v>973</v>
      </c>
      <c r="C1665" s="98" t="s">
        <v>1800</v>
      </c>
      <c r="D1665" s="291">
        <v>0</v>
      </c>
      <c r="E1665" s="285">
        <f>SUM('ADICIONES  2018'!C1665:M1665)</f>
        <v>0</v>
      </c>
      <c r="F1665" s="291">
        <v>0</v>
      </c>
      <c r="G1665" s="291"/>
      <c r="H1665" s="291"/>
      <c r="I1665" s="291"/>
      <c r="J1665" s="291"/>
      <c r="K1665" s="287">
        <f t="shared" ref="K1665:K1728" si="1592">+D1665+E1665-F1665+G1665-H1665</f>
        <v>0</v>
      </c>
      <c r="L1665" s="291"/>
      <c r="M1665" s="291"/>
      <c r="N1665" s="291"/>
      <c r="O1665" s="291"/>
      <c r="P1665" s="291">
        <v>0</v>
      </c>
      <c r="Q1665" s="291"/>
      <c r="R1665" s="287">
        <f>SUM(L1665:Q1665)</f>
        <v>0</v>
      </c>
      <c r="S1665" s="291">
        <v>0</v>
      </c>
      <c r="T1665" s="291"/>
      <c r="U1665" s="291"/>
      <c r="V1665" s="291"/>
      <c r="W1665" s="291"/>
      <c r="X1665" s="291"/>
      <c r="Y1665" s="291"/>
      <c r="Z1665" s="291"/>
      <c r="AA1665" s="290">
        <f>SUM(S1665:Z1665)</f>
        <v>0</v>
      </c>
      <c r="AB1665" s="290">
        <f>+AA1665+R1665</f>
        <v>0</v>
      </c>
      <c r="AC1665" s="113" t="e">
        <f t="shared" si="1588"/>
        <v>#DIV/0!</v>
      </c>
    </row>
    <row r="1666" spans="1:29" ht="28.5" hidden="1" x14ac:dyDescent="0.2">
      <c r="B1666" s="97" t="s">
        <v>973</v>
      </c>
      <c r="C1666" s="98" t="s">
        <v>1800</v>
      </c>
      <c r="D1666" s="291">
        <v>0</v>
      </c>
      <c r="E1666" s="285">
        <f>SUM('ADICIONES  2018'!C1666:M1666)</f>
        <v>0</v>
      </c>
      <c r="F1666" s="291">
        <v>0</v>
      </c>
      <c r="G1666" s="291"/>
      <c r="H1666" s="291"/>
      <c r="I1666" s="291"/>
      <c r="J1666" s="291"/>
      <c r="K1666" s="287">
        <f t="shared" si="1592"/>
        <v>0</v>
      </c>
      <c r="L1666" s="291"/>
      <c r="M1666" s="291"/>
      <c r="N1666" s="291"/>
      <c r="O1666" s="291"/>
      <c r="P1666" s="291">
        <v>0</v>
      </c>
      <c r="Q1666" s="291"/>
      <c r="R1666" s="287">
        <f>SUM(L1666:Q1666)</f>
        <v>0</v>
      </c>
      <c r="S1666" s="291">
        <v>0</v>
      </c>
      <c r="T1666" s="291"/>
      <c r="U1666" s="291"/>
      <c r="V1666" s="291"/>
      <c r="W1666" s="291"/>
      <c r="X1666" s="291"/>
      <c r="Y1666" s="291"/>
      <c r="Z1666" s="291"/>
      <c r="AA1666" s="290">
        <f>SUM(S1666:Z1666)</f>
        <v>0</v>
      </c>
      <c r="AB1666" s="290">
        <f>+AA1666+R1666</f>
        <v>0</v>
      </c>
      <c r="AC1666" s="113" t="e">
        <f t="shared" si="1588"/>
        <v>#DIV/0!</v>
      </c>
    </row>
    <row r="1667" spans="1:29" s="79" customFormat="1" ht="31.5" x14ac:dyDescent="0.2">
      <c r="A1667" s="363"/>
      <c r="B1667" s="110" t="s">
        <v>974</v>
      </c>
      <c r="C1667" s="106" t="s">
        <v>1010</v>
      </c>
      <c r="D1667" s="289">
        <v>0</v>
      </c>
      <c r="E1667" s="105">
        <f>SUM('ADICIONES  2018'!C1667:M1667)</f>
        <v>0</v>
      </c>
      <c r="F1667" s="289"/>
      <c r="G1667" s="289"/>
      <c r="H1667" s="289"/>
      <c r="I1667" s="289"/>
      <c r="J1667" s="289"/>
      <c r="K1667" s="105">
        <f t="shared" si="1592"/>
        <v>0</v>
      </c>
      <c r="L1667" s="289"/>
      <c r="M1667" s="289"/>
      <c r="N1667" s="289"/>
      <c r="O1667" s="289"/>
      <c r="P1667" s="289"/>
      <c r="Q1667" s="289"/>
      <c r="R1667" s="105">
        <f>SUM(L1667:Q1667)</f>
        <v>0</v>
      </c>
      <c r="S1667" s="289"/>
      <c r="T1667" s="289"/>
      <c r="U1667" s="289"/>
      <c r="V1667" s="289"/>
      <c r="W1667" s="289"/>
      <c r="X1667" s="289"/>
      <c r="Y1667" s="289"/>
      <c r="Z1667" s="289"/>
      <c r="AA1667" s="289">
        <f>SUM(S1667:Z1667)</f>
        <v>0</v>
      </c>
      <c r="AB1667" s="289">
        <f>+AA1667+R1667</f>
        <v>0</v>
      </c>
      <c r="AC1667" s="104">
        <v>0</v>
      </c>
    </row>
    <row r="1668" spans="1:29" s="79" customFormat="1" ht="28.5" x14ac:dyDescent="0.2">
      <c r="A1668" s="363"/>
      <c r="B1668" s="97" t="s">
        <v>974</v>
      </c>
      <c r="C1668" s="98" t="s">
        <v>999</v>
      </c>
      <c r="D1668" s="289">
        <v>0</v>
      </c>
      <c r="E1668" s="285">
        <f>SUM('ADICIONES  2018'!C1668:M1668)</f>
        <v>6554062.1500000004</v>
      </c>
      <c r="F1668" s="291">
        <v>0</v>
      </c>
      <c r="G1668" s="289"/>
      <c r="H1668" s="289"/>
      <c r="I1668" s="289"/>
      <c r="J1668" s="289"/>
      <c r="K1668" s="287">
        <f t="shared" si="1592"/>
        <v>6554062.1500000004</v>
      </c>
      <c r="L1668" s="289"/>
      <c r="M1668" s="289"/>
      <c r="N1668" s="289"/>
      <c r="O1668" s="289"/>
      <c r="P1668" s="289">
        <v>0</v>
      </c>
      <c r="Q1668" s="289"/>
      <c r="R1668" s="287">
        <f>SUM(L1668:Q1668)</f>
        <v>0</v>
      </c>
      <c r="S1668" s="291">
        <v>6554062.1500000004</v>
      </c>
      <c r="T1668" s="289"/>
      <c r="U1668" s="289"/>
      <c r="V1668" s="289"/>
      <c r="W1668" s="289">
        <v>0</v>
      </c>
      <c r="X1668" s="289"/>
      <c r="Y1668" s="289"/>
      <c r="Z1668" s="289"/>
      <c r="AA1668" s="290">
        <f>SUM(S1668:Z1668)</f>
        <v>6554062.1500000004</v>
      </c>
      <c r="AB1668" s="290">
        <f>+AA1668+R1668</f>
        <v>6554062.1500000004</v>
      </c>
      <c r="AC1668" s="37">
        <f t="shared" ref="AC1668:AC1736" si="1593">+AB1668/K1668</f>
        <v>1</v>
      </c>
    </row>
    <row r="1669" spans="1:29" ht="28.5" x14ac:dyDescent="0.2">
      <c r="B1669" s="97" t="s">
        <v>974</v>
      </c>
      <c r="C1669" s="98" t="s">
        <v>999</v>
      </c>
      <c r="D1669" s="291">
        <v>0</v>
      </c>
      <c r="E1669" s="285">
        <f>SUM('ADICIONES  2018'!C1669:M1669)</f>
        <v>382935060.42000002</v>
      </c>
      <c r="F1669" s="291">
        <v>327941184.13</v>
      </c>
      <c r="G1669" s="291"/>
      <c r="H1669" s="291"/>
      <c r="I1669" s="291"/>
      <c r="J1669" s="291"/>
      <c r="K1669" s="287">
        <f t="shared" si="1592"/>
        <v>54993876.290000021</v>
      </c>
      <c r="L1669" s="291"/>
      <c r="M1669" s="291"/>
      <c r="N1669" s="291"/>
      <c r="O1669" s="291"/>
      <c r="P1669" s="291">
        <v>0</v>
      </c>
      <c r="Q1669" s="291"/>
      <c r="R1669" s="287">
        <f t="shared" ref="R1669:R1737" si="1594">SUM(L1669:Q1669)</f>
        <v>0</v>
      </c>
      <c r="S1669" s="291">
        <v>54993876.289999999</v>
      </c>
      <c r="T1669" s="291"/>
      <c r="U1669" s="291"/>
      <c r="V1669" s="291"/>
      <c r="W1669" s="291">
        <v>0</v>
      </c>
      <c r="X1669" s="291"/>
      <c r="Y1669" s="291"/>
      <c r="Z1669" s="291"/>
      <c r="AA1669" s="290">
        <f>SUM(S1669:Z1669)</f>
        <v>54993876.289999999</v>
      </c>
      <c r="AB1669" s="290">
        <f>+AA1669+R1669</f>
        <v>54993876.289999999</v>
      </c>
      <c r="AC1669" s="37">
        <f t="shared" si="1593"/>
        <v>0.99999999999999956</v>
      </c>
    </row>
    <row r="1670" spans="1:29" ht="28.5" x14ac:dyDescent="0.2">
      <c r="B1670" s="97" t="s">
        <v>974</v>
      </c>
      <c r="C1670" s="98" t="s">
        <v>999</v>
      </c>
      <c r="D1670" s="291">
        <v>0</v>
      </c>
      <c r="E1670" s="285">
        <f>SUM('ADICIONES  2018'!C1670:M1670)</f>
        <v>479999880</v>
      </c>
      <c r="F1670" s="291">
        <v>0</v>
      </c>
      <c r="G1670" s="291"/>
      <c r="H1670" s="291"/>
      <c r="I1670" s="291"/>
      <c r="J1670" s="291"/>
      <c r="K1670" s="287">
        <f t="shared" si="1592"/>
        <v>479999880</v>
      </c>
      <c r="L1670" s="291"/>
      <c r="M1670" s="291"/>
      <c r="N1670" s="291"/>
      <c r="O1670" s="291"/>
      <c r="P1670" s="291">
        <v>0</v>
      </c>
      <c r="Q1670" s="291"/>
      <c r="R1670" s="287">
        <f t="shared" si="1594"/>
        <v>0</v>
      </c>
      <c r="S1670" s="291">
        <v>479999880</v>
      </c>
      <c r="T1670" s="291"/>
      <c r="U1670" s="291"/>
      <c r="V1670" s="291"/>
      <c r="W1670" s="291">
        <v>0</v>
      </c>
      <c r="X1670" s="291"/>
      <c r="Y1670" s="291"/>
      <c r="Z1670" s="291"/>
      <c r="AA1670" s="290">
        <f t="shared" ref="AA1670:AA1738" si="1595">SUM(S1670:Z1670)</f>
        <v>479999880</v>
      </c>
      <c r="AB1670" s="290">
        <f t="shared" ref="AB1670:AB1738" si="1596">+AA1670+R1670</f>
        <v>479999880</v>
      </c>
      <c r="AC1670" s="37">
        <f t="shared" si="1593"/>
        <v>1</v>
      </c>
    </row>
    <row r="1671" spans="1:29" ht="28.5" x14ac:dyDescent="0.2">
      <c r="B1671" s="97" t="s">
        <v>974</v>
      </c>
      <c r="C1671" s="98" t="s">
        <v>999</v>
      </c>
      <c r="D1671" s="291"/>
      <c r="E1671" s="285">
        <f>SUM('ADICIONES  2018'!C1671:M1671)</f>
        <v>452365263.68000001</v>
      </c>
      <c r="F1671" s="291"/>
      <c r="G1671" s="291"/>
      <c r="H1671" s="291"/>
      <c r="I1671" s="291"/>
      <c r="J1671" s="291"/>
      <c r="K1671" s="287">
        <f t="shared" si="1592"/>
        <v>452365263.68000001</v>
      </c>
      <c r="L1671" s="291"/>
      <c r="M1671" s="291"/>
      <c r="N1671" s="291"/>
      <c r="O1671" s="291"/>
      <c r="P1671" s="291"/>
      <c r="Q1671" s="291"/>
      <c r="R1671" s="287">
        <f t="shared" si="1594"/>
        <v>0</v>
      </c>
      <c r="S1671" s="291">
        <v>0</v>
      </c>
      <c r="T1671" s="291"/>
      <c r="U1671" s="291"/>
      <c r="V1671" s="291"/>
      <c r="W1671" s="291">
        <v>0</v>
      </c>
      <c r="X1671" s="291"/>
      <c r="Y1671" s="291"/>
      <c r="Z1671" s="291"/>
      <c r="AA1671" s="290">
        <f t="shared" si="1595"/>
        <v>0</v>
      </c>
      <c r="AB1671" s="290">
        <f t="shared" si="1596"/>
        <v>0</v>
      </c>
      <c r="AC1671" s="37">
        <f t="shared" si="1593"/>
        <v>0</v>
      </c>
    </row>
    <row r="1672" spans="1:29" ht="28.5" x14ac:dyDescent="0.2">
      <c r="B1672" s="97" t="s">
        <v>974</v>
      </c>
      <c r="C1672" s="98" t="s">
        <v>999</v>
      </c>
      <c r="D1672" s="291">
        <v>0</v>
      </c>
      <c r="E1672" s="285">
        <f>SUM('ADICIONES  2018'!C1672:M1672)</f>
        <v>56694625.18</v>
      </c>
      <c r="F1672" s="291">
        <v>0</v>
      </c>
      <c r="G1672" s="291"/>
      <c r="H1672" s="291"/>
      <c r="I1672" s="291"/>
      <c r="J1672" s="291"/>
      <c r="K1672" s="287">
        <f t="shared" si="1592"/>
        <v>56694625.18</v>
      </c>
      <c r="L1672" s="291"/>
      <c r="M1672" s="291"/>
      <c r="N1672" s="291"/>
      <c r="O1672" s="291"/>
      <c r="P1672" s="291">
        <v>0</v>
      </c>
      <c r="Q1672" s="291"/>
      <c r="R1672" s="287">
        <f t="shared" si="1594"/>
        <v>0</v>
      </c>
      <c r="S1672" s="291">
        <v>56694625.18</v>
      </c>
      <c r="T1672" s="291"/>
      <c r="U1672" s="291"/>
      <c r="V1672" s="291"/>
      <c r="W1672" s="291">
        <v>0</v>
      </c>
      <c r="X1672" s="291"/>
      <c r="Y1672" s="291"/>
      <c r="Z1672" s="291"/>
      <c r="AA1672" s="290">
        <f t="shared" si="1595"/>
        <v>56694625.18</v>
      </c>
      <c r="AB1672" s="290">
        <f t="shared" si="1596"/>
        <v>56694625.18</v>
      </c>
      <c r="AC1672" s="37">
        <f t="shared" si="1593"/>
        <v>1</v>
      </c>
    </row>
    <row r="1673" spans="1:29" ht="28.5" x14ac:dyDescent="0.2">
      <c r="B1673" s="97" t="s">
        <v>974</v>
      </c>
      <c r="C1673" s="98" t="s">
        <v>999</v>
      </c>
      <c r="D1673" s="291">
        <v>0</v>
      </c>
      <c r="E1673" s="285">
        <f>SUM('ADICIONES  2018'!C1673:M1673)</f>
        <v>2064093347.21</v>
      </c>
      <c r="F1673" s="291">
        <v>0</v>
      </c>
      <c r="G1673" s="291"/>
      <c r="H1673" s="291"/>
      <c r="I1673" s="291"/>
      <c r="J1673" s="291"/>
      <c r="K1673" s="287">
        <f t="shared" si="1592"/>
        <v>2064093347.21</v>
      </c>
      <c r="L1673" s="291"/>
      <c r="M1673" s="291"/>
      <c r="N1673" s="291"/>
      <c r="O1673" s="291"/>
      <c r="P1673" s="291">
        <v>0</v>
      </c>
      <c r="Q1673" s="291"/>
      <c r="R1673" s="287">
        <f t="shared" si="1594"/>
        <v>0</v>
      </c>
      <c r="S1673" s="291">
        <v>2064093347.21</v>
      </c>
      <c r="T1673" s="291"/>
      <c r="U1673" s="291"/>
      <c r="V1673" s="291"/>
      <c r="W1673" s="291">
        <v>0</v>
      </c>
      <c r="X1673" s="291"/>
      <c r="Y1673" s="291"/>
      <c r="Z1673" s="291"/>
      <c r="AA1673" s="290">
        <f t="shared" si="1595"/>
        <v>2064093347.21</v>
      </c>
      <c r="AB1673" s="290">
        <f t="shared" si="1596"/>
        <v>2064093347.21</v>
      </c>
      <c r="AC1673" s="37">
        <f t="shared" si="1593"/>
        <v>1</v>
      </c>
    </row>
    <row r="1674" spans="1:29" ht="28.5" x14ac:dyDescent="0.2">
      <c r="B1674" s="97" t="s">
        <v>974</v>
      </c>
      <c r="C1674" s="98" t="s">
        <v>999</v>
      </c>
      <c r="D1674" s="291"/>
      <c r="E1674" s="285">
        <f>SUM('ADICIONES  2018'!C1674:M1674)</f>
        <v>14306370000</v>
      </c>
      <c r="F1674" s="291">
        <v>0</v>
      </c>
      <c r="G1674" s="291"/>
      <c r="H1674" s="291"/>
      <c r="I1674" s="291"/>
      <c r="J1674" s="291"/>
      <c r="K1674" s="287">
        <f t="shared" si="1592"/>
        <v>14306370000</v>
      </c>
      <c r="L1674" s="291"/>
      <c r="M1674" s="291"/>
      <c r="N1674" s="291"/>
      <c r="O1674" s="291"/>
      <c r="P1674" s="291">
        <v>0</v>
      </c>
      <c r="Q1674" s="291"/>
      <c r="R1674" s="287">
        <f t="shared" si="1594"/>
        <v>0</v>
      </c>
      <c r="S1674" s="291">
        <v>0</v>
      </c>
      <c r="T1674" s="291"/>
      <c r="U1674" s="291"/>
      <c r="V1674" s="291"/>
      <c r="W1674" s="291">
        <v>14306370000</v>
      </c>
      <c r="X1674" s="291"/>
      <c r="Y1674" s="291"/>
      <c r="Z1674" s="291"/>
      <c r="AA1674" s="290">
        <f t="shared" si="1595"/>
        <v>14306370000</v>
      </c>
      <c r="AB1674" s="290">
        <f t="shared" si="1596"/>
        <v>14306370000</v>
      </c>
      <c r="AC1674" s="37">
        <f t="shared" si="1593"/>
        <v>1</v>
      </c>
    </row>
    <row r="1675" spans="1:29" ht="28.5" x14ac:dyDescent="0.2">
      <c r="B1675" s="97" t="s">
        <v>974</v>
      </c>
      <c r="C1675" s="98" t="s">
        <v>999</v>
      </c>
      <c r="D1675" s="291">
        <v>0</v>
      </c>
      <c r="E1675" s="285">
        <f>SUM('ADICIONES  2018'!C1675:M1675)</f>
        <v>294832430</v>
      </c>
      <c r="F1675" s="291">
        <v>0</v>
      </c>
      <c r="G1675" s="291"/>
      <c r="H1675" s="291"/>
      <c r="I1675" s="291"/>
      <c r="J1675" s="291"/>
      <c r="K1675" s="287">
        <f t="shared" si="1592"/>
        <v>294832430</v>
      </c>
      <c r="L1675" s="291"/>
      <c r="M1675" s="291"/>
      <c r="N1675" s="291"/>
      <c r="O1675" s="291"/>
      <c r="P1675" s="291">
        <v>0</v>
      </c>
      <c r="Q1675" s="291"/>
      <c r="R1675" s="287">
        <f t="shared" si="1594"/>
        <v>0</v>
      </c>
      <c r="S1675" s="291">
        <v>294832430</v>
      </c>
      <c r="T1675" s="291"/>
      <c r="U1675" s="291"/>
      <c r="V1675" s="291"/>
      <c r="W1675" s="291">
        <v>0</v>
      </c>
      <c r="X1675" s="291"/>
      <c r="Y1675" s="291"/>
      <c r="Z1675" s="291"/>
      <c r="AA1675" s="290">
        <f t="shared" si="1595"/>
        <v>294832430</v>
      </c>
      <c r="AB1675" s="290">
        <f t="shared" si="1596"/>
        <v>294832430</v>
      </c>
      <c r="AC1675" s="37">
        <f t="shared" si="1593"/>
        <v>1</v>
      </c>
    </row>
    <row r="1676" spans="1:29" ht="28.5" x14ac:dyDescent="0.2">
      <c r="B1676" s="97" t="s">
        <v>974</v>
      </c>
      <c r="C1676" s="98" t="s">
        <v>999</v>
      </c>
      <c r="D1676" s="291"/>
      <c r="E1676" s="285">
        <f>SUM('ADICIONES  2018'!C1676:M1676)</f>
        <v>40089038</v>
      </c>
      <c r="F1676" s="291">
        <v>0</v>
      </c>
      <c r="G1676" s="291"/>
      <c r="H1676" s="291"/>
      <c r="I1676" s="291"/>
      <c r="J1676" s="291"/>
      <c r="K1676" s="287">
        <f t="shared" si="1592"/>
        <v>40089038</v>
      </c>
      <c r="L1676" s="291"/>
      <c r="M1676" s="291"/>
      <c r="N1676" s="291"/>
      <c r="O1676" s="291"/>
      <c r="P1676" s="291">
        <v>0</v>
      </c>
      <c r="Q1676" s="291"/>
      <c r="R1676" s="287">
        <f t="shared" si="1594"/>
        <v>0</v>
      </c>
      <c r="S1676" s="291">
        <v>40089038</v>
      </c>
      <c r="T1676" s="291"/>
      <c r="U1676" s="291"/>
      <c r="V1676" s="291"/>
      <c r="W1676" s="291">
        <v>0</v>
      </c>
      <c r="X1676" s="291"/>
      <c r="Y1676" s="291"/>
      <c r="Z1676" s="291"/>
      <c r="AA1676" s="290">
        <f t="shared" si="1595"/>
        <v>40089038</v>
      </c>
      <c r="AB1676" s="290">
        <f t="shared" si="1596"/>
        <v>40089038</v>
      </c>
      <c r="AC1676" s="37">
        <f t="shared" si="1593"/>
        <v>1</v>
      </c>
    </row>
    <row r="1677" spans="1:29" ht="28.5" x14ac:dyDescent="0.2">
      <c r="B1677" s="97" t="s">
        <v>974</v>
      </c>
      <c r="C1677" s="98" t="s">
        <v>999</v>
      </c>
      <c r="D1677" s="291">
        <v>0</v>
      </c>
      <c r="E1677" s="285">
        <f>SUM('ADICIONES  2018'!C1677:M1677)</f>
        <v>40000000</v>
      </c>
      <c r="F1677" s="291">
        <v>0</v>
      </c>
      <c r="G1677" s="291"/>
      <c r="H1677" s="291"/>
      <c r="I1677" s="291"/>
      <c r="J1677" s="291"/>
      <c r="K1677" s="287">
        <f t="shared" si="1592"/>
        <v>40000000</v>
      </c>
      <c r="L1677" s="291"/>
      <c r="M1677" s="291"/>
      <c r="N1677" s="291"/>
      <c r="O1677" s="291"/>
      <c r="P1677" s="291">
        <v>0</v>
      </c>
      <c r="Q1677" s="291"/>
      <c r="R1677" s="287">
        <f t="shared" si="1594"/>
        <v>0</v>
      </c>
      <c r="S1677" s="291">
        <v>40000000</v>
      </c>
      <c r="T1677" s="291"/>
      <c r="U1677" s="291"/>
      <c r="V1677" s="291"/>
      <c r="W1677" s="291">
        <v>0</v>
      </c>
      <c r="X1677" s="291"/>
      <c r="Y1677" s="291"/>
      <c r="Z1677" s="291"/>
      <c r="AA1677" s="290">
        <f t="shared" si="1595"/>
        <v>40000000</v>
      </c>
      <c r="AB1677" s="290">
        <f t="shared" si="1596"/>
        <v>40000000</v>
      </c>
      <c r="AC1677" s="37">
        <f t="shared" si="1593"/>
        <v>1</v>
      </c>
    </row>
    <row r="1678" spans="1:29" ht="28.5" x14ac:dyDescent="0.2">
      <c r="B1678" s="97" t="s">
        <v>974</v>
      </c>
      <c r="C1678" s="98" t="s">
        <v>999</v>
      </c>
      <c r="D1678" s="291"/>
      <c r="E1678" s="285">
        <f>SUM('ADICIONES  2018'!C1678:M1678)</f>
        <v>759439897.35000002</v>
      </c>
      <c r="F1678" s="291"/>
      <c r="G1678" s="291"/>
      <c r="H1678" s="291"/>
      <c r="I1678" s="291"/>
      <c r="J1678" s="291"/>
      <c r="K1678" s="287">
        <f t="shared" si="1592"/>
        <v>759439897.35000002</v>
      </c>
      <c r="L1678" s="291"/>
      <c r="M1678" s="291"/>
      <c r="N1678" s="291"/>
      <c r="O1678" s="291"/>
      <c r="P1678" s="291"/>
      <c r="Q1678" s="291"/>
      <c r="R1678" s="287">
        <f t="shared" si="1594"/>
        <v>0</v>
      </c>
      <c r="S1678" s="291">
        <v>0</v>
      </c>
      <c r="T1678" s="291"/>
      <c r="U1678" s="291"/>
      <c r="V1678" s="291"/>
      <c r="W1678" s="291">
        <v>0</v>
      </c>
      <c r="X1678" s="291"/>
      <c r="Y1678" s="291"/>
      <c r="Z1678" s="291"/>
      <c r="AA1678" s="290">
        <f t="shared" si="1595"/>
        <v>0</v>
      </c>
      <c r="AB1678" s="290">
        <f t="shared" si="1596"/>
        <v>0</v>
      </c>
      <c r="AC1678" s="37">
        <f t="shared" si="1593"/>
        <v>0</v>
      </c>
    </row>
    <row r="1679" spans="1:29" ht="28.5" x14ac:dyDescent="0.2">
      <c r="B1679" s="97" t="s">
        <v>974</v>
      </c>
      <c r="C1679" s="98" t="s">
        <v>999</v>
      </c>
      <c r="D1679" s="291"/>
      <c r="E1679" s="285">
        <f>SUM('ADICIONES  2018'!C1679:M1679)</f>
        <v>15219082</v>
      </c>
      <c r="F1679" s="291">
        <v>0</v>
      </c>
      <c r="G1679" s="291"/>
      <c r="H1679" s="291"/>
      <c r="I1679" s="291"/>
      <c r="J1679" s="291"/>
      <c r="K1679" s="287">
        <f t="shared" si="1592"/>
        <v>15219082</v>
      </c>
      <c r="L1679" s="291"/>
      <c r="M1679" s="291"/>
      <c r="N1679" s="291"/>
      <c r="O1679" s="291"/>
      <c r="P1679" s="291">
        <v>0</v>
      </c>
      <c r="Q1679" s="291"/>
      <c r="R1679" s="287">
        <f t="shared" si="1594"/>
        <v>0</v>
      </c>
      <c r="S1679" s="291">
        <v>15219082</v>
      </c>
      <c r="T1679" s="291"/>
      <c r="U1679" s="291"/>
      <c r="V1679" s="291"/>
      <c r="W1679" s="291">
        <v>0</v>
      </c>
      <c r="X1679" s="291"/>
      <c r="Y1679" s="291"/>
      <c r="Z1679" s="291"/>
      <c r="AA1679" s="290">
        <f t="shared" si="1595"/>
        <v>15219082</v>
      </c>
      <c r="AB1679" s="290">
        <f t="shared" si="1596"/>
        <v>15219082</v>
      </c>
      <c r="AC1679" s="37">
        <f t="shared" si="1593"/>
        <v>1</v>
      </c>
    </row>
    <row r="1680" spans="1:29" ht="28.5" x14ac:dyDescent="0.2">
      <c r="B1680" s="97" t="s">
        <v>974</v>
      </c>
      <c r="C1680" s="98" t="s">
        <v>999</v>
      </c>
      <c r="D1680" s="291">
        <v>0</v>
      </c>
      <c r="E1680" s="285">
        <f>SUM('ADICIONES  2018'!C1680:M1680)</f>
        <v>21415958</v>
      </c>
      <c r="F1680" s="291">
        <v>0</v>
      </c>
      <c r="G1680" s="291"/>
      <c r="H1680" s="291"/>
      <c r="I1680" s="291"/>
      <c r="J1680" s="291"/>
      <c r="K1680" s="287">
        <f t="shared" si="1592"/>
        <v>21415958</v>
      </c>
      <c r="L1680" s="291"/>
      <c r="M1680" s="291"/>
      <c r="N1680" s="291"/>
      <c r="O1680" s="291"/>
      <c r="P1680" s="291">
        <v>0</v>
      </c>
      <c r="Q1680" s="291"/>
      <c r="R1680" s="287">
        <f t="shared" si="1594"/>
        <v>0</v>
      </c>
      <c r="S1680" s="291">
        <v>21415958</v>
      </c>
      <c r="T1680" s="291"/>
      <c r="U1680" s="291"/>
      <c r="V1680" s="291"/>
      <c r="W1680" s="291">
        <v>0</v>
      </c>
      <c r="X1680" s="291"/>
      <c r="Y1680" s="291"/>
      <c r="Z1680" s="291"/>
      <c r="AA1680" s="290">
        <f t="shared" si="1595"/>
        <v>21415958</v>
      </c>
      <c r="AB1680" s="290">
        <f t="shared" si="1596"/>
        <v>21415958</v>
      </c>
      <c r="AC1680" s="37">
        <f t="shared" si="1593"/>
        <v>1</v>
      </c>
    </row>
    <row r="1681" spans="2:29" ht="28.5" x14ac:dyDescent="0.2">
      <c r="B1681" s="97" t="s">
        <v>974</v>
      </c>
      <c r="C1681" s="98" t="s">
        <v>999</v>
      </c>
      <c r="D1681" s="291">
        <v>0</v>
      </c>
      <c r="E1681" s="285">
        <f>SUM('ADICIONES  2018'!C1681:M1681)</f>
        <v>173548703.41999999</v>
      </c>
      <c r="F1681" s="291">
        <v>35791085.439999998</v>
      </c>
      <c r="G1681" s="291"/>
      <c r="H1681" s="291"/>
      <c r="I1681" s="291"/>
      <c r="J1681" s="291"/>
      <c r="K1681" s="287">
        <f t="shared" si="1592"/>
        <v>137757617.97999999</v>
      </c>
      <c r="L1681" s="291"/>
      <c r="M1681" s="291"/>
      <c r="N1681" s="291"/>
      <c r="O1681" s="291"/>
      <c r="P1681" s="291">
        <v>0</v>
      </c>
      <c r="Q1681" s="291"/>
      <c r="R1681" s="287">
        <f t="shared" si="1594"/>
        <v>0</v>
      </c>
      <c r="S1681" s="291">
        <v>137757617.97999999</v>
      </c>
      <c r="T1681" s="291"/>
      <c r="U1681" s="291"/>
      <c r="V1681" s="291"/>
      <c r="W1681" s="291">
        <v>0</v>
      </c>
      <c r="X1681" s="291"/>
      <c r="Y1681" s="291"/>
      <c r="Z1681" s="291"/>
      <c r="AA1681" s="290">
        <f t="shared" si="1595"/>
        <v>137757617.97999999</v>
      </c>
      <c r="AB1681" s="290">
        <f t="shared" si="1596"/>
        <v>137757617.97999999</v>
      </c>
      <c r="AC1681" s="37">
        <f t="shared" si="1593"/>
        <v>1</v>
      </c>
    </row>
    <row r="1682" spans="2:29" ht="28.5" x14ac:dyDescent="0.2">
      <c r="B1682" s="97" t="s">
        <v>974</v>
      </c>
      <c r="C1682" s="98" t="s">
        <v>999</v>
      </c>
      <c r="D1682" s="291"/>
      <c r="E1682" s="285">
        <f>SUM('ADICIONES  2018'!C1682:M1682)</f>
        <v>30450831.34</v>
      </c>
      <c r="F1682" s="291">
        <v>0</v>
      </c>
      <c r="G1682" s="291"/>
      <c r="H1682" s="291"/>
      <c r="I1682" s="291"/>
      <c r="J1682" s="291"/>
      <c r="K1682" s="287">
        <f t="shared" si="1592"/>
        <v>30450831.34</v>
      </c>
      <c r="L1682" s="291"/>
      <c r="M1682" s="291"/>
      <c r="N1682" s="291"/>
      <c r="O1682" s="291"/>
      <c r="P1682" s="291">
        <v>0</v>
      </c>
      <c r="Q1682" s="291"/>
      <c r="R1682" s="287">
        <f t="shared" si="1594"/>
        <v>0</v>
      </c>
      <c r="S1682" s="291">
        <v>30450831.34</v>
      </c>
      <c r="T1682" s="291"/>
      <c r="U1682" s="291"/>
      <c r="V1682" s="291"/>
      <c r="W1682" s="291">
        <v>0</v>
      </c>
      <c r="X1682" s="291"/>
      <c r="Y1682" s="291"/>
      <c r="Z1682" s="291"/>
      <c r="AA1682" s="290">
        <f t="shared" si="1595"/>
        <v>30450831.34</v>
      </c>
      <c r="AB1682" s="290">
        <f t="shared" si="1596"/>
        <v>30450831.34</v>
      </c>
      <c r="AC1682" s="37">
        <f t="shared" si="1593"/>
        <v>1</v>
      </c>
    </row>
    <row r="1683" spans="2:29" ht="28.5" x14ac:dyDescent="0.2">
      <c r="B1683" s="97" t="s">
        <v>974</v>
      </c>
      <c r="C1683" s="98" t="s">
        <v>999</v>
      </c>
      <c r="D1683" s="291"/>
      <c r="E1683" s="285">
        <f>SUM('ADICIONES  2018'!C1683:M1683)</f>
        <v>34494013.229999997</v>
      </c>
      <c r="F1683" s="291">
        <v>0</v>
      </c>
      <c r="G1683" s="291"/>
      <c r="H1683" s="291"/>
      <c r="I1683" s="291"/>
      <c r="J1683" s="291"/>
      <c r="K1683" s="287">
        <f t="shared" si="1592"/>
        <v>34494013.229999997</v>
      </c>
      <c r="L1683" s="291"/>
      <c r="M1683" s="291"/>
      <c r="N1683" s="291"/>
      <c r="O1683" s="291"/>
      <c r="P1683" s="291">
        <v>0</v>
      </c>
      <c r="Q1683" s="291"/>
      <c r="R1683" s="287">
        <f t="shared" si="1594"/>
        <v>0</v>
      </c>
      <c r="S1683" s="291">
        <v>34494013.229999997</v>
      </c>
      <c r="T1683" s="291"/>
      <c r="U1683" s="291"/>
      <c r="V1683" s="291"/>
      <c r="W1683" s="291">
        <v>0</v>
      </c>
      <c r="X1683" s="291"/>
      <c r="Y1683" s="291"/>
      <c r="Z1683" s="291"/>
      <c r="AA1683" s="290">
        <f t="shared" si="1595"/>
        <v>34494013.229999997</v>
      </c>
      <c r="AB1683" s="290">
        <f t="shared" si="1596"/>
        <v>34494013.229999997</v>
      </c>
      <c r="AC1683" s="37">
        <f t="shared" si="1593"/>
        <v>1</v>
      </c>
    </row>
    <row r="1684" spans="2:29" ht="28.5" x14ac:dyDescent="0.2">
      <c r="B1684" s="97" t="s">
        <v>974</v>
      </c>
      <c r="C1684" s="98" t="s">
        <v>999</v>
      </c>
      <c r="D1684" s="291">
        <v>0</v>
      </c>
      <c r="E1684" s="285">
        <f>SUM('ADICIONES  2018'!C1684:M1684)</f>
        <v>27298851.920000002</v>
      </c>
      <c r="F1684" s="291">
        <v>0</v>
      </c>
      <c r="G1684" s="291"/>
      <c r="H1684" s="291"/>
      <c r="I1684" s="291"/>
      <c r="J1684" s="291"/>
      <c r="K1684" s="287">
        <f t="shared" si="1592"/>
        <v>27298851.920000002</v>
      </c>
      <c r="L1684" s="291"/>
      <c r="M1684" s="291"/>
      <c r="N1684" s="291"/>
      <c r="O1684" s="291"/>
      <c r="P1684" s="291">
        <v>0</v>
      </c>
      <c r="Q1684" s="291"/>
      <c r="R1684" s="287">
        <f t="shared" si="1594"/>
        <v>0</v>
      </c>
      <c r="S1684" s="291">
        <v>27298851.920000002</v>
      </c>
      <c r="T1684" s="291"/>
      <c r="U1684" s="291"/>
      <c r="V1684" s="291"/>
      <c r="W1684" s="291">
        <v>0</v>
      </c>
      <c r="X1684" s="291"/>
      <c r="Y1684" s="291"/>
      <c r="Z1684" s="291"/>
      <c r="AA1684" s="290">
        <f t="shared" si="1595"/>
        <v>27298851.920000002</v>
      </c>
      <c r="AB1684" s="290">
        <f t="shared" si="1596"/>
        <v>27298851.920000002</v>
      </c>
      <c r="AC1684" s="37">
        <f t="shared" si="1593"/>
        <v>1</v>
      </c>
    </row>
    <row r="1685" spans="2:29" ht="28.5" x14ac:dyDescent="0.2">
      <c r="B1685" s="97" t="s">
        <v>974</v>
      </c>
      <c r="C1685" s="98" t="s">
        <v>999</v>
      </c>
      <c r="D1685" s="291">
        <v>0</v>
      </c>
      <c r="E1685" s="285">
        <f>SUM('ADICIONES  2018'!C1685:M1685)</f>
        <v>158427053.63</v>
      </c>
      <c r="F1685" s="291">
        <v>6821894.8099999996</v>
      </c>
      <c r="G1685" s="291"/>
      <c r="H1685" s="291"/>
      <c r="I1685" s="291"/>
      <c r="J1685" s="291"/>
      <c r="K1685" s="287">
        <f t="shared" si="1592"/>
        <v>151605158.81999999</v>
      </c>
      <c r="L1685" s="291"/>
      <c r="M1685" s="291"/>
      <c r="N1685" s="291"/>
      <c r="O1685" s="291"/>
      <c r="P1685" s="291">
        <v>0</v>
      </c>
      <c r="Q1685" s="291"/>
      <c r="R1685" s="287">
        <f t="shared" si="1594"/>
        <v>0</v>
      </c>
      <c r="S1685" s="291">
        <v>151605158.81999999</v>
      </c>
      <c r="T1685" s="291"/>
      <c r="U1685" s="291"/>
      <c r="V1685" s="291"/>
      <c r="W1685" s="291">
        <v>0</v>
      </c>
      <c r="X1685" s="291"/>
      <c r="Y1685" s="291"/>
      <c r="Z1685" s="291"/>
      <c r="AA1685" s="290">
        <f t="shared" si="1595"/>
        <v>151605158.81999999</v>
      </c>
      <c r="AB1685" s="290">
        <f t="shared" si="1596"/>
        <v>151605158.81999999</v>
      </c>
      <c r="AC1685" s="37">
        <f t="shared" si="1593"/>
        <v>1</v>
      </c>
    </row>
    <row r="1686" spans="2:29" ht="28.5" x14ac:dyDescent="0.2">
      <c r="B1686" s="97" t="s">
        <v>974</v>
      </c>
      <c r="C1686" s="98" t="s">
        <v>999</v>
      </c>
      <c r="D1686" s="291">
        <v>0</v>
      </c>
      <c r="E1686" s="285">
        <f>SUM('ADICIONES  2018'!C1686:M1686)</f>
        <v>2202961475.1599998</v>
      </c>
      <c r="F1686" s="291">
        <v>0</v>
      </c>
      <c r="G1686" s="291"/>
      <c r="H1686" s="291"/>
      <c r="I1686" s="291"/>
      <c r="J1686" s="291"/>
      <c r="K1686" s="287">
        <f t="shared" si="1592"/>
        <v>2202961475.1599998</v>
      </c>
      <c r="L1686" s="291"/>
      <c r="M1686" s="291"/>
      <c r="N1686" s="291"/>
      <c r="O1686" s="291"/>
      <c r="P1686" s="291">
        <v>0</v>
      </c>
      <c r="Q1686" s="291"/>
      <c r="R1686" s="287">
        <f t="shared" si="1594"/>
        <v>0</v>
      </c>
      <c r="S1686" s="291">
        <v>2202961475.1599998</v>
      </c>
      <c r="T1686" s="291"/>
      <c r="U1686" s="291"/>
      <c r="V1686" s="291"/>
      <c r="W1686" s="291">
        <v>0</v>
      </c>
      <c r="X1686" s="291"/>
      <c r="Y1686" s="291"/>
      <c r="Z1686" s="291"/>
      <c r="AA1686" s="290">
        <f t="shared" si="1595"/>
        <v>2202961475.1599998</v>
      </c>
      <c r="AB1686" s="290">
        <f t="shared" si="1596"/>
        <v>2202961475.1599998</v>
      </c>
      <c r="AC1686" s="37">
        <f t="shared" si="1593"/>
        <v>1</v>
      </c>
    </row>
    <row r="1687" spans="2:29" ht="28.5" x14ac:dyDescent="0.2">
      <c r="B1687" s="97" t="s">
        <v>974</v>
      </c>
      <c r="C1687" s="98" t="s">
        <v>999</v>
      </c>
      <c r="D1687" s="291">
        <v>0</v>
      </c>
      <c r="E1687" s="285">
        <f>SUM('ADICIONES  2018'!C1687:M1687)</f>
        <v>22719141.93</v>
      </c>
      <c r="F1687" s="291">
        <v>0</v>
      </c>
      <c r="G1687" s="291"/>
      <c r="H1687" s="291"/>
      <c r="I1687" s="291"/>
      <c r="J1687" s="291"/>
      <c r="K1687" s="287">
        <f t="shared" si="1592"/>
        <v>22719141.93</v>
      </c>
      <c r="L1687" s="291"/>
      <c r="M1687" s="291"/>
      <c r="N1687" s="291"/>
      <c r="O1687" s="291"/>
      <c r="P1687" s="291">
        <v>0</v>
      </c>
      <c r="Q1687" s="291"/>
      <c r="R1687" s="287">
        <f t="shared" si="1594"/>
        <v>0</v>
      </c>
      <c r="S1687" s="291">
        <v>22719141.93</v>
      </c>
      <c r="T1687" s="291"/>
      <c r="U1687" s="291"/>
      <c r="V1687" s="291"/>
      <c r="W1687" s="291">
        <v>0</v>
      </c>
      <c r="X1687" s="291"/>
      <c r="Y1687" s="291"/>
      <c r="Z1687" s="291"/>
      <c r="AA1687" s="290">
        <f t="shared" si="1595"/>
        <v>22719141.93</v>
      </c>
      <c r="AB1687" s="290">
        <f t="shared" si="1596"/>
        <v>22719141.93</v>
      </c>
      <c r="AC1687" s="37">
        <f t="shared" si="1593"/>
        <v>1</v>
      </c>
    </row>
    <row r="1688" spans="2:29" ht="28.5" x14ac:dyDescent="0.2">
      <c r="B1688" s="97" t="s">
        <v>974</v>
      </c>
      <c r="C1688" s="98" t="s">
        <v>999</v>
      </c>
      <c r="D1688" s="291">
        <v>0</v>
      </c>
      <c r="E1688" s="285">
        <f>SUM('ADICIONES  2018'!C1688:M1688)</f>
        <v>255235651.08000001</v>
      </c>
      <c r="F1688" s="291">
        <v>0</v>
      </c>
      <c r="G1688" s="291"/>
      <c r="H1688" s="291"/>
      <c r="I1688" s="291"/>
      <c r="J1688" s="291"/>
      <c r="K1688" s="287">
        <f t="shared" si="1592"/>
        <v>255235651.08000001</v>
      </c>
      <c r="L1688" s="291"/>
      <c r="M1688" s="291"/>
      <c r="N1688" s="291"/>
      <c r="O1688" s="291"/>
      <c r="P1688" s="291">
        <v>0</v>
      </c>
      <c r="Q1688" s="291"/>
      <c r="R1688" s="287">
        <f t="shared" si="1594"/>
        <v>0</v>
      </c>
      <c r="S1688" s="291">
        <v>255235651.08000001</v>
      </c>
      <c r="T1688" s="291"/>
      <c r="U1688" s="291"/>
      <c r="V1688" s="291"/>
      <c r="W1688" s="291">
        <v>0</v>
      </c>
      <c r="X1688" s="291"/>
      <c r="Y1688" s="291"/>
      <c r="Z1688" s="291"/>
      <c r="AA1688" s="290">
        <f t="shared" si="1595"/>
        <v>255235651.08000001</v>
      </c>
      <c r="AB1688" s="290">
        <f t="shared" si="1596"/>
        <v>255235651.08000001</v>
      </c>
      <c r="AC1688" s="37">
        <f t="shared" si="1593"/>
        <v>1</v>
      </c>
    </row>
    <row r="1689" spans="2:29" ht="28.5" x14ac:dyDescent="0.2">
      <c r="B1689" s="97" t="s">
        <v>974</v>
      </c>
      <c r="C1689" s="98" t="s">
        <v>999</v>
      </c>
      <c r="D1689" s="291"/>
      <c r="E1689" s="285">
        <f>SUM('ADICIONES  2018'!C1689:M1689)</f>
        <v>233334</v>
      </c>
      <c r="F1689" s="291">
        <v>0</v>
      </c>
      <c r="G1689" s="291"/>
      <c r="H1689" s="291"/>
      <c r="I1689" s="291"/>
      <c r="J1689" s="291"/>
      <c r="K1689" s="287">
        <f t="shared" si="1592"/>
        <v>233334</v>
      </c>
      <c r="L1689" s="291"/>
      <c r="M1689" s="291"/>
      <c r="N1689" s="291"/>
      <c r="O1689" s="291"/>
      <c r="P1689" s="291">
        <v>0</v>
      </c>
      <c r="Q1689" s="291"/>
      <c r="R1689" s="287">
        <f t="shared" si="1594"/>
        <v>0</v>
      </c>
      <c r="S1689" s="291">
        <v>233334</v>
      </c>
      <c r="T1689" s="291"/>
      <c r="U1689" s="291"/>
      <c r="V1689" s="291"/>
      <c r="W1689" s="291">
        <v>0</v>
      </c>
      <c r="X1689" s="291"/>
      <c r="Y1689" s="291"/>
      <c r="Z1689" s="291"/>
      <c r="AA1689" s="290">
        <f t="shared" si="1595"/>
        <v>233334</v>
      </c>
      <c r="AB1689" s="290">
        <f t="shared" si="1596"/>
        <v>233334</v>
      </c>
      <c r="AC1689" s="37">
        <f t="shared" si="1593"/>
        <v>1</v>
      </c>
    </row>
    <row r="1690" spans="2:29" ht="28.5" x14ac:dyDescent="0.2">
      <c r="B1690" s="97" t="s">
        <v>974</v>
      </c>
      <c r="C1690" s="98" t="s">
        <v>999</v>
      </c>
      <c r="D1690" s="291">
        <v>0</v>
      </c>
      <c r="E1690" s="285">
        <f>SUM('ADICIONES  2018'!C1690:M1690)</f>
        <v>91519747.400000006</v>
      </c>
      <c r="F1690" s="291">
        <v>0</v>
      </c>
      <c r="G1690" s="291"/>
      <c r="H1690" s="291"/>
      <c r="I1690" s="291"/>
      <c r="J1690" s="291"/>
      <c r="K1690" s="287">
        <f t="shared" si="1592"/>
        <v>91519747.400000006</v>
      </c>
      <c r="L1690" s="291"/>
      <c r="M1690" s="291"/>
      <c r="N1690" s="291"/>
      <c r="O1690" s="291"/>
      <c r="P1690" s="291">
        <v>0</v>
      </c>
      <c r="Q1690" s="291"/>
      <c r="R1690" s="287">
        <f t="shared" si="1594"/>
        <v>0</v>
      </c>
      <c r="S1690" s="291">
        <v>91519747.400000006</v>
      </c>
      <c r="T1690" s="291"/>
      <c r="U1690" s="291"/>
      <c r="V1690" s="291"/>
      <c r="W1690" s="291">
        <v>0</v>
      </c>
      <c r="X1690" s="291"/>
      <c r="Y1690" s="291"/>
      <c r="Z1690" s="291"/>
      <c r="AA1690" s="290">
        <f t="shared" si="1595"/>
        <v>91519747.400000006</v>
      </c>
      <c r="AB1690" s="290">
        <f t="shared" si="1596"/>
        <v>91519747.400000006</v>
      </c>
      <c r="AC1690" s="37">
        <f t="shared" si="1593"/>
        <v>1</v>
      </c>
    </row>
    <row r="1691" spans="2:29" ht="28.5" x14ac:dyDescent="0.2">
      <c r="B1691" s="97" t="s">
        <v>974</v>
      </c>
      <c r="C1691" s="98" t="s">
        <v>999</v>
      </c>
      <c r="D1691" s="291"/>
      <c r="E1691" s="285">
        <f>SUM('ADICIONES  2018'!C1691:M1691)</f>
        <v>700000000</v>
      </c>
      <c r="F1691" s="291">
        <v>0</v>
      </c>
      <c r="G1691" s="291"/>
      <c r="H1691" s="291"/>
      <c r="I1691" s="291"/>
      <c r="J1691" s="291"/>
      <c r="K1691" s="287">
        <f t="shared" si="1592"/>
        <v>700000000</v>
      </c>
      <c r="L1691" s="291"/>
      <c r="M1691" s="291"/>
      <c r="N1691" s="291"/>
      <c r="O1691" s="291"/>
      <c r="P1691" s="291">
        <v>0</v>
      </c>
      <c r="Q1691" s="291"/>
      <c r="R1691" s="287">
        <f t="shared" si="1594"/>
        <v>0</v>
      </c>
      <c r="S1691" s="291">
        <v>700000000</v>
      </c>
      <c r="T1691" s="291"/>
      <c r="U1691" s="291"/>
      <c r="V1691" s="291"/>
      <c r="W1691" s="291">
        <v>0</v>
      </c>
      <c r="X1691" s="291"/>
      <c r="Y1691" s="291"/>
      <c r="Z1691" s="291"/>
      <c r="AA1691" s="290">
        <f t="shared" si="1595"/>
        <v>700000000</v>
      </c>
      <c r="AB1691" s="290">
        <f t="shared" si="1596"/>
        <v>700000000</v>
      </c>
      <c r="AC1691" s="37">
        <f t="shared" si="1593"/>
        <v>1</v>
      </c>
    </row>
    <row r="1692" spans="2:29" ht="28.5" x14ac:dyDescent="0.2">
      <c r="B1692" s="97" t="s">
        <v>974</v>
      </c>
      <c r="C1692" s="98" t="s">
        <v>999</v>
      </c>
      <c r="D1692" s="291"/>
      <c r="E1692" s="285">
        <f>SUM('ADICIONES  2018'!C1692:M1692)</f>
        <v>26839911</v>
      </c>
      <c r="F1692" s="291">
        <v>0</v>
      </c>
      <c r="G1692" s="291"/>
      <c r="H1692" s="291"/>
      <c r="I1692" s="291"/>
      <c r="J1692" s="291"/>
      <c r="K1692" s="287">
        <f t="shared" si="1592"/>
        <v>26839911</v>
      </c>
      <c r="L1692" s="291"/>
      <c r="M1692" s="291"/>
      <c r="N1692" s="291"/>
      <c r="O1692" s="291"/>
      <c r="P1692" s="291">
        <v>0</v>
      </c>
      <c r="Q1692" s="291"/>
      <c r="R1692" s="287">
        <f t="shared" si="1594"/>
        <v>0</v>
      </c>
      <c r="S1692" s="291">
        <v>26839911</v>
      </c>
      <c r="T1692" s="291"/>
      <c r="U1692" s="291"/>
      <c r="V1692" s="291"/>
      <c r="W1692" s="291">
        <v>0</v>
      </c>
      <c r="X1692" s="291"/>
      <c r="Y1692" s="291"/>
      <c r="Z1692" s="291"/>
      <c r="AA1692" s="290">
        <f t="shared" si="1595"/>
        <v>26839911</v>
      </c>
      <c r="AB1692" s="290">
        <f t="shared" si="1596"/>
        <v>26839911</v>
      </c>
      <c r="AC1692" s="37">
        <f t="shared" si="1593"/>
        <v>1</v>
      </c>
    </row>
    <row r="1693" spans="2:29" ht="28.5" x14ac:dyDescent="0.2">
      <c r="B1693" s="97" t="s">
        <v>974</v>
      </c>
      <c r="C1693" s="98" t="s">
        <v>999</v>
      </c>
      <c r="D1693" s="291"/>
      <c r="E1693" s="285">
        <f>SUM('ADICIONES  2018'!C1693:M1693)</f>
        <v>565520</v>
      </c>
      <c r="F1693" s="291">
        <v>0</v>
      </c>
      <c r="G1693" s="291"/>
      <c r="H1693" s="291"/>
      <c r="I1693" s="291"/>
      <c r="J1693" s="291"/>
      <c r="K1693" s="287">
        <f t="shared" si="1592"/>
        <v>565520</v>
      </c>
      <c r="L1693" s="291"/>
      <c r="M1693" s="291"/>
      <c r="N1693" s="291"/>
      <c r="O1693" s="291"/>
      <c r="P1693" s="291">
        <v>0</v>
      </c>
      <c r="Q1693" s="291"/>
      <c r="R1693" s="287">
        <f t="shared" si="1594"/>
        <v>0</v>
      </c>
      <c r="S1693" s="291">
        <v>565520</v>
      </c>
      <c r="T1693" s="291"/>
      <c r="U1693" s="291"/>
      <c r="V1693" s="291"/>
      <c r="W1693" s="291">
        <v>0</v>
      </c>
      <c r="X1693" s="291"/>
      <c r="Y1693" s="291"/>
      <c r="Z1693" s="291"/>
      <c r="AA1693" s="290">
        <f t="shared" si="1595"/>
        <v>565520</v>
      </c>
      <c r="AB1693" s="290">
        <f t="shared" si="1596"/>
        <v>565520</v>
      </c>
      <c r="AC1693" s="37">
        <f t="shared" si="1593"/>
        <v>1</v>
      </c>
    </row>
    <row r="1694" spans="2:29" ht="28.5" x14ac:dyDescent="0.2">
      <c r="B1694" s="97" t="s">
        <v>974</v>
      </c>
      <c r="C1694" s="98" t="s">
        <v>999</v>
      </c>
      <c r="D1694" s="291"/>
      <c r="E1694" s="285">
        <f>SUM('ADICIONES  2018'!C1694:M1694)</f>
        <v>73280168</v>
      </c>
      <c r="F1694" s="291">
        <v>0</v>
      </c>
      <c r="G1694" s="291"/>
      <c r="H1694" s="291"/>
      <c r="I1694" s="291"/>
      <c r="J1694" s="291"/>
      <c r="K1694" s="287">
        <f t="shared" si="1592"/>
        <v>73280168</v>
      </c>
      <c r="L1694" s="291"/>
      <c r="M1694" s="291"/>
      <c r="N1694" s="291"/>
      <c r="O1694" s="291"/>
      <c r="P1694" s="291">
        <v>0</v>
      </c>
      <c r="Q1694" s="291"/>
      <c r="R1694" s="287">
        <f t="shared" si="1594"/>
        <v>0</v>
      </c>
      <c r="S1694" s="291">
        <v>73280168</v>
      </c>
      <c r="T1694" s="291"/>
      <c r="U1694" s="291"/>
      <c r="V1694" s="291"/>
      <c r="W1694" s="291">
        <v>0</v>
      </c>
      <c r="X1694" s="291"/>
      <c r="Y1694" s="291"/>
      <c r="Z1694" s="291"/>
      <c r="AA1694" s="290">
        <f t="shared" si="1595"/>
        <v>73280168</v>
      </c>
      <c r="AB1694" s="290">
        <f t="shared" si="1596"/>
        <v>73280168</v>
      </c>
      <c r="AC1694" s="37">
        <f t="shared" si="1593"/>
        <v>1</v>
      </c>
    </row>
    <row r="1695" spans="2:29" ht="28.5" x14ac:dyDescent="0.2">
      <c r="B1695" s="97" t="s">
        <v>974</v>
      </c>
      <c r="C1695" s="98" t="s">
        <v>999</v>
      </c>
      <c r="D1695" s="291"/>
      <c r="E1695" s="285">
        <f>SUM('ADICIONES  2018'!C1695:M1695)</f>
        <v>450200</v>
      </c>
      <c r="F1695" s="291">
        <v>0</v>
      </c>
      <c r="G1695" s="291"/>
      <c r="H1695" s="291"/>
      <c r="I1695" s="291"/>
      <c r="J1695" s="291"/>
      <c r="K1695" s="287">
        <f t="shared" si="1592"/>
        <v>450200</v>
      </c>
      <c r="L1695" s="291"/>
      <c r="M1695" s="291"/>
      <c r="N1695" s="291"/>
      <c r="O1695" s="291"/>
      <c r="P1695" s="291">
        <v>0</v>
      </c>
      <c r="Q1695" s="291"/>
      <c r="R1695" s="287">
        <f t="shared" si="1594"/>
        <v>0</v>
      </c>
      <c r="S1695" s="291">
        <v>450200</v>
      </c>
      <c r="T1695" s="291"/>
      <c r="U1695" s="291"/>
      <c r="V1695" s="291"/>
      <c r="W1695" s="291">
        <v>0</v>
      </c>
      <c r="X1695" s="291"/>
      <c r="Y1695" s="291"/>
      <c r="Z1695" s="291"/>
      <c r="AA1695" s="290">
        <f t="shared" si="1595"/>
        <v>450200</v>
      </c>
      <c r="AB1695" s="290">
        <f t="shared" si="1596"/>
        <v>450200</v>
      </c>
      <c r="AC1695" s="37">
        <f t="shared" si="1593"/>
        <v>1</v>
      </c>
    </row>
    <row r="1696" spans="2:29" ht="28.5" x14ac:dyDescent="0.2">
      <c r="B1696" s="97" t="s">
        <v>974</v>
      </c>
      <c r="C1696" s="98" t="s">
        <v>999</v>
      </c>
      <c r="D1696" s="291"/>
      <c r="E1696" s="285">
        <f>SUM('ADICIONES  2018'!C1696:M1696)</f>
        <v>19017544.719999999</v>
      </c>
      <c r="F1696" s="291">
        <v>0</v>
      </c>
      <c r="G1696" s="291"/>
      <c r="H1696" s="291"/>
      <c r="I1696" s="291"/>
      <c r="J1696" s="291"/>
      <c r="K1696" s="287">
        <f t="shared" si="1592"/>
        <v>19017544.719999999</v>
      </c>
      <c r="L1696" s="291"/>
      <c r="M1696" s="291"/>
      <c r="N1696" s="291"/>
      <c r="O1696" s="291"/>
      <c r="P1696" s="291">
        <v>0</v>
      </c>
      <c r="Q1696" s="291"/>
      <c r="R1696" s="287">
        <f t="shared" si="1594"/>
        <v>0</v>
      </c>
      <c r="S1696" s="291">
        <v>19017544.719999999</v>
      </c>
      <c r="T1696" s="291"/>
      <c r="U1696" s="291"/>
      <c r="V1696" s="291"/>
      <c r="W1696" s="291">
        <v>0</v>
      </c>
      <c r="X1696" s="291"/>
      <c r="Y1696" s="291"/>
      <c r="Z1696" s="291"/>
      <c r="AA1696" s="290">
        <f t="shared" si="1595"/>
        <v>19017544.719999999</v>
      </c>
      <c r="AB1696" s="290">
        <f t="shared" si="1596"/>
        <v>19017544.719999999</v>
      </c>
      <c r="AC1696" s="37">
        <f t="shared" si="1593"/>
        <v>1</v>
      </c>
    </row>
    <row r="1697" spans="2:29" ht="28.5" x14ac:dyDescent="0.2">
      <c r="B1697" s="97" t="s">
        <v>974</v>
      </c>
      <c r="C1697" s="98" t="s">
        <v>999</v>
      </c>
      <c r="D1697" s="291"/>
      <c r="E1697" s="285">
        <f>SUM('ADICIONES  2018'!C1697:M1697)</f>
        <v>193973675.47</v>
      </c>
      <c r="F1697" s="291"/>
      <c r="G1697" s="291"/>
      <c r="H1697" s="291"/>
      <c r="I1697" s="291"/>
      <c r="J1697" s="291"/>
      <c r="K1697" s="287">
        <f t="shared" si="1592"/>
        <v>193973675.47</v>
      </c>
      <c r="L1697" s="291"/>
      <c r="M1697" s="291"/>
      <c r="N1697" s="291"/>
      <c r="O1697" s="291"/>
      <c r="P1697" s="291"/>
      <c r="Q1697" s="291"/>
      <c r="R1697" s="287">
        <f t="shared" si="1594"/>
        <v>0</v>
      </c>
      <c r="S1697" s="291">
        <v>0</v>
      </c>
      <c r="T1697" s="291"/>
      <c r="U1697" s="291"/>
      <c r="V1697" s="291"/>
      <c r="W1697" s="291">
        <v>0</v>
      </c>
      <c r="X1697" s="291"/>
      <c r="Y1697" s="291"/>
      <c r="Z1697" s="291"/>
      <c r="AA1697" s="290">
        <f t="shared" si="1595"/>
        <v>0</v>
      </c>
      <c r="AB1697" s="290">
        <f t="shared" si="1596"/>
        <v>0</v>
      </c>
      <c r="AC1697" s="37">
        <f t="shared" si="1593"/>
        <v>0</v>
      </c>
    </row>
    <row r="1698" spans="2:29" ht="28.5" x14ac:dyDescent="0.2">
      <c r="B1698" s="97" t="s">
        <v>974</v>
      </c>
      <c r="C1698" s="98" t="s">
        <v>999</v>
      </c>
      <c r="D1698" s="291">
        <v>0</v>
      </c>
      <c r="E1698" s="285">
        <f>SUM('ADICIONES  2018'!C1698:M1698)</f>
        <v>209480228</v>
      </c>
      <c r="F1698" s="291">
        <v>0</v>
      </c>
      <c r="G1698" s="291"/>
      <c r="H1698" s="291"/>
      <c r="I1698" s="291"/>
      <c r="J1698" s="291"/>
      <c r="K1698" s="287">
        <f t="shared" si="1592"/>
        <v>209480228</v>
      </c>
      <c r="L1698" s="291"/>
      <c r="M1698" s="291"/>
      <c r="N1698" s="291"/>
      <c r="O1698" s="291"/>
      <c r="P1698" s="291">
        <v>0</v>
      </c>
      <c r="Q1698" s="291"/>
      <c r="R1698" s="287">
        <f t="shared" si="1594"/>
        <v>0</v>
      </c>
      <c r="S1698" s="291">
        <v>209480228</v>
      </c>
      <c r="T1698" s="291"/>
      <c r="U1698" s="291"/>
      <c r="V1698" s="291"/>
      <c r="W1698" s="291">
        <v>0</v>
      </c>
      <c r="X1698" s="291"/>
      <c r="Y1698" s="291"/>
      <c r="Z1698" s="291"/>
      <c r="AA1698" s="290">
        <f t="shared" si="1595"/>
        <v>209480228</v>
      </c>
      <c r="AB1698" s="290">
        <f t="shared" si="1596"/>
        <v>209480228</v>
      </c>
      <c r="AC1698" s="37">
        <f t="shared" si="1593"/>
        <v>1</v>
      </c>
    </row>
    <row r="1699" spans="2:29" ht="28.5" x14ac:dyDescent="0.2">
      <c r="B1699" s="97" t="s">
        <v>974</v>
      </c>
      <c r="C1699" s="98" t="s">
        <v>999</v>
      </c>
      <c r="D1699" s="291"/>
      <c r="E1699" s="285">
        <f>SUM('ADICIONES  2018'!C1699:M1699)</f>
        <v>58809389.100000001</v>
      </c>
      <c r="F1699" s="291"/>
      <c r="G1699" s="291"/>
      <c r="H1699" s="291"/>
      <c r="I1699" s="291"/>
      <c r="J1699" s="291"/>
      <c r="K1699" s="287">
        <f t="shared" si="1592"/>
        <v>58809389.100000001</v>
      </c>
      <c r="L1699" s="291"/>
      <c r="M1699" s="291"/>
      <c r="N1699" s="291"/>
      <c r="O1699" s="291"/>
      <c r="P1699" s="291"/>
      <c r="Q1699" s="291"/>
      <c r="R1699" s="287">
        <f t="shared" si="1594"/>
        <v>0</v>
      </c>
      <c r="S1699" s="291">
        <v>0</v>
      </c>
      <c r="T1699" s="291"/>
      <c r="U1699" s="291"/>
      <c r="V1699" s="291"/>
      <c r="W1699" s="291">
        <v>0</v>
      </c>
      <c r="X1699" s="291"/>
      <c r="Y1699" s="291"/>
      <c r="Z1699" s="291"/>
      <c r="AA1699" s="290">
        <f t="shared" si="1595"/>
        <v>0</v>
      </c>
      <c r="AB1699" s="290">
        <f t="shared" si="1596"/>
        <v>0</v>
      </c>
      <c r="AC1699" s="37">
        <f t="shared" si="1593"/>
        <v>0</v>
      </c>
    </row>
    <row r="1700" spans="2:29" ht="28.5" x14ac:dyDescent="0.2">
      <c r="B1700" s="97" t="s">
        <v>974</v>
      </c>
      <c r="C1700" s="98" t="s">
        <v>999</v>
      </c>
      <c r="D1700" s="291">
        <v>0</v>
      </c>
      <c r="E1700" s="285">
        <f>SUM('ADICIONES  2018'!C1700:M1700)</f>
        <v>1045242926.15</v>
      </c>
      <c r="F1700" s="291">
        <v>0</v>
      </c>
      <c r="G1700" s="291"/>
      <c r="H1700" s="291"/>
      <c r="I1700" s="291"/>
      <c r="J1700" s="291"/>
      <c r="K1700" s="287">
        <f t="shared" si="1592"/>
        <v>1045242926.15</v>
      </c>
      <c r="L1700" s="291"/>
      <c r="M1700" s="291"/>
      <c r="N1700" s="291"/>
      <c r="O1700" s="291"/>
      <c r="P1700" s="291">
        <v>0</v>
      </c>
      <c r="Q1700" s="291"/>
      <c r="R1700" s="287">
        <f t="shared" si="1594"/>
        <v>0</v>
      </c>
      <c r="S1700" s="291">
        <v>1045242926.15</v>
      </c>
      <c r="T1700" s="291"/>
      <c r="U1700" s="291"/>
      <c r="V1700" s="291"/>
      <c r="W1700" s="291">
        <v>0</v>
      </c>
      <c r="X1700" s="291"/>
      <c r="Y1700" s="291"/>
      <c r="Z1700" s="291"/>
      <c r="AA1700" s="290">
        <f t="shared" si="1595"/>
        <v>1045242926.15</v>
      </c>
      <c r="AB1700" s="290">
        <f t="shared" si="1596"/>
        <v>1045242926.15</v>
      </c>
      <c r="AC1700" s="37">
        <f t="shared" si="1593"/>
        <v>1</v>
      </c>
    </row>
    <row r="1701" spans="2:29" ht="28.5" x14ac:dyDescent="0.2">
      <c r="B1701" s="97" t="s">
        <v>974</v>
      </c>
      <c r="C1701" s="98" t="s">
        <v>999</v>
      </c>
      <c r="D1701" s="291"/>
      <c r="E1701" s="285">
        <f>SUM('ADICIONES  2018'!C1701:M1701)</f>
        <v>2700355.01</v>
      </c>
      <c r="F1701" s="291">
        <v>0</v>
      </c>
      <c r="G1701" s="291"/>
      <c r="H1701" s="291"/>
      <c r="I1701" s="291"/>
      <c r="J1701" s="291"/>
      <c r="K1701" s="287">
        <f t="shared" si="1592"/>
        <v>2700355.01</v>
      </c>
      <c r="L1701" s="291"/>
      <c r="M1701" s="291"/>
      <c r="N1701" s="291"/>
      <c r="O1701" s="291"/>
      <c r="P1701" s="291">
        <v>0</v>
      </c>
      <c r="Q1701" s="291"/>
      <c r="R1701" s="287">
        <f t="shared" si="1594"/>
        <v>0</v>
      </c>
      <c r="S1701" s="291">
        <v>2700355.01</v>
      </c>
      <c r="T1701" s="291"/>
      <c r="U1701" s="291"/>
      <c r="V1701" s="291"/>
      <c r="W1701" s="291">
        <v>0</v>
      </c>
      <c r="X1701" s="291"/>
      <c r="Y1701" s="291"/>
      <c r="Z1701" s="291"/>
      <c r="AA1701" s="290">
        <f t="shared" si="1595"/>
        <v>2700355.01</v>
      </c>
      <c r="AB1701" s="290">
        <f t="shared" si="1596"/>
        <v>2700355.01</v>
      </c>
      <c r="AC1701" s="37">
        <f t="shared" si="1593"/>
        <v>1</v>
      </c>
    </row>
    <row r="1702" spans="2:29" ht="28.5" x14ac:dyDescent="0.2">
      <c r="B1702" s="97" t="s">
        <v>974</v>
      </c>
      <c r="C1702" s="98" t="s">
        <v>999</v>
      </c>
      <c r="D1702" s="291">
        <v>0</v>
      </c>
      <c r="E1702" s="285">
        <f>SUM('ADICIONES  2018'!C1702:M1702)</f>
        <v>14850687</v>
      </c>
      <c r="F1702" s="291">
        <v>0</v>
      </c>
      <c r="G1702" s="291"/>
      <c r="H1702" s="291"/>
      <c r="I1702" s="291"/>
      <c r="J1702" s="291"/>
      <c r="K1702" s="287">
        <f t="shared" si="1592"/>
        <v>14850687</v>
      </c>
      <c r="L1702" s="291"/>
      <c r="M1702" s="291"/>
      <c r="N1702" s="291"/>
      <c r="O1702" s="291"/>
      <c r="P1702" s="291">
        <v>0</v>
      </c>
      <c r="Q1702" s="291"/>
      <c r="R1702" s="287">
        <f t="shared" si="1594"/>
        <v>0</v>
      </c>
      <c r="S1702" s="291">
        <v>14850687</v>
      </c>
      <c r="T1702" s="291"/>
      <c r="U1702" s="291"/>
      <c r="V1702" s="291"/>
      <c r="W1702" s="291">
        <v>0</v>
      </c>
      <c r="X1702" s="291"/>
      <c r="Y1702" s="291"/>
      <c r="Z1702" s="291"/>
      <c r="AA1702" s="290">
        <f t="shared" si="1595"/>
        <v>14850687</v>
      </c>
      <c r="AB1702" s="290">
        <f t="shared" si="1596"/>
        <v>14850687</v>
      </c>
      <c r="AC1702" s="37">
        <f t="shared" si="1593"/>
        <v>1</v>
      </c>
    </row>
    <row r="1703" spans="2:29" ht="28.5" x14ac:dyDescent="0.2">
      <c r="B1703" s="97" t="s">
        <v>974</v>
      </c>
      <c r="C1703" s="98" t="s">
        <v>999</v>
      </c>
      <c r="D1703" s="291">
        <v>0</v>
      </c>
      <c r="E1703" s="285">
        <f>SUM('ADICIONES  2018'!C1703:M1703)</f>
        <v>14564567.73</v>
      </c>
      <c r="F1703" s="291">
        <v>0</v>
      </c>
      <c r="G1703" s="291"/>
      <c r="H1703" s="291"/>
      <c r="I1703" s="291"/>
      <c r="J1703" s="291"/>
      <c r="K1703" s="287">
        <f t="shared" si="1592"/>
        <v>14564567.73</v>
      </c>
      <c r="L1703" s="291"/>
      <c r="M1703" s="291"/>
      <c r="N1703" s="291"/>
      <c r="O1703" s="291"/>
      <c r="P1703" s="291">
        <v>0</v>
      </c>
      <c r="Q1703" s="291"/>
      <c r="R1703" s="287">
        <f t="shared" si="1594"/>
        <v>0</v>
      </c>
      <c r="S1703" s="291">
        <v>14564567.73</v>
      </c>
      <c r="T1703" s="291"/>
      <c r="U1703" s="291"/>
      <c r="V1703" s="291"/>
      <c r="W1703" s="291">
        <v>0</v>
      </c>
      <c r="X1703" s="291"/>
      <c r="Y1703" s="291"/>
      <c r="Z1703" s="291"/>
      <c r="AA1703" s="290">
        <f t="shared" si="1595"/>
        <v>14564567.73</v>
      </c>
      <c r="AB1703" s="290">
        <f t="shared" si="1596"/>
        <v>14564567.73</v>
      </c>
      <c r="AC1703" s="37">
        <f t="shared" si="1593"/>
        <v>1</v>
      </c>
    </row>
    <row r="1704" spans="2:29" ht="28.5" x14ac:dyDescent="0.2">
      <c r="B1704" s="97" t="s">
        <v>974</v>
      </c>
      <c r="C1704" s="98" t="s">
        <v>999</v>
      </c>
      <c r="D1704" s="291"/>
      <c r="E1704" s="285">
        <f>SUM('ADICIONES  2018'!C1704:M1704)</f>
        <v>50100000</v>
      </c>
      <c r="F1704" s="291">
        <v>0</v>
      </c>
      <c r="G1704" s="291"/>
      <c r="H1704" s="291"/>
      <c r="I1704" s="291"/>
      <c r="J1704" s="291"/>
      <c r="K1704" s="287">
        <f t="shared" si="1592"/>
        <v>50100000</v>
      </c>
      <c r="L1704" s="291"/>
      <c r="M1704" s="291"/>
      <c r="N1704" s="291"/>
      <c r="O1704" s="291"/>
      <c r="P1704" s="291">
        <v>0</v>
      </c>
      <c r="Q1704" s="291"/>
      <c r="R1704" s="287">
        <f t="shared" si="1594"/>
        <v>0</v>
      </c>
      <c r="S1704" s="291">
        <v>50100000</v>
      </c>
      <c r="T1704" s="291"/>
      <c r="U1704" s="291"/>
      <c r="V1704" s="291"/>
      <c r="W1704" s="291">
        <v>0</v>
      </c>
      <c r="X1704" s="291"/>
      <c r="Y1704" s="291"/>
      <c r="Z1704" s="291"/>
      <c r="AA1704" s="290">
        <f t="shared" si="1595"/>
        <v>50100000</v>
      </c>
      <c r="AB1704" s="290">
        <f t="shared" si="1596"/>
        <v>50100000</v>
      </c>
      <c r="AC1704" s="37">
        <f t="shared" si="1593"/>
        <v>1</v>
      </c>
    </row>
    <row r="1705" spans="2:29" ht="28.5" x14ac:dyDescent="0.2">
      <c r="B1705" s="97" t="s">
        <v>974</v>
      </c>
      <c r="C1705" s="98" t="s">
        <v>999</v>
      </c>
      <c r="D1705" s="291"/>
      <c r="E1705" s="285">
        <f>SUM('ADICIONES  2018'!C1705:M1705)</f>
        <v>19900000</v>
      </c>
      <c r="F1705" s="291"/>
      <c r="G1705" s="291"/>
      <c r="H1705" s="291"/>
      <c r="I1705" s="291"/>
      <c r="J1705" s="291"/>
      <c r="K1705" s="287">
        <f t="shared" si="1592"/>
        <v>19900000</v>
      </c>
      <c r="L1705" s="291"/>
      <c r="M1705" s="291"/>
      <c r="N1705" s="291"/>
      <c r="O1705" s="291"/>
      <c r="P1705" s="291"/>
      <c r="Q1705" s="291"/>
      <c r="R1705" s="287">
        <f t="shared" si="1594"/>
        <v>0</v>
      </c>
      <c r="S1705" s="291">
        <v>0</v>
      </c>
      <c r="T1705" s="291"/>
      <c r="U1705" s="291"/>
      <c r="V1705" s="291"/>
      <c r="W1705" s="291">
        <v>0</v>
      </c>
      <c r="X1705" s="291"/>
      <c r="Y1705" s="291"/>
      <c r="Z1705" s="291"/>
      <c r="AA1705" s="290">
        <f t="shared" si="1595"/>
        <v>0</v>
      </c>
      <c r="AB1705" s="290">
        <f t="shared" si="1596"/>
        <v>0</v>
      </c>
      <c r="AC1705" s="37">
        <f t="shared" si="1593"/>
        <v>0</v>
      </c>
    </row>
    <row r="1706" spans="2:29" ht="28.5" x14ac:dyDescent="0.2">
      <c r="B1706" s="97" t="s">
        <v>974</v>
      </c>
      <c r="C1706" s="98" t="s">
        <v>999</v>
      </c>
      <c r="D1706" s="291">
        <v>0</v>
      </c>
      <c r="E1706" s="285">
        <f>SUM('ADICIONES  2018'!C1706:M1706)</f>
        <v>675000</v>
      </c>
      <c r="F1706" s="291">
        <v>0</v>
      </c>
      <c r="G1706" s="291"/>
      <c r="H1706" s="291"/>
      <c r="I1706" s="291"/>
      <c r="J1706" s="291"/>
      <c r="K1706" s="287">
        <f t="shared" si="1592"/>
        <v>675000</v>
      </c>
      <c r="L1706" s="291"/>
      <c r="M1706" s="291"/>
      <c r="N1706" s="291"/>
      <c r="O1706" s="291"/>
      <c r="P1706" s="291">
        <v>0</v>
      </c>
      <c r="Q1706" s="291"/>
      <c r="R1706" s="287">
        <f t="shared" si="1594"/>
        <v>0</v>
      </c>
      <c r="S1706" s="291">
        <v>675000</v>
      </c>
      <c r="T1706" s="291"/>
      <c r="U1706" s="291"/>
      <c r="V1706" s="291"/>
      <c r="W1706" s="291">
        <v>0</v>
      </c>
      <c r="X1706" s="291"/>
      <c r="Y1706" s="291"/>
      <c r="Z1706" s="291"/>
      <c r="AA1706" s="290">
        <f t="shared" si="1595"/>
        <v>675000</v>
      </c>
      <c r="AB1706" s="290">
        <f t="shared" si="1596"/>
        <v>675000</v>
      </c>
      <c r="AC1706" s="37">
        <f t="shared" si="1593"/>
        <v>1</v>
      </c>
    </row>
    <row r="1707" spans="2:29" ht="28.5" x14ac:dyDescent="0.2">
      <c r="B1707" s="97" t="s">
        <v>974</v>
      </c>
      <c r="C1707" s="98" t="s">
        <v>999</v>
      </c>
      <c r="D1707" s="291"/>
      <c r="E1707" s="285">
        <f>SUM('ADICIONES  2018'!C1707:M1707)</f>
        <v>16500000</v>
      </c>
      <c r="F1707" s="291">
        <v>0</v>
      </c>
      <c r="G1707" s="291"/>
      <c r="H1707" s="291"/>
      <c r="I1707" s="291"/>
      <c r="J1707" s="291"/>
      <c r="K1707" s="287">
        <f t="shared" si="1592"/>
        <v>16500000</v>
      </c>
      <c r="L1707" s="291"/>
      <c r="M1707" s="291"/>
      <c r="N1707" s="291"/>
      <c r="O1707" s="291"/>
      <c r="P1707" s="291">
        <v>0</v>
      </c>
      <c r="Q1707" s="291"/>
      <c r="R1707" s="287">
        <f t="shared" si="1594"/>
        <v>0</v>
      </c>
      <c r="S1707" s="291">
        <v>16500000</v>
      </c>
      <c r="T1707" s="291"/>
      <c r="U1707" s="291"/>
      <c r="V1707" s="291"/>
      <c r="W1707" s="291">
        <v>0</v>
      </c>
      <c r="X1707" s="291"/>
      <c r="Y1707" s="291"/>
      <c r="Z1707" s="291"/>
      <c r="AA1707" s="290">
        <f t="shared" si="1595"/>
        <v>16500000</v>
      </c>
      <c r="AB1707" s="290">
        <f t="shared" si="1596"/>
        <v>16500000</v>
      </c>
      <c r="AC1707" s="37">
        <f t="shared" si="1593"/>
        <v>1</v>
      </c>
    </row>
    <row r="1708" spans="2:29" ht="28.5" x14ac:dyDescent="0.2">
      <c r="B1708" s="97" t="s">
        <v>974</v>
      </c>
      <c r="C1708" s="98" t="s">
        <v>999</v>
      </c>
      <c r="D1708" s="291">
        <v>0</v>
      </c>
      <c r="E1708" s="285">
        <f>SUM('ADICIONES  2018'!C1708:M1708)</f>
        <v>213244501.06999999</v>
      </c>
      <c r="F1708" s="291">
        <v>0</v>
      </c>
      <c r="G1708" s="291"/>
      <c r="H1708" s="291"/>
      <c r="I1708" s="291"/>
      <c r="J1708" s="291"/>
      <c r="K1708" s="287">
        <f t="shared" si="1592"/>
        <v>213244501.06999999</v>
      </c>
      <c r="L1708" s="291"/>
      <c r="M1708" s="291"/>
      <c r="N1708" s="291"/>
      <c r="O1708" s="291"/>
      <c r="P1708" s="291">
        <v>0</v>
      </c>
      <c r="Q1708" s="291"/>
      <c r="R1708" s="287">
        <f t="shared" si="1594"/>
        <v>0</v>
      </c>
      <c r="S1708" s="291">
        <v>213244501.06999999</v>
      </c>
      <c r="T1708" s="291"/>
      <c r="U1708" s="291"/>
      <c r="V1708" s="291"/>
      <c r="W1708" s="291">
        <v>0</v>
      </c>
      <c r="X1708" s="291"/>
      <c r="Y1708" s="291"/>
      <c r="Z1708" s="291"/>
      <c r="AA1708" s="290">
        <f t="shared" si="1595"/>
        <v>213244501.06999999</v>
      </c>
      <c r="AB1708" s="290">
        <f t="shared" si="1596"/>
        <v>213244501.06999999</v>
      </c>
      <c r="AC1708" s="37">
        <f t="shared" si="1593"/>
        <v>1</v>
      </c>
    </row>
    <row r="1709" spans="2:29" ht="28.5" x14ac:dyDescent="0.2">
      <c r="B1709" s="97" t="s">
        <v>974</v>
      </c>
      <c r="C1709" s="98" t="s">
        <v>999</v>
      </c>
      <c r="D1709" s="291"/>
      <c r="E1709" s="285">
        <f>SUM('ADICIONES  2018'!C1709:M1709)</f>
        <v>4132604</v>
      </c>
      <c r="F1709" s="291">
        <v>0</v>
      </c>
      <c r="G1709" s="291"/>
      <c r="H1709" s="291"/>
      <c r="I1709" s="291"/>
      <c r="J1709" s="291"/>
      <c r="K1709" s="287">
        <f t="shared" si="1592"/>
        <v>4132604</v>
      </c>
      <c r="L1709" s="291"/>
      <c r="M1709" s="291"/>
      <c r="N1709" s="291"/>
      <c r="O1709" s="291"/>
      <c r="P1709" s="291">
        <v>0</v>
      </c>
      <c r="Q1709" s="291"/>
      <c r="R1709" s="287">
        <f t="shared" si="1594"/>
        <v>0</v>
      </c>
      <c r="S1709" s="291">
        <v>4132604</v>
      </c>
      <c r="T1709" s="291"/>
      <c r="U1709" s="291"/>
      <c r="V1709" s="291"/>
      <c r="W1709" s="291">
        <v>0</v>
      </c>
      <c r="X1709" s="291"/>
      <c r="Y1709" s="291"/>
      <c r="Z1709" s="291"/>
      <c r="AA1709" s="290">
        <f t="shared" si="1595"/>
        <v>4132604</v>
      </c>
      <c r="AB1709" s="290">
        <f t="shared" si="1596"/>
        <v>4132604</v>
      </c>
      <c r="AC1709" s="37">
        <f t="shared" si="1593"/>
        <v>1</v>
      </c>
    </row>
    <row r="1710" spans="2:29" ht="28.5" x14ac:dyDescent="0.2">
      <c r="B1710" s="97" t="s">
        <v>974</v>
      </c>
      <c r="C1710" s="98" t="s">
        <v>999</v>
      </c>
      <c r="D1710" s="291">
        <v>0</v>
      </c>
      <c r="E1710" s="285">
        <f>SUM('ADICIONES  2018'!C1710:M1710)</f>
        <v>16042395055.559999</v>
      </c>
      <c r="F1710" s="291">
        <v>0</v>
      </c>
      <c r="G1710" s="291"/>
      <c r="H1710" s="291"/>
      <c r="I1710" s="291"/>
      <c r="J1710" s="291"/>
      <c r="K1710" s="287">
        <f t="shared" si="1592"/>
        <v>16042395055.559999</v>
      </c>
      <c r="L1710" s="291"/>
      <c r="M1710" s="291"/>
      <c r="N1710" s="291"/>
      <c r="O1710" s="291"/>
      <c r="P1710" s="291">
        <v>16042395055.559999</v>
      </c>
      <c r="Q1710" s="291"/>
      <c r="R1710" s="287">
        <f t="shared" si="1594"/>
        <v>16042395055.559999</v>
      </c>
      <c r="S1710" s="291">
        <v>0</v>
      </c>
      <c r="T1710" s="291"/>
      <c r="U1710" s="291"/>
      <c r="V1710" s="291"/>
      <c r="W1710" s="291">
        <v>0</v>
      </c>
      <c r="X1710" s="291"/>
      <c r="Y1710" s="291"/>
      <c r="Z1710" s="291"/>
      <c r="AA1710" s="290">
        <f t="shared" si="1595"/>
        <v>0</v>
      </c>
      <c r="AB1710" s="290">
        <f t="shared" si="1596"/>
        <v>16042395055.559999</v>
      </c>
      <c r="AC1710" s="37">
        <f t="shared" si="1593"/>
        <v>1</v>
      </c>
    </row>
    <row r="1711" spans="2:29" ht="28.5" x14ac:dyDescent="0.2">
      <c r="B1711" s="97" t="s">
        <v>974</v>
      </c>
      <c r="C1711" s="98" t="s">
        <v>999</v>
      </c>
      <c r="D1711" s="291">
        <v>0</v>
      </c>
      <c r="E1711" s="285">
        <f>SUM('ADICIONES  2018'!C1711:M1711)</f>
        <v>800000000</v>
      </c>
      <c r="F1711" s="291">
        <v>0</v>
      </c>
      <c r="G1711" s="291"/>
      <c r="H1711" s="291"/>
      <c r="I1711" s="291"/>
      <c r="J1711" s="291"/>
      <c r="K1711" s="287">
        <f t="shared" si="1592"/>
        <v>800000000</v>
      </c>
      <c r="L1711" s="291"/>
      <c r="M1711" s="291"/>
      <c r="N1711" s="291"/>
      <c r="O1711" s="291"/>
      <c r="P1711" s="291">
        <v>0</v>
      </c>
      <c r="Q1711" s="291"/>
      <c r="R1711" s="287">
        <f t="shared" si="1594"/>
        <v>0</v>
      </c>
      <c r="S1711" s="291">
        <v>800000000</v>
      </c>
      <c r="T1711" s="291"/>
      <c r="U1711" s="291"/>
      <c r="V1711" s="291"/>
      <c r="W1711" s="291">
        <v>0</v>
      </c>
      <c r="X1711" s="291"/>
      <c r="Y1711" s="291"/>
      <c r="Z1711" s="291"/>
      <c r="AA1711" s="290">
        <f t="shared" si="1595"/>
        <v>800000000</v>
      </c>
      <c r="AB1711" s="290">
        <f t="shared" si="1596"/>
        <v>800000000</v>
      </c>
      <c r="AC1711" s="37">
        <f t="shared" si="1593"/>
        <v>1</v>
      </c>
    </row>
    <row r="1712" spans="2:29" ht="28.5" x14ac:dyDescent="0.2">
      <c r="B1712" s="97" t="s">
        <v>974</v>
      </c>
      <c r="C1712" s="98" t="s">
        <v>999</v>
      </c>
      <c r="D1712" s="291"/>
      <c r="E1712" s="285">
        <f>SUM('ADICIONES  2018'!C1712:M1712)</f>
        <v>34580604</v>
      </c>
      <c r="F1712" s="291">
        <v>0</v>
      </c>
      <c r="G1712" s="291"/>
      <c r="H1712" s="291"/>
      <c r="I1712" s="291"/>
      <c r="J1712" s="291"/>
      <c r="K1712" s="287">
        <f t="shared" si="1592"/>
        <v>34580604</v>
      </c>
      <c r="L1712" s="291"/>
      <c r="M1712" s="291"/>
      <c r="N1712" s="291"/>
      <c r="O1712" s="291"/>
      <c r="P1712" s="291">
        <v>0</v>
      </c>
      <c r="Q1712" s="291"/>
      <c r="R1712" s="287">
        <f t="shared" si="1594"/>
        <v>0</v>
      </c>
      <c r="S1712" s="291">
        <v>34580604</v>
      </c>
      <c r="T1712" s="291"/>
      <c r="U1712" s="291"/>
      <c r="V1712" s="291"/>
      <c r="W1712" s="291">
        <v>0</v>
      </c>
      <c r="X1712" s="291"/>
      <c r="Y1712" s="291"/>
      <c r="Z1712" s="291"/>
      <c r="AA1712" s="290">
        <f t="shared" si="1595"/>
        <v>34580604</v>
      </c>
      <c r="AB1712" s="290">
        <f t="shared" si="1596"/>
        <v>34580604</v>
      </c>
      <c r="AC1712" s="37">
        <f t="shared" si="1593"/>
        <v>1</v>
      </c>
    </row>
    <row r="1713" spans="1:29" ht="28.5" x14ac:dyDescent="0.2">
      <c r="B1713" s="97" t="s">
        <v>974</v>
      </c>
      <c r="C1713" s="98" t="s">
        <v>999</v>
      </c>
      <c r="D1713" s="291"/>
      <c r="E1713" s="285">
        <f>SUM('ADICIONES  2018'!C1713:M1713)</f>
        <v>404629000</v>
      </c>
      <c r="F1713" s="291">
        <v>0</v>
      </c>
      <c r="G1713" s="291"/>
      <c r="H1713" s="291"/>
      <c r="I1713" s="291"/>
      <c r="J1713" s="291"/>
      <c r="K1713" s="287">
        <f t="shared" si="1592"/>
        <v>404629000</v>
      </c>
      <c r="L1713" s="291"/>
      <c r="M1713" s="291"/>
      <c r="N1713" s="291"/>
      <c r="O1713" s="291"/>
      <c r="P1713" s="291">
        <v>0</v>
      </c>
      <c r="Q1713" s="291"/>
      <c r="R1713" s="287">
        <f t="shared" si="1594"/>
        <v>0</v>
      </c>
      <c r="S1713" s="291">
        <v>404629000</v>
      </c>
      <c r="T1713" s="291"/>
      <c r="U1713" s="291"/>
      <c r="V1713" s="291"/>
      <c r="W1713" s="291">
        <v>0</v>
      </c>
      <c r="X1713" s="291"/>
      <c r="Y1713" s="291"/>
      <c r="Z1713" s="291"/>
      <c r="AA1713" s="290">
        <f t="shared" si="1595"/>
        <v>404629000</v>
      </c>
      <c r="AB1713" s="290">
        <f t="shared" si="1596"/>
        <v>404629000</v>
      </c>
      <c r="AC1713" s="37">
        <f t="shared" si="1593"/>
        <v>1</v>
      </c>
    </row>
    <row r="1714" spans="1:29" ht="28.5" x14ac:dyDescent="0.2">
      <c r="B1714" s="97" t="s">
        <v>974</v>
      </c>
      <c r="C1714" s="98" t="s">
        <v>999</v>
      </c>
      <c r="D1714" s="291"/>
      <c r="E1714" s="285">
        <f>SUM('ADICIONES  2018'!C1714:M1714)</f>
        <v>15000000000</v>
      </c>
      <c r="F1714" s="291">
        <v>0</v>
      </c>
      <c r="G1714" s="291"/>
      <c r="H1714" s="291"/>
      <c r="I1714" s="291"/>
      <c r="J1714" s="291"/>
      <c r="K1714" s="287">
        <f t="shared" si="1592"/>
        <v>15000000000</v>
      </c>
      <c r="L1714" s="291"/>
      <c r="M1714" s="291"/>
      <c r="N1714" s="291"/>
      <c r="O1714" s="291"/>
      <c r="P1714" s="291">
        <v>0</v>
      </c>
      <c r="Q1714" s="291"/>
      <c r="R1714" s="287">
        <f t="shared" si="1594"/>
        <v>0</v>
      </c>
      <c r="S1714" s="291">
        <v>15000000000</v>
      </c>
      <c r="T1714" s="291"/>
      <c r="U1714" s="291"/>
      <c r="V1714" s="291"/>
      <c r="W1714" s="291">
        <v>0</v>
      </c>
      <c r="X1714" s="291"/>
      <c r="Y1714" s="291"/>
      <c r="Z1714" s="291"/>
      <c r="AA1714" s="290">
        <f t="shared" si="1595"/>
        <v>15000000000</v>
      </c>
      <c r="AB1714" s="290">
        <f t="shared" si="1596"/>
        <v>15000000000</v>
      </c>
      <c r="AC1714" s="37">
        <f t="shared" si="1593"/>
        <v>1</v>
      </c>
    </row>
    <row r="1715" spans="1:29" ht="28.5" x14ac:dyDescent="0.2">
      <c r="B1715" s="97" t="s">
        <v>974</v>
      </c>
      <c r="C1715" s="98" t="s">
        <v>999</v>
      </c>
      <c r="D1715" s="291"/>
      <c r="E1715" s="285">
        <f>SUM('ADICIONES  2018'!C1715:M1715)</f>
        <v>36050036.729999997</v>
      </c>
      <c r="F1715" s="291">
        <v>0</v>
      </c>
      <c r="G1715" s="291"/>
      <c r="H1715" s="291"/>
      <c r="I1715" s="291"/>
      <c r="J1715" s="291"/>
      <c r="K1715" s="287">
        <f t="shared" si="1592"/>
        <v>36050036.729999997</v>
      </c>
      <c r="L1715" s="291"/>
      <c r="M1715" s="291"/>
      <c r="N1715" s="291"/>
      <c r="O1715" s="291"/>
      <c r="P1715" s="291">
        <v>0</v>
      </c>
      <c r="Q1715" s="291"/>
      <c r="R1715" s="287">
        <f t="shared" si="1594"/>
        <v>0</v>
      </c>
      <c r="S1715" s="291">
        <v>36050036.729999997</v>
      </c>
      <c r="T1715" s="291"/>
      <c r="U1715" s="291"/>
      <c r="V1715" s="291"/>
      <c r="W1715" s="291">
        <v>0</v>
      </c>
      <c r="X1715" s="291"/>
      <c r="Y1715" s="291"/>
      <c r="Z1715" s="291"/>
      <c r="AA1715" s="290">
        <f t="shared" si="1595"/>
        <v>36050036.729999997</v>
      </c>
      <c r="AB1715" s="290">
        <f t="shared" si="1596"/>
        <v>36050036.729999997</v>
      </c>
      <c r="AC1715" s="37">
        <f t="shared" si="1593"/>
        <v>1</v>
      </c>
    </row>
    <row r="1716" spans="1:29" ht="28.5" x14ac:dyDescent="0.2">
      <c r="B1716" s="97" t="s">
        <v>974</v>
      </c>
      <c r="C1716" s="98" t="s">
        <v>999</v>
      </c>
      <c r="D1716" s="291"/>
      <c r="E1716" s="285">
        <f>SUM('ADICIONES  2018'!C1716:M1716)</f>
        <v>4102411150</v>
      </c>
      <c r="F1716" s="291">
        <v>0</v>
      </c>
      <c r="G1716" s="291"/>
      <c r="H1716" s="291"/>
      <c r="I1716" s="291"/>
      <c r="J1716" s="291"/>
      <c r="K1716" s="287">
        <f t="shared" si="1592"/>
        <v>4102411150</v>
      </c>
      <c r="L1716" s="291"/>
      <c r="M1716" s="291"/>
      <c r="N1716" s="291"/>
      <c r="O1716" s="291">
        <v>1519482520.9300001</v>
      </c>
      <c r="P1716" s="291">
        <v>0</v>
      </c>
      <c r="Q1716" s="291"/>
      <c r="R1716" s="287">
        <f t="shared" si="1594"/>
        <v>1519482520.9300001</v>
      </c>
      <c r="S1716" s="291">
        <v>2621624502</v>
      </c>
      <c r="T1716" s="291"/>
      <c r="U1716" s="291"/>
      <c r="V1716" s="291"/>
      <c r="W1716" s="291">
        <v>0</v>
      </c>
      <c r="X1716" s="291"/>
      <c r="Y1716" s="291"/>
      <c r="Z1716" s="291"/>
      <c r="AA1716" s="290">
        <f t="shared" si="1595"/>
        <v>2621624502</v>
      </c>
      <c r="AB1716" s="290">
        <f t="shared" si="1596"/>
        <v>4141107022.9300003</v>
      </c>
      <c r="AC1716" s="37">
        <f t="shared" si="1593"/>
        <v>1.0094324706898283</v>
      </c>
    </row>
    <row r="1717" spans="1:29" ht="14.25" hidden="1" customHeight="1" x14ac:dyDescent="0.2">
      <c r="B1717" s="97" t="s">
        <v>1801</v>
      </c>
      <c r="C1717" s="98" t="s">
        <v>1002</v>
      </c>
      <c r="D1717" s="291">
        <v>0</v>
      </c>
      <c r="E1717" s="285">
        <f>SUM('ADICIONES  2018'!C1717:M1717)</f>
        <v>0</v>
      </c>
      <c r="F1717" s="291">
        <v>0</v>
      </c>
      <c r="G1717" s="291"/>
      <c r="H1717" s="291"/>
      <c r="I1717" s="291"/>
      <c r="J1717" s="291"/>
      <c r="K1717" s="287">
        <f t="shared" si="1592"/>
        <v>0</v>
      </c>
      <c r="L1717" s="291"/>
      <c r="M1717" s="291"/>
      <c r="N1717" s="291"/>
      <c r="O1717" s="291"/>
      <c r="P1717" s="291">
        <v>0</v>
      </c>
      <c r="Q1717" s="291"/>
      <c r="R1717" s="287">
        <f t="shared" si="1594"/>
        <v>0</v>
      </c>
      <c r="S1717" s="291">
        <v>0</v>
      </c>
      <c r="T1717" s="291"/>
      <c r="U1717" s="291"/>
      <c r="V1717" s="291"/>
      <c r="W1717" s="291">
        <v>0</v>
      </c>
      <c r="X1717" s="291"/>
      <c r="Y1717" s="291"/>
      <c r="Z1717" s="291"/>
      <c r="AA1717" s="290">
        <f t="shared" si="1595"/>
        <v>0</v>
      </c>
      <c r="AB1717" s="290">
        <f t="shared" si="1596"/>
        <v>0</v>
      </c>
      <c r="AC1717" s="37" t="e">
        <f t="shared" si="1593"/>
        <v>#DIV/0!</v>
      </c>
    </row>
    <row r="1718" spans="1:29" hidden="1" x14ac:dyDescent="0.2">
      <c r="B1718" s="97" t="s">
        <v>1802</v>
      </c>
      <c r="C1718" s="98" t="s">
        <v>1773</v>
      </c>
      <c r="D1718" s="291">
        <v>0</v>
      </c>
      <c r="E1718" s="285">
        <f>SUM('ADICIONES  2018'!C1718:M1718)</f>
        <v>0</v>
      </c>
      <c r="F1718" s="291">
        <v>0</v>
      </c>
      <c r="G1718" s="291"/>
      <c r="H1718" s="291"/>
      <c r="I1718" s="291"/>
      <c r="J1718" s="291"/>
      <c r="K1718" s="287">
        <f t="shared" si="1592"/>
        <v>0</v>
      </c>
      <c r="L1718" s="291"/>
      <c r="M1718" s="291"/>
      <c r="N1718" s="291"/>
      <c r="O1718" s="291"/>
      <c r="P1718" s="291">
        <v>0</v>
      </c>
      <c r="Q1718" s="291"/>
      <c r="R1718" s="287">
        <f t="shared" si="1594"/>
        <v>0</v>
      </c>
      <c r="S1718" s="291">
        <v>0</v>
      </c>
      <c r="T1718" s="291"/>
      <c r="U1718" s="291"/>
      <c r="V1718" s="291"/>
      <c r="W1718" s="291">
        <v>0</v>
      </c>
      <c r="X1718" s="291"/>
      <c r="Y1718" s="291"/>
      <c r="Z1718" s="291"/>
      <c r="AA1718" s="290">
        <f t="shared" si="1595"/>
        <v>0</v>
      </c>
      <c r="AB1718" s="290">
        <f t="shared" si="1596"/>
        <v>0</v>
      </c>
      <c r="AC1718" s="37" t="e">
        <f t="shared" si="1593"/>
        <v>#DIV/0!</v>
      </c>
    </row>
    <row r="1719" spans="1:29" ht="28.5" hidden="1" x14ac:dyDescent="0.2">
      <c r="B1719" s="97" t="s">
        <v>1803</v>
      </c>
      <c r="C1719" s="98" t="s">
        <v>1804</v>
      </c>
      <c r="D1719" s="291">
        <v>0</v>
      </c>
      <c r="E1719" s="285">
        <f>SUM('ADICIONES  2018'!C1719:M1719)</f>
        <v>0</v>
      </c>
      <c r="F1719" s="291">
        <v>0</v>
      </c>
      <c r="G1719" s="291"/>
      <c r="H1719" s="291"/>
      <c r="I1719" s="291"/>
      <c r="J1719" s="291"/>
      <c r="K1719" s="287">
        <f t="shared" si="1592"/>
        <v>0</v>
      </c>
      <c r="L1719" s="291"/>
      <c r="M1719" s="291"/>
      <c r="N1719" s="291"/>
      <c r="O1719" s="291"/>
      <c r="P1719" s="291">
        <v>0</v>
      </c>
      <c r="Q1719" s="291"/>
      <c r="R1719" s="287">
        <f t="shared" si="1594"/>
        <v>0</v>
      </c>
      <c r="S1719" s="291">
        <v>0</v>
      </c>
      <c r="T1719" s="291"/>
      <c r="U1719" s="291"/>
      <c r="V1719" s="291"/>
      <c r="W1719" s="291">
        <v>0</v>
      </c>
      <c r="X1719" s="291"/>
      <c r="Y1719" s="291"/>
      <c r="Z1719" s="291"/>
      <c r="AA1719" s="290">
        <f t="shared" si="1595"/>
        <v>0</v>
      </c>
      <c r="AB1719" s="290">
        <f t="shared" si="1596"/>
        <v>0</v>
      </c>
      <c r="AC1719" s="37" t="e">
        <f t="shared" si="1593"/>
        <v>#DIV/0!</v>
      </c>
    </row>
    <row r="1720" spans="1:29" s="5" customFormat="1" ht="30" x14ac:dyDescent="0.2">
      <c r="A1720" s="156"/>
      <c r="B1720" s="99" t="s">
        <v>976</v>
      </c>
      <c r="C1720" s="100" t="s">
        <v>1805</v>
      </c>
      <c r="D1720" s="289">
        <v>0</v>
      </c>
      <c r="E1720" s="105">
        <f>SUM('ADICIONES  2018'!C1720:M1720)</f>
        <v>0</v>
      </c>
      <c r="F1720" s="289"/>
      <c r="G1720" s="289"/>
      <c r="H1720" s="289"/>
      <c r="I1720" s="289"/>
      <c r="J1720" s="289"/>
      <c r="K1720" s="286">
        <f t="shared" si="1592"/>
        <v>0</v>
      </c>
      <c r="L1720" s="289"/>
      <c r="M1720" s="289"/>
      <c r="N1720" s="289"/>
      <c r="O1720" s="289"/>
      <c r="P1720" s="289"/>
      <c r="Q1720" s="289"/>
      <c r="R1720" s="287">
        <f t="shared" si="1594"/>
        <v>0</v>
      </c>
      <c r="S1720" s="291">
        <v>0</v>
      </c>
      <c r="T1720" s="289"/>
      <c r="U1720" s="289"/>
      <c r="V1720" s="289"/>
      <c r="W1720" s="289"/>
      <c r="X1720" s="289"/>
      <c r="Y1720" s="289"/>
      <c r="Z1720" s="289"/>
      <c r="AA1720" s="290">
        <f t="shared" si="1595"/>
        <v>0</v>
      </c>
      <c r="AB1720" s="290">
        <f t="shared" si="1596"/>
        <v>0</v>
      </c>
      <c r="AC1720" s="37">
        <v>0</v>
      </c>
    </row>
    <row r="1721" spans="1:29" s="5" customFormat="1" ht="28.5" x14ac:dyDescent="0.2">
      <c r="A1721" s="156"/>
      <c r="B1721" s="97" t="s">
        <v>976</v>
      </c>
      <c r="C1721" s="98" t="s">
        <v>1010</v>
      </c>
      <c r="D1721" s="289"/>
      <c r="E1721" s="285">
        <f>SUM('ADICIONES  2018'!C1721:M1721)</f>
        <v>1071106097.6900001</v>
      </c>
      <c r="F1721" s="291">
        <v>0</v>
      </c>
      <c r="G1721" s="289"/>
      <c r="H1721" s="289"/>
      <c r="I1721" s="289"/>
      <c r="J1721" s="289"/>
      <c r="K1721" s="286">
        <f t="shared" si="1592"/>
        <v>1071106097.6900001</v>
      </c>
      <c r="L1721" s="289"/>
      <c r="M1721" s="289"/>
      <c r="N1721" s="289"/>
      <c r="O1721" s="289"/>
      <c r="P1721" s="289"/>
      <c r="Q1721" s="289"/>
      <c r="R1721" s="287">
        <f t="shared" si="1594"/>
        <v>0</v>
      </c>
      <c r="S1721" s="291">
        <v>1071106097.6900001</v>
      </c>
      <c r="T1721" s="289"/>
      <c r="U1721" s="289"/>
      <c r="V1721" s="289"/>
      <c r="W1721" s="289"/>
      <c r="X1721" s="289"/>
      <c r="Y1721" s="289"/>
      <c r="Z1721" s="289"/>
      <c r="AA1721" s="290">
        <f t="shared" si="1595"/>
        <v>1071106097.6900001</v>
      </c>
      <c r="AB1721" s="290">
        <f t="shared" si="1596"/>
        <v>1071106097.6900001</v>
      </c>
      <c r="AC1721" s="37">
        <f t="shared" si="1593"/>
        <v>1</v>
      </c>
    </row>
    <row r="1722" spans="1:29" ht="28.5" x14ac:dyDescent="0.2">
      <c r="B1722" s="97" t="s">
        <v>976</v>
      </c>
      <c r="C1722" s="98" t="s">
        <v>1010</v>
      </c>
      <c r="D1722" s="291">
        <v>0</v>
      </c>
      <c r="E1722" s="285">
        <f>SUM('ADICIONES  2018'!C1722:M1722)</f>
        <v>43564057</v>
      </c>
      <c r="F1722" s="291">
        <v>43564057</v>
      </c>
      <c r="G1722" s="291"/>
      <c r="H1722" s="291"/>
      <c r="I1722" s="291"/>
      <c r="J1722" s="291"/>
      <c r="K1722" s="286">
        <f t="shared" si="1592"/>
        <v>0</v>
      </c>
      <c r="L1722" s="291"/>
      <c r="M1722" s="291"/>
      <c r="N1722" s="291"/>
      <c r="O1722" s="291"/>
      <c r="P1722" s="291"/>
      <c r="Q1722" s="291"/>
      <c r="R1722" s="287">
        <f t="shared" si="1594"/>
        <v>0</v>
      </c>
      <c r="S1722" s="291">
        <v>0</v>
      </c>
      <c r="T1722" s="291"/>
      <c r="U1722" s="291"/>
      <c r="V1722" s="291"/>
      <c r="W1722" s="291"/>
      <c r="X1722" s="291"/>
      <c r="Y1722" s="291"/>
      <c r="Z1722" s="291"/>
      <c r="AA1722" s="290">
        <f t="shared" si="1595"/>
        <v>0</v>
      </c>
      <c r="AB1722" s="290">
        <f t="shared" si="1596"/>
        <v>0</v>
      </c>
      <c r="AC1722" s="37">
        <v>0</v>
      </c>
    </row>
    <row r="1723" spans="1:29" ht="28.5" x14ac:dyDescent="0.2">
      <c r="B1723" s="97" t="s">
        <v>976</v>
      </c>
      <c r="C1723" s="98" t="s">
        <v>1010</v>
      </c>
      <c r="D1723" s="291"/>
      <c r="E1723" s="285">
        <f>SUM('ADICIONES  2018'!C1723:M1723)</f>
        <v>23875535.16</v>
      </c>
      <c r="F1723" s="291">
        <v>0</v>
      </c>
      <c r="G1723" s="291"/>
      <c r="H1723" s="291"/>
      <c r="I1723" s="291"/>
      <c r="J1723" s="291"/>
      <c r="K1723" s="286">
        <f t="shared" si="1592"/>
        <v>23875535.16</v>
      </c>
      <c r="L1723" s="291"/>
      <c r="M1723" s="291"/>
      <c r="N1723" s="291"/>
      <c r="O1723" s="291"/>
      <c r="P1723" s="291"/>
      <c r="Q1723" s="291"/>
      <c r="R1723" s="287">
        <f t="shared" si="1594"/>
        <v>0</v>
      </c>
      <c r="S1723" s="291">
        <v>23875535.16</v>
      </c>
      <c r="T1723" s="291"/>
      <c r="U1723" s="291"/>
      <c r="V1723" s="291"/>
      <c r="W1723" s="291"/>
      <c r="X1723" s="291"/>
      <c r="Y1723" s="291"/>
      <c r="Z1723" s="291"/>
      <c r="AA1723" s="290">
        <f t="shared" si="1595"/>
        <v>23875535.16</v>
      </c>
      <c r="AB1723" s="290">
        <f t="shared" si="1596"/>
        <v>23875535.16</v>
      </c>
      <c r="AC1723" s="37">
        <f t="shared" si="1593"/>
        <v>1</v>
      </c>
    </row>
    <row r="1724" spans="1:29" ht="28.5" x14ac:dyDescent="0.2">
      <c r="B1724" s="97" t="s">
        <v>976</v>
      </c>
      <c r="C1724" s="98" t="s">
        <v>1010</v>
      </c>
      <c r="D1724" s="291">
        <v>0</v>
      </c>
      <c r="E1724" s="285">
        <f>SUM('ADICIONES  2018'!C1724:M1724)</f>
        <v>5041067.1500000004</v>
      </c>
      <c r="F1724" s="291">
        <v>5041067.1500000004</v>
      </c>
      <c r="G1724" s="291"/>
      <c r="H1724" s="291"/>
      <c r="I1724" s="291"/>
      <c r="J1724" s="291"/>
      <c r="K1724" s="286">
        <f t="shared" si="1592"/>
        <v>0</v>
      </c>
      <c r="L1724" s="291"/>
      <c r="M1724" s="291"/>
      <c r="N1724" s="291"/>
      <c r="O1724" s="291"/>
      <c r="P1724" s="291"/>
      <c r="Q1724" s="291"/>
      <c r="R1724" s="287">
        <f t="shared" si="1594"/>
        <v>0</v>
      </c>
      <c r="S1724" s="291">
        <v>0</v>
      </c>
      <c r="T1724" s="291"/>
      <c r="U1724" s="291"/>
      <c r="V1724" s="291"/>
      <c r="W1724" s="291"/>
      <c r="X1724" s="291"/>
      <c r="Y1724" s="291"/>
      <c r="Z1724" s="291"/>
      <c r="AA1724" s="290">
        <f t="shared" si="1595"/>
        <v>0</v>
      </c>
      <c r="AB1724" s="290">
        <f t="shared" si="1596"/>
        <v>0</v>
      </c>
      <c r="AC1724" s="37">
        <v>0</v>
      </c>
    </row>
    <row r="1725" spans="1:29" ht="28.5" x14ac:dyDescent="0.2">
      <c r="B1725" s="97" t="s">
        <v>976</v>
      </c>
      <c r="C1725" s="98" t="s">
        <v>1010</v>
      </c>
      <c r="D1725" s="291"/>
      <c r="E1725" s="285">
        <f>SUM('ADICIONES  2018'!C1725:M1725)</f>
        <v>11558786.4</v>
      </c>
      <c r="F1725" s="291">
        <v>0</v>
      </c>
      <c r="G1725" s="291"/>
      <c r="H1725" s="291"/>
      <c r="I1725" s="291"/>
      <c r="J1725" s="291"/>
      <c r="K1725" s="286">
        <f t="shared" si="1592"/>
        <v>11558786.4</v>
      </c>
      <c r="L1725" s="291"/>
      <c r="M1725" s="291"/>
      <c r="N1725" s="291"/>
      <c r="O1725" s="291"/>
      <c r="P1725" s="291"/>
      <c r="Q1725" s="291"/>
      <c r="R1725" s="287">
        <f t="shared" si="1594"/>
        <v>0</v>
      </c>
      <c r="S1725" s="291">
        <v>11558786.4</v>
      </c>
      <c r="T1725" s="291"/>
      <c r="U1725" s="291"/>
      <c r="V1725" s="291"/>
      <c r="W1725" s="291"/>
      <c r="X1725" s="291"/>
      <c r="Y1725" s="291"/>
      <c r="Z1725" s="291"/>
      <c r="AA1725" s="290">
        <f t="shared" si="1595"/>
        <v>11558786.4</v>
      </c>
      <c r="AB1725" s="290">
        <f t="shared" si="1596"/>
        <v>11558786.4</v>
      </c>
      <c r="AC1725" s="37">
        <f t="shared" si="1593"/>
        <v>1</v>
      </c>
    </row>
    <row r="1726" spans="1:29" ht="28.5" x14ac:dyDescent="0.2">
      <c r="B1726" s="97" t="s">
        <v>976</v>
      </c>
      <c r="C1726" s="98" t="s">
        <v>1010</v>
      </c>
      <c r="D1726" s="291"/>
      <c r="E1726" s="285">
        <f>SUM('ADICIONES  2018'!C1726:M1726)</f>
        <v>9814943.9399999995</v>
      </c>
      <c r="F1726" s="291">
        <v>0</v>
      </c>
      <c r="G1726" s="291"/>
      <c r="H1726" s="291"/>
      <c r="I1726" s="291"/>
      <c r="J1726" s="291"/>
      <c r="K1726" s="286">
        <f t="shared" si="1592"/>
        <v>9814943.9399999995</v>
      </c>
      <c r="L1726" s="291"/>
      <c r="M1726" s="291"/>
      <c r="N1726" s="291"/>
      <c r="O1726" s="291"/>
      <c r="P1726" s="291"/>
      <c r="Q1726" s="291"/>
      <c r="R1726" s="287">
        <f t="shared" si="1594"/>
        <v>0</v>
      </c>
      <c r="S1726" s="291">
        <v>9814943.9399999995</v>
      </c>
      <c r="T1726" s="291"/>
      <c r="U1726" s="291"/>
      <c r="V1726" s="291"/>
      <c r="W1726" s="291"/>
      <c r="X1726" s="291"/>
      <c r="Y1726" s="291"/>
      <c r="Z1726" s="291"/>
      <c r="AA1726" s="290">
        <f t="shared" si="1595"/>
        <v>9814943.9399999995</v>
      </c>
      <c r="AB1726" s="290">
        <f t="shared" si="1596"/>
        <v>9814943.9399999995</v>
      </c>
      <c r="AC1726" s="37">
        <f t="shared" si="1593"/>
        <v>1</v>
      </c>
    </row>
    <row r="1727" spans="1:29" ht="28.5" x14ac:dyDescent="0.2">
      <c r="B1727" s="97" t="s">
        <v>976</v>
      </c>
      <c r="C1727" s="98" t="s">
        <v>1010</v>
      </c>
      <c r="D1727" s="291"/>
      <c r="E1727" s="285">
        <f>SUM('ADICIONES  2018'!C1727:M1727)</f>
        <v>22574331</v>
      </c>
      <c r="F1727" s="291">
        <v>0</v>
      </c>
      <c r="G1727" s="291"/>
      <c r="H1727" s="291"/>
      <c r="I1727" s="291"/>
      <c r="J1727" s="291"/>
      <c r="K1727" s="286">
        <f t="shared" si="1592"/>
        <v>22574331</v>
      </c>
      <c r="L1727" s="291"/>
      <c r="M1727" s="291"/>
      <c r="N1727" s="291"/>
      <c r="O1727" s="291"/>
      <c r="P1727" s="291"/>
      <c r="Q1727" s="291"/>
      <c r="R1727" s="287">
        <f t="shared" si="1594"/>
        <v>0</v>
      </c>
      <c r="S1727" s="291">
        <v>22574331</v>
      </c>
      <c r="T1727" s="291"/>
      <c r="U1727" s="291"/>
      <c r="V1727" s="291"/>
      <c r="W1727" s="291"/>
      <c r="X1727" s="291"/>
      <c r="Y1727" s="291"/>
      <c r="Z1727" s="291"/>
      <c r="AA1727" s="290">
        <f t="shared" si="1595"/>
        <v>22574331</v>
      </c>
      <c r="AB1727" s="290">
        <f t="shared" si="1596"/>
        <v>22574331</v>
      </c>
      <c r="AC1727" s="37">
        <f t="shared" si="1593"/>
        <v>1</v>
      </c>
    </row>
    <row r="1728" spans="1:29" ht="28.5" x14ac:dyDescent="0.2">
      <c r="B1728" s="97" t="s">
        <v>976</v>
      </c>
      <c r="C1728" s="98" t="s">
        <v>1010</v>
      </c>
      <c r="D1728" s="291"/>
      <c r="E1728" s="285">
        <f>SUM('ADICIONES  2018'!C1728:M1728)</f>
        <v>218937974.83000001</v>
      </c>
      <c r="F1728" s="291">
        <v>0</v>
      </c>
      <c r="G1728" s="291"/>
      <c r="H1728" s="291"/>
      <c r="I1728" s="291"/>
      <c r="J1728" s="291"/>
      <c r="K1728" s="286">
        <f t="shared" si="1592"/>
        <v>218937974.83000001</v>
      </c>
      <c r="L1728" s="291"/>
      <c r="M1728" s="291"/>
      <c r="N1728" s="291"/>
      <c r="O1728" s="291"/>
      <c r="P1728" s="291"/>
      <c r="Q1728" s="291"/>
      <c r="R1728" s="287">
        <f t="shared" si="1594"/>
        <v>0</v>
      </c>
      <c r="S1728" s="291">
        <v>218937974.83000001</v>
      </c>
      <c r="T1728" s="291"/>
      <c r="U1728" s="291"/>
      <c r="V1728" s="291"/>
      <c r="W1728" s="291"/>
      <c r="X1728" s="291"/>
      <c r="Y1728" s="291"/>
      <c r="Z1728" s="291"/>
      <c r="AA1728" s="290">
        <f t="shared" si="1595"/>
        <v>218937974.83000001</v>
      </c>
      <c r="AB1728" s="290">
        <f t="shared" si="1596"/>
        <v>218937974.83000001</v>
      </c>
      <c r="AC1728" s="37">
        <f t="shared" si="1593"/>
        <v>1</v>
      </c>
    </row>
    <row r="1729" spans="2:29" ht="28.5" x14ac:dyDescent="0.2">
      <c r="B1729" s="97" t="s">
        <v>976</v>
      </c>
      <c r="C1729" s="98" t="s">
        <v>1010</v>
      </c>
      <c r="D1729" s="291"/>
      <c r="E1729" s="285">
        <f>SUM('ADICIONES  2018'!C1729:M1729)</f>
        <v>1706372.41</v>
      </c>
      <c r="F1729" s="291">
        <v>0</v>
      </c>
      <c r="G1729" s="291"/>
      <c r="H1729" s="291"/>
      <c r="I1729" s="291"/>
      <c r="J1729" s="291"/>
      <c r="K1729" s="286">
        <f t="shared" ref="K1729:K1792" si="1597">+D1729+E1729-F1729+G1729-H1729</f>
        <v>1706372.41</v>
      </c>
      <c r="L1729" s="291"/>
      <c r="M1729" s="291"/>
      <c r="N1729" s="291"/>
      <c r="O1729" s="291"/>
      <c r="P1729" s="291"/>
      <c r="Q1729" s="291"/>
      <c r="R1729" s="287">
        <f t="shared" si="1594"/>
        <v>0</v>
      </c>
      <c r="S1729" s="291">
        <v>1706372.41</v>
      </c>
      <c r="T1729" s="291"/>
      <c r="U1729" s="291"/>
      <c r="V1729" s="291"/>
      <c r="W1729" s="291"/>
      <c r="X1729" s="291"/>
      <c r="Y1729" s="291"/>
      <c r="Z1729" s="291"/>
      <c r="AA1729" s="290">
        <f t="shared" si="1595"/>
        <v>1706372.41</v>
      </c>
      <c r="AB1729" s="290">
        <f t="shared" si="1596"/>
        <v>1706372.41</v>
      </c>
      <c r="AC1729" s="37">
        <f t="shared" si="1593"/>
        <v>1</v>
      </c>
    </row>
    <row r="1730" spans="2:29" ht="28.5" x14ac:dyDescent="0.2">
      <c r="B1730" s="97" t="s">
        <v>976</v>
      </c>
      <c r="C1730" s="98" t="s">
        <v>1010</v>
      </c>
      <c r="D1730" s="291"/>
      <c r="E1730" s="285">
        <f>SUM('ADICIONES  2018'!C1730:M1730)</f>
        <v>204773811.38</v>
      </c>
      <c r="F1730" s="291">
        <v>0</v>
      </c>
      <c r="G1730" s="291"/>
      <c r="H1730" s="291"/>
      <c r="I1730" s="291"/>
      <c r="J1730" s="291"/>
      <c r="K1730" s="286">
        <f t="shared" si="1597"/>
        <v>204773811.38</v>
      </c>
      <c r="L1730" s="291"/>
      <c r="M1730" s="291"/>
      <c r="N1730" s="291"/>
      <c r="O1730" s="291"/>
      <c r="P1730" s="291"/>
      <c r="Q1730" s="291"/>
      <c r="R1730" s="287">
        <f t="shared" si="1594"/>
        <v>0</v>
      </c>
      <c r="S1730" s="291">
        <v>204773811.38</v>
      </c>
      <c r="T1730" s="291"/>
      <c r="U1730" s="291"/>
      <c r="V1730" s="291"/>
      <c r="W1730" s="291"/>
      <c r="X1730" s="291"/>
      <c r="Y1730" s="291"/>
      <c r="Z1730" s="291"/>
      <c r="AA1730" s="290">
        <f t="shared" si="1595"/>
        <v>204773811.38</v>
      </c>
      <c r="AB1730" s="290">
        <f t="shared" si="1596"/>
        <v>204773811.38</v>
      </c>
      <c r="AC1730" s="37">
        <f t="shared" si="1593"/>
        <v>1</v>
      </c>
    </row>
    <row r="1731" spans="2:29" ht="28.5" x14ac:dyDescent="0.2">
      <c r="B1731" s="97" t="s">
        <v>976</v>
      </c>
      <c r="C1731" s="98" t="s">
        <v>1010</v>
      </c>
      <c r="D1731" s="291"/>
      <c r="E1731" s="285">
        <f>SUM('ADICIONES  2018'!C1731:M1731)</f>
        <v>84399210.120000005</v>
      </c>
      <c r="F1731" s="291">
        <v>0</v>
      </c>
      <c r="G1731" s="291"/>
      <c r="H1731" s="291"/>
      <c r="I1731" s="291"/>
      <c r="J1731" s="291"/>
      <c r="K1731" s="286">
        <f t="shared" si="1597"/>
        <v>84399210.120000005</v>
      </c>
      <c r="L1731" s="291"/>
      <c r="M1731" s="291"/>
      <c r="N1731" s="291"/>
      <c r="O1731" s="291"/>
      <c r="P1731" s="291"/>
      <c r="Q1731" s="291"/>
      <c r="R1731" s="287">
        <f t="shared" si="1594"/>
        <v>0</v>
      </c>
      <c r="S1731" s="291">
        <v>84399210.120000005</v>
      </c>
      <c r="T1731" s="291"/>
      <c r="U1731" s="291"/>
      <c r="V1731" s="291"/>
      <c r="W1731" s="291"/>
      <c r="X1731" s="291"/>
      <c r="Y1731" s="291"/>
      <c r="Z1731" s="291"/>
      <c r="AA1731" s="290">
        <f t="shared" si="1595"/>
        <v>84399210.120000005</v>
      </c>
      <c r="AB1731" s="290">
        <f t="shared" si="1596"/>
        <v>84399210.120000005</v>
      </c>
      <c r="AC1731" s="37">
        <f t="shared" si="1593"/>
        <v>1</v>
      </c>
    </row>
    <row r="1732" spans="2:29" ht="28.5" x14ac:dyDescent="0.2">
      <c r="B1732" s="97" t="s">
        <v>976</v>
      </c>
      <c r="C1732" s="98" t="s">
        <v>1010</v>
      </c>
      <c r="D1732" s="291"/>
      <c r="E1732" s="285">
        <f>SUM('ADICIONES  2018'!C1732:M1732)</f>
        <v>75231406.400000006</v>
      </c>
      <c r="F1732" s="291">
        <v>0</v>
      </c>
      <c r="G1732" s="291"/>
      <c r="H1732" s="291"/>
      <c r="I1732" s="291"/>
      <c r="J1732" s="291"/>
      <c r="K1732" s="286">
        <f t="shared" si="1597"/>
        <v>75231406.400000006</v>
      </c>
      <c r="L1732" s="291"/>
      <c r="M1732" s="291"/>
      <c r="N1732" s="291"/>
      <c r="O1732" s="291"/>
      <c r="P1732" s="291"/>
      <c r="Q1732" s="291"/>
      <c r="R1732" s="287">
        <f t="shared" si="1594"/>
        <v>0</v>
      </c>
      <c r="S1732" s="291">
        <v>75231406.400000006</v>
      </c>
      <c r="T1732" s="291"/>
      <c r="U1732" s="291"/>
      <c r="V1732" s="291"/>
      <c r="W1732" s="291"/>
      <c r="X1732" s="291"/>
      <c r="Y1732" s="291"/>
      <c r="Z1732" s="291"/>
      <c r="AA1732" s="290">
        <f t="shared" si="1595"/>
        <v>75231406.400000006</v>
      </c>
      <c r="AB1732" s="290">
        <f t="shared" si="1596"/>
        <v>75231406.400000006</v>
      </c>
      <c r="AC1732" s="37">
        <f t="shared" si="1593"/>
        <v>1</v>
      </c>
    </row>
    <row r="1733" spans="2:29" ht="28.5" x14ac:dyDescent="0.2">
      <c r="B1733" s="97" t="s">
        <v>976</v>
      </c>
      <c r="C1733" s="98" t="s">
        <v>1010</v>
      </c>
      <c r="D1733" s="291">
        <v>0</v>
      </c>
      <c r="E1733" s="285">
        <f>SUM('ADICIONES  2018'!C1733:M1733)</f>
        <v>1150000</v>
      </c>
      <c r="F1733" s="291">
        <v>0</v>
      </c>
      <c r="G1733" s="291"/>
      <c r="H1733" s="291"/>
      <c r="I1733" s="291"/>
      <c r="J1733" s="291"/>
      <c r="K1733" s="286">
        <f t="shared" si="1597"/>
        <v>1150000</v>
      </c>
      <c r="L1733" s="291"/>
      <c r="M1733" s="291"/>
      <c r="N1733" s="291"/>
      <c r="O1733" s="291"/>
      <c r="P1733" s="291"/>
      <c r="Q1733" s="291"/>
      <c r="R1733" s="287">
        <f t="shared" si="1594"/>
        <v>0</v>
      </c>
      <c r="S1733" s="291">
        <v>1150000</v>
      </c>
      <c r="T1733" s="291"/>
      <c r="U1733" s="291"/>
      <c r="V1733" s="291"/>
      <c r="W1733" s="291"/>
      <c r="X1733" s="291"/>
      <c r="Y1733" s="291"/>
      <c r="Z1733" s="291"/>
      <c r="AA1733" s="290">
        <f t="shared" si="1595"/>
        <v>1150000</v>
      </c>
      <c r="AB1733" s="290">
        <f t="shared" si="1596"/>
        <v>1150000</v>
      </c>
      <c r="AC1733" s="37">
        <f t="shared" si="1593"/>
        <v>1</v>
      </c>
    </row>
    <row r="1734" spans="2:29" ht="28.5" x14ac:dyDescent="0.2">
      <c r="B1734" s="97" t="s">
        <v>976</v>
      </c>
      <c r="C1734" s="98" t="s">
        <v>1010</v>
      </c>
      <c r="D1734" s="291"/>
      <c r="E1734" s="285">
        <f>SUM('ADICIONES  2018'!C1734:M1734)</f>
        <v>18888836</v>
      </c>
      <c r="F1734" s="291">
        <v>0</v>
      </c>
      <c r="G1734" s="291"/>
      <c r="H1734" s="291"/>
      <c r="I1734" s="291"/>
      <c r="J1734" s="291"/>
      <c r="K1734" s="286">
        <f t="shared" si="1597"/>
        <v>18888836</v>
      </c>
      <c r="L1734" s="291"/>
      <c r="M1734" s="291"/>
      <c r="N1734" s="291"/>
      <c r="O1734" s="291"/>
      <c r="P1734" s="291"/>
      <c r="Q1734" s="291"/>
      <c r="R1734" s="287">
        <f t="shared" si="1594"/>
        <v>0</v>
      </c>
      <c r="S1734" s="291">
        <v>18888836</v>
      </c>
      <c r="T1734" s="291"/>
      <c r="U1734" s="291"/>
      <c r="V1734" s="291"/>
      <c r="W1734" s="291"/>
      <c r="X1734" s="291"/>
      <c r="Y1734" s="291"/>
      <c r="Z1734" s="291"/>
      <c r="AA1734" s="290">
        <f t="shared" si="1595"/>
        <v>18888836</v>
      </c>
      <c r="AB1734" s="290">
        <f t="shared" si="1596"/>
        <v>18888836</v>
      </c>
      <c r="AC1734" s="37">
        <f t="shared" si="1593"/>
        <v>1</v>
      </c>
    </row>
    <row r="1735" spans="2:29" ht="28.5" hidden="1" x14ac:dyDescent="0.2">
      <c r="B1735" s="97" t="s">
        <v>1605</v>
      </c>
      <c r="C1735" s="98" t="s">
        <v>1800</v>
      </c>
      <c r="D1735" s="291">
        <v>0</v>
      </c>
      <c r="E1735" s="285">
        <f>SUM('ADICIONES  2018'!C1735:M1735)</f>
        <v>0</v>
      </c>
      <c r="F1735" s="291">
        <v>0</v>
      </c>
      <c r="G1735" s="291"/>
      <c r="H1735" s="291"/>
      <c r="I1735" s="291"/>
      <c r="J1735" s="291"/>
      <c r="K1735" s="286">
        <f t="shared" si="1597"/>
        <v>0</v>
      </c>
      <c r="L1735" s="291"/>
      <c r="M1735" s="291"/>
      <c r="N1735" s="291"/>
      <c r="O1735" s="291"/>
      <c r="P1735" s="291"/>
      <c r="Q1735" s="291"/>
      <c r="R1735" s="287">
        <f t="shared" si="1594"/>
        <v>0</v>
      </c>
      <c r="S1735" s="291">
        <v>0</v>
      </c>
      <c r="T1735" s="291"/>
      <c r="U1735" s="291"/>
      <c r="V1735" s="291"/>
      <c r="W1735" s="291"/>
      <c r="X1735" s="291"/>
      <c r="Y1735" s="291"/>
      <c r="Z1735" s="291"/>
      <c r="AA1735" s="290">
        <f t="shared" si="1595"/>
        <v>0</v>
      </c>
      <c r="AB1735" s="290">
        <f t="shared" si="1596"/>
        <v>0</v>
      </c>
      <c r="AC1735" s="37" t="e">
        <f t="shared" si="1593"/>
        <v>#DIV/0!</v>
      </c>
    </row>
    <row r="1736" spans="2:29" ht="28.5" hidden="1" x14ac:dyDescent="0.2">
      <c r="B1736" s="97" t="s">
        <v>1605</v>
      </c>
      <c r="C1736" s="98" t="s">
        <v>1800</v>
      </c>
      <c r="D1736" s="291">
        <v>0</v>
      </c>
      <c r="E1736" s="285">
        <f>SUM('ADICIONES  2018'!C1736:M1736)</f>
        <v>0</v>
      </c>
      <c r="F1736" s="291">
        <v>0</v>
      </c>
      <c r="G1736" s="291"/>
      <c r="H1736" s="291"/>
      <c r="I1736" s="291"/>
      <c r="J1736" s="291"/>
      <c r="K1736" s="286">
        <f t="shared" si="1597"/>
        <v>0</v>
      </c>
      <c r="L1736" s="291"/>
      <c r="M1736" s="291"/>
      <c r="N1736" s="291"/>
      <c r="O1736" s="291"/>
      <c r="P1736" s="291"/>
      <c r="Q1736" s="291"/>
      <c r="R1736" s="287">
        <f t="shared" si="1594"/>
        <v>0</v>
      </c>
      <c r="S1736" s="291">
        <v>0</v>
      </c>
      <c r="T1736" s="291"/>
      <c r="U1736" s="291"/>
      <c r="V1736" s="291"/>
      <c r="W1736" s="291"/>
      <c r="X1736" s="291"/>
      <c r="Y1736" s="291"/>
      <c r="Z1736" s="291"/>
      <c r="AA1736" s="290">
        <f t="shared" si="1595"/>
        <v>0</v>
      </c>
      <c r="AB1736" s="290">
        <f t="shared" si="1596"/>
        <v>0</v>
      </c>
      <c r="AC1736" s="37" t="e">
        <f t="shared" si="1593"/>
        <v>#DIV/0!</v>
      </c>
    </row>
    <row r="1737" spans="2:29" ht="28.5" hidden="1" x14ac:dyDescent="0.2">
      <c r="B1737" s="97" t="s">
        <v>1605</v>
      </c>
      <c r="C1737" s="98" t="s">
        <v>1800</v>
      </c>
      <c r="D1737" s="291">
        <v>0</v>
      </c>
      <c r="E1737" s="285">
        <f>SUM('ADICIONES  2018'!C1737:M1737)</f>
        <v>0</v>
      </c>
      <c r="F1737" s="291">
        <v>0</v>
      </c>
      <c r="G1737" s="291"/>
      <c r="H1737" s="291"/>
      <c r="I1737" s="291"/>
      <c r="J1737" s="291"/>
      <c r="K1737" s="286">
        <f t="shared" si="1597"/>
        <v>0</v>
      </c>
      <c r="L1737" s="291"/>
      <c r="M1737" s="291"/>
      <c r="N1737" s="291"/>
      <c r="O1737" s="291"/>
      <c r="P1737" s="291"/>
      <c r="Q1737" s="291"/>
      <c r="R1737" s="287">
        <f t="shared" si="1594"/>
        <v>0</v>
      </c>
      <c r="S1737" s="291">
        <v>0</v>
      </c>
      <c r="T1737" s="291"/>
      <c r="U1737" s="291"/>
      <c r="V1737" s="291"/>
      <c r="W1737" s="291"/>
      <c r="X1737" s="291"/>
      <c r="Y1737" s="291"/>
      <c r="Z1737" s="291"/>
      <c r="AA1737" s="290">
        <f t="shared" si="1595"/>
        <v>0</v>
      </c>
      <c r="AB1737" s="290">
        <f t="shared" si="1596"/>
        <v>0</v>
      </c>
      <c r="AC1737" s="37" t="e">
        <f t="shared" ref="AC1737:AC1820" si="1598">+AB1737/K1737</f>
        <v>#DIV/0!</v>
      </c>
    </row>
    <row r="1738" spans="2:29" hidden="1" x14ac:dyDescent="0.2">
      <c r="B1738" s="97" t="s">
        <v>1613</v>
      </c>
      <c r="C1738" s="98" t="s">
        <v>1797</v>
      </c>
      <c r="D1738" s="291">
        <v>0</v>
      </c>
      <c r="E1738" s="285">
        <f>SUM('ADICIONES  2018'!C1738:M1738)</f>
        <v>0</v>
      </c>
      <c r="F1738" s="291">
        <v>0</v>
      </c>
      <c r="G1738" s="291"/>
      <c r="H1738" s="291"/>
      <c r="I1738" s="291"/>
      <c r="J1738" s="291"/>
      <c r="K1738" s="286">
        <f t="shared" si="1597"/>
        <v>0</v>
      </c>
      <c r="L1738" s="291"/>
      <c r="M1738" s="291"/>
      <c r="N1738" s="291"/>
      <c r="O1738" s="291"/>
      <c r="P1738" s="291"/>
      <c r="Q1738" s="291"/>
      <c r="R1738" s="287">
        <f t="shared" ref="R1738:R1801" si="1599">SUM(L1738:Q1738)</f>
        <v>0</v>
      </c>
      <c r="S1738" s="291">
        <v>0</v>
      </c>
      <c r="T1738" s="291"/>
      <c r="U1738" s="291"/>
      <c r="V1738" s="291"/>
      <c r="W1738" s="291"/>
      <c r="X1738" s="291"/>
      <c r="Y1738" s="291"/>
      <c r="Z1738" s="291"/>
      <c r="AA1738" s="290">
        <f t="shared" si="1595"/>
        <v>0</v>
      </c>
      <c r="AB1738" s="290">
        <f t="shared" si="1596"/>
        <v>0</v>
      </c>
      <c r="AC1738" s="37" t="e">
        <f t="shared" si="1598"/>
        <v>#DIV/0!</v>
      </c>
    </row>
    <row r="1739" spans="2:29" hidden="1" x14ac:dyDescent="0.2">
      <c r="B1739" s="97" t="s">
        <v>1613</v>
      </c>
      <c r="C1739" s="98" t="s">
        <v>1797</v>
      </c>
      <c r="D1739" s="291">
        <v>0</v>
      </c>
      <c r="E1739" s="285">
        <f>SUM('ADICIONES  2018'!C1739:M1739)</f>
        <v>0</v>
      </c>
      <c r="F1739" s="291">
        <v>0</v>
      </c>
      <c r="G1739" s="291"/>
      <c r="H1739" s="291"/>
      <c r="I1739" s="291"/>
      <c r="J1739" s="291"/>
      <c r="K1739" s="286">
        <f t="shared" si="1597"/>
        <v>0</v>
      </c>
      <c r="L1739" s="291"/>
      <c r="M1739" s="291"/>
      <c r="N1739" s="291"/>
      <c r="O1739" s="291"/>
      <c r="P1739" s="291"/>
      <c r="Q1739" s="291"/>
      <c r="R1739" s="287">
        <f t="shared" si="1599"/>
        <v>0</v>
      </c>
      <c r="S1739" s="291">
        <v>0</v>
      </c>
      <c r="T1739" s="291"/>
      <c r="U1739" s="291"/>
      <c r="V1739" s="291"/>
      <c r="W1739" s="291"/>
      <c r="X1739" s="291"/>
      <c r="Y1739" s="291"/>
      <c r="Z1739" s="291"/>
      <c r="AA1739" s="290">
        <f t="shared" ref="AA1739:AA1802" si="1600">SUM(S1739:Z1739)</f>
        <v>0</v>
      </c>
      <c r="AB1739" s="290">
        <f t="shared" ref="AB1739:AB1802" si="1601">+AA1739+R1739</f>
        <v>0</v>
      </c>
      <c r="AC1739" s="37" t="e">
        <f t="shared" si="1598"/>
        <v>#DIV/0!</v>
      </c>
    </row>
    <row r="1740" spans="2:29" hidden="1" x14ac:dyDescent="0.2">
      <c r="B1740" s="97" t="s">
        <v>1613</v>
      </c>
      <c r="C1740" s="98" t="s">
        <v>1797</v>
      </c>
      <c r="D1740" s="291">
        <v>0</v>
      </c>
      <c r="E1740" s="285">
        <f>SUM('ADICIONES  2018'!C1740:M1740)</f>
        <v>0</v>
      </c>
      <c r="F1740" s="291">
        <v>0</v>
      </c>
      <c r="G1740" s="291"/>
      <c r="H1740" s="291"/>
      <c r="I1740" s="291"/>
      <c r="J1740" s="291"/>
      <c r="K1740" s="286">
        <f t="shared" si="1597"/>
        <v>0</v>
      </c>
      <c r="L1740" s="291"/>
      <c r="M1740" s="291"/>
      <c r="N1740" s="291"/>
      <c r="O1740" s="291"/>
      <c r="P1740" s="291"/>
      <c r="Q1740" s="291"/>
      <c r="R1740" s="287">
        <f t="shared" si="1599"/>
        <v>0</v>
      </c>
      <c r="S1740" s="291">
        <v>0</v>
      </c>
      <c r="T1740" s="291"/>
      <c r="U1740" s="291"/>
      <c r="V1740" s="291"/>
      <c r="W1740" s="291"/>
      <c r="X1740" s="291"/>
      <c r="Y1740" s="291"/>
      <c r="Z1740" s="291"/>
      <c r="AA1740" s="290">
        <f t="shared" si="1600"/>
        <v>0</v>
      </c>
      <c r="AB1740" s="290">
        <f t="shared" si="1601"/>
        <v>0</v>
      </c>
      <c r="AC1740" s="37" t="e">
        <f t="shared" si="1598"/>
        <v>#DIV/0!</v>
      </c>
    </row>
    <row r="1741" spans="2:29" hidden="1" x14ac:dyDescent="0.2">
      <c r="B1741" s="97" t="s">
        <v>1613</v>
      </c>
      <c r="C1741" s="98" t="s">
        <v>1797</v>
      </c>
      <c r="D1741" s="291">
        <v>0</v>
      </c>
      <c r="E1741" s="285">
        <f>SUM('ADICIONES  2018'!C1741:M1741)</f>
        <v>0</v>
      </c>
      <c r="F1741" s="291">
        <v>0</v>
      </c>
      <c r="G1741" s="291"/>
      <c r="H1741" s="291"/>
      <c r="I1741" s="291"/>
      <c r="J1741" s="291"/>
      <c r="K1741" s="286">
        <f t="shared" si="1597"/>
        <v>0</v>
      </c>
      <c r="L1741" s="291"/>
      <c r="M1741" s="291"/>
      <c r="N1741" s="291"/>
      <c r="O1741" s="291"/>
      <c r="P1741" s="291"/>
      <c r="Q1741" s="291"/>
      <c r="R1741" s="287">
        <f t="shared" si="1599"/>
        <v>0</v>
      </c>
      <c r="S1741" s="291">
        <v>0</v>
      </c>
      <c r="T1741" s="291"/>
      <c r="U1741" s="291"/>
      <c r="V1741" s="291"/>
      <c r="W1741" s="291"/>
      <c r="X1741" s="291"/>
      <c r="Y1741" s="291"/>
      <c r="Z1741" s="291"/>
      <c r="AA1741" s="290">
        <f t="shared" si="1600"/>
        <v>0</v>
      </c>
      <c r="AB1741" s="290">
        <f t="shared" si="1601"/>
        <v>0</v>
      </c>
      <c r="AC1741" s="37" t="e">
        <f t="shared" si="1598"/>
        <v>#DIV/0!</v>
      </c>
    </row>
    <row r="1742" spans="2:29" hidden="1" x14ac:dyDescent="0.2">
      <c r="B1742" s="97" t="s">
        <v>1613</v>
      </c>
      <c r="C1742" s="98" t="s">
        <v>1797</v>
      </c>
      <c r="D1742" s="291">
        <v>0</v>
      </c>
      <c r="E1742" s="285">
        <f>SUM('ADICIONES  2018'!C1742:M1742)</f>
        <v>0</v>
      </c>
      <c r="F1742" s="291">
        <v>0</v>
      </c>
      <c r="G1742" s="291"/>
      <c r="H1742" s="291"/>
      <c r="I1742" s="291"/>
      <c r="J1742" s="291"/>
      <c r="K1742" s="286">
        <f t="shared" si="1597"/>
        <v>0</v>
      </c>
      <c r="L1742" s="291"/>
      <c r="M1742" s="291"/>
      <c r="N1742" s="291"/>
      <c r="O1742" s="291"/>
      <c r="P1742" s="291"/>
      <c r="Q1742" s="291"/>
      <c r="R1742" s="287">
        <f t="shared" si="1599"/>
        <v>0</v>
      </c>
      <c r="S1742" s="291">
        <v>0</v>
      </c>
      <c r="T1742" s="291"/>
      <c r="U1742" s="291"/>
      <c r="V1742" s="291"/>
      <c r="W1742" s="291"/>
      <c r="X1742" s="291"/>
      <c r="Y1742" s="291"/>
      <c r="Z1742" s="291"/>
      <c r="AA1742" s="290">
        <f t="shared" si="1600"/>
        <v>0</v>
      </c>
      <c r="AB1742" s="290">
        <f t="shared" si="1601"/>
        <v>0</v>
      </c>
      <c r="AC1742" s="37" t="e">
        <f t="shared" si="1598"/>
        <v>#DIV/0!</v>
      </c>
    </row>
    <row r="1743" spans="2:29" hidden="1" x14ac:dyDescent="0.2">
      <c r="B1743" s="97" t="s">
        <v>1613</v>
      </c>
      <c r="C1743" s="98" t="s">
        <v>1797</v>
      </c>
      <c r="D1743" s="291">
        <v>0</v>
      </c>
      <c r="E1743" s="285">
        <f>SUM('ADICIONES  2018'!C1743:M1743)</f>
        <v>0</v>
      </c>
      <c r="F1743" s="291">
        <v>0</v>
      </c>
      <c r="G1743" s="291"/>
      <c r="H1743" s="291"/>
      <c r="I1743" s="291"/>
      <c r="J1743" s="291"/>
      <c r="K1743" s="286">
        <f t="shared" si="1597"/>
        <v>0</v>
      </c>
      <c r="L1743" s="291"/>
      <c r="M1743" s="291"/>
      <c r="N1743" s="291"/>
      <c r="O1743" s="291"/>
      <c r="P1743" s="291"/>
      <c r="Q1743" s="291"/>
      <c r="R1743" s="287">
        <f t="shared" si="1599"/>
        <v>0</v>
      </c>
      <c r="S1743" s="291">
        <v>0</v>
      </c>
      <c r="T1743" s="291"/>
      <c r="U1743" s="291"/>
      <c r="V1743" s="291"/>
      <c r="W1743" s="291"/>
      <c r="X1743" s="291"/>
      <c r="Y1743" s="291"/>
      <c r="Z1743" s="291"/>
      <c r="AA1743" s="290">
        <f t="shared" si="1600"/>
        <v>0</v>
      </c>
      <c r="AB1743" s="290">
        <f t="shared" si="1601"/>
        <v>0</v>
      </c>
      <c r="AC1743" s="37" t="e">
        <f t="shared" si="1598"/>
        <v>#DIV/0!</v>
      </c>
    </row>
    <row r="1744" spans="2:29" hidden="1" x14ac:dyDescent="0.2">
      <c r="B1744" s="97" t="s">
        <v>1613</v>
      </c>
      <c r="C1744" s="98" t="s">
        <v>1797</v>
      </c>
      <c r="D1744" s="291">
        <v>0</v>
      </c>
      <c r="E1744" s="285">
        <f>SUM('ADICIONES  2018'!C1744:M1744)</f>
        <v>0</v>
      </c>
      <c r="F1744" s="291">
        <v>0</v>
      </c>
      <c r="G1744" s="291"/>
      <c r="H1744" s="291"/>
      <c r="I1744" s="291"/>
      <c r="J1744" s="291"/>
      <c r="K1744" s="286">
        <f t="shared" si="1597"/>
        <v>0</v>
      </c>
      <c r="L1744" s="291"/>
      <c r="M1744" s="291"/>
      <c r="N1744" s="291"/>
      <c r="O1744" s="291"/>
      <c r="P1744" s="291"/>
      <c r="Q1744" s="291"/>
      <c r="R1744" s="287">
        <f t="shared" si="1599"/>
        <v>0</v>
      </c>
      <c r="S1744" s="291">
        <v>0</v>
      </c>
      <c r="T1744" s="291"/>
      <c r="U1744" s="291"/>
      <c r="V1744" s="291"/>
      <c r="W1744" s="291"/>
      <c r="X1744" s="291"/>
      <c r="Y1744" s="291"/>
      <c r="Z1744" s="291"/>
      <c r="AA1744" s="290">
        <f t="shared" si="1600"/>
        <v>0</v>
      </c>
      <c r="AB1744" s="290">
        <f t="shared" si="1601"/>
        <v>0</v>
      </c>
      <c r="AC1744" s="37" t="e">
        <f t="shared" si="1598"/>
        <v>#DIV/0!</v>
      </c>
    </row>
    <row r="1745" spans="1:29" hidden="1" x14ac:dyDescent="0.2">
      <c r="B1745" s="97" t="s">
        <v>1806</v>
      </c>
      <c r="C1745" s="98" t="s">
        <v>1002</v>
      </c>
      <c r="D1745" s="291">
        <v>0</v>
      </c>
      <c r="E1745" s="285">
        <f>SUM('ADICIONES  2018'!C1745:M1745)</f>
        <v>0</v>
      </c>
      <c r="F1745" s="291">
        <v>0</v>
      </c>
      <c r="G1745" s="291"/>
      <c r="H1745" s="291"/>
      <c r="I1745" s="291"/>
      <c r="J1745" s="291"/>
      <c r="K1745" s="286">
        <f t="shared" si="1597"/>
        <v>0</v>
      </c>
      <c r="L1745" s="291"/>
      <c r="M1745" s="291"/>
      <c r="N1745" s="291"/>
      <c r="O1745" s="291"/>
      <c r="P1745" s="291"/>
      <c r="Q1745" s="291"/>
      <c r="R1745" s="287">
        <f t="shared" si="1599"/>
        <v>0</v>
      </c>
      <c r="S1745" s="291">
        <v>0</v>
      </c>
      <c r="T1745" s="291"/>
      <c r="U1745" s="291"/>
      <c r="V1745" s="291"/>
      <c r="W1745" s="291"/>
      <c r="X1745" s="291"/>
      <c r="Y1745" s="291"/>
      <c r="Z1745" s="291"/>
      <c r="AA1745" s="290">
        <f t="shared" si="1600"/>
        <v>0</v>
      </c>
      <c r="AB1745" s="290">
        <f t="shared" si="1601"/>
        <v>0</v>
      </c>
      <c r="AC1745" s="37" t="e">
        <f t="shared" si="1598"/>
        <v>#DIV/0!</v>
      </c>
    </row>
    <row r="1746" spans="1:29" hidden="1" x14ac:dyDescent="0.2">
      <c r="B1746" s="97" t="s">
        <v>1806</v>
      </c>
      <c r="C1746" s="98" t="s">
        <v>1002</v>
      </c>
      <c r="D1746" s="291">
        <v>0</v>
      </c>
      <c r="E1746" s="285">
        <f>SUM('ADICIONES  2018'!C1746:M1746)</f>
        <v>0</v>
      </c>
      <c r="F1746" s="291">
        <v>0</v>
      </c>
      <c r="G1746" s="291"/>
      <c r="H1746" s="291"/>
      <c r="I1746" s="291"/>
      <c r="J1746" s="291"/>
      <c r="K1746" s="287">
        <f t="shared" si="1597"/>
        <v>0</v>
      </c>
      <c r="L1746" s="291"/>
      <c r="M1746" s="291"/>
      <c r="N1746" s="291"/>
      <c r="O1746" s="291"/>
      <c r="P1746" s="291"/>
      <c r="Q1746" s="291"/>
      <c r="R1746" s="287">
        <f t="shared" si="1599"/>
        <v>0</v>
      </c>
      <c r="S1746" s="291">
        <v>0</v>
      </c>
      <c r="T1746" s="291"/>
      <c r="U1746" s="291"/>
      <c r="V1746" s="291"/>
      <c r="W1746" s="291"/>
      <c r="X1746" s="291"/>
      <c r="Y1746" s="291"/>
      <c r="Z1746" s="291"/>
      <c r="AA1746" s="290">
        <f t="shared" si="1600"/>
        <v>0</v>
      </c>
      <c r="AB1746" s="290">
        <f t="shared" si="1601"/>
        <v>0</v>
      </c>
      <c r="AC1746" s="37" t="e">
        <f t="shared" si="1598"/>
        <v>#DIV/0!</v>
      </c>
    </row>
    <row r="1747" spans="1:29" hidden="1" x14ac:dyDescent="0.2">
      <c r="B1747" s="97" t="s">
        <v>1806</v>
      </c>
      <c r="C1747" s="98" t="s">
        <v>1002</v>
      </c>
      <c r="D1747" s="291">
        <v>0</v>
      </c>
      <c r="E1747" s="285">
        <f>SUM('ADICIONES  2018'!C1747:M1747)</f>
        <v>0</v>
      </c>
      <c r="F1747" s="291">
        <v>0</v>
      </c>
      <c r="G1747" s="291"/>
      <c r="H1747" s="291"/>
      <c r="I1747" s="291"/>
      <c r="J1747" s="291"/>
      <c r="K1747" s="287">
        <f t="shared" si="1597"/>
        <v>0</v>
      </c>
      <c r="L1747" s="291"/>
      <c r="M1747" s="291"/>
      <c r="N1747" s="291"/>
      <c r="O1747" s="291"/>
      <c r="P1747" s="291"/>
      <c r="Q1747" s="291"/>
      <c r="R1747" s="287">
        <f t="shared" si="1599"/>
        <v>0</v>
      </c>
      <c r="S1747" s="291">
        <v>0</v>
      </c>
      <c r="T1747" s="291"/>
      <c r="U1747" s="291"/>
      <c r="V1747" s="291"/>
      <c r="W1747" s="291"/>
      <c r="X1747" s="291"/>
      <c r="Y1747" s="291"/>
      <c r="Z1747" s="291"/>
      <c r="AA1747" s="290">
        <f t="shared" si="1600"/>
        <v>0</v>
      </c>
      <c r="AB1747" s="290">
        <f t="shared" si="1601"/>
        <v>0</v>
      </c>
      <c r="AC1747" s="37" t="e">
        <f t="shared" si="1598"/>
        <v>#DIV/0!</v>
      </c>
    </row>
    <row r="1748" spans="1:29" hidden="1" x14ac:dyDescent="0.2">
      <c r="B1748" s="97" t="s">
        <v>1806</v>
      </c>
      <c r="C1748" s="98" t="s">
        <v>1002</v>
      </c>
      <c r="D1748" s="291">
        <v>0</v>
      </c>
      <c r="E1748" s="285">
        <f>SUM('ADICIONES  2018'!C1748:M1748)</f>
        <v>0</v>
      </c>
      <c r="F1748" s="291">
        <v>0</v>
      </c>
      <c r="G1748" s="291"/>
      <c r="H1748" s="291"/>
      <c r="I1748" s="291"/>
      <c r="J1748" s="291"/>
      <c r="K1748" s="287">
        <f t="shared" si="1597"/>
        <v>0</v>
      </c>
      <c r="L1748" s="291"/>
      <c r="M1748" s="291"/>
      <c r="N1748" s="291"/>
      <c r="O1748" s="291"/>
      <c r="P1748" s="291"/>
      <c r="Q1748" s="291"/>
      <c r="R1748" s="287">
        <f t="shared" si="1599"/>
        <v>0</v>
      </c>
      <c r="S1748" s="291">
        <v>0</v>
      </c>
      <c r="T1748" s="291"/>
      <c r="U1748" s="291"/>
      <c r="V1748" s="291"/>
      <c r="W1748" s="291"/>
      <c r="X1748" s="291"/>
      <c r="Y1748" s="291"/>
      <c r="Z1748" s="291"/>
      <c r="AA1748" s="290">
        <f t="shared" si="1600"/>
        <v>0</v>
      </c>
      <c r="AB1748" s="290">
        <f t="shared" si="1601"/>
        <v>0</v>
      </c>
      <c r="AC1748" s="37" t="e">
        <f t="shared" si="1598"/>
        <v>#DIV/0!</v>
      </c>
    </row>
    <row r="1749" spans="1:29" hidden="1" x14ac:dyDescent="0.2">
      <c r="B1749" s="97" t="s">
        <v>1807</v>
      </c>
      <c r="C1749" s="98" t="s">
        <v>1799</v>
      </c>
      <c r="D1749" s="291">
        <v>0</v>
      </c>
      <c r="E1749" s="285">
        <f>SUM('ADICIONES  2018'!C1749:M1749)</f>
        <v>0</v>
      </c>
      <c r="F1749" s="291">
        <v>0</v>
      </c>
      <c r="G1749" s="291"/>
      <c r="H1749" s="291"/>
      <c r="I1749" s="291"/>
      <c r="J1749" s="291"/>
      <c r="K1749" s="287">
        <f t="shared" si="1597"/>
        <v>0</v>
      </c>
      <c r="L1749" s="291"/>
      <c r="M1749" s="291"/>
      <c r="N1749" s="291"/>
      <c r="O1749" s="291"/>
      <c r="P1749" s="291"/>
      <c r="Q1749" s="291"/>
      <c r="R1749" s="287">
        <f t="shared" si="1599"/>
        <v>0</v>
      </c>
      <c r="S1749" s="291">
        <v>0</v>
      </c>
      <c r="T1749" s="291"/>
      <c r="U1749" s="291"/>
      <c r="V1749" s="291"/>
      <c r="W1749" s="291"/>
      <c r="X1749" s="291"/>
      <c r="Y1749" s="291"/>
      <c r="Z1749" s="291"/>
      <c r="AA1749" s="290">
        <f t="shared" si="1600"/>
        <v>0</v>
      </c>
      <c r="AB1749" s="290">
        <f t="shared" si="1601"/>
        <v>0</v>
      </c>
      <c r="AC1749" s="37" t="e">
        <f t="shared" si="1598"/>
        <v>#DIV/0!</v>
      </c>
    </row>
    <row r="1750" spans="1:29" s="79" customFormat="1" ht="15.75" hidden="1" x14ac:dyDescent="0.2">
      <c r="A1750" s="363"/>
      <c r="B1750" s="110" t="s">
        <v>977</v>
      </c>
      <c r="C1750" s="106" t="s">
        <v>1808</v>
      </c>
      <c r="D1750" s="289">
        <v>0</v>
      </c>
      <c r="E1750" s="105">
        <f>SUM('ADICIONES  2018'!C1750:M1750)</f>
        <v>0</v>
      </c>
      <c r="F1750" s="289"/>
      <c r="G1750" s="289"/>
      <c r="H1750" s="289"/>
      <c r="I1750" s="289"/>
      <c r="J1750" s="289"/>
      <c r="K1750" s="105">
        <f t="shared" si="1597"/>
        <v>0</v>
      </c>
      <c r="L1750" s="289"/>
      <c r="M1750" s="289"/>
      <c r="N1750" s="289"/>
      <c r="O1750" s="289"/>
      <c r="P1750" s="289"/>
      <c r="Q1750" s="289"/>
      <c r="R1750" s="105">
        <f t="shared" si="1599"/>
        <v>0</v>
      </c>
      <c r="S1750" s="291">
        <v>0</v>
      </c>
      <c r="T1750" s="289"/>
      <c r="U1750" s="289"/>
      <c r="V1750" s="289"/>
      <c r="W1750" s="289"/>
      <c r="X1750" s="289"/>
      <c r="Y1750" s="289"/>
      <c r="Z1750" s="289"/>
      <c r="AA1750" s="289">
        <f t="shared" si="1600"/>
        <v>0</v>
      </c>
      <c r="AB1750" s="289">
        <f t="shared" si="1601"/>
        <v>0</v>
      </c>
      <c r="AC1750" s="104" t="e">
        <f t="shared" si="1598"/>
        <v>#DIV/0!</v>
      </c>
    </row>
    <row r="1751" spans="1:29" hidden="1" x14ac:dyDescent="0.2">
      <c r="B1751" s="97" t="s">
        <v>1809</v>
      </c>
      <c r="C1751" s="98" t="s">
        <v>1810</v>
      </c>
      <c r="D1751" s="291">
        <v>0</v>
      </c>
      <c r="E1751" s="285">
        <f>SUM('ADICIONES  2018'!C1751:M1751)</f>
        <v>0</v>
      </c>
      <c r="F1751" s="291"/>
      <c r="G1751" s="291"/>
      <c r="H1751" s="291"/>
      <c r="I1751" s="291"/>
      <c r="J1751" s="291"/>
      <c r="K1751" s="287">
        <f t="shared" si="1597"/>
        <v>0</v>
      </c>
      <c r="L1751" s="291"/>
      <c r="M1751" s="291"/>
      <c r="N1751" s="291"/>
      <c r="O1751" s="291"/>
      <c r="P1751" s="291"/>
      <c r="Q1751" s="291"/>
      <c r="R1751" s="287">
        <f t="shared" si="1599"/>
        <v>0</v>
      </c>
      <c r="S1751" s="291">
        <v>0</v>
      </c>
      <c r="T1751" s="291"/>
      <c r="U1751" s="291"/>
      <c r="V1751" s="291"/>
      <c r="W1751" s="291"/>
      <c r="X1751" s="291"/>
      <c r="Y1751" s="291"/>
      <c r="Z1751" s="291"/>
      <c r="AA1751" s="290">
        <f t="shared" si="1600"/>
        <v>0</v>
      </c>
      <c r="AB1751" s="290">
        <f t="shared" si="1601"/>
        <v>0</v>
      </c>
      <c r="AC1751" s="37" t="e">
        <f t="shared" si="1598"/>
        <v>#DIV/0!</v>
      </c>
    </row>
    <row r="1752" spans="1:29" hidden="1" x14ac:dyDescent="0.2">
      <c r="B1752" s="97" t="s">
        <v>1809</v>
      </c>
      <c r="C1752" s="98" t="s">
        <v>1810</v>
      </c>
      <c r="D1752" s="291">
        <v>0</v>
      </c>
      <c r="E1752" s="285">
        <f>SUM('ADICIONES  2018'!C1752:M1752)</f>
        <v>0</v>
      </c>
      <c r="F1752" s="291"/>
      <c r="G1752" s="291"/>
      <c r="H1752" s="291"/>
      <c r="I1752" s="291"/>
      <c r="J1752" s="291"/>
      <c r="K1752" s="287">
        <f t="shared" si="1597"/>
        <v>0</v>
      </c>
      <c r="L1752" s="291"/>
      <c r="M1752" s="291"/>
      <c r="N1752" s="291"/>
      <c r="O1752" s="291"/>
      <c r="P1752" s="291"/>
      <c r="Q1752" s="291"/>
      <c r="R1752" s="287">
        <f t="shared" si="1599"/>
        <v>0</v>
      </c>
      <c r="S1752" s="291">
        <v>0</v>
      </c>
      <c r="T1752" s="291"/>
      <c r="U1752" s="291"/>
      <c r="V1752" s="291"/>
      <c r="W1752" s="291"/>
      <c r="X1752" s="291"/>
      <c r="Y1752" s="291"/>
      <c r="Z1752" s="291"/>
      <c r="AA1752" s="290">
        <f t="shared" si="1600"/>
        <v>0</v>
      </c>
      <c r="AB1752" s="290">
        <f t="shared" si="1601"/>
        <v>0</v>
      </c>
      <c r="AC1752" s="37" t="e">
        <f t="shared" si="1598"/>
        <v>#DIV/0!</v>
      </c>
    </row>
    <row r="1753" spans="1:29" hidden="1" x14ac:dyDescent="0.2">
      <c r="B1753" s="97" t="s">
        <v>1809</v>
      </c>
      <c r="C1753" s="98" t="s">
        <v>1810</v>
      </c>
      <c r="D1753" s="291">
        <v>0</v>
      </c>
      <c r="E1753" s="285">
        <f>SUM('ADICIONES  2018'!C1753:M1753)</f>
        <v>0</v>
      </c>
      <c r="F1753" s="291"/>
      <c r="G1753" s="291"/>
      <c r="H1753" s="291"/>
      <c r="I1753" s="291"/>
      <c r="J1753" s="291"/>
      <c r="K1753" s="287">
        <f t="shared" si="1597"/>
        <v>0</v>
      </c>
      <c r="L1753" s="291"/>
      <c r="M1753" s="291"/>
      <c r="N1753" s="291"/>
      <c r="O1753" s="291"/>
      <c r="P1753" s="291"/>
      <c r="Q1753" s="291"/>
      <c r="R1753" s="287">
        <f t="shared" si="1599"/>
        <v>0</v>
      </c>
      <c r="S1753" s="291">
        <v>0</v>
      </c>
      <c r="T1753" s="291"/>
      <c r="U1753" s="291"/>
      <c r="V1753" s="291"/>
      <c r="W1753" s="291"/>
      <c r="X1753" s="291"/>
      <c r="Y1753" s="291"/>
      <c r="Z1753" s="291"/>
      <c r="AA1753" s="290">
        <f t="shared" si="1600"/>
        <v>0</v>
      </c>
      <c r="AB1753" s="290">
        <f t="shared" si="1601"/>
        <v>0</v>
      </c>
      <c r="AC1753" s="37" t="e">
        <f t="shared" si="1598"/>
        <v>#DIV/0!</v>
      </c>
    </row>
    <row r="1754" spans="1:29" hidden="1" x14ac:dyDescent="0.2">
      <c r="B1754" s="97" t="s">
        <v>1809</v>
      </c>
      <c r="C1754" s="98" t="s">
        <v>1810</v>
      </c>
      <c r="D1754" s="291">
        <v>0</v>
      </c>
      <c r="E1754" s="285">
        <f>SUM('ADICIONES  2018'!C1754:M1754)</f>
        <v>0</v>
      </c>
      <c r="F1754" s="291"/>
      <c r="G1754" s="291"/>
      <c r="H1754" s="291"/>
      <c r="I1754" s="291"/>
      <c r="J1754" s="291"/>
      <c r="K1754" s="287">
        <f t="shared" si="1597"/>
        <v>0</v>
      </c>
      <c r="L1754" s="291"/>
      <c r="M1754" s="291"/>
      <c r="N1754" s="291"/>
      <c r="O1754" s="291"/>
      <c r="P1754" s="291"/>
      <c r="Q1754" s="291"/>
      <c r="R1754" s="287">
        <f t="shared" si="1599"/>
        <v>0</v>
      </c>
      <c r="S1754" s="291">
        <v>0</v>
      </c>
      <c r="T1754" s="291"/>
      <c r="U1754" s="291"/>
      <c r="V1754" s="291"/>
      <c r="W1754" s="291"/>
      <c r="X1754" s="291"/>
      <c r="Y1754" s="291"/>
      <c r="Z1754" s="291"/>
      <c r="AA1754" s="290">
        <f t="shared" si="1600"/>
        <v>0</v>
      </c>
      <c r="AB1754" s="290">
        <f t="shared" si="1601"/>
        <v>0</v>
      </c>
      <c r="AC1754" s="37" t="e">
        <f t="shared" si="1598"/>
        <v>#DIV/0!</v>
      </c>
    </row>
    <row r="1755" spans="1:29" hidden="1" x14ac:dyDescent="0.2">
      <c r="B1755" s="97" t="s">
        <v>1809</v>
      </c>
      <c r="C1755" s="98" t="s">
        <v>1810</v>
      </c>
      <c r="D1755" s="291">
        <v>0</v>
      </c>
      <c r="E1755" s="285">
        <f>SUM('ADICIONES  2018'!C1755:M1755)</f>
        <v>0</v>
      </c>
      <c r="F1755" s="291"/>
      <c r="G1755" s="291"/>
      <c r="H1755" s="291"/>
      <c r="I1755" s="291"/>
      <c r="J1755" s="291"/>
      <c r="K1755" s="287">
        <f t="shared" si="1597"/>
        <v>0</v>
      </c>
      <c r="L1755" s="291"/>
      <c r="M1755" s="291"/>
      <c r="N1755" s="291"/>
      <c r="O1755" s="291"/>
      <c r="P1755" s="291"/>
      <c r="Q1755" s="291"/>
      <c r="R1755" s="287">
        <f t="shared" si="1599"/>
        <v>0</v>
      </c>
      <c r="S1755" s="291">
        <v>0</v>
      </c>
      <c r="T1755" s="291"/>
      <c r="U1755" s="291"/>
      <c r="V1755" s="291"/>
      <c r="W1755" s="291"/>
      <c r="X1755" s="291"/>
      <c r="Y1755" s="291"/>
      <c r="Z1755" s="291"/>
      <c r="AA1755" s="290">
        <f t="shared" si="1600"/>
        <v>0</v>
      </c>
      <c r="AB1755" s="290">
        <f t="shared" si="1601"/>
        <v>0</v>
      </c>
      <c r="AC1755" s="37" t="e">
        <f t="shared" si="1598"/>
        <v>#DIV/0!</v>
      </c>
    </row>
    <row r="1756" spans="1:29" s="79" customFormat="1" ht="31.5" hidden="1" x14ac:dyDescent="0.2">
      <c r="A1756" s="363"/>
      <c r="B1756" s="110" t="s">
        <v>987</v>
      </c>
      <c r="C1756" s="106" t="s">
        <v>988</v>
      </c>
      <c r="D1756" s="289">
        <f>+D1757+D1783</f>
        <v>0</v>
      </c>
      <c r="E1756" s="105">
        <f>SUM('ADICIONES  2018'!C1756:M1756)</f>
        <v>0</v>
      </c>
      <c r="F1756" s="289">
        <f t="shared" ref="F1756:J1756" si="1602">+F1757+F1783</f>
        <v>0</v>
      </c>
      <c r="G1756" s="289">
        <f t="shared" si="1602"/>
        <v>0</v>
      </c>
      <c r="H1756" s="289">
        <f t="shared" si="1602"/>
        <v>0</v>
      </c>
      <c r="I1756" s="289">
        <f t="shared" si="1602"/>
        <v>0</v>
      </c>
      <c r="J1756" s="289">
        <f t="shared" si="1602"/>
        <v>0</v>
      </c>
      <c r="K1756" s="105">
        <f t="shared" si="1597"/>
        <v>0</v>
      </c>
      <c r="L1756" s="289">
        <f t="shared" ref="L1756:Q1756" si="1603">+L1757+L1783</f>
        <v>0</v>
      </c>
      <c r="M1756" s="289">
        <f t="shared" si="1603"/>
        <v>0</v>
      </c>
      <c r="N1756" s="289">
        <f t="shared" si="1603"/>
        <v>0</v>
      </c>
      <c r="O1756" s="289">
        <f t="shared" si="1603"/>
        <v>0</v>
      </c>
      <c r="P1756" s="289">
        <f t="shared" si="1603"/>
        <v>0</v>
      </c>
      <c r="Q1756" s="289">
        <f t="shared" si="1603"/>
        <v>0</v>
      </c>
      <c r="R1756" s="105">
        <f t="shared" si="1599"/>
        <v>0</v>
      </c>
      <c r="S1756" s="289">
        <f t="shared" ref="S1756:Z1756" si="1604">+S1757+S1783</f>
        <v>0</v>
      </c>
      <c r="T1756" s="289">
        <f t="shared" si="1604"/>
        <v>0</v>
      </c>
      <c r="U1756" s="289">
        <f t="shared" si="1604"/>
        <v>0</v>
      </c>
      <c r="V1756" s="289">
        <f t="shared" si="1604"/>
        <v>0</v>
      </c>
      <c r="W1756" s="289">
        <f t="shared" si="1604"/>
        <v>0</v>
      </c>
      <c r="X1756" s="289">
        <f t="shared" si="1604"/>
        <v>0</v>
      </c>
      <c r="Y1756" s="289">
        <f t="shared" si="1604"/>
        <v>0</v>
      </c>
      <c r="Z1756" s="289">
        <f t="shared" si="1604"/>
        <v>0</v>
      </c>
      <c r="AA1756" s="289">
        <f t="shared" si="1600"/>
        <v>0</v>
      </c>
      <c r="AB1756" s="289">
        <f t="shared" si="1601"/>
        <v>0</v>
      </c>
      <c r="AC1756" s="104" t="e">
        <f t="shared" si="1598"/>
        <v>#DIV/0!</v>
      </c>
    </row>
    <row r="1757" spans="1:29" s="79" customFormat="1" ht="15.75" hidden="1" x14ac:dyDescent="0.2">
      <c r="A1757" s="363"/>
      <c r="B1757" s="110" t="s">
        <v>1811</v>
      </c>
      <c r="C1757" s="106" t="s">
        <v>1812</v>
      </c>
      <c r="D1757" s="289">
        <f>SUM(D1758:D1769)</f>
        <v>0</v>
      </c>
      <c r="E1757" s="105">
        <f>SUM('ADICIONES  2018'!C1757:M1757)</f>
        <v>0</v>
      </c>
      <c r="F1757" s="289">
        <f t="shared" ref="F1757" si="1605">SUM(F1758:F1769)</f>
        <v>0</v>
      </c>
      <c r="G1757" s="289">
        <f t="shared" ref="G1757:J1757" si="1606">SUM(G1758:G1769)</f>
        <v>0</v>
      </c>
      <c r="H1757" s="289">
        <f t="shared" si="1606"/>
        <v>0</v>
      </c>
      <c r="I1757" s="289">
        <f t="shared" si="1606"/>
        <v>0</v>
      </c>
      <c r="J1757" s="289">
        <f t="shared" si="1606"/>
        <v>0</v>
      </c>
      <c r="K1757" s="105">
        <f t="shared" si="1597"/>
        <v>0</v>
      </c>
      <c r="L1757" s="289">
        <f t="shared" ref="L1757:Q1757" si="1607">SUM(L1758:L1769)</f>
        <v>0</v>
      </c>
      <c r="M1757" s="289">
        <f t="shared" si="1607"/>
        <v>0</v>
      </c>
      <c r="N1757" s="289">
        <f t="shared" si="1607"/>
        <v>0</v>
      </c>
      <c r="O1757" s="289">
        <f t="shared" si="1607"/>
        <v>0</v>
      </c>
      <c r="P1757" s="289">
        <f t="shared" si="1607"/>
        <v>0</v>
      </c>
      <c r="Q1757" s="289">
        <f t="shared" si="1607"/>
        <v>0</v>
      </c>
      <c r="R1757" s="105">
        <f t="shared" si="1599"/>
        <v>0</v>
      </c>
      <c r="S1757" s="289">
        <f t="shared" ref="S1757:Z1757" si="1608">SUM(S1758:S1769)</f>
        <v>0</v>
      </c>
      <c r="T1757" s="289">
        <f t="shared" si="1608"/>
        <v>0</v>
      </c>
      <c r="U1757" s="289">
        <f t="shared" si="1608"/>
        <v>0</v>
      </c>
      <c r="V1757" s="289">
        <f t="shared" si="1608"/>
        <v>0</v>
      </c>
      <c r="W1757" s="289">
        <f t="shared" si="1608"/>
        <v>0</v>
      </c>
      <c r="X1757" s="289">
        <f t="shared" si="1608"/>
        <v>0</v>
      </c>
      <c r="Y1757" s="289">
        <f t="shared" si="1608"/>
        <v>0</v>
      </c>
      <c r="Z1757" s="289">
        <f t="shared" si="1608"/>
        <v>0</v>
      </c>
      <c r="AA1757" s="289">
        <f t="shared" si="1600"/>
        <v>0</v>
      </c>
      <c r="AB1757" s="289">
        <f t="shared" si="1601"/>
        <v>0</v>
      </c>
      <c r="AC1757" s="104" t="e">
        <f t="shared" si="1598"/>
        <v>#DIV/0!</v>
      </c>
    </row>
    <row r="1758" spans="1:29" ht="28.5" hidden="1" x14ac:dyDescent="0.2">
      <c r="B1758" s="97" t="s">
        <v>1813</v>
      </c>
      <c r="C1758" s="98" t="s">
        <v>315</v>
      </c>
      <c r="D1758" s="291">
        <v>0</v>
      </c>
      <c r="E1758" s="285">
        <f>SUM('ADICIONES  2018'!C1758:M1758)</f>
        <v>0</v>
      </c>
      <c r="F1758" s="291"/>
      <c r="G1758" s="291"/>
      <c r="H1758" s="291"/>
      <c r="I1758" s="291"/>
      <c r="J1758" s="291"/>
      <c r="K1758" s="287">
        <f t="shared" si="1597"/>
        <v>0</v>
      </c>
      <c r="L1758" s="291"/>
      <c r="M1758" s="291"/>
      <c r="N1758" s="291"/>
      <c r="O1758" s="291"/>
      <c r="P1758" s="291"/>
      <c r="Q1758" s="291"/>
      <c r="R1758" s="287">
        <f t="shared" si="1599"/>
        <v>0</v>
      </c>
      <c r="S1758" s="291"/>
      <c r="T1758" s="291"/>
      <c r="U1758" s="291"/>
      <c r="V1758" s="291"/>
      <c r="W1758" s="291"/>
      <c r="X1758" s="291"/>
      <c r="Y1758" s="291"/>
      <c r="Z1758" s="291"/>
      <c r="AA1758" s="290">
        <f t="shared" si="1600"/>
        <v>0</v>
      </c>
      <c r="AB1758" s="290">
        <f t="shared" si="1601"/>
        <v>0</v>
      </c>
      <c r="AC1758" s="37" t="e">
        <f t="shared" si="1598"/>
        <v>#DIV/0!</v>
      </c>
    </row>
    <row r="1759" spans="1:29" ht="28.5" hidden="1" x14ac:dyDescent="0.2">
      <c r="B1759" s="97" t="s">
        <v>1814</v>
      </c>
      <c r="C1759" s="98" t="s">
        <v>1815</v>
      </c>
      <c r="D1759" s="291">
        <v>0</v>
      </c>
      <c r="E1759" s="285">
        <f>SUM('ADICIONES  2018'!C1759:M1759)</f>
        <v>0</v>
      </c>
      <c r="F1759" s="291"/>
      <c r="G1759" s="291"/>
      <c r="H1759" s="291"/>
      <c r="I1759" s="291"/>
      <c r="J1759" s="291"/>
      <c r="K1759" s="287">
        <f t="shared" si="1597"/>
        <v>0</v>
      </c>
      <c r="L1759" s="291"/>
      <c r="M1759" s="291"/>
      <c r="N1759" s="291"/>
      <c r="O1759" s="291"/>
      <c r="P1759" s="291"/>
      <c r="Q1759" s="291"/>
      <c r="R1759" s="287">
        <f t="shared" si="1599"/>
        <v>0</v>
      </c>
      <c r="S1759" s="291"/>
      <c r="T1759" s="291"/>
      <c r="U1759" s="291"/>
      <c r="V1759" s="291"/>
      <c r="W1759" s="291"/>
      <c r="X1759" s="291"/>
      <c r="Y1759" s="291"/>
      <c r="Z1759" s="291"/>
      <c r="AA1759" s="290">
        <f t="shared" si="1600"/>
        <v>0</v>
      </c>
      <c r="AB1759" s="290">
        <f t="shared" si="1601"/>
        <v>0</v>
      </c>
      <c r="AC1759" s="37" t="e">
        <f t="shared" si="1598"/>
        <v>#DIV/0!</v>
      </c>
    </row>
    <row r="1760" spans="1:29" ht="28.5" hidden="1" x14ac:dyDescent="0.2">
      <c r="B1760" s="97" t="s">
        <v>1814</v>
      </c>
      <c r="C1760" s="98" t="s">
        <v>1815</v>
      </c>
      <c r="D1760" s="291">
        <v>0</v>
      </c>
      <c r="E1760" s="285">
        <f>SUM('ADICIONES  2018'!C1760:M1760)</f>
        <v>0</v>
      </c>
      <c r="F1760" s="291"/>
      <c r="G1760" s="291"/>
      <c r="H1760" s="291"/>
      <c r="I1760" s="291"/>
      <c r="J1760" s="291"/>
      <c r="K1760" s="287">
        <f t="shared" si="1597"/>
        <v>0</v>
      </c>
      <c r="L1760" s="291"/>
      <c r="M1760" s="291"/>
      <c r="N1760" s="291"/>
      <c r="O1760" s="291"/>
      <c r="P1760" s="291"/>
      <c r="Q1760" s="291"/>
      <c r="R1760" s="287">
        <f t="shared" si="1599"/>
        <v>0</v>
      </c>
      <c r="S1760" s="291"/>
      <c r="T1760" s="291"/>
      <c r="U1760" s="291"/>
      <c r="V1760" s="291"/>
      <c r="W1760" s="291"/>
      <c r="X1760" s="291"/>
      <c r="Y1760" s="291"/>
      <c r="Z1760" s="291"/>
      <c r="AA1760" s="290">
        <f t="shared" si="1600"/>
        <v>0</v>
      </c>
      <c r="AB1760" s="290">
        <f t="shared" si="1601"/>
        <v>0</v>
      </c>
      <c r="AC1760" s="37" t="e">
        <f t="shared" si="1598"/>
        <v>#DIV/0!</v>
      </c>
    </row>
    <row r="1761" spans="1:29" ht="28.5" hidden="1" x14ac:dyDescent="0.2">
      <c r="B1761" s="97" t="s">
        <v>1816</v>
      </c>
      <c r="C1761" s="98" t="s">
        <v>1817</v>
      </c>
      <c r="D1761" s="291">
        <v>0</v>
      </c>
      <c r="E1761" s="285">
        <f>SUM('ADICIONES  2018'!C1761:M1761)</f>
        <v>0</v>
      </c>
      <c r="F1761" s="291"/>
      <c r="G1761" s="291"/>
      <c r="H1761" s="291"/>
      <c r="I1761" s="291"/>
      <c r="J1761" s="291"/>
      <c r="K1761" s="287">
        <f t="shared" si="1597"/>
        <v>0</v>
      </c>
      <c r="L1761" s="291"/>
      <c r="M1761" s="291"/>
      <c r="N1761" s="291"/>
      <c r="O1761" s="291"/>
      <c r="P1761" s="291"/>
      <c r="Q1761" s="291"/>
      <c r="R1761" s="287">
        <f t="shared" si="1599"/>
        <v>0</v>
      </c>
      <c r="S1761" s="291"/>
      <c r="T1761" s="291"/>
      <c r="U1761" s="291"/>
      <c r="V1761" s="291"/>
      <c r="W1761" s="291"/>
      <c r="X1761" s="291"/>
      <c r="Y1761" s="291"/>
      <c r="Z1761" s="291"/>
      <c r="AA1761" s="290">
        <f t="shared" si="1600"/>
        <v>0</v>
      </c>
      <c r="AB1761" s="290">
        <f t="shared" si="1601"/>
        <v>0</v>
      </c>
      <c r="AC1761" s="37" t="e">
        <f t="shared" si="1598"/>
        <v>#DIV/0!</v>
      </c>
    </row>
    <row r="1762" spans="1:29" ht="28.5" hidden="1" x14ac:dyDescent="0.2">
      <c r="B1762" s="97" t="s">
        <v>1816</v>
      </c>
      <c r="C1762" s="98" t="s">
        <v>1817</v>
      </c>
      <c r="D1762" s="291">
        <v>0</v>
      </c>
      <c r="E1762" s="285">
        <f>SUM('ADICIONES  2018'!C1762:M1762)</f>
        <v>0</v>
      </c>
      <c r="F1762" s="291"/>
      <c r="G1762" s="291"/>
      <c r="H1762" s="291"/>
      <c r="I1762" s="291"/>
      <c r="J1762" s="291"/>
      <c r="K1762" s="287">
        <f t="shared" si="1597"/>
        <v>0</v>
      </c>
      <c r="L1762" s="291"/>
      <c r="M1762" s="291"/>
      <c r="N1762" s="291"/>
      <c r="O1762" s="291"/>
      <c r="P1762" s="291"/>
      <c r="Q1762" s="291"/>
      <c r="R1762" s="287">
        <f t="shared" si="1599"/>
        <v>0</v>
      </c>
      <c r="S1762" s="291"/>
      <c r="T1762" s="291"/>
      <c r="U1762" s="291"/>
      <c r="V1762" s="291"/>
      <c r="W1762" s="291"/>
      <c r="X1762" s="291"/>
      <c r="Y1762" s="291"/>
      <c r="Z1762" s="291"/>
      <c r="AA1762" s="290">
        <f t="shared" si="1600"/>
        <v>0</v>
      </c>
      <c r="AB1762" s="290">
        <f t="shared" si="1601"/>
        <v>0</v>
      </c>
      <c r="AC1762" s="37" t="e">
        <f t="shared" si="1598"/>
        <v>#DIV/0!</v>
      </c>
    </row>
    <row r="1763" spans="1:29" ht="28.5" hidden="1" x14ac:dyDescent="0.2">
      <c r="B1763" s="97" t="s">
        <v>1818</v>
      </c>
      <c r="C1763" s="98" t="s">
        <v>1819</v>
      </c>
      <c r="D1763" s="291">
        <v>0</v>
      </c>
      <c r="E1763" s="285">
        <f>SUM('ADICIONES  2018'!C1763:M1763)</f>
        <v>0</v>
      </c>
      <c r="F1763" s="291"/>
      <c r="G1763" s="291"/>
      <c r="H1763" s="291"/>
      <c r="I1763" s="291"/>
      <c r="J1763" s="291"/>
      <c r="K1763" s="287">
        <f t="shared" si="1597"/>
        <v>0</v>
      </c>
      <c r="L1763" s="291"/>
      <c r="M1763" s="291"/>
      <c r="N1763" s="291"/>
      <c r="O1763" s="291"/>
      <c r="P1763" s="291"/>
      <c r="Q1763" s="291"/>
      <c r="R1763" s="287">
        <f t="shared" si="1599"/>
        <v>0</v>
      </c>
      <c r="S1763" s="291"/>
      <c r="T1763" s="291"/>
      <c r="U1763" s="291"/>
      <c r="V1763" s="291"/>
      <c r="W1763" s="291"/>
      <c r="X1763" s="291"/>
      <c r="Y1763" s="291"/>
      <c r="Z1763" s="291"/>
      <c r="AA1763" s="290">
        <f t="shared" si="1600"/>
        <v>0</v>
      </c>
      <c r="AB1763" s="290">
        <f t="shared" si="1601"/>
        <v>0</v>
      </c>
      <c r="AC1763" s="37" t="e">
        <f t="shared" si="1598"/>
        <v>#DIV/0!</v>
      </c>
    </row>
    <row r="1764" spans="1:29" ht="28.5" hidden="1" x14ac:dyDescent="0.2">
      <c r="B1764" s="97" t="s">
        <v>1820</v>
      </c>
      <c r="C1764" s="98" t="s">
        <v>1792</v>
      </c>
      <c r="D1764" s="291">
        <v>0</v>
      </c>
      <c r="E1764" s="285">
        <f>SUM('ADICIONES  2018'!C1764:M1764)</f>
        <v>0</v>
      </c>
      <c r="F1764" s="291"/>
      <c r="G1764" s="291"/>
      <c r="H1764" s="291"/>
      <c r="I1764" s="291"/>
      <c r="J1764" s="291"/>
      <c r="K1764" s="287">
        <f t="shared" si="1597"/>
        <v>0</v>
      </c>
      <c r="L1764" s="291"/>
      <c r="M1764" s="291"/>
      <c r="N1764" s="291"/>
      <c r="O1764" s="291"/>
      <c r="P1764" s="291"/>
      <c r="Q1764" s="291"/>
      <c r="R1764" s="287">
        <f t="shared" si="1599"/>
        <v>0</v>
      </c>
      <c r="S1764" s="291"/>
      <c r="T1764" s="291"/>
      <c r="U1764" s="291"/>
      <c r="V1764" s="291"/>
      <c r="W1764" s="291"/>
      <c r="X1764" s="291"/>
      <c r="Y1764" s="291"/>
      <c r="Z1764" s="291"/>
      <c r="AA1764" s="290">
        <f t="shared" si="1600"/>
        <v>0</v>
      </c>
      <c r="AB1764" s="290">
        <f t="shared" si="1601"/>
        <v>0</v>
      </c>
      <c r="AC1764" s="37" t="e">
        <f t="shared" si="1598"/>
        <v>#DIV/0!</v>
      </c>
    </row>
    <row r="1765" spans="1:29" hidden="1" x14ac:dyDescent="0.2">
      <c r="B1765" s="97" t="s">
        <v>1821</v>
      </c>
      <c r="C1765" s="98" t="s">
        <v>1822</v>
      </c>
      <c r="D1765" s="291">
        <v>0</v>
      </c>
      <c r="E1765" s="285">
        <f>SUM('ADICIONES  2018'!C1765:M1765)</f>
        <v>0</v>
      </c>
      <c r="F1765" s="291"/>
      <c r="G1765" s="291"/>
      <c r="H1765" s="291"/>
      <c r="I1765" s="291"/>
      <c r="J1765" s="291"/>
      <c r="K1765" s="287">
        <f t="shared" si="1597"/>
        <v>0</v>
      </c>
      <c r="L1765" s="291"/>
      <c r="M1765" s="291"/>
      <c r="N1765" s="291"/>
      <c r="O1765" s="291"/>
      <c r="P1765" s="291"/>
      <c r="Q1765" s="291"/>
      <c r="R1765" s="287">
        <f t="shared" si="1599"/>
        <v>0</v>
      </c>
      <c r="S1765" s="291"/>
      <c r="T1765" s="291"/>
      <c r="U1765" s="291"/>
      <c r="V1765" s="291"/>
      <c r="W1765" s="291"/>
      <c r="X1765" s="291"/>
      <c r="Y1765" s="291"/>
      <c r="Z1765" s="291"/>
      <c r="AA1765" s="290">
        <f t="shared" si="1600"/>
        <v>0</v>
      </c>
      <c r="AB1765" s="290">
        <f t="shared" si="1601"/>
        <v>0</v>
      </c>
      <c r="AC1765" s="37" t="e">
        <f t="shared" si="1598"/>
        <v>#DIV/0!</v>
      </c>
    </row>
    <row r="1766" spans="1:29" hidden="1" x14ac:dyDescent="0.2">
      <c r="B1766" s="97" t="s">
        <v>1821</v>
      </c>
      <c r="C1766" s="98" t="s">
        <v>1822</v>
      </c>
      <c r="D1766" s="291">
        <v>0</v>
      </c>
      <c r="E1766" s="285">
        <f>SUM('ADICIONES  2018'!C1766:M1766)</f>
        <v>0</v>
      </c>
      <c r="F1766" s="291"/>
      <c r="G1766" s="291"/>
      <c r="H1766" s="291"/>
      <c r="I1766" s="291"/>
      <c r="J1766" s="291"/>
      <c r="K1766" s="287">
        <f t="shared" si="1597"/>
        <v>0</v>
      </c>
      <c r="L1766" s="291"/>
      <c r="M1766" s="291"/>
      <c r="N1766" s="291"/>
      <c r="O1766" s="291"/>
      <c r="P1766" s="291"/>
      <c r="Q1766" s="291"/>
      <c r="R1766" s="287">
        <f t="shared" si="1599"/>
        <v>0</v>
      </c>
      <c r="S1766" s="291"/>
      <c r="T1766" s="291"/>
      <c r="U1766" s="291"/>
      <c r="V1766" s="291"/>
      <c r="W1766" s="291"/>
      <c r="X1766" s="291"/>
      <c r="Y1766" s="291"/>
      <c r="Z1766" s="291"/>
      <c r="AA1766" s="290">
        <f t="shared" si="1600"/>
        <v>0</v>
      </c>
      <c r="AB1766" s="290">
        <f t="shared" si="1601"/>
        <v>0</v>
      </c>
      <c r="AC1766" s="37" t="e">
        <f t="shared" si="1598"/>
        <v>#DIV/0!</v>
      </c>
    </row>
    <row r="1767" spans="1:29" hidden="1" x14ac:dyDescent="0.2">
      <c r="B1767" s="97" t="s">
        <v>1823</v>
      </c>
      <c r="C1767" s="98" t="s">
        <v>1773</v>
      </c>
      <c r="D1767" s="291">
        <v>0</v>
      </c>
      <c r="E1767" s="285">
        <f>SUM('ADICIONES  2018'!C1767:M1767)</f>
        <v>0</v>
      </c>
      <c r="F1767" s="291"/>
      <c r="G1767" s="291"/>
      <c r="H1767" s="291"/>
      <c r="I1767" s="291"/>
      <c r="J1767" s="291"/>
      <c r="K1767" s="287">
        <f t="shared" si="1597"/>
        <v>0</v>
      </c>
      <c r="L1767" s="291"/>
      <c r="M1767" s="291"/>
      <c r="N1767" s="291"/>
      <c r="O1767" s="291"/>
      <c r="P1767" s="291"/>
      <c r="Q1767" s="291"/>
      <c r="R1767" s="287">
        <f t="shared" si="1599"/>
        <v>0</v>
      </c>
      <c r="S1767" s="291"/>
      <c r="T1767" s="291"/>
      <c r="U1767" s="291"/>
      <c r="V1767" s="291"/>
      <c r="W1767" s="291"/>
      <c r="X1767" s="291"/>
      <c r="Y1767" s="291"/>
      <c r="Z1767" s="291"/>
      <c r="AA1767" s="290">
        <f t="shared" si="1600"/>
        <v>0</v>
      </c>
      <c r="AB1767" s="290">
        <f t="shared" si="1601"/>
        <v>0</v>
      </c>
      <c r="AC1767" s="37" t="e">
        <f t="shared" si="1598"/>
        <v>#DIV/0!</v>
      </c>
    </row>
    <row r="1768" spans="1:29" hidden="1" x14ac:dyDescent="0.2">
      <c r="B1768" s="97" t="s">
        <v>1824</v>
      </c>
      <c r="C1768" s="98" t="s">
        <v>1799</v>
      </c>
      <c r="D1768" s="291">
        <v>0</v>
      </c>
      <c r="E1768" s="285">
        <f>SUM('ADICIONES  2018'!C1768:M1768)</f>
        <v>0</v>
      </c>
      <c r="F1768" s="291"/>
      <c r="G1768" s="291"/>
      <c r="H1768" s="291"/>
      <c r="I1768" s="291"/>
      <c r="J1768" s="291"/>
      <c r="K1768" s="287">
        <f t="shared" si="1597"/>
        <v>0</v>
      </c>
      <c r="L1768" s="291"/>
      <c r="M1768" s="291"/>
      <c r="N1768" s="291"/>
      <c r="O1768" s="291"/>
      <c r="P1768" s="291"/>
      <c r="Q1768" s="291"/>
      <c r="R1768" s="287">
        <f t="shared" si="1599"/>
        <v>0</v>
      </c>
      <c r="S1768" s="291"/>
      <c r="T1768" s="291"/>
      <c r="U1768" s="291"/>
      <c r="V1768" s="291"/>
      <c r="W1768" s="291"/>
      <c r="X1768" s="291"/>
      <c r="Y1768" s="291"/>
      <c r="Z1768" s="291"/>
      <c r="AA1768" s="290">
        <f t="shared" si="1600"/>
        <v>0</v>
      </c>
      <c r="AB1768" s="290">
        <f t="shared" si="1601"/>
        <v>0</v>
      </c>
      <c r="AC1768" s="37" t="e">
        <f t="shared" si="1598"/>
        <v>#DIV/0!</v>
      </c>
    </row>
    <row r="1769" spans="1:29" s="79" customFormat="1" ht="31.5" hidden="1" x14ac:dyDescent="0.2">
      <c r="A1769" s="363"/>
      <c r="B1769" s="110" t="s">
        <v>1825</v>
      </c>
      <c r="C1769" s="106" t="s">
        <v>199</v>
      </c>
      <c r="D1769" s="289">
        <f>SUM(D1770:D1782)</f>
        <v>0</v>
      </c>
      <c r="E1769" s="105">
        <f>SUM('ADICIONES  2018'!C1769:M1769)</f>
        <v>0</v>
      </c>
      <c r="F1769" s="289">
        <f t="shared" ref="F1769" si="1609">SUM(F1770:F1782)</f>
        <v>0</v>
      </c>
      <c r="G1769" s="289">
        <f t="shared" ref="G1769:J1769" si="1610">SUM(G1770:G1782)</f>
        <v>0</v>
      </c>
      <c r="H1769" s="289">
        <f t="shared" si="1610"/>
        <v>0</v>
      </c>
      <c r="I1769" s="289">
        <f t="shared" si="1610"/>
        <v>0</v>
      </c>
      <c r="J1769" s="289">
        <f t="shared" si="1610"/>
        <v>0</v>
      </c>
      <c r="K1769" s="105">
        <f t="shared" si="1597"/>
        <v>0</v>
      </c>
      <c r="L1769" s="289">
        <f t="shared" ref="L1769:Q1769" si="1611">SUM(L1770:L1782)</f>
        <v>0</v>
      </c>
      <c r="M1769" s="289">
        <f t="shared" si="1611"/>
        <v>0</v>
      </c>
      <c r="N1769" s="289">
        <f t="shared" si="1611"/>
        <v>0</v>
      </c>
      <c r="O1769" s="289">
        <f t="shared" si="1611"/>
        <v>0</v>
      </c>
      <c r="P1769" s="289">
        <f t="shared" si="1611"/>
        <v>0</v>
      </c>
      <c r="Q1769" s="289">
        <f t="shared" si="1611"/>
        <v>0</v>
      </c>
      <c r="R1769" s="105">
        <f t="shared" si="1599"/>
        <v>0</v>
      </c>
      <c r="S1769" s="289">
        <f t="shared" ref="S1769:Z1769" si="1612">SUM(S1770:S1782)</f>
        <v>0</v>
      </c>
      <c r="T1769" s="289">
        <f t="shared" si="1612"/>
        <v>0</v>
      </c>
      <c r="U1769" s="289">
        <f t="shared" si="1612"/>
        <v>0</v>
      </c>
      <c r="V1769" s="289">
        <f t="shared" si="1612"/>
        <v>0</v>
      </c>
      <c r="W1769" s="289">
        <f t="shared" si="1612"/>
        <v>0</v>
      </c>
      <c r="X1769" s="289">
        <f t="shared" si="1612"/>
        <v>0</v>
      </c>
      <c r="Y1769" s="289">
        <f t="shared" si="1612"/>
        <v>0</v>
      </c>
      <c r="Z1769" s="289">
        <f t="shared" si="1612"/>
        <v>0</v>
      </c>
      <c r="AA1769" s="289">
        <f t="shared" si="1600"/>
        <v>0</v>
      </c>
      <c r="AB1769" s="289">
        <f t="shared" si="1601"/>
        <v>0</v>
      </c>
      <c r="AC1769" s="104" t="e">
        <f t="shared" si="1598"/>
        <v>#DIV/0!</v>
      </c>
    </row>
    <row r="1770" spans="1:29" hidden="1" x14ac:dyDescent="0.2">
      <c r="B1770" s="97" t="s">
        <v>1826</v>
      </c>
      <c r="C1770" s="98" t="s">
        <v>1822</v>
      </c>
      <c r="D1770" s="291">
        <v>0</v>
      </c>
      <c r="E1770" s="285">
        <f>SUM('ADICIONES  2018'!C1770:M1770)</f>
        <v>0</v>
      </c>
      <c r="F1770" s="291"/>
      <c r="G1770" s="291"/>
      <c r="H1770" s="291"/>
      <c r="I1770" s="291"/>
      <c r="J1770" s="291"/>
      <c r="K1770" s="287">
        <f t="shared" si="1597"/>
        <v>0</v>
      </c>
      <c r="L1770" s="291"/>
      <c r="M1770" s="291"/>
      <c r="N1770" s="291"/>
      <c r="O1770" s="291"/>
      <c r="P1770" s="291"/>
      <c r="Q1770" s="291"/>
      <c r="R1770" s="287">
        <f t="shared" si="1599"/>
        <v>0</v>
      </c>
      <c r="S1770" s="291"/>
      <c r="T1770" s="291"/>
      <c r="U1770" s="291"/>
      <c r="V1770" s="291"/>
      <c r="W1770" s="291"/>
      <c r="X1770" s="291"/>
      <c r="Y1770" s="291"/>
      <c r="Z1770" s="291"/>
      <c r="AA1770" s="290">
        <f t="shared" si="1600"/>
        <v>0</v>
      </c>
      <c r="AB1770" s="290">
        <f t="shared" si="1601"/>
        <v>0</v>
      </c>
      <c r="AC1770" s="37" t="e">
        <f t="shared" si="1598"/>
        <v>#DIV/0!</v>
      </c>
    </row>
    <row r="1771" spans="1:29" hidden="1" x14ac:dyDescent="0.2">
      <c r="B1771" s="97" t="s">
        <v>1826</v>
      </c>
      <c r="C1771" s="98" t="s">
        <v>1822</v>
      </c>
      <c r="D1771" s="291">
        <v>0</v>
      </c>
      <c r="E1771" s="285">
        <f>SUM('ADICIONES  2018'!C1771:M1771)</f>
        <v>0</v>
      </c>
      <c r="F1771" s="291"/>
      <c r="G1771" s="291"/>
      <c r="H1771" s="291"/>
      <c r="I1771" s="291"/>
      <c r="J1771" s="291"/>
      <c r="K1771" s="287">
        <f t="shared" si="1597"/>
        <v>0</v>
      </c>
      <c r="L1771" s="291"/>
      <c r="M1771" s="291"/>
      <c r="N1771" s="291"/>
      <c r="O1771" s="291"/>
      <c r="P1771" s="291"/>
      <c r="Q1771" s="291"/>
      <c r="R1771" s="287">
        <f t="shared" si="1599"/>
        <v>0</v>
      </c>
      <c r="S1771" s="291"/>
      <c r="T1771" s="291"/>
      <c r="U1771" s="291"/>
      <c r="V1771" s="291"/>
      <c r="W1771" s="291"/>
      <c r="X1771" s="291"/>
      <c r="Y1771" s="291"/>
      <c r="Z1771" s="291"/>
      <c r="AA1771" s="290">
        <f t="shared" si="1600"/>
        <v>0</v>
      </c>
      <c r="AB1771" s="290">
        <f t="shared" si="1601"/>
        <v>0</v>
      </c>
      <c r="AC1771" s="37" t="e">
        <f t="shared" si="1598"/>
        <v>#DIV/0!</v>
      </c>
    </row>
    <row r="1772" spans="1:29" hidden="1" x14ac:dyDescent="0.2">
      <c r="B1772" s="97" t="s">
        <v>1827</v>
      </c>
      <c r="C1772" s="98" t="s">
        <v>1002</v>
      </c>
      <c r="D1772" s="291">
        <v>0</v>
      </c>
      <c r="E1772" s="285">
        <f>SUM('ADICIONES  2018'!C1772:M1772)</f>
        <v>0</v>
      </c>
      <c r="F1772" s="291"/>
      <c r="G1772" s="291"/>
      <c r="H1772" s="291"/>
      <c r="I1772" s="291"/>
      <c r="J1772" s="291"/>
      <c r="K1772" s="287">
        <f t="shared" si="1597"/>
        <v>0</v>
      </c>
      <c r="L1772" s="291"/>
      <c r="M1772" s="291"/>
      <c r="N1772" s="291"/>
      <c r="O1772" s="291"/>
      <c r="P1772" s="291"/>
      <c r="Q1772" s="291"/>
      <c r="R1772" s="287">
        <f t="shared" si="1599"/>
        <v>0</v>
      </c>
      <c r="S1772" s="291"/>
      <c r="T1772" s="291"/>
      <c r="U1772" s="291"/>
      <c r="V1772" s="291"/>
      <c r="W1772" s="291"/>
      <c r="X1772" s="291"/>
      <c r="Y1772" s="291"/>
      <c r="Z1772" s="291"/>
      <c r="AA1772" s="290">
        <f t="shared" si="1600"/>
        <v>0</v>
      </c>
      <c r="AB1772" s="290">
        <f t="shared" si="1601"/>
        <v>0</v>
      </c>
      <c r="AC1772" s="37" t="e">
        <f t="shared" si="1598"/>
        <v>#DIV/0!</v>
      </c>
    </row>
    <row r="1773" spans="1:29" hidden="1" x14ac:dyDescent="0.2">
      <c r="B1773" s="97" t="s">
        <v>1827</v>
      </c>
      <c r="C1773" s="98" t="s">
        <v>1002</v>
      </c>
      <c r="D1773" s="291">
        <v>0</v>
      </c>
      <c r="E1773" s="285">
        <f>SUM('ADICIONES  2018'!C1773:M1773)</f>
        <v>0</v>
      </c>
      <c r="F1773" s="291"/>
      <c r="G1773" s="291"/>
      <c r="H1773" s="291"/>
      <c r="I1773" s="291"/>
      <c r="J1773" s="291"/>
      <c r="K1773" s="287">
        <f t="shared" si="1597"/>
        <v>0</v>
      </c>
      <c r="L1773" s="291"/>
      <c r="M1773" s="291"/>
      <c r="N1773" s="291"/>
      <c r="O1773" s="291"/>
      <c r="P1773" s="291"/>
      <c r="Q1773" s="291"/>
      <c r="R1773" s="287">
        <f t="shared" si="1599"/>
        <v>0</v>
      </c>
      <c r="S1773" s="291"/>
      <c r="T1773" s="291"/>
      <c r="U1773" s="291"/>
      <c r="V1773" s="291"/>
      <c r="W1773" s="291"/>
      <c r="X1773" s="291"/>
      <c r="Y1773" s="291"/>
      <c r="Z1773" s="291"/>
      <c r="AA1773" s="290">
        <f t="shared" si="1600"/>
        <v>0</v>
      </c>
      <c r="AB1773" s="290">
        <f t="shared" si="1601"/>
        <v>0</v>
      </c>
      <c r="AC1773" s="37" t="e">
        <f t="shared" si="1598"/>
        <v>#DIV/0!</v>
      </c>
    </row>
    <row r="1774" spans="1:29" hidden="1" x14ac:dyDescent="0.2">
      <c r="B1774" s="97" t="s">
        <v>1827</v>
      </c>
      <c r="C1774" s="98" t="s">
        <v>1002</v>
      </c>
      <c r="D1774" s="291">
        <v>0</v>
      </c>
      <c r="E1774" s="285">
        <f>SUM('ADICIONES  2018'!C1774:M1774)</f>
        <v>0</v>
      </c>
      <c r="F1774" s="291"/>
      <c r="G1774" s="291"/>
      <c r="H1774" s="291"/>
      <c r="I1774" s="291"/>
      <c r="J1774" s="291"/>
      <c r="K1774" s="287">
        <f t="shared" si="1597"/>
        <v>0</v>
      </c>
      <c r="L1774" s="291"/>
      <c r="M1774" s="291"/>
      <c r="N1774" s="291"/>
      <c r="O1774" s="291"/>
      <c r="P1774" s="291"/>
      <c r="Q1774" s="291"/>
      <c r="R1774" s="287">
        <f t="shared" si="1599"/>
        <v>0</v>
      </c>
      <c r="S1774" s="291"/>
      <c r="T1774" s="291"/>
      <c r="U1774" s="291"/>
      <c r="V1774" s="291"/>
      <c r="W1774" s="291"/>
      <c r="X1774" s="291"/>
      <c r="Y1774" s="291"/>
      <c r="Z1774" s="291"/>
      <c r="AA1774" s="290">
        <f t="shared" si="1600"/>
        <v>0</v>
      </c>
      <c r="AB1774" s="290">
        <f t="shared" si="1601"/>
        <v>0</v>
      </c>
      <c r="AC1774" s="37" t="e">
        <f t="shared" si="1598"/>
        <v>#DIV/0!</v>
      </c>
    </row>
    <row r="1775" spans="1:29" hidden="1" x14ac:dyDescent="0.2">
      <c r="B1775" s="97" t="s">
        <v>1828</v>
      </c>
      <c r="C1775" s="98" t="s">
        <v>1773</v>
      </c>
      <c r="D1775" s="291">
        <v>0</v>
      </c>
      <c r="E1775" s="285">
        <f>SUM('ADICIONES  2018'!C1775:M1775)</f>
        <v>0</v>
      </c>
      <c r="F1775" s="291"/>
      <c r="G1775" s="291"/>
      <c r="H1775" s="291"/>
      <c r="I1775" s="291"/>
      <c r="J1775" s="291"/>
      <c r="K1775" s="287">
        <f t="shared" si="1597"/>
        <v>0</v>
      </c>
      <c r="L1775" s="291"/>
      <c r="M1775" s="291"/>
      <c r="N1775" s="291"/>
      <c r="O1775" s="291"/>
      <c r="P1775" s="291"/>
      <c r="Q1775" s="291"/>
      <c r="R1775" s="287">
        <f t="shared" si="1599"/>
        <v>0</v>
      </c>
      <c r="S1775" s="291"/>
      <c r="T1775" s="291"/>
      <c r="U1775" s="291"/>
      <c r="V1775" s="291"/>
      <c r="W1775" s="291"/>
      <c r="X1775" s="291"/>
      <c r="Y1775" s="291"/>
      <c r="Z1775" s="291"/>
      <c r="AA1775" s="290">
        <f t="shared" si="1600"/>
        <v>0</v>
      </c>
      <c r="AB1775" s="290">
        <f t="shared" si="1601"/>
        <v>0</v>
      </c>
      <c r="AC1775" s="37" t="e">
        <f t="shared" si="1598"/>
        <v>#DIV/0!</v>
      </c>
    </row>
    <row r="1776" spans="1:29" hidden="1" x14ac:dyDescent="0.2">
      <c r="B1776" s="97" t="s">
        <v>1828</v>
      </c>
      <c r="C1776" s="98" t="s">
        <v>1773</v>
      </c>
      <c r="D1776" s="291">
        <v>0</v>
      </c>
      <c r="E1776" s="285">
        <f>SUM('ADICIONES  2018'!C1776:M1776)</f>
        <v>0</v>
      </c>
      <c r="F1776" s="291"/>
      <c r="G1776" s="291"/>
      <c r="H1776" s="291"/>
      <c r="I1776" s="291"/>
      <c r="J1776" s="291"/>
      <c r="K1776" s="287">
        <f t="shared" si="1597"/>
        <v>0</v>
      </c>
      <c r="L1776" s="291"/>
      <c r="M1776" s="291"/>
      <c r="N1776" s="291"/>
      <c r="O1776" s="291"/>
      <c r="P1776" s="291"/>
      <c r="Q1776" s="291"/>
      <c r="R1776" s="287">
        <f t="shared" si="1599"/>
        <v>0</v>
      </c>
      <c r="S1776" s="291"/>
      <c r="T1776" s="291"/>
      <c r="U1776" s="291"/>
      <c r="V1776" s="291"/>
      <c r="W1776" s="291"/>
      <c r="X1776" s="291"/>
      <c r="Y1776" s="291"/>
      <c r="Z1776" s="291"/>
      <c r="AA1776" s="290">
        <f t="shared" si="1600"/>
        <v>0</v>
      </c>
      <c r="AB1776" s="290">
        <f t="shared" si="1601"/>
        <v>0</v>
      </c>
      <c r="AC1776" s="37" t="e">
        <f t="shared" si="1598"/>
        <v>#DIV/0!</v>
      </c>
    </row>
    <row r="1777" spans="1:29" hidden="1" x14ac:dyDescent="0.2">
      <c r="B1777" s="97" t="s">
        <v>1828</v>
      </c>
      <c r="C1777" s="98" t="s">
        <v>1773</v>
      </c>
      <c r="D1777" s="291">
        <v>0</v>
      </c>
      <c r="E1777" s="285">
        <f>SUM('ADICIONES  2018'!C1777:M1777)</f>
        <v>0</v>
      </c>
      <c r="F1777" s="291"/>
      <c r="G1777" s="291"/>
      <c r="H1777" s="291"/>
      <c r="I1777" s="291"/>
      <c r="J1777" s="291"/>
      <c r="K1777" s="287">
        <f t="shared" si="1597"/>
        <v>0</v>
      </c>
      <c r="L1777" s="291"/>
      <c r="M1777" s="291"/>
      <c r="N1777" s="291"/>
      <c r="O1777" s="291"/>
      <c r="P1777" s="291"/>
      <c r="Q1777" s="291"/>
      <c r="R1777" s="287">
        <f t="shared" si="1599"/>
        <v>0</v>
      </c>
      <c r="S1777" s="291"/>
      <c r="T1777" s="291"/>
      <c r="U1777" s="291"/>
      <c r="V1777" s="291"/>
      <c r="W1777" s="291"/>
      <c r="X1777" s="291"/>
      <c r="Y1777" s="291"/>
      <c r="Z1777" s="291"/>
      <c r="AA1777" s="290">
        <f t="shared" si="1600"/>
        <v>0</v>
      </c>
      <c r="AB1777" s="290">
        <f t="shared" si="1601"/>
        <v>0</v>
      </c>
      <c r="AC1777" s="37" t="e">
        <f t="shared" si="1598"/>
        <v>#DIV/0!</v>
      </c>
    </row>
    <row r="1778" spans="1:29" hidden="1" x14ac:dyDescent="0.2">
      <c r="B1778" s="97" t="s">
        <v>1828</v>
      </c>
      <c r="C1778" s="98" t="s">
        <v>1773</v>
      </c>
      <c r="D1778" s="291">
        <v>0</v>
      </c>
      <c r="E1778" s="285">
        <f>SUM('ADICIONES  2018'!C1778:M1778)</f>
        <v>0</v>
      </c>
      <c r="F1778" s="291"/>
      <c r="G1778" s="291"/>
      <c r="H1778" s="291"/>
      <c r="I1778" s="291"/>
      <c r="J1778" s="291"/>
      <c r="K1778" s="287">
        <f t="shared" si="1597"/>
        <v>0</v>
      </c>
      <c r="L1778" s="291"/>
      <c r="M1778" s="291"/>
      <c r="N1778" s="291"/>
      <c r="O1778" s="291"/>
      <c r="P1778" s="291"/>
      <c r="Q1778" s="291"/>
      <c r="R1778" s="287">
        <f t="shared" si="1599"/>
        <v>0</v>
      </c>
      <c r="S1778" s="291"/>
      <c r="T1778" s="291"/>
      <c r="U1778" s="291"/>
      <c r="V1778" s="291"/>
      <c r="W1778" s="291"/>
      <c r="X1778" s="291"/>
      <c r="Y1778" s="291"/>
      <c r="Z1778" s="291"/>
      <c r="AA1778" s="290">
        <f t="shared" si="1600"/>
        <v>0</v>
      </c>
      <c r="AB1778" s="290">
        <f t="shared" si="1601"/>
        <v>0</v>
      </c>
      <c r="AC1778" s="37" t="e">
        <f t="shared" si="1598"/>
        <v>#DIV/0!</v>
      </c>
    </row>
    <row r="1779" spans="1:29" hidden="1" x14ac:dyDescent="0.2">
      <c r="B1779" s="97" t="s">
        <v>1828</v>
      </c>
      <c r="C1779" s="98" t="s">
        <v>1773</v>
      </c>
      <c r="D1779" s="291">
        <v>0</v>
      </c>
      <c r="E1779" s="285">
        <f>SUM('ADICIONES  2018'!C1779:M1779)</f>
        <v>0</v>
      </c>
      <c r="F1779" s="291"/>
      <c r="G1779" s="291"/>
      <c r="H1779" s="291"/>
      <c r="I1779" s="291"/>
      <c r="J1779" s="291"/>
      <c r="K1779" s="287">
        <f t="shared" si="1597"/>
        <v>0</v>
      </c>
      <c r="L1779" s="291"/>
      <c r="M1779" s="291"/>
      <c r="N1779" s="291"/>
      <c r="O1779" s="291"/>
      <c r="P1779" s="291"/>
      <c r="Q1779" s="291"/>
      <c r="R1779" s="287">
        <f t="shared" si="1599"/>
        <v>0</v>
      </c>
      <c r="S1779" s="291"/>
      <c r="T1779" s="291"/>
      <c r="U1779" s="291"/>
      <c r="V1779" s="291"/>
      <c r="W1779" s="291"/>
      <c r="X1779" s="291"/>
      <c r="Y1779" s="291"/>
      <c r="Z1779" s="291"/>
      <c r="AA1779" s="290">
        <f t="shared" si="1600"/>
        <v>0</v>
      </c>
      <c r="AB1779" s="290">
        <f t="shared" si="1601"/>
        <v>0</v>
      </c>
      <c r="AC1779" s="37" t="e">
        <f t="shared" si="1598"/>
        <v>#DIV/0!</v>
      </c>
    </row>
    <row r="1780" spans="1:29" hidden="1" x14ac:dyDescent="0.2">
      <c r="B1780" s="97" t="s">
        <v>1829</v>
      </c>
      <c r="C1780" s="98" t="s">
        <v>1799</v>
      </c>
      <c r="D1780" s="291">
        <v>0</v>
      </c>
      <c r="E1780" s="285">
        <f>SUM('ADICIONES  2018'!C1780:M1780)</f>
        <v>0</v>
      </c>
      <c r="F1780" s="291"/>
      <c r="G1780" s="291"/>
      <c r="H1780" s="291"/>
      <c r="I1780" s="291"/>
      <c r="J1780" s="291"/>
      <c r="K1780" s="287">
        <f t="shared" si="1597"/>
        <v>0</v>
      </c>
      <c r="L1780" s="291"/>
      <c r="M1780" s="291"/>
      <c r="N1780" s="291"/>
      <c r="O1780" s="291"/>
      <c r="P1780" s="291"/>
      <c r="Q1780" s="291"/>
      <c r="R1780" s="287">
        <f t="shared" si="1599"/>
        <v>0</v>
      </c>
      <c r="S1780" s="291"/>
      <c r="T1780" s="291"/>
      <c r="U1780" s="291"/>
      <c r="V1780" s="291"/>
      <c r="W1780" s="291"/>
      <c r="X1780" s="291"/>
      <c r="Y1780" s="291"/>
      <c r="Z1780" s="291"/>
      <c r="AA1780" s="290">
        <f t="shared" si="1600"/>
        <v>0</v>
      </c>
      <c r="AB1780" s="290">
        <f t="shared" si="1601"/>
        <v>0</v>
      </c>
      <c r="AC1780" s="37" t="e">
        <f t="shared" si="1598"/>
        <v>#DIV/0!</v>
      </c>
    </row>
    <row r="1781" spans="1:29" hidden="1" x14ac:dyDescent="0.2">
      <c r="B1781" s="97" t="s">
        <v>1829</v>
      </c>
      <c r="C1781" s="98" t="s">
        <v>1799</v>
      </c>
      <c r="D1781" s="291">
        <v>0</v>
      </c>
      <c r="E1781" s="285">
        <f>SUM('ADICIONES  2018'!C1781:M1781)</f>
        <v>0</v>
      </c>
      <c r="F1781" s="291"/>
      <c r="G1781" s="291"/>
      <c r="H1781" s="291"/>
      <c r="I1781" s="291"/>
      <c r="J1781" s="291"/>
      <c r="K1781" s="287">
        <f t="shared" si="1597"/>
        <v>0</v>
      </c>
      <c r="L1781" s="291"/>
      <c r="M1781" s="291"/>
      <c r="N1781" s="291"/>
      <c r="O1781" s="291"/>
      <c r="P1781" s="291"/>
      <c r="Q1781" s="291"/>
      <c r="R1781" s="287">
        <f t="shared" si="1599"/>
        <v>0</v>
      </c>
      <c r="S1781" s="291"/>
      <c r="T1781" s="291"/>
      <c r="U1781" s="291"/>
      <c r="V1781" s="291"/>
      <c r="W1781" s="291"/>
      <c r="X1781" s="291"/>
      <c r="Y1781" s="291"/>
      <c r="Z1781" s="291"/>
      <c r="AA1781" s="290">
        <f t="shared" si="1600"/>
        <v>0</v>
      </c>
      <c r="AB1781" s="290">
        <f t="shared" si="1601"/>
        <v>0</v>
      </c>
      <c r="AC1781" s="37" t="e">
        <f t="shared" si="1598"/>
        <v>#DIV/0!</v>
      </c>
    </row>
    <row r="1782" spans="1:29" hidden="1" x14ac:dyDescent="0.2">
      <c r="B1782" s="97" t="s">
        <v>1830</v>
      </c>
      <c r="C1782" s="98" t="s">
        <v>1831</v>
      </c>
      <c r="D1782" s="291">
        <v>0</v>
      </c>
      <c r="E1782" s="285">
        <f>SUM('ADICIONES  2018'!C1782:M1782)</f>
        <v>0</v>
      </c>
      <c r="F1782" s="291"/>
      <c r="G1782" s="291"/>
      <c r="H1782" s="291"/>
      <c r="I1782" s="291"/>
      <c r="J1782" s="291"/>
      <c r="K1782" s="287">
        <f t="shared" si="1597"/>
        <v>0</v>
      </c>
      <c r="L1782" s="291"/>
      <c r="M1782" s="291"/>
      <c r="N1782" s="291"/>
      <c r="O1782" s="291"/>
      <c r="P1782" s="291"/>
      <c r="Q1782" s="291"/>
      <c r="R1782" s="287">
        <f t="shared" si="1599"/>
        <v>0</v>
      </c>
      <c r="S1782" s="291"/>
      <c r="T1782" s="291"/>
      <c r="U1782" s="291"/>
      <c r="V1782" s="291"/>
      <c r="W1782" s="291"/>
      <c r="X1782" s="291"/>
      <c r="Y1782" s="291"/>
      <c r="Z1782" s="291"/>
      <c r="AA1782" s="290">
        <f t="shared" si="1600"/>
        <v>0</v>
      </c>
      <c r="AB1782" s="290">
        <f t="shared" si="1601"/>
        <v>0</v>
      </c>
      <c r="AC1782" s="37" t="e">
        <f t="shared" si="1598"/>
        <v>#DIV/0!</v>
      </c>
    </row>
    <row r="1783" spans="1:29" s="79" customFormat="1" ht="31.5" hidden="1" x14ac:dyDescent="0.2">
      <c r="A1783" s="363"/>
      <c r="B1783" s="110" t="s">
        <v>989</v>
      </c>
      <c r="C1783" s="106" t="s">
        <v>990</v>
      </c>
      <c r="D1783" s="289">
        <f>+D1784</f>
        <v>0</v>
      </c>
      <c r="E1783" s="105">
        <f>SUM('ADICIONES  2018'!C1783:M1783)</f>
        <v>0</v>
      </c>
      <c r="F1783" s="289">
        <f t="shared" ref="F1783:J1783" si="1613">+F1784</f>
        <v>0</v>
      </c>
      <c r="G1783" s="289">
        <f t="shared" si="1613"/>
        <v>0</v>
      </c>
      <c r="H1783" s="289">
        <f t="shared" si="1613"/>
        <v>0</v>
      </c>
      <c r="I1783" s="289">
        <f t="shared" si="1613"/>
        <v>0</v>
      </c>
      <c r="J1783" s="289">
        <f t="shared" si="1613"/>
        <v>0</v>
      </c>
      <c r="K1783" s="105">
        <f t="shared" si="1597"/>
        <v>0</v>
      </c>
      <c r="L1783" s="289">
        <f t="shared" ref="L1783:Q1783" si="1614">+L1784</f>
        <v>0</v>
      </c>
      <c r="M1783" s="289">
        <f t="shared" si="1614"/>
        <v>0</v>
      </c>
      <c r="N1783" s="289">
        <f t="shared" si="1614"/>
        <v>0</v>
      </c>
      <c r="O1783" s="289">
        <f t="shared" si="1614"/>
        <v>0</v>
      </c>
      <c r="P1783" s="289">
        <f t="shared" si="1614"/>
        <v>0</v>
      </c>
      <c r="Q1783" s="289">
        <f t="shared" si="1614"/>
        <v>0</v>
      </c>
      <c r="R1783" s="105">
        <f t="shared" si="1599"/>
        <v>0</v>
      </c>
      <c r="S1783" s="289">
        <f t="shared" ref="S1783:Z1783" si="1615">+S1784</f>
        <v>0</v>
      </c>
      <c r="T1783" s="289">
        <f t="shared" si="1615"/>
        <v>0</v>
      </c>
      <c r="U1783" s="289">
        <f t="shared" si="1615"/>
        <v>0</v>
      </c>
      <c r="V1783" s="289">
        <f t="shared" si="1615"/>
        <v>0</v>
      </c>
      <c r="W1783" s="289">
        <f t="shared" si="1615"/>
        <v>0</v>
      </c>
      <c r="X1783" s="289">
        <f t="shared" si="1615"/>
        <v>0</v>
      </c>
      <c r="Y1783" s="289">
        <f t="shared" si="1615"/>
        <v>0</v>
      </c>
      <c r="Z1783" s="289">
        <f t="shared" si="1615"/>
        <v>0</v>
      </c>
      <c r="AA1783" s="289">
        <f t="shared" si="1600"/>
        <v>0</v>
      </c>
      <c r="AB1783" s="289">
        <f t="shared" si="1601"/>
        <v>0</v>
      </c>
      <c r="AC1783" s="104" t="e">
        <f t="shared" si="1598"/>
        <v>#DIV/0!</v>
      </c>
    </row>
    <row r="1784" spans="1:29" s="79" customFormat="1" ht="47.25" hidden="1" x14ac:dyDescent="0.2">
      <c r="A1784" s="363"/>
      <c r="B1784" s="110" t="s">
        <v>991</v>
      </c>
      <c r="C1784" s="106" t="s">
        <v>992</v>
      </c>
      <c r="D1784" s="289">
        <f>SUM(D1785:D1795)</f>
        <v>0</v>
      </c>
      <c r="E1784" s="105">
        <f>SUM('ADICIONES  2018'!C1784:M1784)</f>
        <v>0</v>
      </c>
      <c r="F1784" s="289">
        <f t="shared" ref="F1784" si="1616">SUM(F1785:F1795)</f>
        <v>0</v>
      </c>
      <c r="G1784" s="289">
        <f t="shared" ref="G1784:J1784" si="1617">SUM(G1785:G1795)</f>
        <v>0</v>
      </c>
      <c r="H1784" s="289">
        <f t="shared" si="1617"/>
        <v>0</v>
      </c>
      <c r="I1784" s="289">
        <f t="shared" si="1617"/>
        <v>0</v>
      </c>
      <c r="J1784" s="289">
        <f t="shared" si="1617"/>
        <v>0</v>
      </c>
      <c r="K1784" s="105">
        <f t="shared" si="1597"/>
        <v>0</v>
      </c>
      <c r="L1784" s="289">
        <f t="shared" ref="L1784:Q1784" si="1618">SUM(L1785:L1795)</f>
        <v>0</v>
      </c>
      <c r="M1784" s="289">
        <f t="shared" si="1618"/>
        <v>0</v>
      </c>
      <c r="N1784" s="289">
        <f t="shared" si="1618"/>
        <v>0</v>
      </c>
      <c r="O1784" s="289">
        <f t="shared" si="1618"/>
        <v>0</v>
      </c>
      <c r="P1784" s="289">
        <f t="shared" si="1618"/>
        <v>0</v>
      </c>
      <c r="Q1784" s="289">
        <f t="shared" si="1618"/>
        <v>0</v>
      </c>
      <c r="R1784" s="105">
        <f t="shared" si="1599"/>
        <v>0</v>
      </c>
      <c r="S1784" s="289">
        <f t="shared" ref="S1784:Z1784" si="1619">SUM(S1785:S1795)</f>
        <v>0</v>
      </c>
      <c r="T1784" s="289">
        <f t="shared" si="1619"/>
        <v>0</v>
      </c>
      <c r="U1784" s="289">
        <f t="shared" si="1619"/>
        <v>0</v>
      </c>
      <c r="V1784" s="289">
        <f t="shared" si="1619"/>
        <v>0</v>
      </c>
      <c r="W1784" s="289">
        <f t="shared" si="1619"/>
        <v>0</v>
      </c>
      <c r="X1784" s="289">
        <f t="shared" si="1619"/>
        <v>0</v>
      </c>
      <c r="Y1784" s="289">
        <f t="shared" si="1619"/>
        <v>0</v>
      </c>
      <c r="Z1784" s="289">
        <f t="shared" si="1619"/>
        <v>0</v>
      </c>
      <c r="AA1784" s="289">
        <f t="shared" si="1600"/>
        <v>0</v>
      </c>
      <c r="AB1784" s="289">
        <f t="shared" si="1601"/>
        <v>0</v>
      </c>
      <c r="AC1784" s="104" t="e">
        <f t="shared" si="1598"/>
        <v>#DIV/0!</v>
      </c>
    </row>
    <row r="1785" spans="1:29" ht="28.5" hidden="1" x14ac:dyDescent="0.2">
      <c r="B1785" s="97" t="s">
        <v>1832</v>
      </c>
      <c r="C1785" s="98" t="s">
        <v>1833</v>
      </c>
      <c r="D1785" s="291">
        <v>0</v>
      </c>
      <c r="E1785" s="285">
        <f>SUM('ADICIONES  2018'!C1785:M1785)</f>
        <v>0</v>
      </c>
      <c r="F1785" s="291"/>
      <c r="G1785" s="291"/>
      <c r="H1785" s="291"/>
      <c r="I1785" s="291"/>
      <c r="J1785" s="291"/>
      <c r="K1785" s="287">
        <f t="shared" si="1597"/>
        <v>0</v>
      </c>
      <c r="L1785" s="291"/>
      <c r="M1785" s="291"/>
      <c r="N1785" s="291"/>
      <c r="O1785" s="291"/>
      <c r="P1785" s="291"/>
      <c r="Q1785" s="291"/>
      <c r="R1785" s="287">
        <f t="shared" si="1599"/>
        <v>0</v>
      </c>
      <c r="S1785" s="291"/>
      <c r="T1785" s="291"/>
      <c r="U1785" s="291"/>
      <c r="V1785" s="291"/>
      <c r="W1785" s="291"/>
      <c r="X1785" s="291"/>
      <c r="Y1785" s="291"/>
      <c r="Z1785" s="291"/>
      <c r="AA1785" s="290">
        <f t="shared" si="1600"/>
        <v>0</v>
      </c>
      <c r="AB1785" s="290">
        <f t="shared" si="1601"/>
        <v>0</v>
      </c>
      <c r="AC1785" s="37" t="e">
        <f t="shared" si="1598"/>
        <v>#DIV/0!</v>
      </c>
    </row>
    <row r="1786" spans="1:29" ht="28.5" hidden="1" x14ac:dyDescent="0.2">
      <c r="B1786" s="97" t="s">
        <v>1832</v>
      </c>
      <c r="C1786" s="98" t="s">
        <v>1833</v>
      </c>
      <c r="D1786" s="291">
        <v>0</v>
      </c>
      <c r="E1786" s="285">
        <f>SUM('ADICIONES  2018'!C1786:M1786)</f>
        <v>0</v>
      </c>
      <c r="F1786" s="291"/>
      <c r="G1786" s="291"/>
      <c r="H1786" s="291"/>
      <c r="I1786" s="291"/>
      <c r="J1786" s="291"/>
      <c r="K1786" s="287">
        <f t="shared" si="1597"/>
        <v>0</v>
      </c>
      <c r="L1786" s="291"/>
      <c r="M1786" s="291"/>
      <c r="N1786" s="291"/>
      <c r="O1786" s="291"/>
      <c r="P1786" s="291"/>
      <c r="Q1786" s="291"/>
      <c r="R1786" s="287">
        <f t="shared" si="1599"/>
        <v>0</v>
      </c>
      <c r="S1786" s="291"/>
      <c r="T1786" s="291"/>
      <c r="U1786" s="291"/>
      <c r="V1786" s="291"/>
      <c r="W1786" s="291"/>
      <c r="X1786" s="291"/>
      <c r="Y1786" s="291"/>
      <c r="Z1786" s="291"/>
      <c r="AA1786" s="290">
        <f t="shared" si="1600"/>
        <v>0</v>
      </c>
      <c r="AB1786" s="290">
        <f t="shared" si="1601"/>
        <v>0</v>
      </c>
      <c r="AC1786" s="37" t="e">
        <f t="shared" si="1598"/>
        <v>#DIV/0!</v>
      </c>
    </row>
    <row r="1787" spans="1:29" ht="28.5" hidden="1" x14ac:dyDescent="0.2">
      <c r="B1787" s="97" t="s">
        <v>1832</v>
      </c>
      <c r="C1787" s="98" t="s">
        <v>1833</v>
      </c>
      <c r="D1787" s="291">
        <v>0</v>
      </c>
      <c r="E1787" s="285">
        <f>SUM('ADICIONES  2018'!C1787:M1787)</f>
        <v>0</v>
      </c>
      <c r="F1787" s="291"/>
      <c r="G1787" s="291"/>
      <c r="H1787" s="291"/>
      <c r="I1787" s="291"/>
      <c r="J1787" s="291"/>
      <c r="K1787" s="287">
        <f t="shared" si="1597"/>
        <v>0</v>
      </c>
      <c r="L1787" s="291"/>
      <c r="M1787" s="291"/>
      <c r="N1787" s="291"/>
      <c r="O1787" s="291"/>
      <c r="P1787" s="291"/>
      <c r="Q1787" s="291"/>
      <c r="R1787" s="287">
        <f t="shared" si="1599"/>
        <v>0</v>
      </c>
      <c r="S1787" s="291"/>
      <c r="T1787" s="291"/>
      <c r="U1787" s="291"/>
      <c r="V1787" s="291"/>
      <c r="W1787" s="291"/>
      <c r="X1787" s="291"/>
      <c r="Y1787" s="291"/>
      <c r="Z1787" s="291"/>
      <c r="AA1787" s="290">
        <f t="shared" si="1600"/>
        <v>0</v>
      </c>
      <c r="AB1787" s="290">
        <f t="shared" si="1601"/>
        <v>0</v>
      </c>
      <c r="AC1787" s="37" t="e">
        <f t="shared" si="1598"/>
        <v>#DIV/0!</v>
      </c>
    </row>
    <row r="1788" spans="1:29" ht="28.5" hidden="1" x14ac:dyDescent="0.2">
      <c r="B1788" s="97" t="s">
        <v>1832</v>
      </c>
      <c r="C1788" s="98" t="s">
        <v>1833</v>
      </c>
      <c r="D1788" s="291">
        <v>0</v>
      </c>
      <c r="E1788" s="285">
        <f>SUM('ADICIONES  2018'!C1788:M1788)</f>
        <v>0</v>
      </c>
      <c r="F1788" s="291"/>
      <c r="G1788" s="291"/>
      <c r="H1788" s="291"/>
      <c r="I1788" s="291"/>
      <c r="J1788" s="291"/>
      <c r="K1788" s="287">
        <f t="shared" si="1597"/>
        <v>0</v>
      </c>
      <c r="L1788" s="291"/>
      <c r="M1788" s="291"/>
      <c r="N1788" s="291"/>
      <c r="O1788" s="291"/>
      <c r="P1788" s="291"/>
      <c r="Q1788" s="291"/>
      <c r="R1788" s="287">
        <f t="shared" si="1599"/>
        <v>0</v>
      </c>
      <c r="S1788" s="291"/>
      <c r="T1788" s="291"/>
      <c r="U1788" s="291"/>
      <c r="V1788" s="291"/>
      <c r="W1788" s="291"/>
      <c r="X1788" s="291"/>
      <c r="Y1788" s="291"/>
      <c r="Z1788" s="291"/>
      <c r="AA1788" s="290">
        <f t="shared" si="1600"/>
        <v>0</v>
      </c>
      <c r="AB1788" s="290">
        <f t="shared" si="1601"/>
        <v>0</v>
      </c>
      <c r="AC1788" s="37" t="e">
        <f t="shared" si="1598"/>
        <v>#DIV/0!</v>
      </c>
    </row>
    <row r="1789" spans="1:29" ht="28.5" hidden="1" x14ac:dyDescent="0.2">
      <c r="B1789" s="97" t="s">
        <v>1832</v>
      </c>
      <c r="C1789" s="98" t="s">
        <v>1833</v>
      </c>
      <c r="D1789" s="291">
        <v>0</v>
      </c>
      <c r="E1789" s="285">
        <f>SUM('ADICIONES  2018'!C1789:M1789)</f>
        <v>0</v>
      </c>
      <c r="F1789" s="291"/>
      <c r="G1789" s="291"/>
      <c r="H1789" s="291"/>
      <c r="I1789" s="291"/>
      <c r="J1789" s="291"/>
      <c r="K1789" s="287">
        <f t="shared" si="1597"/>
        <v>0</v>
      </c>
      <c r="L1789" s="291"/>
      <c r="M1789" s="291"/>
      <c r="N1789" s="291"/>
      <c r="O1789" s="291"/>
      <c r="P1789" s="291"/>
      <c r="Q1789" s="291"/>
      <c r="R1789" s="287">
        <f t="shared" si="1599"/>
        <v>0</v>
      </c>
      <c r="S1789" s="291"/>
      <c r="T1789" s="291"/>
      <c r="U1789" s="291"/>
      <c r="V1789" s="291"/>
      <c r="W1789" s="291"/>
      <c r="X1789" s="291"/>
      <c r="Y1789" s="291"/>
      <c r="Z1789" s="291"/>
      <c r="AA1789" s="290">
        <f t="shared" si="1600"/>
        <v>0</v>
      </c>
      <c r="AB1789" s="290">
        <f t="shared" si="1601"/>
        <v>0</v>
      </c>
      <c r="AC1789" s="37" t="e">
        <f t="shared" si="1598"/>
        <v>#DIV/0!</v>
      </c>
    </row>
    <row r="1790" spans="1:29" ht="42.75" hidden="1" x14ac:dyDescent="0.2">
      <c r="B1790" s="97" t="s">
        <v>1834</v>
      </c>
      <c r="C1790" s="98" t="s">
        <v>1835</v>
      </c>
      <c r="D1790" s="291">
        <v>0</v>
      </c>
      <c r="E1790" s="285">
        <f>SUM('ADICIONES  2018'!C1790:M1790)</f>
        <v>0</v>
      </c>
      <c r="F1790" s="291"/>
      <c r="G1790" s="291"/>
      <c r="H1790" s="291"/>
      <c r="I1790" s="291"/>
      <c r="J1790" s="291"/>
      <c r="K1790" s="287">
        <f t="shared" si="1597"/>
        <v>0</v>
      </c>
      <c r="L1790" s="291"/>
      <c r="M1790" s="291"/>
      <c r="N1790" s="291"/>
      <c r="O1790" s="291"/>
      <c r="P1790" s="291"/>
      <c r="Q1790" s="291"/>
      <c r="R1790" s="287">
        <f t="shared" si="1599"/>
        <v>0</v>
      </c>
      <c r="S1790" s="291"/>
      <c r="T1790" s="291"/>
      <c r="U1790" s="291"/>
      <c r="V1790" s="291"/>
      <c r="W1790" s="291"/>
      <c r="X1790" s="291"/>
      <c r="Y1790" s="291"/>
      <c r="Z1790" s="291"/>
      <c r="AA1790" s="290">
        <f t="shared" si="1600"/>
        <v>0</v>
      </c>
      <c r="AB1790" s="290">
        <f t="shared" si="1601"/>
        <v>0</v>
      </c>
      <c r="AC1790" s="37" t="e">
        <f t="shared" si="1598"/>
        <v>#DIV/0!</v>
      </c>
    </row>
    <row r="1791" spans="1:29" ht="42.75" hidden="1" x14ac:dyDescent="0.2">
      <c r="B1791" s="97" t="s">
        <v>1834</v>
      </c>
      <c r="C1791" s="98" t="s">
        <v>1835</v>
      </c>
      <c r="D1791" s="291">
        <v>0</v>
      </c>
      <c r="E1791" s="285">
        <f>SUM('ADICIONES  2018'!C1791:M1791)</f>
        <v>0</v>
      </c>
      <c r="F1791" s="291"/>
      <c r="G1791" s="291"/>
      <c r="H1791" s="291"/>
      <c r="I1791" s="291"/>
      <c r="J1791" s="291"/>
      <c r="K1791" s="287">
        <f t="shared" si="1597"/>
        <v>0</v>
      </c>
      <c r="L1791" s="291"/>
      <c r="M1791" s="291"/>
      <c r="N1791" s="291"/>
      <c r="O1791" s="291"/>
      <c r="P1791" s="291"/>
      <c r="Q1791" s="291"/>
      <c r="R1791" s="287">
        <f t="shared" si="1599"/>
        <v>0</v>
      </c>
      <c r="S1791" s="291"/>
      <c r="T1791" s="291"/>
      <c r="U1791" s="291"/>
      <c r="V1791" s="291"/>
      <c r="W1791" s="291"/>
      <c r="X1791" s="291"/>
      <c r="Y1791" s="291"/>
      <c r="Z1791" s="291"/>
      <c r="AA1791" s="290">
        <f t="shared" si="1600"/>
        <v>0</v>
      </c>
      <c r="AB1791" s="290">
        <f t="shared" si="1601"/>
        <v>0</v>
      </c>
      <c r="AC1791" s="37" t="e">
        <f t="shared" si="1598"/>
        <v>#DIV/0!</v>
      </c>
    </row>
    <row r="1792" spans="1:29" ht="42.75" hidden="1" x14ac:dyDescent="0.2">
      <c r="B1792" s="97" t="s">
        <v>1834</v>
      </c>
      <c r="C1792" s="98" t="s">
        <v>1835</v>
      </c>
      <c r="D1792" s="291">
        <v>0</v>
      </c>
      <c r="E1792" s="285">
        <f>SUM('ADICIONES  2018'!C1792:M1792)</f>
        <v>0</v>
      </c>
      <c r="F1792" s="291"/>
      <c r="G1792" s="291"/>
      <c r="H1792" s="291"/>
      <c r="I1792" s="291"/>
      <c r="J1792" s="291"/>
      <c r="K1792" s="287">
        <f t="shared" si="1597"/>
        <v>0</v>
      </c>
      <c r="L1792" s="291"/>
      <c r="M1792" s="291"/>
      <c r="N1792" s="291"/>
      <c r="O1792" s="291"/>
      <c r="P1792" s="291"/>
      <c r="Q1792" s="291"/>
      <c r="R1792" s="287">
        <f t="shared" si="1599"/>
        <v>0</v>
      </c>
      <c r="S1792" s="291"/>
      <c r="T1792" s="291"/>
      <c r="U1792" s="291"/>
      <c r="V1792" s="291"/>
      <c r="W1792" s="291"/>
      <c r="X1792" s="291"/>
      <c r="Y1792" s="291"/>
      <c r="Z1792" s="291"/>
      <c r="AA1792" s="290">
        <f t="shared" si="1600"/>
        <v>0</v>
      </c>
      <c r="AB1792" s="290">
        <f t="shared" si="1601"/>
        <v>0</v>
      </c>
      <c r="AC1792" s="37" t="e">
        <f t="shared" si="1598"/>
        <v>#DIV/0!</v>
      </c>
    </row>
    <row r="1793" spans="1:29" ht="28.5" hidden="1" x14ac:dyDescent="0.2">
      <c r="B1793" s="97" t="s">
        <v>993</v>
      </c>
      <c r="C1793" s="98" t="s">
        <v>994</v>
      </c>
      <c r="D1793" s="291">
        <v>0</v>
      </c>
      <c r="E1793" s="285">
        <f>SUM('ADICIONES  2018'!C1793:M1793)</f>
        <v>0</v>
      </c>
      <c r="F1793" s="291"/>
      <c r="G1793" s="291"/>
      <c r="H1793" s="291"/>
      <c r="I1793" s="291"/>
      <c r="J1793" s="291"/>
      <c r="K1793" s="287">
        <f t="shared" ref="K1793:K1856" si="1620">+D1793+E1793-F1793+G1793-H1793</f>
        <v>0</v>
      </c>
      <c r="L1793" s="291"/>
      <c r="M1793" s="291"/>
      <c r="N1793" s="291"/>
      <c r="O1793" s="291"/>
      <c r="P1793" s="291"/>
      <c r="Q1793" s="291"/>
      <c r="R1793" s="287">
        <f t="shared" si="1599"/>
        <v>0</v>
      </c>
      <c r="S1793" s="291"/>
      <c r="T1793" s="291"/>
      <c r="U1793" s="291"/>
      <c r="V1793" s="291"/>
      <c r="W1793" s="291"/>
      <c r="X1793" s="291"/>
      <c r="Y1793" s="291"/>
      <c r="Z1793" s="291"/>
      <c r="AA1793" s="290">
        <f t="shared" si="1600"/>
        <v>0</v>
      </c>
      <c r="AB1793" s="290">
        <f t="shared" si="1601"/>
        <v>0</v>
      </c>
      <c r="AC1793" s="37" t="e">
        <f t="shared" si="1598"/>
        <v>#DIV/0!</v>
      </c>
    </row>
    <row r="1794" spans="1:29" ht="42.75" hidden="1" x14ac:dyDescent="0.2">
      <c r="B1794" s="97" t="s">
        <v>1836</v>
      </c>
      <c r="C1794" s="98" t="s">
        <v>1008</v>
      </c>
      <c r="D1794" s="291">
        <v>0</v>
      </c>
      <c r="E1794" s="285">
        <f>SUM('ADICIONES  2018'!C1794:M1794)</f>
        <v>0</v>
      </c>
      <c r="F1794" s="291"/>
      <c r="G1794" s="291"/>
      <c r="H1794" s="291"/>
      <c r="I1794" s="291"/>
      <c r="J1794" s="291"/>
      <c r="K1794" s="287">
        <f t="shared" si="1620"/>
        <v>0</v>
      </c>
      <c r="L1794" s="291"/>
      <c r="M1794" s="291"/>
      <c r="N1794" s="291"/>
      <c r="O1794" s="291"/>
      <c r="P1794" s="291"/>
      <c r="Q1794" s="291"/>
      <c r="R1794" s="287">
        <f t="shared" si="1599"/>
        <v>0</v>
      </c>
      <c r="S1794" s="291"/>
      <c r="T1794" s="291"/>
      <c r="U1794" s="291"/>
      <c r="V1794" s="291"/>
      <c r="W1794" s="291"/>
      <c r="X1794" s="291"/>
      <c r="Y1794" s="291"/>
      <c r="Z1794" s="291"/>
      <c r="AA1794" s="290">
        <f t="shared" si="1600"/>
        <v>0</v>
      </c>
      <c r="AB1794" s="290">
        <f t="shared" si="1601"/>
        <v>0</v>
      </c>
      <c r="AC1794" s="37" t="e">
        <f t="shared" si="1598"/>
        <v>#DIV/0!</v>
      </c>
    </row>
    <row r="1795" spans="1:29" ht="42.75" hidden="1" x14ac:dyDescent="0.2">
      <c r="B1795" s="97" t="s">
        <v>1837</v>
      </c>
      <c r="C1795" s="98" t="s">
        <v>1008</v>
      </c>
      <c r="D1795" s="291">
        <v>0</v>
      </c>
      <c r="E1795" s="285">
        <f>SUM('ADICIONES  2018'!C1795:M1795)</f>
        <v>0</v>
      </c>
      <c r="F1795" s="291"/>
      <c r="G1795" s="291"/>
      <c r="H1795" s="291"/>
      <c r="I1795" s="291"/>
      <c r="J1795" s="291"/>
      <c r="K1795" s="287">
        <f t="shared" si="1620"/>
        <v>0</v>
      </c>
      <c r="L1795" s="291"/>
      <c r="M1795" s="291"/>
      <c r="N1795" s="291"/>
      <c r="O1795" s="291"/>
      <c r="P1795" s="291"/>
      <c r="Q1795" s="291"/>
      <c r="R1795" s="287">
        <f t="shared" si="1599"/>
        <v>0</v>
      </c>
      <c r="S1795" s="291"/>
      <c r="T1795" s="291"/>
      <c r="U1795" s="291"/>
      <c r="V1795" s="291"/>
      <c r="W1795" s="291"/>
      <c r="X1795" s="291"/>
      <c r="Y1795" s="291"/>
      <c r="Z1795" s="291"/>
      <c r="AA1795" s="290">
        <f t="shared" si="1600"/>
        <v>0</v>
      </c>
      <c r="AB1795" s="290">
        <f t="shared" si="1601"/>
        <v>0</v>
      </c>
      <c r="AC1795" s="37" t="e">
        <f t="shared" si="1598"/>
        <v>#DIV/0!</v>
      </c>
    </row>
    <row r="1796" spans="1:29" s="79" customFormat="1" ht="47.25" hidden="1" x14ac:dyDescent="0.2">
      <c r="A1796" s="363"/>
      <c r="B1796" s="110" t="s">
        <v>995</v>
      </c>
      <c r="C1796" s="106" t="s">
        <v>935</v>
      </c>
      <c r="D1796" s="289">
        <f>SUM(D1797:D1877)+D1907+D1910+D1915+D1918</f>
        <v>0</v>
      </c>
      <c r="E1796" s="105">
        <f>SUM('ADICIONES  2018'!C1796:M1796)</f>
        <v>0</v>
      </c>
      <c r="F1796" s="289">
        <f t="shared" ref="F1796" si="1621">SUM(F1797:F1877)+F1907+F1910+F1915+F1918</f>
        <v>0</v>
      </c>
      <c r="G1796" s="289">
        <f t="shared" ref="G1796" si="1622">SUM(G1797:G1877)+G1907+G1910+G1915+G1918</f>
        <v>0</v>
      </c>
      <c r="H1796" s="289">
        <f t="shared" ref="H1796:J1796" si="1623">SUM(H1797:H1877)+H1907+H1910+H1915+H1918</f>
        <v>0</v>
      </c>
      <c r="I1796" s="289">
        <f t="shared" si="1623"/>
        <v>0</v>
      </c>
      <c r="J1796" s="289">
        <f t="shared" si="1623"/>
        <v>0</v>
      </c>
      <c r="K1796" s="105">
        <f t="shared" si="1620"/>
        <v>0</v>
      </c>
      <c r="L1796" s="289">
        <f t="shared" ref="L1796:Q1796" si="1624">SUM(L1797:L1877)+L1907+L1910+L1915+L1918</f>
        <v>0</v>
      </c>
      <c r="M1796" s="289">
        <f t="shared" si="1624"/>
        <v>0</v>
      </c>
      <c r="N1796" s="289">
        <f t="shared" si="1624"/>
        <v>0</v>
      </c>
      <c r="O1796" s="289">
        <f t="shared" si="1624"/>
        <v>0</v>
      </c>
      <c r="P1796" s="289">
        <f t="shared" si="1624"/>
        <v>0</v>
      </c>
      <c r="Q1796" s="289">
        <f t="shared" si="1624"/>
        <v>0</v>
      </c>
      <c r="R1796" s="105">
        <f t="shared" si="1599"/>
        <v>0</v>
      </c>
      <c r="S1796" s="289">
        <f t="shared" ref="S1796:Z1796" si="1625">SUM(S1797:S1877)+S1907+S1910+S1915+S1918</f>
        <v>0</v>
      </c>
      <c r="T1796" s="289">
        <f t="shared" si="1625"/>
        <v>0</v>
      </c>
      <c r="U1796" s="289">
        <f t="shared" si="1625"/>
        <v>0</v>
      </c>
      <c r="V1796" s="289">
        <f t="shared" si="1625"/>
        <v>0</v>
      </c>
      <c r="W1796" s="289">
        <f t="shared" si="1625"/>
        <v>0</v>
      </c>
      <c r="X1796" s="289">
        <f t="shared" si="1625"/>
        <v>0</v>
      </c>
      <c r="Y1796" s="289">
        <f t="shared" si="1625"/>
        <v>0</v>
      </c>
      <c r="Z1796" s="289">
        <f t="shared" si="1625"/>
        <v>0</v>
      </c>
      <c r="AA1796" s="289">
        <f t="shared" si="1600"/>
        <v>0</v>
      </c>
      <c r="AB1796" s="289">
        <f t="shared" si="1601"/>
        <v>0</v>
      </c>
      <c r="AC1796" s="104" t="e">
        <f t="shared" si="1598"/>
        <v>#DIV/0!</v>
      </c>
    </row>
    <row r="1797" spans="1:29" ht="28.5" hidden="1" x14ac:dyDescent="0.2">
      <c r="B1797" s="97" t="s">
        <v>1009</v>
      </c>
      <c r="C1797" s="98" t="s">
        <v>1010</v>
      </c>
      <c r="D1797" s="291">
        <v>0</v>
      </c>
      <c r="E1797" s="285">
        <f>SUM('ADICIONES  2018'!C1797:M1797)</f>
        <v>0</v>
      </c>
      <c r="F1797" s="291"/>
      <c r="G1797" s="291"/>
      <c r="H1797" s="291"/>
      <c r="I1797" s="291"/>
      <c r="J1797" s="291"/>
      <c r="K1797" s="287">
        <f t="shared" si="1620"/>
        <v>0</v>
      </c>
      <c r="L1797" s="291"/>
      <c r="M1797" s="291"/>
      <c r="N1797" s="291"/>
      <c r="O1797" s="291"/>
      <c r="P1797" s="291"/>
      <c r="Q1797" s="291"/>
      <c r="R1797" s="287">
        <f t="shared" si="1599"/>
        <v>0</v>
      </c>
      <c r="S1797" s="291"/>
      <c r="T1797" s="291"/>
      <c r="U1797" s="291"/>
      <c r="V1797" s="291"/>
      <c r="W1797" s="291"/>
      <c r="X1797" s="291"/>
      <c r="Y1797" s="291"/>
      <c r="Z1797" s="291"/>
      <c r="AA1797" s="290">
        <f t="shared" si="1600"/>
        <v>0</v>
      </c>
      <c r="AB1797" s="290">
        <f t="shared" si="1601"/>
        <v>0</v>
      </c>
      <c r="AC1797" s="37" t="e">
        <f t="shared" si="1598"/>
        <v>#DIV/0!</v>
      </c>
    </row>
    <row r="1798" spans="1:29" ht="28.5" hidden="1" x14ac:dyDescent="0.2">
      <c r="B1798" s="97" t="s">
        <v>1009</v>
      </c>
      <c r="C1798" s="98" t="s">
        <v>1010</v>
      </c>
      <c r="D1798" s="291">
        <v>0</v>
      </c>
      <c r="E1798" s="285">
        <f>SUM('ADICIONES  2018'!C1798:M1798)</f>
        <v>0</v>
      </c>
      <c r="F1798" s="291"/>
      <c r="G1798" s="291"/>
      <c r="H1798" s="291"/>
      <c r="I1798" s="291"/>
      <c r="J1798" s="291"/>
      <c r="K1798" s="287">
        <f t="shared" si="1620"/>
        <v>0</v>
      </c>
      <c r="L1798" s="291"/>
      <c r="M1798" s="291"/>
      <c r="N1798" s="291"/>
      <c r="O1798" s="291"/>
      <c r="P1798" s="291"/>
      <c r="Q1798" s="291"/>
      <c r="R1798" s="287">
        <f t="shared" si="1599"/>
        <v>0</v>
      </c>
      <c r="S1798" s="291"/>
      <c r="T1798" s="291"/>
      <c r="U1798" s="291"/>
      <c r="V1798" s="291"/>
      <c r="W1798" s="291"/>
      <c r="X1798" s="291"/>
      <c r="Y1798" s="291"/>
      <c r="Z1798" s="291"/>
      <c r="AA1798" s="290">
        <f t="shared" si="1600"/>
        <v>0</v>
      </c>
      <c r="AB1798" s="290">
        <f t="shared" si="1601"/>
        <v>0</v>
      </c>
      <c r="AC1798" s="37" t="e">
        <f t="shared" si="1598"/>
        <v>#DIV/0!</v>
      </c>
    </row>
    <row r="1799" spans="1:29" ht="28.5" hidden="1" x14ac:dyDescent="0.2">
      <c r="B1799" s="97" t="s">
        <v>1009</v>
      </c>
      <c r="C1799" s="98" t="s">
        <v>1010</v>
      </c>
      <c r="D1799" s="291">
        <v>0</v>
      </c>
      <c r="E1799" s="285">
        <f>SUM('ADICIONES  2018'!C1799:M1799)</f>
        <v>0</v>
      </c>
      <c r="F1799" s="291"/>
      <c r="G1799" s="291"/>
      <c r="H1799" s="291"/>
      <c r="I1799" s="291"/>
      <c r="J1799" s="291"/>
      <c r="K1799" s="287">
        <f t="shared" si="1620"/>
        <v>0</v>
      </c>
      <c r="L1799" s="291"/>
      <c r="M1799" s="291"/>
      <c r="N1799" s="291"/>
      <c r="O1799" s="291"/>
      <c r="P1799" s="291"/>
      <c r="Q1799" s="291"/>
      <c r="R1799" s="287">
        <f t="shared" si="1599"/>
        <v>0</v>
      </c>
      <c r="S1799" s="291"/>
      <c r="T1799" s="291"/>
      <c r="U1799" s="291"/>
      <c r="V1799" s="291"/>
      <c r="W1799" s="291"/>
      <c r="X1799" s="291"/>
      <c r="Y1799" s="291"/>
      <c r="Z1799" s="291"/>
      <c r="AA1799" s="290">
        <f t="shared" si="1600"/>
        <v>0</v>
      </c>
      <c r="AB1799" s="290">
        <f t="shared" si="1601"/>
        <v>0</v>
      </c>
      <c r="AC1799" s="37" t="e">
        <f t="shared" si="1598"/>
        <v>#DIV/0!</v>
      </c>
    </row>
    <row r="1800" spans="1:29" ht="28.5" hidden="1" x14ac:dyDescent="0.2">
      <c r="B1800" s="97" t="s">
        <v>1009</v>
      </c>
      <c r="C1800" s="98" t="s">
        <v>1010</v>
      </c>
      <c r="D1800" s="291">
        <v>0</v>
      </c>
      <c r="E1800" s="285">
        <f>SUM('ADICIONES  2018'!C1800:M1800)</f>
        <v>0</v>
      </c>
      <c r="F1800" s="291"/>
      <c r="G1800" s="291"/>
      <c r="H1800" s="291"/>
      <c r="I1800" s="291"/>
      <c r="J1800" s="291"/>
      <c r="K1800" s="287">
        <f t="shared" si="1620"/>
        <v>0</v>
      </c>
      <c r="L1800" s="291"/>
      <c r="M1800" s="291"/>
      <c r="N1800" s="291"/>
      <c r="O1800" s="291"/>
      <c r="P1800" s="291"/>
      <c r="Q1800" s="291"/>
      <c r="R1800" s="287">
        <f t="shared" si="1599"/>
        <v>0</v>
      </c>
      <c r="S1800" s="291"/>
      <c r="T1800" s="291"/>
      <c r="U1800" s="291"/>
      <c r="V1800" s="291"/>
      <c r="W1800" s="291"/>
      <c r="X1800" s="291"/>
      <c r="Y1800" s="291"/>
      <c r="Z1800" s="291"/>
      <c r="AA1800" s="290">
        <f t="shared" si="1600"/>
        <v>0</v>
      </c>
      <c r="AB1800" s="290">
        <f t="shared" si="1601"/>
        <v>0</v>
      </c>
      <c r="AC1800" s="37" t="e">
        <f t="shared" si="1598"/>
        <v>#DIV/0!</v>
      </c>
    </row>
    <row r="1801" spans="1:29" ht="28.5" hidden="1" x14ac:dyDescent="0.2">
      <c r="B1801" s="97" t="s">
        <v>1009</v>
      </c>
      <c r="C1801" s="98" t="s">
        <v>1010</v>
      </c>
      <c r="D1801" s="291">
        <v>0</v>
      </c>
      <c r="E1801" s="285">
        <f>SUM('ADICIONES  2018'!C1801:M1801)</f>
        <v>0</v>
      </c>
      <c r="F1801" s="291"/>
      <c r="G1801" s="291"/>
      <c r="H1801" s="291"/>
      <c r="I1801" s="291"/>
      <c r="J1801" s="291"/>
      <c r="K1801" s="287">
        <f t="shared" si="1620"/>
        <v>0</v>
      </c>
      <c r="L1801" s="291"/>
      <c r="M1801" s="291"/>
      <c r="N1801" s="291"/>
      <c r="O1801" s="291"/>
      <c r="P1801" s="291"/>
      <c r="Q1801" s="291"/>
      <c r="R1801" s="287">
        <f t="shared" si="1599"/>
        <v>0</v>
      </c>
      <c r="S1801" s="291"/>
      <c r="T1801" s="291"/>
      <c r="U1801" s="291"/>
      <c r="V1801" s="291"/>
      <c r="W1801" s="291"/>
      <c r="X1801" s="291"/>
      <c r="Y1801" s="291"/>
      <c r="Z1801" s="291"/>
      <c r="AA1801" s="290">
        <f t="shared" si="1600"/>
        <v>0</v>
      </c>
      <c r="AB1801" s="290">
        <f t="shared" si="1601"/>
        <v>0</v>
      </c>
      <c r="AC1801" s="37" t="e">
        <f t="shared" si="1598"/>
        <v>#DIV/0!</v>
      </c>
    </row>
    <row r="1802" spans="1:29" ht="28.5" hidden="1" x14ac:dyDescent="0.2">
      <c r="B1802" s="97" t="s">
        <v>1009</v>
      </c>
      <c r="C1802" s="98" t="s">
        <v>1010</v>
      </c>
      <c r="D1802" s="291">
        <v>0</v>
      </c>
      <c r="E1802" s="285">
        <f>SUM('ADICIONES  2018'!C1802:M1802)</f>
        <v>0</v>
      </c>
      <c r="F1802" s="291"/>
      <c r="G1802" s="291"/>
      <c r="H1802" s="291"/>
      <c r="I1802" s="291"/>
      <c r="J1802" s="291"/>
      <c r="K1802" s="287">
        <f t="shared" si="1620"/>
        <v>0</v>
      </c>
      <c r="L1802" s="291"/>
      <c r="M1802" s="291"/>
      <c r="N1802" s="291"/>
      <c r="O1802" s="291"/>
      <c r="P1802" s="291"/>
      <c r="Q1802" s="291"/>
      <c r="R1802" s="287">
        <f t="shared" ref="R1802:R1865" si="1626">SUM(L1802:Q1802)</f>
        <v>0</v>
      </c>
      <c r="S1802" s="291"/>
      <c r="T1802" s="291"/>
      <c r="U1802" s="291"/>
      <c r="V1802" s="291"/>
      <c r="W1802" s="291"/>
      <c r="X1802" s="291"/>
      <c r="Y1802" s="291"/>
      <c r="Z1802" s="291"/>
      <c r="AA1802" s="290">
        <f t="shared" si="1600"/>
        <v>0</v>
      </c>
      <c r="AB1802" s="290">
        <f t="shared" si="1601"/>
        <v>0</v>
      </c>
      <c r="AC1802" s="37" t="e">
        <f t="shared" si="1598"/>
        <v>#DIV/0!</v>
      </c>
    </row>
    <row r="1803" spans="1:29" ht="28.5" hidden="1" x14ac:dyDescent="0.2">
      <c r="B1803" s="97" t="s">
        <v>1009</v>
      </c>
      <c r="C1803" s="98" t="s">
        <v>1010</v>
      </c>
      <c r="D1803" s="291">
        <v>0</v>
      </c>
      <c r="E1803" s="285">
        <f>SUM('ADICIONES  2018'!C1803:M1803)</f>
        <v>0</v>
      </c>
      <c r="F1803" s="291"/>
      <c r="G1803" s="291"/>
      <c r="H1803" s="291"/>
      <c r="I1803" s="291"/>
      <c r="J1803" s="291"/>
      <c r="K1803" s="287">
        <f t="shared" si="1620"/>
        <v>0</v>
      </c>
      <c r="L1803" s="291"/>
      <c r="M1803" s="291"/>
      <c r="N1803" s="291"/>
      <c r="O1803" s="291"/>
      <c r="P1803" s="291"/>
      <c r="Q1803" s="291"/>
      <c r="R1803" s="287">
        <f t="shared" si="1626"/>
        <v>0</v>
      </c>
      <c r="S1803" s="291"/>
      <c r="T1803" s="291"/>
      <c r="U1803" s="291"/>
      <c r="V1803" s="291"/>
      <c r="W1803" s="291"/>
      <c r="X1803" s="291"/>
      <c r="Y1803" s="291"/>
      <c r="Z1803" s="291"/>
      <c r="AA1803" s="290">
        <f t="shared" ref="AA1803:AA1866" si="1627">SUM(S1803:Z1803)</f>
        <v>0</v>
      </c>
      <c r="AB1803" s="290">
        <f t="shared" ref="AB1803:AB1866" si="1628">+AA1803+R1803</f>
        <v>0</v>
      </c>
      <c r="AC1803" s="37" t="e">
        <f t="shared" si="1598"/>
        <v>#DIV/0!</v>
      </c>
    </row>
    <row r="1804" spans="1:29" ht="28.5" hidden="1" x14ac:dyDescent="0.2">
      <c r="B1804" s="97" t="s">
        <v>1009</v>
      </c>
      <c r="C1804" s="98" t="s">
        <v>1010</v>
      </c>
      <c r="D1804" s="291">
        <v>0</v>
      </c>
      <c r="E1804" s="285">
        <f>SUM('ADICIONES  2018'!C1804:M1804)</f>
        <v>0</v>
      </c>
      <c r="F1804" s="291"/>
      <c r="G1804" s="291"/>
      <c r="H1804" s="291"/>
      <c r="I1804" s="291"/>
      <c r="J1804" s="291"/>
      <c r="K1804" s="287">
        <f t="shared" si="1620"/>
        <v>0</v>
      </c>
      <c r="L1804" s="291"/>
      <c r="M1804" s="291"/>
      <c r="N1804" s="291"/>
      <c r="O1804" s="291"/>
      <c r="P1804" s="291"/>
      <c r="Q1804" s="291"/>
      <c r="R1804" s="287">
        <f t="shared" si="1626"/>
        <v>0</v>
      </c>
      <c r="S1804" s="291"/>
      <c r="T1804" s="291"/>
      <c r="U1804" s="291"/>
      <c r="V1804" s="291"/>
      <c r="W1804" s="291"/>
      <c r="X1804" s="291"/>
      <c r="Y1804" s="291"/>
      <c r="Z1804" s="291"/>
      <c r="AA1804" s="290">
        <f t="shared" si="1627"/>
        <v>0</v>
      </c>
      <c r="AB1804" s="290">
        <f t="shared" si="1628"/>
        <v>0</v>
      </c>
      <c r="AC1804" s="37" t="e">
        <f t="shared" si="1598"/>
        <v>#DIV/0!</v>
      </c>
    </row>
    <row r="1805" spans="1:29" ht="28.5" hidden="1" x14ac:dyDescent="0.2">
      <c r="B1805" s="97" t="s">
        <v>1009</v>
      </c>
      <c r="C1805" s="98" t="s">
        <v>1010</v>
      </c>
      <c r="D1805" s="291">
        <v>0</v>
      </c>
      <c r="E1805" s="285">
        <f>SUM('ADICIONES  2018'!C1805:M1805)</f>
        <v>0</v>
      </c>
      <c r="F1805" s="291"/>
      <c r="G1805" s="291"/>
      <c r="H1805" s="291"/>
      <c r="I1805" s="291"/>
      <c r="J1805" s="291"/>
      <c r="K1805" s="287">
        <f t="shared" si="1620"/>
        <v>0</v>
      </c>
      <c r="L1805" s="291"/>
      <c r="M1805" s="291"/>
      <c r="N1805" s="291"/>
      <c r="O1805" s="291"/>
      <c r="P1805" s="291"/>
      <c r="Q1805" s="291"/>
      <c r="R1805" s="287">
        <f t="shared" si="1626"/>
        <v>0</v>
      </c>
      <c r="S1805" s="291"/>
      <c r="T1805" s="291"/>
      <c r="U1805" s="291"/>
      <c r="V1805" s="291"/>
      <c r="W1805" s="291"/>
      <c r="X1805" s="291"/>
      <c r="Y1805" s="291"/>
      <c r="Z1805" s="291"/>
      <c r="AA1805" s="290">
        <f t="shared" si="1627"/>
        <v>0</v>
      </c>
      <c r="AB1805" s="290">
        <f t="shared" si="1628"/>
        <v>0</v>
      </c>
      <c r="AC1805" s="37" t="e">
        <f t="shared" si="1598"/>
        <v>#DIV/0!</v>
      </c>
    </row>
    <row r="1806" spans="1:29" hidden="1" x14ac:dyDescent="0.2">
      <c r="B1806" s="97" t="s">
        <v>996</v>
      </c>
      <c r="C1806" s="98" t="s">
        <v>997</v>
      </c>
      <c r="D1806" s="291">
        <v>0</v>
      </c>
      <c r="E1806" s="285">
        <f>SUM('ADICIONES  2018'!C1806:M1806)</f>
        <v>0</v>
      </c>
      <c r="F1806" s="291"/>
      <c r="G1806" s="291"/>
      <c r="H1806" s="291"/>
      <c r="I1806" s="291"/>
      <c r="J1806" s="291"/>
      <c r="K1806" s="287">
        <f t="shared" si="1620"/>
        <v>0</v>
      </c>
      <c r="L1806" s="291"/>
      <c r="M1806" s="291"/>
      <c r="N1806" s="291"/>
      <c r="O1806" s="291"/>
      <c r="P1806" s="291"/>
      <c r="Q1806" s="291"/>
      <c r="R1806" s="287">
        <f t="shared" si="1626"/>
        <v>0</v>
      </c>
      <c r="S1806" s="291"/>
      <c r="T1806" s="291"/>
      <c r="U1806" s="291"/>
      <c r="V1806" s="291"/>
      <c r="W1806" s="291"/>
      <c r="X1806" s="291"/>
      <c r="Y1806" s="291"/>
      <c r="Z1806" s="291"/>
      <c r="AA1806" s="290">
        <f t="shared" si="1627"/>
        <v>0</v>
      </c>
      <c r="AB1806" s="290">
        <f t="shared" si="1628"/>
        <v>0</v>
      </c>
      <c r="AC1806" s="37" t="e">
        <f t="shared" si="1598"/>
        <v>#DIV/0!</v>
      </c>
    </row>
    <row r="1807" spans="1:29" hidden="1" x14ac:dyDescent="0.2">
      <c r="B1807" s="97" t="s">
        <v>996</v>
      </c>
      <c r="C1807" s="98" t="s">
        <v>997</v>
      </c>
      <c r="D1807" s="291">
        <v>0</v>
      </c>
      <c r="E1807" s="285">
        <f>SUM('ADICIONES  2018'!C1807:M1807)</f>
        <v>0</v>
      </c>
      <c r="F1807" s="291"/>
      <c r="G1807" s="291"/>
      <c r="H1807" s="291"/>
      <c r="I1807" s="291"/>
      <c r="J1807" s="291"/>
      <c r="K1807" s="287">
        <f t="shared" si="1620"/>
        <v>0</v>
      </c>
      <c r="L1807" s="291"/>
      <c r="M1807" s="291"/>
      <c r="N1807" s="291"/>
      <c r="O1807" s="291"/>
      <c r="P1807" s="291"/>
      <c r="Q1807" s="291"/>
      <c r="R1807" s="287">
        <f t="shared" si="1626"/>
        <v>0</v>
      </c>
      <c r="S1807" s="291"/>
      <c r="T1807" s="291"/>
      <c r="U1807" s="291"/>
      <c r="V1807" s="291"/>
      <c r="W1807" s="291"/>
      <c r="X1807" s="291"/>
      <c r="Y1807" s="291"/>
      <c r="Z1807" s="291"/>
      <c r="AA1807" s="290">
        <f t="shared" si="1627"/>
        <v>0</v>
      </c>
      <c r="AB1807" s="290">
        <f t="shared" si="1628"/>
        <v>0</v>
      </c>
      <c r="AC1807" s="37" t="e">
        <f t="shared" si="1598"/>
        <v>#DIV/0!</v>
      </c>
    </row>
    <row r="1808" spans="1:29" hidden="1" x14ac:dyDescent="0.2">
      <c r="B1808" s="97" t="s">
        <v>996</v>
      </c>
      <c r="C1808" s="98" t="s">
        <v>997</v>
      </c>
      <c r="D1808" s="291">
        <v>0</v>
      </c>
      <c r="E1808" s="285">
        <f>SUM('ADICIONES  2018'!C1808:M1808)</f>
        <v>0</v>
      </c>
      <c r="F1808" s="291"/>
      <c r="G1808" s="291"/>
      <c r="H1808" s="291"/>
      <c r="I1808" s="291"/>
      <c r="J1808" s="291"/>
      <c r="K1808" s="287">
        <f t="shared" si="1620"/>
        <v>0</v>
      </c>
      <c r="L1808" s="291"/>
      <c r="M1808" s="291"/>
      <c r="N1808" s="291"/>
      <c r="O1808" s="291"/>
      <c r="P1808" s="291"/>
      <c r="Q1808" s="291"/>
      <c r="R1808" s="287">
        <f t="shared" si="1626"/>
        <v>0</v>
      </c>
      <c r="S1808" s="291"/>
      <c r="T1808" s="291"/>
      <c r="U1808" s="291"/>
      <c r="V1808" s="291"/>
      <c r="W1808" s="291"/>
      <c r="X1808" s="291"/>
      <c r="Y1808" s="291"/>
      <c r="Z1808" s="291"/>
      <c r="AA1808" s="290">
        <f t="shared" si="1627"/>
        <v>0</v>
      </c>
      <c r="AB1808" s="290">
        <f t="shared" si="1628"/>
        <v>0</v>
      </c>
      <c r="AC1808" s="37" t="e">
        <f t="shared" si="1598"/>
        <v>#DIV/0!</v>
      </c>
    </row>
    <row r="1809" spans="2:29" hidden="1" x14ac:dyDescent="0.2">
      <c r="B1809" s="97" t="s">
        <v>996</v>
      </c>
      <c r="C1809" s="98" t="s">
        <v>997</v>
      </c>
      <c r="D1809" s="291">
        <v>0</v>
      </c>
      <c r="E1809" s="285">
        <f>SUM('ADICIONES  2018'!C1809:M1809)</f>
        <v>0</v>
      </c>
      <c r="F1809" s="291"/>
      <c r="G1809" s="291"/>
      <c r="H1809" s="291"/>
      <c r="I1809" s="291"/>
      <c r="J1809" s="291"/>
      <c r="K1809" s="287">
        <f t="shared" si="1620"/>
        <v>0</v>
      </c>
      <c r="L1809" s="291"/>
      <c r="M1809" s="291"/>
      <c r="N1809" s="291"/>
      <c r="O1809" s="291"/>
      <c r="P1809" s="291"/>
      <c r="Q1809" s="291"/>
      <c r="R1809" s="287">
        <f t="shared" si="1626"/>
        <v>0</v>
      </c>
      <c r="S1809" s="291"/>
      <c r="T1809" s="291"/>
      <c r="U1809" s="291"/>
      <c r="V1809" s="291"/>
      <c r="W1809" s="291"/>
      <c r="X1809" s="291"/>
      <c r="Y1809" s="291"/>
      <c r="Z1809" s="291"/>
      <c r="AA1809" s="290">
        <f t="shared" si="1627"/>
        <v>0</v>
      </c>
      <c r="AB1809" s="290">
        <f t="shared" si="1628"/>
        <v>0</v>
      </c>
      <c r="AC1809" s="37" t="e">
        <f t="shared" si="1598"/>
        <v>#DIV/0!</v>
      </c>
    </row>
    <row r="1810" spans="2:29" hidden="1" x14ac:dyDescent="0.2">
      <c r="B1810" s="97" t="s">
        <v>996</v>
      </c>
      <c r="C1810" s="98" t="s">
        <v>997</v>
      </c>
      <c r="D1810" s="291">
        <v>0</v>
      </c>
      <c r="E1810" s="285">
        <f>SUM('ADICIONES  2018'!C1810:M1810)</f>
        <v>0</v>
      </c>
      <c r="F1810" s="291"/>
      <c r="G1810" s="291"/>
      <c r="H1810" s="291"/>
      <c r="I1810" s="291"/>
      <c r="J1810" s="291"/>
      <c r="K1810" s="287">
        <f t="shared" si="1620"/>
        <v>0</v>
      </c>
      <c r="L1810" s="291"/>
      <c r="M1810" s="291"/>
      <c r="N1810" s="291"/>
      <c r="O1810" s="291"/>
      <c r="P1810" s="291"/>
      <c r="Q1810" s="291"/>
      <c r="R1810" s="287">
        <f t="shared" si="1626"/>
        <v>0</v>
      </c>
      <c r="S1810" s="291"/>
      <c r="T1810" s="291"/>
      <c r="U1810" s="291"/>
      <c r="V1810" s="291"/>
      <c r="W1810" s="291"/>
      <c r="X1810" s="291"/>
      <c r="Y1810" s="291"/>
      <c r="Z1810" s="291"/>
      <c r="AA1810" s="290">
        <f t="shared" si="1627"/>
        <v>0</v>
      </c>
      <c r="AB1810" s="290">
        <f t="shared" si="1628"/>
        <v>0</v>
      </c>
      <c r="AC1810" s="37" t="e">
        <f t="shared" si="1598"/>
        <v>#DIV/0!</v>
      </c>
    </row>
    <row r="1811" spans="2:29" hidden="1" x14ac:dyDescent="0.2">
      <c r="B1811" s="97" t="s">
        <v>996</v>
      </c>
      <c r="C1811" s="98" t="s">
        <v>997</v>
      </c>
      <c r="D1811" s="291">
        <v>0</v>
      </c>
      <c r="E1811" s="285">
        <f>SUM('ADICIONES  2018'!C1811:M1811)</f>
        <v>0</v>
      </c>
      <c r="F1811" s="291"/>
      <c r="G1811" s="291"/>
      <c r="H1811" s="291"/>
      <c r="I1811" s="291"/>
      <c r="J1811" s="291"/>
      <c r="K1811" s="287">
        <f t="shared" si="1620"/>
        <v>0</v>
      </c>
      <c r="L1811" s="291"/>
      <c r="M1811" s="291"/>
      <c r="N1811" s="291"/>
      <c r="O1811" s="291"/>
      <c r="P1811" s="291"/>
      <c r="Q1811" s="291"/>
      <c r="R1811" s="287">
        <f t="shared" si="1626"/>
        <v>0</v>
      </c>
      <c r="S1811" s="291"/>
      <c r="T1811" s="291"/>
      <c r="U1811" s="291"/>
      <c r="V1811" s="291"/>
      <c r="W1811" s="291"/>
      <c r="X1811" s="291"/>
      <c r="Y1811" s="291"/>
      <c r="Z1811" s="291"/>
      <c r="AA1811" s="290">
        <f t="shared" si="1627"/>
        <v>0</v>
      </c>
      <c r="AB1811" s="290">
        <f t="shared" si="1628"/>
        <v>0</v>
      </c>
      <c r="AC1811" s="37" t="e">
        <f t="shared" si="1598"/>
        <v>#DIV/0!</v>
      </c>
    </row>
    <row r="1812" spans="2:29" hidden="1" x14ac:dyDescent="0.2">
      <c r="B1812" s="97" t="s">
        <v>996</v>
      </c>
      <c r="C1812" s="98" t="s">
        <v>997</v>
      </c>
      <c r="D1812" s="291">
        <v>0</v>
      </c>
      <c r="E1812" s="285">
        <f>SUM('ADICIONES  2018'!C1812:M1812)</f>
        <v>0</v>
      </c>
      <c r="F1812" s="291"/>
      <c r="G1812" s="291"/>
      <c r="H1812" s="291"/>
      <c r="I1812" s="291"/>
      <c r="J1812" s="291"/>
      <c r="K1812" s="287">
        <f t="shared" si="1620"/>
        <v>0</v>
      </c>
      <c r="L1812" s="291"/>
      <c r="M1812" s="291"/>
      <c r="N1812" s="291"/>
      <c r="O1812" s="291"/>
      <c r="P1812" s="291"/>
      <c r="Q1812" s="291"/>
      <c r="R1812" s="287">
        <f t="shared" si="1626"/>
        <v>0</v>
      </c>
      <c r="S1812" s="291"/>
      <c r="T1812" s="291"/>
      <c r="U1812" s="291"/>
      <c r="V1812" s="291"/>
      <c r="W1812" s="291"/>
      <c r="X1812" s="291"/>
      <c r="Y1812" s="291"/>
      <c r="Z1812" s="291"/>
      <c r="AA1812" s="290">
        <f t="shared" si="1627"/>
        <v>0</v>
      </c>
      <c r="AB1812" s="290">
        <f t="shared" si="1628"/>
        <v>0</v>
      </c>
      <c r="AC1812" s="37" t="e">
        <f t="shared" si="1598"/>
        <v>#DIV/0!</v>
      </c>
    </row>
    <row r="1813" spans="2:29" hidden="1" x14ac:dyDescent="0.2">
      <c r="B1813" s="97" t="s">
        <v>996</v>
      </c>
      <c r="C1813" s="98" t="s">
        <v>997</v>
      </c>
      <c r="D1813" s="291">
        <v>0</v>
      </c>
      <c r="E1813" s="285">
        <f>SUM('ADICIONES  2018'!C1813:M1813)</f>
        <v>0</v>
      </c>
      <c r="F1813" s="291"/>
      <c r="G1813" s="291"/>
      <c r="H1813" s="291"/>
      <c r="I1813" s="291"/>
      <c r="J1813" s="291"/>
      <c r="K1813" s="287">
        <f t="shared" si="1620"/>
        <v>0</v>
      </c>
      <c r="L1813" s="291"/>
      <c r="M1813" s="291"/>
      <c r="N1813" s="291"/>
      <c r="O1813" s="291"/>
      <c r="P1813" s="291"/>
      <c r="Q1813" s="291"/>
      <c r="R1813" s="287">
        <f t="shared" si="1626"/>
        <v>0</v>
      </c>
      <c r="S1813" s="291"/>
      <c r="T1813" s="291"/>
      <c r="U1813" s="291"/>
      <c r="V1813" s="291"/>
      <c r="W1813" s="291"/>
      <c r="X1813" s="291"/>
      <c r="Y1813" s="291"/>
      <c r="Z1813" s="291"/>
      <c r="AA1813" s="290">
        <f t="shared" si="1627"/>
        <v>0</v>
      </c>
      <c r="AB1813" s="290">
        <f t="shared" si="1628"/>
        <v>0</v>
      </c>
      <c r="AC1813" s="37" t="e">
        <f t="shared" si="1598"/>
        <v>#DIV/0!</v>
      </c>
    </row>
    <row r="1814" spans="2:29" hidden="1" x14ac:dyDescent="0.2">
      <c r="B1814" s="97" t="s">
        <v>996</v>
      </c>
      <c r="C1814" s="98" t="s">
        <v>997</v>
      </c>
      <c r="D1814" s="291">
        <v>0</v>
      </c>
      <c r="E1814" s="285">
        <f>SUM('ADICIONES  2018'!C1814:M1814)</f>
        <v>0</v>
      </c>
      <c r="F1814" s="291"/>
      <c r="G1814" s="291"/>
      <c r="H1814" s="291"/>
      <c r="I1814" s="291"/>
      <c r="J1814" s="291"/>
      <c r="K1814" s="287">
        <f t="shared" si="1620"/>
        <v>0</v>
      </c>
      <c r="L1814" s="291"/>
      <c r="M1814" s="291"/>
      <c r="N1814" s="291"/>
      <c r="O1814" s="291"/>
      <c r="P1814" s="291"/>
      <c r="Q1814" s="291"/>
      <c r="R1814" s="287">
        <f t="shared" si="1626"/>
        <v>0</v>
      </c>
      <c r="S1814" s="291"/>
      <c r="T1814" s="291"/>
      <c r="U1814" s="291"/>
      <c r="V1814" s="291"/>
      <c r="W1814" s="291"/>
      <c r="X1814" s="291"/>
      <c r="Y1814" s="291"/>
      <c r="Z1814" s="291"/>
      <c r="AA1814" s="290">
        <f t="shared" si="1627"/>
        <v>0</v>
      </c>
      <c r="AB1814" s="290">
        <f t="shared" si="1628"/>
        <v>0</v>
      </c>
      <c r="AC1814" s="37" t="e">
        <f t="shared" si="1598"/>
        <v>#DIV/0!</v>
      </c>
    </row>
    <row r="1815" spans="2:29" hidden="1" x14ac:dyDescent="0.2">
      <c r="B1815" s="97" t="s">
        <v>996</v>
      </c>
      <c r="C1815" s="98" t="s">
        <v>997</v>
      </c>
      <c r="D1815" s="291">
        <v>0</v>
      </c>
      <c r="E1815" s="285">
        <f>SUM('ADICIONES  2018'!C1815:M1815)</f>
        <v>0</v>
      </c>
      <c r="F1815" s="291"/>
      <c r="G1815" s="291"/>
      <c r="H1815" s="291"/>
      <c r="I1815" s="291"/>
      <c r="J1815" s="291"/>
      <c r="K1815" s="287">
        <f t="shared" si="1620"/>
        <v>0</v>
      </c>
      <c r="L1815" s="291"/>
      <c r="M1815" s="291"/>
      <c r="N1815" s="291"/>
      <c r="O1815" s="291"/>
      <c r="P1815" s="291"/>
      <c r="Q1815" s="291"/>
      <c r="R1815" s="287">
        <f t="shared" si="1626"/>
        <v>0</v>
      </c>
      <c r="S1815" s="291"/>
      <c r="T1815" s="291"/>
      <c r="U1815" s="291"/>
      <c r="V1815" s="291"/>
      <c r="W1815" s="291"/>
      <c r="X1815" s="291"/>
      <c r="Y1815" s="291"/>
      <c r="Z1815" s="291"/>
      <c r="AA1815" s="290">
        <f t="shared" si="1627"/>
        <v>0</v>
      </c>
      <c r="AB1815" s="290">
        <f t="shared" si="1628"/>
        <v>0</v>
      </c>
      <c r="AC1815" s="37" t="e">
        <f t="shared" si="1598"/>
        <v>#DIV/0!</v>
      </c>
    </row>
    <row r="1816" spans="2:29" hidden="1" x14ac:dyDescent="0.2">
      <c r="B1816" s="97" t="s">
        <v>996</v>
      </c>
      <c r="C1816" s="98" t="s">
        <v>997</v>
      </c>
      <c r="D1816" s="291">
        <v>0</v>
      </c>
      <c r="E1816" s="285">
        <f>SUM('ADICIONES  2018'!C1816:M1816)</f>
        <v>0</v>
      </c>
      <c r="F1816" s="291"/>
      <c r="G1816" s="291"/>
      <c r="H1816" s="291"/>
      <c r="I1816" s="291"/>
      <c r="J1816" s="291"/>
      <c r="K1816" s="287">
        <f t="shared" si="1620"/>
        <v>0</v>
      </c>
      <c r="L1816" s="291"/>
      <c r="M1816" s="291"/>
      <c r="N1816" s="291"/>
      <c r="O1816" s="291"/>
      <c r="P1816" s="291"/>
      <c r="Q1816" s="291"/>
      <c r="R1816" s="287">
        <f t="shared" si="1626"/>
        <v>0</v>
      </c>
      <c r="S1816" s="291"/>
      <c r="T1816" s="291"/>
      <c r="U1816" s="291"/>
      <c r="V1816" s="291"/>
      <c r="W1816" s="291"/>
      <c r="X1816" s="291"/>
      <c r="Y1816" s="291"/>
      <c r="Z1816" s="291"/>
      <c r="AA1816" s="290">
        <f t="shared" si="1627"/>
        <v>0</v>
      </c>
      <c r="AB1816" s="290">
        <f t="shared" si="1628"/>
        <v>0</v>
      </c>
      <c r="AC1816" s="37" t="e">
        <f t="shared" si="1598"/>
        <v>#DIV/0!</v>
      </c>
    </row>
    <row r="1817" spans="2:29" hidden="1" x14ac:dyDescent="0.2">
      <c r="B1817" s="97" t="s">
        <v>996</v>
      </c>
      <c r="C1817" s="98" t="s">
        <v>997</v>
      </c>
      <c r="D1817" s="291">
        <v>0</v>
      </c>
      <c r="E1817" s="285">
        <f>SUM('ADICIONES  2018'!C1817:M1817)</f>
        <v>0</v>
      </c>
      <c r="F1817" s="291"/>
      <c r="G1817" s="291"/>
      <c r="H1817" s="291"/>
      <c r="I1817" s="291"/>
      <c r="J1817" s="291"/>
      <c r="K1817" s="287">
        <f t="shared" si="1620"/>
        <v>0</v>
      </c>
      <c r="L1817" s="291"/>
      <c r="M1817" s="291"/>
      <c r="N1817" s="291"/>
      <c r="O1817" s="291"/>
      <c r="P1817" s="291"/>
      <c r="Q1817" s="291"/>
      <c r="R1817" s="287">
        <f t="shared" si="1626"/>
        <v>0</v>
      </c>
      <c r="S1817" s="291"/>
      <c r="T1817" s="291"/>
      <c r="U1817" s="291"/>
      <c r="V1817" s="291"/>
      <c r="W1817" s="291"/>
      <c r="X1817" s="291"/>
      <c r="Y1817" s="291"/>
      <c r="Z1817" s="291"/>
      <c r="AA1817" s="290">
        <f t="shared" si="1627"/>
        <v>0</v>
      </c>
      <c r="AB1817" s="290">
        <f t="shared" si="1628"/>
        <v>0</v>
      </c>
      <c r="AC1817" s="37" t="e">
        <f t="shared" si="1598"/>
        <v>#DIV/0!</v>
      </c>
    </row>
    <row r="1818" spans="2:29" hidden="1" x14ac:dyDescent="0.2">
      <c r="B1818" s="97" t="s">
        <v>996</v>
      </c>
      <c r="C1818" s="98" t="s">
        <v>997</v>
      </c>
      <c r="D1818" s="291">
        <v>0</v>
      </c>
      <c r="E1818" s="285">
        <f>SUM('ADICIONES  2018'!C1818:M1818)</f>
        <v>0</v>
      </c>
      <c r="F1818" s="291"/>
      <c r="G1818" s="291"/>
      <c r="H1818" s="291"/>
      <c r="I1818" s="291"/>
      <c r="J1818" s="291"/>
      <c r="K1818" s="287">
        <f t="shared" si="1620"/>
        <v>0</v>
      </c>
      <c r="L1818" s="291"/>
      <c r="M1818" s="291"/>
      <c r="N1818" s="291"/>
      <c r="O1818" s="291"/>
      <c r="P1818" s="291"/>
      <c r="Q1818" s="291"/>
      <c r="R1818" s="287">
        <f t="shared" si="1626"/>
        <v>0</v>
      </c>
      <c r="S1818" s="291"/>
      <c r="T1818" s="291"/>
      <c r="U1818" s="291"/>
      <c r="V1818" s="291"/>
      <c r="W1818" s="291"/>
      <c r="X1818" s="291"/>
      <c r="Y1818" s="291"/>
      <c r="Z1818" s="291"/>
      <c r="AA1818" s="290">
        <f t="shared" si="1627"/>
        <v>0</v>
      </c>
      <c r="AB1818" s="290">
        <f t="shared" si="1628"/>
        <v>0</v>
      </c>
      <c r="AC1818" s="37" t="e">
        <f t="shared" si="1598"/>
        <v>#DIV/0!</v>
      </c>
    </row>
    <row r="1819" spans="2:29" hidden="1" x14ac:dyDescent="0.2">
      <c r="B1819" s="97" t="s">
        <v>996</v>
      </c>
      <c r="C1819" s="98" t="s">
        <v>997</v>
      </c>
      <c r="D1819" s="291">
        <v>0</v>
      </c>
      <c r="E1819" s="285">
        <f>SUM('ADICIONES  2018'!C1819:M1819)</f>
        <v>0</v>
      </c>
      <c r="F1819" s="291"/>
      <c r="G1819" s="291"/>
      <c r="H1819" s="291"/>
      <c r="I1819" s="291"/>
      <c r="J1819" s="291"/>
      <c r="K1819" s="287">
        <f t="shared" si="1620"/>
        <v>0</v>
      </c>
      <c r="L1819" s="291"/>
      <c r="M1819" s="291"/>
      <c r="N1819" s="291"/>
      <c r="O1819" s="291"/>
      <c r="P1819" s="291"/>
      <c r="Q1819" s="291"/>
      <c r="R1819" s="287">
        <f t="shared" si="1626"/>
        <v>0</v>
      </c>
      <c r="S1819" s="291"/>
      <c r="T1819" s="291"/>
      <c r="U1819" s="291"/>
      <c r="V1819" s="291"/>
      <c r="W1819" s="291"/>
      <c r="X1819" s="291"/>
      <c r="Y1819" s="291"/>
      <c r="Z1819" s="291"/>
      <c r="AA1819" s="290">
        <f t="shared" si="1627"/>
        <v>0</v>
      </c>
      <c r="AB1819" s="290">
        <f t="shared" si="1628"/>
        <v>0</v>
      </c>
      <c r="AC1819" s="37" t="e">
        <f t="shared" si="1598"/>
        <v>#DIV/0!</v>
      </c>
    </row>
    <row r="1820" spans="2:29" hidden="1" x14ac:dyDescent="0.2">
      <c r="B1820" s="97" t="s">
        <v>996</v>
      </c>
      <c r="C1820" s="98" t="s">
        <v>997</v>
      </c>
      <c r="D1820" s="291">
        <v>0</v>
      </c>
      <c r="E1820" s="285">
        <f>SUM('ADICIONES  2018'!C1820:M1820)</f>
        <v>0</v>
      </c>
      <c r="F1820" s="291"/>
      <c r="G1820" s="291"/>
      <c r="H1820" s="291"/>
      <c r="I1820" s="291"/>
      <c r="J1820" s="291"/>
      <c r="K1820" s="287">
        <f t="shared" si="1620"/>
        <v>0</v>
      </c>
      <c r="L1820" s="291"/>
      <c r="M1820" s="291"/>
      <c r="N1820" s="291"/>
      <c r="O1820" s="291"/>
      <c r="P1820" s="291"/>
      <c r="Q1820" s="291"/>
      <c r="R1820" s="287">
        <f t="shared" si="1626"/>
        <v>0</v>
      </c>
      <c r="S1820" s="291"/>
      <c r="T1820" s="291"/>
      <c r="U1820" s="291"/>
      <c r="V1820" s="291"/>
      <c r="W1820" s="291"/>
      <c r="X1820" s="291"/>
      <c r="Y1820" s="291"/>
      <c r="Z1820" s="291"/>
      <c r="AA1820" s="290">
        <f t="shared" si="1627"/>
        <v>0</v>
      </c>
      <c r="AB1820" s="290">
        <f t="shared" si="1628"/>
        <v>0</v>
      </c>
      <c r="AC1820" s="37" t="e">
        <f t="shared" si="1598"/>
        <v>#DIV/0!</v>
      </c>
    </row>
    <row r="1821" spans="2:29" ht="28.5" hidden="1" x14ac:dyDescent="0.2">
      <c r="B1821" s="97" t="s">
        <v>1838</v>
      </c>
      <c r="C1821" s="98" t="s">
        <v>1839</v>
      </c>
      <c r="D1821" s="291">
        <v>0</v>
      </c>
      <c r="E1821" s="285">
        <f>SUM('ADICIONES  2018'!C1821:M1821)</f>
        <v>0</v>
      </c>
      <c r="F1821" s="291"/>
      <c r="G1821" s="291"/>
      <c r="H1821" s="291"/>
      <c r="I1821" s="291"/>
      <c r="J1821" s="291"/>
      <c r="K1821" s="287">
        <f t="shared" si="1620"/>
        <v>0</v>
      </c>
      <c r="L1821" s="291"/>
      <c r="M1821" s="291"/>
      <c r="N1821" s="291"/>
      <c r="O1821" s="291"/>
      <c r="P1821" s="291"/>
      <c r="Q1821" s="291"/>
      <c r="R1821" s="287">
        <f t="shared" si="1626"/>
        <v>0</v>
      </c>
      <c r="S1821" s="291"/>
      <c r="T1821" s="291"/>
      <c r="U1821" s="291"/>
      <c r="V1821" s="291"/>
      <c r="W1821" s="291"/>
      <c r="X1821" s="291"/>
      <c r="Y1821" s="291"/>
      <c r="Z1821" s="291"/>
      <c r="AA1821" s="290">
        <f t="shared" si="1627"/>
        <v>0</v>
      </c>
      <c r="AB1821" s="290">
        <f t="shared" si="1628"/>
        <v>0</v>
      </c>
      <c r="AC1821" s="37" t="e">
        <f t="shared" ref="AC1821:AC1884" si="1629">+AB1821/K1821</f>
        <v>#DIV/0!</v>
      </c>
    </row>
    <row r="1822" spans="2:29" ht="28.5" hidden="1" x14ac:dyDescent="0.2">
      <c r="B1822" s="97" t="s">
        <v>1838</v>
      </c>
      <c r="C1822" s="98" t="s">
        <v>1839</v>
      </c>
      <c r="D1822" s="291">
        <v>0</v>
      </c>
      <c r="E1822" s="285">
        <f>SUM('ADICIONES  2018'!C1822:M1822)</f>
        <v>0</v>
      </c>
      <c r="F1822" s="291"/>
      <c r="G1822" s="291"/>
      <c r="H1822" s="291"/>
      <c r="I1822" s="291"/>
      <c r="J1822" s="291"/>
      <c r="K1822" s="287">
        <f t="shared" si="1620"/>
        <v>0</v>
      </c>
      <c r="L1822" s="291"/>
      <c r="M1822" s="291"/>
      <c r="N1822" s="291"/>
      <c r="O1822" s="291"/>
      <c r="P1822" s="291"/>
      <c r="Q1822" s="291"/>
      <c r="R1822" s="287">
        <f t="shared" si="1626"/>
        <v>0</v>
      </c>
      <c r="S1822" s="291"/>
      <c r="T1822" s="291"/>
      <c r="U1822" s="291"/>
      <c r="V1822" s="291"/>
      <c r="W1822" s="291"/>
      <c r="X1822" s="291"/>
      <c r="Y1822" s="291"/>
      <c r="Z1822" s="291"/>
      <c r="AA1822" s="290">
        <f t="shared" si="1627"/>
        <v>0</v>
      </c>
      <c r="AB1822" s="290">
        <f t="shared" si="1628"/>
        <v>0</v>
      </c>
      <c r="AC1822" s="37" t="e">
        <f t="shared" si="1629"/>
        <v>#DIV/0!</v>
      </c>
    </row>
    <row r="1823" spans="2:29" ht="28.5" hidden="1" x14ac:dyDescent="0.2">
      <c r="B1823" s="97" t="s">
        <v>1838</v>
      </c>
      <c r="C1823" s="98" t="s">
        <v>1839</v>
      </c>
      <c r="D1823" s="291">
        <v>0</v>
      </c>
      <c r="E1823" s="285">
        <f>SUM('ADICIONES  2018'!C1823:M1823)</f>
        <v>0</v>
      </c>
      <c r="F1823" s="291"/>
      <c r="G1823" s="291"/>
      <c r="H1823" s="291"/>
      <c r="I1823" s="291"/>
      <c r="J1823" s="291"/>
      <c r="K1823" s="287">
        <f t="shared" si="1620"/>
        <v>0</v>
      </c>
      <c r="L1823" s="291"/>
      <c r="M1823" s="291"/>
      <c r="N1823" s="291"/>
      <c r="O1823" s="291"/>
      <c r="P1823" s="291"/>
      <c r="Q1823" s="291"/>
      <c r="R1823" s="287">
        <f t="shared" si="1626"/>
        <v>0</v>
      </c>
      <c r="S1823" s="291"/>
      <c r="T1823" s="291"/>
      <c r="U1823" s="291"/>
      <c r="V1823" s="291"/>
      <c r="W1823" s="291"/>
      <c r="X1823" s="291"/>
      <c r="Y1823" s="291"/>
      <c r="Z1823" s="291"/>
      <c r="AA1823" s="290">
        <f t="shared" si="1627"/>
        <v>0</v>
      </c>
      <c r="AB1823" s="290">
        <f t="shared" si="1628"/>
        <v>0</v>
      </c>
      <c r="AC1823" s="37" t="e">
        <f t="shared" si="1629"/>
        <v>#DIV/0!</v>
      </c>
    </row>
    <row r="1824" spans="2:29" ht="28.5" hidden="1" x14ac:dyDescent="0.2">
      <c r="B1824" s="97" t="s">
        <v>1838</v>
      </c>
      <c r="C1824" s="98" t="s">
        <v>1839</v>
      </c>
      <c r="D1824" s="291">
        <v>0</v>
      </c>
      <c r="E1824" s="285">
        <f>SUM('ADICIONES  2018'!C1824:M1824)</f>
        <v>0</v>
      </c>
      <c r="F1824" s="291"/>
      <c r="G1824" s="291"/>
      <c r="H1824" s="291"/>
      <c r="I1824" s="291"/>
      <c r="J1824" s="291"/>
      <c r="K1824" s="287">
        <f t="shared" si="1620"/>
        <v>0</v>
      </c>
      <c r="L1824" s="291"/>
      <c r="M1824" s="291"/>
      <c r="N1824" s="291"/>
      <c r="O1824" s="291"/>
      <c r="P1824" s="291"/>
      <c r="Q1824" s="291"/>
      <c r="R1824" s="287">
        <f t="shared" si="1626"/>
        <v>0</v>
      </c>
      <c r="S1824" s="291"/>
      <c r="T1824" s="291"/>
      <c r="U1824" s="291"/>
      <c r="V1824" s="291"/>
      <c r="W1824" s="291"/>
      <c r="X1824" s="291"/>
      <c r="Y1824" s="291"/>
      <c r="Z1824" s="291"/>
      <c r="AA1824" s="290">
        <f t="shared" si="1627"/>
        <v>0</v>
      </c>
      <c r="AB1824" s="290">
        <f t="shared" si="1628"/>
        <v>0</v>
      </c>
      <c r="AC1824" s="37" t="e">
        <f t="shared" si="1629"/>
        <v>#DIV/0!</v>
      </c>
    </row>
    <row r="1825" spans="2:29" ht="28.5" hidden="1" x14ac:dyDescent="0.2">
      <c r="B1825" s="97" t="s">
        <v>1838</v>
      </c>
      <c r="C1825" s="98" t="s">
        <v>1839</v>
      </c>
      <c r="D1825" s="291">
        <v>0</v>
      </c>
      <c r="E1825" s="285">
        <f>SUM('ADICIONES  2018'!C1825:M1825)</f>
        <v>0</v>
      </c>
      <c r="F1825" s="291"/>
      <c r="G1825" s="291"/>
      <c r="H1825" s="291"/>
      <c r="I1825" s="291"/>
      <c r="J1825" s="291"/>
      <c r="K1825" s="287">
        <f t="shared" si="1620"/>
        <v>0</v>
      </c>
      <c r="L1825" s="291"/>
      <c r="M1825" s="291"/>
      <c r="N1825" s="291"/>
      <c r="O1825" s="291"/>
      <c r="P1825" s="291"/>
      <c r="Q1825" s="291"/>
      <c r="R1825" s="287">
        <f t="shared" si="1626"/>
        <v>0</v>
      </c>
      <c r="S1825" s="291"/>
      <c r="T1825" s="291"/>
      <c r="U1825" s="291"/>
      <c r="V1825" s="291"/>
      <c r="W1825" s="291"/>
      <c r="X1825" s="291"/>
      <c r="Y1825" s="291"/>
      <c r="Z1825" s="291"/>
      <c r="AA1825" s="290">
        <f t="shared" si="1627"/>
        <v>0</v>
      </c>
      <c r="AB1825" s="290">
        <f t="shared" si="1628"/>
        <v>0</v>
      </c>
      <c r="AC1825" s="37" t="e">
        <f t="shared" si="1629"/>
        <v>#DIV/0!</v>
      </c>
    </row>
    <row r="1826" spans="2:29" ht="28.5" hidden="1" x14ac:dyDescent="0.2">
      <c r="B1826" s="97" t="s">
        <v>1838</v>
      </c>
      <c r="C1826" s="98" t="s">
        <v>1839</v>
      </c>
      <c r="D1826" s="291">
        <v>0</v>
      </c>
      <c r="E1826" s="285">
        <f>SUM('ADICIONES  2018'!C1826:M1826)</f>
        <v>0</v>
      </c>
      <c r="F1826" s="291"/>
      <c r="G1826" s="291"/>
      <c r="H1826" s="291"/>
      <c r="I1826" s="291"/>
      <c r="J1826" s="291"/>
      <c r="K1826" s="287">
        <f t="shared" si="1620"/>
        <v>0</v>
      </c>
      <c r="L1826" s="291"/>
      <c r="M1826" s="291"/>
      <c r="N1826" s="291"/>
      <c r="O1826" s="291"/>
      <c r="P1826" s="291"/>
      <c r="Q1826" s="291"/>
      <c r="R1826" s="287">
        <f t="shared" si="1626"/>
        <v>0</v>
      </c>
      <c r="S1826" s="291"/>
      <c r="T1826" s="291"/>
      <c r="U1826" s="291"/>
      <c r="V1826" s="291"/>
      <c r="W1826" s="291"/>
      <c r="X1826" s="291"/>
      <c r="Y1826" s="291"/>
      <c r="Z1826" s="291"/>
      <c r="AA1826" s="290">
        <f t="shared" si="1627"/>
        <v>0</v>
      </c>
      <c r="AB1826" s="290">
        <f t="shared" si="1628"/>
        <v>0</v>
      </c>
      <c r="AC1826" s="37" t="e">
        <f t="shared" si="1629"/>
        <v>#DIV/0!</v>
      </c>
    </row>
    <row r="1827" spans="2:29" ht="28.5" hidden="1" x14ac:dyDescent="0.2">
      <c r="B1827" s="97" t="s">
        <v>1838</v>
      </c>
      <c r="C1827" s="98" t="s">
        <v>1839</v>
      </c>
      <c r="D1827" s="291">
        <v>0</v>
      </c>
      <c r="E1827" s="285">
        <f>SUM('ADICIONES  2018'!C1827:M1827)</f>
        <v>0</v>
      </c>
      <c r="F1827" s="291"/>
      <c r="G1827" s="291"/>
      <c r="H1827" s="291"/>
      <c r="I1827" s="291"/>
      <c r="J1827" s="291"/>
      <c r="K1827" s="287">
        <f t="shared" si="1620"/>
        <v>0</v>
      </c>
      <c r="L1827" s="291"/>
      <c r="M1827" s="291"/>
      <c r="N1827" s="291"/>
      <c r="O1827" s="291"/>
      <c r="P1827" s="291"/>
      <c r="Q1827" s="291"/>
      <c r="R1827" s="287">
        <f t="shared" si="1626"/>
        <v>0</v>
      </c>
      <c r="S1827" s="291"/>
      <c r="T1827" s="291"/>
      <c r="U1827" s="291"/>
      <c r="V1827" s="291"/>
      <c r="W1827" s="291"/>
      <c r="X1827" s="291"/>
      <c r="Y1827" s="291"/>
      <c r="Z1827" s="291"/>
      <c r="AA1827" s="290">
        <f t="shared" si="1627"/>
        <v>0</v>
      </c>
      <c r="AB1827" s="290">
        <f t="shared" si="1628"/>
        <v>0</v>
      </c>
      <c r="AC1827" s="37" t="e">
        <f t="shared" si="1629"/>
        <v>#DIV/0!</v>
      </c>
    </row>
    <row r="1828" spans="2:29" ht="28.5" hidden="1" x14ac:dyDescent="0.2">
      <c r="B1828" s="97" t="s">
        <v>1838</v>
      </c>
      <c r="C1828" s="98" t="s">
        <v>1839</v>
      </c>
      <c r="D1828" s="291">
        <v>0</v>
      </c>
      <c r="E1828" s="285">
        <f>SUM('ADICIONES  2018'!C1828:M1828)</f>
        <v>0</v>
      </c>
      <c r="F1828" s="291"/>
      <c r="G1828" s="291"/>
      <c r="H1828" s="291"/>
      <c r="I1828" s="291"/>
      <c r="J1828" s="291"/>
      <c r="K1828" s="287">
        <f t="shared" si="1620"/>
        <v>0</v>
      </c>
      <c r="L1828" s="291"/>
      <c r="M1828" s="291"/>
      <c r="N1828" s="291"/>
      <c r="O1828" s="291"/>
      <c r="P1828" s="291"/>
      <c r="Q1828" s="291"/>
      <c r="R1828" s="287">
        <f t="shared" si="1626"/>
        <v>0</v>
      </c>
      <c r="S1828" s="291"/>
      <c r="T1828" s="291"/>
      <c r="U1828" s="291"/>
      <c r="V1828" s="291"/>
      <c r="W1828" s="291"/>
      <c r="X1828" s="291"/>
      <c r="Y1828" s="291"/>
      <c r="Z1828" s="291"/>
      <c r="AA1828" s="290">
        <f t="shared" si="1627"/>
        <v>0</v>
      </c>
      <c r="AB1828" s="290">
        <f t="shared" si="1628"/>
        <v>0</v>
      </c>
      <c r="AC1828" s="37" t="e">
        <f t="shared" si="1629"/>
        <v>#DIV/0!</v>
      </c>
    </row>
    <row r="1829" spans="2:29" ht="28.5" hidden="1" x14ac:dyDescent="0.2">
      <c r="B1829" s="97" t="s">
        <v>1838</v>
      </c>
      <c r="C1829" s="98" t="s">
        <v>1839</v>
      </c>
      <c r="D1829" s="291">
        <v>0</v>
      </c>
      <c r="E1829" s="285">
        <f>SUM('ADICIONES  2018'!C1829:M1829)</f>
        <v>0</v>
      </c>
      <c r="F1829" s="291"/>
      <c r="G1829" s="291"/>
      <c r="H1829" s="291"/>
      <c r="I1829" s="291"/>
      <c r="J1829" s="291"/>
      <c r="K1829" s="287">
        <f t="shared" si="1620"/>
        <v>0</v>
      </c>
      <c r="L1829" s="291"/>
      <c r="M1829" s="291"/>
      <c r="N1829" s="291"/>
      <c r="O1829" s="291"/>
      <c r="P1829" s="291"/>
      <c r="Q1829" s="291"/>
      <c r="R1829" s="287">
        <f t="shared" si="1626"/>
        <v>0</v>
      </c>
      <c r="S1829" s="291"/>
      <c r="T1829" s="291"/>
      <c r="U1829" s="291"/>
      <c r="V1829" s="291"/>
      <c r="W1829" s="291"/>
      <c r="X1829" s="291"/>
      <c r="Y1829" s="291"/>
      <c r="Z1829" s="291"/>
      <c r="AA1829" s="290">
        <f t="shared" si="1627"/>
        <v>0</v>
      </c>
      <c r="AB1829" s="290">
        <f t="shared" si="1628"/>
        <v>0</v>
      </c>
      <c r="AC1829" s="37" t="e">
        <f t="shared" si="1629"/>
        <v>#DIV/0!</v>
      </c>
    </row>
    <row r="1830" spans="2:29" ht="28.5" hidden="1" x14ac:dyDescent="0.2">
      <c r="B1830" s="97" t="s">
        <v>1838</v>
      </c>
      <c r="C1830" s="98" t="s">
        <v>1839</v>
      </c>
      <c r="D1830" s="291">
        <v>0</v>
      </c>
      <c r="E1830" s="285">
        <f>SUM('ADICIONES  2018'!C1830:M1830)</f>
        <v>0</v>
      </c>
      <c r="F1830" s="291"/>
      <c r="G1830" s="291"/>
      <c r="H1830" s="291"/>
      <c r="I1830" s="291"/>
      <c r="J1830" s="291"/>
      <c r="K1830" s="287">
        <f t="shared" si="1620"/>
        <v>0</v>
      </c>
      <c r="L1830" s="291"/>
      <c r="M1830" s="291"/>
      <c r="N1830" s="291"/>
      <c r="O1830" s="291"/>
      <c r="P1830" s="291"/>
      <c r="Q1830" s="291"/>
      <c r="R1830" s="287">
        <f t="shared" si="1626"/>
        <v>0</v>
      </c>
      <c r="S1830" s="291"/>
      <c r="T1830" s="291"/>
      <c r="U1830" s="291"/>
      <c r="V1830" s="291"/>
      <c r="W1830" s="291"/>
      <c r="X1830" s="291"/>
      <c r="Y1830" s="291"/>
      <c r="Z1830" s="291"/>
      <c r="AA1830" s="290">
        <f t="shared" si="1627"/>
        <v>0</v>
      </c>
      <c r="AB1830" s="290">
        <f t="shared" si="1628"/>
        <v>0</v>
      </c>
      <c r="AC1830" s="37" t="e">
        <f t="shared" si="1629"/>
        <v>#DIV/0!</v>
      </c>
    </row>
    <row r="1831" spans="2:29" ht="28.5" hidden="1" x14ac:dyDescent="0.2">
      <c r="B1831" s="97" t="s">
        <v>1838</v>
      </c>
      <c r="C1831" s="98" t="s">
        <v>1839</v>
      </c>
      <c r="D1831" s="291">
        <v>0</v>
      </c>
      <c r="E1831" s="285">
        <f>SUM('ADICIONES  2018'!C1831:M1831)</f>
        <v>0</v>
      </c>
      <c r="F1831" s="291"/>
      <c r="G1831" s="291"/>
      <c r="H1831" s="291"/>
      <c r="I1831" s="291"/>
      <c r="J1831" s="291"/>
      <c r="K1831" s="287">
        <f t="shared" si="1620"/>
        <v>0</v>
      </c>
      <c r="L1831" s="291"/>
      <c r="M1831" s="291"/>
      <c r="N1831" s="291"/>
      <c r="O1831" s="291"/>
      <c r="P1831" s="291"/>
      <c r="Q1831" s="291"/>
      <c r="R1831" s="287">
        <f t="shared" si="1626"/>
        <v>0</v>
      </c>
      <c r="S1831" s="291"/>
      <c r="T1831" s="291"/>
      <c r="U1831" s="291"/>
      <c r="V1831" s="291"/>
      <c r="W1831" s="291"/>
      <c r="X1831" s="291"/>
      <c r="Y1831" s="291"/>
      <c r="Z1831" s="291"/>
      <c r="AA1831" s="290">
        <f t="shared" si="1627"/>
        <v>0</v>
      </c>
      <c r="AB1831" s="290">
        <f t="shared" si="1628"/>
        <v>0</v>
      </c>
      <c r="AC1831" s="37" t="e">
        <f t="shared" si="1629"/>
        <v>#DIV/0!</v>
      </c>
    </row>
    <row r="1832" spans="2:29" ht="28.5" hidden="1" x14ac:dyDescent="0.2">
      <c r="B1832" s="97" t="s">
        <v>1838</v>
      </c>
      <c r="C1832" s="98" t="s">
        <v>1839</v>
      </c>
      <c r="D1832" s="291">
        <v>0</v>
      </c>
      <c r="E1832" s="285">
        <f>SUM('ADICIONES  2018'!C1832:M1832)</f>
        <v>0</v>
      </c>
      <c r="F1832" s="291"/>
      <c r="G1832" s="291"/>
      <c r="H1832" s="291"/>
      <c r="I1832" s="291"/>
      <c r="J1832" s="291"/>
      <c r="K1832" s="287">
        <f t="shared" si="1620"/>
        <v>0</v>
      </c>
      <c r="L1832" s="291"/>
      <c r="M1832" s="291"/>
      <c r="N1832" s="291"/>
      <c r="O1832" s="291"/>
      <c r="P1832" s="291"/>
      <c r="Q1832" s="291"/>
      <c r="R1832" s="287">
        <f t="shared" si="1626"/>
        <v>0</v>
      </c>
      <c r="S1832" s="291"/>
      <c r="T1832" s="291"/>
      <c r="U1832" s="291"/>
      <c r="V1832" s="291"/>
      <c r="W1832" s="291"/>
      <c r="X1832" s="291"/>
      <c r="Y1832" s="291"/>
      <c r="Z1832" s="291"/>
      <c r="AA1832" s="290">
        <f t="shared" si="1627"/>
        <v>0</v>
      </c>
      <c r="AB1832" s="290">
        <f t="shared" si="1628"/>
        <v>0</v>
      </c>
      <c r="AC1832" s="37" t="e">
        <f t="shared" si="1629"/>
        <v>#DIV/0!</v>
      </c>
    </row>
    <row r="1833" spans="2:29" ht="28.5" hidden="1" x14ac:dyDescent="0.2">
      <c r="B1833" s="97" t="s">
        <v>1838</v>
      </c>
      <c r="C1833" s="98" t="s">
        <v>1839</v>
      </c>
      <c r="D1833" s="291">
        <v>0</v>
      </c>
      <c r="E1833" s="285">
        <f>SUM('ADICIONES  2018'!C1833:M1833)</f>
        <v>0</v>
      </c>
      <c r="F1833" s="291"/>
      <c r="G1833" s="291"/>
      <c r="H1833" s="291"/>
      <c r="I1833" s="291"/>
      <c r="J1833" s="291"/>
      <c r="K1833" s="287">
        <f t="shared" si="1620"/>
        <v>0</v>
      </c>
      <c r="L1833" s="291"/>
      <c r="M1833" s="291"/>
      <c r="N1833" s="291"/>
      <c r="O1833" s="291"/>
      <c r="P1833" s="291"/>
      <c r="Q1833" s="291"/>
      <c r="R1833" s="287">
        <f t="shared" si="1626"/>
        <v>0</v>
      </c>
      <c r="S1833" s="291"/>
      <c r="T1833" s="291"/>
      <c r="U1833" s="291"/>
      <c r="V1833" s="291"/>
      <c r="W1833" s="291"/>
      <c r="X1833" s="291"/>
      <c r="Y1833" s="291"/>
      <c r="Z1833" s="291"/>
      <c r="AA1833" s="290">
        <f t="shared" si="1627"/>
        <v>0</v>
      </c>
      <c r="AB1833" s="290">
        <f t="shared" si="1628"/>
        <v>0</v>
      </c>
      <c r="AC1833" s="37" t="e">
        <f t="shared" si="1629"/>
        <v>#DIV/0!</v>
      </c>
    </row>
    <row r="1834" spans="2:29" ht="28.5" hidden="1" x14ac:dyDescent="0.2">
      <c r="B1834" s="97" t="s">
        <v>1838</v>
      </c>
      <c r="C1834" s="98" t="s">
        <v>1839</v>
      </c>
      <c r="D1834" s="291">
        <v>0</v>
      </c>
      <c r="E1834" s="285">
        <f>SUM('ADICIONES  2018'!C1834:M1834)</f>
        <v>0</v>
      </c>
      <c r="F1834" s="291"/>
      <c r="G1834" s="291"/>
      <c r="H1834" s="291"/>
      <c r="I1834" s="291"/>
      <c r="J1834" s="291"/>
      <c r="K1834" s="287">
        <f t="shared" si="1620"/>
        <v>0</v>
      </c>
      <c r="L1834" s="291"/>
      <c r="M1834" s="291"/>
      <c r="N1834" s="291"/>
      <c r="O1834" s="291"/>
      <c r="P1834" s="291"/>
      <c r="Q1834" s="291"/>
      <c r="R1834" s="287">
        <f t="shared" si="1626"/>
        <v>0</v>
      </c>
      <c r="S1834" s="291"/>
      <c r="T1834" s="291"/>
      <c r="U1834" s="291"/>
      <c r="V1834" s="291"/>
      <c r="W1834" s="291"/>
      <c r="X1834" s="291"/>
      <c r="Y1834" s="291"/>
      <c r="Z1834" s="291"/>
      <c r="AA1834" s="290">
        <f t="shared" si="1627"/>
        <v>0</v>
      </c>
      <c r="AB1834" s="290">
        <f t="shared" si="1628"/>
        <v>0</v>
      </c>
      <c r="AC1834" s="37" t="e">
        <f t="shared" si="1629"/>
        <v>#DIV/0!</v>
      </c>
    </row>
    <row r="1835" spans="2:29" ht="28.5" hidden="1" x14ac:dyDescent="0.2">
      <c r="B1835" s="97" t="s">
        <v>1838</v>
      </c>
      <c r="C1835" s="98" t="s">
        <v>1839</v>
      </c>
      <c r="D1835" s="291">
        <v>0</v>
      </c>
      <c r="E1835" s="285">
        <f>SUM('ADICIONES  2018'!C1835:M1835)</f>
        <v>0</v>
      </c>
      <c r="F1835" s="291"/>
      <c r="G1835" s="291"/>
      <c r="H1835" s="291"/>
      <c r="I1835" s="291"/>
      <c r="J1835" s="291"/>
      <c r="K1835" s="287">
        <f t="shared" si="1620"/>
        <v>0</v>
      </c>
      <c r="L1835" s="291"/>
      <c r="M1835" s="291"/>
      <c r="N1835" s="291"/>
      <c r="O1835" s="291"/>
      <c r="P1835" s="291"/>
      <c r="Q1835" s="291"/>
      <c r="R1835" s="287">
        <f t="shared" si="1626"/>
        <v>0</v>
      </c>
      <c r="S1835" s="291"/>
      <c r="T1835" s="291"/>
      <c r="U1835" s="291"/>
      <c r="V1835" s="291"/>
      <c r="W1835" s="291"/>
      <c r="X1835" s="291"/>
      <c r="Y1835" s="291"/>
      <c r="Z1835" s="291"/>
      <c r="AA1835" s="290">
        <f t="shared" si="1627"/>
        <v>0</v>
      </c>
      <c r="AB1835" s="290">
        <f t="shared" si="1628"/>
        <v>0</v>
      </c>
      <c r="AC1835" s="37" t="e">
        <f t="shared" si="1629"/>
        <v>#DIV/0!</v>
      </c>
    </row>
    <row r="1836" spans="2:29" ht="28.5" hidden="1" x14ac:dyDescent="0.2">
      <c r="B1836" s="97" t="s">
        <v>1838</v>
      </c>
      <c r="C1836" s="98" t="s">
        <v>1839</v>
      </c>
      <c r="D1836" s="291">
        <v>0</v>
      </c>
      <c r="E1836" s="285">
        <f>SUM('ADICIONES  2018'!C1836:M1836)</f>
        <v>0</v>
      </c>
      <c r="F1836" s="291"/>
      <c r="G1836" s="291"/>
      <c r="H1836" s="291"/>
      <c r="I1836" s="291"/>
      <c r="J1836" s="291"/>
      <c r="K1836" s="287">
        <f t="shared" si="1620"/>
        <v>0</v>
      </c>
      <c r="L1836" s="291"/>
      <c r="M1836" s="291"/>
      <c r="N1836" s="291"/>
      <c r="O1836" s="291"/>
      <c r="P1836" s="291"/>
      <c r="Q1836" s="291"/>
      <c r="R1836" s="287">
        <f t="shared" si="1626"/>
        <v>0</v>
      </c>
      <c r="S1836" s="291"/>
      <c r="T1836" s="291"/>
      <c r="U1836" s="291"/>
      <c r="V1836" s="291"/>
      <c r="W1836" s="291"/>
      <c r="X1836" s="291"/>
      <c r="Y1836" s="291"/>
      <c r="Z1836" s="291"/>
      <c r="AA1836" s="290">
        <f t="shared" si="1627"/>
        <v>0</v>
      </c>
      <c r="AB1836" s="290">
        <f t="shared" si="1628"/>
        <v>0</v>
      </c>
      <c r="AC1836" s="37" t="e">
        <f t="shared" si="1629"/>
        <v>#DIV/0!</v>
      </c>
    </row>
    <row r="1837" spans="2:29" ht="28.5" hidden="1" x14ac:dyDescent="0.2">
      <c r="B1837" s="97" t="s">
        <v>998</v>
      </c>
      <c r="C1837" s="98" t="s">
        <v>999</v>
      </c>
      <c r="D1837" s="291">
        <v>0</v>
      </c>
      <c r="E1837" s="285">
        <f>SUM('ADICIONES  2018'!C1837:M1837)</f>
        <v>0</v>
      </c>
      <c r="F1837" s="291"/>
      <c r="G1837" s="291"/>
      <c r="H1837" s="291"/>
      <c r="I1837" s="291"/>
      <c r="J1837" s="291"/>
      <c r="K1837" s="287">
        <f t="shared" si="1620"/>
        <v>0</v>
      </c>
      <c r="L1837" s="291"/>
      <c r="M1837" s="291"/>
      <c r="N1837" s="291"/>
      <c r="O1837" s="291"/>
      <c r="P1837" s="291"/>
      <c r="Q1837" s="291"/>
      <c r="R1837" s="287">
        <f t="shared" si="1626"/>
        <v>0</v>
      </c>
      <c r="S1837" s="291"/>
      <c r="T1837" s="291"/>
      <c r="U1837" s="291"/>
      <c r="V1837" s="291"/>
      <c r="W1837" s="291"/>
      <c r="X1837" s="291"/>
      <c r="Y1837" s="291"/>
      <c r="Z1837" s="291"/>
      <c r="AA1837" s="290">
        <f t="shared" si="1627"/>
        <v>0</v>
      </c>
      <c r="AB1837" s="290">
        <f t="shared" si="1628"/>
        <v>0</v>
      </c>
      <c r="AC1837" s="37" t="e">
        <f t="shared" si="1629"/>
        <v>#DIV/0!</v>
      </c>
    </row>
    <row r="1838" spans="2:29" ht="28.5" hidden="1" x14ac:dyDescent="0.2">
      <c r="B1838" s="97" t="s">
        <v>998</v>
      </c>
      <c r="C1838" s="98" t="s">
        <v>999</v>
      </c>
      <c r="D1838" s="291">
        <v>0</v>
      </c>
      <c r="E1838" s="285">
        <f>SUM('ADICIONES  2018'!C1838:M1838)</f>
        <v>0</v>
      </c>
      <c r="F1838" s="291"/>
      <c r="G1838" s="291"/>
      <c r="H1838" s="291"/>
      <c r="I1838" s="291"/>
      <c r="J1838" s="291"/>
      <c r="K1838" s="287">
        <f t="shared" si="1620"/>
        <v>0</v>
      </c>
      <c r="L1838" s="291"/>
      <c r="M1838" s="291"/>
      <c r="N1838" s="291"/>
      <c r="O1838" s="291"/>
      <c r="P1838" s="291"/>
      <c r="Q1838" s="291"/>
      <c r="R1838" s="287">
        <f t="shared" si="1626"/>
        <v>0</v>
      </c>
      <c r="S1838" s="291"/>
      <c r="T1838" s="291"/>
      <c r="U1838" s="291"/>
      <c r="V1838" s="291"/>
      <c r="W1838" s="291"/>
      <c r="X1838" s="291"/>
      <c r="Y1838" s="291"/>
      <c r="Z1838" s="291"/>
      <c r="AA1838" s="290">
        <f t="shared" si="1627"/>
        <v>0</v>
      </c>
      <c r="AB1838" s="290">
        <f t="shared" si="1628"/>
        <v>0</v>
      </c>
      <c r="AC1838" s="37" t="e">
        <f t="shared" si="1629"/>
        <v>#DIV/0!</v>
      </c>
    </row>
    <row r="1839" spans="2:29" ht="28.5" hidden="1" x14ac:dyDescent="0.2">
      <c r="B1839" s="97" t="s">
        <v>998</v>
      </c>
      <c r="C1839" s="98" t="s">
        <v>999</v>
      </c>
      <c r="D1839" s="291">
        <v>0</v>
      </c>
      <c r="E1839" s="285">
        <f>SUM('ADICIONES  2018'!C1839:M1839)</f>
        <v>0</v>
      </c>
      <c r="F1839" s="291"/>
      <c r="G1839" s="291"/>
      <c r="H1839" s="291"/>
      <c r="I1839" s="291"/>
      <c r="J1839" s="291"/>
      <c r="K1839" s="287">
        <f t="shared" si="1620"/>
        <v>0</v>
      </c>
      <c r="L1839" s="291"/>
      <c r="M1839" s="291"/>
      <c r="N1839" s="291"/>
      <c r="O1839" s="291"/>
      <c r="P1839" s="291"/>
      <c r="Q1839" s="291"/>
      <c r="R1839" s="287">
        <f t="shared" si="1626"/>
        <v>0</v>
      </c>
      <c r="S1839" s="291"/>
      <c r="T1839" s="291"/>
      <c r="U1839" s="291"/>
      <c r="V1839" s="291"/>
      <c r="W1839" s="291"/>
      <c r="X1839" s="291"/>
      <c r="Y1839" s="291"/>
      <c r="Z1839" s="291"/>
      <c r="AA1839" s="290">
        <f t="shared" si="1627"/>
        <v>0</v>
      </c>
      <c r="AB1839" s="290">
        <f t="shared" si="1628"/>
        <v>0</v>
      </c>
      <c r="AC1839" s="37" t="e">
        <f t="shared" si="1629"/>
        <v>#DIV/0!</v>
      </c>
    </row>
    <row r="1840" spans="2:29" ht="28.5" hidden="1" x14ac:dyDescent="0.2">
      <c r="B1840" s="97" t="s">
        <v>998</v>
      </c>
      <c r="C1840" s="98" t="s">
        <v>999</v>
      </c>
      <c r="D1840" s="291">
        <v>0</v>
      </c>
      <c r="E1840" s="285">
        <f>SUM('ADICIONES  2018'!C1840:M1840)</f>
        <v>0</v>
      </c>
      <c r="F1840" s="291"/>
      <c r="G1840" s="291"/>
      <c r="H1840" s="291"/>
      <c r="I1840" s="291"/>
      <c r="J1840" s="291"/>
      <c r="K1840" s="287">
        <f t="shared" si="1620"/>
        <v>0</v>
      </c>
      <c r="L1840" s="291"/>
      <c r="M1840" s="291"/>
      <c r="N1840" s="291"/>
      <c r="O1840" s="291"/>
      <c r="P1840" s="291"/>
      <c r="Q1840" s="291"/>
      <c r="R1840" s="287">
        <f t="shared" si="1626"/>
        <v>0</v>
      </c>
      <c r="S1840" s="291"/>
      <c r="T1840" s="291"/>
      <c r="U1840" s="291"/>
      <c r="V1840" s="291"/>
      <c r="W1840" s="291"/>
      <c r="X1840" s="291"/>
      <c r="Y1840" s="291"/>
      <c r="Z1840" s="291"/>
      <c r="AA1840" s="290">
        <f t="shared" si="1627"/>
        <v>0</v>
      </c>
      <c r="AB1840" s="290">
        <f t="shared" si="1628"/>
        <v>0</v>
      </c>
      <c r="AC1840" s="37" t="e">
        <f t="shared" si="1629"/>
        <v>#DIV/0!</v>
      </c>
    </row>
    <row r="1841" spans="2:29" ht="28.5" hidden="1" x14ac:dyDescent="0.2">
      <c r="B1841" s="97" t="s">
        <v>998</v>
      </c>
      <c r="C1841" s="98" t="s">
        <v>999</v>
      </c>
      <c r="D1841" s="291">
        <v>0</v>
      </c>
      <c r="E1841" s="285">
        <f>SUM('ADICIONES  2018'!C1841:M1841)</f>
        <v>0</v>
      </c>
      <c r="F1841" s="291"/>
      <c r="G1841" s="291"/>
      <c r="H1841" s="291"/>
      <c r="I1841" s="291"/>
      <c r="J1841" s="291"/>
      <c r="K1841" s="287">
        <f t="shared" si="1620"/>
        <v>0</v>
      </c>
      <c r="L1841" s="291"/>
      <c r="M1841" s="291"/>
      <c r="N1841" s="291"/>
      <c r="O1841" s="291"/>
      <c r="P1841" s="291"/>
      <c r="Q1841" s="291"/>
      <c r="R1841" s="287">
        <f t="shared" si="1626"/>
        <v>0</v>
      </c>
      <c r="S1841" s="291"/>
      <c r="T1841" s="291"/>
      <c r="U1841" s="291"/>
      <c r="V1841" s="291"/>
      <c r="W1841" s="291"/>
      <c r="X1841" s="291"/>
      <c r="Y1841" s="291"/>
      <c r="Z1841" s="291"/>
      <c r="AA1841" s="290">
        <f t="shared" si="1627"/>
        <v>0</v>
      </c>
      <c r="AB1841" s="290">
        <f t="shared" si="1628"/>
        <v>0</v>
      </c>
      <c r="AC1841" s="37" t="e">
        <f t="shared" si="1629"/>
        <v>#DIV/0!</v>
      </c>
    </row>
    <row r="1842" spans="2:29" ht="28.5" hidden="1" x14ac:dyDescent="0.2">
      <c r="B1842" s="97" t="s">
        <v>998</v>
      </c>
      <c r="C1842" s="98" t="s">
        <v>999</v>
      </c>
      <c r="D1842" s="291">
        <v>0</v>
      </c>
      <c r="E1842" s="285">
        <f>SUM('ADICIONES  2018'!C1842:M1842)</f>
        <v>0</v>
      </c>
      <c r="F1842" s="291"/>
      <c r="G1842" s="291"/>
      <c r="H1842" s="291"/>
      <c r="I1842" s="291"/>
      <c r="J1842" s="291"/>
      <c r="K1842" s="287">
        <f t="shared" si="1620"/>
        <v>0</v>
      </c>
      <c r="L1842" s="291"/>
      <c r="M1842" s="291"/>
      <c r="N1842" s="291"/>
      <c r="O1842" s="291"/>
      <c r="P1842" s="291"/>
      <c r="Q1842" s="291"/>
      <c r="R1842" s="287">
        <f t="shared" si="1626"/>
        <v>0</v>
      </c>
      <c r="S1842" s="291"/>
      <c r="T1842" s="291"/>
      <c r="U1842" s="291"/>
      <c r="V1842" s="291"/>
      <c r="W1842" s="291"/>
      <c r="X1842" s="291"/>
      <c r="Y1842" s="291"/>
      <c r="Z1842" s="291"/>
      <c r="AA1842" s="290">
        <f t="shared" si="1627"/>
        <v>0</v>
      </c>
      <c r="AB1842" s="290">
        <f t="shared" si="1628"/>
        <v>0</v>
      </c>
      <c r="AC1842" s="37" t="e">
        <f t="shared" si="1629"/>
        <v>#DIV/0!</v>
      </c>
    </row>
    <row r="1843" spans="2:29" ht="28.5" hidden="1" x14ac:dyDescent="0.2">
      <c r="B1843" s="97" t="s">
        <v>998</v>
      </c>
      <c r="C1843" s="98" t="s">
        <v>999</v>
      </c>
      <c r="D1843" s="291">
        <v>0</v>
      </c>
      <c r="E1843" s="285">
        <f>SUM('ADICIONES  2018'!C1843:M1843)</f>
        <v>0</v>
      </c>
      <c r="F1843" s="291"/>
      <c r="G1843" s="291"/>
      <c r="H1843" s="291"/>
      <c r="I1843" s="291"/>
      <c r="J1843" s="291"/>
      <c r="K1843" s="287">
        <f t="shared" si="1620"/>
        <v>0</v>
      </c>
      <c r="L1843" s="291"/>
      <c r="M1843" s="291"/>
      <c r="N1843" s="291"/>
      <c r="O1843" s="291"/>
      <c r="P1843" s="291"/>
      <c r="Q1843" s="291"/>
      <c r="R1843" s="287">
        <f t="shared" si="1626"/>
        <v>0</v>
      </c>
      <c r="S1843" s="291"/>
      <c r="T1843" s="291"/>
      <c r="U1843" s="291"/>
      <c r="V1843" s="291"/>
      <c r="W1843" s="291"/>
      <c r="X1843" s="291"/>
      <c r="Y1843" s="291"/>
      <c r="Z1843" s="291"/>
      <c r="AA1843" s="290">
        <f t="shared" si="1627"/>
        <v>0</v>
      </c>
      <c r="AB1843" s="290">
        <f t="shared" si="1628"/>
        <v>0</v>
      </c>
      <c r="AC1843" s="37" t="e">
        <f t="shared" si="1629"/>
        <v>#DIV/0!</v>
      </c>
    </row>
    <row r="1844" spans="2:29" ht="28.5" hidden="1" x14ac:dyDescent="0.2">
      <c r="B1844" s="97" t="s">
        <v>998</v>
      </c>
      <c r="C1844" s="98" t="s">
        <v>999</v>
      </c>
      <c r="D1844" s="291">
        <v>0</v>
      </c>
      <c r="E1844" s="285">
        <f>SUM('ADICIONES  2018'!C1844:M1844)</f>
        <v>0</v>
      </c>
      <c r="F1844" s="291"/>
      <c r="G1844" s="291"/>
      <c r="H1844" s="291"/>
      <c r="I1844" s="291"/>
      <c r="J1844" s="291"/>
      <c r="K1844" s="287">
        <f t="shared" si="1620"/>
        <v>0</v>
      </c>
      <c r="L1844" s="291"/>
      <c r="M1844" s="291"/>
      <c r="N1844" s="291"/>
      <c r="O1844" s="291"/>
      <c r="P1844" s="291"/>
      <c r="Q1844" s="291"/>
      <c r="R1844" s="287">
        <f t="shared" si="1626"/>
        <v>0</v>
      </c>
      <c r="S1844" s="291"/>
      <c r="T1844" s="291"/>
      <c r="U1844" s="291"/>
      <c r="V1844" s="291"/>
      <c r="W1844" s="291"/>
      <c r="X1844" s="291"/>
      <c r="Y1844" s="291"/>
      <c r="Z1844" s="291"/>
      <c r="AA1844" s="290">
        <f t="shared" si="1627"/>
        <v>0</v>
      </c>
      <c r="AB1844" s="290">
        <f t="shared" si="1628"/>
        <v>0</v>
      </c>
      <c r="AC1844" s="37" t="e">
        <f t="shared" si="1629"/>
        <v>#DIV/0!</v>
      </c>
    </row>
    <row r="1845" spans="2:29" ht="28.5" hidden="1" x14ac:dyDescent="0.2">
      <c r="B1845" s="97" t="s">
        <v>998</v>
      </c>
      <c r="C1845" s="98" t="s">
        <v>999</v>
      </c>
      <c r="D1845" s="291">
        <v>0</v>
      </c>
      <c r="E1845" s="285">
        <f>SUM('ADICIONES  2018'!C1845:M1845)</f>
        <v>0</v>
      </c>
      <c r="F1845" s="291"/>
      <c r="G1845" s="291"/>
      <c r="H1845" s="291"/>
      <c r="I1845" s="291"/>
      <c r="J1845" s="291"/>
      <c r="K1845" s="287">
        <f t="shared" si="1620"/>
        <v>0</v>
      </c>
      <c r="L1845" s="291"/>
      <c r="M1845" s="291"/>
      <c r="N1845" s="291"/>
      <c r="O1845" s="291"/>
      <c r="P1845" s="291"/>
      <c r="Q1845" s="291"/>
      <c r="R1845" s="287">
        <f t="shared" si="1626"/>
        <v>0</v>
      </c>
      <c r="S1845" s="291"/>
      <c r="T1845" s="291"/>
      <c r="U1845" s="291"/>
      <c r="V1845" s="291"/>
      <c r="W1845" s="291"/>
      <c r="X1845" s="291"/>
      <c r="Y1845" s="291"/>
      <c r="Z1845" s="291"/>
      <c r="AA1845" s="290">
        <f t="shared" si="1627"/>
        <v>0</v>
      </c>
      <c r="AB1845" s="290">
        <f t="shared" si="1628"/>
        <v>0</v>
      </c>
      <c r="AC1845" s="37" t="e">
        <f t="shared" si="1629"/>
        <v>#DIV/0!</v>
      </c>
    </row>
    <row r="1846" spans="2:29" ht="28.5" hidden="1" x14ac:dyDescent="0.2">
      <c r="B1846" s="97" t="s">
        <v>998</v>
      </c>
      <c r="C1846" s="98" t="s">
        <v>999</v>
      </c>
      <c r="D1846" s="291">
        <v>0</v>
      </c>
      <c r="E1846" s="285">
        <f>SUM('ADICIONES  2018'!C1846:M1846)</f>
        <v>0</v>
      </c>
      <c r="F1846" s="291"/>
      <c r="G1846" s="291"/>
      <c r="H1846" s="291"/>
      <c r="I1846" s="291"/>
      <c r="J1846" s="291"/>
      <c r="K1846" s="287">
        <f t="shared" si="1620"/>
        <v>0</v>
      </c>
      <c r="L1846" s="291"/>
      <c r="M1846" s="291"/>
      <c r="N1846" s="291"/>
      <c r="O1846" s="291"/>
      <c r="P1846" s="291"/>
      <c r="Q1846" s="291"/>
      <c r="R1846" s="287">
        <f t="shared" si="1626"/>
        <v>0</v>
      </c>
      <c r="S1846" s="291"/>
      <c r="T1846" s="291"/>
      <c r="U1846" s="291"/>
      <c r="V1846" s="291"/>
      <c r="W1846" s="291"/>
      <c r="X1846" s="291"/>
      <c r="Y1846" s="291"/>
      <c r="Z1846" s="291"/>
      <c r="AA1846" s="290">
        <f t="shared" si="1627"/>
        <v>0</v>
      </c>
      <c r="AB1846" s="290">
        <f t="shared" si="1628"/>
        <v>0</v>
      </c>
      <c r="AC1846" s="37" t="e">
        <f t="shared" si="1629"/>
        <v>#DIV/0!</v>
      </c>
    </row>
    <row r="1847" spans="2:29" ht="28.5" hidden="1" x14ac:dyDescent="0.2">
      <c r="B1847" s="97" t="s">
        <v>998</v>
      </c>
      <c r="C1847" s="98" t="s">
        <v>999</v>
      </c>
      <c r="D1847" s="291">
        <v>0</v>
      </c>
      <c r="E1847" s="285">
        <f>SUM('ADICIONES  2018'!C1847:M1847)</f>
        <v>0</v>
      </c>
      <c r="F1847" s="291"/>
      <c r="G1847" s="291"/>
      <c r="H1847" s="291"/>
      <c r="I1847" s="291"/>
      <c r="J1847" s="291"/>
      <c r="K1847" s="287">
        <f t="shared" si="1620"/>
        <v>0</v>
      </c>
      <c r="L1847" s="291"/>
      <c r="M1847" s="291"/>
      <c r="N1847" s="291"/>
      <c r="O1847" s="291"/>
      <c r="P1847" s="291"/>
      <c r="Q1847" s="291"/>
      <c r="R1847" s="287">
        <f t="shared" si="1626"/>
        <v>0</v>
      </c>
      <c r="S1847" s="291"/>
      <c r="T1847" s="291"/>
      <c r="U1847" s="291"/>
      <c r="V1847" s="291"/>
      <c r="W1847" s="291"/>
      <c r="X1847" s="291"/>
      <c r="Y1847" s="291"/>
      <c r="Z1847" s="291"/>
      <c r="AA1847" s="290">
        <f t="shared" si="1627"/>
        <v>0</v>
      </c>
      <c r="AB1847" s="290">
        <f t="shared" si="1628"/>
        <v>0</v>
      </c>
      <c r="AC1847" s="37" t="e">
        <f t="shared" si="1629"/>
        <v>#DIV/0!</v>
      </c>
    </row>
    <row r="1848" spans="2:29" ht="28.5" hidden="1" x14ac:dyDescent="0.2">
      <c r="B1848" s="97" t="s">
        <v>998</v>
      </c>
      <c r="C1848" s="98" t="s">
        <v>999</v>
      </c>
      <c r="D1848" s="291">
        <v>0</v>
      </c>
      <c r="E1848" s="285">
        <f>SUM('ADICIONES  2018'!C1848:M1848)</f>
        <v>0</v>
      </c>
      <c r="F1848" s="291"/>
      <c r="G1848" s="291"/>
      <c r="H1848" s="291"/>
      <c r="I1848" s="291"/>
      <c r="J1848" s="291"/>
      <c r="K1848" s="287">
        <f t="shared" si="1620"/>
        <v>0</v>
      </c>
      <c r="L1848" s="291"/>
      <c r="M1848" s="291"/>
      <c r="N1848" s="291"/>
      <c r="O1848" s="291"/>
      <c r="P1848" s="291"/>
      <c r="Q1848" s="291"/>
      <c r="R1848" s="287">
        <f t="shared" si="1626"/>
        <v>0</v>
      </c>
      <c r="S1848" s="291"/>
      <c r="T1848" s="291"/>
      <c r="U1848" s="291"/>
      <c r="V1848" s="291"/>
      <c r="W1848" s="291"/>
      <c r="X1848" s="291"/>
      <c r="Y1848" s="291"/>
      <c r="Z1848" s="291"/>
      <c r="AA1848" s="290">
        <f t="shared" si="1627"/>
        <v>0</v>
      </c>
      <c r="AB1848" s="290">
        <f t="shared" si="1628"/>
        <v>0</v>
      </c>
      <c r="AC1848" s="37" t="e">
        <f t="shared" si="1629"/>
        <v>#DIV/0!</v>
      </c>
    </row>
    <row r="1849" spans="2:29" ht="28.5" hidden="1" x14ac:dyDescent="0.2">
      <c r="B1849" s="97" t="s">
        <v>998</v>
      </c>
      <c r="C1849" s="98" t="s">
        <v>999</v>
      </c>
      <c r="D1849" s="291">
        <v>0</v>
      </c>
      <c r="E1849" s="285">
        <f>SUM('ADICIONES  2018'!C1849:M1849)</f>
        <v>0</v>
      </c>
      <c r="F1849" s="291"/>
      <c r="G1849" s="291"/>
      <c r="H1849" s="291"/>
      <c r="I1849" s="291"/>
      <c r="J1849" s="291"/>
      <c r="K1849" s="287">
        <f t="shared" si="1620"/>
        <v>0</v>
      </c>
      <c r="L1849" s="291"/>
      <c r="M1849" s="291"/>
      <c r="N1849" s="291"/>
      <c r="O1849" s="291"/>
      <c r="P1849" s="291"/>
      <c r="Q1849" s="291"/>
      <c r="R1849" s="287">
        <f t="shared" si="1626"/>
        <v>0</v>
      </c>
      <c r="S1849" s="291"/>
      <c r="T1849" s="291"/>
      <c r="U1849" s="291"/>
      <c r="V1849" s="291"/>
      <c r="W1849" s="291"/>
      <c r="X1849" s="291"/>
      <c r="Y1849" s="291"/>
      <c r="Z1849" s="291"/>
      <c r="AA1849" s="290">
        <f t="shared" si="1627"/>
        <v>0</v>
      </c>
      <c r="AB1849" s="290">
        <f t="shared" si="1628"/>
        <v>0</v>
      </c>
      <c r="AC1849" s="37" t="e">
        <f t="shared" si="1629"/>
        <v>#DIV/0!</v>
      </c>
    </row>
    <row r="1850" spans="2:29" ht="28.5" hidden="1" x14ac:dyDescent="0.2">
      <c r="B1850" s="97" t="s">
        <v>998</v>
      </c>
      <c r="C1850" s="98" t="s">
        <v>999</v>
      </c>
      <c r="D1850" s="291">
        <v>0</v>
      </c>
      <c r="E1850" s="285">
        <f>SUM('ADICIONES  2018'!C1850:M1850)</f>
        <v>0</v>
      </c>
      <c r="F1850" s="291"/>
      <c r="G1850" s="291"/>
      <c r="H1850" s="291"/>
      <c r="I1850" s="291"/>
      <c r="J1850" s="291"/>
      <c r="K1850" s="287">
        <f t="shared" si="1620"/>
        <v>0</v>
      </c>
      <c r="L1850" s="291"/>
      <c r="M1850" s="291"/>
      <c r="N1850" s="291"/>
      <c r="O1850" s="291"/>
      <c r="P1850" s="291"/>
      <c r="Q1850" s="291"/>
      <c r="R1850" s="287">
        <f t="shared" si="1626"/>
        <v>0</v>
      </c>
      <c r="S1850" s="291"/>
      <c r="T1850" s="291"/>
      <c r="U1850" s="291"/>
      <c r="V1850" s="291"/>
      <c r="W1850" s="291"/>
      <c r="X1850" s="291"/>
      <c r="Y1850" s="291"/>
      <c r="Z1850" s="291"/>
      <c r="AA1850" s="290">
        <f t="shared" si="1627"/>
        <v>0</v>
      </c>
      <c r="AB1850" s="290">
        <f t="shared" si="1628"/>
        <v>0</v>
      </c>
      <c r="AC1850" s="37" t="e">
        <f t="shared" si="1629"/>
        <v>#DIV/0!</v>
      </c>
    </row>
    <row r="1851" spans="2:29" ht="28.5" hidden="1" x14ac:dyDescent="0.2">
      <c r="B1851" s="97" t="s">
        <v>998</v>
      </c>
      <c r="C1851" s="98" t="s">
        <v>999</v>
      </c>
      <c r="D1851" s="291">
        <v>0</v>
      </c>
      <c r="E1851" s="285">
        <f>SUM('ADICIONES  2018'!C1851:M1851)</f>
        <v>0</v>
      </c>
      <c r="F1851" s="291"/>
      <c r="G1851" s="291"/>
      <c r="H1851" s="291"/>
      <c r="I1851" s="291"/>
      <c r="J1851" s="291"/>
      <c r="K1851" s="287">
        <f t="shared" si="1620"/>
        <v>0</v>
      </c>
      <c r="L1851" s="291"/>
      <c r="M1851" s="291"/>
      <c r="N1851" s="291"/>
      <c r="O1851" s="291"/>
      <c r="P1851" s="291"/>
      <c r="Q1851" s="291"/>
      <c r="R1851" s="287">
        <f t="shared" si="1626"/>
        <v>0</v>
      </c>
      <c r="S1851" s="291"/>
      <c r="T1851" s="291"/>
      <c r="U1851" s="291"/>
      <c r="V1851" s="291"/>
      <c r="W1851" s="291"/>
      <c r="X1851" s="291"/>
      <c r="Y1851" s="291"/>
      <c r="Z1851" s="291"/>
      <c r="AA1851" s="290">
        <f t="shared" si="1627"/>
        <v>0</v>
      </c>
      <c r="AB1851" s="290">
        <f t="shared" si="1628"/>
        <v>0</v>
      </c>
      <c r="AC1851" s="37" t="e">
        <f t="shared" si="1629"/>
        <v>#DIV/0!</v>
      </c>
    </row>
    <row r="1852" spans="2:29" ht="28.5" hidden="1" x14ac:dyDescent="0.2">
      <c r="B1852" s="97" t="s">
        <v>998</v>
      </c>
      <c r="C1852" s="98" t="s">
        <v>999</v>
      </c>
      <c r="D1852" s="291">
        <v>0</v>
      </c>
      <c r="E1852" s="285">
        <f>SUM('ADICIONES  2018'!C1852:M1852)</f>
        <v>0</v>
      </c>
      <c r="F1852" s="291"/>
      <c r="G1852" s="291"/>
      <c r="H1852" s="291"/>
      <c r="I1852" s="291"/>
      <c r="J1852" s="291"/>
      <c r="K1852" s="287">
        <f t="shared" si="1620"/>
        <v>0</v>
      </c>
      <c r="L1852" s="291"/>
      <c r="M1852" s="291"/>
      <c r="N1852" s="291"/>
      <c r="O1852" s="291"/>
      <c r="P1852" s="291"/>
      <c r="Q1852" s="291"/>
      <c r="R1852" s="287">
        <f t="shared" si="1626"/>
        <v>0</v>
      </c>
      <c r="S1852" s="291"/>
      <c r="T1852" s="291"/>
      <c r="U1852" s="291"/>
      <c r="V1852" s="291"/>
      <c r="W1852" s="291"/>
      <c r="X1852" s="291"/>
      <c r="Y1852" s="291"/>
      <c r="Z1852" s="291"/>
      <c r="AA1852" s="290">
        <f t="shared" si="1627"/>
        <v>0</v>
      </c>
      <c r="AB1852" s="290">
        <f t="shared" si="1628"/>
        <v>0</v>
      </c>
      <c r="AC1852" s="37" t="e">
        <f t="shared" si="1629"/>
        <v>#DIV/0!</v>
      </c>
    </row>
    <row r="1853" spans="2:29" ht="28.5" hidden="1" x14ac:dyDescent="0.2">
      <c r="B1853" s="97" t="s">
        <v>998</v>
      </c>
      <c r="C1853" s="98" t="s">
        <v>999</v>
      </c>
      <c r="D1853" s="291">
        <v>0</v>
      </c>
      <c r="E1853" s="285">
        <f>SUM('ADICIONES  2018'!C1853:M1853)</f>
        <v>0</v>
      </c>
      <c r="F1853" s="291"/>
      <c r="G1853" s="291"/>
      <c r="H1853" s="291"/>
      <c r="I1853" s="291"/>
      <c r="J1853" s="291"/>
      <c r="K1853" s="287">
        <f t="shared" si="1620"/>
        <v>0</v>
      </c>
      <c r="L1853" s="291"/>
      <c r="M1853" s="291"/>
      <c r="N1853" s="291"/>
      <c r="O1853" s="291"/>
      <c r="P1853" s="291"/>
      <c r="Q1853" s="291"/>
      <c r="R1853" s="287">
        <f t="shared" si="1626"/>
        <v>0</v>
      </c>
      <c r="S1853" s="291"/>
      <c r="T1853" s="291"/>
      <c r="U1853" s="291"/>
      <c r="V1853" s="291"/>
      <c r="W1853" s="291"/>
      <c r="X1853" s="291"/>
      <c r="Y1853" s="291"/>
      <c r="Z1853" s="291"/>
      <c r="AA1853" s="290">
        <f t="shared" si="1627"/>
        <v>0</v>
      </c>
      <c r="AB1853" s="290">
        <f t="shared" si="1628"/>
        <v>0</v>
      </c>
      <c r="AC1853" s="37" t="e">
        <f t="shared" si="1629"/>
        <v>#DIV/0!</v>
      </c>
    </row>
    <row r="1854" spans="2:29" ht="28.5" hidden="1" x14ac:dyDescent="0.2">
      <c r="B1854" s="97" t="s">
        <v>998</v>
      </c>
      <c r="C1854" s="98" t="s">
        <v>999</v>
      </c>
      <c r="D1854" s="291">
        <v>0</v>
      </c>
      <c r="E1854" s="285">
        <f>SUM('ADICIONES  2018'!C1854:M1854)</f>
        <v>0</v>
      </c>
      <c r="F1854" s="291"/>
      <c r="G1854" s="291"/>
      <c r="H1854" s="291"/>
      <c r="I1854" s="291"/>
      <c r="J1854" s="291"/>
      <c r="K1854" s="287">
        <f t="shared" si="1620"/>
        <v>0</v>
      </c>
      <c r="L1854" s="291"/>
      <c r="M1854" s="291"/>
      <c r="N1854" s="291"/>
      <c r="O1854" s="291"/>
      <c r="P1854" s="291"/>
      <c r="Q1854" s="291"/>
      <c r="R1854" s="287">
        <f t="shared" si="1626"/>
        <v>0</v>
      </c>
      <c r="S1854" s="291"/>
      <c r="T1854" s="291"/>
      <c r="U1854" s="291"/>
      <c r="V1854" s="291"/>
      <c r="W1854" s="291"/>
      <c r="X1854" s="291"/>
      <c r="Y1854" s="291"/>
      <c r="Z1854" s="291"/>
      <c r="AA1854" s="290">
        <f t="shared" si="1627"/>
        <v>0</v>
      </c>
      <c r="AB1854" s="290">
        <f t="shared" si="1628"/>
        <v>0</v>
      </c>
      <c r="AC1854" s="37" t="e">
        <f t="shared" si="1629"/>
        <v>#DIV/0!</v>
      </c>
    </row>
    <row r="1855" spans="2:29" ht="28.5" hidden="1" x14ac:dyDescent="0.2">
      <c r="B1855" s="97" t="s">
        <v>998</v>
      </c>
      <c r="C1855" s="98" t="s">
        <v>999</v>
      </c>
      <c r="D1855" s="291">
        <v>0</v>
      </c>
      <c r="E1855" s="285">
        <f>SUM('ADICIONES  2018'!C1855:M1855)</f>
        <v>0</v>
      </c>
      <c r="F1855" s="291"/>
      <c r="G1855" s="291"/>
      <c r="H1855" s="291"/>
      <c r="I1855" s="291"/>
      <c r="J1855" s="291"/>
      <c r="K1855" s="287">
        <f t="shared" si="1620"/>
        <v>0</v>
      </c>
      <c r="L1855" s="291"/>
      <c r="M1855" s="291"/>
      <c r="N1855" s="291"/>
      <c r="O1855" s="291"/>
      <c r="P1855" s="291"/>
      <c r="Q1855" s="291"/>
      <c r="R1855" s="287">
        <f t="shared" si="1626"/>
        <v>0</v>
      </c>
      <c r="S1855" s="291"/>
      <c r="T1855" s="291"/>
      <c r="U1855" s="291"/>
      <c r="V1855" s="291"/>
      <c r="W1855" s="291"/>
      <c r="X1855" s="291"/>
      <c r="Y1855" s="291"/>
      <c r="Z1855" s="291"/>
      <c r="AA1855" s="290">
        <f t="shared" si="1627"/>
        <v>0</v>
      </c>
      <c r="AB1855" s="290">
        <f t="shared" si="1628"/>
        <v>0</v>
      </c>
      <c r="AC1855" s="37" t="e">
        <f t="shared" si="1629"/>
        <v>#DIV/0!</v>
      </c>
    </row>
    <row r="1856" spans="2:29" ht="28.5" hidden="1" x14ac:dyDescent="0.2">
      <c r="B1856" s="97" t="s">
        <v>998</v>
      </c>
      <c r="C1856" s="98" t="s">
        <v>999</v>
      </c>
      <c r="D1856" s="291">
        <v>0</v>
      </c>
      <c r="E1856" s="285">
        <f>SUM('ADICIONES  2018'!C1856:M1856)</f>
        <v>0</v>
      </c>
      <c r="F1856" s="291"/>
      <c r="G1856" s="291"/>
      <c r="H1856" s="291"/>
      <c r="I1856" s="291"/>
      <c r="J1856" s="291"/>
      <c r="K1856" s="287">
        <f t="shared" si="1620"/>
        <v>0</v>
      </c>
      <c r="L1856" s="291"/>
      <c r="M1856" s="291"/>
      <c r="N1856" s="291"/>
      <c r="O1856" s="291"/>
      <c r="P1856" s="291"/>
      <c r="Q1856" s="291"/>
      <c r="R1856" s="287">
        <f t="shared" si="1626"/>
        <v>0</v>
      </c>
      <c r="S1856" s="291"/>
      <c r="T1856" s="291"/>
      <c r="U1856" s="291"/>
      <c r="V1856" s="291"/>
      <c r="W1856" s="291"/>
      <c r="X1856" s="291"/>
      <c r="Y1856" s="291"/>
      <c r="Z1856" s="291"/>
      <c r="AA1856" s="290">
        <f t="shared" si="1627"/>
        <v>0</v>
      </c>
      <c r="AB1856" s="290">
        <f t="shared" si="1628"/>
        <v>0</v>
      </c>
      <c r="AC1856" s="37" t="e">
        <f t="shared" si="1629"/>
        <v>#DIV/0!</v>
      </c>
    </row>
    <row r="1857" spans="2:29" ht="28.5" hidden="1" x14ac:dyDescent="0.2">
      <c r="B1857" s="97" t="s">
        <v>998</v>
      </c>
      <c r="C1857" s="98" t="s">
        <v>999</v>
      </c>
      <c r="D1857" s="291">
        <v>0</v>
      </c>
      <c r="E1857" s="285">
        <f>SUM('ADICIONES  2018'!C1857:M1857)</f>
        <v>0</v>
      </c>
      <c r="F1857" s="291"/>
      <c r="G1857" s="291"/>
      <c r="H1857" s="291"/>
      <c r="I1857" s="291"/>
      <c r="J1857" s="291"/>
      <c r="K1857" s="287">
        <f t="shared" ref="K1857:K1920" si="1630">+D1857+E1857-F1857+G1857-H1857</f>
        <v>0</v>
      </c>
      <c r="L1857" s="291"/>
      <c r="M1857" s="291"/>
      <c r="N1857" s="291"/>
      <c r="O1857" s="291"/>
      <c r="P1857" s="291"/>
      <c r="Q1857" s="291"/>
      <c r="R1857" s="287">
        <f t="shared" si="1626"/>
        <v>0</v>
      </c>
      <c r="S1857" s="291"/>
      <c r="T1857" s="291"/>
      <c r="U1857" s="291"/>
      <c r="V1857" s="291"/>
      <c r="W1857" s="291"/>
      <c r="X1857" s="291"/>
      <c r="Y1857" s="291"/>
      <c r="Z1857" s="291"/>
      <c r="AA1857" s="290">
        <f t="shared" si="1627"/>
        <v>0</v>
      </c>
      <c r="AB1857" s="290">
        <f t="shared" si="1628"/>
        <v>0</v>
      </c>
      <c r="AC1857" s="37" t="e">
        <f t="shared" si="1629"/>
        <v>#DIV/0!</v>
      </c>
    </row>
    <row r="1858" spans="2:29" ht="28.5" hidden="1" x14ac:dyDescent="0.2">
      <c r="B1858" s="97" t="s">
        <v>998</v>
      </c>
      <c r="C1858" s="98" t="s">
        <v>999</v>
      </c>
      <c r="D1858" s="291">
        <v>0</v>
      </c>
      <c r="E1858" s="285">
        <f>SUM('ADICIONES  2018'!C1858:M1858)</f>
        <v>0</v>
      </c>
      <c r="F1858" s="291"/>
      <c r="G1858" s="291"/>
      <c r="H1858" s="291"/>
      <c r="I1858" s="291"/>
      <c r="J1858" s="291"/>
      <c r="K1858" s="287">
        <f t="shared" si="1630"/>
        <v>0</v>
      </c>
      <c r="L1858" s="291"/>
      <c r="M1858" s="291"/>
      <c r="N1858" s="291"/>
      <c r="O1858" s="291"/>
      <c r="P1858" s="291"/>
      <c r="Q1858" s="291"/>
      <c r="R1858" s="287">
        <f t="shared" si="1626"/>
        <v>0</v>
      </c>
      <c r="S1858" s="291"/>
      <c r="T1858" s="291"/>
      <c r="U1858" s="291"/>
      <c r="V1858" s="291"/>
      <c r="W1858" s="291"/>
      <c r="X1858" s="291"/>
      <c r="Y1858" s="291"/>
      <c r="Z1858" s="291"/>
      <c r="AA1858" s="290">
        <f t="shared" si="1627"/>
        <v>0</v>
      </c>
      <c r="AB1858" s="290">
        <f t="shared" si="1628"/>
        <v>0</v>
      </c>
      <c r="AC1858" s="37" t="e">
        <f t="shared" si="1629"/>
        <v>#DIV/0!</v>
      </c>
    </row>
    <row r="1859" spans="2:29" ht="28.5" hidden="1" x14ac:dyDescent="0.2">
      <c r="B1859" s="97" t="s">
        <v>998</v>
      </c>
      <c r="C1859" s="98" t="s">
        <v>999</v>
      </c>
      <c r="D1859" s="291">
        <v>0</v>
      </c>
      <c r="E1859" s="285">
        <f>SUM('ADICIONES  2018'!C1859:M1859)</f>
        <v>0</v>
      </c>
      <c r="F1859" s="291"/>
      <c r="G1859" s="291"/>
      <c r="H1859" s="291"/>
      <c r="I1859" s="291"/>
      <c r="J1859" s="291"/>
      <c r="K1859" s="287">
        <f t="shared" si="1630"/>
        <v>0</v>
      </c>
      <c r="L1859" s="291"/>
      <c r="M1859" s="291"/>
      <c r="N1859" s="291"/>
      <c r="O1859" s="291"/>
      <c r="P1859" s="291"/>
      <c r="Q1859" s="291"/>
      <c r="R1859" s="287">
        <f t="shared" si="1626"/>
        <v>0</v>
      </c>
      <c r="S1859" s="291"/>
      <c r="T1859" s="291"/>
      <c r="U1859" s="291"/>
      <c r="V1859" s="291"/>
      <c r="W1859" s="291"/>
      <c r="X1859" s="291"/>
      <c r="Y1859" s="291"/>
      <c r="Z1859" s="291"/>
      <c r="AA1859" s="290">
        <f t="shared" si="1627"/>
        <v>0</v>
      </c>
      <c r="AB1859" s="290">
        <f t="shared" si="1628"/>
        <v>0</v>
      </c>
      <c r="AC1859" s="37" t="e">
        <f t="shared" si="1629"/>
        <v>#DIV/0!</v>
      </c>
    </row>
    <row r="1860" spans="2:29" ht="28.5" hidden="1" x14ac:dyDescent="0.2">
      <c r="B1860" s="97" t="s">
        <v>998</v>
      </c>
      <c r="C1860" s="98" t="s">
        <v>999</v>
      </c>
      <c r="D1860" s="291">
        <v>0</v>
      </c>
      <c r="E1860" s="285">
        <f>SUM('ADICIONES  2018'!C1860:M1860)</f>
        <v>0</v>
      </c>
      <c r="F1860" s="291"/>
      <c r="G1860" s="291"/>
      <c r="H1860" s="291"/>
      <c r="I1860" s="291"/>
      <c r="J1860" s="291"/>
      <c r="K1860" s="287">
        <f t="shared" si="1630"/>
        <v>0</v>
      </c>
      <c r="L1860" s="291"/>
      <c r="M1860" s="291"/>
      <c r="N1860" s="291"/>
      <c r="O1860" s="291"/>
      <c r="P1860" s="291"/>
      <c r="Q1860" s="291"/>
      <c r="R1860" s="287">
        <f t="shared" si="1626"/>
        <v>0</v>
      </c>
      <c r="S1860" s="291"/>
      <c r="T1860" s="291"/>
      <c r="U1860" s="291"/>
      <c r="V1860" s="291"/>
      <c r="W1860" s="291"/>
      <c r="X1860" s="291"/>
      <c r="Y1860" s="291"/>
      <c r="Z1860" s="291"/>
      <c r="AA1860" s="290">
        <f t="shared" si="1627"/>
        <v>0</v>
      </c>
      <c r="AB1860" s="290">
        <f t="shared" si="1628"/>
        <v>0</v>
      </c>
      <c r="AC1860" s="37" t="e">
        <f t="shared" si="1629"/>
        <v>#DIV/0!</v>
      </c>
    </row>
    <row r="1861" spans="2:29" ht="28.5" hidden="1" x14ac:dyDescent="0.2">
      <c r="B1861" s="97" t="s">
        <v>998</v>
      </c>
      <c r="C1861" s="98" t="s">
        <v>999</v>
      </c>
      <c r="D1861" s="291">
        <v>0</v>
      </c>
      <c r="E1861" s="285">
        <f>SUM('ADICIONES  2018'!C1861:M1861)</f>
        <v>0</v>
      </c>
      <c r="F1861" s="291"/>
      <c r="G1861" s="291"/>
      <c r="H1861" s="291"/>
      <c r="I1861" s="291"/>
      <c r="J1861" s="291"/>
      <c r="K1861" s="287">
        <f t="shared" si="1630"/>
        <v>0</v>
      </c>
      <c r="L1861" s="291"/>
      <c r="M1861" s="291"/>
      <c r="N1861" s="291"/>
      <c r="O1861" s="291"/>
      <c r="P1861" s="291"/>
      <c r="Q1861" s="291"/>
      <c r="R1861" s="287">
        <f t="shared" si="1626"/>
        <v>0</v>
      </c>
      <c r="S1861" s="291"/>
      <c r="T1861" s="291"/>
      <c r="U1861" s="291"/>
      <c r="V1861" s="291"/>
      <c r="W1861" s="291"/>
      <c r="X1861" s="291"/>
      <c r="Y1861" s="291"/>
      <c r="Z1861" s="291"/>
      <c r="AA1861" s="290">
        <f t="shared" si="1627"/>
        <v>0</v>
      </c>
      <c r="AB1861" s="290">
        <f t="shared" si="1628"/>
        <v>0</v>
      </c>
      <c r="AC1861" s="37" t="e">
        <f t="shared" si="1629"/>
        <v>#DIV/0!</v>
      </c>
    </row>
    <row r="1862" spans="2:29" ht="28.5" hidden="1" x14ac:dyDescent="0.2">
      <c r="B1862" s="97" t="s">
        <v>998</v>
      </c>
      <c r="C1862" s="98" t="s">
        <v>999</v>
      </c>
      <c r="D1862" s="291">
        <v>0</v>
      </c>
      <c r="E1862" s="285">
        <f>SUM('ADICIONES  2018'!C1862:M1862)</f>
        <v>0</v>
      </c>
      <c r="F1862" s="291"/>
      <c r="G1862" s="291"/>
      <c r="H1862" s="291"/>
      <c r="I1862" s="291"/>
      <c r="J1862" s="291"/>
      <c r="K1862" s="287">
        <f t="shared" si="1630"/>
        <v>0</v>
      </c>
      <c r="L1862" s="291"/>
      <c r="M1862" s="291"/>
      <c r="N1862" s="291"/>
      <c r="O1862" s="291"/>
      <c r="P1862" s="291"/>
      <c r="Q1862" s="291"/>
      <c r="R1862" s="287">
        <f t="shared" si="1626"/>
        <v>0</v>
      </c>
      <c r="S1862" s="291"/>
      <c r="T1862" s="291"/>
      <c r="U1862" s="291"/>
      <c r="V1862" s="291"/>
      <c r="W1862" s="291"/>
      <c r="X1862" s="291"/>
      <c r="Y1862" s="291"/>
      <c r="Z1862" s="291"/>
      <c r="AA1862" s="290">
        <f t="shared" si="1627"/>
        <v>0</v>
      </c>
      <c r="AB1862" s="290">
        <f t="shared" si="1628"/>
        <v>0</v>
      </c>
      <c r="AC1862" s="37" t="e">
        <f t="shared" si="1629"/>
        <v>#DIV/0!</v>
      </c>
    </row>
    <row r="1863" spans="2:29" ht="28.5" hidden="1" x14ac:dyDescent="0.2">
      <c r="B1863" s="97" t="s">
        <v>998</v>
      </c>
      <c r="C1863" s="98" t="s">
        <v>999</v>
      </c>
      <c r="D1863" s="291">
        <v>0</v>
      </c>
      <c r="E1863" s="285">
        <f>SUM('ADICIONES  2018'!C1863:M1863)</f>
        <v>0</v>
      </c>
      <c r="F1863" s="291"/>
      <c r="G1863" s="291"/>
      <c r="H1863" s="291"/>
      <c r="I1863" s="291"/>
      <c r="J1863" s="291"/>
      <c r="K1863" s="287">
        <f t="shared" si="1630"/>
        <v>0</v>
      </c>
      <c r="L1863" s="291"/>
      <c r="M1863" s="291"/>
      <c r="N1863" s="291"/>
      <c r="O1863" s="291"/>
      <c r="P1863" s="291"/>
      <c r="Q1863" s="291"/>
      <c r="R1863" s="287">
        <f t="shared" si="1626"/>
        <v>0</v>
      </c>
      <c r="S1863" s="291"/>
      <c r="T1863" s="291"/>
      <c r="U1863" s="291"/>
      <c r="V1863" s="291"/>
      <c r="W1863" s="291"/>
      <c r="X1863" s="291"/>
      <c r="Y1863" s="291"/>
      <c r="Z1863" s="291"/>
      <c r="AA1863" s="290">
        <f t="shared" si="1627"/>
        <v>0</v>
      </c>
      <c r="AB1863" s="290">
        <f t="shared" si="1628"/>
        <v>0</v>
      </c>
      <c r="AC1863" s="37" t="e">
        <f t="shared" si="1629"/>
        <v>#DIV/0!</v>
      </c>
    </row>
    <row r="1864" spans="2:29" ht="28.5" hidden="1" x14ac:dyDescent="0.2">
      <c r="B1864" s="97" t="s">
        <v>998</v>
      </c>
      <c r="C1864" s="98" t="s">
        <v>999</v>
      </c>
      <c r="D1864" s="291">
        <v>0</v>
      </c>
      <c r="E1864" s="285">
        <f>SUM('ADICIONES  2018'!C1864:M1864)</f>
        <v>0</v>
      </c>
      <c r="F1864" s="291"/>
      <c r="G1864" s="291"/>
      <c r="H1864" s="291"/>
      <c r="I1864" s="291"/>
      <c r="J1864" s="291"/>
      <c r="K1864" s="287">
        <f t="shared" si="1630"/>
        <v>0</v>
      </c>
      <c r="L1864" s="291"/>
      <c r="M1864" s="291"/>
      <c r="N1864" s="291"/>
      <c r="O1864" s="291"/>
      <c r="P1864" s="291"/>
      <c r="Q1864" s="291"/>
      <c r="R1864" s="287">
        <f t="shared" si="1626"/>
        <v>0</v>
      </c>
      <c r="S1864" s="291"/>
      <c r="T1864" s="291"/>
      <c r="U1864" s="291"/>
      <c r="V1864" s="291"/>
      <c r="W1864" s="291"/>
      <c r="X1864" s="291"/>
      <c r="Y1864" s="291"/>
      <c r="Z1864" s="291"/>
      <c r="AA1864" s="290">
        <f t="shared" si="1627"/>
        <v>0</v>
      </c>
      <c r="AB1864" s="290">
        <f t="shared" si="1628"/>
        <v>0</v>
      </c>
      <c r="AC1864" s="37" t="e">
        <f t="shared" si="1629"/>
        <v>#DIV/0!</v>
      </c>
    </row>
    <row r="1865" spans="2:29" ht="28.5" hidden="1" x14ac:dyDescent="0.2">
      <c r="B1865" s="97" t="s">
        <v>998</v>
      </c>
      <c r="C1865" s="98" t="s">
        <v>999</v>
      </c>
      <c r="D1865" s="291">
        <v>0</v>
      </c>
      <c r="E1865" s="285">
        <f>SUM('ADICIONES  2018'!C1865:M1865)</f>
        <v>0</v>
      </c>
      <c r="F1865" s="291"/>
      <c r="G1865" s="291"/>
      <c r="H1865" s="291"/>
      <c r="I1865" s="291"/>
      <c r="J1865" s="291"/>
      <c r="K1865" s="287">
        <f t="shared" si="1630"/>
        <v>0</v>
      </c>
      <c r="L1865" s="291"/>
      <c r="M1865" s="291"/>
      <c r="N1865" s="291"/>
      <c r="O1865" s="291"/>
      <c r="P1865" s="291"/>
      <c r="Q1865" s="291"/>
      <c r="R1865" s="287">
        <f t="shared" si="1626"/>
        <v>0</v>
      </c>
      <c r="S1865" s="291"/>
      <c r="T1865" s="291"/>
      <c r="U1865" s="291"/>
      <c r="V1865" s="291"/>
      <c r="W1865" s="291"/>
      <c r="X1865" s="291"/>
      <c r="Y1865" s="291"/>
      <c r="Z1865" s="291"/>
      <c r="AA1865" s="290">
        <f t="shared" si="1627"/>
        <v>0</v>
      </c>
      <c r="AB1865" s="290">
        <f t="shared" si="1628"/>
        <v>0</v>
      </c>
      <c r="AC1865" s="37" t="e">
        <f t="shared" si="1629"/>
        <v>#DIV/0!</v>
      </c>
    </row>
    <row r="1866" spans="2:29" ht="28.5" hidden="1" x14ac:dyDescent="0.2">
      <c r="B1866" s="97" t="s">
        <v>998</v>
      </c>
      <c r="C1866" s="98" t="s">
        <v>999</v>
      </c>
      <c r="D1866" s="291">
        <v>0</v>
      </c>
      <c r="E1866" s="285">
        <f>SUM('ADICIONES  2018'!C1866:M1866)</f>
        <v>0</v>
      </c>
      <c r="F1866" s="291"/>
      <c r="G1866" s="291"/>
      <c r="H1866" s="291"/>
      <c r="I1866" s="291"/>
      <c r="J1866" s="291"/>
      <c r="K1866" s="287">
        <f t="shared" si="1630"/>
        <v>0</v>
      </c>
      <c r="L1866" s="291"/>
      <c r="M1866" s="291"/>
      <c r="N1866" s="291"/>
      <c r="O1866" s="291"/>
      <c r="P1866" s="291"/>
      <c r="Q1866" s="291"/>
      <c r="R1866" s="287">
        <f t="shared" ref="R1866:R1929" si="1631">SUM(L1866:Q1866)</f>
        <v>0</v>
      </c>
      <c r="S1866" s="291"/>
      <c r="T1866" s="291"/>
      <c r="U1866" s="291"/>
      <c r="V1866" s="291"/>
      <c r="W1866" s="291"/>
      <c r="X1866" s="291"/>
      <c r="Y1866" s="291"/>
      <c r="Z1866" s="291"/>
      <c r="AA1866" s="290">
        <f t="shared" si="1627"/>
        <v>0</v>
      </c>
      <c r="AB1866" s="290">
        <f t="shared" si="1628"/>
        <v>0</v>
      </c>
      <c r="AC1866" s="37" t="e">
        <f t="shared" si="1629"/>
        <v>#DIV/0!</v>
      </c>
    </row>
    <row r="1867" spans="2:29" ht="28.5" hidden="1" x14ac:dyDescent="0.2">
      <c r="B1867" s="97" t="s">
        <v>998</v>
      </c>
      <c r="C1867" s="98" t="s">
        <v>999</v>
      </c>
      <c r="D1867" s="291">
        <v>0</v>
      </c>
      <c r="E1867" s="285">
        <f>SUM('ADICIONES  2018'!C1867:M1867)</f>
        <v>0</v>
      </c>
      <c r="F1867" s="291"/>
      <c r="G1867" s="291"/>
      <c r="H1867" s="291"/>
      <c r="I1867" s="291"/>
      <c r="J1867" s="291"/>
      <c r="K1867" s="287">
        <f t="shared" si="1630"/>
        <v>0</v>
      </c>
      <c r="L1867" s="291"/>
      <c r="M1867" s="291"/>
      <c r="N1867" s="291"/>
      <c r="O1867" s="291"/>
      <c r="P1867" s="291"/>
      <c r="Q1867" s="291"/>
      <c r="R1867" s="287">
        <f t="shared" si="1631"/>
        <v>0</v>
      </c>
      <c r="S1867" s="291"/>
      <c r="T1867" s="291"/>
      <c r="U1867" s="291"/>
      <c r="V1867" s="291"/>
      <c r="W1867" s="291"/>
      <c r="X1867" s="291"/>
      <c r="Y1867" s="291"/>
      <c r="Z1867" s="291"/>
      <c r="AA1867" s="290">
        <f t="shared" ref="AA1867:AA1930" si="1632">SUM(S1867:Z1867)</f>
        <v>0</v>
      </c>
      <c r="AB1867" s="290">
        <f t="shared" ref="AB1867:AB1930" si="1633">+AA1867+R1867</f>
        <v>0</v>
      </c>
      <c r="AC1867" s="37" t="e">
        <f t="shared" si="1629"/>
        <v>#DIV/0!</v>
      </c>
    </row>
    <row r="1868" spans="2:29" ht="28.5" hidden="1" x14ac:dyDescent="0.2">
      <c r="B1868" s="97" t="s">
        <v>998</v>
      </c>
      <c r="C1868" s="98" t="s">
        <v>999</v>
      </c>
      <c r="D1868" s="291">
        <v>0</v>
      </c>
      <c r="E1868" s="285">
        <f>SUM('ADICIONES  2018'!C1868:M1868)</f>
        <v>0</v>
      </c>
      <c r="F1868" s="291"/>
      <c r="G1868" s="291"/>
      <c r="H1868" s="291"/>
      <c r="I1868" s="291"/>
      <c r="J1868" s="291"/>
      <c r="K1868" s="287">
        <f t="shared" si="1630"/>
        <v>0</v>
      </c>
      <c r="L1868" s="291"/>
      <c r="M1868" s="291"/>
      <c r="N1868" s="291"/>
      <c r="O1868" s="291"/>
      <c r="P1868" s="291"/>
      <c r="Q1868" s="291"/>
      <c r="R1868" s="287">
        <f t="shared" si="1631"/>
        <v>0</v>
      </c>
      <c r="S1868" s="291"/>
      <c r="T1868" s="291"/>
      <c r="U1868" s="291"/>
      <c r="V1868" s="291"/>
      <c r="W1868" s="291"/>
      <c r="X1868" s="291"/>
      <c r="Y1868" s="291"/>
      <c r="Z1868" s="291"/>
      <c r="AA1868" s="290">
        <f t="shared" si="1632"/>
        <v>0</v>
      </c>
      <c r="AB1868" s="290">
        <f t="shared" si="1633"/>
        <v>0</v>
      </c>
      <c r="AC1868" s="37" t="e">
        <f t="shared" si="1629"/>
        <v>#DIV/0!</v>
      </c>
    </row>
    <row r="1869" spans="2:29" ht="28.5" hidden="1" x14ac:dyDescent="0.2">
      <c r="B1869" s="97" t="s">
        <v>998</v>
      </c>
      <c r="C1869" s="98" t="s">
        <v>999</v>
      </c>
      <c r="D1869" s="291">
        <v>0</v>
      </c>
      <c r="E1869" s="285">
        <f>SUM('ADICIONES  2018'!C1869:M1869)</f>
        <v>0</v>
      </c>
      <c r="F1869" s="291"/>
      <c r="G1869" s="291"/>
      <c r="H1869" s="291"/>
      <c r="I1869" s="291"/>
      <c r="J1869" s="291"/>
      <c r="K1869" s="287">
        <f t="shared" si="1630"/>
        <v>0</v>
      </c>
      <c r="L1869" s="291"/>
      <c r="M1869" s="291"/>
      <c r="N1869" s="291"/>
      <c r="O1869" s="291"/>
      <c r="P1869" s="291"/>
      <c r="Q1869" s="291"/>
      <c r="R1869" s="287">
        <f t="shared" si="1631"/>
        <v>0</v>
      </c>
      <c r="S1869" s="291"/>
      <c r="T1869" s="291"/>
      <c r="U1869" s="291"/>
      <c r="V1869" s="291"/>
      <c r="W1869" s="291"/>
      <c r="X1869" s="291"/>
      <c r="Y1869" s="291"/>
      <c r="Z1869" s="291"/>
      <c r="AA1869" s="290">
        <f t="shared" si="1632"/>
        <v>0</v>
      </c>
      <c r="AB1869" s="290">
        <f t="shared" si="1633"/>
        <v>0</v>
      </c>
      <c r="AC1869" s="37" t="e">
        <f t="shared" si="1629"/>
        <v>#DIV/0!</v>
      </c>
    </row>
    <row r="1870" spans="2:29" ht="28.5" hidden="1" x14ac:dyDescent="0.2">
      <c r="B1870" s="97" t="s">
        <v>998</v>
      </c>
      <c r="C1870" s="98" t="s">
        <v>999</v>
      </c>
      <c r="D1870" s="291">
        <v>0</v>
      </c>
      <c r="E1870" s="285">
        <f>SUM('ADICIONES  2018'!C1870:M1870)</f>
        <v>0</v>
      </c>
      <c r="F1870" s="291"/>
      <c r="G1870" s="291"/>
      <c r="H1870" s="291"/>
      <c r="I1870" s="291"/>
      <c r="J1870" s="291"/>
      <c r="K1870" s="287">
        <f t="shared" si="1630"/>
        <v>0</v>
      </c>
      <c r="L1870" s="291"/>
      <c r="M1870" s="291"/>
      <c r="N1870" s="291"/>
      <c r="O1870" s="291"/>
      <c r="P1870" s="291"/>
      <c r="Q1870" s="291"/>
      <c r="R1870" s="287">
        <f t="shared" si="1631"/>
        <v>0</v>
      </c>
      <c r="S1870" s="291"/>
      <c r="T1870" s="291"/>
      <c r="U1870" s="291"/>
      <c r="V1870" s="291"/>
      <c r="W1870" s="291"/>
      <c r="X1870" s="291"/>
      <c r="Y1870" s="291"/>
      <c r="Z1870" s="291"/>
      <c r="AA1870" s="290">
        <f t="shared" si="1632"/>
        <v>0</v>
      </c>
      <c r="AB1870" s="290">
        <f t="shared" si="1633"/>
        <v>0</v>
      </c>
      <c r="AC1870" s="37" t="e">
        <f t="shared" si="1629"/>
        <v>#DIV/0!</v>
      </c>
    </row>
    <row r="1871" spans="2:29" ht="28.5" hidden="1" x14ac:dyDescent="0.2">
      <c r="B1871" s="97" t="s">
        <v>998</v>
      </c>
      <c r="C1871" s="98" t="s">
        <v>999</v>
      </c>
      <c r="D1871" s="291">
        <v>0</v>
      </c>
      <c r="E1871" s="285">
        <f>SUM('ADICIONES  2018'!C1871:M1871)</f>
        <v>0</v>
      </c>
      <c r="F1871" s="291"/>
      <c r="G1871" s="291"/>
      <c r="H1871" s="291"/>
      <c r="I1871" s="291"/>
      <c r="J1871" s="291"/>
      <c r="K1871" s="287">
        <f t="shared" si="1630"/>
        <v>0</v>
      </c>
      <c r="L1871" s="291"/>
      <c r="M1871" s="291"/>
      <c r="N1871" s="291"/>
      <c r="O1871" s="291"/>
      <c r="P1871" s="291"/>
      <c r="Q1871" s="291"/>
      <c r="R1871" s="287">
        <f t="shared" si="1631"/>
        <v>0</v>
      </c>
      <c r="S1871" s="291"/>
      <c r="T1871" s="291"/>
      <c r="U1871" s="291"/>
      <c r="V1871" s="291"/>
      <c r="W1871" s="291"/>
      <c r="X1871" s="291"/>
      <c r="Y1871" s="291"/>
      <c r="Z1871" s="291"/>
      <c r="AA1871" s="290">
        <f t="shared" si="1632"/>
        <v>0</v>
      </c>
      <c r="AB1871" s="290">
        <f t="shared" si="1633"/>
        <v>0</v>
      </c>
      <c r="AC1871" s="37" t="e">
        <f t="shared" si="1629"/>
        <v>#DIV/0!</v>
      </c>
    </row>
    <row r="1872" spans="2:29" ht="28.5" hidden="1" x14ac:dyDescent="0.2">
      <c r="B1872" s="97" t="s">
        <v>998</v>
      </c>
      <c r="C1872" s="98" t="s">
        <v>999</v>
      </c>
      <c r="D1872" s="291">
        <v>0</v>
      </c>
      <c r="E1872" s="285">
        <f>SUM('ADICIONES  2018'!C1872:M1872)</f>
        <v>0</v>
      </c>
      <c r="F1872" s="291"/>
      <c r="G1872" s="291"/>
      <c r="H1872" s="291"/>
      <c r="I1872" s="291"/>
      <c r="J1872" s="291"/>
      <c r="K1872" s="287">
        <f t="shared" si="1630"/>
        <v>0</v>
      </c>
      <c r="L1872" s="291"/>
      <c r="M1872" s="291"/>
      <c r="N1872" s="291"/>
      <c r="O1872" s="291"/>
      <c r="P1872" s="291"/>
      <c r="Q1872" s="291"/>
      <c r="R1872" s="287">
        <f t="shared" si="1631"/>
        <v>0</v>
      </c>
      <c r="S1872" s="291"/>
      <c r="T1872" s="291"/>
      <c r="U1872" s="291"/>
      <c r="V1872" s="291"/>
      <c r="W1872" s="291"/>
      <c r="X1872" s="291"/>
      <c r="Y1872" s="291"/>
      <c r="Z1872" s="291"/>
      <c r="AA1872" s="290">
        <f t="shared" si="1632"/>
        <v>0</v>
      </c>
      <c r="AB1872" s="290">
        <f t="shared" si="1633"/>
        <v>0</v>
      </c>
      <c r="AC1872" s="37" t="e">
        <f t="shared" si="1629"/>
        <v>#DIV/0!</v>
      </c>
    </row>
    <row r="1873" spans="1:29" ht="28.5" hidden="1" x14ac:dyDescent="0.2">
      <c r="B1873" s="97" t="s">
        <v>998</v>
      </c>
      <c r="C1873" s="98" t="s">
        <v>999</v>
      </c>
      <c r="D1873" s="291">
        <v>0</v>
      </c>
      <c r="E1873" s="285">
        <f>SUM('ADICIONES  2018'!C1873:M1873)</f>
        <v>0</v>
      </c>
      <c r="F1873" s="291"/>
      <c r="G1873" s="291"/>
      <c r="H1873" s="291"/>
      <c r="I1873" s="291"/>
      <c r="J1873" s="291"/>
      <c r="K1873" s="287">
        <f t="shared" si="1630"/>
        <v>0</v>
      </c>
      <c r="L1873" s="291"/>
      <c r="M1873" s="291"/>
      <c r="N1873" s="291"/>
      <c r="O1873" s="291"/>
      <c r="P1873" s="291"/>
      <c r="Q1873" s="291"/>
      <c r="R1873" s="287">
        <f t="shared" si="1631"/>
        <v>0</v>
      </c>
      <c r="S1873" s="291"/>
      <c r="T1873" s="291"/>
      <c r="U1873" s="291"/>
      <c r="V1873" s="291"/>
      <c r="W1873" s="291"/>
      <c r="X1873" s="291"/>
      <c r="Y1873" s="291"/>
      <c r="Z1873" s="291"/>
      <c r="AA1873" s="290">
        <f t="shared" si="1632"/>
        <v>0</v>
      </c>
      <c r="AB1873" s="290">
        <f t="shared" si="1633"/>
        <v>0</v>
      </c>
      <c r="AC1873" s="37" t="e">
        <f t="shared" si="1629"/>
        <v>#DIV/0!</v>
      </c>
    </row>
    <row r="1874" spans="1:29" ht="28.5" hidden="1" x14ac:dyDescent="0.2">
      <c r="B1874" s="97" t="s">
        <v>998</v>
      </c>
      <c r="C1874" s="98" t="s">
        <v>999</v>
      </c>
      <c r="D1874" s="291">
        <v>0</v>
      </c>
      <c r="E1874" s="285">
        <f>SUM('ADICIONES  2018'!C1874:M1874)</f>
        <v>0</v>
      </c>
      <c r="F1874" s="291"/>
      <c r="G1874" s="291"/>
      <c r="H1874" s="291"/>
      <c r="I1874" s="291"/>
      <c r="J1874" s="291"/>
      <c r="K1874" s="287">
        <f t="shared" si="1630"/>
        <v>0</v>
      </c>
      <c r="L1874" s="291"/>
      <c r="M1874" s="291"/>
      <c r="N1874" s="291"/>
      <c r="O1874" s="291"/>
      <c r="P1874" s="291"/>
      <c r="Q1874" s="291"/>
      <c r="R1874" s="287">
        <f t="shared" si="1631"/>
        <v>0</v>
      </c>
      <c r="S1874" s="291"/>
      <c r="T1874" s="291"/>
      <c r="U1874" s="291"/>
      <c r="V1874" s="291"/>
      <c r="W1874" s="291"/>
      <c r="X1874" s="291"/>
      <c r="Y1874" s="291"/>
      <c r="Z1874" s="291"/>
      <c r="AA1874" s="290">
        <f t="shared" si="1632"/>
        <v>0</v>
      </c>
      <c r="AB1874" s="290">
        <f t="shared" si="1633"/>
        <v>0</v>
      </c>
      <c r="AC1874" s="37" t="e">
        <f t="shared" si="1629"/>
        <v>#DIV/0!</v>
      </c>
    </row>
    <row r="1875" spans="1:29" ht="28.5" hidden="1" x14ac:dyDescent="0.2">
      <c r="B1875" s="97" t="s">
        <v>998</v>
      </c>
      <c r="C1875" s="98" t="s">
        <v>999</v>
      </c>
      <c r="D1875" s="291">
        <v>0</v>
      </c>
      <c r="E1875" s="285">
        <f>SUM('ADICIONES  2018'!C1875:M1875)</f>
        <v>0</v>
      </c>
      <c r="F1875" s="291"/>
      <c r="G1875" s="291"/>
      <c r="H1875" s="291"/>
      <c r="I1875" s="291"/>
      <c r="J1875" s="291"/>
      <c r="K1875" s="287">
        <f t="shared" si="1630"/>
        <v>0</v>
      </c>
      <c r="L1875" s="291"/>
      <c r="M1875" s="291"/>
      <c r="N1875" s="291"/>
      <c r="O1875" s="291"/>
      <c r="P1875" s="291"/>
      <c r="Q1875" s="291"/>
      <c r="R1875" s="287">
        <f t="shared" si="1631"/>
        <v>0</v>
      </c>
      <c r="S1875" s="291"/>
      <c r="T1875" s="291"/>
      <c r="U1875" s="291"/>
      <c r="V1875" s="291"/>
      <c r="W1875" s="291"/>
      <c r="X1875" s="291"/>
      <c r="Y1875" s="291"/>
      <c r="Z1875" s="291"/>
      <c r="AA1875" s="290">
        <f t="shared" si="1632"/>
        <v>0</v>
      </c>
      <c r="AB1875" s="290">
        <f t="shared" si="1633"/>
        <v>0</v>
      </c>
      <c r="AC1875" s="37" t="e">
        <f t="shared" si="1629"/>
        <v>#DIV/0!</v>
      </c>
    </row>
    <row r="1876" spans="1:29" ht="28.5" hidden="1" x14ac:dyDescent="0.2">
      <c r="B1876" s="97" t="s">
        <v>998</v>
      </c>
      <c r="C1876" s="98" t="s">
        <v>999</v>
      </c>
      <c r="D1876" s="291">
        <v>0</v>
      </c>
      <c r="E1876" s="285">
        <f>SUM('ADICIONES  2018'!C1876:M1876)</f>
        <v>0</v>
      </c>
      <c r="F1876" s="291"/>
      <c r="G1876" s="291"/>
      <c r="H1876" s="291"/>
      <c r="I1876" s="291"/>
      <c r="J1876" s="291"/>
      <c r="K1876" s="287">
        <f t="shared" si="1630"/>
        <v>0</v>
      </c>
      <c r="L1876" s="291"/>
      <c r="M1876" s="291"/>
      <c r="N1876" s="291"/>
      <c r="O1876" s="291"/>
      <c r="P1876" s="291"/>
      <c r="Q1876" s="291"/>
      <c r="R1876" s="287">
        <f t="shared" si="1631"/>
        <v>0</v>
      </c>
      <c r="S1876" s="291"/>
      <c r="T1876" s="291"/>
      <c r="U1876" s="291"/>
      <c r="V1876" s="291"/>
      <c r="W1876" s="291"/>
      <c r="X1876" s="291"/>
      <c r="Y1876" s="291"/>
      <c r="Z1876" s="291"/>
      <c r="AA1876" s="290">
        <f t="shared" si="1632"/>
        <v>0</v>
      </c>
      <c r="AB1876" s="290">
        <f t="shared" si="1633"/>
        <v>0</v>
      </c>
      <c r="AC1876" s="37" t="e">
        <f t="shared" si="1629"/>
        <v>#DIV/0!</v>
      </c>
    </row>
    <row r="1877" spans="1:29" s="79" customFormat="1" ht="31.5" hidden="1" x14ac:dyDescent="0.2">
      <c r="A1877" s="363"/>
      <c r="B1877" s="110" t="s">
        <v>1840</v>
      </c>
      <c r="C1877" s="106" t="s">
        <v>999</v>
      </c>
      <c r="D1877" s="289">
        <v>0</v>
      </c>
      <c r="E1877" s="105">
        <f>SUM('ADICIONES  2018'!C1877:M1877)</f>
        <v>0</v>
      </c>
      <c r="F1877" s="289">
        <v>0</v>
      </c>
      <c r="G1877" s="289">
        <v>0</v>
      </c>
      <c r="H1877" s="289">
        <v>0</v>
      </c>
      <c r="I1877" s="289">
        <v>0</v>
      </c>
      <c r="J1877" s="289">
        <v>0</v>
      </c>
      <c r="K1877" s="105">
        <f t="shared" si="1630"/>
        <v>0</v>
      </c>
      <c r="L1877" s="289">
        <v>0</v>
      </c>
      <c r="M1877" s="289">
        <v>0</v>
      </c>
      <c r="N1877" s="289">
        <v>0</v>
      </c>
      <c r="O1877" s="289">
        <v>0</v>
      </c>
      <c r="P1877" s="289">
        <v>0</v>
      </c>
      <c r="Q1877" s="289">
        <v>0</v>
      </c>
      <c r="R1877" s="105">
        <f t="shared" si="1631"/>
        <v>0</v>
      </c>
      <c r="S1877" s="289">
        <v>0</v>
      </c>
      <c r="T1877" s="289">
        <v>0</v>
      </c>
      <c r="U1877" s="289">
        <v>0</v>
      </c>
      <c r="V1877" s="289">
        <v>0</v>
      </c>
      <c r="W1877" s="289">
        <v>0</v>
      </c>
      <c r="X1877" s="289">
        <v>0</v>
      </c>
      <c r="Y1877" s="289">
        <v>0</v>
      </c>
      <c r="Z1877" s="289">
        <v>0</v>
      </c>
      <c r="AA1877" s="289">
        <f t="shared" si="1632"/>
        <v>0</v>
      </c>
      <c r="AB1877" s="289">
        <f t="shared" si="1633"/>
        <v>0</v>
      </c>
      <c r="AC1877" s="104" t="e">
        <f t="shared" si="1629"/>
        <v>#DIV/0!</v>
      </c>
    </row>
    <row r="1878" spans="1:29" hidden="1" x14ac:dyDescent="0.2">
      <c r="B1878" s="97" t="s">
        <v>1841</v>
      </c>
      <c r="C1878" s="98" t="s">
        <v>309</v>
      </c>
      <c r="D1878" s="291">
        <v>0</v>
      </c>
      <c r="E1878" s="285">
        <f>SUM('ADICIONES  2018'!C1878:M1878)</f>
        <v>0</v>
      </c>
      <c r="F1878" s="291"/>
      <c r="G1878" s="291"/>
      <c r="H1878" s="291"/>
      <c r="I1878" s="291"/>
      <c r="J1878" s="291"/>
      <c r="K1878" s="287">
        <f t="shared" si="1630"/>
        <v>0</v>
      </c>
      <c r="L1878" s="291"/>
      <c r="M1878" s="291"/>
      <c r="N1878" s="291"/>
      <c r="O1878" s="291"/>
      <c r="P1878" s="291"/>
      <c r="Q1878" s="291"/>
      <c r="R1878" s="287">
        <f t="shared" si="1631"/>
        <v>0</v>
      </c>
      <c r="S1878" s="291"/>
      <c r="T1878" s="291"/>
      <c r="U1878" s="291"/>
      <c r="V1878" s="291"/>
      <c r="W1878" s="291"/>
      <c r="X1878" s="291"/>
      <c r="Y1878" s="291"/>
      <c r="Z1878" s="291"/>
      <c r="AA1878" s="290">
        <f t="shared" si="1632"/>
        <v>0</v>
      </c>
      <c r="AB1878" s="290">
        <f t="shared" si="1633"/>
        <v>0</v>
      </c>
      <c r="AC1878" s="37" t="e">
        <f t="shared" si="1629"/>
        <v>#DIV/0!</v>
      </c>
    </row>
    <row r="1879" spans="1:29" hidden="1" x14ac:dyDescent="0.2">
      <c r="B1879" s="97" t="s">
        <v>1841</v>
      </c>
      <c r="C1879" s="98" t="s">
        <v>309</v>
      </c>
      <c r="D1879" s="291">
        <v>0</v>
      </c>
      <c r="E1879" s="285">
        <f>SUM('ADICIONES  2018'!C1879:M1879)</f>
        <v>0</v>
      </c>
      <c r="F1879" s="291"/>
      <c r="G1879" s="291"/>
      <c r="H1879" s="291"/>
      <c r="I1879" s="291"/>
      <c r="J1879" s="291"/>
      <c r="K1879" s="287">
        <f t="shared" si="1630"/>
        <v>0</v>
      </c>
      <c r="L1879" s="291"/>
      <c r="M1879" s="291"/>
      <c r="N1879" s="291"/>
      <c r="O1879" s="291"/>
      <c r="P1879" s="291"/>
      <c r="Q1879" s="291"/>
      <c r="R1879" s="287">
        <f t="shared" si="1631"/>
        <v>0</v>
      </c>
      <c r="S1879" s="291"/>
      <c r="T1879" s="291"/>
      <c r="U1879" s="291"/>
      <c r="V1879" s="291"/>
      <c r="W1879" s="291"/>
      <c r="X1879" s="291"/>
      <c r="Y1879" s="291"/>
      <c r="Z1879" s="291"/>
      <c r="AA1879" s="290">
        <f t="shared" si="1632"/>
        <v>0</v>
      </c>
      <c r="AB1879" s="290">
        <f t="shared" si="1633"/>
        <v>0</v>
      </c>
      <c r="AC1879" s="37" t="e">
        <f t="shared" si="1629"/>
        <v>#DIV/0!</v>
      </c>
    </row>
    <row r="1880" spans="1:29" ht="28.5" hidden="1" x14ac:dyDescent="0.2">
      <c r="B1880" s="97" t="s">
        <v>1842</v>
      </c>
      <c r="C1880" s="98" t="s">
        <v>1843</v>
      </c>
      <c r="D1880" s="291">
        <v>0</v>
      </c>
      <c r="E1880" s="285">
        <f>SUM('ADICIONES  2018'!C1880:M1880)</f>
        <v>0</v>
      </c>
      <c r="F1880" s="291"/>
      <c r="G1880" s="291"/>
      <c r="H1880" s="291"/>
      <c r="I1880" s="291"/>
      <c r="J1880" s="291"/>
      <c r="K1880" s="287">
        <f t="shared" si="1630"/>
        <v>0</v>
      </c>
      <c r="L1880" s="291"/>
      <c r="M1880" s="291"/>
      <c r="N1880" s="291"/>
      <c r="O1880" s="291"/>
      <c r="P1880" s="291"/>
      <c r="Q1880" s="291"/>
      <c r="R1880" s="287">
        <f t="shared" si="1631"/>
        <v>0</v>
      </c>
      <c r="S1880" s="291"/>
      <c r="T1880" s="291"/>
      <c r="U1880" s="291"/>
      <c r="V1880" s="291"/>
      <c r="W1880" s="291"/>
      <c r="X1880" s="291"/>
      <c r="Y1880" s="291"/>
      <c r="Z1880" s="291"/>
      <c r="AA1880" s="290">
        <f t="shared" si="1632"/>
        <v>0</v>
      </c>
      <c r="AB1880" s="290">
        <f t="shared" si="1633"/>
        <v>0</v>
      </c>
      <c r="AC1880" s="37" t="e">
        <f t="shared" si="1629"/>
        <v>#DIV/0!</v>
      </c>
    </row>
    <row r="1881" spans="1:29" ht="28.5" hidden="1" x14ac:dyDescent="0.2">
      <c r="B1881" s="97" t="s">
        <v>1842</v>
      </c>
      <c r="C1881" s="98" t="s">
        <v>1843</v>
      </c>
      <c r="D1881" s="291">
        <v>0</v>
      </c>
      <c r="E1881" s="285">
        <f>SUM('ADICIONES  2018'!C1881:M1881)</f>
        <v>0</v>
      </c>
      <c r="F1881" s="291"/>
      <c r="G1881" s="291"/>
      <c r="H1881" s="291"/>
      <c r="I1881" s="291"/>
      <c r="J1881" s="291"/>
      <c r="K1881" s="287">
        <f t="shared" si="1630"/>
        <v>0</v>
      </c>
      <c r="L1881" s="291"/>
      <c r="M1881" s="291"/>
      <c r="N1881" s="291"/>
      <c r="O1881" s="291"/>
      <c r="P1881" s="291"/>
      <c r="Q1881" s="291"/>
      <c r="R1881" s="287">
        <f t="shared" si="1631"/>
        <v>0</v>
      </c>
      <c r="S1881" s="291"/>
      <c r="T1881" s="291"/>
      <c r="U1881" s="291"/>
      <c r="V1881" s="291"/>
      <c r="W1881" s="291"/>
      <c r="X1881" s="291"/>
      <c r="Y1881" s="291"/>
      <c r="Z1881" s="291"/>
      <c r="AA1881" s="290">
        <f t="shared" si="1632"/>
        <v>0</v>
      </c>
      <c r="AB1881" s="290">
        <f t="shared" si="1633"/>
        <v>0</v>
      </c>
      <c r="AC1881" s="37" t="e">
        <f t="shared" si="1629"/>
        <v>#DIV/0!</v>
      </c>
    </row>
    <row r="1882" spans="1:29" ht="28.5" hidden="1" x14ac:dyDescent="0.2">
      <c r="B1882" s="97" t="s">
        <v>1844</v>
      </c>
      <c r="C1882" s="98" t="s">
        <v>1845</v>
      </c>
      <c r="D1882" s="291">
        <v>0</v>
      </c>
      <c r="E1882" s="285">
        <f>SUM('ADICIONES  2018'!C1882:M1882)</f>
        <v>0</v>
      </c>
      <c r="F1882" s="291"/>
      <c r="G1882" s="291"/>
      <c r="H1882" s="291"/>
      <c r="I1882" s="291"/>
      <c r="J1882" s="291"/>
      <c r="K1882" s="287">
        <f t="shared" si="1630"/>
        <v>0</v>
      </c>
      <c r="L1882" s="291"/>
      <c r="M1882" s="291"/>
      <c r="N1882" s="291"/>
      <c r="O1882" s="291"/>
      <c r="P1882" s="291"/>
      <c r="Q1882" s="291"/>
      <c r="R1882" s="287">
        <f t="shared" si="1631"/>
        <v>0</v>
      </c>
      <c r="S1882" s="291"/>
      <c r="T1882" s="291"/>
      <c r="U1882" s="291"/>
      <c r="V1882" s="291"/>
      <c r="W1882" s="291"/>
      <c r="X1882" s="291"/>
      <c r="Y1882" s="291"/>
      <c r="Z1882" s="291"/>
      <c r="AA1882" s="290">
        <f t="shared" si="1632"/>
        <v>0</v>
      </c>
      <c r="AB1882" s="290">
        <f t="shared" si="1633"/>
        <v>0</v>
      </c>
      <c r="AC1882" s="37" t="e">
        <f t="shared" si="1629"/>
        <v>#DIV/0!</v>
      </c>
    </row>
    <row r="1883" spans="1:29" ht="28.5" hidden="1" x14ac:dyDescent="0.2">
      <c r="B1883" s="97" t="s">
        <v>1844</v>
      </c>
      <c r="C1883" s="98" t="s">
        <v>1843</v>
      </c>
      <c r="D1883" s="291">
        <v>0</v>
      </c>
      <c r="E1883" s="285">
        <f>SUM('ADICIONES  2018'!C1883:M1883)</f>
        <v>0</v>
      </c>
      <c r="F1883" s="291"/>
      <c r="G1883" s="291"/>
      <c r="H1883" s="291"/>
      <c r="I1883" s="291"/>
      <c r="J1883" s="291"/>
      <c r="K1883" s="287">
        <f t="shared" si="1630"/>
        <v>0</v>
      </c>
      <c r="L1883" s="291"/>
      <c r="M1883" s="291"/>
      <c r="N1883" s="291"/>
      <c r="O1883" s="291"/>
      <c r="P1883" s="291"/>
      <c r="Q1883" s="291"/>
      <c r="R1883" s="287">
        <f t="shared" si="1631"/>
        <v>0</v>
      </c>
      <c r="S1883" s="291"/>
      <c r="T1883" s="291"/>
      <c r="U1883" s="291"/>
      <c r="V1883" s="291"/>
      <c r="W1883" s="291"/>
      <c r="X1883" s="291"/>
      <c r="Y1883" s="291"/>
      <c r="Z1883" s="291"/>
      <c r="AA1883" s="290">
        <f t="shared" si="1632"/>
        <v>0</v>
      </c>
      <c r="AB1883" s="290">
        <f t="shared" si="1633"/>
        <v>0</v>
      </c>
      <c r="AC1883" s="37" t="e">
        <f t="shared" si="1629"/>
        <v>#DIV/0!</v>
      </c>
    </row>
    <row r="1884" spans="1:29" ht="28.5" hidden="1" x14ac:dyDescent="0.2">
      <c r="B1884" s="97" t="s">
        <v>1844</v>
      </c>
      <c r="C1884" s="98" t="s">
        <v>1843</v>
      </c>
      <c r="D1884" s="291">
        <v>0</v>
      </c>
      <c r="E1884" s="285">
        <f>SUM('ADICIONES  2018'!C1884:M1884)</f>
        <v>0</v>
      </c>
      <c r="F1884" s="291"/>
      <c r="G1884" s="291"/>
      <c r="H1884" s="291"/>
      <c r="I1884" s="291"/>
      <c r="J1884" s="291"/>
      <c r="K1884" s="287">
        <f t="shared" si="1630"/>
        <v>0</v>
      </c>
      <c r="L1884" s="291"/>
      <c r="M1884" s="291"/>
      <c r="N1884" s="291"/>
      <c r="O1884" s="291"/>
      <c r="P1884" s="291"/>
      <c r="Q1884" s="291"/>
      <c r="R1884" s="287">
        <f t="shared" si="1631"/>
        <v>0</v>
      </c>
      <c r="S1884" s="291"/>
      <c r="T1884" s="291"/>
      <c r="U1884" s="291"/>
      <c r="V1884" s="291"/>
      <c r="W1884" s="291"/>
      <c r="X1884" s="291"/>
      <c r="Y1884" s="291"/>
      <c r="Z1884" s="291"/>
      <c r="AA1884" s="290">
        <f t="shared" si="1632"/>
        <v>0</v>
      </c>
      <c r="AB1884" s="290">
        <f t="shared" si="1633"/>
        <v>0</v>
      </c>
      <c r="AC1884" s="37" t="e">
        <f t="shared" si="1629"/>
        <v>#DIV/0!</v>
      </c>
    </row>
    <row r="1885" spans="1:29" ht="28.5" hidden="1" x14ac:dyDescent="0.2">
      <c r="B1885" s="97" t="s">
        <v>1846</v>
      </c>
      <c r="C1885" s="98" t="s">
        <v>1847</v>
      </c>
      <c r="D1885" s="291">
        <v>0</v>
      </c>
      <c r="E1885" s="285">
        <f>SUM('ADICIONES  2018'!C1885:M1885)</f>
        <v>0</v>
      </c>
      <c r="F1885" s="291"/>
      <c r="G1885" s="291"/>
      <c r="H1885" s="291"/>
      <c r="I1885" s="291"/>
      <c r="J1885" s="291"/>
      <c r="K1885" s="287">
        <f t="shared" si="1630"/>
        <v>0</v>
      </c>
      <c r="L1885" s="291"/>
      <c r="M1885" s="291"/>
      <c r="N1885" s="291"/>
      <c r="O1885" s="291"/>
      <c r="P1885" s="291"/>
      <c r="Q1885" s="291"/>
      <c r="R1885" s="287">
        <f t="shared" si="1631"/>
        <v>0</v>
      </c>
      <c r="S1885" s="291"/>
      <c r="T1885" s="291"/>
      <c r="U1885" s="291"/>
      <c r="V1885" s="291"/>
      <c r="W1885" s="291"/>
      <c r="X1885" s="291"/>
      <c r="Y1885" s="291"/>
      <c r="Z1885" s="291"/>
      <c r="AA1885" s="290">
        <f t="shared" si="1632"/>
        <v>0</v>
      </c>
      <c r="AB1885" s="290">
        <f t="shared" si="1633"/>
        <v>0</v>
      </c>
      <c r="AC1885" s="37" t="e">
        <f t="shared" ref="AC1885:AC1945" si="1634">+AB1885/K1885</f>
        <v>#DIV/0!</v>
      </c>
    </row>
    <row r="1886" spans="1:29" hidden="1" x14ac:dyDescent="0.2">
      <c r="B1886" s="97" t="s">
        <v>1848</v>
      </c>
      <c r="C1886" s="98" t="s">
        <v>1797</v>
      </c>
      <c r="D1886" s="291">
        <v>0</v>
      </c>
      <c r="E1886" s="285">
        <f>SUM('ADICIONES  2018'!C1886:M1886)</f>
        <v>0</v>
      </c>
      <c r="F1886" s="291"/>
      <c r="G1886" s="291"/>
      <c r="H1886" s="291"/>
      <c r="I1886" s="291"/>
      <c r="J1886" s="291"/>
      <c r="K1886" s="287">
        <f t="shared" si="1630"/>
        <v>0</v>
      </c>
      <c r="L1886" s="291"/>
      <c r="M1886" s="291"/>
      <c r="N1886" s="291"/>
      <c r="O1886" s="291"/>
      <c r="P1886" s="291"/>
      <c r="Q1886" s="291"/>
      <c r="R1886" s="287">
        <f t="shared" si="1631"/>
        <v>0</v>
      </c>
      <c r="S1886" s="291"/>
      <c r="T1886" s="291"/>
      <c r="U1886" s="291"/>
      <c r="V1886" s="291"/>
      <c r="W1886" s="291"/>
      <c r="X1886" s="291"/>
      <c r="Y1886" s="291"/>
      <c r="Z1886" s="291"/>
      <c r="AA1886" s="290">
        <f t="shared" si="1632"/>
        <v>0</v>
      </c>
      <c r="AB1886" s="290">
        <f t="shared" si="1633"/>
        <v>0</v>
      </c>
      <c r="AC1886" s="37" t="e">
        <f t="shared" si="1634"/>
        <v>#DIV/0!</v>
      </c>
    </row>
    <row r="1887" spans="1:29" hidden="1" x14ac:dyDescent="0.2">
      <c r="B1887" s="97" t="s">
        <v>1848</v>
      </c>
      <c r="C1887" s="98" t="s">
        <v>1797</v>
      </c>
      <c r="D1887" s="291">
        <v>0</v>
      </c>
      <c r="E1887" s="285">
        <f>SUM('ADICIONES  2018'!C1887:M1887)</f>
        <v>0</v>
      </c>
      <c r="F1887" s="291"/>
      <c r="G1887" s="291"/>
      <c r="H1887" s="291"/>
      <c r="I1887" s="291"/>
      <c r="J1887" s="291"/>
      <c r="K1887" s="287">
        <f t="shared" si="1630"/>
        <v>0</v>
      </c>
      <c r="L1887" s="291"/>
      <c r="M1887" s="291"/>
      <c r="N1887" s="291"/>
      <c r="O1887" s="291"/>
      <c r="P1887" s="291"/>
      <c r="Q1887" s="291"/>
      <c r="R1887" s="287">
        <f t="shared" si="1631"/>
        <v>0</v>
      </c>
      <c r="S1887" s="291"/>
      <c r="T1887" s="291"/>
      <c r="U1887" s="291"/>
      <c r="V1887" s="291"/>
      <c r="W1887" s="291"/>
      <c r="X1887" s="291"/>
      <c r="Y1887" s="291"/>
      <c r="Z1887" s="291"/>
      <c r="AA1887" s="290">
        <f t="shared" si="1632"/>
        <v>0</v>
      </c>
      <c r="AB1887" s="290">
        <f t="shared" si="1633"/>
        <v>0</v>
      </c>
      <c r="AC1887" s="37" t="e">
        <f t="shared" si="1634"/>
        <v>#DIV/0!</v>
      </c>
    </row>
    <row r="1888" spans="1:29" hidden="1" x14ac:dyDescent="0.2">
      <c r="B1888" s="97" t="s">
        <v>1849</v>
      </c>
      <c r="C1888" s="98" t="s">
        <v>1002</v>
      </c>
      <c r="D1888" s="291">
        <v>0</v>
      </c>
      <c r="E1888" s="285">
        <f>SUM('ADICIONES  2018'!C1888:M1888)</f>
        <v>0</v>
      </c>
      <c r="F1888" s="291"/>
      <c r="G1888" s="291"/>
      <c r="H1888" s="291"/>
      <c r="I1888" s="291"/>
      <c r="J1888" s="291"/>
      <c r="K1888" s="287">
        <f t="shared" si="1630"/>
        <v>0</v>
      </c>
      <c r="L1888" s="291"/>
      <c r="M1888" s="291"/>
      <c r="N1888" s="291"/>
      <c r="O1888" s="291"/>
      <c r="P1888" s="291"/>
      <c r="Q1888" s="291"/>
      <c r="R1888" s="287">
        <f t="shared" si="1631"/>
        <v>0</v>
      </c>
      <c r="S1888" s="291"/>
      <c r="T1888" s="291"/>
      <c r="U1888" s="291"/>
      <c r="V1888" s="291"/>
      <c r="W1888" s="291"/>
      <c r="X1888" s="291"/>
      <c r="Y1888" s="291"/>
      <c r="Z1888" s="291"/>
      <c r="AA1888" s="290">
        <f t="shared" si="1632"/>
        <v>0</v>
      </c>
      <c r="AB1888" s="290">
        <f t="shared" si="1633"/>
        <v>0</v>
      </c>
      <c r="AC1888" s="37" t="e">
        <f t="shared" si="1634"/>
        <v>#DIV/0!</v>
      </c>
    </row>
    <row r="1889" spans="2:29" hidden="1" x14ac:dyDescent="0.2">
      <c r="B1889" s="97" t="s">
        <v>1849</v>
      </c>
      <c r="C1889" s="98" t="s">
        <v>1002</v>
      </c>
      <c r="D1889" s="291">
        <v>0</v>
      </c>
      <c r="E1889" s="285">
        <f>SUM('ADICIONES  2018'!C1889:M1889)</f>
        <v>0</v>
      </c>
      <c r="F1889" s="291"/>
      <c r="G1889" s="291"/>
      <c r="H1889" s="291"/>
      <c r="I1889" s="291"/>
      <c r="J1889" s="291"/>
      <c r="K1889" s="287">
        <f t="shared" si="1630"/>
        <v>0</v>
      </c>
      <c r="L1889" s="291"/>
      <c r="M1889" s="291"/>
      <c r="N1889" s="291"/>
      <c r="O1889" s="291"/>
      <c r="P1889" s="291"/>
      <c r="Q1889" s="291"/>
      <c r="R1889" s="287">
        <f t="shared" si="1631"/>
        <v>0</v>
      </c>
      <c r="S1889" s="291"/>
      <c r="T1889" s="291"/>
      <c r="U1889" s="291"/>
      <c r="V1889" s="291"/>
      <c r="W1889" s="291"/>
      <c r="X1889" s="291"/>
      <c r="Y1889" s="291"/>
      <c r="Z1889" s="291"/>
      <c r="AA1889" s="290">
        <f t="shared" si="1632"/>
        <v>0</v>
      </c>
      <c r="AB1889" s="290">
        <f t="shared" si="1633"/>
        <v>0</v>
      </c>
      <c r="AC1889" s="37" t="e">
        <f t="shared" si="1634"/>
        <v>#DIV/0!</v>
      </c>
    </row>
    <row r="1890" spans="2:29" hidden="1" x14ac:dyDescent="0.2">
      <c r="B1890" s="97" t="s">
        <v>1849</v>
      </c>
      <c r="C1890" s="98" t="s">
        <v>1002</v>
      </c>
      <c r="D1890" s="291">
        <v>0</v>
      </c>
      <c r="E1890" s="285">
        <f>SUM('ADICIONES  2018'!C1890:M1890)</f>
        <v>0</v>
      </c>
      <c r="F1890" s="291"/>
      <c r="G1890" s="291"/>
      <c r="H1890" s="291"/>
      <c r="I1890" s="291"/>
      <c r="J1890" s="291"/>
      <c r="K1890" s="287">
        <f t="shared" si="1630"/>
        <v>0</v>
      </c>
      <c r="L1890" s="291"/>
      <c r="M1890" s="291"/>
      <c r="N1890" s="291"/>
      <c r="O1890" s="291"/>
      <c r="P1890" s="291"/>
      <c r="Q1890" s="291"/>
      <c r="R1890" s="287">
        <f t="shared" si="1631"/>
        <v>0</v>
      </c>
      <c r="S1890" s="291"/>
      <c r="T1890" s="291"/>
      <c r="U1890" s="291"/>
      <c r="V1890" s="291"/>
      <c r="W1890" s="291"/>
      <c r="X1890" s="291"/>
      <c r="Y1890" s="291"/>
      <c r="Z1890" s="291"/>
      <c r="AA1890" s="290">
        <f t="shared" si="1632"/>
        <v>0</v>
      </c>
      <c r="AB1890" s="290">
        <f t="shared" si="1633"/>
        <v>0</v>
      </c>
      <c r="AC1890" s="37" t="e">
        <f t="shared" si="1634"/>
        <v>#DIV/0!</v>
      </c>
    </row>
    <row r="1891" spans="2:29" hidden="1" x14ac:dyDescent="0.2">
      <c r="B1891" s="97" t="s">
        <v>1849</v>
      </c>
      <c r="C1891" s="98" t="s">
        <v>1002</v>
      </c>
      <c r="D1891" s="291">
        <v>0</v>
      </c>
      <c r="E1891" s="285">
        <f>SUM('ADICIONES  2018'!C1891:M1891)</f>
        <v>0</v>
      </c>
      <c r="F1891" s="291"/>
      <c r="G1891" s="291"/>
      <c r="H1891" s="291"/>
      <c r="I1891" s="291"/>
      <c r="J1891" s="291"/>
      <c r="K1891" s="287">
        <f t="shared" si="1630"/>
        <v>0</v>
      </c>
      <c r="L1891" s="291"/>
      <c r="M1891" s="291"/>
      <c r="N1891" s="291"/>
      <c r="O1891" s="291"/>
      <c r="P1891" s="291"/>
      <c r="Q1891" s="291"/>
      <c r="R1891" s="287">
        <f t="shared" si="1631"/>
        <v>0</v>
      </c>
      <c r="S1891" s="291"/>
      <c r="T1891" s="291"/>
      <c r="U1891" s="291"/>
      <c r="V1891" s="291"/>
      <c r="W1891" s="291"/>
      <c r="X1891" s="291"/>
      <c r="Y1891" s="291"/>
      <c r="Z1891" s="291"/>
      <c r="AA1891" s="290">
        <f t="shared" si="1632"/>
        <v>0</v>
      </c>
      <c r="AB1891" s="290">
        <f t="shared" si="1633"/>
        <v>0</v>
      </c>
      <c r="AC1891" s="37" t="e">
        <f t="shared" si="1634"/>
        <v>#DIV/0!</v>
      </c>
    </row>
    <row r="1892" spans="2:29" hidden="1" x14ac:dyDescent="0.2">
      <c r="B1892" s="97" t="s">
        <v>1849</v>
      </c>
      <c r="C1892" s="98" t="s">
        <v>1002</v>
      </c>
      <c r="D1892" s="291">
        <v>0</v>
      </c>
      <c r="E1892" s="285">
        <f>SUM('ADICIONES  2018'!C1892:M1892)</f>
        <v>0</v>
      </c>
      <c r="F1892" s="291"/>
      <c r="G1892" s="291"/>
      <c r="H1892" s="291"/>
      <c r="I1892" s="291"/>
      <c r="J1892" s="291"/>
      <c r="K1892" s="287">
        <f t="shared" si="1630"/>
        <v>0</v>
      </c>
      <c r="L1892" s="291"/>
      <c r="M1892" s="291"/>
      <c r="N1892" s="291"/>
      <c r="O1892" s="291"/>
      <c r="P1892" s="291"/>
      <c r="Q1892" s="291"/>
      <c r="R1892" s="287">
        <f t="shared" si="1631"/>
        <v>0</v>
      </c>
      <c r="S1892" s="291"/>
      <c r="T1892" s="291"/>
      <c r="U1892" s="291"/>
      <c r="V1892" s="291"/>
      <c r="W1892" s="291"/>
      <c r="X1892" s="291"/>
      <c r="Y1892" s="291"/>
      <c r="Z1892" s="291"/>
      <c r="AA1892" s="290">
        <f t="shared" si="1632"/>
        <v>0</v>
      </c>
      <c r="AB1892" s="290">
        <f t="shared" si="1633"/>
        <v>0</v>
      </c>
      <c r="AC1892" s="37" t="e">
        <f t="shared" si="1634"/>
        <v>#DIV/0!</v>
      </c>
    </row>
    <row r="1893" spans="2:29" hidden="1" x14ac:dyDescent="0.2">
      <c r="B1893" s="97" t="s">
        <v>1849</v>
      </c>
      <c r="C1893" s="98" t="s">
        <v>1002</v>
      </c>
      <c r="D1893" s="291">
        <v>0</v>
      </c>
      <c r="E1893" s="285">
        <f>SUM('ADICIONES  2018'!C1893:M1893)</f>
        <v>0</v>
      </c>
      <c r="F1893" s="291"/>
      <c r="G1893" s="291"/>
      <c r="H1893" s="291"/>
      <c r="I1893" s="291"/>
      <c r="J1893" s="291"/>
      <c r="K1893" s="287">
        <f t="shared" si="1630"/>
        <v>0</v>
      </c>
      <c r="L1893" s="291"/>
      <c r="M1893" s="291"/>
      <c r="N1893" s="291"/>
      <c r="O1893" s="291"/>
      <c r="P1893" s="291"/>
      <c r="Q1893" s="291"/>
      <c r="R1893" s="287">
        <f t="shared" si="1631"/>
        <v>0</v>
      </c>
      <c r="S1893" s="291"/>
      <c r="T1893" s="291"/>
      <c r="U1893" s="291"/>
      <c r="V1893" s="291"/>
      <c r="W1893" s="291"/>
      <c r="X1893" s="291"/>
      <c r="Y1893" s="291"/>
      <c r="Z1893" s="291"/>
      <c r="AA1893" s="290">
        <f t="shared" si="1632"/>
        <v>0</v>
      </c>
      <c r="AB1893" s="290">
        <f t="shared" si="1633"/>
        <v>0</v>
      </c>
      <c r="AC1893" s="37" t="e">
        <f t="shared" si="1634"/>
        <v>#DIV/0!</v>
      </c>
    </row>
    <row r="1894" spans="2:29" hidden="1" x14ac:dyDescent="0.2">
      <c r="B1894" s="97" t="s">
        <v>1849</v>
      </c>
      <c r="C1894" s="98" t="s">
        <v>1002</v>
      </c>
      <c r="D1894" s="291">
        <v>0</v>
      </c>
      <c r="E1894" s="285">
        <f>SUM('ADICIONES  2018'!C1894:M1894)</f>
        <v>0</v>
      </c>
      <c r="F1894" s="291"/>
      <c r="G1894" s="291"/>
      <c r="H1894" s="291"/>
      <c r="I1894" s="291"/>
      <c r="J1894" s="291"/>
      <c r="K1894" s="287">
        <f t="shared" si="1630"/>
        <v>0</v>
      </c>
      <c r="L1894" s="291"/>
      <c r="M1894" s="291"/>
      <c r="N1894" s="291"/>
      <c r="O1894" s="291"/>
      <c r="P1894" s="291"/>
      <c r="Q1894" s="291"/>
      <c r="R1894" s="287">
        <f t="shared" si="1631"/>
        <v>0</v>
      </c>
      <c r="S1894" s="291"/>
      <c r="T1894" s="291"/>
      <c r="U1894" s="291"/>
      <c r="V1894" s="291"/>
      <c r="W1894" s="291"/>
      <c r="X1894" s="291"/>
      <c r="Y1894" s="291"/>
      <c r="Z1894" s="291"/>
      <c r="AA1894" s="290">
        <f t="shared" si="1632"/>
        <v>0</v>
      </c>
      <c r="AB1894" s="290">
        <f t="shared" si="1633"/>
        <v>0</v>
      </c>
      <c r="AC1894" s="37" t="e">
        <f t="shared" si="1634"/>
        <v>#DIV/0!</v>
      </c>
    </row>
    <row r="1895" spans="2:29" hidden="1" x14ac:dyDescent="0.2">
      <c r="B1895" s="97" t="s">
        <v>1849</v>
      </c>
      <c r="C1895" s="98" t="s">
        <v>1002</v>
      </c>
      <c r="D1895" s="291">
        <v>0</v>
      </c>
      <c r="E1895" s="285">
        <f>SUM('ADICIONES  2018'!C1895:M1895)</f>
        <v>0</v>
      </c>
      <c r="F1895" s="291"/>
      <c r="G1895" s="291"/>
      <c r="H1895" s="291"/>
      <c r="I1895" s="291"/>
      <c r="J1895" s="291"/>
      <c r="K1895" s="287">
        <f t="shared" si="1630"/>
        <v>0</v>
      </c>
      <c r="L1895" s="291"/>
      <c r="M1895" s="291"/>
      <c r="N1895" s="291"/>
      <c r="O1895" s="291"/>
      <c r="P1895" s="291"/>
      <c r="Q1895" s="291"/>
      <c r="R1895" s="287">
        <f t="shared" si="1631"/>
        <v>0</v>
      </c>
      <c r="S1895" s="291"/>
      <c r="T1895" s="291"/>
      <c r="U1895" s="291"/>
      <c r="V1895" s="291"/>
      <c r="W1895" s="291"/>
      <c r="X1895" s="291"/>
      <c r="Y1895" s="291"/>
      <c r="Z1895" s="291"/>
      <c r="AA1895" s="290">
        <f t="shared" si="1632"/>
        <v>0</v>
      </c>
      <c r="AB1895" s="290">
        <f t="shared" si="1633"/>
        <v>0</v>
      </c>
      <c r="AC1895" s="37" t="e">
        <f t="shared" si="1634"/>
        <v>#DIV/0!</v>
      </c>
    </row>
    <row r="1896" spans="2:29" hidden="1" x14ac:dyDescent="0.2">
      <c r="B1896" s="97" t="s">
        <v>1849</v>
      </c>
      <c r="C1896" s="98" t="s">
        <v>1002</v>
      </c>
      <c r="D1896" s="291">
        <v>0</v>
      </c>
      <c r="E1896" s="285">
        <f>SUM('ADICIONES  2018'!C1896:M1896)</f>
        <v>0</v>
      </c>
      <c r="F1896" s="291"/>
      <c r="G1896" s="291"/>
      <c r="H1896" s="291"/>
      <c r="I1896" s="291"/>
      <c r="J1896" s="291"/>
      <c r="K1896" s="287">
        <f t="shared" si="1630"/>
        <v>0</v>
      </c>
      <c r="L1896" s="291"/>
      <c r="M1896" s="291"/>
      <c r="N1896" s="291"/>
      <c r="O1896" s="291"/>
      <c r="P1896" s="291"/>
      <c r="Q1896" s="291"/>
      <c r="R1896" s="287">
        <f t="shared" si="1631"/>
        <v>0</v>
      </c>
      <c r="S1896" s="291"/>
      <c r="T1896" s="291"/>
      <c r="U1896" s="291"/>
      <c r="V1896" s="291"/>
      <c r="W1896" s="291"/>
      <c r="X1896" s="291"/>
      <c r="Y1896" s="291"/>
      <c r="Z1896" s="291"/>
      <c r="AA1896" s="290">
        <f t="shared" si="1632"/>
        <v>0</v>
      </c>
      <c r="AB1896" s="290">
        <f t="shared" si="1633"/>
        <v>0</v>
      </c>
      <c r="AC1896" s="37" t="e">
        <f t="shared" si="1634"/>
        <v>#DIV/0!</v>
      </c>
    </row>
    <row r="1897" spans="2:29" hidden="1" x14ac:dyDescent="0.2">
      <c r="B1897" s="97" t="s">
        <v>1850</v>
      </c>
      <c r="C1897" s="98" t="s">
        <v>1773</v>
      </c>
      <c r="D1897" s="291">
        <v>0</v>
      </c>
      <c r="E1897" s="285">
        <f>SUM('ADICIONES  2018'!C1897:M1897)</f>
        <v>0</v>
      </c>
      <c r="F1897" s="291"/>
      <c r="G1897" s="291"/>
      <c r="H1897" s="291"/>
      <c r="I1897" s="291"/>
      <c r="J1897" s="291"/>
      <c r="K1897" s="287">
        <f t="shared" si="1630"/>
        <v>0</v>
      </c>
      <c r="L1897" s="291"/>
      <c r="M1897" s="291"/>
      <c r="N1897" s="291"/>
      <c r="O1897" s="291"/>
      <c r="P1897" s="291"/>
      <c r="Q1897" s="291"/>
      <c r="R1897" s="287">
        <f t="shared" si="1631"/>
        <v>0</v>
      </c>
      <c r="S1897" s="291"/>
      <c r="T1897" s="291"/>
      <c r="U1897" s="291"/>
      <c r="V1897" s="291"/>
      <c r="W1897" s="291"/>
      <c r="X1897" s="291"/>
      <c r="Y1897" s="291"/>
      <c r="Z1897" s="291"/>
      <c r="AA1897" s="290">
        <f t="shared" si="1632"/>
        <v>0</v>
      </c>
      <c r="AB1897" s="290">
        <f t="shared" si="1633"/>
        <v>0</v>
      </c>
      <c r="AC1897" s="37" t="e">
        <f t="shared" si="1634"/>
        <v>#DIV/0!</v>
      </c>
    </row>
    <row r="1898" spans="2:29" hidden="1" x14ac:dyDescent="0.2">
      <c r="B1898" s="97" t="s">
        <v>1850</v>
      </c>
      <c r="C1898" s="98" t="s">
        <v>1773</v>
      </c>
      <c r="D1898" s="291">
        <v>0</v>
      </c>
      <c r="E1898" s="285">
        <f>SUM('ADICIONES  2018'!C1898:M1898)</f>
        <v>0</v>
      </c>
      <c r="F1898" s="291"/>
      <c r="G1898" s="291"/>
      <c r="H1898" s="291"/>
      <c r="I1898" s="291"/>
      <c r="J1898" s="291"/>
      <c r="K1898" s="287">
        <f t="shared" si="1630"/>
        <v>0</v>
      </c>
      <c r="L1898" s="291"/>
      <c r="M1898" s="291"/>
      <c r="N1898" s="291"/>
      <c r="O1898" s="291"/>
      <c r="P1898" s="291"/>
      <c r="Q1898" s="291"/>
      <c r="R1898" s="287">
        <f t="shared" si="1631"/>
        <v>0</v>
      </c>
      <c r="S1898" s="291"/>
      <c r="T1898" s="291"/>
      <c r="U1898" s="291"/>
      <c r="V1898" s="291"/>
      <c r="W1898" s="291"/>
      <c r="X1898" s="291"/>
      <c r="Y1898" s="291"/>
      <c r="Z1898" s="291"/>
      <c r="AA1898" s="290">
        <f t="shared" si="1632"/>
        <v>0</v>
      </c>
      <c r="AB1898" s="290">
        <f t="shared" si="1633"/>
        <v>0</v>
      </c>
      <c r="AC1898" s="37" t="e">
        <f t="shared" si="1634"/>
        <v>#DIV/0!</v>
      </c>
    </row>
    <row r="1899" spans="2:29" hidden="1" x14ac:dyDescent="0.2">
      <c r="B1899" s="97" t="s">
        <v>1850</v>
      </c>
      <c r="C1899" s="98" t="s">
        <v>1773</v>
      </c>
      <c r="D1899" s="291">
        <v>0</v>
      </c>
      <c r="E1899" s="285">
        <f>SUM('ADICIONES  2018'!C1899:M1899)</f>
        <v>0</v>
      </c>
      <c r="F1899" s="291"/>
      <c r="G1899" s="291"/>
      <c r="H1899" s="291"/>
      <c r="I1899" s="291"/>
      <c r="J1899" s="291"/>
      <c r="K1899" s="287">
        <f t="shared" si="1630"/>
        <v>0</v>
      </c>
      <c r="L1899" s="291"/>
      <c r="M1899" s="291"/>
      <c r="N1899" s="291"/>
      <c r="O1899" s="291"/>
      <c r="P1899" s="291"/>
      <c r="Q1899" s="291"/>
      <c r="R1899" s="287">
        <f t="shared" si="1631"/>
        <v>0</v>
      </c>
      <c r="S1899" s="291"/>
      <c r="T1899" s="291"/>
      <c r="U1899" s="291"/>
      <c r="V1899" s="291"/>
      <c r="W1899" s="291"/>
      <c r="X1899" s="291"/>
      <c r="Y1899" s="291"/>
      <c r="Z1899" s="291"/>
      <c r="AA1899" s="290">
        <f t="shared" si="1632"/>
        <v>0</v>
      </c>
      <c r="AB1899" s="290">
        <f t="shared" si="1633"/>
        <v>0</v>
      </c>
      <c r="AC1899" s="37" t="e">
        <f t="shared" si="1634"/>
        <v>#DIV/0!</v>
      </c>
    </row>
    <row r="1900" spans="2:29" hidden="1" x14ac:dyDescent="0.2">
      <c r="B1900" s="97" t="s">
        <v>1850</v>
      </c>
      <c r="C1900" s="98" t="s">
        <v>1773</v>
      </c>
      <c r="D1900" s="291">
        <v>0</v>
      </c>
      <c r="E1900" s="285">
        <f>SUM('ADICIONES  2018'!C1900:M1900)</f>
        <v>0</v>
      </c>
      <c r="F1900" s="291"/>
      <c r="G1900" s="291"/>
      <c r="H1900" s="291"/>
      <c r="I1900" s="291"/>
      <c r="J1900" s="291"/>
      <c r="K1900" s="287">
        <f t="shared" si="1630"/>
        <v>0</v>
      </c>
      <c r="L1900" s="291"/>
      <c r="M1900" s="291"/>
      <c r="N1900" s="291"/>
      <c r="O1900" s="291"/>
      <c r="P1900" s="291"/>
      <c r="Q1900" s="291"/>
      <c r="R1900" s="287">
        <f t="shared" si="1631"/>
        <v>0</v>
      </c>
      <c r="S1900" s="291"/>
      <c r="T1900" s="291"/>
      <c r="U1900" s="291"/>
      <c r="V1900" s="291"/>
      <c r="W1900" s="291"/>
      <c r="X1900" s="291"/>
      <c r="Y1900" s="291"/>
      <c r="Z1900" s="291"/>
      <c r="AA1900" s="290">
        <f t="shared" si="1632"/>
        <v>0</v>
      </c>
      <c r="AB1900" s="290">
        <f t="shared" si="1633"/>
        <v>0</v>
      </c>
      <c r="AC1900" s="37" t="e">
        <f t="shared" si="1634"/>
        <v>#DIV/0!</v>
      </c>
    </row>
    <row r="1901" spans="2:29" hidden="1" x14ac:dyDescent="0.2">
      <c r="B1901" s="97" t="s">
        <v>1850</v>
      </c>
      <c r="C1901" s="98" t="s">
        <v>1773</v>
      </c>
      <c r="D1901" s="291">
        <v>0</v>
      </c>
      <c r="E1901" s="285">
        <f>SUM('ADICIONES  2018'!C1901:M1901)</f>
        <v>0</v>
      </c>
      <c r="F1901" s="291"/>
      <c r="G1901" s="291"/>
      <c r="H1901" s="291"/>
      <c r="I1901" s="291"/>
      <c r="J1901" s="291"/>
      <c r="K1901" s="287">
        <f t="shared" si="1630"/>
        <v>0</v>
      </c>
      <c r="L1901" s="291"/>
      <c r="M1901" s="291"/>
      <c r="N1901" s="291"/>
      <c r="O1901" s="291"/>
      <c r="P1901" s="291"/>
      <c r="Q1901" s="291"/>
      <c r="R1901" s="287">
        <f t="shared" si="1631"/>
        <v>0</v>
      </c>
      <c r="S1901" s="291"/>
      <c r="T1901" s="291"/>
      <c r="U1901" s="291"/>
      <c r="V1901" s="291"/>
      <c r="W1901" s="291"/>
      <c r="X1901" s="291"/>
      <c r="Y1901" s="291"/>
      <c r="Z1901" s="291"/>
      <c r="AA1901" s="290">
        <f t="shared" si="1632"/>
        <v>0</v>
      </c>
      <c r="AB1901" s="290">
        <f t="shared" si="1633"/>
        <v>0</v>
      </c>
      <c r="AC1901" s="37" t="e">
        <f t="shared" si="1634"/>
        <v>#DIV/0!</v>
      </c>
    </row>
    <row r="1902" spans="2:29" hidden="1" x14ac:dyDescent="0.2">
      <c r="B1902" s="97" t="s">
        <v>1850</v>
      </c>
      <c r="C1902" s="98" t="s">
        <v>1773</v>
      </c>
      <c r="D1902" s="291">
        <v>0</v>
      </c>
      <c r="E1902" s="285">
        <f>SUM('ADICIONES  2018'!C1902:M1902)</f>
        <v>0</v>
      </c>
      <c r="F1902" s="291"/>
      <c r="G1902" s="291"/>
      <c r="H1902" s="291"/>
      <c r="I1902" s="291"/>
      <c r="J1902" s="291"/>
      <c r="K1902" s="287">
        <f t="shared" si="1630"/>
        <v>0</v>
      </c>
      <c r="L1902" s="291"/>
      <c r="M1902" s="291"/>
      <c r="N1902" s="291"/>
      <c r="O1902" s="291"/>
      <c r="P1902" s="291"/>
      <c r="Q1902" s="291"/>
      <c r="R1902" s="287">
        <f t="shared" si="1631"/>
        <v>0</v>
      </c>
      <c r="S1902" s="291"/>
      <c r="T1902" s="291"/>
      <c r="U1902" s="291"/>
      <c r="V1902" s="291"/>
      <c r="W1902" s="291"/>
      <c r="X1902" s="291"/>
      <c r="Y1902" s="291"/>
      <c r="Z1902" s="291"/>
      <c r="AA1902" s="290">
        <f t="shared" si="1632"/>
        <v>0</v>
      </c>
      <c r="AB1902" s="290">
        <f t="shared" si="1633"/>
        <v>0</v>
      </c>
      <c r="AC1902" s="37" t="e">
        <f t="shared" si="1634"/>
        <v>#DIV/0!</v>
      </c>
    </row>
    <row r="1903" spans="2:29" hidden="1" x14ac:dyDescent="0.2">
      <c r="B1903" s="97" t="s">
        <v>1850</v>
      </c>
      <c r="C1903" s="98" t="s">
        <v>1773</v>
      </c>
      <c r="D1903" s="291">
        <v>0</v>
      </c>
      <c r="E1903" s="285">
        <f>SUM('ADICIONES  2018'!C1903:M1903)</f>
        <v>0</v>
      </c>
      <c r="F1903" s="291"/>
      <c r="G1903" s="291"/>
      <c r="H1903" s="291"/>
      <c r="I1903" s="291"/>
      <c r="J1903" s="291"/>
      <c r="K1903" s="287">
        <f t="shared" si="1630"/>
        <v>0</v>
      </c>
      <c r="L1903" s="291"/>
      <c r="M1903" s="291"/>
      <c r="N1903" s="291"/>
      <c r="O1903" s="291"/>
      <c r="P1903" s="291"/>
      <c r="Q1903" s="291"/>
      <c r="R1903" s="287">
        <f t="shared" si="1631"/>
        <v>0</v>
      </c>
      <c r="S1903" s="291"/>
      <c r="T1903" s="291"/>
      <c r="U1903" s="291"/>
      <c r="V1903" s="291"/>
      <c r="W1903" s="291"/>
      <c r="X1903" s="291"/>
      <c r="Y1903" s="291"/>
      <c r="Z1903" s="291"/>
      <c r="AA1903" s="290">
        <f t="shared" si="1632"/>
        <v>0</v>
      </c>
      <c r="AB1903" s="290">
        <f t="shared" si="1633"/>
        <v>0</v>
      </c>
      <c r="AC1903" s="37" t="e">
        <f t="shared" si="1634"/>
        <v>#DIV/0!</v>
      </c>
    </row>
    <row r="1904" spans="2:29" hidden="1" x14ac:dyDescent="0.2">
      <c r="B1904" s="97" t="s">
        <v>1850</v>
      </c>
      <c r="C1904" s="98" t="s">
        <v>1773</v>
      </c>
      <c r="D1904" s="291">
        <v>0</v>
      </c>
      <c r="E1904" s="285">
        <f>SUM('ADICIONES  2018'!C1904:M1904)</f>
        <v>0</v>
      </c>
      <c r="F1904" s="291"/>
      <c r="G1904" s="291"/>
      <c r="H1904" s="291"/>
      <c r="I1904" s="291"/>
      <c r="J1904" s="291"/>
      <c r="K1904" s="287">
        <f t="shared" si="1630"/>
        <v>0</v>
      </c>
      <c r="L1904" s="291"/>
      <c r="M1904" s="291"/>
      <c r="N1904" s="291"/>
      <c r="O1904" s="291"/>
      <c r="P1904" s="291"/>
      <c r="Q1904" s="291"/>
      <c r="R1904" s="287">
        <f t="shared" si="1631"/>
        <v>0</v>
      </c>
      <c r="S1904" s="291"/>
      <c r="T1904" s="291"/>
      <c r="U1904" s="291"/>
      <c r="V1904" s="291"/>
      <c r="W1904" s="291"/>
      <c r="X1904" s="291"/>
      <c r="Y1904" s="291"/>
      <c r="Z1904" s="291"/>
      <c r="AA1904" s="290">
        <f t="shared" si="1632"/>
        <v>0</v>
      </c>
      <c r="AB1904" s="290">
        <f t="shared" si="1633"/>
        <v>0</v>
      </c>
      <c r="AC1904" s="37" t="e">
        <f t="shared" si="1634"/>
        <v>#DIV/0!</v>
      </c>
    </row>
    <row r="1905" spans="1:29" hidden="1" x14ac:dyDescent="0.2">
      <c r="B1905" s="97" t="s">
        <v>1850</v>
      </c>
      <c r="C1905" s="98" t="s">
        <v>1773</v>
      </c>
      <c r="D1905" s="291">
        <v>0</v>
      </c>
      <c r="E1905" s="285">
        <f>SUM('ADICIONES  2018'!C1905:M1905)</f>
        <v>0</v>
      </c>
      <c r="F1905" s="291"/>
      <c r="G1905" s="291"/>
      <c r="H1905" s="291"/>
      <c r="I1905" s="291"/>
      <c r="J1905" s="291"/>
      <c r="K1905" s="287">
        <f t="shared" si="1630"/>
        <v>0</v>
      </c>
      <c r="L1905" s="291"/>
      <c r="M1905" s="291"/>
      <c r="N1905" s="291"/>
      <c r="O1905" s="291"/>
      <c r="P1905" s="291"/>
      <c r="Q1905" s="291"/>
      <c r="R1905" s="287">
        <f t="shared" si="1631"/>
        <v>0</v>
      </c>
      <c r="S1905" s="291"/>
      <c r="T1905" s="291"/>
      <c r="U1905" s="291"/>
      <c r="V1905" s="291"/>
      <c r="W1905" s="291"/>
      <c r="X1905" s="291"/>
      <c r="Y1905" s="291"/>
      <c r="Z1905" s="291"/>
      <c r="AA1905" s="290">
        <f t="shared" si="1632"/>
        <v>0</v>
      </c>
      <c r="AB1905" s="290">
        <f t="shared" si="1633"/>
        <v>0</v>
      </c>
      <c r="AC1905" s="37" t="e">
        <f t="shared" si="1634"/>
        <v>#DIV/0!</v>
      </c>
    </row>
    <row r="1906" spans="1:29" hidden="1" x14ac:dyDescent="0.2">
      <c r="B1906" s="97" t="s">
        <v>1850</v>
      </c>
      <c r="C1906" s="98" t="s">
        <v>1773</v>
      </c>
      <c r="D1906" s="291">
        <v>0</v>
      </c>
      <c r="E1906" s="285">
        <f>SUM('ADICIONES  2018'!C1906:M1906)</f>
        <v>0</v>
      </c>
      <c r="F1906" s="291"/>
      <c r="G1906" s="291"/>
      <c r="H1906" s="291"/>
      <c r="I1906" s="291"/>
      <c r="J1906" s="291"/>
      <c r="K1906" s="287">
        <f t="shared" si="1630"/>
        <v>0</v>
      </c>
      <c r="L1906" s="291"/>
      <c r="M1906" s="291"/>
      <c r="N1906" s="291"/>
      <c r="O1906" s="291"/>
      <c r="P1906" s="291"/>
      <c r="Q1906" s="291"/>
      <c r="R1906" s="287">
        <f t="shared" si="1631"/>
        <v>0</v>
      </c>
      <c r="S1906" s="291"/>
      <c r="T1906" s="291"/>
      <c r="U1906" s="291"/>
      <c r="V1906" s="291"/>
      <c r="W1906" s="291"/>
      <c r="X1906" s="291"/>
      <c r="Y1906" s="291"/>
      <c r="Z1906" s="291"/>
      <c r="AA1906" s="290">
        <f t="shared" si="1632"/>
        <v>0</v>
      </c>
      <c r="AB1906" s="290">
        <f t="shared" si="1633"/>
        <v>0</v>
      </c>
      <c r="AC1906" s="37" t="e">
        <f t="shared" si="1634"/>
        <v>#DIV/0!</v>
      </c>
    </row>
    <row r="1907" spans="1:29" s="79" customFormat="1" ht="31.5" hidden="1" x14ac:dyDescent="0.2">
      <c r="A1907" s="363"/>
      <c r="B1907" s="110" t="s">
        <v>1851</v>
      </c>
      <c r="C1907" s="106" t="s">
        <v>199</v>
      </c>
      <c r="D1907" s="289">
        <f>SUM(D1908:D1909)</f>
        <v>0</v>
      </c>
      <c r="E1907" s="105">
        <f>SUM('ADICIONES  2018'!C1907:M1907)</f>
        <v>0</v>
      </c>
      <c r="F1907" s="289">
        <f t="shared" ref="F1907" si="1635">SUM(F1908:F1909)</f>
        <v>0</v>
      </c>
      <c r="G1907" s="289">
        <f t="shared" ref="G1907:J1907" si="1636">SUM(G1908:G1909)</f>
        <v>0</v>
      </c>
      <c r="H1907" s="289">
        <f t="shared" si="1636"/>
        <v>0</v>
      </c>
      <c r="I1907" s="289">
        <f t="shared" si="1636"/>
        <v>0</v>
      </c>
      <c r="J1907" s="289">
        <f t="shared" si="1636"/>
        <v>0</v>
      </c>
      <c r="K1907" s="105">
        <f t="shared" si="1630"/>
        <v>0</v>
      </c>
      <c r="L1907" s="289">
        <f t="shared" ref="L1907:Q1907" si="1637">SUM(L1908:L1909)</f>
        <v>0</v>
      </c>
      <c r="M1907" s="289">
        <f t="shared" si="1637"/>
        <v>0</v>
      </c>
      <c r="N1907" s="289">
        <f t="shared" si="1637"/>
        <v>0</v>
      </c>
      <c r="O1907" s="289">
        <f t="shared" si="1637"/>
        <v>0</v>
      </c>
      <c r="P1907" s="289">
        <f t="shared" si="1637"/>
        <v>0</v>
      </c>
      <c r="Q1907" s="289">
        <f t="shared" si="1637"/>
        <v>0</v>
      </c>
      <c r="R1907" s="105">
        <f t="shared" si="1631"/>
        <v>0</v>
      </c>
      <c r="S1907" s="289">
        <f t="shared" ref="S1907:Z1907" si="1638">SUM(S1908:S1909)</f>
        <v>0</v>
      </c>
      <c r="T1907" s="289">
        <f t="shared" si="1638"/>
        <v>0</v>
      </c>
      <c r="U1907" s="289">
        <f t="shared" si="1638"/>
        <v>0</v>
      </c>
      <c r="V1907" s="289">
        <f t="shared" si="1638"/>
        <v>0</v>
      </c>
      <c r="W1907" s="289">
        <f t="shared" si="1638"/>
        <v>0</v>
      </c>
      <c r="X1907" s="289">
        <f t="shared" si="1638"/>
        <v>0</v>
      </c>
      <c r="Y1907" s="289">
        <f t="shared" si="1638"/>
        <v>0</v>
      </c>
      <c r="Z1907" s="289">
        <f t="shared" si="1638"/>
        <v>0</v>
      </c>
      <c r="AA1907" s="289">
        <f t="shared" si="1632"/>
        <v>0</v>
      </c>
      <c r="AB1907" s="289">
        <f t="shared" si="1633"/>
        <v>0</v>
      </c>
      <c r="AC1907" s="104" t="e">
        <f t="shared" si="1634"/>
        <v>#DIV/0!</v>
      </c>
    </row>
    <row r="1908" spans="1:29" hidden="1" x14ac:dyDescent="0.2">
      <c r="B1908" s="97" t="s">
        <v>1852</v>
      </c>
      <c r="C1908" s="98" t="s">
        <v>1773</v>
      </c>
      <c r="D1908" s="291">
        <v>0</v>
      </c>
      <c r="E1908" s="285">
        <f>SUM('ADICIONES  2018'!C1908:M1908)</f>
        <v>0</v>
      </c>
      <c r="F1908" s="291"/>
      <c r="G1908" s="291"/>
      <c r="H1908" s="291"/>
      <c r="I1908" s="291"/>
      <c r="J1908" s="291"/>
      <c r="K1908" s="287">
        <f t="shared" si="1630"/>
        <v>0</v>
      </c>
      <c r="L1908" s="291"/>
      <c r="M1908" s="291"/>
      <c r="N1908" s="291"/>
      <c r="O1908" s="291"/>
      <c r="P1908" s="291"/>
      <c r="Q1908" s="291"/>
      <c r="R1908" s="287">
        <f t="shared" si="1631"/>
        <v>0</v>
      </c>
      <c r="S1908" s="291"/>
      <c r="T1908" s="291"/>
      <c r="U1908" s="291"/>
      <c r="V1908" s="291"/>
      <c r="W1908" s="291"/>
      <c r="X1908" s="291"/>
      <c r="Y1908" s="291"/>
      <c r="Z1908" s="291"/>
      <c r="AA1908" s="290">
        <f t="shared" si="1632"/>
        <v>0</v>
      </c>
      <c r="AB1908" s="290">
        <f t="shared" si="1633"/>
        <v>0</v>
      </c>
      <c r="AC1908" s="37" t="e">
        <f t="shared" si="1634"/>
        <v>#DIV/0!</v>
      </c>
    </row>
    <row r="1909" spans="1:29" hidden="1" x14ac:dyDescent="0.2">
      <c r="B1909" s="97" t="s">
        <v>1852</v>
      </c>
      <c r="C1909" s="98" t="s">
        <v>1773</v>
      </c>
      <c r="D1909" s="291">
        <v>0</v>
      </c>
      <c r="E1909" s="285">
        <f>SUM('ADICIONES  2018'!C1909:M1909)</f>
        <v>0</v>
      </c>
      <c r="F1909" s="291"/>
      <c r="G1909" s="291"/>
      <c r="H1909" s="291"/>
      <c r="I1909" s="291"/>
      <c r="J1909" s="291"/>
      <c r="K1909" s="287">
        <f t="shared" si="1630"/>
        <v>0</v>
      </c>
      <c r="L1909" s="291"/>
      <c r="M1909" s="291"/>
      <c r="N1909" s="291"/>
      <c r="O1909" s="291"/>
      <c r="P1909" s="291"/>
      <c r="Q1909" s="291"/>
      <c r="R1909" s="287">
        <f t="shared" si="1631"/>
        <v>0</v>
      </c>
      <c r="S1909" s="291"/>
      <c r="T1909" s="291"/>
      <c r="U1909" s="291"/>
      <c r="V1909" s="291"/>
      <c r="W1909" s="291"/>
      <c r="X1909" s="291"/>
      <c r="Y1909" s="291"/>
      <c r="Z1909" s="291"/>
      <c r="AA1909" s="290">
        <f t="shared" si="1632"/>
        <v>0</v>
      </c>
      <c r="AB1909" s="290">
        <f t="shared" si="1633"/>
        <v>0</v>
      </c>
      <c r="AC1909" s="37" t="e">
        <f t="shared" si="1634"/>
        <v>#DIV/0!</v>
      </c>
    </row>
    <row r="1910" spans="1:29" s="79" customFormat="1" ht="31.5" hidden="1" x14ac:dyDescent="0.2">
      <c r="A1910" s="363"/>
      <c r="B1910" s="110" t="s">
        <v>1853</v>
      </c>
      <c r="C1910" s="106" t="s">
        <v>1854</v>
      </c>
      <c r="D1910" s="289">
        <f>SUM(D1911:D1914)</f>
        <v>0</v>
      </c>
      <c r="E1910" s="105">
        <f>SUM('ADICIONES  2018'!C1910:M1910)</f>
        <v>0</v>
      </c>
      <c r="F1910" s="289">
        <f t="shared" ref="F1910" si="1639">SUM(F1911:F1914)</f>
        <v>0</v>
      </c>
      <c r="G1910" s="289">
        <f t="shared" ref="G1910:J1910" si="1640">SUM(G1911:G1914)</f>
        <v>0</v>
      </c>
      <c r="H1910" s="289">
        <f t="shared" si="1640"/>
        <v>0</v>
      </c>
      <c r="I1910" s="289">
        <f t="shared" si="1640"/>
        <v>0</v>
      </c>
      <c r="J1910" s="289">
        <f t="shared" si="1640"/>
        <v>0</v>
      </c>
      <c r="K1910" s="105">
        <f t="shared" si="1630"/>
        <v>0</v>
      </c>
      <c r="L1910" s="289">
        <f t="shared" ref="L1910:Q1910" si="1641">SUM(L1911:L1914)</f>
        <v>0</v>
      </c>
      <c r="M1910" s="289">
        <f t="shared" si="1641"/>
        <v>0</v>
      </c>
      <c r="N1910" s="289">
        <f t="shared" si="1641"/>
        <v>0</v>
      </c>
      <c r="O1910" s="289">
        <f t="shared" si="1641"/>
        <v>0</v>
      </c>
      <c r="P1910" s="289">
        <f t="shared" si="1641"/>
        <v>0</v>
      </c>
      <c r="Q1910" s="289">
        <f t="shared" si="1641"/>
        <v>0</v>
      </c>
      <c r="R1910" s="105">
        <f t="shared" si="1631"/>
        <v>0</v>
      </c>
      <c r="S1910" s="289">
        <f t="shared" ref="S1910:Z1910" si="1642">SUM(S1911:S1914)</f>
        <v>0</v>
      </c>
      <c r="T1910" s="289">
        <f t="shared" si="1642"/>
        <v>0</v>
      </c>
      <c r="U1910" s="289">
        <f t="shared" si="1642"/>
        <v>0</v>
      </c>
      <c r="V1910" s="289">
        <f t="shared" si="1642"/>
        <v>0</v>
      </c>
      <c r="W1910" s="289">
        <f t="shared" si="1642"/>
        <v>0</v>
      </c>
      <c r="X1910" s="289">
        <f t="shared" si="1642"/>
        <v>0</v>
      </c>
      <c r="Y1910" s="289">
        <f t="shared" si="1642"/>
        <v>0</v>
      </c>
      <c r="Z1910" s="289">
        <f t="shared" si="1642"/>
        <v>0</v>
      </c>
      <c r="AA1910" s="289">
        <f t="shared" si="1632"/>
        <v>0</v>
      </c>
      <c r="AB1910" s="289">
        <f t="shared" si="1633"/>
        <v>0</v>
      </c>
      <c r="AC1910" s="104" t="e">
        <f t="shared" si="1634"/>
        <v>#DIV/0!</v>
      </c>
    </row>
    <row r="1911" spans="1:29" ht="28.5" hidden="1" x14ac:dyDescent="0.2">
      <c r="B1911" s="97" t="s">
        <v>1855</v>
      </c>
      <c r="C1911" s="98" t="s">
        <v>1843</v>
      </c>
      <c r="D1911" s="291">
        <v>0</v>
      </c>
      <c r="E1911" s="285">
        <f>SUM('ADICIONES  2018'!C1911:M1911)</f>
        <v>0</v>
      </c>
      <c r="F1911" s="291"/>
      <c r="G1911" s="291"/>
      <c r="H1911" s="291"/>
      <c r="I1911" s="291"/>
      <c r="J1911" s="291"/>
      <c r="K1911" s="287">
        <f t="shared" si="1630"/>
        <v>0</v>
      </c>
      <c r="L1911" s="291"/>
      <c r="M1911" s="291"/>
      <c r="N1911" s="291"/>
      <c r="O1911" s="291"/>
      <c r="P1911" s="291"/>
      <c r="Q1911" s="291"/>
      <c r="R1911" s="287">
        <f t="shared" si="1631"/>
        <v>0</v>
      </c>
      <c r="S1911" s="291"/>
      <c r="T1911" s="291"/>
      <c r="U1911" s="291"/>
      <c r="V1911" s="291"/>
      <c r="W1911" s="291"/>
      <c r="X1911" s="291"/>
      <c r="Y1911" s="291"/>
      <c r="Z1911" s="291"/>
      <c r="AA1911" s="290">
        <f t="shared" si="1632"/>
        <v>0</v>
      </c>
      <c r="AB1911" s="290">
        <f t="shared" si="1633"/>
        <v>0</v>
      </c>
      <c r="AC1911" s="37" t="e">
        <f t="shared" si="1634"/>
        <v>#DIV/0!</v>
      </c>
    </row>
    <row r="1912" spans="1:29" ht="28.5" hidden="1" x14ac:dyDescent="0.2">
      <c r="B1912" s="97" t="s">
        <v>1855</v>
      </c>
      <c r="C1912" s="98" t="s">
        <v>1843</v>
      </c>
      <c r="D1912" s="291">
        <v>0</v>
      </c>
      <c r="E1912" s="285">
        <f>SUM('ADICIONES  2018'!C1912:M1912)</f>
        <v>0</v>
      </c>
      <c r="F1912" s="291"/>
      <c r="G1912" s="291"/>
      <c r="H1912" s="291"/>
      <c r="I1912" s="291"/>
      <c r="J1912" s="291"/>
      <c r="K1912" s="287">
        <f t="shared" si="1630"/>
        <v>0</v>
      </c>
      <c r="L1912" s="291"/>
      <c r="M1912" s="291"/>
      <c r="N1912" s="291"/>
      <c r="O1912" s="291"/>
      <c r="P1912" s="291"/>
      <c r="Q1912" s="291"/>
      <c r="R1912" s="287">
        <f t="shared" si="1631"/>
        <v>0</v>
      </c>
      <c r="S1912" s="291"/>
      <c r="T1912" s="291"/>
      <c r="U1912" s="291"/>
      <c r="V1912" s="291"/>
      <c r="W1912" s="291"/>
      <c r="X1912" s="291"/>
      <c r="Y1912" s="291"/>
      <c r="Z1912" s="291"/>
      <c r="AA1912" s="290">
        <f t="shared" si="1632"/>
        <v>0</v>
      </c>
      <c r="AB1912" s="290">
        <f t="shared" si="1633"/>
        <v>0</v>
      </c>
      <c r="AC1912" s="37" t="e">
        <f t="shared" si="1634"/>
        <v>#DIV/0!</v>
      </c>
    </row>
    <row r="1913" spans="1:29" ht="28.5" hidden="1" x14ac:dyDescent="0.2">
      <c r="B1913" s="97" t="s">
        <v>1856</v>
      </c>
      <c r="C1913" s="98" t="s">
        <v>1845</v>
      </c>
      <c r="D1913" s="291">
        <v>0</v>
      </c>
      <c r="E1913" s="285">
        <f>SUM('ADICIONES  2018'!C1913:M1913)</f>
        <v>0</v>
      </c>
      <c r="F1913" s="291"/>
      <c r="G1913" s="291"/>
      <c r="H1913" s="291"/>
      <c r="I1913" s="291"/>
      <c r="J1913" s="291"/>
      <c r="K1913" s="287">
        <f t="shared" si="1630"/>
        <v>0</v>
      </c>
      <c r="L1913" s="291"/>
      <c r="M1913" s="291"/>
      <c r="N1913" s="291"/>
      <c r="O1913" s="291"/>
      <c r="P1913" s="291"/>
      <c r="Q1913" s="291"/>
      <c r="R1913" s="287">
        <f t="shared" si="1631"/>
        <v>0</v>
      </c>
      <c r="S1913" s="291"/>
      <c r="T1913" s="291"/>
      <c r="U1913" s="291"/>
      <c r="V1913" s="291"/>
      <c r="W1913" s="291"/>
      <c r="X1913" s="291"/>
      <c r="Y1913" s="291"/>
      <c r="Z1913" s="291"/>
      <c r="AA1913" s="290">
        <f t="shared" si="1632"/>
        <v>0</v>
      </c>
      <c r="AB1913" s="290">
        <f t="shared" si="1633"/>
        <v>0</v>
      </c>
      <c r="AC1913" s="37" t="e">
        <f t="shared" si="1634"/>
        <v>#DIV/0!</v>
      </c>
    </row>
    <row r="1914" spans="1:29" ht="28.5" hidden="1" x14ac:dyDescent="0.2">
      <c r="B1914" s="97" t="s">
        <v>1856</v>
      </c>
      <c r="C1914" s="98" t="s">
        <v>1857</v>
      </c>
      <c r="D1914" s="291">
        <v>0</v>
      </c>
      <c r="E1914" s="285">
        <f>SUM('ADICIONES  2018'!C1914:M1914)</f>
        <v>0</v>
      </c>
      <c r="F1914" s="291"/>
      <c r="G1914" s="291"/>
      <c r="H1914" s="291"/>
      <c r="I1914" s="291"/>
      <c r="J1914" s="291"/>
      <c r="K1914" s="287">
        <f t="shared" si="1630"/>
        <v>0</v>
      </c>
      <c r="L1914" s="291"/>
      <c r="M1914" s="291"/>
      <c r="N1914" s="291"/>
      <c r="O1914" s="291"/>
      <c r="P1914" s="291"/>
      <c r="Q1914" s="291"/>
      <c r="R1914" s="287">
        <f t="shared" si="1631"/>
        <v>0</v>
      </c>
      <c r="S1914" s="291"/>
      <c r="T1914" s="291"/>
      <c r="U1914" s="291"/>
      <c r="V1914" s="291"/>
      <c r="W1914" s="291"/>
      <c r="X1914" s="291"/>
      <c r="Y1914" s="291"/>
      <c r="Z1914" s="291"/>
      <c r="AA1914" s="290">
        <f t="shared" si="1632"/>
        <v>0</v>
      </c>
      <c r="AB1914" s="290">
        <f t="shared" si="1633"/>
        <v>0</v>
      </c>
      <c r="AC1914" s="37" t="e">
        <f t="shared" si="1634"/>
        <v>#DIV/0!</v>
      </c>
    </row>
    <row r="1915" spans="1:29" s="79" customFormat="1" ht="31.5" hidden="1" x14ac:dyDescent="0.2">
      <c r="A1915" s="363"/>
      <c r="B1915" s="110" t="s">
        <v>1858</v>
      </c>
      <c r="C1915" s="106" t="s">
        <v>199</v>
      </c>
      <c r="D1915" s="289">
        <f>SUM(D1916:D1917)</f>
        <v>0</v>
      </c>
      <c r="E1915" s="105">
        <f>SUM('ADICIONES  2018'!C1915:M1915)</f>
        <v>0</v>
      </c>
      <c r="F1915" s="289">
        <f t="shared" ref="F1915" si="1643">SUM(F1916:F1917)</f>
        <v>0</v>
      </c>
      <c r="G1915" s="289">
        <f t="shared" ref="G1915:J1915" si="1644">SUM(G1916:G1917)</f>
        <v>0</v>
      </c>
      <c r="H1915" s="289">
        <f t="shared" si="1644"/>
        <v>0</v>
      </c>
      <c r="I1915" s="289">
        <f t="shared" si="1644"/>
        <v>0</v>
      </c>
      <c r="J1915" s="289">
        <f t="shared" si="1644"/>
        <v>0</v>
      </c>
      <c r="K1915" s="105">
        <f t="shared" si="1630"/>
        <v>0</v>
      </c>
      <c r="L1915" s="289">
        <f t="shared" ref="L1915:Q1915" si="1645">SUM(L1916:L1917)</f>
        <v>0</v>
      </c>
      <c r="M1915" s="289">
        <f t="shared" si="1645"/>
        <v>0</v>
      </c>
      <c r="N1915" s="289">
        <f t="shared" si="1645"/>
        <v>0</v>
      </c>
      <c r="O1915" s="289">
        <f t="shared" si="1645"/>
        <v>0</v>
      </c>
      <c r="P1915" s="289">
        <f t="shared" si="1645"/>
        <v>0</v>
      </c>
      <c r="Q1915" s="289">
        <f t="shared" si="1645"/>
        <v>0</v>
      </c>
      <c r="R1915" s="105">
        <f t="shared" si="1631"/>
        <v>0</v>
      </c>
      <c r="S1915" s="289">
        <f t="shared" ref="S1915:Z1915" si="1646">SUM(S1916:S1917)</f>
        <v>0</v>
      </c>
      <c r="T1915" s="289">
        <f t="shared" si="1646"/>
        <v>0</v>
      </c>
      <c r="U1915" s="289">
        <f t="shared" si="1646"/>
        <v>0</v>
      </c>
      <c r="V1915" s="289">
        <f t="shared" si="1646"/>
        <v>0</v>
      </c>
      <c r="W1915" s="289">
        <f t="shared" si="1646"/>
        <v>0</v>
      </c>
      <c r="X1915" s="289">
        <f t="shared" si="1646"/>
        <v>0</v>
      </c>
      <c r="Y1915" s="289">
        <f t="shared" si="1646"/>
        <v>0</v>
      </c>
      <c r="Z1915" s="289">
        <f t="shared" si="1646"/>
        <v>0</v>
      </c>
      <c r="AA1915" s="289">
        <f t="shared" si="1632"/>
        <v>0</v>
      </c>
      <c r="AB1915" s="289">
        <f t="shared" si="1633"/>
        <v>0</v>
      </c>
      <c r="AC1915" s="104" t="e">
        <f t="shared" si="1634"/>
        <v>#DIV/0!</v>
      </c>
    </row>
    <row r="1916" spans="1:29" hidden="1" x14ac:dyDescent="0.2">
      <c r="B1916" s="97" t="s">
        <v>1859</v>
      </c>
      <c r="C1916" s="98" t="s">
        <v>1797</v>
      </c>
      <c r="D1916" s="291">
        <v>0</v>
      </c>
      <c r="E1916" s="285">
        <f>SUM('ADICIONES  2018'!C1916:M1916)</f>
        <v>0</v>
      </c>
      <c r="F1916" s="291"/>
      <c r="G1916" s="291"/>
      <c r="H1916" s="291"/>
      <c r="I1916" s="291"/>
      <c r="J1916" s="291"/>
      <c r="K1916" s="287">
        <f t="shared" si="1630"/>
        <v>0</v>
      </c>
      <c r="L1916" s="291"/>
      <c r="M1916" s="291"/>
      <c r="N1916" s="291"/>
      <c r="O1916" s="291"/>
      <c r="P1916" s="291"/>
      <c r="Q1916" s="291"/>
      <c r="R1916" s="287">
        <f t="shared" si="1631"/>
        <v>0</v>
      </c>
      <c r="S1916" s="291"/>
      <c r="T1916" s="291"/>
      <c r="U1916" s="291"/>
      <c r="V1916" s="291"/>
      <c r="W1916" s="291"/>
      <c r="X1916" s="291"/>
      <c r="Y1916" s="291"/>
      <c r="Z1916" s="291"/>
      <c r="AA1916" s="290">
        <f t="shared" si="1632"/>
        <v>0</v>
      </c>
      <c r="AB1916" s="290">
        <f t="shared" si="1633"/>
        <v>0</v>
      </c>
      <c r="AC1916" s="37" t="e">
        <f t="shared" si="1634"/>
        <v>#DIV/0!</v>
      </c>
    </row>
    <row r="1917" spans="1:29" hidden="1" x14ac:dyDescent="0.2">
      <c r="B1917" s="97" t="s">
        <v>1859</v>
      </c>
      <c r="C1917" s="98" t="s">
        <v>1797</v>
      </c>
      <c r="D1917" s="291">
        <v>0</v>
      </c>
      <c r="E1917" s="285">
        <f>SUM('ADICIONES  2018'!C1917:M1917)</f>
        <v>0</v>
      </c>
      <c r="F1917" s="291"/>
      <c r="G1917" s="291"/>
      <c r="H1917" s="291"/>
      <c r="I1917" s="291"/>
      <c r="J1917" s="291"/>
      <c r="K1917" s="287">
        <f t="shared" si="1630"/>
        <v>0</v>
      </c>
      <c r="L1917" s="291"/>
      <c r="M1917" s="291"/>
      <c r="N1917" s="291"/>
      <c r="O1917" s="291"/>
      <c r="P1917" s="291"/>
      <c r="Q1917" s="291"/>
      <c r="R1917" s="287">
        <f t="shared" si="1631"/>
        <v>0</v>
      </c>
      <c r="S1917" s="291"/>
      <c r="T1917" s="291"/>
      <c r="U1917" s="291"/>
      <c r="V1917" s="291"/>
      <c r="W1917" s="291"/>
      <c r="X1917" s="291"/>
      <c r="Y1917" s="291"/>
      <c r="Z1917" s="291"/>
      <c r="AA1917" s="290">
        <f t="shared" si="1632"/>
        <v>0</v>
      </c>
      <c r="AB1917" s="290">
        <f t="shared" si="1633"/>
        <v>0</v>
      </c>
      <c r="AC1917" s="37" t="e">
        <f t="shared" si="1634"/>
        <v>#DIV/0!</v>
      </c>
    </row>
    <row r="1918" spans="1:29" s="79" customFormat="1" ht="31.5" hidden="1" x14ac:dyDescent="0.2">
      <c r="A1918" s="363"/>
      <c r="B1918" s="110" t="s">
        <v>1860</v>
      </c>
      <c r="C1918" s="106" t="s">
        <v>1819</v>
      </c>
      <c r="D1918" s="289">
        <f>SUM(D1919:D1921)</f>
        <v>0</v>
      </c>
      <c r="E1918" s="105">
        <f>SUM('ADICIONES  2018'!C1918:M1918)</f>
        <v>0</v>
      </c>
      <c r="F1918" s="289">
        <f t="shared" ref="F1918" si="1647">SUM(F1919:F1921)</f>
        <v>0</v>
      </c>
      <c r="G1918" s="289">
        <f t="shared" ref="G1918:J1918" si="1648">SUM(G1919:G1921)</f>
        <v>0</v>
      </c>
      <c r="H1918" s="289">
        <f t="shared" si="1648"/>
        <v>0</v>
      </c>
      <c r="I1918" s="289">
        <f t="shared" si="1648"/>
        <v>0</v>
      </c>
      <c r="J1918" s="289">
        <f t="shared" si="1648"/>
        <v>0</v>
      </c>
      <c r="K1918" s="105">
        <f t="shared" si="1630"/>
        <v>0</v>
      </c>
      <c r="L1918" s="289">
        <f t="shared" ref="L1918:Q1918" si="1649">SUM(L1919:L1921)</f>
        <v>0</v>
      </c>
      <c r="M1918" s="289">
        <f t="shared" si="1649"/>
        <v>0</v>
      </c>
      <c r="N1918" s="289">
        <f t="shared" si="1649"/>
        <v>0</v>
      </c>
      <c r="O1918" s="289">
        <f t="shared" si="1649"/>
        <v>0</v>
      </c>
      <c r="P1918" s="289">
        <f t="shared" si="1649"/>
        <v>0</v>
      </c>
      <c r="Q1918" s="289">
        <f t="shared" si="1649"/>
        <v>0</v>
      </c>
      <c r="R1918" s="105">
        <f t="shared" si="1631"/>
        <v>0</v>
      </c>
      <c r="S1918" s="289">
        <f t="shared" ref="S1918:Z1918" si="1650">SUM(S1919:S1921)</f>
        <v>0</v>
      </c>
      <c r="T1918" s="289">
        <f t="shared" si="1650"/>
        <v>0</v>
      </c>
      <c r="U1918" s="289">
        <f t="shared" si="1650"/>
        <v>0</v>
      </c>
      <c r="V1918" s="289">
        <f t="shared" si="1650"/>
        <v>0</v>
      </c>
      <c r="W1918" s="289">
        <f t="shared" si="1650"/>
        <v>0</v>
      </c>
      <c r="X1918" s="289">
        <f t="shared" si="1650"/>
        <v>0</v>
      </c>
      <c r="Y1918" s="289">
        <f t="shared" si="1650"/>
        <v>0</v>
      </c>
      <c r="Z1918" s="289">
        <f t="shared" si="1650"/>
        <v>0</v>
      </c>
      <c r="AA1918" s="289">
        <f t="shared" si="1632"/>
        <v>0</v>
      </c>
      <c r="AB1918" s="289">
        <f t="shared" si="1633"/>
        <v>0</v>
      </c>
      <c r="AC1918" s="104" t="e">
        <f t="shared" si="1634"/>
        <v>#DIV/0!</v>
      </c>
    </row>
    <row r="1919" spans="1:29" hidden="1" x14ac:dyDescent="0.2">
      <c r="B1919" s="97" t="s">
        <v>1861</v>
      </c>
      <c r="C1919" s="98" t="s">
        <v>1797</v>
      </c>
      <c r="D1919" s="291">
        <v>0</v>
      </c>
      <c r="E1919" s="285">
        <f>SUM('ADICIONES  2018'!C1919:M1919)</f>
        <v>0</v>
      </c>
      <c r="F1919" s="291"/>
      <c r="G1919" s="291"/>
      <c r="H1919" s="291"/>
      <c r="I1919" s="291"/>
      <c r="J1919" s="291"/>
      <c r="K1919" s="287">
        <f t="shared" si="1630"/>
        <v>0</v>
      </c>
      <c r="L1919" s="291"/>
      <c r="M1919" s="291"/>
      <c r="N1919" s="291"/>
      <c r="O1919" s="291"/>
      <c r="P1919" s="291"/>
      <c r="Q1919" s="291"/>
      <c r="R1919" s="287">
        <f t="shared" si="1631"/>
        <v>0</v>
      </c>
      <c r="S1919" s="291"/>
      <c r="T1919" s="291"/>
      <c r="U1919" s="291"/>
      <c r="V1919" s="291"/>
      <c r="W1919" s="291"/>
      <c r="X1919" s="291"/>
      <c r="Y1919" s="291"/>
      <c r="Z1919" s="291"/>
      <c r="AA1919" s="290">
        <f t="shared" si="1632"/>
        <v>0</v>
      </c>
      <c r="AB1919" s="290">
        <f t="shared" si="1633"/>
        <v>0</v>
      </c>
      <c r="AC1919" s="37" t="e">
        <f t="shared" si="1634"/>
        <v>#DIV/0!</v>
      </c>
    </row>
    <row r="1920" spans="1:29" hidden="1" x14ac:dyDescent="0.2">
      <c r="B1920" s="97" t="s">
        <v>1861</v>
      </c>
      <c r="C1920" s="98" t="s">
        <v>1797</v>
      </c>
      <c r="D1920" s="291">
        <v>0</v>
      </c>
      <c r="E1920" s="285">
        <f>SUM('ADICIONES  2018'!C1920:M1920)</f>
        <v>0</v>
      </c>
      <c r="F1920" s="291"/>
      <c r="G1920" s="291"/>
      <c r="H1920" s="291"/>
      <c r="I1920" s="291"/>
      <c r="J1920" s="291"/>
      <c r="K1920" s="287">
        <f t="shared" si="1630"/>
        <v>0</v>
      </c>
      <c r="L1920" s="291"/>
      <c r="M1920" s="291"/>
      <c r="N1920" s="291"/>
      <c r="O1920" s="291"/>
      <c r="P1920" s="291"/>
      <c r="Q1920" s="291"/>
      <c r="R1920" s="287">
        <f t="shared" si="1631"/>
        <v>0</v>
      </c>
      <c r="S1920" s="291"/>
      <c r="T1920" s="291"/>
      <c r="U1920" s="291"/>
      <c r="V1920" s="291"/>
      <c r="W1920" s="291"/>
      <c r="X1920" s="291"/>
      <c r="Y1920" s="291"/>
      <c r="Z1920" s="291"/>
      <c r="AA1920" s="290">
        <f t="shared" si="1632"/>
        <v>0</v>
      </c>
      <c r="AB1920" s="290">
        <f t="shared" si="1633"/>
        <v>0</v>
      </c>
      <c r="AC1920" s="37" t="e">
        <f t="shared" si="1634"/>
        <v>#DIV/0!</v>
      </c>
    </row>
    <row r="1921" spans="1:29" hidden="1" x14ac:dyDescent="0.2">
      <c r="B1921" s="97" t="s">
        <v>1861</v>
      </c>
      <c r="C1921" s="98" t="s">
        <v>1797</v>
      </c>
      <c r="D1921" s="291">
        <v>0</v>
      </c>
      <c r="E1921" s="285">
        <f>SUM('ADICIONES  2018'!C1921:M1921)</f>
        <v>0</v>
      </c>
      <c r="F1921" s="291"/>
      <c r="G1921" s="291"/>
      <c r="H1921" s="291"/>
      <c r="I1921" s="291"/>
      <c r="J1921" s="291"/>
      <c r="K1921" s="287">
        <f t="shared" ref="K1921:K1945" si="1651">+D1921+E1921-F1921+G1921-H1921</f>
        <v>0</v>
      </c>
      <c r="L1921" s="291"/>
      <c r="M1921" s="291"/>
      <c r="N1921" s="291"/>
      <c r="O1921" s="291"/>
      <c r="P1921" s="291"/>
      <c r="Q1921" s="291"/>
      <c r="R1921" s="287">
        <f t="shared" si="1631"/>
        <v>0</v>
      </c>
      <c r="S1921" s="291"/>
      <c r="T1921" s="291"/>
      <c r="U1921" s="291"/>
      <c r="V1921" s="291"/>
      <c r="W1921" s="291"/>
      <c r="X1921" s="291"/>
      <c r="Y1921" s="291"/>
      <c r="Z1921" s="291"/>
      <c r="AA1921" s="290">
        <f t="shared" si="1632"/>
        <v>0</v>
      </c>
      <c r="AB1921" s="290">
        <f t="shared" si="1633"/>
        <v>0</v>
      </c>
      <c r="AC1921" s="37" t="e">
        <f t="shared" si="1634"/>
        <v>#DIV/0!</v>
      </c>
    </row>
    <row r="1922" spans="1:29" s="79" customFormat="1" ht="15.75" hidden="1" x14ac:dyDescent="0.2">
      <c r="A1922" s="363">
        <v>1</v>
      </c>
      <c r="B1922" s="110" t="s">
        <v>1183</v>
      </c>
      <c r="C1922" s="106" t="s">
        <v>1184</v>
      </c>
      <c r="D1922" s="289">
        <f>+D1923</f>
        <v>0</v>
      </c>
      <c r="E1922" s="105">
        <f>SUM('ADICIONES  2018'!C1922:M1922)</f>
        <v>0</v>
      </c>
      <c r="F1922" s="289">
        <f t="shared" ref="F1922:J1924" si="1652">+F1923</f>
        <v>0</v>
      </c>
      <c r="G1922" s="289">
        <f t="shared" si="1652"/>
        <v>0</v>
      </c>
      <c r="H1922" s="289">
        <f t="shared" si="1652"/>
        <v>0</v>
      </c>
      <c r="I1922" s="289">
        <f t="shared" si="1652"/>
        <v>0</v>
      </c>
      <c r="J1922" s="289">
        <f t="shared" si="1652"/>
        <v>0</v>
      </c>
      <c r="K1922" s="105">
        <f t="shared" si="1651"/>
        <v>0</v>
      </c>
      <c r="L1922" s="289">
        <f t="shared" ref="L1922:Q1924" si="1653">+L1923</f>
        <v>0</v>
      </c>
      <c r="M1922" s="289">
        <f t="shared" si="1653"/>
        <v>0</v>
      </c>
      <c r="N1922" s="289">
        <f t="shared" si="1653"/>
        <v>0</v>
      </c>
      <c r="O1922" s="289">
        <f t="shared" si="1653"/>
        <v>0</v>
      </c>
      <c r="P1922" s="289">
        <f t="shared" si="1653"/>
        <v>0</v>
      </c>
      <c r="Q1922" s="289">
        <f t="shared" si="1653"/>
        <v>0</v>
      </c>
      <c r="R1922" s="105">
        <f t="shared" si="1631"/>
        <v>0</v>
      </c>
      <c r="S1922" s="289">
        <f t="shared" ref="S1922:Z1924" si="1654">+S1923</f>
        <v>0</v>
      </c>
      <c r="T1922" s="289">
        <f t="shared" si="1654"/>
        <v>0</v>
      </c>
      <c r="U1922" s="289">
        <f t="shared" si="1654"/>
        <v>0</v>
      </c>
      <c r="V1922" s="289">
        <f t="shared" si="1654"/>
        <v>0</v>
      </c>
      <c r="W1922" s="289">
        <f t="shared" si="1654"/>
        <v>0</v>
      </c>
      <c r="X1922" s="289">
        <f t="shared" si="1654"/>
        <v>0</v>
      </c>
      <c r="Y1922" s="289">
        <f t="shared" si="1654"/>
        <v>0</v>
      </c>
      <c r="Z1922" s="289">
        <f t="shared" si="1654"/>
        <v>0</v>
      </c>
      <c r="AA1922" s="289">
        <f t="shared" si="1632"/>
        <v>0</v>
      </c>
      <c r="AB1922" s="289">
        <f t="shared" si="1633"/>
        <v>0</v>
      </c>
      <c r="AC1922" s="104" t="e">
        <f t="shared" si="1634"/>
        <v>#DIV/0!</v>
      </c>
    </row>
    <row r="1923" spans="1:29" s="79" customFormat="1" ht="15.75" hidden="1" x14ac:dyDescent="0.2">
      <c r="A1923" s="363"/>
      <c r="B1923" s="110" t="s">
        <v>1185</v>
      </c>
      <c r="C1923" s="106" t="s">
        <v>1195</v>
      </c>
      <c r="D1923" s="289">
        <f>+D1924</f>
        <v>0</v>
      </c>
      <c r="E1923" s="105">
        <f>SUM('ADICIONES  2018'!C1923:M1923)</f>
        <v>0</v>
      </c>
      <c r="F1923" s="289">
        <f t="shared" si="1652"/>
        <v>0</v>
      </c>
      <c r="G1923" s="289">
        <f t="shared" si="1652"/>
        <v>0</v>
      </c>
      <c r="H1923" s="289">
        <f t="shared" si="1652"/>
        <v>0</v>
      </c>
      <c r="I1923" s="289">
        <f t="shared" si="1652"/>
        <v>0</v>
      </c>
      <c r="J1923" s="289">
        <f t="shared" si="1652"/>
        <v>0</v>
      </c>
      <c r="K1923" s="105">
        <f t="shared" si="1651"/>
        <v>0</v>
      </c>
      <c r="L1923" s="289">
        <f t="shared" si="1653"/>
        <v>0</v>
      </c>
      <c r="M1923" s="289">
        <f t="shared" si="1653"/>
        <v>0</v>
      </c>
      <c r="N1923" s="289">
        <f t="shared" si="1653"/>
        <v>0</v>
      </c>
      <c r="O1923" s="289">
        <f t="shared" si="1653"/>
        <v>0</v>
      </c>
      <c r="P1923" s="289">
        <f t="shared" si="1653"/>
        <v>0</v>
      </c>
      <c r="Q1923" s="289">
        <f t="shared" si="1653"/>
        <v>0</v>
      </c>
      <c r="R1923" s="105">
        <f t="shared" si="1631"/>
        <v>0</v>
      </c>
      <c r="S1923" s="289">
        <f t="shared" si="1654"/>
        <v>0</v>
      </c>
      <c r="T1923" s="289">
        <f t="shared" si="1654"/>
        <v>0</v>
      </c>
      <c r="U1923" s="289">
        <f t="shared" si="1654"/>
        <v>0</v>
      </c>
      <c r="V1923" s="289">
        <f t="shared" si="1654"/>
        <v>0</v>
      </c>
      <c r="W1923" s="289">
        <f t="shared" si="1654"/>
        <v>0</v>
      </c>
      <c r="X1923" s="289">
        <f t="shared" si="1654"/>
        <v>0</v>
      </c>
      <c r="Y1923" s="289">
        <f t="shared" si="1654"/>
        <v>0</v>
      </c>
      <c r="Z1923" s="289">
        <f t="shared" si="1654"/>
        <v>0</v>
      </c>
      <c r="AA1923" s="289">
        <f t="shared" si="1632"/>
        <v>0</v>
      </c>
      <c r="AB1923" s="289">
        <f t="shared" si="1633"/>
        <v>0</v>
      </c>
      <c r="AC1923" s="104" t="e">
        <f t="shared" si="1634"/>
        <v>#DIV/0!</v>
      </c>
    </row>
    <row r="1924" spans="1:29" s="79" customFormat="1" ht="15.75" hidden="1" x14ac:dyDescent="0.2">
      <c r="A1924" s="363"/>
      <c r="B1924" s="110" t="s">
        <v>1862</v>
      </c>
      <c r="C1924" s="106" t="s">
        <v>1863</v>
      </c>
      <c r="D1924" s="289">
        <f>+D1925</f>
        <v>0</v>
      </c>
      <c r="E1924" s="105">
        <f>SUM('ADICIONES  2018'!C1924:M1924)</f>
        <v>0</v>
      </c>
      <c r="F1924" s="289">
        <f t="shared" si="1652"/>
        <v>0</v>
      </c>
      <c r="G1924" s="289">
        <f t="shared" si="1652"/>
        <v>0</v>
      </c>
      <c r="H1924" s="289">
        <f t="shared" si="1652"/>
        <v>0</v>
      </c>
      <c r="I1924" s="289">
        <f t="shared" si="1652"/>
        <v>0</v>
      </c>
      <c r="J1924" s="289">
        <f t="shared" si="1652"/>
        <v>0</v>
      </c>
      <c r="K1924" s="105">
        <f t="shared" si="1651"/>
        <v>0</v>
      </c>
      <c r="L1924" s="289">
        <f t="shared" si="1653"/>
        <v>0</v>
      </c>
      <c r="M1924" s="289">
        <f t="shared" si="1653"/>
        <v>0</v>
      </c>
      <c r="N1924" s="289">
        <f t="shared" si="1653"/>
        <v>0</v>
      </c>
      <c r="O1924" s="289">
        <f t="shared" si="1653"/>
        <v>0</v>
      </c>
      <c r="P1924" s="289">
        <f t="shared" si="1653"/>
        <v>0</v>
      </c>
      <c r="Q1924" s="289">
        <f t="shared" si="1653"/>
        <v>0</v>
      </c>
      <c r="R1924" s="105">
        <f t="shared" si="1631"/>
        <v>0</v>
      </c>
      <c r="S1924" s="289">
        <f t="shared" si="1654"/>
        <v>0</v>
      </c>
      <c r="T1924" s="289">
        <f t="shared" si="1654"/>
        <v>0</v>
      </c>
      <c r="U1924" s="289">
        <f t="shared" si="1654"/>
        <v>0</v>
      </c>
      <c r="V1924" s="289">
        <f t="shared" si="1654"/>
        <v>0</v>
      </c>
      <c r="W1924" s="289">
        <f t="shared" si="1654"/>
        <v>0</v>
      </c>
      <c r="X1924" s="289">
        <f t="shared" si="1654"/>
        <v>0</v>
      </c>
      <c r="Y1924" s="289">
        <f t="shared" si="1654"/>
        <v>0</v>
      </c>
      <c r="Z1924" s="289">
        <f t="shared" si="1654"/>
        <v>0</v>
      </c>
      <c r="AA1924" s="289">
        <f t="shared" si="1632"/>
        <v>0</v>
      </c>
      <c r="AB1924" s="289">
        <f t="shared" si="1633"/>
        <v>0</v>
      </c>
      <c r="AC1924" s="104" t="e">
        <f t="shared" si="1634"/>
        <v>#DIV/0!</v>
      </c>
    </row>
    <row r="1925" spans="1:29" ht="42.75" hidden="1" x14ac:dyDescent="0.2">
      <c r="B1925" s="97" t="s">
        <v>1864</v>
      </c>
      <c r="C1925" s="98" t="s">
        <v>1865</v>
      </c>
      <c r="D1925" s="291">
        <v>0</v>
      </c>
      <c r="E1925" s="285">
        <f>SUM('ADICIONES  2018'!C1925:M1925)</f>
        <v>0</v>
      </c>
      <c r="F1925" s="291"/>
      <c r="G1925" s="291"/>
      <c r="H1925" s="291"/>
      <c r="I1925" s="291"/>
      <c r="J1925" s="291"/>
      <c r="K1925" s="287">
        <f t="shared" si="1651"/>
        <v>0</v>
      </c>
      <c r="L1925" s="291"/>
      <c r="M1925" s="291"/>
      <c r="N1925" s="291"/>
      <c r="O1925" s="291"/>
      <c r="P1925" s="291"/>
      <c r="Q1925" s="291"/>
      <c r="R1925" s="287">
        <f t="shared" si="1631"/>
        <v>0</v>
      </c>
      <c r="S1925" s="291"/>
      <c r="T1925" s="291"/>
      <c r="U1925" s="291"/>
      <c r="V1925" s="291"/>
      <c r="W1925" s="291"/>
      <c r="X1925" s="291"/>
      <c r="Y1925" s="291"/>
      <c r="Z1925" s="291"/>
      <c r="AA1925" s="290">
        <f t="shared" si="1632"/>
        <v>0</v>
      </c>
      <c r="AB1925" s="290">
        <f t="shared" si="1633"/>
        <v>0</v>
      </c>
      <c r="AC1925" s="37" t="e">
        <f t="shared" si="1634"/>
        <v>#DIV/0!</v>
      </c>
    </row>
    <row r="1926" spans="1:29" s="79" customFormat="1" ht="31.5" x14ac:dyDescent="0.2">
      <c r="A1926" s="363">
        <v>1</v>
      </c>
      <c r="B1926" s="110" t="s">
        <v>310</v>
      </c>
      <c r="C1926" s="106" t="s">
        <v>105</v>
      </c>
      <c r="D1926" s="289">
        <f>+D1927</f>
        <v>1284477910.51</v>
      </c>
      <c r="E1926" s="105">
        <f>SUM('ADICIONES  2018'!C1926:M1926)</f>
        <v>0</v>
      </c>
      <c r="F1926" s="289">
        <f t="shared" ref="F1926:J1926" si="1655">+F1927</f>
        <v>0</v>
      </c>
      <c r="G1926" s="289">
        <f t="shared" si="1655"/>
        <v>0</v>
      </c>
      <c r="H1926" s="289">
        <f t="shared" si="1655"/>
        <v>0</v>
      </c>
      <c r="I1926" s="289">
        <f t="shared" si="1655"/>
        <v>0</v>
      </c>
      <c r="J1926" s="289">
        <f t="shared" si="1655"/>
        <v>0</v>
      </c>
      <c r="K1926" s="105">
        <f t="shared" si="1651"/>
        <v>1284477910.51</v>
      </c>
      <c r="L1926" s="289">
        <f t="shared" ref="L1926:Q1926" si="1656">+L1927</f>
        <v>183344974.31999999</v>
      </c>
      <c r="M1926" s="289">
        <f t="shared" si="1656"/>
        <v>183309974.22</v>
      </c>
      <c r="N1926" s="289">
        <f t="shared" si="1656"/>
        <v>0.01</v>
      </c>
      <c r="O1926" s="289">
        <f t="shared" si="1656"/>
        <v>495830125.09999996</v>
      </c>
      <c r="P1926" s="289">
        <f t="shared" si="1656"/>
        <v>273665295.65999997</v>
      </c>
      <c r="Q1926" s="289">
        <f t="shared" si="1656"/>
        <v>0</v>
      </c>
      <c r="R1926" s="105">
        <f t="shared" si="1631"/>
        <v>1136150369.3099999</v>
      </c>
      <c r="S1926" s="289">
        <f t="shared" ref="S1926:Z1926" si="1657">+S1927</f>
        <v>532829005.79000002</v>
      </c>
      <c r="T1926" s="289">
        <f t="shared" si="1657"/>
        <v>119255253.75</v>
      </c>
      <c r="U1926" s="289">
        <f t="shared" si="1657"/>
        <v>122611659.92000002</v>
      </c>
      <c r="V1926" s="289">
        <f t="shared" si="1657"/>
        <v>525688961.03000003</v>
      </c>
      <c r="W1926" s="289">
        <f t="shared" si="1657"/>
        <v>344940618.79000008</v>
      </c>
      <c r="X1926" s="289">
        <f t="shared" si="1657"/>
        <v>0</v>
      </c>
      <c r="Y1926" s="289">
        <f t="shared" si="1657"/>
        <v>0</v>
      </c>
      <c r="Z1926" s="289">
        <f t="shared" si="1657"/>
        <v>0</v>
      </c>
      <c r="AA1926" s="289">
        <f t="shared" si="1632"/>
        <v>1645325499.2800002</v>
      </c>
      <c r="AB1926" s="289">
        <f t="shared" si="1633"/>
        <v>2781475868.5900002</v>
      </c>
      <c r="AC1926" s="104">
        <f t="shared" si="1634"/>
        <v>2.1654524735934304</v>
      </c>
    </row>
    <row r="1927" spans="1:29" s="79" customFormat="1" ht="31.5" x14ac:dyDescent="0.2">
      <c r="A1927" s="363"/>
      <c r="B1927" s="110" t="s">
        <v>311</v>
      </c>
      <c r="C1927" s="106" t="s">
        <v>108</v>
      </c>
      <c r="D1927" s="289">
        <f>+D1928+D1936</f>
        <v>1284477910.51</v>
      </c>
      <c r="E1927" s="105">
        <f>SUM('ADICIONES  2018'!C1927:M1927)</f>
        <v>0</v>
      </c>
      <c r="F1927" s="289">
        <f t="shared" ref="F1927:J1927" si="1658">+F1928+F1936</f>
        <v>0</v>
      </c>
      <c r="G1927" s="289">
        <f t="shared" si="1658"/>
        <v>0</v>
      </c>
      <c r="H1927" s="289">
        <f t="shared" si="1658"/>
        <v>0</v>
      </c>
      <c r="I1927" s="289">
        <f t="shared" si="1658"/>
        <v>0</v>
      </c>
      <c r="J1927" s="289">
        <f t="shared" si="1658"/>
        <v>0</v>
      </c>
      <c r="K1927" s="105">
        <f t="shared" si="1651"/>
        <v>1284477910.51</v>
      </c>
      <c r="L1927" s="289">
        <f t="shared" ref="L1927:Q1927" si="1659">+L1928+L1936</f>
        <v>183344974.31999999</v>
      </c>
      <c r="M1927" s="289">
        <f t="shared" si="1659"/>
        <v>183309974.22</v>
      </c>
      <c r="N1927" s="289">
        <f t="shared" si="1659"/>
        <v>0.01</v>
      </c>
      <c r="O1927" s="289">
        <f t="shared" si="1659"/>
        <v>495830125.09999996</v>
      </c>
      <c r="P1927" s="289">
        <f t="shared" si="1659"/>
        <v>273665295.65999997</v>
      </c>
      <c r="Q1927" s="289">
        <f t="shared" si="1659"/>
        <v>0</v>
      </c>
      <c r="R1927" s="105">
        <f t="shared" si="1631"/>
        <v>1136150369.3099999</v>
      </c>
      <c r="S1927" s="289">
        <f t="shared" ref="S1927:Z1927" si="1660">+S1928+S1936</f>
        <v>532829005.79000002</v>
      </c>
      <c r="T1927" s="289">
        <f t="shared" si="1660"/>
        <v>119255253.75</v>
      </c>
      <c r="U1927" s="289">
        <f t="shared" si="1660"/>
        <v>122611659.92000002</v>
      </c>
      <c r="V1927" s="289">
        <f t="shared" si="1660"/>
        <v>525688961.03000003</v>
      </c>
      <c r="W1927" s="289">
        <f t="shared" si="1660"/>
        <v>344940618.79000008</v>
      </c>
      <c r="X1927" s="289">
        <f t="shared" si="1660"/>
        <v>0</v>
      </c>
      <c r="Y1927" s="289">
        <f t="shared" si="1660"/>
        <v>0</v>
      </c>
      <c r="Z1927" s="289">
        <f t="shared" si="1660"/>
        <v>0</v>
      </c>
      <c r="AA1927" s="289">
        <f t="shared" si="1632"/>
        <v>1645325499.2800002</v>
      </c>
      <c r="AB1927" s="289">
        <f t="shared" si="1633"/>
        <v>2781475868.5900002</v>
      </c>
      <c r="AC1927" s="104">
        <f t="shared" si="1634"/>
        <v>2.1654524735934304</v>
      </c>
    </row>
    <row r="1928" spans="1:29" s="79" customFormat="1" ht="31.5" hidden="1" x14ac:dyDescent="0.2">
      <c r="A1928" s="363"/>
      <c r="B1928" s="110" t="s">
        <v>357</v>
      </c>
      <c r="C1928" s="106" t="s">
        <v>358</v>
      </c>
      <c r="D1928" s="289">
        <f>SUM(D1929:D1931)</f>
        <v>0</v>
      </c>
      <c r="E1928" s="105">
        <f>SUM('ADICIONES  2018'!C1928:M1928)</f>
        <v>0</v>
      </c>
      <c r="F1928" s="289">
        <f t="shared" ref="F1928" si="1661">SUM(F1929:F1931)</f>
        <v>0</v>
      </c>
      <c r="G1928" s="289">
        <f t="shared" ref="G1928:J1928" si="1662">SUM(G1929:G1931)</f>
        <v>0</v>
      </c>
      <c r="H1928" s="289">
        <f t="shared" si="1662"/>
        <v>0</v>
      </c>
      <c r="I1928" s="289">
        <f t="shared" si="1662"/>
        <v>0</v>
      </c>
      <c r="J1928" s="289">
        <f t="shared" si="1662"/>
        <v>0</v>
      </c>
      <c r="K1928" s="105">
        <f t="shared" si="1651"/>
        <v>0</v>
      </c>
      <c r="L1928" s="289">
        <f t="shared" ref="L1928:Q1928" si="1663">SUM(L1929:L1931)</f>
        <v>0</v>
      </c>
      <c r="M1928" s="289">
        <f t="shared" si="1663"/>
        <v>0</v>
      </c>
      <c r="N1928" s="289">
        <f t="shared" si="1663"/>
        <v>0</v>
      </c>
      <c r="O1928" s="289">
        <f t="shared" si="1663"/>
        <v>0</v>
      </c>
      <c r="P1928" s="289">
        <f t="shared" si="1663"/>
        <v>0</v>
      </c>
      <c r="Q1928" s="289">
        <f t="shared" si="1663"/>
        <v>0</v>
      </c>
      <c r="R1928" s="105">
        <f t="shared" si="1631"/>
        <v>0</v>
      </c>
      <c r="S1928" s="289">
        <f t="shared" ref="S1928:Z1928" si="1664">SUM(S1929:S1931)</f>
        <v>0</v>
      </c>
      <c r="T1928" s="289">
        <f t="shared" si="1664"/>
        <v>0</v>
      </c>
      <c r="U1928" s="289">
        <f t="shared" si="1664"/>
        <v>0</v>
      </c>
      <c r="V1928" s="289">
        <f t="shared" si="1664"/>
        <v>0</v>
      </c>
      <c r="W1928" s="289">
        <f t="shared" si="1664"/>
        <v>0</v>
      </c>
      <c r="X1928" s="289">
        <f t="shared" si="1664"/>
        <v>0</v>
      </c>
      <c r="Y1928" s="289">
        <f t="shared" si="1664"/>
        <v>0</v>
      </c>
      <c r="Z1928" s="289">
        <f t="shared" si="1664"/>
        <v>0</v>
      </c>
      <c r="AA1928" s="289">
        <f t="shared" si="1632"/>
        <v>0</v>
      </c>
      <c r="AB1928" s="289">
        <f t="shared" si="1633"/>
        <v>0</v>
      </c>
      <c r="AC1928" s="104" t="e">
        <f t="shared" si="1634"/>
        <v>#DIV/0!</v>
      </c>
    </row>
    <row r="1929" spans="1:29" ht="28.5" hidden="1" x14ac:dyDescent="0.2">
      <c r="B1929" s="97" t="s">
        <v>359</v>
      </c>
      <c r="C1929" s="98" t="s">
        <v>360</v>
      </c>
      <c r="D1929" s="291">
        <v>0</v>
      </c>
      <c r="E1929" s="285">
        <f>SUM('ADICIONES  2018'!C1929:M1929)</f>
        <v>0</v>
      </c>
      <c r="F1929" s="291"/>
      <c r="G1929" s="291"/>
      <c r="H1929" s="291"/>
      <c r="I1929" s="291"/>
      <c r="J1929" s="291"/>
      <c r="K1929" s="287">
        <f t="shared" si="1651"/>
        <v>0</v>
      </c>
      <c r="L1929" s="291"/>
      <c r="M1929" s="291"/>
      <c r="N1929" s="291"/>
      <c r="O1929" s="291"/>
      <c r="P1929" s="291"/>
      <c r="Q1929" s="291"/>
      <c r="R1929" s="287">
        <f t="shared" si="1631"/>
        <v>0</v>
      </c>
      <c r="S1929" s="291"/>
      <c r="T1929" s="291"/>
      <c r="U1929" s="291"/>
      <c r="V1929" s="291"/>
      <c r="W1929" s="291"/>
      <c r="X1929" s="291"/>
      <c r="Y1929" s="291"/>
      <c r="Z1929" s="291"/>
      <c r="AA1929" s="290">
        <f t="shared" si="1632"/>
        <v>0</v>
      </c>
      <c r="AB1929" s="290">
        <f t="shared" si="1633"/>
        <v>0</v>
      </c>
      <c r="AC1929" s="37" t="e">
        <f t="shared" si="1634"/>
        <v>#DIV/0!</v>
      </c>
    </row>
    <row r="1930" spans="1:29" ht="42.75" hidden="1" x14ac:dyDescent="0.2">
      <c r="B1930" s="97" t="s">
        <v>1866</v>
      </c>
      <c r="C1930" s="98" t="s">
        <v>1867</v>
      </c>
      <c r="D1930" s="291">
        <v>0</v>
      </c>
      <c r="E1930" s="285">
        <f>SUM('ADICIONES  2018'!C1930:M1930)</f>
        <v>0</v>
      </c>
      <c r="F1930" s="291"/>
      <c r="G1930" s="291"/>
      <c r="H1930" s="291"/>
      <c r="I1930" s="291"/>
      <c r="J1930" s="291"/>
      <c r="K1930" s="287">
        <f t="shared" si="1651"/>
        <v>0</v>
      </c>
      <c r="L1930" s="291"/>
      <c r="M1930" s="291"/>
      <c r="N1930" s="291"/>
      <c r="O1930" s="291"/>
      <c r="P1930" s="291"/>
      <c r="Q1930" s="291"/>
      <c r="R1930" s="287">
        <f t="shared" ref="R1930:R1945" si="1665">SUM(L1930:Q1930)</f>
        <v>0</v>
      </c>
      <c r="S1930" s="291"/>
      <c r="T1930" s="291"/>
      <c r="U1930" s="291"/>
      <c r="V1930" s="291"/>
      <c r="W1930" s="291"/>
      <c r="X1930" s="291"/>
      <c r="Y1930" s="291"/>
      <c r="Z1930" s="291"/>
      <c r="AA1930" s="290">
        <f t="shared" si="1632"/>
        <v>0</v>
      </c>
      <c r="AB1930" s="290">
        <f t="shared" si="1633"/>
        <v>0</v>
      </c>
      <c r="AC1930" s="37" t="e">
        <f t="shared" si="1634"/>
        <v>#DIV/0!</v>
      </c>
    </row>
    <row r="1931" spans="1:29" s="79" customFormat="1" ht="47.25" hidden="1" x14ac:dyDescent="0.2">
      <c r="A1931" s="363"/>
      <c r="B1931" s="110" t="s">
        <v>361</v>
      </c>
      <c r="C1931" s="106" t="s">
        <v>362</v>
      </c>
      <c r="D1931" s="289">
        <f>SUM(D1932:D1935)</f>
        <v>0</v>
      </c>
      <c r="E1931" s="105">
        <f>SUM('ADICIONES  2018'!C1931:M1931)</f>
        <v>0</v>
      </c>
      <c r="F1931" s="289">
        <f t="shared" ref="F1931" si="1666">SUM(F1932:F1935)</f>
        <v>0</v>
      </c>
      <c r="G1931" s="289">
        <f t="shared" ref="G1931:J1931" si="1667">SUM(G1932:G1935)</f>
        <v>0</v>
      </c>
      <c r="H1931" s="289">
        <f t="shared" si="1667"/>
        <v>0</v>
      </c>
      <c r="I1931" s="289">
        <f t="shared" si="1667"/>
        <v>0</v>
      </c>
      <c r="J1931" s="289">
        <f t="shared" si="1667"/>
        <v>0</v>
      </c>
      <c r="K1931" s="105">
        <f t="shared" si="1651"/>
        <v>0</v>
      </c>
      <c r="L1931" s="289">
        <f t="shared" ref="L1931:Q1931" si="1668">SUM(L1932:L1935)</f>
        <v>0</v>
      </c>
      <c r="M1931" s="289">
        <f t="shared" si="1668"/>
        <v>0</v>
      </c>
      <c r="N1931" s="289">
        <f t="shared" si="1668"/>
        <v>0</v>
      </c>
      <c r="O1931" s="289">
        <f t="shared" si="1668"/>
        <v>0</v>
      </c>
      <c r="P1931" s="289">
        <f t="shared" si="1668"/>
        <v>0</v>
      </c>
      <c r="Q1931" s="289">
        <f t="shared" si="1668"/>
        <v>0</v>
      </c>
      <c r="R1931" s="105">
        <f t="shared" si="1665"/>
        <v>0</v>
      </c>
      <c r="S1931" s="289">
        <f t="shared" ref="S1931:Z1931" si="1669">SUM(S1932:S1935)</f>
        <v>0</v>
      </c>
      <c r="T1931" s="289">
        <f t="shared" si="1669"/>
        <v>0</v>
      </c>
      <c r="U1931" s="289">
        <f t="shared" si="1669"/>
        <v>0</v>
      </c>
      <c r="V1931" s="289">
        <f t="shared" si="1669"/>
        <v>0</v>
      </c>
      <c r="W1931" s="289">
        <f t="shared" si="1669"/>
        <v>0</v>
      </c>
      <c r="X1931" s="289">
        <f t="shared" si="1669"/>
        <v>0</v>
      </c>
      <c r="Y1931" s="289">
        <f t="shared" si="1669"/>
        <v>0</v>
      </c>
      <c r="Z1931" s="289">
        <f t="shared" si="1669"/>
        <v>0</v>
      </c>
      <c r="AA1931" s="289">
        <f t="shared" ref="AA1931:AA1945" si="1670">SUM(S1931:Z1931)</f>
        <v>0</v>
      </c>
      <c r="AB1931" s="289">
        <f t="shared" ref="AB1931:AB1945" si="1671">+AA1931+R1931</f>
        <v>0</v>
      </c>
      <c r="AC1931" s="104" t="e">
        <f t="shared" si="1634"/>
        <v>#DIV/0!</v>
      </c>
    </row>
    <row r="1932" spans="1:29" ht="28.5" hidden="1" x14ac:dyDescent="0.2">
      <c r="B1932" s="97" t="s">
        <v>363</v>
      </c>
      <c r="C1932" s="98" t="s">
        <v>364</v>
      </c>
      <c r="D1932" s="291">
        <v>0</v>
      </c>
      <c r="E1932" s="285">
        <f>SUM('ADICIONES  2018'!C1932:M1932)</f>
        <v>0</v>
      </c>
      <c r="F1932" s="291"/>
      <c r="G1932" s="291"/>
      <c r="H1932" s="291"/>
      <c r="I1932" s="291"/>
      <c r="J1932" s="291"/>
      <c r="K1932" s="287">
        <f t="shared" si="1651"/>
        <v>0</v>
      </c>
      <c r="L1932" s="291"/>
      <c r="M1932" s="291"/>
      <c r="N1932" s="291"/>
      <c r="O1932" s="291"/>
      <c r="P1932" s="291"/>
      <c r="Q1932" s="291"/>
      <c r="R1932" s="287">
        <f t="shared" si="1665"/>
        <v>0</v>
      </c>
      <c r="S1932" s="291"/>
      <c r="T1932" s="291"/>
      <c r="U1932" s="291"/>
      <c r="V1932" s="291"/>
      <c r="W1932" s="291"/>
      <c r="X1932" s="291"/>
      <c r="Y1932" s="291"/>
      <c r="Z1932" s="291"/>
      <c r="AA1932" s="290">
        <f t="shared" si="1670"/>
        <v>0</v>
      </c>
      <c r="AB1932" s="290">
        <f t="shared" si="1671"/>
        <v>0</v>
      </c>
      <c r="AC1932" s="37" t="e">
        <f t="shared" si="1634"/>
        <v>#DIV/0!</v>
      </c>
    </row>
    <row r="1933" spans="1:29" ht="28.5" hidden="1" x14ac:dyDescent="0.2">
      <c r="B1933" s="97" t="s">
        <v>365</v>
      </c>
      <c r="C1933" s="98" t="s">
        <v>366</v>
      </c>
      <c r="D1933" s="291">
        <v>0</v>
      </c>
      <c r="E1933" s="285">
        <f>SUM('ADICIONES  2018'!C1933:M1933)</f>
        <v>0</v>
      </c>
      <c r="F1933" s="291"/>
      <c r="G1933" s="291"/>
      <c r="H1933" s="291"/>
      <c r="I1933" s="291"/>
      <c r="J1933" s="291"/>
      <c r="K1933" s="287">
        <f t="shared" si="1651"/>
        <v>0</v>
      </c>
      <c r="L1933" s="291"/>
      <c r="M1933" s="291"/>
      <c r="N1933" s="291"/>
      <c r="O1933" s="291"/>
      <c r="P1933" s="291"/>
      <c r="Q1933" s="291"/>
      <c r="R1933" s="287">
        <f t="shared" si="1665"/>
        <v>0</v>
      </c>
      <c r="S1933" s="291"/>
      <c r="T1933" s="291"/>
      <c r="U1933" s="291"/>
      <c r="V1933" s="291"/>
      <c r="W1933" s="291"/>
      <c r="X1933" s="291"/>
      <c r="Y1933" s="291"/>
      <c r="Z1933" s="291"/>
      <c r="AA1933" s="290">
        <f t="shared" si="1670"/>
        <v>0</v>
      </c>
      <c r="AB1933" s="290">
        <f t="shared" si="1671"/>
        <v>0</v>
      </c>
      <c r="AC1933" s="37" t="e">
        <f t="shared" si="1634"/>
        <v>#DIV/0!</v>
      </c>
    </row>
    <row r="1934" spans="1:29" ht="28.5" hidden="1" x14ac:dyDescent="0.2">
      <c r="B1934" s="97" t="s">
        <v>367</v>
      </c>
      <c r="C1934" s="98" t="s">
        <v>368</v>
      </c>
      <c r="D1934" s="291">
        <v>0</v>
      </c>
      <c r="E1934" s="285">
        <f>SUM('ADICIONES  2018'!C1934:M1934)</f>
        <v>0</v>
      </c>
      <c r="F1934" s="291"/>
      <c r="G1934" s="291"/>
      <c r="H1934" s="291"/>
      <c r="I1934" s="291"/>
      <c r="J1934" s="291"/>
      <c r="K1934" s="287">
        <f t="shared" si="1651"/>
        <v>0</v>
      </c>
      <c r="L1934" s="291"/>
      <c r="M1934" s="291"/>
      <c r="N1934" s="291"/>
      <c r="O1934" s="291"/>
      <c r="P1934" s="291"/>
      <c r="Q1934" s="291"/>
      <c r="R1934" s="287">
        <f t="shared" si="1665"/>
        <v>0</v>
      </c>
      <c r="S1934" s="291"/>
      <c r="T1934" s="291"/>
      <c r="U1934" s="291"/>
      <c r="V1934" s="291"/>
      <c r="W1934" s="291"/>
      <c r="X1934" s="291"/>
      <c r="Y1934" s="291"/>
      <c r="Z1934" s="291"/>
      <c r="AA1934" s="290">
        <f t="shared" si="1670"/>
        <v>0</v>
      </c>
      <c r="AB1934" s="290">
        <f t="shared" si="1671"/>
        <v>0</v>
      </c>
      <c r="AC1934" s="37" t="e">
        <f t="shared" si="1634"/>
        <v>#DIV/0!</v>
      </c>
    </row>
    <row r="1935" spans="1:29" ht="28.5" hidden="1" x14ac:dyDescent="0.2">
      <c r="B1935" s="97" t="s">
        <v>1868</v>
      </c>
      <c r="C1935" s="98" t="s">
        <v>1869</v>
      </c>
      <c r="D1935" s="291">
        <v>0</v>
      </c>
      <c r="E1935" s="285">
        <f>SUM('ADICIONES  2018'!C1935:M1935)</f>
        <v>0</v>
      </c>
      <c r="F1935" s="291"/>
      <c r="G1935" s="291"/>
      <c r="H1935" s="291"/>
      <c r="I1935" s="291"/>
      <c r="J1935" s="291"/>
      <c r="K1935" s="287">
        <f t="shared" si="1651"/>
        <v>0</v>
      </c>
      <c r="L1935" s="291"/>
      <c r="M1935" s="291"/>
      <c r="N1935" s="291"/>
      <c r="O1935" s="291"/>
      <c r="P1935" s="291"/>
      <c r="Q1935" s="291"/>
      <c r="R1935" s="287">
        <f t="shared" si="1665"/>
        <v>0</v>
      </c>
      <c r="S1935" s="291"/>
      <c r="T1935" s="291"/>
      <c r="U1935" s="291"/>
      <c r="V1935" s="291"/>
      <c r="W1935" s="291"/>
      <c r="X1935" s="291"/>
      <c r="Y1935" s="291"/>
      <c r="Z1935" s="291"/>
      <c r="AA1935" s="290">
        <f t="shared" si="1670"/>
        <v>0</v>
      </c>
      <c r="AB1935" s="290">
        <f t="shared" si="1671"/>
        <v>0</v>
      </c>
      <c r="AC1935" s="37" t="e">
        <f t="shared" si="1634"/>
        <v>#DIV/0!</v>
      </c>
    </row>
    <row r="1936" spans="1:29" s="79" customFormat="1" ht="47.25" x14ac:dyDescent="0.2">
      <c r="A1936" s="363"/>
      <c r="B1936" s="110" t="s">
        <v>312</v>
      </c>
      <c r="C1936" s="106" t="s">
        <v>313</v>
      </c>
      <c r="D1936" s="289">
        <f>+D1937+D1940</f>
        <v>1284477910.51</v>
      </c>
      <c r="E1936" s="105">
        <f>SUM('ADICIONES  2018'!C1936:M1936)</f>
        <v>0</v>
      </c>
      <c r="F1936" s="289">
        <f t="shared" ref="F1936:J1936" si="1672">+F1937+F1940</f>
        <v>0</v>
      </c>
      <c r="G1936" s="289">
        <f t="shared" si="1672"/>
        <v>0</v>
      </c>
      <c r="H1936" s="289">
        <f t="shared" si="1672"/>
        <v>0</v>
      </c>
      <c r="I1936" s="289">
        <f t="shared" si="1672"/>
        <v>0</v>
      </c>
      <c r="J1936" s="289">
        <f t="shared" si="1672"/>
        <v>0</v>
      </c>
      <c r="K1936" s="105">
        <f t="shared" si="1651"/>
        <v>1284477910.51</v>
      </c>
      <c r="L1936" s="289">
        <f t="shared" ref="L1936:Q1936" si="1673">+L1937+L1940</f>
        <v>183344974.31999999</v>
      </c>
      <c r="M1936" s="289">
        <f t="shared" si="1673"/>
        <v>183309974.22</v>
      </c>
      <c r="N1936" s="289">
        <f t="shared" si="1673"/>
        <v>0.01</v>
      </c>
      <c r="O1936" s="289">
        <f t="shared" si="1673"/>
        <v>495830125.09999996</v>
      </c>
      <c r="P1936" s="289">
        <f t="shared" si="1673"/>
        <v>273665295.65999997</v>
      </c>
      <c r="Q1936" s="289">
        <f t="shared" si="1673"/>
        <v>0</v>
      </c>
      <c r="R1936" s="105">
        <f t="shared" si="1665"/>
        <v>1136150369.3099999</v>
      </c>
      <c r="S1936" s="289">
        <f t="shared" ref="S1936:Z1936" si="1674">+S1937+S1940</f>
        <v>532829005.79000002</v>
      </c>
      <c r="T1936" s="289">
        <f t="shared" si="1674"/>
        <v>119255253.75</v>
      </c>
      <c r="U1936" s="289">
        <f t="shared" si="1674"/>
        <v>122611659.92000002</v>
      </c>
      <c r="V1936" s="289">
        <f t="shared" si="1674"/>
        <v>525688961.03000003</v>
      </c>
      <c r="W1936" s="289">
        <f t="shared" si="1674"/>
        <v>344940618.79000008</v>
      </c>
      <c r="X1936" s="289">
        <f t="shared" si="1674"/>
        <v>0</v>
      </c>
      <c r="Y1936" s="289">
        <f t="shared" si="1674"/>
        <v>0</v>
      </c>
      <c r="Z1936" s="289">
        <f t="shared" si="1674"/>
        <v>0</v>
      </c>
      <c r="AA1936" s="289">
        <f t="shared" si="1670"/>
        <v>1645325499.2800002</v>
      </c>
      <c r="AB1936" s="289">
        <f t="shared" si="1671"/>
        <v>2781475868.5900002</v>
      </c>
      <c r="AC1936" s="104">
        <f t="shared" si="1634"/>
        <v>2.1654524735934304</v>
      </c>
    </row>
    <row r="1937" spans="1:29" s="79" customFormat="1" ht="31.5" x14ac:dyDescent="0.2">
      <c r="A1937" s="363"/>
      <c r="B1937" s="110" t="s">
        <v>314</v>
      </c>
      <c r="C1937" s="106" t="s">
        <v>315</v>
      </c>
      <c r="D1937" s="289">
        <f>SUM(D1938:D1939)</f>
        <v>125000000</v>
      </c>
      <c r="E1937" s="105">
        <f>SUM('ADICIONES  2018'!C1937:M1937)</f>
        <v>0</v>
      </c>
      <c r="F1937" s="289">
        <f t="shared" ref="F1937" si="1675">SUM(F1938:F1939)</f>
        <v>0</v>
      </c>
      <c r="G1937" s="289">
        <f t="shared" ref="G1937:J1937" si="1676">SUM(G1938:G1939)</f>
        <v>0</v>
      </c>
      <c r="H1937" s="289">
        <f t="shared" si="1676"/>
        <v>0</v>
      </c>
      <c r="I1937" s="289">
        <f t="shared" si="1676"/>
        <v>0</v>
      </c>
      <c r="J1937" s="289">
        <f t="shared" si="1676"/>
        <v>0</v>
      </c>
      <c r="K1937" s="105">
        <f t="shared" si="1651"/>
        <v>125000000</v>
      </c>
      <c r="L1937" s="289">
        <f t="shared" ref="L1937:Q1937" si="1677">SUM(L1938:L1939)</f>
        <v>11217237.279999999</v>
      </c>
      <c r="M1937" s="289">
        <f t="shared" si="1677"/>
        <v>8929791.6500000004</v>
      </c>
      <c r="N1937" s="289">
        <f t="shared" si="1677"/>
        <v>0</v>
      </c>
      <c r="O1937" s="289">
        <f t="shared" si="1677"/>
        <v>21420296.140000001</v>
      </c>
      <c r="P1937" s="289">
        <f t="shared" si="1677"/>
        <v>12860457.779999999</v>
      </c>
      <c r="Q1937" s="289">
        <f t="shared" si="1677"/>
        <v>0</v>
      </c>
      <c r="R1937" s="105">
        <f t="shared" si="1665"/>
        <v>54427782.850000001</v>
      </c>
      <c r="S1937" s="289">
        <f t="shared" ref="S1937:Z1937" si="1678">SUM(S1938:S1939)</f>
        <v>27125263.82</v>
      </c>
      <c r="T1937" s="289">
        <f t="shared" si="1678"/>
        <v>14217700.93</v>
      </c>
      <c r="U1937" s="289">
        <f t="shared" si="1678"/>
        <v>13798445.619999999</v>
      </c>
      <c r="V1937" s="289">
        <f t="shared" si="1678"/>
        <v>15364127.91</v>
      </c>
      <c r="W1937" s="289">
        <f t="shared" si="1678"/>
        <v>16687708.51</v>
      </c>
      <c r="X1937" s="289">
        <f t="shared" si="1678"/>
        <v>0</v>
      </c>
      <c r="Y1937" s="289">
        <f t="shared" si="1678"/>
        <v>0</v>
      </c>
      <c r="Z1937" s="289">
        <f t="shared" si="1678"/>
        <v>0</v>
      </c>
      <c r="AA1937" s="289">
        <f t="shared" si="1670"/>
        <v>87193246.790000007</v>
      </c>
      <c r="AB1937" s="289">
        <f t="shared" si="1671"/>
        <v>141621029.64000002</v>
      </c>
      <c r="AC1937" s="104">
        <f t="shared" si="1634"/>
        <v>1.1329682371200001</v>
      </c>
    </row>
    <row r="1938" spans="1:29" ht="28.5" x14ac:dyDescent="0.2">
      <c r="B1938" s="97" t="s">
        <v>316</v>
      </c>
      <c r="C1938" s="98" t="s">
        <v>173</v>
      </c>
      <c r="D1938" s="291">
        <v>84000000</v>
      </c>
      <c r="E1938" s="285">
        <f>SUM('ADICIONES  2018'!C1938:M1938)</f>
        <v>0</v>
      </c>
      <c r="F1938" s="291"/>
      <c r="G1938" s="291"/>
      <c r="H1938" s="291"/>
      <c r="I1938" s="291"/>
      <c r="J1938" s="291"/>
      <c r="K1938" s="287">
        <f t="shared" si="1651"/>
        <v>84000000</v>
      </c>
      <c r="L1938" s="291">
        <v>8646413.2799999993</v>
      </c>
      <c r="M1938" s="291">
        <v>6928089.6500000004</v>
      </c>
      <c r="N1938" s="291"/>
      <c r="O1938" s="291">
        <v>17421871.140000001</v>
      </c>
      <c r="P1938" s="291">
        <v>10653644.779999999</v>
      </c>
      <c r="Q1938" s="291"/>
      <c r="R1938" s="287">
        <f t="shared" si="1665"/>
        <v>43650018.850000001</v>
      </c>
      <c r="S1938" s="291">
        <v>20974050.82</v>
      </c>
      <c r="T1938" s="291">
        <v>11347498.93</v>
      </c>
      <c r="U1938" s="291">
        <v>10866881.619999999</v>
      </c>
      <c r="V1938" s="291">
        <v>12052016.91</v>
      </c>
      <c r="W1938" s="291">
        <v>13232087.51</v>
      </c>
      <c r="X1938" s="291"/>
      <c r="Y1938" s="291"/>
      <c r="Z1938" s="291"/>
      <c r="AA1938" s="290">
        <f t="shared" si="1670"/>
        <v>68472535.790000007</v>
      </c>
      <c r="AB1938" s="290">
        <f t="shared" si="1671"/>
        <v>112122554.64000002</v>
      </c>
      <c r="AC1938" s="37">
        <f t="shared" si="1634"/>
        <v>1.3347923171428573</v>
      </c>
    </row>
    <row r="1939" spans="1:29" ht="28.5" x14ac:dyDescent="0.2">
      <c r="B1939" s="97" t="s">
        <v>337</v>
      </c>
      <c r="C1939" s="98" t="s">
        <v>335</v>
      </c>
      <c r="D1939" s="291">
        <v>41000000</v>
      </c>
      <c r="E1939" s="285">
        <f>SUM('ADICIONES  2018'!C1939:M1939)</f>
        <v>0</v>
      </c>
      <c r="F1939" s="291"/>
      <c r="G1939" s="291"/>
      <c r="H1939" s="291"/>
      <c r="I1939" s="291"/>
      <c r="J1939" s="291"/>
      <c r="K1939" s="287">
        <f t="shared" si="1651"/>
        <v>41000000</v>
      </c>
      <c r="L1939" s="291">
        <v>2570824</v>
      </c>
      <c r="M1939" s="291">
        <v>2001702</v>
      </c>
      <c r="N1939" s="291"/>
      <c r="O1939" s="291">
        <v>3998425</v>
      </c>
      <c r="P1939" s="291">
        <v>2206813</v>
      </c>
      <c r="Q1939" s="291"/>
      <c r="R1939" s="287">
        <f t="shared" si="1665"/>
        <v>10777764</v>
      </c>
      <c r="S1939" s="291">
        <v>6151213</v>
      </c>
      <c r="T1939" s="291">
        <v>2870202</v>
      </c>
      <c r="U1939" s="291">
        <v>2931564</v>
      </c>
      <c r="V1939" s="291">
        <v>3312111</v>
      </c>
      <c r="W1939" s="291">
        <v>3455621</v>
      </c>
      <c r="X1939" s="291"/>
      <c r="Y1939" s="291"/>
      <c r="Z1939" s="291"/>
      <c r="AA1939" s="290">
        <f t="shared" si="1670"/>
        <v>18720711</v>
      </c>
      <c r="AB1939" s="290">
        <f t="shared" si="1671"/>
        <v>29498475</v>
      </c>
      <c r="AC1939" s="37">
        <f t="shared" si="1634"/>
        <v>0.71947499999999998</v>
      </c>
    </row>
    <row r="1940" spans="1:29" s="79" customFormat="1" ht="31.5" x14ac:dyDescent="0.2">
      <c r="A1940" s="363"/>
      <c r="B1940" s="110" t="s">
        <v>317</v>
      </c>
      <c r="C1940" s="106" t="s">
        <v>140</v>
      </c>
      <c r="D1940" s="289">
        <f>SUM(D1941:D1945)</f>
        <v>1159477910.51</v>
      </c>
      <c r="E1940" s="105">
        <f>SUM('ADICIONES  2018'!C1940:M1940)</f>
        <v>0</v>
      </c>
      <c r="F1940" s="289">
        <f t="shared" ref="F1940" si="1679">SUM(F1941:F1945)</f>
        <v>0</v>
      </c>
      <c r="G1940" s="289">
        <f t="shared" ref="G1940:J1940" si="1680">SUM(G1941:G1945)</f>
        <v>0</v>
      </c>
      <c r="H1940" s="289">
        <f t="shared" si="1680"/>
        <v>0</v>
      </c>
      <c r="I1940" s="289">
        <f t="shared" si="1680"/>
        <v>0</v>
      </c>
      <c r="J1940" s="289">
        <f t="shared" si="1680"/>
        <v>0</v>
      </c>
      <c r="K1940" s="105">
        <f t="shared" si="1651"/>
        <v>1159477910.51</v>
      </c>
      <c r="L1940" s="289">
        <f t="shared" ref="L1940:Q1940" si="1681">SUM(L1941:L1945)</f>
        <v>172127737.03999999</v>
      </c>
      <c r="M1940" s="289">
        <f t="shared" si="1681"/>
        <v>174380182.56999999</v>
      </c>
      <c r="N1940" s="289">
        <f t="shared" si="1681"/>
        <v>0.01</v>
      </c>
      <c r="O1940" s="289">
        <f t="shared" si="1681"/>
        <v>474409828.95999998</v>
      </c>
      <c r="P1940" s="289">
        <f t="shared" si="1681"/>
        <v>260804837.88</v>
      </c>
      <c r="Q1940" s="289">
        <f t="shared" si="1681"/>
        <v>0</v>
      </c>
      <c r="R1940" s="105">
        <f t="shared" si="1665"/>
        <v>1081722586.46</v>
      </c>
      <c r="S1940" s="289">
        <f t="shared" ref="S1940:Z1940" si="1682">SUM(S1941:S1945)</f>
        <v>505703741.97000003</v>
      </c>
      <c r="T1940" s="289">
        <f t="shared" si="1682"/>
        <v>105037552.81999999</v>
      </c>
      <c r="U1940" s="289">
        <f t="shared" si="1682"/>
        <v>108813214.30000001</v>
      </c>
      <c r="V1940" s="289">
        <f>SUM(V1941:V1945)</f>
        <v>510324833.12</v>
      </c>
      <c r="W1940" s="289">
        <f t="shared" si="1682"/>
        <v>328252910.28000009</v>
      </c>
      <c r="X1940" s="289">
        <f t="shared" si="1682"/>
        <v>0</v>
      </c>
      <c r="Y1940" s="289">
        <f t="shared" si="1682"/>
        <v>0</v>
      </c>
      <c r="Z1940" s="289">
        <f t="shared" si="1682"/>
        <v>0</v>
      </c>
      <c r="AA1940" s="289">
        <f t="shared" si="1670"/>
        <v>1558132252.4900002</v>
      </c>
      <c r="AB1940" s="289">
        <f t="shared" si="1671"/>
        <v>2639854838.9500003</v>
      </c>
      <c r="AC1940" s="104">
        <f t="shared" si="1634"/>
        <v>2.2767616485154529</v>
      </c>
    </row>
    <row r="1941" spans="1:29" ht="28.5" x14ac:dyDescent="0.2">
      <c r="B1941" s="97" t="s">
        <v>318</v>
      </c>
      <c r="C1941" s="98" t="s">
        <v>172</v>
      </c>
      <c r="D1941" s="291">
        <v>403471851.23000002</v>
      </c>
      <c r="E1941" s="285">
        <f>SUM('ADICIONES  2018'!C1941:M1941)</f>
        <v>0</v>
      </c>
      <c r="F1941" s="291"/>
      <c r="G1941" s="291"/>
      <c r="H1941" s="291"/>
      <c r="I1941" s="291"/>
      <c r="J1941" s="291"/>
      <c r="K1941" s="287">
        <f t="shared" si="1651"/>
        <v>403471851.23000002</v>
      </c>
      <c r="L1941" s="291">
        <v>49322911.82</v>
      </c>
      <c r="M1941" s="291">
        <v>62708211.380000003</v>
      </c>
      <c r="N1941" s="291">
        <v>0.01</v>
      </c>
      <c r="O1941" s="291">
        <v>230560502.25999999</v>
      </c>
      <c r="P1941" s="291">
        <v>135882152.56999999</v>
      </c>
      <c r="Q1941" s="291"/>
      <c r="R1941" s="287">
        <f t="shared" si="1665"/>
        <v>478473778.04000002</v>
      </c>
      <c r="S1941" s="291">
        <v>308311298.63</v>
      </c>
      <c r="T1941" s="291">
        <v>0</v>
      </c>
      <c r="U1941" s="291">
        <v>0</v>
      </c>
      <c r="V1941" s="291">
        <v>459950857.24000001</v>
      </c>
      <c r="W1941" s="291">
        <v>151908716.46000001</v>
      </c>
      <c r="X1941" s="291"/>
      <c r="Y1941" s="291"/>
      <c r="Z1941" s="291"/>
      <c r="AA1941" s="290">
        <f t="shared" si="1670"/>
        <v>920170872.33000004</v>
      </c>
      <c r="AB1941" s="290">
        <f t="shared" si="1671"/>
        <v>1398644650.3700001</v>
      </c>
      <c r="AC1941" s="37">
        <f>+AB1941/K1941</f>
        <v>3.4665234913072029</v>
      </c>
    </row>
    <row r="1942" spans="1:29" ht="42.75" x14ac:dyDescent="0.2">
      <c r="B1942" s="97" t="s">
        <v>876</v>
      </c>
      <c r="C1942" s="98" t="s">
        <v>369</v>
      </c>
      <c r="D1942" s="291">
        <v>466006059.27999997</v>
      </c>
      <c r="E1942" s="285">
        <f>SUM('ADICIONES  2018'!C1942:M1942)</f>
        <v>0</v>
      </c>
      <c r="F1942" s="291"/>
      <c r="G1942" s="291"/>
      <c r="H1942" s="291"/>
      <c r="I1942" s="291"/>
      <c r="J1942" s="291"/>
      <c r="K1942" s="287">
        <f t="shared" si="1651"/>
        <v>466006059.27999997</v>
      </c>
      <c r="L1942" s="291">
        <v>67741597</v>
      </c>
      <c r="M1942" s="291">
        <v>69140999</v>
      </c>
      <c r="N1942" s="291">
        <v>0</v>
      </c>
      <c r="O1942" s="291">
        <v>157117380</v>
      </c>
      <c r="P1942" s="291">
        <v>80126373</v>
      </c>
      <c r="Q1942" s="291"/>
      <c r="R1942" s="287">
        <f t="shared" si="1665"/>
        <v>374126349</v>
      </c>
      <c r="S1942" s="291">
        <v>116524496</v>
      </c>
      <c r="T1942" s="291">
        <v>62379059</v>
      </c>
      <c r="U1942" s="291">
        <v>65135775</v>
      </c>
      <c r="V1942" s="291">
        <v>0</v>
      </c>
      <c r="W1942" s="291">
        <v>123489914</v>
      </c>
      <c r="X1942" s="291"/>
      <c r="Y1942" s="291"/>
      <c r="Z1942" s="291"/>
      <c r="AA1942" s="290">
        <f t="shared" si="1670"/>
        <v>367529244</v>
      </c>
      <c r="AB1942" s="290">
        <f t="shared" si="1671"/>
        <v>741655593</v>
      </c>
      <c r="AC1942" s="37">
        <f t="shared" si="1634"/>
        <v>1.5915149132307223</v>
      </c>
    </row>
    <row r="1943" spans="1:29" ht="28.5" x14ac:dyDescent="0.2">
      <c r="B1943" s="97" t="s">
        <v>319</v>
      </c>
      <c r="C1943" s="98" t="s">
        <v>320</v>
      </c>
      <c r="D1943" s="291">
        <v>290000000</v>
      </c>
      <c r="E1943" s="285">
        <f>SUM('ADICIONES  2018'!C1943:M1943)</f>
        <v>0</v>
      </c>
      <c r="F1943" s="291"/>
      <c r="G1943" s="291"/>
      <c r="H1943" s="291"/>
      <c r="I1943" s="291"/>
      <c r="J1943" s="291"/>
      <c r="K1943" s="287">
        <f t="shared" si="1651"/>
        <v>290000000</v>
      </c>
      <c r="L1943" s="291">
        <v>32399573.199999999</v>
      </c>
      <c r="M1943" s="291">
        <v>33524963.219999999</v>
      </c>
      <c r="N1943" s="291">
        <v>0</v>
      </c>
      <c r="O1943" s="291">
        <v>71757982.049999997</v>
      </c>
      <c r="P1943" s="291">
        <v>33247508.93</v>
      </c>
      <c r="Q1943" s="291"/>
      <c r="R1943" s="287">
        <f t="shared" si="1665"/>
        <v>170930027.40000001</v>
      </c>
      <c r="S1943" s="291">
        <v>54732351.869999997</v>
      </c>
      <c r="T1943" s="291">
        <v>26338563.690000001</v>
      </c>
      <c r="U1943" s="291">
        <v>25152268.010000002</v>
      </c>
      <c r="V1943" s="291">
        <v>27081574.390000001</v>
      </c>
      <c r="W1943" s="291">
        <v>26577283.100000001</v>
      </c>
      <c r="X1943" s="291"/>
      <c r="Y1943" s="291"/>
      <c r="Z1943" s="291"/>
      <c r="AA1943" s="290">
        <f t="shared" si="1670"/>
        <v>159882041.06</v>
      </c>
      <c r="AB1943" s="290">
        <f t="shared" si="1671"/>
        <v>330812068.46000004</v>
      </c>
      <c r="AC1943" s="37">
        <f t="shared" si="1634"/>
        <v>1.1407312705517243</v>
      </c>
    </row>
    <row r="1944" spans="1:29" ht="15.75" thickBot="1" x14ac:dyDescent="0.25">
      <c r="B1944" s="97" t="s">
        <v>1308</v>
      </c>
      <c r="C1944" s="98" t="s">
        <v>1309</v>
      </c>
      <c r="D1944" s="291">
        <v>0</v>
      </c>
      <c r="E1944" s="285">
        <f>SUM('ADICIONES  2018'!C1944:M1944)</f>
        <v>0</v>
      </c>
      <c r="F1944" s="291"/>
      <c r="G1944" s="291"/>
      <c r="H1944" s="291"/>
      <c r="I1944" s="291"/>
      <c r="J1944" s="291"/>
      <c r="K1944" s="287">
        <f t="shared" si="1651"/>
        <v>0</v>
      </c>
      <c r="L1944" s="291">
        <v>22663655.02</v>
      </c>
      <c r="M1944" s="291">
        <v>9006008.9700000007</v>
      </c>
      <c r="N1944" s="291">
        <v>0</v>
      </c>
      <c r="O1944" s="291">
        <v>14973964.65</v>
      </c>
      <c r="P1944" s="291">
        <v>11548803.380000001</v>
      </c>
      <c r="Q1944" s="291"/>
      <c r="R1944" s="287">
        <f t="shared" si="1665"/>
        <v>58192432.020000003</v>
      </c>
      <c r="S1944" s="291">
        <v>26135595.469999999</v>
      </c>
      <c r="T1944" s="291">
        <v>16319930.130000001</v>
      </c>
      <c r="U1944" s="291">
        <v>18525171.289999999</v>
      </c>
      <c r="V1944" s="291">
        <v>23292401.489999998</v>
      </c>
      <c r="W1944" s="291">
        <v>26276996.719999999</v>
      </c>
      <c r="X1944" s="291"/>
      <c r="Y1944" s="291"/>
      <c r="Z1944" s="291"/>
      <c r="AA1944" s="290">
        <f t="shared" si="1670"/>
        <v>110550095.09999999</v>
      </c>
      <c r="AB1944" s="290">
        <f t="shared" si="1671"/>
        <v>168742527.12</v>
      </c>
      <c r="AC1944" s="37">
        <v>0</v>
      </c>
    </row>
    <row r="1945" spans="1:29" ht="29.25" hidden="1" thickBot="1" x14ac:dyDescent="0.25">
      <c r="B1945" s="316" t="s">
        <v>1870</v>
      </c>
      <c r="C1945" s="317" t="s">
        <v>1869</v>
      </c>
      <c r="D1945" s="380">
        <v>0</v>
      </c>
      <c r="E1945" s="285">
        <f>SUM('ADICIONES  2018'!C1945:M1945)</f>
        <v>0</v>
      </c>
      <c r="F1945" s="380"/>
      <c r="G1945" s="380"/>
      <c r="H1945" s="380"/>
      <c r="I1945" s="380"/>
      <c r="J1945" s="380"/>
      <c r="K1945" s="340">
        <f t="shared" si="1651"/>
        <v>0</v>
      </c>
      <c r="L1945" s="380">
        <v>0</v>
      </c>
      <c r="M1945" s="380">
        <v>0</v>
      </c>
      <c r="N1945" s="380">
        <v>0</v>
      </c>
      <c r="O1945" s="380">
        <v>0</v>
      </c>
      <c r="P1945" s="380">
        <v>0</v>
      </c>
      <c r="Q1945" s="380"/>
      <c r="R1945" s="340">
        <f t="shared" si="1665"/>
        <v>0</v>
      </c>
      <c r="S1945" s="380">
        <v>0</v>
      </c>
      <c r="T1945" s="380">
        <v>0</v>
      </c>
      <c r="U1945" s="380">
        <v>0</v>
      </c>
      <c r="V1945" s="380">
        <v>0</v>
      </c>
      <c r="W1945" s="380">
        <v>0</v>
      </c>
      <c r="X1945" s="380"/>
      <c r="Y1945" s="380"/>
      <c r="Z1945" s="380"/>
      <c r="AA1945" s="318">
        <f t="shared" si="1670"/>
        <v>0</v>
      </c>
      <c r="AB1945" s="318">
        <f t="shared" si="1671"/>
        <v>0</v>
      </c>
      <c r="AC1945" s="39" t="e">
        <f t="shared" si="1634"/>
        <v>#DIV/0!</v>
      </c>
    </row>
    <row r="1946" spans="1:29" s="79" customFormat="1" ht="31.5" customHeight="1" thickBot="1" x14ac:dyDescent="0.25">
      <c r="A1946" s="363">
        <v>1</v>
      </c>
      <c r="B1946" s="423" t="s">
        <v>23</v>
      </c>
      <c r="C1946" s="424"/>
      <c r="D1946" s="349">
        <f t="shared" ref="D1946:AB1946" si="1683">+D1373</f>
        <v>103133015452.86998</v>
      </c>
      <c r="E1946" s="350">
        <f t="shared" si="1683"/>
        <v>128954455330.20999</v>
      </c>
      <c r="F1946" s="350">
        <f t="shared" si="1683"/>
        <v>672314984.52999985</v>
      </c>
      <c r="G1946" s="350">
        <f t="shared" si="1683"/>
        <v>0</v>
      </c>
      <c r="H1946" s="350">
        <f t="shared" si="1683"/>
        <v>0</v>
      </c>
      <c r="I1946" s="350">
        <f t="shared" si="1683"/>
        <v>0</v>
      </c>
      <c r="J1946" s="350">
        <f t="shared" si="1683"/>
        <v>0</v>
      </c>
      <c r="K1946" s="351">
        <f t="shared" si="1683"/>
        <v>231415155798.54996</v>
      </c>
      <c r="L1946" s="351">
        <f t="shared" si="1683"/>
        <v>1666536233.74</v>
      </c>
      <c r="M1946" s="351">
        <f t="shared" si="1683"/>
        <v>24349635091.52</v>
      </c>
      <c r="N1946" s="351">
        <f t="shared" si="1683"/>
        <v>4443562109.4700003</v>
      </c>
      <c r="O1946" s="351">
        <f t="shared" si="1683"/>
        <v>10287034733.410002</v>
      </c>
      <c r="P1946" s="351">
        <f t="shared" si="1683"/>
        <v>22835477888.969997</v>
      </c>
      <c r="Q1946" s="351">
        <f t="shared" si="1683"/>
        <v>5428513036.1100006</v>
      </c>
      <c r="R1946" s="351">
        <f t="shared" si="1683"/>
        <v>69010759093.220001</v>
      </c>
      <c r="S1946" s="351">
        <f t="shared" si="1683"/>
        <v>66209275884</v>
      </c>
      <c r="T1946" s="351">
        <f t="shared" si="1683"/>
        <v>8637851393.5</v>
      </c>
      <c r="U1946" s="351">
        <f t="shared" si="1683"/>
        <v>8624193621.7000008</v>
      </c>
      <c r="V1946" s="351">
        <f t="shared" si="1683"/>
        <v>10569927981.390001</v>
      </c>
      <c r="W1946" s="351">
        <f t="shared" si="1683"/>
        <v>27268857124.5</v>
      </c>
      <c r="X1946" s="351">
        <f t="shared" si="1683"/>
        <v>0</v>
      </c>
      <c r="Y1946" s="351">
        <f t="shared" si="1683"/>
        <v>900000000</v>
      </c>
      <c r="Z1946" s="351">
        <f t="shared" si="1683"/>
        <v>0</v>
      </c>
      <c r="AA1946" s="351">
        <f t="shared" si="1683"/>
        <v>122210106005.09</v>
      </c>
      <c r="AB1946" s="351">
        <f t="shared" si="1683"/>
        <v>191220865098.31</v>
      </c>
      <c r="AC1946" s="393">
        <f>AB1946/K1946</f>
        <v>0.82631089756614884</v>
      </c>
    </row>
    <row r="1947" spans="1:29" x14ac:dyDescent="0.2">
      <c r="A1947" s="156">
        <v>1</v>
      </c>
      <c r="B1947" s="22"/>
      <c r="C1947" s="3"/>
      <c r="D1947" s="394"/>
      <c r="E1947" s="379"/>
      <c r="F1947" s="391"/>
      <c r="G1947" s="391"/>
      <c r="H1947" s="391"/>
      <c r="I1947" s="379"/>
      <c r="J1947" s="379"/>
      <c r="K1947" s="379"/>
      <c r="L1947" s="379"/>
      <c r="M1947" s="379"/>
      <c r="N1947" s="379"/>
      <c r="O1947" s="379"/>
      <c r="P1947" s="379"/>
      <c r="Q1947" s="379"/>
      <c r="R1947" s="379"/>
      <c r="S1947" s="379"/>
      <c r="T1947" s="379"/>
      <c r="U1947" s="379"/>
      <c r="V1947" s="379"/>
      <c r="W1947" s="379"/>
      <c r="X1947" s="379"/>
      <c r="Y1947" s="379"/>
      <c r="Z1947" s="379"/>
      <c r="AA1947" s="379"/>
      <c r="AB1947" s="379"/>
      <c r="AC1947" s="40"/>
    </row>
    <row r="1948" spans="1:29" ht="19.5" x14ac:dyDescent="0.2">
      <c r="A1948" s="156">
        <v>1</v>
      </c>
      <c r="B1948" s="425" t="s">
        <v>1946</v>
      </c>
      <c r="C1948" s="426"/>
      <c r="D1948" s="285"/>
      <c r="E1948" s="287"/>
      <c r="F1948" s="286"/>
      <c r="G1948" s="286"/>
      <c r="H1948" s="286"/>
      <c r="I1948" s="287"/>
      <c r="J1948" s="287"/>
      <c r="K1948" s="287"/>
      <c r="L1948" s="287"/>
      <c r="M1948" s="287"/>
      <c r="N1948" s="287"/>
      <c r="O1948" s="287"/>
      <c r="P1948" s="287"/>
      <c r="Q1948" s="287"/>
      <c r="R1948" s="287"/>
      <c r="S1948" s="287"/>
      <c r="T1948" s="287"/>
      <c r="U1948" s="287"/>
      <c r="V1948" s="287"/>
      <c r="W1948" s="287"/>
      <c r="X1948" s="287"/>
      <c r="Y1948" s="287"/>
      <c r="Z1948" s="287"/>
      <c r="AA1948" s="287"/>
      <c r="AB1948" s="287"/>
      <c r="AC1948" s="37"/>
    </row>
    <row r="1949" spans="1:29" s="5" customFormat="1" ht="15.75" x14ac:dyDescent="0.25">
      <c r="A1949" s="156">
        <v>1</v>
      </c>
      <c r="B1949" s="218" t="s">
        <v>186</v>
      </c>
      <c r="C1949" s="139" t="s">
        <v>1947</v>
      </c>
      <c r="D1949" s="105">
        <f>+D1950+D1963</f>
        <v>0</v>
      </c>
      <c r="E1949" s="105">
        <f>SUM('ADICIONES  2018'!C1949:M1949)</f>
        <v>3279075420.3299999</v>
      </c>
      <c r="F1949" s="105">
        <f t="shared" ref="F1949:J1949" si="1684">+F1950+F1963</f>
        <v>0</v>
      </c>
      <c r="G1949" s="105">
        <f t="shared" si="1684"/>
        <v>0</v>
      </c>
      <c r="H1949" s="105">
        <f t="shared" si="1684"/>
        <v>0</v>
      </c>
      <c r="I1949" s="105">
        <f t="shared" si="1684"/>
        <v>0</v>
      </c>
      <c r="J1949" s="105">
        <f t="shared" si="1684"/>
        <v>0</v>
      </c>
      <c r="K1949" s="286">
        <f t="shared" ref="K1949:K1982" si="1685">+D1949+E1949-F1949+G1949-H1949</f>
        <v>3279075420.3299999</v>
      </c>
      <c r="L1949" s="105">
        <f t="shared" ref="L1949:Q1949" si="1686">+L1950+L1963</f>
        <v>0</v>
      </c>
      <c r="M1949" s="105">
        <f t="shared" si="1686"/>
        <v>0</v>
      </c>
      <c r="N1949" s="105">
        <f t="shared" si="1686"/>
        <v>0</v>
      </c>
      <c r="O1949" s="105">
        <f t="shared" si="1686"/>
        <v>0</v>
      </c>
      <c r="P1949" s="105">
        <f t="shared" si="1686"/>
        <v>0</v>
      </c>
      <c r="Q1949" s="105">
        <f t="shared" si="1686"/>
        <v>298790324.04000002</v>
      </c>
      <c r="R1949" s="105">
        <f>SUM(L1949:Q1949)</f>
        <v>298790324.04000002</v>
      </c>
      <c r="S1949" s="105">
        <f t="shared" ref="S1949:Y1949" si="1687">+S1950+S1963</f>
        <v>0</v>
      </c>
      <c r="T1949" s="105">
        <f t="shared" si="1687"/>
        <v>0</v>
      </c>
      <c r="U1949" s="105">
        <f t="shared" si="1687"/>
        <v>0</v>
      </c>
      <c r="V1949" s="105">
        <f t="shared" si="1687"/>
        <v>0</v>
      </c>
      <c r="W1949" s="105">
        <f t="shared" si="1687"/>
        <v>0</v>
      </c>
      <c r="X1949" s="105">
        <f t="shared" si="1687"/>
        <v>0</v>
      </c>
      <c r="Y1949" s="105">
        <f t="shared" si="1687"/>
        <v>305141501.56</v>
      </c>
      <c r="Z1949" s="286"/>
      <c r="AA1949" s="292">
        <f t="shared" ref="AA1949:AA1981" si="1688">SUM(S1949:Z1949)</f>
        <v>305141501.56</v>
      </c>
      <c r="AB1949" s="292">
        <f t="shared" ref="AB1949:AB1982" si="1689">+AA1949+R1949</f>
        <v>603931825.60000002</v>
      </c>
      <c r="AC1949" s="36">
        <f t="shared" ref="AC1949:AC1983" si="1690">+AB1949/K1949</f>
        <v>0.18417747327666573</v>
      </c>
    </row>
    <row r="1950" spans="1:29" s="5" customFormat="1" ht="15.75" x14ac:dyDescent="0.25">
      <c r="A1950" s="156">
        <v>1</v>
      </c>
      <c r="B1950" s="218" t="s">
        <v>188</v>
      </c>
      <c r="C1950" s="139" t="s">
        <v>91</v>
      </c>
      <c r="D1950" s="105">
        <f t="shared" ref="D1950:D1956" si="1691">+D1951</f>
        <v>0</v>
      </c>
      <c r="E1950" s="105">
        <f>SUM('ADICIONES  2018'!C1950:M1950)</f>
        <v>2680285809.9099998</v>
      </c>
      <c r="F1950" s="105">
        <f t="shared" ref="F1950:J1956" si="1692">+F1951</f>
        <v>0</v>
      </c>
      <c r="G1950" s="105">
        <f t="shared" si="1692"/>
        <v>0</v>
      </c>
      <c r="H1950" s="105">
        <f t="shared" si="1692"/>
        <v>0</v>
      </c>
      <c r="I1950" s="105">
        <f t="shared" si="1692"/>
        <v>0</v>
      </c>
      <c r="J1950" s="105">
        <f t="shared" si="1692"/>
        <v>0</v>
      </c>
      <c r="K1950" s="286">
        <f t="shared" si="1685"/>
        <v>2680285809.9099998</v>
      </c>
      <c r="L1950" s="105">
        <f t="shared" ref="L1950:Q1956" si="1693">+L1951</f>
        <v>0</v>
      </c>
      <c r="M1950" s="105">
        <f t="shared" si="1693"/>
        <v>0</v>
      </c>
      <c r="N1950" s="105">
        <f t="shared" si="1693"/>
        <v>0</v>
      </c>
      <c r="O1950" s="105">
        <f t="shared" si="1693"/>
        <v>0</v>
      </c>
      <c r="P1950" s="105">
        <f t="shared" si="1693"/>
        <v>0</v>
      </c>
      <c r="Q1950" s="105">
        <f t="shared" si="1693"/>
        <v>296285041</v>
      </c>
      <c r="R1950" s="105">
        <f t="shared" ref="R1950:R1982" si="1694">SUM(L1950:Q1950)</f>
        <v>296285041</v>
      </c>
      <c r="S1950" s="105">
        <f t="shared" ref="S1950:Y1956" si="1695">+S1951</f>
        <v>0</v>
      </c>
      <c r="T1950" s="105">
        <f t="shared" si="1695"/>
        <v>0</v>
      </c>
      <c r="U1950" s="105">
        <f t="shared" si="1695"/>
        <v>0</v>
      </c>
      <c r="V1950" s="105">
        <f t="shared" si="1695"/>
        <v>0</v>
      </c>
      <c r="W1950" s="105">
        <f t="shared" si="1695"/>
        <v>0</v>
      </c>
      <c r="X1950" s="105">
        <f t="shared" si="1695"/>
        <v>0</v>
      </c>
      <c r="Y1950" s="105">
        <f t="shared" si="1695"/>
        <v>0</v>
      </c>
      <c r="Z1950" s="286"/>
      <c r="AA1950" s="292">
        <f t="shared" si="1688"/>
        <v>0</v>
      </c>
      <c r="AB1950" s="292">
        <f t="shared" si="1689"/>
        <v>296285041</v>
      </c>
      <c r="AC1950" s="36">
        <f t="shared" si="1690"/>
        <v>0.11054233093520308</v>
      </c>
    </row>
    <row r="1951" spans="1:29" s="5" customFormat="1" ht="15.75" x14ac:dyDescent="0.25">
      <c r="A1951" s="156">
        <v>1</v>
      </c>
      <c r="B1951" s="218" t="s">
        <v>237</v>
      </c>
      <c r="C1951" s="139" t="s">
        <v>238</v>
      </c>
      <c r="D1951" s="105">
        <f t="shared" si="1691"/>
        <v>0</v>
      </c>
      <c r="E1951" s="105">
        <f>SUM('ADICIONES  2018'!C1951:M1951)</f>
        <v>2680285809.9099998</v>
      </c>
      <c r="F1951" s="105">
        <f t="shared" si="1692"/>
        <v>0</v>
      </c>
      <c r="G1951" s="105">
        <f t="shared" si="1692"/>
        <v>0</v>
      </c>
      <c r="H1951" s="105">
        <f t="shared" si="1692"/>
        <v>0</v>
      </c>
      <c r="I1951" s="105">
        <f t="shared" si="1692"/>
        <v>0</v>
      </c>
      <c r="J1951" s="105">
        <f t="shared" si="1692"/>
        <v>0</v>
      </c>
      <c r="K1951" s="286">
        <f t="shared" si="1685"/>
        <v>2680285809.9099998</v>
      </c>
      <c r="L1951" s="105">
        <f t="shared" si="1693"/>
        <v>0</v>
      </c>
      <c r="M1951" s="105">
        <f t="shared" si="1693"/>
        <v>0</v>
      </c>
      <c r="N1951" s="105">
        <f t="shared" si="1693"/>
        <v>0</v>
      </c>
      <c r="O1951" s="105">
        <f t="shared" si="1693"/>
        <v>0</v>
      </c>
      <c r="P1951" s="105">
        <f t="shared" si="1693"/>
        <v>0</v>
      </c>
      <c r="Q1951" s="105">
        <f t="shared" si="1693"/>
        <v>296285041</v>
      </c>
      <c r="R1951" s="105">
        <f t="shared" si="1694"/>
        <v>296285041</v>
      </c>
      <c r="S1951" s="105">
        <f t="shared" si="1695"/>
        <v>0</v>
      </c>
      <c r="T1951" s="105">
        <f t="shared" si="1695"/>
        <v>0</v>
      </c>
      <c r="U1951" s="105">
        <f t="shared" si="1695"/>
        <v>0</v>
      </c>
      <c r="V1951" s="105">
        <f t="shared" si="1695"/>
        <v>0</v>
      </c>
      <c r="W1951" s="105">
        <f t="shared" si="1695"/>
        <v>0</v>
      </c>
      <c r="X1951" s="105">
        <f t="shared" si="1695"/>
        <v>0</v>
      </c>
      <c r="Y1951" s="105">
        <f t="shared" si="1695"/>
        <v>0</v>
      </c>
      <c r="Z1951" s="286"/>
      <c r="AA1951" s="292">
        <f t="shared" si="1688"/>
        <v>0</v>
      </c>
      <c r="AB1951" s="292">
        <f t="shared" si="1689"/>
        <v>296285041</v>
      </c>
      <c r="AC1951" s="36">
        <f t="shared" si="1690"/>
        <v>0.11054233093520308</v>
      </c>
    </row>
    <row r="1952" spans="1:29" s="5" customFormat="1" ht="15.75" x14ac:dyDescent="0.25">
      <c r="A1952" s="156"/>
      <c r="B1952" s="218" t="s">
        <v>268</v>
      </c>
      <c r="C1952" s="139" t="s">
        <v>269</v>
      </c>
      <c r="D1952" s="105">
        <f t="shared" si="1691"/>
        <v>0</v>
      </c>
      <c r="E1952" s="105">
        <f>SUM('ADICIONES  2018'!C1952:M1952)</f>
        <v>2680285809.9099998</v>
      </c>
      <c r="F1952" s="105">
        <f t="shared" si="1692"/>
        <v>0</v>
      </c>
      <c r="G1952" s="105">
        <f t="shared" si="1692"/>
        <v>0</v>
      </c>
      <c r="H1952" s="105">
        <f t="shared" si="1692"/>
        <v>0</v>
      </c>
      <c r="I1952" s="105">
        <f t="shared" si="1692"/>
        <v>0</v>
      </c>
      <c r="J1952" s="105">
        <f t="shared" si="1692"/>
        <v>0</v>
      </c>
      <c r="K1952" s="286">
        <f t="shared" si="1685"/>
        <v>2680285809.9099998</v>
      </c>
      <c r="L1952" s="105">
        <f t="shared" si="1693"/>
        <v>0</v>
      </c>
      <c r="M1952" s="105">
        <f t="shared" si="1693"/>
        <v>0</v>
      </c>
      <c r="N1952" s="105">
        <f t="shared" si="1693"/>
        <v>0</v>
      </c>
      <c r="O1952" s="105">
        <f t="shared" si="1693"/>
        <v>0</v>
      </c>
      <c r="P1952" s="105">
        <f t="shared" si="1693"/>
        <v>0</v>
      </c>
      <c r="Q1952" s="105">
        <f t="shared" si="1693"/>
        <v>296285041</v>
      </c>
      <c r="R1952" s="105">
        <f t="shared" si="1694"/>
        <v>296285041</v>
      </c>
      <c r="S1952" s="105">
        <f t="shared" si="1695"/>
        <v>0</v>
      </c>
      <c r="T1952" s="105">
        <f t="shared" si="1695"/>
        <v>0</v>
      </c>
      <c r="U1952" s="105">
        <f t="shared" si="1695"/>
        <v>0</v>
      </c>
      <c r="V1952" s="105">
        <f t="shared" si="1695"/>
        <v>0</v>
      </c>
      <c r="W1952" s="105">
        <f t="shared" si="1695"/>
        <v>0</v>
      </c>
      <c r="X1952" s="105">
        <f t="shared" si="1695"/>
        <v>0</v>
      </c>
      <c r="Y1952" s="105">
        <f t="shared" si="1695"/>
        <v>0</v>
      </c>
      <c r="Z1952" s="286"/>
      <c r="AA1952" s="292">
        <f t="shared" si="1688"/>
        <v>0</v>
      </c>
      <c r="AB1952" s="292">
        <f t="shared" si="1689"/>
        <v>296285041</v>
      </c>
      <c r="AC1952" s="36">
        <f t="shared" si="1690"/>
        <v>0.11054233093520308</v>
      </c>
    </row>
    <row r="1953" spans="1:29" s="5" customFormat="1" ht="15.75" x14ac:dyDescent="0.25">
      <c r="A1953" s="156"/>
      <c r="B1953" s="218" t="s">
        <v>270</v>
      </c>
      <c r="C1953" s="139" t="s">
        <v>1948</v>
      </c>
      <c r="D1953" s="105">
        <f t="shared" si="1691"/>
        <v>0</v>
      </c>
      <c r="E1953" s="105">
        <f>SUM('ADICIONES  2018'!C1953:M1953)</f>
        <v>2680285809.9099998</v>
      </c>
      <c r="F1953" s="105">
        <f t="shared" si="1692"/>
        <v>0</v>
      </c>
      <c r="G1953" s="105">
        <f t="shared" si="1692"/>
        <v>0</v>
      </c>
      <c r="H1953" s="105">
        <f t="shared" si="1692"/>
        <v>0</v>
      </c>
      <c r="I1953" s="105">
        <f t="shared" si="1692"/>
        <v>0</v>
      </c>
      <c r="J1953" s="105">
        <f t="shared" si="1692"/>
        <v>0</v>
      </c>
      <c r="K1953" s="286">
        <f t="shared" si="1685"/>
        <v>2680285809.9099998</v>
      </c>
      <c r="L1953" s="105">
        <f t="shared" si="1693"/>
        <v>0</v>
      </c>
      <c r="M1953" s="105">
        <f t="shared" si="1693"/>
        <v>0</v>
      </c>
      <c r="N1953" s="105">
        <f t="shared" si="1693"/>
        <v>0</v>
      </c>
      <c r="O1953" s="105">
        <f t="shared" si="1693"/>
        <v>0</v>
      </c>
      <c r="P1953" s="105">
        <f t="shared" si="1693"/>
        <v>0</v>
      </c>
      <c r="Q1953" s="105">
        <f t="shared" si="1693"/>
        <v>296285041</v>
      </c>
      <c r="R1953" s="105">
        <f t="shared" si="1694"/>
        <v>296285041</v>
      </c>
      <c r="S1953" s="105">
        <f t="shared" si="1695"/>
        <v>0</v>
      </c>
      <c r="T1953" s="105">
        <f t="shared" si="1695"/>
        <v>0</v>
      </c>
      <c r="U1953" s="105">
        <f t="shared" si="1695"/>
        <v>0</v>
      </c>
      <c r="V1953" s="105">
        <f t="shared" si="1695"/>
        <v>0</v>
      </c>
      <c r="W1953" s="105">
        <f t="shared" si="1695"/>
        <v>0</v>
      </c>
      <c r="X1953" s="105">
        <f t="shared" si="1695"/>
        <v>0</v>
      </c>
      <c r="Y1953" s="105">
        <f t="shared" si="1695"/>
        <v>0</v>
      </c>
      <c r="Z1953" s="286"/>
      <c r="AA1953" s="292">
        <f t="shared" si="1688"/>
        <v>0</v>
      </c>
      <c r="AB1953" s="292">
        <f t="shared" si="1689"/>
        <v>296285041</v>
      </c>
      <c r="AC1953" s="36">
        <f t="shared" si="1690"/>
        <v>0.11054233093520308</v>
      </c>
    </row>
    <row r="1954" spans="1:29" s="5" customFormat="1" ht="15.75" x14ac:dyDescent="0.25">
      <c r="A1954" s="156"/>
      <c r="B1954" s="218" t="s">
        <v>271</v>
      </c>
      <c r="C1954" s="139" t="s">
        <v>97</v>
      </c>
      <c r="D1954" s="105">
        <f t="shared" si="1691"/>
        <v>0</v>
      </c>
      <c r="E1954" s="105">
        <f>SUM('ADICIONES  2018'!C1954:M1954)</f>
        <v>2680285809.9099998</v>
      </c>
      <c r="F1954" s="105">
        <f t="shared" si="1692"/>
        <v>0</v>
      </c>
      <c r="G1954" s="105">
        <f t="shared" si="1692"/>
        <v>0</v>
      </c>
      <c r="H1954" s="105">
        <f t="shared" si="1692"/>
        <v>0</v>
      </c>
      <c r="I1954" s="105">
        <f t="shared" si="1692"/>
        <v>0</v>
      </c>
      <c r="J1954" s="105">
        <f t="shared" si="1692"/>
        <v>0</v>
      </c>
      <c r="K1954" s="286">
        <f t="shared" si="1685"/>
        <v>2680285809.9099998</v>
      </c>
      <c r="L1954" s="105">
        <f t="shared" si="1693"/>
        <v>0</v>
      </c>
      <c r="M1954" s="105">
        <f t="shared" si="1693"/>
        <v>0</v>
      </c>
      <c r="N1954" s="105">
        <f t="shared" si="1693"/>
        <v>0</v>
      </c>
      <c r="O1954" s="105">
        <f t="shared" si="1693"/>
        <v>0</v>
      </c>
      <c r="P1954" s="105">
        <f t="shared" si="1693"/>
        <v>0</v>
      </c>
      <c r="Q1954" s="105">
        <f t="shared" si="1693"/>
        <v>296285041</v>
      </c>
      <c r="R1954" s="105">
        <f t="shared" si="1694"/>
        <v>296285041</v>
      </c>
      <c r="S1954" s="105">
        <f t="shared" si="1695"/>
        <v>0</v>
      </c>
      <c r="T1954" s="105">
        <f t="shared" si="1695"/>
        <v>0</v>
      </c>
      <c r="U1954" s="105">
        <f t="shared" si="1695"/>
        <v>0</v>
      </c>
      <c r="V1954" s="105">
        <f t="shared" si="1695"/>
        <v>0</v>
      </c>
      <c r="W1954" s="105">
        <f t="shared" si="1695"/>
        <v>0</v>
      </c>
      <c r="X1954" s="105">
        <f t="shared" si="1695"/>
        <v>0</v>
      </c>
      <c r="Y1954" s="105">
        <f t="shared" si="1695"/>
        <v>0</v>
      </c>
      <c r="Z1954" s="286"/>
      <c r="AA1954" s="292">
        <f t="shared" si="1688"/>
        <v>0</v>
      </c>
      <c r="AB1954" s="292">
        <f t="shared" si="1689"/>
        <v>296285041</v>
      </c>
      <c r="AC1954" s="36">
        <f t="shared" si="1690"/>
        <v>0.11054233093520308</v>
      </c>
    </row>
    <row r="1955" spans="1:29" s="5" customFormat="1" ht="15.75" x14ac:dyDescent="0.25">
      <c r="A1955" s="156"/>
      <c r="B1955" s="218" t="s">
        <v>272</v>
      </c>
      <c r="C1955" s="139" t="s">
        <v>1949</v>
      </c>
      <c r="D1955" s="105">
        <f t="shared" si="1691"/>
        <v>0</v>
      </c>
      <c r="E1955" s="105">
        <f>SUM('ADICIONES  2018'!C1955:M1955)</f>
        <v>2680285809.9099998</v>
      </c>
      <c r="F1955" s="105">
        <f t="shared" si="1692"/>
        <v>0</v>
      </c>
      <c r="G1955" s="105">
        <f t="shared" si="1692"/>
        <v>0</v>
      </c>
      <c r="H1955" s="105">
        <f t="shared" si="1692"/>
        <v>0</v>
      </c>
      <c r="I1955" s="105">
        <f t="shared" si="1692"/>
        <v>0</v>
      </c>
      <c r="J1955" s="105">
        <f t="shared" si="1692"/>
        <v>0</v>
      </c>
      <c r="K1955" s="286">
        <f t="shared" si="1685"/>
        <v>2680285809.9099998</v>
      </c>
      <c r="L1955" s="105">
        <f t="shared" si="1693"/>
        <v>0</v>
      </c>
      <c r="M1955" s="105">
        <f t="shared" si="1693"/>
        <v>0</v>
      </c>
      <c r="N1955" s="105">
        <f t="shared" si="1693"/>
        <v>0</v>
      </c>
      <c r="O1955" s="105">
        <f t="shared" si="1693"/>
        <v>0</v>
      </c>
      <c r="P1955" s="105">
        <f t="shared" si="1693"/>
        <v>0</v>
      </c>
      <c r="Q1955" s="105">
        <f t="shared" si="1693"/>
        <v>296285041</v>
      </c>
      <c r="R1955" s="105">
        <f t="shared" si="1694"/>
        <v>296285041</v>
      </c>
      <c r="S1955" s="105">
        <f t="shared" si="1695"/>
        <v>0</v>
      </c>
      <c r="T1955" s="105">
        <f t="shared" si="1695"/>
        <v>0</v>
      </c>
      <c r="U1955" s="105">
        <f t="shared" si="1695"/>
        <v>0</v>
      </c>
      <c r="V1955" s="105">
        <f t="shared" si="1695"/>
        <v>0</v>
      </c>
      <c r="W1955" s="105">
        <f t="shared" si="1695"/>
        <v>0</v>
      </c>
      <c r="X1955" s="105">
        <f t="shared" si="1695"/>
        <v>0</v>
      </c>
      <c r="Y1955" s="105">
        <f t="shared" si="1695"/>
        <v>0</v>
      </c>
      <c r="Z1955" s="286"/>
      <c r="AA1955" s="292">
        <f t="shared" si="1688"/>
        <v>0</v>
      </c>
      <c r="AB1955" s="292">
        <f t="shared" si="1689"/>
        <v>296285041</v>
      </c>
      <c r="AC1955" s="36">
        <f t="shared" si="1690"/>
        <v>0.11054233093520308</v>
      </c>
    </row>
    <row r="1956" spans="1:29" s="5" customFormat="1" ht="30" x14ac:dyDescent="0.25">
      <c r="A1956" s="156"/>
      <c r="B1956" s="218" t="s">
        <v>747</v>
      </c>
      <c r="C1956" s="139" t="s">
        <v>748</v>
      </c>
      <c r="D1956" s="105">
        <f t="shared" si="1691"/>
        <v>0</v>
      </c>
      <c r="E1956" s="105">
        <f>SUM('ADICIONES  2018'!C1956:M1956)</f>
        <v>2680285809.9099998</v>
      </c>
      <c r="F1956" s="105">
        <f t="shared" si="1692"/>
        <v>0</v>
      </c>
      <c r="G1956" s="105">
        <f t="shared" si="1692"/>
        <v>0</v>
      </c>
      <c r="H1956" s="105">
        <f t="shared" si="1692"/>
        <v>0</v>
      </c>
      <c r="I1956" s="105">
        <f t="shared" si="1692"/>
        <v>0</v>
      </c>
      <c r="J1956" s="105">
        <f t="shared" si="1692"/>
        <v>0</v>
      </c>
      <c r="K1956" s="286">
        <f t="shared" si="1685"/>
        <v>2680285809.9099998</v>
      </c>
      <c r="L1956" s="105">
        <f t="shared" si="1693"/>
        <v>0</v>
      </c>
      <c r="M1956" s="105">
        <f t="shared" si="1693"/>
        <v>0</v>
      </c>
      <c r="N1956" s="105">
        <f t="shared" si="1693"/>
        <v>0</v>
      </c>
      <c r="O1956" s="105">
        <f t="shared" si="1693"/>
        <v>0</v>
      </c>
      <c r="P1956" s="105">
        <f t="shared" si="1693"/>
        <v>0</v>
      </c>
      <c r="Q1956" s="105">
        <f t="shared" si="1693"/>
        <v>296285041</v>
      </c>
      <c r="R1956" s="105">
        <f t="shared" si="1694"/>
        <v>296285041</v>
      </c>
      <c r="S1956" s="105">
        <f t="shared" si="1695"/>
        <v>0</v>
      </c>
      <c r="T1956" s="105">
        <f t="shared" si="1695"/>
        <v>0</v>
      </c>
      <c r="U1956" s="105">
        <f t="shared" si="1695"/>
        <v>0</v>
      </c>
      <c r="V1956" s="105">
        <f t="shared" si="1695"/>
        <v>0</v>
      </c>
      <c r="W1956" s="105">
        <f t="shared" si="1695"/>
        <v>0</v>
      </c>
      <c r="X1956" s="105">
        <f t="shared" si="1695"/>
        <v>0</v>
      </c>
      <c r="Y1956" s="105">
        <f t="shared" si="1695"/>
        <v>0</v>
      </c>
      <c r="Z1956" s="286"/>
      <c r="AA1956" s="292">
        <f t="shared" si="1688"/>
        <v>0</v>
      </c>
      <c r="AB1956" s="292">
        <f t="shared" si="1689"/>
        <v>296285041</v>
      </c>
      <c r="AC1956" s="36">
        <f t="shared" si="1690"/>
        <v>0.11054233093520308</v>
      </c>
    </row>
    <row r="1957" spans="1:29" s="5" customFormat="1" ht="30" x14ac:dyDescent="0.25">
      <c r="A1957" s="156"/>
      <c r="B1957" s="218" t="s">
        <v>1950</v>
      </c>
      <c r="C1957" s="139" t="s">
        <v>1951</v>
      </c>
      <c r="D1957" s="105">
        <f>SUM(D1958:D1962)</f>
        <v>0</v>
      </c>
      <c r="E1957" s="105">
        <f>SUM('ADICIONES  2018'!C1957:M1957)</f>
        <v>2680285809.9099998</v>
      </c>
      <c r="F1957" s="105">
        <f t="shared" ref="F1957:J1957" si="1696">SUM(F1958:F1962)</f>
        <v>0</v>
      </c>
      <c r="G1957" s="105">
        <f t="shared" si="1696"/>
        <v>0</v>
      </c>
      <c r="H1957" s="105">
        <f t="shared" si="1696"/>
        <v>0</v>
      </c>
      <c r="I1957" s="105">
        <f t="shared" si="1696"/>
        <v>0</v>
      </c>
      <c r="J1957" s="105">
        <f t="shared" si="1696"/>
        <v>0</v>
      </c>
      <c r="K1957" s="286">
        <f t="shared" si="1685"/>
        <v>2680285809.9099998</v>
      </c>
      <c r="L1957" s="105">
        <f t="shared" ref="L1957:Q1957" si="1697">SUM(L1958:L1962)</f>
        <v>0</v>
      </c>
      <c r="M1957" s="105">
        <f t="shared" si="1697"/>
        <v>0</v>
      </c>
      <c r="N1957" s="105">
        <f t="shared" si="1697"/>
        <v>0</v>
      </c>
      <c r="O1957" s="105">
        <f t="shared" si="1697"/>
        <v>0</v>
      </c>
      <c r="P1957" s="105">
        <f t="shared" si="1697"/>
        <v>0</v>
      </c>
      <c r="Q1957" s="105">
        <f t="shared" si="1697"/>
        <v>296285041</v>
      </c>
      <c r="R1957" s="105">
        <f t="shared" si="1694"/>
        <v>296285041</v>
      </c>
      <c r="S1957" s="105">
        <f t="shared" ref="S1957:Z1957" si="1698">SUM(S1958:S1962)</f>
        <v>0</v>
      </c>
      <c r="T1957" s="105">
        <f t="shared" si="1698"/>
        <v>0</v>
      </c>
      <c r="U1957" s="105">
        <f t="shared" si="1698"/>
        <v>0</v>
      </c>
      <c r="V1957" s="105">
        <f t="shared" si="1698"/>
        <v>0</v>
      </c>
      <c r="W1957" s="105">
        <f t="shared" si="1698"/>
        <v>0</v>
      </c>
      <c r="X1957" s="105">
        <f t="shared" si="1698"/>
        <v>0</v>
      </c>
      <c r="Y1957" s="105">
        <f t="shared" si="1698"/>
        <v>0</v>
      </c>
      <c r="Z1957" s="105">
        <f t="shared" si="1698"/>
        <v>0</v>
      </c>
      <c r="AA1957" s="292">
        <f t="shared" si="1688"/>
        <v>0</v>
      </c>
      <c r="AB1957" s="292">
        <f t="shared" si="1689"/>
        <v>296285041</v>
      </c>
      <c r="AC1957" s="36">
        <f t="shared" si="1690"/>
        <v>0.11054233093520308</v>
      </c>
    </row>
    <row r="1958" spans="1:29" ht="57" x14ac:dyDescent="0.2">
      <c r="A1958" s="156"/>
      <c r="B1958" s="353" t="s">
        <v>1952</v>
      </c>
      <c r="C1958" s="352" t="s">
        <v>1953</v>
      </c>
      <c r="D1958" s="285"/>
      <c r="E1958" s="285">
        <f>SUM('ADICIONES  2018'!C1958:M1958)</f>
        <v>1046383879</v>
      </c>
      <c r="F1958" s="285"/>
      <c r="G1958" s="285"/>
      <c r="H1958" s="285"/>
      <c r="I1958" s="285"/>
      <c r="J1958" s="285"/>
      <c r="K1958" s="287">
        <f t="shared" si="1685"/>
        <v>1046383879</v>
      </c>
      <c r="L1958" s="285"/>
      <c r="M1958" s="285"/>
      <c r="N1958" s="285"/>
      <c r="O1958" s="285"/>
      <c r="P1958" s="285"/>
      <c r="Q1958" s="285">
        <v>71412088</v>
      </c>
      <c r="R1958" s="287">
        <f t="shared" si="1694"/>
        <v>71412088</v>
      </c>
      <c r="S1958" s="285"/>
      <c r="T1958" s="285"/>
      <c r="U1958" s="285"/>
      <c r="V1958" s="285"/>
      <c r="W1958" s="285"/>
      <c r="X1958" s="285"/>
      <c r="Y1958" s="285"/>
      <c r="Z1958" s="287"/>
      <c r="AA1958" s="290">
        <f t="shared" si="1688"/>
        <v>0</v>
      </c>
      <c r="AB1958" s="290">
        <f t="shared" si="1689"/>
        <v>71412088</v>
      </c>
      <c r="AC1958" s="37">
        <f t="shared" si="1690"/>
        <v>6.8246548358759637E-2</v>
      </c>
    </row>
    <row r="1959" spans="1:29" ht="42.75" x14ac:dyDescent="0.2">
      <c r="A1959" s="156"/>
      <c r="B1959" s="353" t="s">
        <v>1954</v>
      </c>
      <c r="C1959" s="352" t="s">
        <v>1955</v>
      </c>
      <c r="D1959" s="285"/>
      <c r="E1959" s="285">
        <f>SUM('ADICIONES  2018'!C1959:M1959)</f>
        <v>499738874</v>
      </c>
      <c r="F1959" s="285"/>
      <c r="G1959" s="285"/>
      <c r="H1959" s="285"/>
      <c r="I1959" s="285"/>
      <c r="J1959" s="285"/>
      <c r="K1959" s="287">
        <f t="shared" si="1685"/>
        <v>499738874</v>
      </c>
      <c r="L1959" s="285"/>
      <c r="M1959" s="285"/>
      <c r="N1959" s="285"/>
      <c r="O1959" s="285"/>
      <c r="P1959" s="285"/>
      <c r="Q1959" s="285">
        <v>51087894</v>
      </c>
      <c r="R1959" s="287">
        <f t="shared" si="1694"/>
        <v>51087894</v>
      </c>
      <c r="S1959" s="285"/>
      <c r="T1959" s="285"/>
      <c r="U1959" s="285"/>
      <c r="V1959" s="285"/>
      <c r="W1959" s="285"/>
      <c r="X1959" s="285"/>
      <c r="Y1959" s="285"/>
      <c r="Z1959" s="287"/>
      <c r="AA1959" s="290">
        <f t="shared" si="1688"/>
        <v>0</v>
      </c>
      <c r="AB1959" s="290">
        <f t="shared" si="1689"/>
        <v>51087894</v>
      </c>
      <c r="AC1959" s="37">
        <f t="shared" si="1690"/>
        <v>0.10222917739235152</v>
      </c>
    </row>
    <row r="1960" spans="1:29" ht="42.75" x14ac:dyDescent="0.2">
      <c r="A1960" s="156"/>
      <c r="B1960" s="353" t="s">
        <v>1956</v>
      </c>
      <c r="C1960" s="352" t="s">
        <v>1957</v>
      </c>
      <c r="D1960" s="285"/>
      <c r="E1960" s="285">
        <f>SUM('ADICIONES  2018'!C1960:M1960)</f>
        <v>681430453</v>
      </c>
      <c r="F1960" s="285"/>
      <c r="G1960" s="285"/>
      <c r="H1960" s="285"/>
      <c r="I1960" s="285"/>
      <c r="J1960" s="285"/>
      <c r="K1960" s="287">
        <f t="shared" si="1685"/>
        <v>681430453</v>
      </c>
      <c r="L1960" s="285"/>
      <c r="M1960" s="285"/>
      <c r="N1960" s="285"/>
      <c r="O1960" s="285"/>
      <c r="P1960" s="285"/>
      <c r="Q1960" s="285">
        <v>173785059</v>
      </c>
      <c r="R1960" s="287">
        <f t="shared" si="1694"/>
        <v>173785059</v>
      </c>
      <c r="S1960" s="285"/>
      <c r="T1960" s="285"/>
      <c r="U1960" s="285"/>
      <c r="V1960" s="285"/>
      <c r="W1960" s="285"/>
      <c r="X1960" s="285"/>
      <c r="Y1960" s="285"/>
      <c r="Z1960" s="287"/>
      <c r="AA1960" s="290">
        <f t="shared" si="1688"/>
        <v>0</v>
      </c>
      <c r="AB1960" s="290">
        <f t="shared" si="1689"/>
        <v>173785059</v>
      </c>
      <c r="AC1960" s="37">
        <f t="shared" si="1690"/>
        <v>0.25502978071336652</v>
      </c>
    </row>
    <row r="1961" spans="1:29" ht="42.75" x14ac:dyDescent="0.2">
      <c r="A1961" s="156"/>
      <c r="B1961" s="353" t="s">
        <v>2553</v>
      </c>
      <c r="C1961" s="352" t="s">
        <v>2554</v>
      </c>
      <c r="D1961" s="285"/>
      <c r="E1961" s="285">
        <f>SUM('ADICIONES  2018'!C1961:M1961)</f>
        <v>6391470.9100000001</v>
      </c>
      <c r="F1961" s="285"/>
      <c r="G1961" s="285"/>
      <c r="H1961" s="285"/>
      <c r="I1961" s="285"/>
      <c r="J1961" s="285"/>
      <c r="K1961" s="287">
        <f t="shared" si="1685"/>
        <v>6391470.9100000001</v>
      </c>
      <c r="L1961" s="285"/>
      <c r="M1961" s="285"/>
      <c r="N1961" s="285"/>
      <c r="O1961" s="285"/>
      <c r="P1961" s="285"/>
      <c r="Q1961" s="285"/>
      <c r="R1961" s="287">
        <f t="shared" si="1694"/>
        <v>0</v>
      </c>
      <c r="S1961" s="285"/>
      <c r="T1961" s="285"/>
      <c r="U1961" s="285"/>
      <c r="V1961" s="285"/>
      <c r="W1961" s="285"/>
      <c r="X1961" s="285"/>
      <c r="Y1961" s="285"/>
      <c r="Z1961" s="287"/>
      <c r="AA1961" s="290">
        <f t="shared" ref="AA1961:AA1962" si="1699">SUM(S1961:Z1961)</f>
        <v>0</v>
      </c>
      <c r="AB1961" s="290">
        <f t="shared" si="1689"/>
        <v>0</v>
      </c>
      <c r="AC1961" s="37">
        <f t="shared" si="1690"/>
        <v>0</v>
      </c>
    </row>
    <row r="1962" spans="1:29" ht="42.75" x14ac:dyDescent="0.2">
      <c r="A1962" s="156"/>
      <c r="B1962" s="353" t="s">
        <v>2553</v>
      </c>
      <c r="C1962" s="352" t="s">
        <v>2554</v>
      </c>
      <c r="D1962" s="285"/>
      <c r="E1962" s="285">
        <f>SUM('ADICIONES  2018'!C1962:M1962)</f>
        <v>446341133</v>
      </c>
      <c r="F1962" s="285"/>
      <c r="G1962" s="285"/>
      <c r="H1962" s="285"/>
      <c r="I1962" s="285"/>
      <c r="J1962" s="285"/>
      <c r="K1962" s="287">
        <f t="shared" si="1685"/>
        <v>446341133</v>
      </c>
      <c r="L1962" s="285"/>
      <c r="M1962" s="285"/>
      <c r="N1962" s="285"/>
      <c r="O1962" s="285"/>
      <c r="P1962" s="285"/>
      <c r="Q1962" s="285"/>
      <c r="R1962" s="287">
        <f t="shared" si="1694"/>
        <v>0</v>
      </c>
      <c r="S1962" s="285"/>
      <c r="T1962" s="285"/>
      <c r="U1962" s="285"/>
      <c r="V1962" s="285"/>
      <c r="W1962" s="285"/>
      <c r="X1962" s="285"/>
      <c r="Y1962" s="285"/>
      <c r="Z1962" s="287"/>
      <c r="AA1962" s="290">
        <f t="shared" si="1699"/>
        <v>0</v>
      </c>
      <c r="AB1962" s="290">
        <f t="shared" si="1689"/>
        <v>0</v>
      </c>
      <c r="AC1962" s="37">
        <f t="shared" si="1690"/>
        <v>0</v>
      </c>
    </row>
    <row r="1963" spans="1:29" s="5" customFormat="1" ht="15.75" x14ac:dyDescent="0.25">
      <c r="A1963" s="156">
        <v>1</v>
      </c>
      <c r="B1963" s="218" t="s">
        <v>308</v>
      </c>
      <c r="C1963" s="139" t="s">
        <v>102</v>
      </c>
      <c r="D1963" s="105">
        <f>+D1964+D1974</f>
        <v>0</v>
      </c>
      <c r="E1963" s="105">
        <f>SUM('ADICIONES  2018'!C1963:M1963)</f>
        <v>598789610.42000008</v>
      </c>
      <c r="F1963" s="105">
        <f t="shared" ref="F1963:J1963" si="1700">+F1964+F1974</f>
        <v>0</v>
      </c>
      <c r="G1963" s="105">
        <f t="shared" si="1700"/>
        <v>0</v>
      </c>
      <c r="H1963" s="105">
        <f t="shared" si="1700"/>
        <v>0</v>
      </c>
      <c r="I1963" s="105">
        <f t="shared" si="1700"/>
        <v>0</v>
      </c>
      <c r="J1963" s="105">
        <f t="shared" si="1700"/>
        <v>0</v>
      </c>
      <c r="K1963" s="286">
        <f t="shared" si="1685"/>
        <v>598789610.42000008</v>
      </c>
      <c r="L1963" s="105">
        <f t="shared" ref="L1963:Q1963" si="1701">+L1964+L1974</f>
        <v>0</v>
      </c>
      <c r="M1963" s="105">
        <f t="shared" si="1701"/>
        <v>0</v>
      </c>
      <c r="N1963" s="105">
        <f t="shared" si="1701"/>
        <v>0</v>
      </c>
      <c r="O1963" s="105">
        <f t="shared" si="1701"/>
        <v>0</v>
      </c>
      <c r="P1963" s="105">
        <f t="shared" si="1701"/>
        <v>0</v>
      </c>
      <c r="Q1963" s="105">
        <f t="shared" si="1701"/>
        <v>2505283.04</v>
      </c>
      <c r="R1963" s="105">
        <f t="shared" si="1694"/>
        <v>2505283.04</v>
      </c>
      <c r="S1963" s="105">
        <f t="shared" ref="S1963:Y1963" si="1702">+S1964+S1974</f>
        <v>0</v>
      </c>
      <c r="T1963" s="105">
        <f t="shared" si="1702"/>
        <v>0</v>
      </c>
      <c r="U1963" s="105">
        <f t="shared" si="1702"/>
        <v>0</v>
      </c>
      <c r="V1963" s="105">
        <f t="shared" si="1702"/>
        <v>0</v>
      </c>
      <c r="W1963" s="105">
        <f t="shared" si="1702"/>
        <v>0</v>
      </c>
      <c r="X1963" s="105">
        <f t="shared" si="1702"/>
        <v>0</v>
      </c>
      <c r="Y1963" s="105">
        <f t="shared" si="1702"/>
        <v>305141501.56</v>
      </c>
      <c r="Z1963" s="286"/>
      <c r="AA1963" s="290">
        <f t="shared" si="1688"/>
        <v>305141501.56</v>
      </c>
      <c r="AB1963" s="292">
        <f t="shared" si="1689"/>
        <v>307646784.60000002</v>
      </c>
      <c r="AC1963" s="36">
        <f t="shared" si="1690"/>
        <v>0.51378109981603037</v>
      </c>
    </row>
    <row r="1964" spans="1:29" s="5" customFormat="1" ht="15.75" x14ac:dyDescent="0.25">
      <c r="A1964" s="156">
        <v>1</v>
      </c>
      <c r="B1964" s="218" t="s">
        <v>799</v>
      </c>
      <c r="C1964" s="139" t="s">
        <v>1958</v>
      </c>
      <c r="D1964" s="105">
        <f t="shared" ref="D1964:D1969" si="1703">+D1965</f>
        <v>0</v>
      </c>
      <c r="E1964" s="105">
        <f>SUM('ADICIONES  2018'!C1964:M1964)</f>
        <v>578289610.42000008</v>
      </c>
      <c r="F1964" s="105">
        <f t="shared" ref="F1964:J1969" si="1704">+F1965</f>
        <v>0</v>
      </c>
      <c r="G1964" s="105">
        <f t="shared" si="1704"/>
        <v>0</v>
      </c>
      <c r="H1964" s="105">
        <f t="shared" si="1704"/>
        <v>0</v>
      </c>
      <c r="I1964" s="105">
        <f t="shared" si="1704"/>
        <v>0</v>
      </c>
      <c r="J1964" s="105">
        <f t="shared" si="1704"/>
        <v>0</v>
      </c>
      <c r="K1964" s="286">
        <f t="shared" si="1685"/>
        <v>578289610.42000008</v>
      </c>
      <c r="L1964" s="105">
        <f t="shared" ref="L1964:Q1969" si="1705">+L1965</f>
        <v>0</v>
      </c>
      <c r="M1964" s="105">
        <f t="shared" si="1705"/>
        <v>0</v>
      </c>
      <c r="N1964" s="105">
        <f t="shared" si="1705"/>
        <v>0</v>
      </c>
      <c r="O1964" s="105">
        <f t="shared" si="1705"/>
        <v>0</v>
      </c>
      <c r="P1964" s="105">
        <f t="shared" si="1705"/>
        <v>0</v>
      </c>
      <c r="Q1964" s="105">
        <f t="shared" si="1705"/>
        <v>0</v>
      </c>
      <c r="R1964" s="105">
        <f t="shared" si="1694"/>
        <v>0</v>
      </c>
      <c r="S1964" s="105">
        <f t="shared" ref="S1964:Y1969" si="1706">+S1965</f>
        <v>0</v>
      </c>
      <c r="T1964" s="105">
        <f t="shared" si="1706"/>
        <v>0</v>
      </c>
      <c r="U1964" s="105">
        <f t="shared" si="1706"/>
        <v>0</v>
      </c>
      <c r="V1964" s="105">
        <f t="shared" si="1706"/>
        <v>0</v>
      </c>
      <c r="W1964" s="105">
        <f t="shared" si="1706"/>
        <v>0</v>
      </c>
      <c r="X1964" s="105">
        <f t="shared" si="1706"/>
        <v>0</v>
      </c>
      <c r="Y1964" s="105">
        <f t="shared" si="1706"/>
        <v>303906293</v>
      </c>
      <c r="Z1964" s="286"/>
      <c r="AA1964" s="290">
        <f t="shared" si="1688"/>
        <v>303906293</v>
      </c>
      <c r="AB1964" s="292">
        <f t="shared" si="1689"/>
        <v>303906293</v>
      </c>
      <c r="AC1964" s="36">
        <f t="shared" si="1690"/>
        <v>0.52552611619509992</v>
      </c>
    </row>
    <row r="1965" spans="1:29" s="5" customFormat="1" ht="15.75" x14ac:dyDescent="0.25">
      <c r="A1965" s="156"/>
      <c r="B1965" s="218" t="s">
        <v>352</v>
      </c>
      <c r="C1965" s="139" t="s">
        <v>1959</v>
      </c>
      <c r="D1965" s="105">
        <f t="shared" si="1703"/>
        <v>0</v>
      </c>
      <c r="E1965" s="105">
        <f>SUM('ADICIONES  2018'!C1965:M1965)</f>
        <v>578289610.42000008</v>
      </c>
      <c r="F1965" s="105">
        <f t="shared" si="1704"/>
        <v>0</v>
      </c>
      <c r="G1965" s="105">
        <f t="shared" si="1704"/>
        <v>0</v>
      </c>
      <c r="H1965" s="105">
        <f t="shared" si="1704"/>
        <v>0</v>
      </c>
      <c r="I1965" s="105">
        <f t="shared" si="1704"/>
        <v>0</v>
      </c>
      <c r="J1965" s="105">
        <f t="shared" si="1704"/>
        <v>0</v>
      </c>
      <c r="K1965" s="286">
        <f t="shared" si="1685"/>
        <v>578289610.42000008</v>
      </c>
      <c r="L1965" s="105">
        <f t="shared" si="1705"/>
        <v>0</v>
      </c>
      <c r="M1965" s="105">
        <f t="shared" si="1705"/>
        <v>0</v>
      </c>
      <c r="N1965" s="105">
        <f t="shared" si="1705"/>
        <v>0</v>
      </c>
      <c r="O1965" s="105">
        <f t="shared" si="1705"/>
        <v>0</v>
      </c>
      <c r="P1965" s="105">
        <f t="shared" si="1705"/>
        <v>0</v>
      </c>
      <c r="Q1965" s="105">
        <f t="shared" si="1705"/>
        <v>0</v>
      </c>
      <c r="R1965" s="105">
        <f t="shared" si="1694"/>
        <v>0</v>
      </c>
      <c r="S1965" s="105">
        <f t="shared" si="1706"/>
        <v>0</v>
      </c>
      <c r="T1965" s="105">
        <f t="shared" si="1706"/>
        <v>0</v>
      </c>
      <c r="U1965" s="105">
        <f t="shared" si="1706"/>
        <v>0</v>
      </c>
      <c r="V1965" s="105">
        <f t="shared" si="1706"/>
        <v>0</v>
      </c>
      <c r="W1965" s="105">
        <f t="shared" si="1706"/>
        <v>0</v>
      </c>
      <c r="X1965" s="105">
        <f t="shared" si="1706"/>
        <v>0</v>
      </c>
      <c r="Y1965" s="105">
        <f t="shared" si="1706"/>
        <v>303906293</v>
      </c>
      <c r="Z1965" s="286"/>
      <c r="AA1965" s="290">
        <f t="shared" si="1688"/>
        <v>303906293</v>
      </c>
      <c r="AB1965" s="292">
        <f t="shared" si="1689"/>
        <v>303906293</v>
      </c>
      <c r="AC1965" s="36">
        <f t="shared" si="1690"/>
        <v>0.52552611619509992</v>
      </c>
    </row>
    <row r="1966" spans="1:29" s="5" customFormat="1" ht="30" x14ac:dyDescent="0.25">
      <c r="A1966" s="156"/>
      <c r="B1966" s="218" t="s">
        <v>353</v>
      </c>
      <c r="C1966" s="139" t="s">
        <v>1960</v>
      </c>
      <c r="D1966" s="105">
        <f t="shared" si="1703"/>
        <v>0</v>
      </c>
      <c r="E1966" s="105">
        <f>SUM('ADICIONES  2018'!C1966:M1966)</f>
        <v>578289610.42000008</v>
      </c>
      <c r="F1966" s="105">
        <f t="shared" si="1704"/>
        <v>0</v>
      </c>
      <c r="G1966" s="105">
        <f t="shared" si="1704"/>
        <v>0</v>
      </c>
      <c r="H1966" s="105">
        <f t="shared" si="1704"/>
        <v>0</v>
      </c>
      <c r="I1966" s="105">
        <f t="shared" si="1704"/>
        <v>0</v>
      </c>
      <c r="J1966" s="105">
        <f t="shared" si="1704"/>
        <v>0</v>
      </c>
      <c r="K1966" s="286">
        <f t="shared" si="1685"/>
        <v>578289610.42000008</v>
      </c>
      <c r="L1966" s="105">
        <f t="shared" si="1705"/>
        <v>0</v>
      </c>
      <c r="M1966" s="105">
        <f t="shared" si="1705"/>
        <v>0</v>
      </c>
      <c r="N1966" s="105">
        <f t="shared" si="1705"/>
        <v>0</v>
      </c>
      <c r="O1966" s="105">
        <f t="shared" si="1705"/>
        <v>0</v>
      </c>
      <c r="P1966" s="105">
        <f t="shared" si="1705"/>
        <v>0</v>
      </c>
      <c r="Q1966" s="105">
        <f t="shared" si="1705"/>
        <v>0</v>
      </c>
      <c r="R1966" s="105">
        <f t="shared" si="1694"/>
        <v>0</v>
      </c>
      <c r="S1966" s="105">
        <f t="shared" si="1706"/>
        <v>0</v>
      </c>
      <c r="T1966" s="105">
        <f t="shared" si="1706"/>
        <v>0</v>
      </c>
      <c r="U1966" s="105">
        <f t="shared" si="1706"/>
        <v>0</v>
      </c>
      <c r="V1966" s="105">
        <f t="shared" si="1706"/>
        <v>0</v>
      </c>
      <c r="W1966" s="105">
        <f t="shared" si="1706"/>
        <v>0</v>
      </c>
      <c r="X1966" s="105">
        <f t="shared" si="1706"/>
        <v>0</v>
      </c>
      <c r="Y1966" s="105">
        <f t="shared" si="1706"/>
        <v>303906293</v>
      </c>
      <c r="Z1966" s="286"/>
      <c r="AA1966" s="290">
        <f t="shared" si="1688"/>
        <v>303906293</v>
      </c>
      <c r="AB1966" s="292">
        <f t="shared" si="1689"/>
        <v>303906293</v>
      </c>
      <c r="AC1966" s="36">
        <f t="shared" si="1690"/>
        <v>0.52552611619509992</v>
      </c>
    </row>
    <row r="1967" spans="1:29" s="5" customFormat="1" ht="30" x14ac:dyDescent="0.25">
      <c r="A1967" s="156"/>
      <c r="B1967" s="218" t="s">
        <v>931</v>
      </c>
      <c r="C1967" s="139" t="s">
        <v>990</v>
      </c>
      <c r="D1967" s="105">
        <f t="shared" si="1703"/>
        <v>0</v>
      </c>
      <c r="E1967" s="105">
        <f>SUM('ADICIONES  2018'!C1967:M1967)</f>
        <v>578289610.42000008</v>
      </c>
      <c r="F1967" s="105">
        <f t="shared" si="1704"/>
        <v>0</v>
      </c>
      <c r="G1967" s="105">
        <f t="shared" si="1704"/>
        <v>0</v>
      </c>
      <c r="H1967" s="105">
        <f t="shared" si="1704"/>
        <v>0</v>
      </c>
      <c r="I1967" s="105">
        <f t="shared" si="1704"/>
        <v>0</v>
      </c>
      <c r="J1967" s="105">
        <f t="shared" si="1704"/>
        <v>0</v>
      </c>
      <c r="K1967" s="286">
        <f t="shared" si="1685"/>
        <v>578289610.42000008</v>
      </c>
      <c r="L1967" s="105">
        <f t="shared" si="1705"/>
        <v>0</v>
      </c>
      <c r="M1967" s="105">
        <f t="shared" si="1705"/>
        <v>0</v>
      </c>
      <c r="N1967" s="105">
        <f t="shared" si="1705"/>
        <v>0</v>
      </c>
      <c r="O1967" s="105">
        <f t="shared" si="1705"/>
        <v>0</v>
      </c>
      <c r="P1967" s="105">
        <f t="shared" si="1705"/>
        <v>0</v>
      </c>
      <c r="Q1967" s="105">
        <f t="shared" si="1705"/>
        <v>0</v>
      </c>
      <c r="R1967" s="105">
        <f t="shared" si="1694"/>
        <v>0</v>
      </c>
      <c r="S1967" s="105">
        <f t="shared" si="1706"/>
        <v>0</v>
      </c>
      <c r="T1967" s="105">
        <f t="shared" si="1706"/>
        <v>0</v>
      </c>
      <c r="U1967" s="105">
        <f t="shared" si="1706"/>
        <v>0</v>
      </c>
      <c r="V1967" s="105">
        <f t="shared" si="1706"/>
        <v>0</v>
      </c>
      <c r="W1967" s="105">
        <f t="shared" si="1706"/>
        <v>0</v>
      </c>
      <c r="X1967" s="105">
        <f t="shared" si="1706"/>
        <v>0</v>
      </c>
      <c r="Y1967" s="105">
        <f t="shared" si="1706"/>
        <v>303906293</v>
      </c>
      <c r="Z1967" s="286"/>
      <c r="AA1967" s="290">
        <f t="shared" si="1688"/>
        <v>303906293</v>
      </c>
      <c r="AB1967" s="292">
        <f t="shared" si="1689"/>
        <v>303906293</v>
      </c>
      <c r="AC1967" s="36">
        <f t="shared" si="1690"/>
        <v>0.52552611619509992</v>
      </c>
    </row>
    <row r="1968" spans="1:29" s="5" customFormat="1" ht="30" x14ac:dyDescent="0.25">
      <c r="A1968" s="156"/>
      <c r="B1968" s="218" t="s">
        <v>932</v>
      </c>
      <c r="C1968" s="139" t="s">
        <v>1961</v>
      </c>
      <c r="D1968" s="105">
        <f t="shared" si="1703"/>
        <v>0</v>
      </c>
      <c r="E1968" s="105">
        <f>SUM('ADICIONES  2018'!C1968:M1968)</f>
        <v>578289610.42000008</v>
      </c>
      <c r="F1968" s="105">
        <f t="shared" si="1704"/>
        <v>0</v>
      </c>
      <c r="G1968" s="105">
        <f t="shared" si="1704"/>
        <v>0</v>
      </c>
      <c r="H1968" s="105">
        <f t="shared" si="1704"/>
        <v>0</v>
      </c>
      <c r="I1968" s="105">
        <f t="shared" si="1704"/>
        <v>0</v>
      </c>
      <c r="J1968" s="105">
        <f t="shared" si="1704"/>
        <v>0</v>
      </c>
      <c r="K1968" s="286">
        <f t="shared" si="1685"/>
        <v>578289610.42000008</v>
      </c>
      <c r="L1968" s="105">
        <f t="shared" si="1705"/>
        <v>0</v>
      </c>
      <c r="M1968" s="105">
        <f t="shared" si="1705"/>
        <v>0</v>
      </c>
      <c r="N1968" s="105">
        <f t="shared" si="1705"/>
        <v>0</v>
      </c>
      <c r="O1968" s="105">
        <f t="shared" si="1705"/>
        <v>0</v>
      </c>
      <c r="P1968" s="105">
        <f t="shared" si="1705"/>
        <v>0</v>
      </c>
      <c r="Q1968" s="105">
        <f t="shared" si="1705"/>
        <v>0</v>
      </c>
      <c r="R1968" s="105">
        <f t="shared" si="1694"/>
        <v>0</v>
      </c>
      <c r="S1968" s="105">
        <f t="shared" si="1706"/>
        <v>0</v>
      </c>
      <c r="T1968" s="105">
        <f t="shared" si="1706"/>
        <v>0</v>
      </c>
      <c r="U1968" s="105">
        <f t="shared" si="1706"/>
        <v>0</v>
      </c>
      <c r="V1968" s="105">
        <f t="shared" si="1706"/>
        <v>0</v>
      </c>
      <c r="W1968" s="105">
        <f t="shared" si="1706"/>
        <v>0</v>
      </c>
      <c r="X1968" s="105">
        <f t="shared" si="1706"/>
        <v>0</v>
      </c>
      <c r="Y1968" s="105">
        <f t="shared" si="1706"/>
        <v>303906293</v>
      </c>
      <c r="Z1968" s="286"/>
      <c r="AA1968" s="290">
        <f t="shared" si="1688"/>
        <v>303906293</v>
      </c>
      <c r="AB1968" s="292">
        <f t="shared" si="1689"/>
        <v>303906293</v>
      </c>
      <c r="AC1968" s="36">
        <f t="shared" si="1690"/>
        <v>0.52552611619509992</v>
      </c>
    </row>
    <row r="1969" spans="1:29" s="5" customFormat="1" ht="45" x14ac:dyDescent="0.25">
      <c r="A1969" s="156"/>
      <c r="B1969" s="218" t="s">
        <v>933</v>
      </c>
      <c r="C1969" s="139" t="s">
        <v>1962</v>
      </c>
      <c r="D1969" s="105">
        <f t="shared" si="1703"/>
        <v>0</v>
      </c>
      <c r="E1969" s="105">
        <f>SUM('ADICIONES  2018'!C1969:M1969)</f>
        <v>578289610.42000008</v>
      </c>
      <c r="F1969" s="105">
        <f t="shared" si="1704"/>
        <v>0</v>
      </c>
      <c r="G1969" s="105">
        <f t="shared" si="1704"/>
        <v>0</v>
      </c>
      <c r="H1969" s="105">
        <f t="shared" si="1704"/>
        <v>0</v>
      </c>
      <c r="I1969" s="105">
        <f t="shared" si="1704"/>
        <v>0</v>
      </c>
      <c r="J1969" s="105">
        <f t="shared" si="1704"/>
        <v>0</v>
      </c>
      <c r="K1969" s="286">
        <f t="shared" si="1685"/>
        <v>578289610.42000008</v>
      </c>
      <c r="L1969" s="105">
        <f t="shared" si="1705"/>
        <v>0</v>
      </c>
      <c r="M1969" s="105">
        <f t="shared" si="1705"/>
        <v>0</v>
      </c>
      <c r="N1969" s="105">
        <f t="shared" si="1705"/>
        <v>0</v>
      </c>
      <c r="O1969" s="105">
        <f t="shared" si="1705"/>
        <v>0</v>
      </c>
      <c r="P1969" s="105">
        <f t="shared" si="1705"/>
        <v>0</v>
      </c>
      <c r="Q1969" s="105">
        <f t="shared" si="1705"/>
        <v>0</v>
      </c>
      <c r="R1969" s="105">
        <f t="shared" si="1694"/>
        <v>0</v>
      </c>
      <c r="S1969" s="105">
        <f t="shared" si="1706"/>
        <v>0</v>
      </c>
      <c r="T1969" s="105">
        <f t="shared" si="1706"/>
        <v>0</v>
      </c>
      <c r="U1969" s="105">
        <f t="shared" si="1706"/>
        <v>0</v>
      </c>
      <c r="V1969" s="105">
        <f t="shared" si="1706"/>
        <v>0</v>
      </c>
      <c r="W1969" s="105">
        <f t="shared" si="1706"/>
        <v>0</v>
      </c>
      <c r="X1969" s="105">
        <f t="shared" si="1706"/>
        <v>0</v>
      </c>
      <c r="Y1969" s="105">
        <f t="shared" si="1706"/>
        <v>303906293</v>
      </c>
      <c r="Z1969" s="286"/>
      <c r="AA1969" s="290">
        <f t="shared" si="1688"/>
        <v>303906293</v>
      </c>
      <c r="AB1969" s="292">
        <f t="shared" si="1689"/>
        <v>303906293</v>
      </c>
      <c r="AC1969" s="36">
        <f t="shared" si="1690"/>
        <v>0.52552611619509992</v>
      </c>
    </row>
    <row r="1970" spans="1:29" s="5" customFormat="1" ht="45" x14ac:dyDescent="0.25">
      <c r="A1970" s="156"/>
      <c r="B1970" s="218" t="s">
        <v>1963</v>
      </c>
      <c r="C1970" s="139" t="s">
        <v>1962</v>
      </c>
      <c r="D1970" s="105">
        <f>SUM(D1971:D1973)</f>
        <v>0</v>
      </c>
      <c r="E1970" s="105">
        <f>SUM('ADICIONES  2018'!C1970:M1970)</f>
        <v>578289610.42000008</v>
      </c>
      <c r="F1970" s="105">
        <f t="shared" ref="F1970:J1970" si="1707">SUM(F1971:F1973)</f>
        <v>0</v>
      </c>
      <c r="G1970" s="105">
        <f t="shared" si="1707"/>
        <v>0</v>
      </c>
      <c r="H1970" s="105">
        <f t="shared" si="1707"/>
        <v>0</v>
      </c>
      <c r="I1970" s="105">
        <f t="shared" si="1707"/>
        <v>0</v>
      </c>
      <c r="J1970" s="105">
        <f t="shared" si="1707"/>
        <v>0</v>
      </c>
      <c r="K1970" s="286">
        <f t="shared" si="1685"/>
        <v>578289610.42000008</v>
      </c>
      <c r="L1970" s="105">
        <f t="shared" ref="L1970:Q1970" si="1708">SUM(L1971:L1973)</f>
        <v>0</v>
      </c>
      <c r="M1970" s="105">
        <f t="shared" si="1708"/>
        <v>0</v>
      </c>
      <c r="N1970" s="105">
        <f t="shared" si="1708"/>
        <v>0</v>
      </c>
      <c r="O1970" s="105">
        <f t="shared" si="1708"/>
        <v>0</v>
      </c>
      <c r="P1970" s="105">
        <f t="shared" si="1708"/>
        <v>0</v>
      </c>
      <c r="Q1970" s="105">
        <f t="shared" si="1708"/>
        <v>0</v>
      </c>
      <c r="R1970" s="105">
        <f t="shared" si="1694"/>
        <v>0</v>
      </c>
      <c r="S1970" s="105">
        <f t="shared" ref="S1970:Y1970" si="1709">SUM(S1971:S1973)</f>
        <v>0</v>
      </c>
      <c r="T1970" s="105">
        <f t="shared" si="1709"/>
        <v>0</v>
      </c>
      <c r="U1970" s="105">
        <f t="shared" si="1709"/>
        <v>0</v>
      </c>
      <c r="V1970" s="105">
        <f t="shared" si="1709"/>
        <v>0</v>
      </c>
      <c r="W1970" s="105">
        <f t="shared" si="1709"/>
        <v>0</v>
      </c>
      <c r="X1970" s="105">
        <f t="shared" si="1709"/>
        <v>0</v>
      </c>
      <c r="Y1970" s="105">
        <f t="shared" si="1709"/>
        <v>303906293</v>
      </c>
      <c r="Z1970" s="286"/>
      <c r="AA1970" s="290">
        <f t="shared" si="1688"/>
        <v>303906293</v>
      </c>
      <c r="AB1970" s="292">
        <f t="shared" si="1689"/>
        <v>303906293</v>
      </c>
      <c r="AC1970" s="36">
        <f t="shared" si="1690"/>
        <v>0.52552611619509992</v>
      </c>
    </row>
    <row r="1971" spans="1:29" ht="57" x14ac:dyDescent="0.2">
      <c r="A1971" s="156"/>
      <c r="B1971" s="353" t="s">
        <v>1964</v>
      </c>
      <c r="C1971" s="352" t="s">
        <v>1953</v>
      </c>
      <c r="D1971" s="285"/>
      <c r="E1971" s="285">
        <f>SUM('ADICIONES  2018'!C1971:M1971)</f>
        <v>373644744</v>
      </c>
      <c r="F1971" s="285"/>
      <c r="G1971" s="285"/>
      <c r="H1971" s="285"/>
      <c r="I1971" s="285"/>
      <c r="J1971" s="285"/>
      <c r="K1971" s="287">
        <f t="shared" si="1685"/>
        <v>373644744</v>
      </c>
      <c r="L1971" s="285"/>
      <c r="M1971" s="285"/>
      <c r="N1971" s="285"/>
      <c r="O1971" s="285"/>
      <c r="P1971" s="285"/>
      <c r="Q1971" s="285"/>
      <c r="R1971" s="285">
        <f t="shared" si="1694"/>
        <v>0</v>
      </c>
      <c r="S1971" s="285"/>
      <c r="T1971" s="285"/>
      <c r="U1971" s="285"/>
      <c r="V1971" s="285"/>
      <c r="W1971" s="285"/>
      <c r="X1971" s="285"/>
      <c r="Y1971" s="285">
        <v>97199152</v>
      </c>
      <c r="Z1971" s="287"/>
      <c r="AA1971" s="290">
        <f t="shared" si="1688"/>
        <v>97199152</v>
      </c>
      <c r="AB1971" s="290">
        <f t="shared" si="1689"/>
        <v>97199152</v>
      </c>
      <c r="AC1971" s="37">
        <f t="shared" si="1690"/>
        <v>0.26013788113128122</v>
      </c>
    </row>
    <row r="1972" spans="1:29" ht="42.75" x14ac:dyDescent="0.2">
      <c r="A1972" s="156"/>
      <c r="B1972" s="353" t="s">
        <v>1965</v>
      </c>
      <c r="C1972" s="352" t="s">
        <v>1955</v>
      </c>
      <c r="D1972" s="285"/>
      <c r="E1972" s="285">
        <f>SUM('ADICIONES  2018'!C1972:M1972)</f>
        <v>86012313.420000002</v>
      </c>
      <c r="F1972" s="285"/>
      <c r="G1972" s="285"/>
      <c r="H1972" s="285"/>
      <c r="I1972" s="285"/>
      <c r="J1972" s="285"/>
      <c r="K1972" s="287">
        <f t="shared" si="1685"/>
        <v>86012313.420000002</v>
      </c>
      <c r="L1972" s="285"/>
      <c r="M1972" s="285"/>
      <c r="N1972" s="285"/>
      <c r="O1972" s="285"/>
      <c r="P1972" s="285"/>
      <c r="Q1972" s="285"/>
      <c r="R1972" s="285">
        <f t="shared" si="1694"/>
        <v>0</v>
      </c>
      <c r="S1972" s="285"/>
      <c r="T1972" s="285"/>
      <c r="U1972" s="285"/>
      <c r="V1972" s="285"/>
      <c r="W1972" s="285"/>
      <c r="X1972" s="285"/>
      <c r="Y1972" s="285">
        <v>46631865</v>
      </c>
      <c r="Z1972" s="287"/>
      <c r="AA1972" s="290">
        <f t="shared" si="1688"/>
        <v>46631865</v>
      </c>
      <c r="AB1972" s="290">
        <f t="shared" si="1689"/>
        <v>46631865</v>
      </c>
      <c r="AC1972" s="37">
        <f t="shared" si="1690"/>
        <v>0.54215336323179197</v>
      </c>
    </row>
    <row r="1973" spans="1:29" ht="42.75" x14ac:dyDescent="0.2">
      <c r="A1973" s="156"/>
      <c r="B1973" s="353" t="s">
        <v>1966</v>
      </c>
      <c r="C1973" s="352" t="s">
        <v>1957</v>
      </c>
      <c r="D1973" s="285"/>
      <c r="E1973" s="285">
        <f>SUM('ADICIONES  2018'!C1973:M1973)</f>
        <v>118632553</v>
      </c>
      <c r="F1973" s="285"/>
      <c r="G1973" s="285"/>
      <c r="H1973" s="285"/>
      <c r="I1973" s="285"/>
      <c r="J1973" s="285"/>
      <c r="K1973" s="287">
        <f t="shared" si="1685"/>
        <v>118632553</v>
      </c>
      <c r="L1973" s="285"/>
      <c r="M1973" s="285"/>
      <c r="N1973" s="285"/>
      <c r="O1973" s="285"/>
      <c r="P1973" s="285"/>
      <c r="Q1973" s="285"/>
      <c r="R1973" s="285">
        <f t="shared" si="1694"/>
        <v>0</v>
      </c>
      <c r="S1973" s="285"/>
      <c r="T1973" s="285"/>
      <c r="U1973" s="285"/>
      <c r="V1973" s="285"/>
      <c r="W1973" s="285"/>
      <c r="X1973" s="285"/>
      <c r="Y1973" s="285">
        <v>160075276</v>
      </c>
      <c r="Z1973" s="287"/>
      <c r="AA1973" s="290">
        <f t="shared" si="1688"/>
        <v>160075276</v>
      </c>
      <c r="AB1973" s="290">
        <f t="shared" si="1689"/>
        <v>160075276</v>
      </c>
      <c r="AC1973" s="37">
        <f t="shared" si="1690"/>
        <v>1.349336855289627</v>
      </c>
    </row>
    <row r="1974" spans="1:29" s="5" customFormat="1" ht="30" x14ac:dyDescent="0.25">
      <c r="A1974" s="156">
        <v>1</v>
      </c>
      <c r="B1974" s="218" t="s">
        <v>310</v>
      </c>
      <c r="C1974" s="139" t="s">
        <v>1967</v>
      </c>
      <c r="D1974" s="105">
        <f>+D1975</f>
        <v>0</v>
      </c>
      <c r="E1974" s="105">
        <f>SUM('ADICIONES  2018'!C1974:M1974)</f>
        <v>20500000</v>
      </c>
      <c r="F1974" s="105">
        <f t="shared" ref="F1974:J1977" si="1710">+F1975</f>
        <v>0</v>
      </c>
      <c r="G1974" s="105">
        <f t="shared" si="1710"/>
        <v>0</v>
      </c>
      <c r="H1974" s="105">
        <f t="shared" si="1710"/>
        <v>0</v>
      </c>
      <c r="I1974" s="105">
        <f t="shared" si="1710"/>
        <v>0</v>
      </c>
      <c r="J1974" s="105">
        <f t="shared" si="1710"/>
        <v>0</v>
      </c>
      <c r="K1974" s="286">
        <f t="shared" si="1685"/>
        <v>20500000</v>
      </c>
      <c r="L1974" s="105">
        <f t="shared" ref="L1974:Q1977" si="1711">+L1975</f>
        <v>0</v>
      </c>
      <c r="M1974" s="105">
        <f t="shared" si="1711"/>
        <v>0</v>
      </c>
      <c r="N1974" s="105">
        <f t="shared" si="1711"/>
        <v>0</v>
      </c>
      <c r="O1974" s="105">
        <f t="shared" si="1711"/>
        <v>0</v>
      </c>
      <c r="P1974" s="105">
        <f t="shared" si="1711"/>
        <v>0</v>
      </c>
      <c r="Q1974" s="105">
        <f t="shared" si="1711"/>
        <v>2505283.04</v>
      </c>
      <c r="R1974" s="105">
        <f t="shared" si="1694"/>
        <v>2505283.04</v>
      </c>
      <c r="S1974" s="105">
        <f t="shared" ref="S1974:Y1977" si="1712">+S1975</f>
        <v>0</v>
      </c>
      <c r="T1974" s="105">
        <f t="shared" si="1712"/>
        <v>0</v>
      </c>
      <c r="U1974" s="105">
        <f t="shared" si="1712"/>
        <v>0</v>
      </c>
      <c r="V1974" s="105">
        <f t="shared" si="1712"/>
        <v>0</v>
      </c>
      <c r="W1974" s="105">
        <f t="shared" si="1712"/>
        <v>0</v>
      </c>
      <c r="X1974" s="105">
        <f t="shared" si="1712"/>
        <v>0</v>
      </c>
      <c r="Y1974" s="105">
        <f t="shared" si="1712"/>
        <v>1235208.56</v>
      </c>
      <c r="Z1974" s="286"/>
      <c r="AA1974" s="292">
        <f t="shared" si="1688"/>
        <v>1235208.56</v>
      </c>
      <c r="AB1974" s="292">
        <f t="shared" si="1689"/>
        <v>3740491.6</v>
      </c>
      <c r="AC1974" s="36">
        <f t="shared" si="1690"/>
        <v>0.18246300487804878</v>
      </c>
    </row>
    <row r="1975" spans="1:29" s="5" customFormat="1" ht="30" x14ac:dyDescent="0.25">
      <c r="A1975" s="156"/>
      <c r="B1975" s="218" t="s">
        <v>311</v>
      </c>
      <c r="C1975" s="139" t="s">
        <v>1968</v>
      </c>
      <c r="D1975" s="105">
        <f>+D1976</f>
        <v>0</v>
      </c>
      <c r="E1975" s="105">
        <f>SUM('ADICIONES  2018'!C1975:M1975)</f>
        <v>20500000</v>
      </c>
      <c r="F1975" s="105">
        <f t="shared" si="1710"/>
        <v>0</v>
      </c>
      <c r="G1975" s="105">
        <f t="shared" si="1710"/>
        <v>0</v>
      </c>
      <c r="H1975" s="105">
        <f t="shared" si="1710"/>
        <v>0</v>
      </c>
      <c r="I1975" s="105">
        <f t="shared" si="1710"/>
        <v>0</v>
      </c>
      <c r="J1975" s="105">
        <f t="shared" si="1710"/>
        <v>0</v>
      </c>
      <c r="K1975" s="286">
        <f t="shared" si="1685"/>
        <v>20500000</v>
      </c>
      <c r="L1975" s="105">
        <f t="shared" si="1711"/>
        <v>0</v>
      </c>
      <c r="M1975" s="105">
        <f t="shared" si="1711"/>
        <v>0</v>
      </c>
      <c r="N1975" s="105">
        <f t="shared" si="1711"/>
        <v>0</v>
      </c>
      <c r="O1975" s="105">
        <f t="shared" si="1711"/>
        <v>0</v>
      </c>
      <c r="P1975" s="105">
        <f t="shared" si="1711"/>
        <v>0</v>
      </c>
      <c r="Q1975" s="105">
        <f t="shared" si="1711"/>
        <v>2505283.04</v>
      </c>
      <c r="R1975" s="105">
        <f t="shared" si="1694"/>
        <v>2505283.04</v>
      </c>
      <c r="S1975" s="105">
        <f t="shared" si="1712"/>
        <v>0</v>
      </c>
      <c r="T1975" s="105">
        <f t="shared" si="1712"/>
        <v>0</v>
      </c>
      <c r="U1975" s="105">
        <f t="shared" si="1712"/>
        <v>0</v>
      </c>
      <c r="V1975" s="105">
        <f t="shared" si="1712"/>
        <v>0</v>
      </c>
      <c r="W1975" s="105">
        <f t="shared" si="1712"/>
        <v>0</v>
      </c>
      <c r="X1975" s="105">
        <f t="shared" si="1712"/>
        <v>0</v>
      </c>
      <c r="Y1975" s="105">
        <f t="shared" si="1712"/>
        <v>1235208.56</v>
      </c>
      <c r="Z1975" s="286"/>
      <c r="AA1975" s="292">
        <f t="shared" si="1688"/>
        <v>1235208.56</v>
      </c>
      <c r="AB1975" s="292">
        <f t="shared" si="1689"/>
        <v>3740491.6</v>
      </c>
      <c r="AC1975" s="36">
        <f t="shared" si="1690"/>
        <v>0.18246300487804878</v>
      </c>
    </row>
    <row r="1976" spans="1:29" s="5" customFormat="1" ht="30" x14ac:dyDescent="0.25">
      <c r="A1976" s="156"/>
      <c r="B1976" s="218" t="s">
        <v>811</v>
      </c>
      <c r="C1976" s="139" t="s">
        <v>812</v>
      </c>
      <c r="D1976" s="105">
        <f>+D1977</f>
        <v>0</v>
      </c>
      <c r="E1976" s="105">
        <f>SUM('ADICIONES  2018'!C1976:M1976)</f>
        <v>20500000</v>
      </c>
      <c r="F1976" s="105">
        <f t="shared" si="1710"/>
        <v>0</v>
      </c>
      <c r="G1976" s="105">
        <f t="shared" si="1710"/>
        <v>0</v>
      </c>
      <c r="H1976" s="105">
        <f t="shared" si="1710"/>
        <v>0</v>
      </c>
      <c r="I1976" s="105">
        <f t="shared" si="1710"/>
        <v>0</v>
      </c>
      <c r="J1976" s="105">
        <f t="shared" si="1710"/>
        <v>0</v>
      </c>
      <c r="K1976" s="286">
        <f t="shared" si="1685"/>
        <v>20500000</v>
      </c>
      <c r="L1976" s="105">
        <f t="shared" si="1711"/>
        <v>0</v>
      </c>
      <c r="M1976" s="105">
        <f t="shared" si="1711"/>
        <v>0</v>
      </c>
      <c r="N1976" s="105">
        <f t="shared" si="1711"/>
        <v>0</v>
      </c>
      <c r="O1976" s="105">
        <f t="shared" si="1711"/>
        <v>0</v>
      </c>
      <c r="P1976" s="105">
        <f t="shared" si="1711"/>
        <v>0</v>
      </c>
      <c r="Q1976" s="105">
        <f t="shared" si="1711"/>
        <v>2505283.04</v>
      </c>
      <c r="R1976" s="105">
        <f t="shared" si="1694"/>
        <v>2505283.04</v>
      </c>
      <c r="S1976" s="105">
        <f t="shared" si="1712"/>
        <v>0</v>
      </c>
      <c r="T1976" s="105">
        <f t="shared" si="1712"/>
        <v>0</v>
      </c>
      <c r="U1976" s="105">
        <f t="shared" si="1712"/>
        <v>0</v>
      </c>
      <c r="V1976" s="105">
        <f t="shared" si="1712"/>
        <v>0</v>
      </c>
      <c r="W1976" s="105">
        <f t="shared" si="1712"/>
        <v>0</v>
      </c>
      <c r="X1976" s="105">
        <f t="shared" si="1712"/>
        <v>0</v>
      </c>
      <c r="Y1976" s="105">
        <f t="shared" si="1712"/>
        <v>1235208.56</v>
      </c>
      <c r="Z1976" s="286"/>
      <c r="AA1976" s="292">
        <f t="shared" si="1688"/>
        <v>1235208.56</v>
      </c>
      <c r="AB1976" s="292">
        <f t="shared" si="1689"/>
        <v>3740491.6</v>
      </c>
      <c r="AC1976" s="36">
        <f t="shared" si="1690"/>
        <v>0.18246300487804878</v>
      </c>
    </row>
    <row r="1977" spans="1:29" s="5" customFormat="1" ht="45" x14ac:dyDescent="0.25">
      <c r="A1977" s="156"/>
      <c r="B1977" s="218" t="s">
        <v>813</v>
      </c>
      <c r="C1977" s="139" t="s">
        <v>1969</v>
      </c>
      <c r="D1977" s="105">
        <f>+D1978</f>
        <v>0</v>
      </c>
      <c r="E1977" s="105">
        <f>SUM('ADICIONES  2018'!C1977:M1977)</f>
        <v>20500000</v>
      </c>
      <c r="F1977" s="105">
        <f t="shared" si="1710"/>
        <v>0</v>
      </c>
      <c r="G1977" s="105">
        <f t="shared" si="1710"/>
        <v>0</v>
      </c>
      <c r="H1977" s="105">
        <f t="shared" si="1710"/>
        <v>0</v>
      </c>
      <c r="I1977" s="105">
        <f t="shared" si="1710"/>
        <v>0</v>
      </c>
      <c r="J1977" s="105">
        <f t="shared" si="1710"/>
        <v>0</v>
      </c>
      <c r="K1977" s="286">
        <f t="shared" si="1685"/>
        <v>20500000</v>
      </c>
      <c r="L1977" s="105">
        <f t="shared" si="1711"/>
        <v>0</v>
      </c>
      <c r="M1977" s="105">
        <f t="shared" si="1711"/>
        <v>0</v>
      </c>
      <c r="N1977" s="105">
        <f t="shared" si="1711"/>
        <v>0</v>
      </c>
      <c r="O1977" s="105">
        <f t="shared" si="1711"/>
        <v>0</v>
      </c>
      <c r="P1977" s="105">
        <f t="shared" si="1711"/>
        <v>0</v>
      </c>
      <c r="Q1977" s="105">
        <f t="shared" si="1711"/>
        <v>2505283.04</v>
      </c>
      <c r="R1977" s="105">
        <f t="shared" si="1694"/>
        <v>2505283.04</v>
      </c>
      <c r="S1977" s="105">
        <f t="shared" si="1712"/>
        <v>0</v>
      </c>
      <c r="T1977" s="105">
        <f t="shared" si="1712"/>
        <v>0</v>
      </c>
      <c r="U1977" s="105">
        <f t="shared" si="1712"/>
        <v>0</v>
      </c>
      <c r="V1977" s="105">
        <f t="shared" si="1712"/>
        <v>0</v>
      </c>
      <c r="W1977" s="105">
        <f t="shared" si="1712"/>
        <v>0</v>
      </c>
      <c r="X1977" s="105">
        <f t="shared" si="1712"/>
        <v>0</v>
      </c>
      <c r="Y1977" s="105">
        <f t="shared" si="1712"/>
        <v>1235208.56</v>
      </c>
      <c r="Z1977" s="286"/>
      <c r="AA1977" s="292">
        <f t="shared" si="1688"/>
        <v>1235208.56</v>
      </c>
      <c r="AB1977" s="292">
        <f t="shared" si="1689"/>
        <v>3740491.6</v>
      </c>
      <c r="AC1977" s="36">
        <f t="shared" si="1690"/>
        <v>0.18246300487804878</v>
      </c>
    </row>
    <row r="1978" spans="1:29" s="5" customFormat="1" ht="30" x14ac:dyDescent="0.25">
      <c r="A1978" s="156"/>
      <c r="B1978" s="218" t="s">
        <v>1970</v>
      </c>
      <c r="C1978" s="139" t="s">
        <v>1951</v>
      </c>
      <c r="D1978" s="105">
        <f>SUM(D1979:D1982)</f>
        <v>0</v>
      </c>
      <c r="E1978" s="105">
        <f>SUM('ADICIONES  2018'!C1978:M1978)</f>
        <v>20500000</v>
      </c>
      <c r="F1978" s="105">
        <f t="shared" ref="F1978:J1978" si="1713">SUM(F1979:F1982)</f>
        <v>0</v>
      </c>
      <c r="G1978" s="105">
        <f t="shared" si="1713"/>
        <v>0</v>
      </c>
      <c r="H1978" s="105">
        <f t="shared" si="1713"/>
        <v>0</v>
      </c>
      <c r="I1978" s="105">
        <f t="shared" si="1713"/>
        <v>0</v>
      </c>
      <c r="J1978" s="105">
        <f t="shared" si="1713"/>
        <v>0</v>
      </c>
      <c r="K1978" s="286">
        <f t="shared" si="1685"/>
        <v>20500000</v>
      </c>
      <c r="L1978" s="105">
        <f t="shared" ref="L1978:Q1978" si="1714">SUM(L1979:L1982)</f>
        <v>0</v>
      </c>
      <c r="M1978" s="105">
        <f t="shared" si="1714"/>
        <v>0</v>
      </c>
      <c r="N1978" s="105">
        <f t="shared" si="1714"/>
        <v>0</v>
      </c>
      <c r="O1978" s="105">
        <f t="shared" si="1714"/>
        <v>0</v>
      </c>
      <c r="P1978" s="105">
        <f t="shared" si="1714"/>
        <v>0</v>
      </c>
      <c r="Q1978" s="105">
        <f t="shared" si="1714"/>
        <v>2505283.04</v>
      </c>
      <c r="R1978" s="105">
        <f t="shared" si="1694"/>
        <v>2505283.04</v>
      </c>
      <c r="S1978" s="105">
        <f t="shared" ref="S1978:Z1978" si="1715">SUM(S1979:S1982)</f>
        <v>0</v>
      </c>
      <c r="T1978" s="105">
        <f t="shared" si="1715"/>
        <v>0</v>
      </c>
      <c r="U1978" s="105">
        <f t="shared" si="1715"/>
        <v>0</v>
      </c>
      <c r="V1978" s="105">
        <f t="shared" si="1715"/>
        <v>0</v>
      </c>
      <c r="W1978" s="105">
        <f t="shared" si="1715"/>
        <v>0</v>
      </c>
      <c r="X1978" s="105">
        <f t="shared" si="1715"/>
        <v>0</v>
      </c>
      <c r="Y1978" s="105">
        <f t="shared" si="1715"/>
        <v>1235208.56</v>
      </c>
      <c r="Z1978" s="105">
        <f t="shared" si="1715"/>
        <v>0</v>
      </c>
      <c r="AA1978" s="292">
        <f t="shared" si="1688"/>
        <v>1235208.56</v>
      </c>
      <c r="AB1978" s="292">
        <f t="shared" si="1689"/>
        <v>3740491.6</v>
      </c>
      <c r="AC1978" s="36">
        <f t="shared" si="1690"/>
        <v>0.18246300487804878</v>
      </c>
    </row>
    <row r="1979" spans="1:29" ht="57" x14ac:dyDescent="0.2">
      <c r="A1979" s="156"/>
      <c r="B1979" s="353" t="s">
        <v>1971</v>
      </c>
      <c r="C1979" s="352" t="s">
        <v>1953</v>
      </c>
      <c r="D1979" s="285"/>
      <c r="E1979" s="285">
        <f>SUM('ADICIONES  2018'!C1979:M1979)</f>
        <v>1500000</v>
      </c>
      <c r="F1979" s="285"/>
      <c r="G1979" s="285"/>
      <c r="H1979" s="285"/>
      <c r="I1979" s="285"/>
      <c r="J1979" s="285"/>
      <c r="K1979" s="287">
        <f t="shared" si="1685"/>
        <v>1500000</v>
      </c>
      <c r="L1979" s="285"/>
      <c r="M1979" s="285"/>
      <c r="N1979" s="285"/>
      <c r="O1979" s="285"/>
      <c r="P1979" s="285"/>
      <c r="Q1979" s="285">
        <v>547188</v>
      </c>
      <c r="R1979" s="285">
        <f t="shared" si="1694"/>
        <v>547188</v>
      </c>
      <c r="S1979" s="285"/>
      <c r="T1979" s="285"/>
      <c r="U1979" s="285"/>
      <c r="V1979" s="285"/>
      <c r="W1979" s="285"/>
      <c r="X1979" s="285"/>
      <c r="Y1979" s="285">
        <v>265643</v>
      </c>
      <c r="Z1979" s="287"/>
      <c r="AA1979" s="290">
        <f t="shared" si="1688"/>
        <v>265643</v>
      </c>
      <c r="AB1979" s="290">
        <f t="shared" si="1689"/>
        <v>812831</v>
      </c>
      <c r="AC1979" s="37">
        <f t="shared" si="1690"/>
        <v>0.54188733333333339</v>
      </c>
    </row>
    <row r="1980" spans="1:29" ht="42.75" x14ac:dyDescent="0.2">
      <c r="A1980" s="156"/>
      <c r="B1980" s="353" t="s">
        <v>1972</v>
      </c>
      <c r="C1980" s="352" t="s">
        <v>1955</v>
      </c>
      <c r="D1980" s="285"/>
      <c r="E1980" s="285">
        <f>SUM('ADICIONES  2018'!C1980:M1980)</f>
        <v>1500000</v>
      </c>
      <c r="F1980" s="285"/>
      <c r="G1980" s="285"/>
      <c r="H1980" s="285"/>
      <c r="I1980" s="285"/>
      <c r="J1980" s="285"/>
      <c r="K1980" s="287">
        <f t="shared" si="1685"/>
        <v>1500000</v>
      </c>
      <c r="L1980" s="285"/>
      <c r="M1980" s="285"/>
      <c r="N1980" s="285"/>
      <c r="O1980" s="285"/>
      <c r="P1980" s="285"/>
      <c r="Q1980" s="285">
        <v>788173.04</v>
      </c>
      <c r="R1980" s="285">
        <f t="shared" si="1694"/>
        <v>788173.04</v>
      </c>
      <c r="S1980" s="285"/>
      <c r="T1980" s="285"/>
      <c r="U1980" s="285"/>
      <c r="V1980" s="285"/>
      <c r="W1980" s="285"/>
      <c r="X1980" s="285"/>
      <c r="Y1980" s="285">
        <v>475133.56</v>
      </c>
      <c r="Z1980" s="287"/>
      <c r="AA1980" s="290">
        <f t="shared" si="1688"/>
        <v>475133.56</v>
      </c>
      <c r="AB1980" s="290">
        <f t="shared" si="1689"/>
        <v>1263306.6000000001</v>
      </c>
      <c r="AC1980" s="37">
        <f t="shared" si="1690"/>
        <v>0.84220440000000008</v>
      </c>
    </row>
    <row r="1981" spans="1:29" ht="42.75" x14ac:dyDescent="0.2">
      <c r="A1981" s="156"/>
      <c r="B1981" s="353" t="s">
        <v>1973</v>
      </c>
      <c r="C1981" s="352" t="s">
        <v>1957</v>
      </c>
      <c r="D1981" s="285"/>
      <c r="E1981" s="285">
        <f>SUM('ADICIONES  2018'!C1981:M1981)</f>
        <v>1500000</v>
      </c>
      <c r="F1981" s="285"/>
      <c r="G1981" s="285"/>
      <c r="H1981" s="285"/>
      <c r="I1981" s="285"/>
      <c r="J1981" s="285"/>
      <c r="K1981" s="287">
        <f t="shared" si="1685"/>
        <v>1500000</v>
      </c>
      <c r="L1981" s="285"/>
      <c r="M1981" s="285"/>
      <c r="N1981" s="285"/>
      <c r="O1981" s="285"/>
      <c r="P1981" s="285"/>
      <c r="Q1981" s="285">
        <v>1169922</v>
      </c>
      <c r="R1981" s="285">
        <f t="shared" si="1694"/>
        <v>1169922</v>
      </c>
      <c r="S1981" s="285"/>
      <c r="T1981" s="285"/>
      <c r="U1981" s="285"/>
      <c r="V1981" s="285"/>
      <c r="W1981" s="285"/>
      <c r="X1981" s="285"/>
      <c r="Y1981" s="285">
        <v>494432</v>
      </c>
      <c r="Z1981" s="287"/>
      <c r="AA1981" s="290">
        <f t="shared" si="1688"/>
        <v>494432</v>
      </c>
      <c r="AB1981" s="290">
        <f t="shared" si="1689"/>
        <v>1664354</v>
      </c>
      <c r="AC1981" s="37">
        <f t="shared" si="1690"/>
        <v>1.1095693333333334</v>
      </c>
    </row>
    <row r="1982" spans="1:29" ht="43.5" thickBot="1" x14ac:dyDescent="0.25">
      <c r="A1982" s="156"/>
      <c r="B1982" s="359" t="s">
        <v>2555</v>
      </c>
      <c r="C1982" s="360" t="s">
        <v>2554</v>
      </c>
      <c r="D1982" s="337"/>
      <c r="E1982" s="285">
        <f>SUM('ADICIONES  2018'!C1982:M1982)</f>
        <v>16000000</v>
      </c>
      <c r="F1982" s="337"/>
      <c r="G1982" s="337"/>
      <c r="H1982" s="337"/>
      <c r="I1982" s="337"/>
      <c r="J1982" s="337"/>
      <c r="K1982" s="340">
        <f t="shared" si="1685"/>
        <v>16000000</v>
      </c>
      <c r="L1982" s="337"/>
      <c r="M1982" s="337"/>
      <c r="N1982" s="337"/>
      <c r="O1982" s="337"/>
      <c r="P1982" s="337"/>
      <c r="Q1982" s="337"/>
      <c r="R1982" s="337">
        <f t="shared" si="1694"/>
        <v>0</v>
      </c>
      <c r="S1982" s="337"/>
      <c r="T1982" s="337"/>
      <c r="U1982" s="337"/>
      <c r="V1982" s="337"/>
      <c r="W1982" s="337"/>
      <c r="X1982" s="337"/>
      <c r="Y1982" s="337"/>
      <c r="Z1982" s="340"/>
      <c r="AA1982" s="318">
        <f t="shared" ref="AA1982" si="1716">SUM(S1982:Z1982)</f>
        <v>0</v>
      </c>
      <c r="AB1982" s="318">
        <f t="shared" si="1689"/>
        <v>0</v>
      </c>
      <c r="AC1982" s="39">
        <f t="shared" si="1690"/>
        <v>0</v>
      </c>
    </row>
    <row r="1983" spans="1:29" s="330" customFormat="1" ht="20.25" thickBot="1" x14ac:dyDescent="0.25">
      <c r="A1983" s="329">
        <v>1</v>
      </c>
      <c r="B1983" s="414" t="s">
        <v>1974</v>
      </c>
      <c r="C1983" s="415"/>
      <c r="D1983" s="381">
        <f>+D1949</f>
        <v>0</v>
      </c>
      <c r="E1983" s="381">
        <f>+E1949</f>
        <v>3279075420.3299999</v>
      </c>
      <c r="F1983" s="381">
        <f t="shared" ref="F1983:AB1983" si="1717">+F1949</f>
        <v>0</v>
      </c>
      <c r="G1983" s="381">
        <f t="shared" si="1717"/>
        <v>0</v>
      </c>
      <c r="H1983" s="381">
        <f t="shared" si="1717"/>
        <v>0</v>
      </c>
      <c r="I1983" s="381">
        <f t="shared" si="1717"/>
        <v>0</v>
      </c>
      <c r="J1983" s="381">
        <f t="shared" si="1717"/>
        <v>0</v>
      </c>
      <c r="K1983" s="381">
        <f t="shared" si="1717"/>
        <v>3279075420.3299999</v>
      </c>
      <c r="L1983" s="381">
        <f t="shared" si="1717"/>
        <v>0</v>
      </c>
      <c r="M1983" s="381">
        <f t="shared" si="1717"/>
        <v>0</v>
      </c>
      <c r="N1983" s="381">
        <f t="shared" si="1717"/>
        <v>0</v>
      </c>
      <c r="O1983" s="381">
        <f t="shared" si="1717"/>
        <v>0</v>
      </c>
      <c r="P1983" s="381">
        <f t="shared" si="1717"/>
        <v>0</v>
      </c>
      <c r="Q1983" s="381">
        <f t="shared" si="1717"/>
        <v>298790324.04000002</v>
      </c>
      <c r="R1983" s="381">
        <f t="shared" si="1717"/>
        <v>298790324.04000002</v>
      </c>
      <c r="S1983" s="381">
        <f t="shared" si="1717"/>
        <v>0</v>
      </c>
      <c r="T1983" s="381">
        <f t="shared" si="1717"/>
        <v>0</v>
      </c>
      <c r="U1983" s="381">
        <f t="shared" si="1717"/>
        <v>0</v>
      </c>
      <c r="V1983" s="381">
        <f t="shared" si="1717"/>
        <v>0</v>
      </c>
      <c r="W1983" s="381">
        <f t="shared" si="1717"/>
        <v>0</v>
      </c>
      <c r="X1983" s="381">
        <f t="shared" si="1717"/>
        <v>0</v>
      </c>
      <c r="Y1983" s="381">
        <f t="shared" si="1717"/>
        <v>305141501.56</v>
      </c>
      <c r="Z1983" s="381">
        <f t="shared" si="1717"/>
        <v>0</v>
      </c>
      <c r="AA1983" s="381">
        <f t="shared" si="1717"/>
        <v>305141501.56</v>
      </c>
      <c r="AB1983" s="395">
        <f t="shared" si="1717"/>
        <v>603931825.60000002</v>
      </c>
      <c r="AC1983" s="341">
        <f t="shared" si="1690"/>
        <v>0.18417747327666573</v>
      </c>
    </row>
    <row r="1984" spans="1:29" x14ac:dyDescent="0.2">
      <c r="A1984" s="156">
        <v>1</v>
      </c>
      <c r="B1984" s="300"/>
      <c r="C1984" s="301"/>
      <c r="D1984" s="396"/>
      <c r="E1984" s="382"/>
      <c r="F1984" s="397"/>
      <c r="G1984" s="397"/>
      <c r="H1984" s="397"/>
      <c r="I1984" s="382"/>
      <c r="J1984" s="382"/>
      <c r="K1984" s="382"/>
      <c r="L1984" s="382"/>
      <c r="M1984" s="382"/>
      <c r="N1984" s="382"/>
      <c r="O1984" s="382"/>
      <c r="P1984" s="382"/>
      <c r="Q1984" s="382"/>
      <c r="R1984" s="382"/>
      <c r="S1984" s="382"/>
      <c r="T1984" s="382"/>
      <c r="U1984" s="382"/>
      <c r="V1984" s="382"/>
      <c r="W1984" s="382"/>
      <c r="X1984" s="382"/>
      <c r="Y1984" s="382"/>
      <c r="Z1984" s="382"/>
      <c r="AA1984" s="382"/>
      <c r="AB1984" s="382"/>
      <c r="AC1984" s="302"/>
    </row>
    <row r="1985" spans="1:29" ht="19.5" x14ac:dyDescent="0.2">
      <c r="A1985" s="156"/>
      <c r="B1985" s="412" t="s">
        <v>1889</v>
      </c>
      <c r="C1985" s="413"/>
      <c r="D1985" s="285"/>
      <c r="E1985" s="287"/>
      <c r="F1985" s="286"/>
      <c r="G1985" s="286"/>
      <c r="H1985" s="286"/>
      <c r="I1985" s="287"/>
      <c r="J1985" s="287"/>
      <c r="K1985" s="287"/>
      <c r="L1985" s="287"/>
      <c r="M1985" s="287"/>
      <c r="N1985" s="287"/>
      <c r="O1985" s="287"/>
      <c r="P1985" s="287"/>
      <c r="Q1985" s="287"/>
      <c r="R1985" s="287"/>
      <c r="S1985" s="287"/>
      <c r="T1985" s="287"/>
      <c r="U1985" s="287"/>
      <c r="V1985" s="287"/>
      <c r="W1985" s="287"/>
      <c r="X1985" s="287"/>
      <c r="Y1985" s="287"/>
      <c r="Z1985" s="287"/>
      <c r="AA1985" s="287"/>
      <c r="AB1985" s="287"/>
      <c r="AC1985" s="37"/>
    </row>
    <row r="1986" spans="1:29" ht="51.75" thickBot="1" x14ac:dyDescent="0.25">
      <c r="A1986" s="156"/>
      <c r="B1986" s="334"/>
      <c r="C1986" s="335" t="s">
        <v>1891</v>
      </c>
      <c r="D1986" s="337"/>
      <c r="E1986" s="337">
        <f>SUM('ADICIONES  2018'!C1986:M1986)</f>
        <v>607642880</v>
      </c>
      <c r="F1986" s="398"/>
      <c r="G1986" s="398"/>
      <c r="H1986" s="398"/>
      <c r="I1986" s="340"/>
      <c r="J1986" s="340"/>
      <c r="K1986" s="340">
        <f>+D1986+E1986-F1986+G1986-H1986</f>
        <v>607642880</v>
      </c>
      <c r="L1986" s="340"/>
      <c r="M1986" s="340"/>
      <c r="N1986" s="340"/>
      <c r="O1986" s="340"/>
      <c r="P1986" s="340"/>
      <c r="Q1986" s="340"/>
      <c r="R1986" s="340">
        <f t="shared" ref="R1986" si="1718">SUM(L1986:Q1986)</f>
        <v>0</v>
      </c>
      <c r="S1986" s="340"/>
      <c r="T1986" s="340"/>
      <c r="U1986" s="340"/>
      <c r="V1986" s="340"/>
      <c r="W1986" s="340"/>
      <c r="X1986" s="340"/>
      <c r="Y1986" s="340"/>
      <c r="Z1986" s="340"/>
      <c r="AA1986" s="318">
        <f t="shared" ref="AA1986" si="1719">SUM(S1986:Z1986)</f>
        <v>0</v>
      </c>
      <c r="AB1986" s="318">
        <f t="shared" ref="AB1986" si="1720">+AA1986+R1986</f>
        <v>0</v>
      </c>
      <c r="AC1986" s="39">
        <v>0</v>
      </c>
    </row>
    <row r="1987" spans="1:29" ht="20.25" thickBot="1" x14ac:dyDescent="0.25">
      <c r="A1987" s="156"/>
      <c r="B1987" s="414" t="s">
        <v>1890</v>
      </c>
      <c r="C1987" s="415"/>
      <c r="D1987" s="319">
        <f>+D1986</f>
        <v>0</v>
      </c>
      <c r="E1987" s="319">
        <f>+E1986</f>
        <v>607642880</v>
      </c>
      <c r="F1987" s="319">
        <f t="shared" ref="F1987:AB1987" si="1721">+F1986</f>
        <v>0</v>
      </c>
      <c r="G1987" s="319">
        <f t="shared" si="1721"/>
        <v>0</v>
      </c>
      <c r="H1987" s="319">
        <f t="shared" si="1721"/>
        <v>0</v>
      </c>
      <c r="I1987" s="319">
        <f t="shared" si="1721"/>
        <v>0</v>
      </c>
      <c r="J1987" s="319">
        <f t="shared" si="1721"/>
        <v>0</v>
      </c>
      <c r="K1987" s="319">
        <f t="shared" si="1721"/>
        <v>607642880</v>
      </c>
      <c r="L1987" s="319">
        <f t="shared" si="1721"/>
        <v>0</v>
      </c>
      <c r="M1987" s="319">
        <f t="shared" si="1721"/>
        <v>0</v>
      </c>
      <c r="N1987" s="319">
        <f t="shared" si="1721"/>
        <v>0</v>
      </c>
      <c r="O1987" s="319">
        <f t="shared" si="1721"/>
        <v>0</v>
      </c>
      <c r="P1987" s="319">
        <f t="shared" si="1721"/>
        <v>0</v>
      </c>
      <c r="Q1987" s="319">
        <f t="shared" si="1721"/>
        <v>0</v>
      </c>
      <c r="R1987" s="319">
        <f t="shared" si="1721"/>
        <v>0</v>
      </c>
      <c r="S1987" s="319">
        <f t="shared" si="1721"/>
        <v>0</v>
      </c>
      <c r="T1987" s="319">
        <f t="shared" si="1721"/>
        <v>0</v>
      </c>
      <c r="U1987" s="319">
        <f t="shared" si="1721"/>
        <v>0</v>
      </c>
      <c r="V1987" s="319">
        <f t="shared" si="1721"/>
        <v>0</v>
      </c>
      <c r="W1987" s="319">
        <f t="shared" si="1721"/>
        <v>0</v>
      </c>
      <c r="X1987" s="319">
        <f t="shared" si="1721"/>
        <v>0</v>
      </c>
      <c r="Y1987" s="319">
        <f t="shared" si="1721"/>
        <v>0</v>
      </c>
      <c r="Z1987" s="319">
        <f t="shared" si="1721"/>
        <v>0</v>
      </c>
      <c r="AA1987" s="319">
        <f t="shared" si="1721"/>
        <v>0</v>
      </c>
      <c r="AB1987" s="319">
        <f t="shared" si="1721"/>
        <v>0</v>
      </c>
      <c r="AC1987" s="114">
        <f t="shared" ref="AC1987" si="1722">+AB1987/K1987</f>
        <v>0</v>
      </c>
    </row>
    <row r="1988" spans="1:29" x14ac:dyDescent="0.2">
      <c r="A1988" s="156"/>
      <c r="B1988" s="300"/>
      <c r="C1988" s="301"/>
      <c r="D1988" s="396"/>
      <c r="E1988" s="382"/>
      <c r="F1988" s="397">
        <v>0</v>
      </c>
      <c r="G1988" s="397">
        <v>0</v>
      </c>
      <c r="H1988" s="397">
        <v>0</v>
      </c>
      <c r="I1988" s="382"/>
      <c r="J1988" s="382"/>
      <c r="K1988" s="382"/>
      <c r="L1988" s="382"/>
      <c r="M1988" s="382"/>
      <c r="N1988" s="382"/>
      <c r="O1988" s="382"/>
      <c r="P1988" s="382"/>
      <c r="Q1988" s="382"/>
      <c r="R1988" s="382"/>
      <c r="S1988" s="382"/>
      <c r="T1988" s="382"/>
      <c r="U1988" s="382"/>
      <c r="V1988" s="382"/>
      <c r="W1988" s="382"/>
      <c r="X1988" s="382"/>
      <c r="Y1988" s="382"/>
      <c r="Z1988" s="382"/>
      <c r="AA1988" s="382"/>
      <c r="AB1988" s="382"/>
      <c r="AC1988" s="302"/>
    </row>
    <row r="1989" spans="1:29" ht="19.5" x14ac:dyDescent="0.2">
      <c r="A1989" s="156">
        <v>1</v>
      </c>
      <c r="B1989" s="412" t="s">
        <v>32</v>
      </c>
      <c r="C1989" s="413"/>
      <c r="D1989" s="105"/>
      <c r="E1989" s="105"/>
      <c r="F1989" s="105"/>
      <c r="G1989" s="105"/>
      <c r="H1989" s="105"/>
      <c r="I1989" s="105"/>
      <c r="J1989" s="286"/>
      <c r="K1989" s="286"/>
      <c r="L1989" s="286"/>
      <c r="M1989" s="286"/>
      <c r="N1989" s="286"/>
      <c r="O1989" s="286"/>
      <c r="P1989" s="286"/>
      <c r="Q1989" s="286"/>
      <c r="R1989" s="286"/>
      <c r="S1989" s="286"/>
      <c r="T1989" s="286"/>
      <c r="U1989" s="286"/>
      <c r="V1989" s="286"/>
      <c r="W1989" s="286"/>
      <c r="X1989" s="286"/>
      <c r="Y1989" s="286"/>
      <c r="Z1989" s="286"/>
      <c r="AA1989" s="286"/>
      <c r="AB1989" s="287"/>
      <c r="AC1989" s="36"/>
    </row>
    <row r="1990" spans="1:29" s="79" customFormat="1" ht="15.75" x14ac:dyDescent="0.2">
      <c r="A1990" s="363">
        <v>1</v>
      </c>
      <c r="B1990" s="133" t="s">
        <v>90</v>
      </c>
      <c r="C1990" s="138" t="s">
        <v>355</v>
      </c>
      <c r="D1990" s="294">
        <f>+D1991</f>
        <v>522208495081</v>
      </c>
      <c r="E1990" s="105">
        <f>SUM('ADICIONES  2018'!C1990:M1990)</f>
        <v>13516566917</v>
      </c>
      <c r="F1990" s="294">
        <f t="shared" ref="F1990:J1990" si="1723">+F1991</f>
        <v>0</v>
      </c>
      <c r="G1990" s="294">
        <f t="shared" si="1723"/>
        <v>0</v>
      </c>
      <c r="H1990" s="294">
        <f t="shared" si="1723"/>
        <v>0</v>
      </c>
      <c r="I1990" s="294">
        <f t="shared" si="1723"/>
        <v>0</v>
      </c>
      <c r="J1990" s="294">
        <f t="shared" si="1723"/>
        <v>0</v>
      </c>
      <c r="K1990" s="294">
        <f t="shared" ref="K1990:K2021" si="1724">+D1990+E1990-F1990+G1990-H1990</f>
        <v>535725061998</v>
      </c>
      <c r="L1990" s="294">
        <f t="shared" ref="L1990:Q1990" si="1725">+L1991</f>
        <v>37773099177.309998</v>
      </c>
      <c r="M1990" s="294">
        <f t="shared" si="1725"/>
        <v>33443485307.389999</v>
      </c>
      <c r="N1990" s="294">
        <f t="shared" si="1725"/>
        <v>43885047325</v>
      </c>
      <c r="O1990" s="294">
        <f t="shared" si="1725"/>
        <v>37342432702</v>
      </c>
      <c r="P1990" s="294">
        <f t="shared" si="1725"/>
        <v>36688025197</v>
      </c>
      <c r="Q1990" s="294">
        <f t="shared" si="1725"/>
        <v>43542580430.580002</v>
      </c>
      <c r="R1990" s="294">
        <f>SUM(L1990:Q1990)</f>
        <v>232674670139.28003</v>
      </c>
      <c r="S1990" s="294">
        <f t="shared" ref="S1990:Z1990" si="1726">+S1991</f>
        <v>74895888799.119995</v>
      </c>
      <c r="T1990" s="294">
        <f t="shared" si="1726"/>
        <v>35297251320</v>
      </c>
      <c r="U1990" s="294">
        <f t="shared" si="1726"/>
        <v>35555303837.480003</v>
      </c>
      <c r="V1990" s="294">
        <f t="shared" si="1726"/>
        <v>34202972986.5</v>
      </c>
      <c r="W1990" s="294">
        <f t="shared" si="1726"/>
        <v>44774202922.639999</v>
      </c>
      <c r="X1990" s="294">
        <f t="shared" si="1726"/>
        <v>0</v>
      </c>
      <c r="Y1990" s="294">
        <f t="shared" si="1726"/>
        <v>0</v>
      </c>
      <c r="Z1990" s="294">
        <f t="shared" si="1726"/>
        <v>0</v>
      </c>
      <c r="AA1990" s="105">
        <f>SUM(S1990:Z1990)</f>
        <v>224725619865.73999</v>
      </c>
      <c r="AB1990" s="105">
        <f>+R1990+AA1990</f>
        <v>457400290005.02002</v>
      </c>
      <c r="AC1990" s="104">
        <f>AB1990/K1990</f>
        <v>0.85379669993248819</v>
      </c>
    </row>
    <row r="1991" spans="1:29" s="79" customFormat="1" ht="15.75" x14ac:dyDescent="0.2">
      <c r="A1991" s="363">
        <v>1</v>
      </c>
      <c r="B1991" s="133" t="s">
        <v>186</v>
      </c>
      <c r="C1991" s="138" t="s">
        <v>355</v>
      </c>
      <c r="D1991" s="294">
        <f>+D1992+D2013</f>
        <v>522208495081</v>
      </c>
      <c r="E1991" s="105">
        <f>SUM('ADICIONES  2018'!C1991:M1991)</f>
        <v>13516566917</v>
      </c>
      <c r="F1991" s="294">
        <f t="shared" ref="F1991:J1991" si="1727">+F1992+F2013</f>
        <v>0</v>
      </c>
      <c r="G1991" s="294">
        <f t="shared" si="1727"/>
        <v>0</v>
      </c>
      <c r="H1991" s="294">
        <f t="shared" si="1727"/>
        <v>0</v>
      </c>
      <c r="I1991" s="294">
        <f t="shared" si="1727"/>
        <v>0</v>
      </c>
      <c r="J1991" s="294">
        <f t="shared" si="1727"/>
        <v>0</v>
      </c>
      <c r="K1991" s="294">
        <f t="shared" si="1724"/>
        <v>535725061998</v>
      </c>
      <c r="L1991" s="294">
        <f t="shared" ref="L1991:Q1991" si="1728">+L1992+L2013</f>
        <v>37773099177.309998</v>
      </c>
      <c r="M1991" s="294">
        <f t="shared" si="1728"/>
        <v>33443485307.389999</v>
      </c>
      <c r="N1991" s="294">
        <f t="shared" si="1728"/>
        <v>43885047325</v>
      </c>
      <c r="O1991" s="294">
        <f t="shared" si="1728"/>
        <v>37342432702</v>
      </c>
      <c r="P1991" s="294">
        <f t="shared" si="1728"/>
        <v>36688025197</v>
      </c>
      <c r="Q1991" s="294">
        <f t="shared" si="1728"/>
        <v>43542580430.580002</v>
      </c>
      <c r="R1991" s="294">
        <f t="shared" ref="R1991:R2047" si="1729">SUM(L1991:Q1991)</f>
        <v>232674670139.28003</v>
      </c>
      <c r="S1991" s="294">
        <f t="shared" ref="S1991:Z1991" si="1730">+S1992+S2013</f>
        <v>74895888799.119995</v>
      </c>
      <c r="T1991" s="294">
        <f t="shared" si="1730"/>
        <v>35297251320</v>
      </c>
      <c r="U1991" s="294">
        <f t="shared" si="1730"/>
        <v>35555303837.480003</v>
      </c>
      <c r="V1991" s="294">
        <f t="shared" si="1730"/>
        <v>34202972986.5</v>
      </c>
      <c r="W1991" s="294">
        <f t="shared" si="1730"/>
        <v>44774202922.639999</v>
      </c>
      <c r="X1991" s="294">
        <f t="shared" si="1730"/>
        <v>0</v>
      </c>
      <c r="Y1991" s="294">
        <f t="shared" si="1730"/>
        <v>0</v>
      </c>
      <c r="Z1991" s="294">
        <f t="shared" si="1730"/>
        <v>0</v>
      </c>
      <c r="AA1991" s="105">
        <f t="shared" ref="AA1991:AA2030" si="1731">SUM(S1991:Z1991)</f>
        <v>224725619865.73999</v>
      </c>
      <c r="AB1991" s="105">
        <f t="shared" ref="AB1991:AB2047" si="1732">+R1991+AA1991</f>
        <v>457400290005.02002</v>
      </c>
      <c r="AC1991" s="104">
        <f t="shared" ref="AC1991:AC2048" si="1733">AB1991/K1991</f>
        <v>0.85379669993248819</v>
      </c>
    </row>
    <row r="1992" spans="1:29" s="79" customFormat="1" ht="15.75" x14ac:dyDescent="0.2">
      <c r="A1992" s="363">
        <v>1</v>
      </c>
      <c r="B1992" s="133" t="s">
        <v>188</v>
      </c>
      <c r="C1992" s="138" t="s">
        <v>91</v>
      </c>
      <c r="D1992" s="294">
        <f>+D1993</f>
        <v>521097495081</v>
      </c>
      <c r="E1992" s="105">
        <f>SUM('ADICIONES  2018'!C1992:M1992)</f>
        <v>0</v>
      </c>
      <c r="F1992" s="294">
        <f t="shared" ref="F1992:J1992" si="1734">+F1993</f>
        <v>0</v>
      </c>
      <c r="G1992" s="294">
        <f t="shared" si="1734"/>
        <v>0</v>
      </c>
      <c r="H1992" s="294">
        <f t="shared" si="1734"/>
        <v>0</v>
      </c>
      <c r="I1992" s="294">
        <f t="shared" si="1734"/>
        <v>0</v>
      </c>
      <c r="J1992" s="294">
        <f t="shared" si="1734"/>
        <v>0</v>
      </c>
      <c r="K1992" s="294">
        <f t="shared" si="1724"/>
        <v>521097495081</v>
      </c>
      <c r="L1992" s="294">
        <f t="shared" ref="L1992:Q1992" si="1735">+L1993</f>
        <v>37700249028</v>
      </c>
      <c r="M1992" s="294">
        <f t="shared" si="1735"/>
        <v>33369269866</v>
      </c>
      <c r="N1992" s="294">
        <f t="shared" si="1735"/>
        <v>43419755420</v>
      </c>
      <c r="O1992" s="294">
        <f t="shared" si="1735"/>
        <v>37272503942</v>
      </c>
      <c r="P1992" s="294">
        <f t="shared" si="1735"/>
        <v>36624425101</v>
      </c>
      <c r="Q1992" s="294">
        <f t="shared" si="1735"/>
        <v>43459197304</v>
      </c>
      <c r="R1992" s="294">
        <f t="shared" si="1729"/>
        <v>231845400661</v>
      </c>
      <c r="S1992" s="294">
        <f t="shared" ref="S1992:Z1992" si="1736">+S1993</f>
        <v>61284476030</v>
      </c>
      <c r="T1992" s="294">
        <f t="shared" si="1736"/>
        <v>35214276201</v>
      </c>
      <c r="U1992" s="294">
        <f t="shared" si="1736"/>
        <v>35427210257</v>
      </c>
      <c r="V1992" s="294">
        <f t="shared" si="1736"/>
        <v>34124755022</v>
      </c>
      <c r="W1992" s="294">
        <f t="shared" si="1736"/>
        <v>44679839055.82</v>
      </c>
      <c r="X1992" s="294">
        <f t="shared" si="1736"/>
        <v>0</v>
      </c>
      <c r="Y1992" s="294">
        <f t="shared" si="1736"/>
        <v>0</v>
      </c>
      <c r="Z1992" s="294">
        <f t="shared" si="1736"/>
        <v>0</v>
      </c>
      <c r="AA1992" s="105">
        <f t="shared" si="1731"/>
        <v>210730556565.82001</v>
      </c>
      <c r="AB1992" s="105">
        <f t="shared" si="1732"/>
        <v>442575957226.82001</v>
      </c>
      <c r="AC1992" s="104">
        <f t="shared" si="1733"/>
        <v>0.84931507329166012</v>
      </c>
    </row>
    <row r="1993" spans="1:29" s="79" customFormat="1" ht="15.75" x14ac:dyDescent="0.2">
      <c r="A1993" s="363">
        <v>1</v>
      </c>
      <c r="B1993" s="133" t="s">
        <v>237</v>
      </c>
      <c r="C1993" s="138" t="s">
        <v>658</v>
      </c>
      <c r="D1993" s="294">
        <f>+D1994+D2011</f>
        <v>521097495081</v>
      </c>
      <c r="E1993" s="105">
        <f>SUM('ADICIONES  2018'!C1993:M1993)</f>
        <v>0</v>
      </c>
      <c r="F1993" s="294">
        <f t="shared" ref="F1993:J1993" si="1737">+F1994+F2011</f>
        <v>0</v>
      </c>
      <c r="G1993" s="294">
        <f t="shared" si="1737"/>
        <v>0</v>
      </c>
      <c r="H1993" s="294">
        <f t="shared" si="1737"/>
        <v>0</v>
      </c>
      <c r="I1993" s="294">
        <f t="shared" si="1737"/>
        <v>0</v>
      </c>
      <c r="J1993" s="294">
        <f t="shared" si="1737"/>
        <v>0</v>
      </c>
      <c r="K1993" s="294">
        <f t="shared" si="1724"/>
        <v>521097495081</v>
      </c>
      <c r="L1993" s="294">
        <f t="shared" ref="L1993:Q1993" si="1738">+L1994+L2011</f>
        <v>37700249028</v>
      </c>
      <c r="M1993" s="294">
        <f t="shared" si="1738"/>
        <v>33369269866</v>
      </c>
      <c r="N1993" s="294">
        <f t="shared" si="1738"/>
        <v>43419755420</v>
      </c>
      <c r="O1993" s="294">
        <f t="shared" si="1738"/>
        <v>37272503942</v>
      </c>
      <c r="P1993" s="294">
        <f t="shared" si="1738"/>
        <v>36624425101</v>
      </c>
      <c r="Q1993" s="294">
        <f t="shared" si="1738"/>
        <v>43459197304</v>
      </c>
      <c r="R1993" s="294">
        <f t="shared" si="1729"/>
        <v>231845400661</v>
      </c>
      <c r="S1993" s="294">
        <f t="shared" ref="S1993:Z1993" si="1739">+S1994+S2011</f>
        <v>61284476030</v>
      </c>
      <c r="T1993" s="294">
        <f t="shared" si="1739"/>
        <v>35214276201</v>
      </c>
      <c r="U1993" s="294">
        <f t="shared" si="1739"/>
        <v>35427210257</v>
      </c>
      <c r="V1993" s="294">
        <f t="shared" si="1739"/>
        <v>34124755022</v>
      </c>
      <c r="W1993" s="294">
        <f t="shared" si="1739"/>
        <v>44679839055.82</v>
      </c>
      <c r="X1993" s="294">
        <f t="shared" si="1739"/>
        <v>0</v>
      </c>
      <c r="Y1993" s="294">
        <f t="shared" si="1739"/>
        <v>0</v>
      </c>
      <c r="Z1993" s="294">
        <f t="shared" si="1739"/>
        <v>0</v>
      </c>
      <c r="AA1993" s="105">
        <f t="shared" si="1731"/>
        <v>210730556565.82001</v>
      </c>
      <c r="AB1993" s="105">
        <f t="shared" si="1732"/>
        <v>442575957226.82001</v>
      </c>
      <c r="AC1993" s="104">
        <f t="shared" si="1733"/>
        <v>0.84931507329166012</v>
      </c>
    </row>
    <row r="1994" spans="1:29" s="79" customFormat="1" ht="15.75" x14ac:dyDescent="0.2">
      <c r="A1994" s="363">
        <v>1</v>
      </c>
      <c r="B1994" s="133" t="s">
        <v>268</v>
      </c>
      <c r="C1994" s="138" t="s">
        <v>269</v>
      </c>
      <c r="D1994" s="294">
        <f>+D1995+D1999</f>
        <v>521097495081</v>
      </c>
      <c r="E1994" s="105">
        <f>SUM('ADICIONES  2018'!C1994:M1994)</f>
        <v>0</v>
      </c>
      <c r="F1994" s="294">
        <f t="shared" ref="F1994:J1994" si="1740">+F1995+F1999</f>
        <v>0</v>
      </c>
      <c r="G1994" s="294">
        <f t="shared" si="1740"/>
        <v>0</v>
      </c>
      <c r="H1994" s="294">
        <f t="shared" si="1740"/>
        <v>0</v>
      </c>
      <c r="I1994" s="294">
        <f t="shared" si="1740"/>
        <v>0</v>
      </c>
      <c r="J1994" s="294">
        <f t="shared" si="1740"/>
        <v>0</v>
      </c>
      <c r="K1994" s="294">
        <f t="shared" si="1724"/>
        <v>521097495081</v>
      </c>
      <c r="L1994" s="294">
        <f t="shared" ref="L1994:Q1994" si="1741">+L1995+L1999</f>
        <v>37700249028</v>
      </c>
      <c r="M1994" s="294">
        <f t="shared" si="1741"/>
        <v>33369269866</v>
      </c>
      <c r="N1994" s="294">
        <f t="shared" si="1741"/>
        <v>43419755420</v>
      </c>
      <c r="O1994" s="294">
        <f t="shared" si="1741"/>
        <v>37272503942</v>
      </c>
      <c r="P1994" s="294">
        <f t="shared" si="1741"/>
        <v>36624425101</v>
      </c>
      <c r="Q1994" s="294">
        <f t="shared" si="1741"/>
        <v>43459197304</v>
      </c>
      <c r="R1994" s="294">
        <f t="shared" si="1729"/>
        <v>231845400661</v>
      </c>
      <c r="S1994" s="294">
        <f t="shared" ref="S1994:Z1994" si="1742">+S1995+S1999</f>
        <v>61284476030</v>
      </c>
      <c r="T1994" s="294">
        <f t="shared" si="1742"/>
        <v>35214276201</v>
      </c>
      <c r="U1994" s="294">
        <f t="shared" si="1742"/>
        <v>35427210257</v>
      </c>
      <c r="V1994" s="294">
        <f t="shared" si="1742"/>
        <v>34124755022</v>
      </c>
      <c r="W1994" s="294">
        <f t="shared" si="1742"/>
        <v>44679839055.82</v>
      </c>
      <c r="X1994" s="294">
        <f t="shared" si="1742"/>
        <v>0</v>
      </c>
      <c r="Y1994" s="294">
        <f t="shared" si="1742"/>
        <v>0</v>
      </c>
      <c r="Z1994" s="294">
        <f t="shared" si="1742"/>
        <v>0</v>
      </c>
      <c r="AA1994" s="105">
        <f t="shared" si="1731"/>
        <v>210730556565.82001</v>
      </c>
      <c r="AB1994" s="105">
        <f t="shared" si="1732"/>
        <v>442575957226.82001</v>
      </c>
      <c r="AC1994" s="104">
        <f t="shared" si="1733"/>
        <v>0.84931507329166012</v>
      </c>
    </row>
    <row r="1995" spans="1:29" s="79" customFormat="1" ht="31.5" hidden="1" x14ac:dyDescent="0.2">
      <c r="A1995" s="363">
        <v>1</v>
      </c>
      <c r="B1995" s="133" t="s">
        <v>736</v>
      </c>
      <c r="C1995" s="138" t="s">
        <v>1871</v>
      </c>
      <c r="D1995" s="294">
        <f>+D1996</f>
        <v>0</v>
      </c>
      <c r="E1995" s="105">
        <f>SUM('ADICIONES  2018'!C1995:M1995)</f>
        <v>0</v>
      </c>
      <c r="F1995" s="294">
        <f t="shared" ref="F1995:J1997" si="1743">+F1996</f>
        <v>0</v>
      </c>
      <c r="G1995" s="294">
        <f t="shared" si="1743"/>
        <v>0</v>
      </c>
      <c r="H1995" s="294">
        <f t="shared" si="1743"/>
        <v>0</v>
      </c>
      <c r="I1995" s="294">
        <f t="shared" si="1743"/>
        <v>0</v>
      </c>
      <c r="J1995" s="294">
        <f t="shared" si="1743"/>
        <v>0</v>
      </c>
      <c r="K1995" s="294">
        <f t="shared" si="1724"/>
        <v>0</v>
      </c>
      <c r="L1995" s="294">
        <f t="shared" ref="L1995:Q1997" si="1744">+L1996</f>
        <v>0</v>
      </c>
      <c r="M1995" s="294">
        <f t="shared" si="1744"/>
        <v>0</v>
      </c>
      <c r="N1995" s="294">
        <f t="shared" si="1744"/>
        <v>0</v>
      </c>
      <c r="O1995" s="294">
        <f t="shared" si="1744"/>
        <v>0</v>
      </c>
      <c r="P1995" s="294">
        <f t="shared" si="1744"/>
        <v>0</v>
      </c>
      <c r="Q1995" s="294">
        <f t="shared" si="1744"/>
        <v>0</v>
      </c>
      <c r="R1995" s="294">
        <f t="shared" si="1729"/>
        <v>0</v>
      </c>
      <c r="S1995" s="294">
        <f t="shared" ref="S1995:Z1997" si="1745">+S1996</f>
        <v>0</v>
      </c>
      <c r="T1995" s="294">
        <f t="shared" si="1745"/>
        <v>0</v>
      </c>
      <c r="U1995" s="294">
        <f t="shared" si="1745"/>
        <v>0</v>
      </c>
      <c r="V1995" s="294">
        <f t="shared" si="1745"/>
        <v>0</v>
      </c>
      <c r="W1995" s="294">
        <f t="shared" si="1745"/>
        <v>0</v>
      </c>
      <c r="X1995" s="294">
        <f t="shared" si="1745"/>
        <v>0</v>
      </c>
      <c r="Y1995" s="294">
        <f t="shared" si="1745"/>
        <v>0</v>
      </c>
      <c r="Z1995" s="294">
        <f t="shared" si="1745"/>
        <v>0</v>
      </c>
      <c r="AA1995" s="105">
        <f t="shared" si="1731"/>
        <v>0</v>
      </c>
      <c r="AB1995" s="105">
        <f t="shared" si="1732"/>
        <v>0</v>
      </c>
      <c r="AC1995" s="104" t="e">
        <f t="shared" si="1733"/>
        <v>#DIV/0!</v>
      </c>
    </row>
    <row r="1996" spans="1:29" s="79" customFormat="1" ht="15.75" hidden="1" x14ac:dyDescent="0.2">
      <c r="A1996" s="363"/>
      <c r="B1996" s="133" t="s">
        <v>1872</v>
      </c>
      <c r="C1996" s="138" t="s">
        <v>1873</v>
      </c>
      <c r="D1996" s="294">
        <f>+D1997</f>
        <v>0</v>
      </c>
      <c r="E1996" s="105">
        <f>SUM('ADICIONES  2018'!C1996:M1996)</f>
        <v>0</v>
      </c>
      <c r="F1996" s="294">
        <f t="shared" si="1743"/>
        <v>0</v>
      </c>
      <c r="G1996" s="294">
        <f t="shared" si="1743"/>
        <v>0</v>
      </c>
      <c r="H1996" s="294">
        <f t="shared" si="1743"/>
        <v>0</v>
      </c>
      <c r="I1996" s="294">
        <f t="shared" si="1743"/>
        <v>0</v>
      </c>
      <c r="J1996" s="294">
        <f t="shared" si="1743"/>
        <v>0</v>
      </c>
      <c r="K1996" s="294">
        <f t="shared" si="1724"/>
        <v>0</v>
      </c>
      <c r="L1996" s="294">
        <f t="shared" si="1744"/>
        <v>0</v>
      </c>
      <c r="M1996" s="294">
        <f t="shared" si="1744"/>
        <v>0</v>
      </c>
      <c r="N1996" s="294">
        <f t="shared" si="1744"/>
        <v>0</v>
      </c>
      <c r="O1996" s="294">
        <f t="shared" si="1744"/>
        <v>0</v>
      </c>
      <c r="P1996" s="294">
        <f t="shared" si="1744"/>
        <v>0</v>
      </c>
      <c r="Q1996" s="294">
        <f t="shared" si="1744"/>
        <v>0</v>
      </c>
      <c r="R1996" s="294">
        <f t="shared" si="1729"/>
        <v>0</v>
      </c>
      <c r="S1996" s="294">
        <f t="shared" si="1745"/>
        <v>0</v>
      </c>
      <c r="T1996" s="294">
        <f t="shared" si="1745"/>
        <v>0</v>
      </c>
      <c r="U1996" s="294">
        <f t="shared" si="1745"/>
        <v>0</v>
      </c>
      <c r="V1996" s="294">
        <f t="shared" si="1745"/>
        <v>0</v>
      </c>
      <c r="W1996" s="294">
        <f t="shared" si="1745"/>
        <v>0</v>
      </c>
      <c r="X1996" s="294">
        <f t="shared" si="1745"/>
        <v>0</v>
      </c>
      <c r="Y1996" s="294">
        <f t="shared" si="1745"/>
        <v>0</v>
      </c>
      <c r="Z1996" s="294">
        <f t="shared" si="1745"/>
        <v>0</v>
      </c>
      <c r="AA1996" s="105">
        <f t="shared" si="1731"/>
        <v>0</v>
      </c>
      <c r="AB1996" s="105">
        <f t="shared" si="1732"/>
        <v>0</v>
      </c>
      <c r="AC1996" s="104" t="e">
        <f t="shared" si="1733"/>
        <v>#DIV/0!</v>
      </c>
    </row>
    <row r="1997" spans="1:29" s="79" customFormat="1" ht="47.25" hidden="1" x14ac:dyDescent="0.2">
      <c r="A1997" s="363"/>
      <c r="B1997" s="133" t="s">
        <v>1874</v>
      </c>
      <c r="C1997" s="138" t="s">
        <v>1875</v>
      </c>
      <c r="D1997" s="294">
        <f>+D1998</f>
        <v>0</v>
      </c>
      <c r="E1997" s="105">
        <f>SUM('ADICIONES  2018'!C1997:M1997)</f>
        <v>0</v>
      </c>
      <c r="F1997" s="294">
        <f t="shared" si="1743"/>
        <v>0</v>
      </c>
      <c r="G1997" s="294">
        <f t="shared" si="1743"/>
        <v>0</v>
      </c>
      <c r="H1997" s="294">
        <f t="shared" si="1743"/>
        <v>0</v>
      </c>
      <c r="I1997" s="294">
        <f t="shared" si="1743"/>
        <v>0</v>
      </c>
      <c r="J1997" s="294">
        <f t="shared" si="1743"/>
        <v>0</v>
      </c>
      <c r="K1997" s="294">
        <f t="shared" si="1724"/>
        <v>0</v>
      </c>
      <c r="L1997" s="294">
        <f t="shared" si="1744"/>
        <v>0</v>
      </c>
      <c r="M1997" s="294">
        <f t="shared" si="1744"/>
        <v>0</v>
      </c>
      <c r="N1997" s="294">
        <f t="shared" si="1744"/>
        <v>0</v>
      </c>
      <c r="O1997" s="294">
        <f t="shared" si="1744"/>
        <v>0</v>
      </c>
      <c r="P1997" s="294">
        <f t="shared" si="1744"/>
        <v>0</v>
      </c>
      <c r="Q1997" s="294">
        <f t="shared" si="1744"/>
        <v>0</v>
      </c>
      <c r="R1997" s="294">
        <f t="shared" si="1729"/>
        <v>0</v>
      </c>
      <c r="S1997" s="294">
        <f t="shared" si="1745"/>
        <v>0</v>
      </c>
      <c r="T1997" s="294">
        <f t="shared" si="1745"/>
        <v>0</v>
      </c>
      <c r="U1997" s="294">
        <f t="shared" si="1745"/>
        <v>0</v>
      </c>
      <c r="V1997" s="294">
        <f t="shared" si="1745"/>
        <v>0</v>
      </c>
      <c r="W1997" s="294">
        <f t="shared" si="1745"/>
        <v>0</v>
      </c>
      <c r="X1997" s="294">
        <f t="shared" si="1745"/>
        <v>0</v>
      </c>
      <c r="Y1997" s="294">
        <f t="shared" si="1745"/>
        <v>0</v>
      </c>
      <c r="Z1997" s="294">
        <f t="shared" si="1745"/>
        <v>0</v>
      </c>
      <c r="AA1997" s="105">
        <f t="shared" si="1731"/>
        <v>0</v>
      </c>
      <c r="AB1997" s="105">
        <f t="shared" si="1732"/>
        <v>0</v>
      </c>
      <c r="AC1997" s="104" t="e">
        <f t="shared" si="1733"/>
        <v>#DIV/0!</v>
      </c>
    </row>
    <row r="1998" spans="1:29" s="21" customFormat="1" ht="28.5" hidden="1" x14ac:dyDescent="0.2">
      <c r="A1998" s="92"/>
      <c r="B1998" s="134" t="s">
        <v>1876</v>
      </c>
      <c r="C1998" s="137" t="s">
        <v>1875</v>
      </c>
      <c r="D1998" s="295">
        <v>0</v>
      </c>
      <c r="E1998" s="285">
        <f>SUM('ADICIONES  2018'!C1998:M1998)</f>
        <v>0</v>
      </c>
      <c r="F1998" s="295"/>
      <c r="G1998" s="295"/>
      <c r="H1998" s="295"/>
      <c r="I1998" s="295"/>
      <c r="J1998" s="295"/>
      <c r="K1998" s="295">
        <f t="shared" si="1724"/>
        <v>0</v>
      </c>
      <c r="L1998" s="295"/>
      <c r="M1998" s="295">
        <v>0</v>
      </c>
      <c r="N1998" s="295">
        <v>0</v>
      </c>
      <c r="O1998" s="295">
        <v>0</v>
      </c>
      <c r="P1998" s="295">
        <v>0</v>
      </c>
      <c r="Q1998" s="295"/>
      <c r="R1998" s="295">
        <f t="shared" si="1729"/>
        <v>0</v>
      </c>
      <c r="S1998" s="295">
        <v>0</v>
      </c>
      <c r="T1998" s="295">
        <v>0</v>
      </c>
      <c r="U1998" s="295">
        <v>0</v>
      </c>
      <c r="V1998" s="295"/>
      <c r="W1998" s="295"/>
      <c r="X1998" s="295"/>
      <c r="Y1998" s="295"/>
      <c r="Z1998" s="295"/>
      <c r="AA1998" s="285">
        <f t="shared" si="1731"/>
        <v>0</v>
      </c>
      <c r="AB1998" s="285">
        <f t="shared" si="1732"/>
        <v>0</v>
      </c>
      <c r="AC1998" s="113" t="e">
        <f t="shared" si="1733"/>
        <v>#DIV/0!</v>
      </c>
    </row>
    <row r="1999" spans="1:29" s="79" customFormat="1" ht="31.5" x14ac:dyDescent="0.2">
      <c r="A1999" s="363">
        <v>1</v>
      </c>
      <c r="B1999" s="133" t="s">
        <v>270</v>
      </c>
      <c r="C1999" s="138" t="s">
        <v>96</v>
      </c>
      <c r="D1999" s="294">
        <f>+D2000</f>
        <v>521097495081</v>
      </c>
      <c r="E1999" s="105">
        <f>SUM('ADICIONES  2018'!C1999:M1999)</f>
        <v>0</v>
      </c>
      <c r="F1999" s="294">
        <f t="shared" ref="F1999:J1999" si="1746">+F2000</f>
        <v>0</v>
      </c>
      <c r="G1999" s="294">
        <f t="shared" si="1746"/>
        <v>0</v>
      </c>
      <c r="H1999" s="294">
        <f t="shared" si="1746"/>
        <v>0</v>
      </c>
      <c r="I1999" s="294">
        <f t="shared" si="1746"/>
        <v>0</v>
      </c>
      <c r="J1999" s="294">
        <f t="shared" si="1746"/>
        <v>0</v>
      </c>
      <c r="K1999" s="294">
        <f t="shared" si="1724"/>
        <v>521097495081</v>
      </c>
      <c r="L1999" s="294">
        <f t="shared" ref="L1999:Q1999" si="1747">+L2000</f>
        <v>37700249028</v>
      </c>
      <c r="M1999" s="294">
        <f t="shared" si="1747"/>
        <v>33369269866</v>
      </c>
      <c r="N1999" s="294">
        <f t="shared" si="1747"/>
        <v>43419755420</v>
      </c>
      <c r="O1999" s="294">
        <f t="shared" si="1747"/>
        <v>37272503942</v>
      </c>
      <c r="P1999" s="294">
        <f t="shared" si="1747"/>
        <v>36624425101</v>
      </c>
      <c r="Q1999" s="294">
        <f t="shared" si="1747"/>
        <v>43459197304</v>
      </c>
      <c r="R1999" s="294">
        <f t="shared" si="1729"/>
        <v>231845400661</v>
      </c>
      <c r="S1999" s="294">
        <f t="shared" ref="S1999:Z1999" si="1748">+S2000</f>
        <v>61284476030</v>
      </c>
      <c r="T1999" s="294">
        <f t="shared" si="1748"/>
        <v>35214276201</v>
      </c>
      <c r="U1999" s="294">
        <f t="shared" si="1748"/>
        <v>35427210257</v>
      </c>
      <c r="V1999" s="294">
        <f t="shared" si="1748"/>
        <v>34124755022</v>
      </c>
      <c r="W1999" s="294">
        <f t="shared" si="1748"/>
        <v>44679839055.82</v>
      </c>
      <c r="X1999" s="294">
        <f t="shared" si="1748"/>
        <v>0</v>
      </c>
      <c r="Y1999" s="294">
        <f t="shared" si="1748"/>
        <v>0</v>
      </c>
      <c r="Z1999" s="294">
        <f t="shared" si="1748"/>
        <v>0</v>
      </c>
      <c r="AA1999" s="105">
        <f t="shared" si="1731"/>
        <v>210730556565.82001</v>
      </c>
      <c r="AB1999" s="105">
        <f t="shared" si="1732"/>
        <v>442575957226.82001</v>
      </c>
      <c r="AC1999" s="104">
        <f t="shared" si="1733"/>
        <v>0.84931507329166012</v>
      </c>
    </row>
    <row r="2000" spans="1:29" s="79" customFormat="1" ht="15.75" x14ac:dyDescent="0.2">
      <c r="A2000" s="363"/>
      <c r="B2000" s="133" t="s">
        <v>271</v>
      </c>
      <c r="C2000" s="138" t="s">
        <v>97</v>
      </c>
      <c r="D2000" s="294">
        <f>+D2001+D2008</f>
        <v>521097495081</v>
      </c>
      <c r="E2000" s="105">
        <f>SUM('ADICIONES  2018'!C2000:M2000)</f>
        <v>0</v>
      </c>
      <c r="F2000" s="294">
        <f t="shared" ref="F2000:J2000" si="1749">+F2001+F2008</f>
        <v>0</v>
      </c>
      <c r="G2000" s="294">
        <f t="shared" si="1749"/>
        <v>0</v>
      </c>
      <c r="H2000" s="294">
        <f t="shared" si="1749"/>
        <v>0</v>
      </c>
      <c r="I2000" s="294">
        <f t="shared" si="1749"/>
        <v>0</v>
      </c>
      <c r="J2000" s="294">
        <f t="shared" si="1749"/>
        <v>0</v>
      </c>
      <c r="K2000" s="294">
        <f t="shared" si="1724"/>
        <v>521097495081</v>
      </c>
      <c r="L2000" s="294">
        <f t="shared" ref="L2000:Q2000" si="1750">+L2001+L2008</f>
        <v>37700249028</v>
      </c>
      <c r="M2000" s="294">
        <f t="shared" si="1750"/>
        <v>33369269866</v>
      </c>
      <c r="N2000" s="294">
        <f t="shared" si="1750"/>
        <v>43419755420</v>
      </c>
      <c r="O2000" s="294">
        <f t="shared" si="1750"/>
        <v>37272503942</v>
      </c>
      <c r="P2000" s="294">
        <f t="shared" si="1750"/>
        <v>36624425101</v>
      </c>
      <c r="Q2000" s="294">
        <f t="shared" si="1750"/>
        <v>43459197304</v>
      </c>
      <c r="R2000" s="294">
        <f t="shared" si="1729"/>
        <v>231845400661</v>
      </c>
      <c r="S2000" s="294">
        <f t="shared" ref="S2000:Z2000" si="1751">+S2001+S2008</f>
        <v>61284476030</v>
      </c>
      <c r="T2000" s="294">
        <f t="shared" si="1751"/>
        <v>35214276201</v>
      </c>
      <c r="U2000" s="294">
        <f t="shared" si="1751"/>
        <v>35427210257</v>
      </c>
      <c r="V2000" s="294">
        <f t="shared" si="1751"/>
        <v>34124755022</v>
      </c>
      <c r="W2000" s="294">
        <f t="shared" si="1751"/>
        <v>44679839055.82</v>
      </c>
      <c r="X2000" s="294">
        <f t="shared" si="1751"/>
        <v>0</v>
      </c>
      <c r="Y2000" s="294">
        <f t="shared" si="1751"/>
        <v>0</v>
      </c>
      <c r="Z2000" s="294">
        <f t="shared" si="1751"/>
        <v>0</v>
      </c>
      <c r="AA2000" s="105">
        <f t="shared" si="1731"/>
        <v>210730556565.82001</v>
      </c>
      <c r="AB2000" s="105">
        <f t="shared" si="1732"/>
        <v>442575957226.82001</v>
      </c>
      <c r="AC2000" s="104">
        <f t="shared" si="1733"/>
        <v>0.84931507329166012</v>
      </c>
    </row>
    <row r="2001" spans="1:29" s="79" customFormat="1" ht="31.5" x14ac:dyDescent="0.2">
      <c r="A2001" s="363"/>
      <c r="B2001" s="133" t="s">
        <v>272</v>
      </c>
      <c r="C2001" s="138" t="s">
        <v>98</v>
      </c>
      <c r="D2001" s="294">
        <f>+D2002</f>
        <v>505445411562</v>
      </c>
      <c r="E2001" s="105">
        <f>SUM('ADICIONES  2018'!C2001:M2001)</f>
        <v>0</v>
      </c>
      <c r="F2001" s="294">
        <f t="shared" ref="F2001:J2002" si="1752">+F2002</f>
        <v>0</v>
      </c>
      <c r="G2001" s="294">
        <f t="shared" si="1752"/>
        <v>0</v>
      </c>
      <c r="H2001" s="294">
        <f t="shared" si="1752"/>
        <v>0</v>
      </c>
      <c r="I2001" s="294">
        <f t="shared" si="1752"/>
        <v>0</v>
      </c>
      <c r="J2001" s="294">
        <f t="shared" si="1752"/>
        <v>0</v>
      </c>
      <c r="K2001" s="294">
        <f t="shared" si="1724"/>
        <v>505445411562</v>
      </c>
      <c r="L2001" s="294">
        <f t="shared" ref="L2001:Q2002" si="1753">+L2002</f>
        <v>35308603761</v>
      </c>
      <c r="M2001" s="294">
        <f t="shared" si="1753"/>
        <v>33369269866</v>
      </c>
      <c r="N2001" s="294">
        <f t="shared" si="1753"/>
        <v>43419755420</v>
      </c>
      <c r="O2001" s="294">
        <f t="shared" si="1753"/>
        <v>37272503942</v>
      </c>
      <c r="P2001" s="294">
        <f t="shared" si="1753"/>
        <v>34784606583</v>
      </c>
      <c r="Q2001" s="294">
        <f t="shared" si="1753"/>
        <v>41456540844</v>
      </c>
      <c r="R2001" s="294">
        <f t="shared" si="1729"/>
        <v>225611280416</v>
      </c>
      <c r="S2001" s="294">
        <f t="shared" ref="S2001:Z2002" si="1754">+S2002</f>
        <v>52158292192</v>
      </c>
      <c r="T2001" s="294">
        <f t="shared" si="1754"/>
        <v>35214276201</v>
      </c>
      <c r="U2001" s="294">
        <f t="shared" si="1754"/>
        <v>35300901973</v>
      </c>
      <c r="V2001" s="294">
        <f t="shared" si="1754"/>
        <v>34056341279</v>
      </c>
      <c r="W2001" s="294">
        <f t="shared" si="1754"/>
        <v>44633681360</v>
      </c>
      <c r="X2001" s="294">
        <f t="shared" si="1754"/>
        <v>0</v>
      </c>
      <c r="Y2001" s="294">
        <f t="shared" si="1754"/>
        <v>0</v>
      </c>
      <c r="Z2001" s="294">
        <f t="shared" si="1754"/>
        <v>0</v>
      </c>
      <c r="AA2001" s="105">
        <f t="shared" si="1731"/>
        <v>201363493005</v>
      </c>
      <c r="AB2001" s="105">
        <f t="shared" si="1732"/>
        <v>426974773421</v>
      </c>
      <c r="AC2001" s="104">
        <f t="shared" si="1733"/>
        <v>0.84474952913609647</v>
      </c>
    </row>
    <row r="2002" spans="1:29" s="79" customFormat="1" ht="31.5" x14ac:dyDescent="0.2">
      <c r="A2002" s="363"/>
      <c r="B2002" s="133" t="s">
        <v>877</v>
      </c>
      <c r="C2002" s="138" t="s">
        <v>878</v>
      </c>
      <c r="D2002" s="294">
        <f>+D2003</f>
        <v>505445411562</v>
      </c>
      <c r="E2002" s="105">
        <f>SUM('ADICIONES  2018'!C2002:M2002)</f>
        <v>0</v>
      </c>
      <c r="F2002" s="294">
        <f t="shared" si="1752"/>
        <v>0</v>
      </c>
      <c r="G2002" s="294">
        <f t="shared" si="1752"/>
        <v>0</v>
      </c>
      <c r="H2002" s="294">
        <f t="shared" si="1752"/>
        <v>0</v>
      </c>
      <c r="I2002" s="294">
        <f t="shared" si="1752"/>
        <v>0</v>
      </c>
      <c r="J2002" s="294">
        <f t="shared" si="1752"/>
        <v>0</v>
      </c>
      <c r="K2002" s="294">
        <f t="shared" si="1724"/>
        <v>505445411562</v>
      </c>
      <c r="L2002" s="294">
        <f t="shared" si="1753"/>
        <v>35308603761</v>
      </c>
      <c r="M2002" s="294">
        <f t="shared" si="1753"/>
        <v>33369269866</v>
      </c>
      <c r="N2002" s="294">
        <f t="shared" si="1753"/>
        <v>43419755420</v>
      </c>
      <c r="O2002" s="294">
        <f t="shared" si="1753"/>
        <v>37272503942</v>
      </c>
      <c r="P2002" s="294">
        <f t="shared" si="1753"/>
        <v>34784606583</v>
      </c>
      <c r="Q2002" s="294">
        <f t="shared" si="1753"/>
        <v>41456540844</v>
      </c>
      <c r="R2002" s="294">
        <f t="shared" si="1729"/>
        <v>225611280416</v>
      </c>
      <c r="S2002" s="294">
        <f t="shared" si="1754"/>
        <v>52158292192</v>
      </c>
      <c r="T2002" s="294">
        <f t="shared" si="1754"/>
        <v>35214276201</v>
      </c>
      <c r="U2002" s="294">
        <f t="shared" si="1754"/>
        <v>35300901973</v>
      </c>
      <c r="V2002" s="294">
        <f t="shared" si="1754"/>
        <v>34056341279</v>
      </c>
      <c r="W2002" s="294">
        <f t="shared" si="1754"/>
        <v>44633681360</v>
      </c>
      <c r="X2002" s="294">
        <f t="shared" si="1754"/>
        <v>0</v>
      </c>
      <c r="Y2002" s="294">
        <f t="shared" si="1754"/>
        <v>0</v>
      </c>
      <c r="Z2002" s="294">
        <f t="shared" si="1754"/>
        <v>0</v>
      </c>
      <c r="AA2002" s="105">
        <f t="shared" si="1731"/>
        <v>201363493005</v>
      </c>
      <c r="AB2002" s="105">
        <f t="shared" si="1732"/>
        <v>426974773421</v>
      </c>
      <c r="AC2002" s="104">
        <f t="shared" si="1733"/>
        <v>0.84474952913609647</v>
      </c>
    </row>
    <row r="2003" spans="1:29" s="79" customFormat="1" ht="31.5" x14ac:dyDescent="0.2">
      <c r="A2003" s="363"/>
      <c r="B2003" s="133" t="s">
        <v>879</v>
      </c>
      <c r="C2003" s="138" t="s">
        <v>880</v>
      </c>
      <c r="D2003" s="294">
        <f>SUM(D2004:D2007)</f>
        <v>505445411562</v>
      </c>
      <c r="E2003" s="105">
        <f>SUM('ADICIONES  2018'!C2003:M2003)</f>
        <v>0</v>
      </c>
      <c r="F2003" s="294">
        <f t="shared" ref="F2003:J2003" si="1755">SUM(F2004:F2007)</f>
        <v>0</v>
      </c>
      <c r="G2003" s="294">
        <f t="shared" si="1755"/>
        <v>0</v>
      </c>
      <c r="H2003" s="294">
        <f t="shared" si="1755"/>
        <v>0</v>
      </c>
      <c r="I2003" s="294">
        <f t="shared" si="1755"/>
        <v>0</v>
      </c>
      <c r="J2003" s="294">
        <f t="shared" si="1755"/>
        <v>0</v>
      </c>
      <c r="K2003" s="294">
        <f t="shared" si="1724"/>
        <v>505445411562</v>
      </c>
      <c r="L2003" s="294">
        <f t="shared" ref="L2003:Q2003" si="1756">SUM(L2004:L2007)</f>
        <v>35308603761</v>
      </c>
      <c r="M2003" s="294">
        <f t="shared" si="1756"/>
        <v>33369269866</v>
      </c>
      <c r="N2003" s="294">
        <f t="shared" si="1756"/>
        <v>43419755420</v>
      </c>
      <c r="O2003" s="294">
        <f t="shared" si="1756"/>
        <v>37272503942</v>
      </c>
      <c r="P2003" s="294">
        <f t="shared" si="1756"/>
        <v>34784606583</v>
      </c>
      <c r="Q2003" s="294">
        <f t="shared" si="1756"/>
        <v>41456540844</v>
      </c>
      <c r="R2003" s="294">
        <f t="shared" si="1729"/>
        <v>225611280416</v>
      </c>
      <c r="S2003" s="294">
        <f t="shared" ref="S2003:Z2003" si="1757">SUM(S2004:S2007)</f>
        <v>52158292192</v>
      </c>
      <c r="T2003" s="294">
        <f t="shared" si="1757"/>
        <v>35214276201</v>
      </c>
      <c r="U2003" s="294">
        <f t="shared" si="1757"/>
        <v>35300901973</v>
      </c>
      <c r="V2003" s="294">
        <f t="shared" si="1757"/>
        <v>34056341279</v>
      </c>
      <c r="W2003" s="294">
        <f t="shared" si="1757"/>
        <v>44633681360</v>
      </c>
      <c r="X2003" s="294">
        <f t="shared" si="1757"/>
        <v>0</v>
      </c>
      <c r="Y2003" s="294">
        <f t="shared" si="1757"/>
        <v>0</v>
      </c>
      <c r="Z2003" s="294">
        <f t="shared" si="1757"/>
        <v>0</v>
      </c>
      <c r="AA2003" s="105">
        <f t="shared" si="1731"/>
        <v>201363493005</v>
      </c>
      <c r="AB2003" s="105">
        <f t="shared" si="1732"/>
        <v>426974773421</v>
      </c>
      <c r="AC2003" s="104">
        <f t="shared" si="1733"/>
        <v>0.84474952913609647</v>
      </c>
    </row>
    <row r="2004" spans="1:29" x14ac:dyDescent="0.2">
      <c r="B2004" s="134" t="s">
        <v>881</v>
      </c>
      <c r="C2004" s="137" t="s">
        <v>882</v>
      </c>
      <c r="D2004" s="296">
        <v>54345322343</v>
      </c>
      <c r="E2004" s="285">
        <f>SUM('ADICIONES  2018'!C2004:M2004)</f>
        <v>0</v>
      </c>
      <c r="F2004" s="296"/>
      <c r="G2004" s="296"/>
      <c r="H2004" s="296"/>
      <c r="I2004" s="296"/>
      <c r="J2004" s="296"/>
      <c r="K2004" s="296">
        <f t="shared" si="1724"/>
        <v>54345322343</v>
      </c>
      <c r="L2004" s="296">
        <v>3853429501</v>
      </c>
      <c r="M2004" s="296">
        <v>0</v>
      </c>
      <c r="N2004" s="296">
        <v>4435497128</v>
      </c>
      <c r="O2004" s="296">
        <v>3534004815</v>
      </c>
      <c r="P2004" s="296">
        <v>3455664303</v>
      </c>
      <c r="Q2004" s="296">
        <v>4679823074</v>
      </c>
      <c r="R2004" s="296">
        <f t="shared" si="1729"/>
        <v>19958418821</v>
      </c>
      <c r="S2004" s="296">
        <v>2875122886</v>
      </c>
      <c r="T2004" s="296">
        <v>3473039775</v>
      </c>
      <c r="U2004" s="296">
        <v>3505174818</v>
      </c>
      <c r="V2004" s="296">
        <v>3548492364</v>
      </c>
      <c r="W2004" s="296">
        <v>8155211700.8000002</v>
      </c>
      <c r="X2004" s="296"/>
      <c r="Y2004" s="296"/>
      <c r="Z2004" s="296"/>
      <c r="AA2004" s="287">
        <f t="shared" si="1731"/>
        <v>21557041543.799999</v>
      </c>
      <c r="AB2004" s="287">
        <f t="shared" si="1732"/>
        <v>41515460364.800003</v>
      </c>
      <c r="AC2004" s="113">
        <f t="shared" si="1733"/>
        <v>0.76391966364235653</v>
      </c>
    </row>
    <row r="2005" spans="1:29" x14ac:dyDescent="0.2">
      <c r="B2005" s="134" t="s">
        <v>883</v>
      </c>
      <c r="C2005" s="137" t="s">
        <v>884</v>
      </c>
      <c r="D2005" s="296">
        <v>376357537531</v>
      </c>
      <c r="E2005" s="285">
        <f>SUM('ADICIONES  2018'!C2005:M2005)</f>
        <v>0</v>
      </c>
      <c r="F2005" s="296"/>
      <c r="G2005" s="296"/>
      <c r="H2005" s="296"/>
      <c r="I2005" s="296"/>
      <c r="J2005" s="296"/>
      <c r="K2005" s="296">
        <f t="shared" si="1724"/>
        <v>376357537531</v>
      </c>
      <c r="L2005" s="296">
        <v>25729327847</v>
      </c>
      <c r="M2005" s="296">
        <v>29521877814</v>
      </c>
      <c r="N2005" s="296">
        <v>31150806388</v>
      </c>
      <c r="O2005" s="296">
        <v>27805914923</v>
      </c>
      <c r="P2005" s="296">
        <v>25396358076</v>
      </c>
      <c r="Q2005" s="296">
        <v>29571703836</v>
      </c>
      <c r="R2005" s="296">
        <f t="shared" si="1729"/>
        <v>169175988884</v>
      </c>
      <c r="S2005" s="296">
        <v>42172461960</v>
      </c>
      <c r="T2005" s="296">
        <v>26115948594</v>
      </c>
      <c r="U2005" s="296">
        <v>26083813551</v>
      </c>
      <c r="V2005" s="296">
        <v>26484322372</v>
      </c>
      <c r="W2005" s="296">
        <v>34529837074.199997</v>
      </c>
      <c r="X2005" s="296"/>
      <c r="Y2005" s="296"/>
      <c r="Z2005" s="296"/>
      <c r="AA2005" s="287">
        <f t="shared" si="1731"/>
        <v>155386383551.20001</v>
      </c>
      <c r="AB2005" s="287">
        <f t="shared" si="1732"/>
        <v>324562372435.20001</v>
      </c>
      <c r="AC2005" s="113">
        <f t="shared" si="1733"/>
        <v>0.86237776600519478</v>
      </c>
    </row>
    <row r="2006" spans="1:29" ht="28.5" x14ac:dyDescent="0.2">
      <c r="B2006" s="134" t="s">
        <v>885</v>
      </c>
      <c r="C2006" s="137" t="s">
        <v>886</v>
      </c>
      <c r="D2006" s="296">
        <v>22650586400</v>
      </c>
      <c r="E2006" s="285">
        <f>SUM('ADICIONES  2018'!C2006:M2006)</f>
        <v>0</v>
      </c>
      <c r="F2006" s="287"/>
      <c r="G2006" s="287"/>
      <c r="H2006" s="287"/>
      <c r="I2006" s="287"/>
      <c r="J2006" s="287"/>
      <c r="K2006" s="296">
        <f t="shared" si="1724"/>
        <v>22650586400</v>
      </c>
      <c r="L2006" s="287">
        <v>1878454361</v>
      </c>
      <c r="M2006" s="287">
        <v>1878454361</v>
      </c>
      <c r="N2006" s="287">
        <v>1838730664</v>
      </c>
      <c r="O2006" s="287">
        <v>1903281205</v>
      </c>
      <c r="P2006" s="287">
        <v>1903281205</v>
      </c>
      <c r="Q2006" s="287">
        <v>2071337276</v>
      </c>
      <c r="R2006" s="296">
        <f t="shared" si="1729"/>
        <v>11473539072</v>
      </c>
      <c r="S2006" s="287">
        <v>1926003403</v>
      </c>
      <c r="T2006" s="287">
        <v>1975430562</v>
      </c>
      <c r="U2006" s="287">
        <v>1975430562</v>
      </c>
      <c r="V2006" s="287">
        <v>1932628279</v>
      </c>
      <c r="W2006" s="287">
        <v>1948632585</v>
      </c>
      <c r="X2006" s="287"/>
      <c r="Y2006" s="287"/>
      <c r="Z2006" s="287"/>
      <c r="AA2006" s="287">
        <f t="shared" si="1731"/>
        <v>9758125391</v>
      </c>
      <c r="AB2006" s="287">
        <f t="shared" si="1732"/>
        <v>21231664463</v>
      </c>
      <c r="AC2006" s="113">
        <f t="shared" si="1733"/>
        <v>0.93735606169560359</v>
      </c>
    </row>
    <row r="2007" spans="1:29" x14ac:dyDescent="0.2">
      <c r="B2007" s="134" t="s">
        <v>887</v>
      </c>
      <c r="C2007" s="137" t="s">
        <v>888</v>
      </c>
      <c r="D2007" s="296">
        <v>52091965288</v>
      </c>
      <c r="E2007" s="285">
        <f>SUM('ADICIONES  2018'!C2007:M2007)</f>
        <v>0</v>
      </c>
      <c r="F2007" s="296"/>
      <c r="G2007" s="296"/>
      <c r="H2007" s="296"/>
      <c r="I2007" s="296"/>
      <c r="J2007" s="296"/>
      <c r="K2007" s="296">
        <f t="shared" si="1724"/>
        <v>52091965288</v>
      </c>
      <c r="L2007" s="296">
        <v>3847392052</v>
      </c>
      <c r="M2007" s="296">
        <v>1968937691</v>
      </c>
      <c r="N2007" s="296">
        <v>5994721240</v>
      </c>
      <c r="O2007" s="296">
        <v>4029302999</v>
      </c>
      <c r="P2007" s="296">
        <v>4029302999</v>
      </c>
      <c r="Q2007" s="296">
        <v>5133676658</v>
      </c>
      <c r="R2007" s="296">
        <f t="shared" si="1729"/>
        <v>25003333639</v>
      </c>
      <c r="S2007" s="296">
        <v>5184703943</v>
      </c>
      <c r="T2007" s="296">
        <v>3649857270</v>
      </c>
      <c r="U2007" s="296">
        <v>3736483042</v>
      </c>
      <c r="V2007" s="296">
        <v>2090898264</v>
      </c>
      <c r="W2007" s="296">
        <v>0</v>
      </c>
      <c r="X2007" s="296"/>
      <c r="Y2007" s="296"/>
      <c r="Z2007" s="296"/>
      <c r="AA2007" s="287">
        <f t="shared" si="1731"/>
        <v>14661942519</v>
      </c>
      <c r="AB2007" s="287">
        <f t="shared" si="1732"/>
        <v>39665276158</v>
      </c>
      <c r="AC2007" s="113">
        <f t="shared" si="1733"/>
        <v>0.76144710491729839</v>
      </c>
    </row>
    <row r="2008" spans="1:29" s="79" customFormat="1" ht="47.25" x14ac:dyDescent="0.2">
      <c r="A2008" s="363"/>
      <c r="B2008" s="133" t="s">
        <v>281</v>
      </c>
      <c r="C2008" s="138" t="s">
        <v>889</v>
      </c>
      <c r="D2008" s="294">
        <f>+D2009</f>
        <v>15652083519</v>
      </c>
      <c r="E2008" s="105">
        <f>SUM('ADICIONES  2018'!C2008:M2008)</f>
        <v>0</v>
      </c>
      <c r="F2008" s="294">
        <f t="shared" ref="F2008:J2009" si="1758">+F2009</f>
        <v>0</v>
      </c>
      <c r="G2008" s="294">
        <f t="shared" si="1758"/>
        <v>0</v>
      </c>
      <c r="H2008" s="294">
        <f t="shared" si="1758"/>
        <v>0</v>
      </c>
      <c r="I2008" s="294">
        <f t="shared" si="1758"/>
        <v>0</v>
      </c>
      <c r="J2008" s="294">
        <f t="shared" si="1758"/>
        <v>0</v>
      </c>
      <c r="K2008" s="294">
        <f t="shared" si="1724"/>
        <v>15652083519</v>
      </c>
      <c r="L2008" s="294">
        <f t="shared" ref="L2008:Q2009" si="1759">+L2009</f>
        <v>2391645267</v>
      </c>
      <c r="M2008" s="294">
        <f t="shared" si="1759"/>
        <v>0</v>
      </c>
      <c r="N2008" s="294">
        <f t="shared" si="1759"/>
        <v>0</v>
      </c>
      <c r="O2008" s="294">
        <f t="shared" si="1759"/>
        <v>0</v>
      </c>
      <c r="P2008" s="294">
        <f t="shared" si="1759"/>
        <v>1839818518</v>
      </c>
      <c r="Q2008" s="294">
        <f t="shared" si="1759"/>
        <v>2002656460</v>
      </c>
      <c r="R2008" s="294">
        <f t="shared" si="1729"/>
        <v>6234120245</v>
      </c>
      <c r="S2008" s="294">
        <f t="shared" ref="S2008:Z2009" si="1760">+S2009</f>
        <v>9126183838</v>
      </c>
      <c r="T2008" s="294">
        <f t="shared" si="1760"/>
        <v>0</v>
      </c>
      <c r="U2008" s="294">
        <f t="shared" si="1760"/>
        <v>126308284</v>
      </c>
      <c r="V2008" s="294">
        <f t="shared" si="1760"/>
        <v>68413743</v>
      </c>
      <c r="W2008" s="294">
        <f t="shared" si="1760"/>
        <v>46157695.82</v>
      </c>
      <c r="X2008" s="294">
        <f t="shared" si="1760"/>
        <v>0</v>
      </c>
      <c r="Y2008" s="294">
        <f t="shared" si="1760"/>
        <v>0</v>
      </c>
      <c r="Z2008" s="294">
        <f t="shared" si="1760"/>
        <v>0</v>
      </c>
      <c r="AA2008" s="105">
        <f t="shared" si="1731"/>
        <v>9367063560.8199997</v>
      </c>
      <c r="AB2008" s="105">
        <f t="shared" si="1732"/>
        <v>15601183805.82</v>
      </c>
      <c r="AC2008" s="104">
        <f t="shared" si="1733"/>
        <v>0.99674805509961573</v>
      </c>
    </row>
    <row r="2009" spans="1:29" s="79" customFormat="1" ht="15.75" x14ac:dyDescent="0.2">
      <c r="A2009" s="363"/>
      <c r="B2009" s="133" t="s">
        <v>890</v>
      </c>
      <c r="C2009" s="138" t="s">
        <v>891</v>
      </c>
      <c r="D2009" s="294">
        <f>+D2010</f>
        <v>15652083519</v>
      </c>
      <c r="E2009" s="105">
        <f>SUM('ADICIONES  2018'!C2009:M2009)</f>
        <v>0</v>
      </c>
      <c r="F2009" s="294">
        <f t="shared" si="1758"/>
        <v>0</v>
      </c>
      <c r="G2009" s="294">
        <f t="shared" si="1758"/>
        <v>0</v>
      </c>
      <c r="H2009" s="294">
        <f t="shared" si="1758"/>
        <v>0</v>
      </c>
      <c r="I2009" s="294">
        <f t="shared" si="1758"/>
        <v>0</v>
      </c>
      <c r="J2009" s="294">
        <f t="shared" si="1758"/>
        <v>0</v>
      </c>
      <c r="K2009" s="294">
        <f t="shared" si="1724"/>
        <v>15652083519</v>
      </c>
      <c r="L2009" s="294">
        <f t="shared" si="1759"/>
        <v>2391645267</v>
      </c>
      <c r="M2009" s="294">
        <f t="shared" si="1759"/>
        <v>0</v>
      </c>
      <c r="N2009" s="294">
        <f t="shared" si="1759"/>
        <v>0</v>
      </c>
      <c r="O2009" s="294">
        <f t="shared" si="1759"/>
        <v>0</v>
      </c>
      <c r="P2009" s="294">
        <f t="shared" si="1759"/>
        <v>1839818518</v>
      </c>
      <c r="Q2009" s="294">
        <f t="shared" si="1759"/>
        <v>2002656460</v>
      </c>
      <c r="R2009" s="294">
        <f t="shared" si="1729"/>
        <v>6234120245</v>
      </c>
      <c r="S2009" s="294">
        <f t="shared" si="1760"/>
        <v>9126183838</v>
      </c>
      <c r="T2009" s="294">
        <f t="shared" si="1760"/>
        <v>0</v>
      </c>
      <c r="U2009" s="294">
        <f t="shared" si="1760"/>
        <v>126308284</v>
      </c>
      <c r="V2009" s="294">
        <f t="shared" si="1760"/>
        <v>68413743</v>
      </c>
      <c r="W2009" s="294">
        <f t="shared" si="1760"/>
        <v>46157695.82</v>
      </c>
      <c r="X2009" s="294">
        <f t="shared" si="1760"/>
        <v>0</v>
      </c>
      <c r="Y2009" s="294">
        <f t="shared" si="1760"/>
        <v>0</v>
      </c>
      <c r="Z2009" s="294">
        <f t="shared" si="1760"/>
        <v>0</v>
      </c>
      <c r="AA2009" s="105">
        <f t="shared" si="1731"/>
        <v>9367063560.8199997</v>
      </c>
      <c r="AB2009" s="105">
        <f t="shared" si="1732"/>
        <v>15601183805.82</v>
      </c>
      <c r="AC2009" s="104">
        <f t="shared" si="1733"/>
        <v>0.99674805509961573</v>
      </c>
    </row>
    <row r="2010" spans="1:29" ht="28.5" x14ac:dyDescent="0.2">
      <c r="B2010" s="134" t="s">
        <v>892</v>
      </c>
      <c r="C2010" s="137" t="s">
        <v>893</v>
      </c>
      <c r="D2010" s="296">
        <v>15652083519</v>
      </c>
      <c r="E2010" s="285">
        <f>SUM('ADICIONES  2018'!C2010:M2010)</f>
        <v>0</v>
      </c>
      <c r="F2010" s="296"/>
      <c r="G2010" s="296"/>
      <c r="H2010" s="296"/>
      <c r="I2010" s="296"/>
      <c r="J2010" s="296"/>
      <c r="K2010" s="296">
        <f t="shared" si="1724"/>
        <v>15652083519</v>
      </c>
      <c r="L2010" s="296">
        <v>2391645267</v>
      </c>
      <c r="M2010" s="296">
        <v>0</v>
      </c>
      <c r="N2010" s="296"/>
      <c r="O2010" s="296"/>
      <c r="P2010" s="296">
        <v>1839818518</v>
      </c>
      <c r="Q2010" s="296">
        <v>2002656460</v>
      </c>
      <c r="R2010" s="296">
        <f t="shared" si="1729"/>
        <v>6234120245</v>
      </c>
      <c r="S2010" s="296">
        <v>9126183838</v>
      </c>
      <c r="T2010" s="296"/>
      <c r="U2010" s="296">
        <v>126308284</v>
      </c>
      <c r="V2010" s="296">
        <v>68413743</v>
      </c>
      <c r="W2010" s="296">
        <v>46157695.82</v>
      </c>
      <c r="X2010" s="296"/>
      <c r="Y2010" s="296"/>
      <c r="Z2010" s="296"/>
      <c r="AA2010" s="287">
        <f t="shared" si="1731"/>
        <v>9367063560.8199997</v>
      </c>
      <c r="AB2010" s="287">
        <f t="shared" si="1732"/>
        <v>15601183805.82</v>
      </c>
      <c r="AC2010" s="113">
        <f t="shared" si="1733"/>
        <v>0.99674805509961573</v>
      </c>
    </row>
    <row r="2011" spans="1:29" s="79" customFormat="1" ht="31.5" x14ac:dyDescent="0.2">
      <c r="A2011" s="363">
        <v>1</v>
      </c>
      <c r="B2011" s="133" t="s">
        <v>294</v>
      </c>
      <c r="C2011" s="138" t="s">
        <v>99</v>
      </c>
      <c r="D2011" s="294">
        <f>+D2012</f>
        <v>0</v>
      </c>
      <c r="E2011" s="285">
        <f>SUM('ADICIONES  2018'!C2011:M2011)</f>
        <v>0</v>
      </c>
      <c r="F2011" s="294">
        <f t="shared" ref="F2011:J2011" si="1761">+F2012</f>
        <v>0</v>
      </c>
      <c r="G2011" s="294">
        <f t="shared" si="1761"/>
        <v>0</v>
      </c>
      <c r="H2011" s="294">
        <f t="shared" si="1761"/>
        <v>0</v>
      </c>
      <c r="I2011" s="294">
        <f t="shared" si="1761"/>
        <v>0</v>
      </c>
      <c r="J2011" s="294">
        <f t="shared" si="1761"/>
        <v>0</v>
      </c>
      <c r="K2011" s="294">
        <f t="shared" si="1724"/>
        <v>0</v>
      </c>
      <c r="L2011" s="294">
        <f t="shared" ref="L2011:Q2011" si="1762">+L2012</f>
        <v>0</v>
      </c>
      <c r="M2011" s="294">
        <f t="shared" si="1762"/>
        <v>0</v>
      </c>
      <c r="N2011" s="294">
        <f t="shared" si="1762"/>
        <v>0</v>
      </c>
      <c r="O2011" s="294">
        <f t="shared" si="1762"/>
        <v>0</v>
      </c>
      <c r="P2011" s="294">
        <f t="shared" si="1762"/>
        <v>0</v>
      </c>
      <c r="Q2011" s="294">
        <f t="shared" si="1762"/>
        <v>0</v>
      </c>
      <c r="R2011" s="294">
        <f t="shared" si="1729"/>
        <v>0</v>
      </c>
      <c r="S2011" s="294">
        <f t="shared" ref="S2011:Z2011" si="1763">+S2012</f>
        <v>0</v>
      </c>
      <c r="T2011" s="294">
        <f t="shared" si="1763"/>
        <v>0</v>
      </c>
      <c r="U2011" s="294">
        <f t="shared" si="1763"/>
        <v>0</v>
      </c>
      <c r="V2011" s="294">
        <f t="shared" si="1763"/>
        <v>0</v>
      </c>
      <c r="W2011" s="294">
        <f t="shared" si="1763"/>
        <v>0</v>
      </c>
      <c r="X2011" s="294">
        <f t="shared" si="1763"/>
        <v>0</v>
      </c>
      <c r="Y2011" s="294">
        <f t="shared" si="1763"/>
        <v>0</v>
      </c>
      <c r="Z2011" s="294">
        <f t="shared" si="1763"/>
        <v>0</v>
      </c>
      <c r="AA2011" s="105">
        <f t="shared" si="1731"/>
        <v>0</v>
      </c>
      <c r="AB2011" s="105">
        <f t="shared" si="1732"/>
        <v>0</v>
      </c>
      <c r="AC2011" s="104">
        <v>0</v>
      </c>
    </row>
    <row r="2012" spans="1:29" x14ac:dyDescent="0.2">
      <c r="B2012" s="134" t="s">
        <v>356</v>
      </c>
      <c r="C2012" s="137" t="s">
        <v>1877</v>
      </c>
      <c r="D2012" s="285">
        <v>0</v>
      </c>
      <c r="E2012" s="285">
        <f>SUM('ADICIONES  2018'!C2012:M2012)</f>
        <v>0</v>
      </c>
      <c r="F2012" s="285"/>
      <c r="G2012" s="285"/>
      <c r="H2012" s="285"/>
      <c r="I2012" s="285"/>
      <c r="J2012" s="285"/>
      <c r="K2012" s="295">
        <f t="shared" si="1724"/>
        <v>0</v>
      </c>
      <c r="L2012" s="285"/>
      <c r="M2012" s="285">
        <v>0</v>
      </c>
      <c r="N2012" s="285">
        <v>0</v>
      </c>
      <c r="O2012" s="285">
        <v>0</v>
      </c>
      <c r="P2012" s="285">
        <v>0</v>
      </c>
      <c r="Q2012" s="285">
        <v>0</v>
      </c>
      <c r="R2012" s="295">
        <f t="shared" si="1729"/>
        <v>0</v>
      </c>
      <c r="S2012" s="285"/>
      <c r="T2012" s="285"/>
      <c r="U2012" s="285"/>
      <c r="V2012" s="285"/>
      <c r="W2012" s="285">
        <v>0</v>
      </c>
      <c r="X2012" s="285"/>
      <c r="Y2012" s="285"/>
      <c r="Z2012" s="285"/>
      <c r="AA2012" s="285">
        <f t="shared" ref="AA2012:AA2021" si="1764">SUM(S2012:Z2012)</f>
        <v>0</v>
      </c>
      <c r="AB2012" s="285">
        <f t="shared" si="1732"/>
        <v>0</v>
      </c>
      <c r="AC2012" s="113">
        <v>0</v>
      </c>
    </row>
    <row r="2013" spans="1:29" s="79" customFormat="1" ht="15.75" x14ac:dyDescent="0.2">
      <c r="A2013" s="363">
        <v>1</v>
      </c>
      <c r="B2013" s="133" t="s">
        <v>308</v>
      </c>
      <c r="C2013" s="138" t="s">
        <v>102</v>
      </c>
      <c r="D2013" s="105">
        <f>+D2014+D2018+D2020+D2039</f>
        <v>1111000000</v>
      </c>
      <c r="E2013" s="105">
        <f>SUM('ADICIONES  2018'!C2013:M2013)</f>
        <v>13516566917</v>
      </c>
      <c r="F2013" s="105">
        <f t="shared" ref="F2013:J2013" si="1765">+F2014+F2018+F2020+F2039</f>
        <v>0</v>
      </c>
      <c r="G2013" s="105">
        <f t="shared" si="1765"/>
        <v>0</v>
      </c>
      <c r="H2013" s="105">
        <f t="shared" si="1765"/>
        <v>0</v>
      </c>
      <c r="I2013" s="105">
        <f t="shared" si="1765"/>
        <v>0</v>
      </c>
      <c r="J2013" s="105">
        <f t="shared" si="1765"/>
        <v>0</v>
      </c>
      <c r="K2013" s="294">
        <f t="shared" si="1724"/>
        <v>14627566917</v>
      </c>
      <c r="L2013" s="105">
        <f t="shared" ref="L2013:Q2013" si="1766">+L2014+L2018+L2020+L2039</f>
        <v>72850149.310000002</v>
      </c>
      <c r="M2013" s="105">
        <f t="shared" si="1766"/>
        <v>74215441.390000001</v>
      </c>
      <c r="N2013" s="105">
        <f t="shared" si="1766"/>
        <v>465291905</v>
      </c>
      <c r="O2013" s="105">
        <f t="shared" si="1766"/>
        <v>69928760</v>
      </c>
      <c r="P2013" s="105">
        <f t="shared" si="1766"/>
        <v>63600096</v>
      </c>
      <c r="Q2013" s="105">
        <f t="shared" si="1766"/>
        <v>83383126.579999998</v>
      </c>
      <c r="R2013" s="294">
        <f t="shared" si="1729"/>
        <v>829269478.28000009</v>
      </c>
      <c r="S2013" s="105">
        <f t="shared" ref="S2013:Z2013" si="1767">+S2014+S2018+S2020+S2039</f>
        <v>13611412769.120001</v>
      </c>
      <c r="T2013" s="105">
        <f t="shared" si="1767"/>
        <v>82975119</v>
      </c>
      <c r="U2013" s="105">
        <f t="shared" si="1767"/>
        <v>128093580.47999999</v>
      </c>
      <c r="V2013" s="105">
        <f t="shared" si="1767"/>
        <v>78217964.5</v>
      </c>
      <c r="W2013" s="105">
        <f t="shared" si="1767"/>
        <v>94363866.819999993</v>
      </c>
      <c r="X2013" s="105">
        <f t="shared" si="1767"/>
        <v>0</v>
      </c>
      <c r="Y2013" s="105">
        <f t="shared" si="1767"/>
        <v>0</v>
      </c>
      <c r="Z2013" s="105">
        <f t="shared" si="1767"/>
        <v>0</v>
      </c>
      <c r="AA2013" s="105">
        <f t="shared" si="1764"/>
        <v>13995063299.92</v>
      </c>
      <c r="AB2013" s="105">
        <f t="shared" si="1732"/>
        <v>14824332778.200001</v>
      </c>
      <c r="AC2013" s="104">
        <f t="shared" si="1733"/>
        <v>1.0134517149924176</v>
      </c>
    </row>
    <row r="2014" spans="1:29" s="79" customFormat="1" ht="15.75" x14ac:dyDescent="0.2">
      <c r="A2014" s="363">
        <v>1</v>
      </c>
      <c r="B2014" s="133" t="s">
        <v>894</v>
      </c>
      <c r="C2014" s="138" t="s">
        <v>184</v>
      </c>
      <c r="D2014" s="105">
        <f>+D2015+D2017</f>
        <v>800000000</v>
      </c>
      <c r="E2014" s="105">
        <f>SUM('ADICIONES  2018'!C2014:M2014)</f>
        <v>0</v>
      </c>
      <c r="F2014" s="105">
        <f t="shared" ref="F2014:J2014" si="1768">+F2015+F2017</f>
        <v>0</v>
      </c>
      <c r="G2014" s="105">
        <f t="shared" si="1768"/>
        <v>0</v>
      </c>
      <c r="H2014" s="105">
        <f t="shared" si="1768"/>
        <v>0</v>
      </c>
      <c r="I2014" s="105">
        <f t="shared" si="1768"/>
        <v>0</v>
      </c>
      <c r="J2014" s="105">
        <f t="shared" si="1768"/>
        <v>0</v>
      </c>
      <c r="K2014" s="294">
        <f t="shared" si="1724"/>
        <v>800000000</v>
      </c>
      <c r="L2014" s="105">
        <f t="shared" ref="L2014:Q2014" si="1769">+L2015+L2017</f>
        <v>42951527</v>
      </c>
      <c r="M2014" s="105">
        <f t="shared" si="1769"/>
        <v>34741195</v>
      </c>
      <c r="N2014" s="105">
        <f t="shared" si="1769"/>
        <v>423168383</v>
      </c>
      <c r="O2014" s="105">
        <f t="shared" si="1769"/>
        <v>29009090</v>
      </c>
      <c r="P2014" s="105">
        <f t="shared" si="1769"/>
        <v>22252305</v>
      </c>
      <c r="Q2014" s="105">
        <f t="shared" si="1769"/>
        <v>33501351</v>
      </c>
      <c r="R2014" s="294">
        <f t="shared" si="1729"/>
        <v>585623851</v>
      </c>
      <c r="S2014" s="105">
        <f t="shared" ref="S2014:Z2014" si="1770">+S2015+S2017</f>
        <v>191613767.12</v>
      </c>
      <c r="T2014" s="105">
        <f t="shared" si="1770"/>
        <v>19046284</v>
      </c>
      <c r="U2014" s="105">
        <f t="shared" si="1770"/>
        <v>59172716.5</v>
      </c>
      <c r="V2014" s="105">
        <f t="shared" si="1770"/>
        <v>17366331.5</v>
      </c>
      <c r="W2014" s="105">
        <f t="shared" si="1770"/>
        <v>25822438</v>
      </c>
      <c r="X2014" s="105">
        <f t="shared" si="1770"/>
        <v>0</v>
      </c>
      <c r="Y2014" s="105">
        <f t="shared" si="1770"/>
        <v>0</v>
      </c>
      <c r="Z2014" s="105">
        <f t="shared" si="1770"/>
        <v>0</v>
      </c>
      <c r="AA2014" s="105">
        <f t="shared" si="1764"/>
        <v>313021537.12</v>
      </c>
      <c r="AB2014" s="105">
        <f t="shared" si="1732"/>
        <v>898645388.12</v>
      </c>
      <c r="AC2014" s="104">
        <f t="shared" si="1733"/>
        <v>1.1233067351499999</v>
      </c>
    </row>
    <row r="2015" spans="1:29" s="79" customFormat="1" ht="15.75" x14ac:dyDescent="0.2">
      <c r="A2015" s="363"/>
      <c r="B2015" s="133" t="s">
        <v>1878</v>
      </c>
      <c r="C2015" s="138" t="s">
        <v>1879</v>
      </c>
      <c r="D2015" s="105">
        <f>+D2016</f>
        <v>0</v>
      </c>
      <c r="E2015" s="285">
        <f>SUM('ADICIONES  2018'!C2015:M2015)</f>
        <v>0</v>
      </c>
      <c r="F2015" s="105">
        <f t="shared" ref="F2015:J2015" si="1771">+F2016</f>
        <v>0</v>
      </c>
      <c r="G2015" s="105">
        <f t="shared" si="1771"/>
        <v>0</v>
      </c>
      <c r="H2015" s="105">
        <f t="shared" si="1771"/>
        <v>0</v>
      </c>
      <c r="I2015" s="105">
        <f t="shared" si="1771"/>
        <v>0</v>
      </c>
      <c r="J2015" s="105">
        <f t="shared" si="1771"/>
        <v>0</v>
      </c>
      <c r="K2015" s="294">
        <f t="shared" si="1724"/>
        <v>0</v>
      </c>
      <c r="L2015" s="105">
        <f t="shared" ref="L2015:Q2015" si="1772">+L2016</f>
        <v>0</v>
      </c>
      <c r="M2015" s="105">
        <f t="shared" si="1772"/>
        <v>0</v>
      </c>
      <c r="N2015" s="105">
        <f t="shared" si="1772"/>
        <v>0</v>
      </c>
      <c r="O2015" s="105">
        <f t="shared" si="1772"/>
        <v>0</v>
      </c>
      <c r="P2015" s="105">
        <f t="shared" si="1772"/>
        <v>0</v>
      </c>
      <c r="Q2015" s="105">
        <f t="shared" si="1772"/>
        <v>0</v>
      </c>
      <c r="R2015" s="294">
        <f t="shared" si="1729"/>
        <v>0</v>
      </c>
      <c r="S2015" s="105">
        <f t="shared" ref="S2015:Z2015" si="1773">+S2016</f>
        <v>0</v>
      </c>
      <c r="T2015" s="105">
        <f t="shared" si="1773"/>
        <v>0</v>
      </c>
      <c r="U2015" s="105">
        <f t="shared" si="1773"/>
        <v>0</v>
      </c>
      <c r="V2015" s="105">
        <f t="shared" si="1773"/>
        <v>0</v>
      </c>
      <c r="W2015" s="105">
        <f t="shared" si="1773"/>
        <v>0</v>
      </c>
      <c r="X2015" s="105">
        <f t="shared" si="1773"/>
        <v>0</v>
      </c>
      <c r="Y2015" s="105">
        <f t="shared" si="1773"/>
        <v>0</v>
      </c>
      <c r="Z2015" s="105">
        <f t="shared" si="1773"/>
        <v>0</v>
      </c>
      <c r="AA2015" s="105">
        <f t="shared" si="1764"/>
        <v>0</v>
      </c>
      <c r="AB2015" s="105">
        <f t="shared" si="1732"/>
        <v>0</v>
      </c>
      <c r="AC2015" s="104">
        <v>0</v>
      </c>
    </row>
    <row r="2016" spans="1:29" x14ac:dyDescent="0.2">
      <c r="B2016" s="134" t="s">
        <v>1880</v>
      </c>
      <c r="C2016" s="137" t="s">
        <v>1881</v>
      </c>
      <c r="D2016" s="287">
        <v>0</v>
      </c>
      <c r="E2016" s="285">
        <f>SUM('ADICIONES  2018'!C2016:M2016)</f>
        <v>0</v>
      </c>
      <c r="F2016" s="287"/>
      <c r="G2016" s="287"/>
      <c r="H2016" s="287"/>
      <c r="I2016" s="287"/>
      <c r="J2016" s="287"/>
      <c r="K2016" s="296">
        <f t="shared" si="1724"/>
        <v>0</v>
      </c>
      <c r="L2016" s="287">
        <v>0</v>
      </c>
      <c r="M2016" s="287">
        <v>0</v>
      </c>
      <c r="N2016" s="287">
        <v>0</v>
      </c>
      <c r="O2016" s="287">
        <v>0</v>
      </c>
      <c r="P2016" s="287">
        <v>0</v>
      </c>
      <c r="Q2016" s="287">
        <v>0</v>
      </c>
      <c r="R2016" s="296">
        <f t="shared" si="1729"/>
        <v>0</v>
      </c>
      <c r="S2016" s="287">
        <v>0</v>
      </c>
      <c r="T2016" s="287">
        <v>0</v>
      </c>
      <c r="U2016" s="287">
        <v>0</v>
      </c>
      <c r="V2016" s="287">
        <v>0</v>
      </c>
      <c r="W2016" s="287">
        <v>0</v>
      </c>
      <c r="X2016" s="287"/>
      <c r="Y2016" s="287"/>
      <c r="Z2016" s="287"/>
      <c r="AA2016" s="287">
        <f t="shared" si="1764"/>
        <v>0</v>
      </c>
      <c r="AB2016" s="287">
        <f t="shared" si="1732"/>
        <v>0</v>
      </c>
      <c r="AC2016" s="113">
        <v>0</v>
      </c>
    </row>
    <row r="2017" spans="1:29" ht="42.75" x14ac:dyDescent="0.2">
      <c r="B2017" s="134" t="s">
        <v>895</v>
      </c>
      <c r="C2017" s="137" t="s">
        <v>896</v>
      </c>
      <c r="D2017" s="287">
        <v>800000000</v>
      </c>
      <c r="E2017" s="285">
        <f>SUM('ADICIONES  2018'!C2017:M2017)</f>
        <v>0</v>
      </c>
      <c r="F2017" s="287"/>
      <c r="G2017" s="287"/>
      <c r="H2017" s="287"/>
      <c r="I2017" s="287"/>
      <c r="J2017" s="287"/>
      <c r="K2017" s="296">
        <f t="shared" si="1724"/>
        <v>800000000</v>
      </c>
      <c r="L2017" s="287">
        <v>42951527</v>
      </c>
      <c r="M2017" s="287">
        <v>34741195</v>
      </c>
      <c r="N2017" s="287">
        <v>423168383</v>
      </c>
      <c r="O2017" s="287">
        <v>29009090</v>
      </c>
      <c r="P2017" s="287">
        <v>22252305</v>
      </c>
      <c r="Q2017" s="287">
        <v>33501351</v>
      </c>
      <c r="R2017" s="296">
        <f t="shared" si="1729"/>
        <v>585623851</v>
      </c>
      <c r="S2017" s="287">
        <v>191613767.12</v>
      </c>
      <c r="T2017" s="287">
        <v>19046284</v>
      </c>
      <c r="U2017" s="287">
        <v>59172716.5</v>
      </c>
      <c r="V2017" s="287">
        <v>17366331.5</v>
      </c>
      <c r="W2017" s="287">
        <v>25822438</v>
      </c>
      <c r="X2017" s="287"/>
      <c r="Y2017" s="287"/>
      <c r="Z2017" s="287"/>
      <c r="AA2017" s="287">
        <f t="shared" si="1764"/>
        <v>313021537.12</v>
      </c>
      <c r="AB2017" s="287">
        <f t="shared" si="1732"/>
        <v>898645388.12</v>
      </c>
      <c r="AC2017" s="113">
        <f t="shared" si="1733"/>
        <v>1.1233067351499999</v>
      </c>
    </row>
    <row r="2018" spans="1:29" s="79" customFormat="1" ht="15.75" x14ac:dyDescent="0.2">
      <c r="A2018" s="363">
        <v>1</v>
      </c>
      <c r="B2018" s="133" t="s">
        <v>897</v>
      </c>
      <c r="C2018" s="138" t="s">
        <v>898</v>
      </c>
      <c r="D2018" s="294">
        <f>+D2019</f>
        <v>50000000</v>
      </c>
      <c r="E2018" s="105">
        <f>SUM('ADICIONES  2018'!C2018:M2018)</f>
        <v>0</v>
      </c>
      <c r="F2018" s="294">
        <f t="shared" ref="F2018:J2018" si="1774">+F2019</f>
        <v>0</v>
      </c>
      <c r="G2018" s="294">
        <f t="shared" si="1774"/>
        <v>0</v>
      </c>
      <c r="H2018" s="294">
        <f t="shared" si="1774"/>
        <v>0</v>
      </c>
      <c r="I2018" s="294">
        <f t="shared" si="1774"/>
        <v>0</v>
      </c>
      <c r="J2018" s="294">
        <f t="shared" si="1774"/>
        <v>0</v>
      </c>
      <c r="K2018" s="294">
        <f t="shared" si="1724"/>
        <v>50000000</v>
      </c>
      <c r="L2018" s="294">
        <f t="shared" ref="L2018:Q2018" si="1775">+L2019</f>
        <v>1171850</v>
      </c>
      <c r="M2018" s="294">
        <f t="shared" si="1775"/>
        <v>0</v>
      </c>
      <c r="N2018" s="294">
        <f t="shared" si="1775"/>
        <v>0</v>
      </c>
      <c r="O2018" s="294">
        <f t="shared" si="1775"/>
        <v>0</v>
      </c>
      <c r="P2018" s="294">
        <f t="shared" si="1775"/>
        <v>0</v>
      </c>
      <c r="Q2018" s="294">
        <f t="shared" si="1775"/>
        <v>0</v>
      </c>
      <c r="R2018" s="294">
        <f t="shared" si="1729"/>
        <v>1171850</v>
      </c>
      <c r="S2018" s="294">
        <f t="shared" ref="S2018:Z2018" si="1776">+S2019</f>
        <v>5078110</v>
      </c>
      <c r="T2018" s="294">
        <f t="shared" si="1776"/>
        <v>0</v>
      </c>
      <c r="U2018" s="294">
        <f t="shared" si="1776"/>
        <v>7031028</v>
      </c>
      <c r="V2018" s="294">
        <f t="shared" si="1776"/>
        <v>1171863</v>
      </c>
      <c r="W2018" s="294">
        <f t="shared" si="1776"/>
        <v>5859315</v>
      </c>
      <c r="X2018" s="294">
        <f t="shared" si="1776"/>
        <v>0</v>
      </c>
      <c r="Y2018" s="294">
        <f t="shared" si="1776"/>
        <v>0</v>
      </c>
      <c r="Z2018" s="294">
        <f t="shared" si="1776"/>
        <v>0</v>
      </c>
      <c r="AA2018" s="105">
        <f t="shared" si="1764"/>
        <v>19140316</v>
      </c>
      <c r="AB2018" s="105">
        <f t="shared" si="1732"/>
        <v>20312166</v>
      </c>
      <c r="AC2018" s="104">
        <f t="shared" si="1733"/>
        <v>0.40624332000000002</v>
      </c>
    </row>
    <row r="2019" spans="1:29" x14ac:dyDescent="0.2">
      <c r="B2019" s="134" t="s">
        <v>899</v>
      </c>
      <c r="C2019" s="137" t="s">
        <v>900</v>
      </c>
      <c r="D2019" s="296">
        <v>50000000</v>
      </c>
      <c r="E2019" s="285">
        <f>SUM('ADICIONES  2018'!C2019:M2019)</f>
        <v>0</v>
      </c>
      <c r="F2019" s="287"/>
      <c r="G2019" s="287"/>
      <c r="H2019" s="287"/>
      <c r="I2019" s="287"/>
      <c r="J2019" s="287"/>
      <c r="K2019" s="296">
        <f t="shared" si="1724"/>
        <v>50000000</v>
      </c>
      <c r="L2019" s="287">
        <v>1171850</v>
      </c>
      <c r="M2019" s="287"/>
      <c r="N2019" s="287"/>
      <c r="O2019" s="287"/>
      <c r="P2019" s="287"/>
      <c r="Q2019" s="287"/>
      <c r="R2019" s="296">
        <f t="shared" si="1729"/>
        <v>1171850</v>
      </c>
      <c r="S2019" s="287">
        <v>5078110</v>
      </c>
      <c r="T2019" s="287"/>
      <c r="U2019" s="287">
        <v>7031028</v>
      </c>
      <c r="V2019" s="287">
        <v>1171863</v>
      </c>
      <c r="W2019" s="287">
        <v>5859315</v>
      </c>
      <c r="X2019" s="287"/>
      <c r="Y2019" s="287"/>
      <c r="Z2019" s="287"/>
      <c r="AA2019" s="287">
        <f t="shared" si="1764"/>
        <v>19140316</v>
      </c>
      <c r="AB2019" s="287">
        <f t="shared" si="1732"/>
        <v>20312166</v>
      </c>
      <c r="AC2019" s="113">
        <f t="shared" si="1733"/>
        <v>0.40624332000000002</v>
      </c>
    </row>
    <row r="2020" spans="1:29" s="79" customFormat="1" ht="15.75" x14ac:dyDescent="0.2">
      <c r="A2020" s="363">
        <v>1</v>
      </c>
      <c r="B2020" s="133" t="s">
        <v>799</v>
      </c>
      <c r="C2020" s="138" t="s">
        <v>174</v>
      </c>
      <c r="D2020" s="294">
        <f>+D2021</f>
        <v>0</v>
      </c>
      <c r="E2020" s="105">
        <f>SUM('ADICIONES  2018'!C2020:M2020)</f>
        <v>13366566917</v>
      </c>
      <c r="F2020" s="294">
        <f t="shared" ref="F2020:J2020" si="1777">+F2021</f>
        <v>0</v>
      </c>
      <c r="G2020" s="294">
        <f t="shared" si="1777"/>
        <v>0</v>
      </c>
      <c r="H2020" s="294">
        <f t="shared" si="1777"/>
        <v>0</v>
      </c>
      <c r="I2020" s="294">
        <f t="shared" si="1777"/>
        <v>0</v>
      </c>
      <c r="J2020" s="294">
        <f t="shared" si="1777"/>
        <v>0</v>
      </c>
      <c r="K2020" s="294">
        <f t="shared" si="1724"/>
        <v>13366566917</v>
      </c>
      <c r="L2020" s="294">
        <f t="shared" ref="L2020:Q2020" si="1778">+L2021</f>
        <v>0</v>
      </c>
      <c r="M2020" s="294">
        <f t="shared" si="1778"/>
        <v>0</v>
      </c>
      <c r="N2020" s="294">
        <f t="shared" si="1778"/>
        <v>0</v>
      </c>
      <c r="O2020" s="294">
        <f t="shared" si="1778"/>
        <v>781242</v>
      </c>
      <c r="P2020" s="294">
        <f t="shared" si="1778"/>
        <v>0</v>
      </c>
      <c r="Q2020" s="294">
        <f t="shared" si="1778"/>
        <v>4296868</v>
      </c>
      <c r="R2020" s="294">
        <f t="shared" si="1729"/>
        <v>5078110</v>
      </c>
      <c r="S2020" s="294">
        <f t="shared" ref="S2020:Z2020" si="1779">+S2021</f>
        <v>13361488807</v>
      </c>
      <c r="T2020" s="294">
        <f t="shared" si="1779"/>
        <v>0</v>
      </c>
      <c r="U2020" s="294">
        <f t="shared" si="1779"/>
        <v>0</v>
      </c>
      <c r="V2020" s="294">
        <f t="shared" si="1779"/>
        <v>0</v>
      </c>
      <c r="W2020" s="294">
        <f t="shared" si="1779"/>
        <v>0</v>
      </c>
      <c r="X2020" s="294">
        <f t="shared" si="1779"/>
        <v>0</v>
      </c>
      <c r="Y2020" s="294">
        <f t="shared" si="1779"/>
        <v>0</v>
      </c>
      <c r="Z2020" s="294">
        <f t="shared" si="1779"/>
        <v>0</v>
      </c>
      <c r="AA2020" s="105">
        <f t="shared" si="1764"/>
        <v>13361488807</v>
      </c>
      <c r="AB2020" s="105">
        <f t="shared" si="1732"/>
        <v>13366566917</v>
      </c>
      <c r="AC2020" s="104">
        <v>0</v>
      </c>
    </row>
    <row r="2021" spans="1:29" s="79" customFormat="1" ht="15.75" x14ac:dyDescent="0.2">
      <c r="A2021" s="363"/>
      <c r="B2021" s="133" t="s">
        <v>352</v>
      </c>
      <c r="C2021" s="138" t="s">
        <v>175</v>
      </c>
      <c r="D2021" s="294">
        <f>+D2022+D2033</f>
        <v>0</v>
      </c>
      <c r="E2021" s="105">
        <f>SUM('ADICIONES  2018'!C2021:M2021)</f>
        <v>13366566917</v>
      </c>
      <c r="F2021" s="294">
        <f t="shared" ref="F2021:J2021" si="1780">+F2022+F2033</f>
        <v>0</v>
      </c>
      <c r="G2021" s="294">
        <f t="shared" si="1780"/>
        <v>0</v>
      </c>
      <c r="H2021" s="294">
        <f t="shared" si="1780"/>
        <v>0</v>
      </c>
      <c r="I2021" s="294">
        <f t="shared" si="1780"/>
        <v>0</v>
      </c>
      <c r="J2021" s="294">
        <f t="shared" si="1780"/>
        <v>0</v>
      </c>
      <c r="K2021" s="294">
        <f t="shared" si="1724"/>
        <v>13366566917</v>
      </c>
      <c r="L2021" s="294">
        <f t="shared" ref="L2021:Q2021" si="1781">+L2022+L2033</f>
        <v>0</v>
      </c>
      <c r="M2021" s="294">
        <f t="shared" si="1781"/>
        <v>0</v>
      </c>
      <c r="N2021" s="294">
        <f t="shared" si="1781"/>
        <v>0</v>
      </c>
      <c r="O2021" s="294">
        <f t="shared" si="1781"/>
        <v>781242</v>
      </c>
      <c r="P2021" s="294">
        <f t="shared" si="1781"/>
        <v>0</v>
      </c>
      <c r="Q2021" s="294">
        <f t="shared" si="1781"/>
        <v>4296868</v>
      </c>
      <c r="R2021" s="294">
        <f t="shared" si="1729"/>
        <v>5078110</v>
      </c>
      <c r="S2021" s="294">
        <f t="shared" ref="S2021:Z2021" si="1782">+S2022+S2033</f>
        <v>13361488807</v>
      </c>
      <c r="T2021" s="294">
        <f t="shared" si="1782"/>
        <v>0</v>
      </c>
      <c r="U2021" s="294">
        <f t="shared" si="1782"/>
        <v>0</v>
      </c>
      <c r="V2021" s="294">
        <f t="shared" si="1782"/>
        <v>0</v>
      </c>
      <c r="W2021" s="294">
        <f t="shared" si="1782"/>
        <v>0</v>
      </c>
      <c r="X2021" s="294">
        <f t="shared" si="1782"/>
        <v>0</v>
      </c>
      <c r="Y2021" s="294">
        <f t="shared" si="1782"/>
        <v>0</v>
      </c>
      <c r="Z2021" s="294">
        <f t="shared" si="1782"/>
        <v>0</v>
      </c>
      <c r="AA2021" s="105">
        <f t="shared" si="1764"/>
        <v>13361488807</v>
      </c>
      <c r="AB2021" s="105">
        <f t="shared" si="1732"/>
        <v>13366566917</v>
      </c>
      <c r="AC2021" s="104">
        <v>0</v>
      </c>
    </row>
    <row r="2022" spans="1:29" s="79" customFormat="1" ht="31.5" x14ac:dyDescent="0.2">
      <c r="A2022" s="363"/>
      <c r="B2022" s="133" t="s">
        <v>353</v>
      </c>
      <c r="C2022" s="138" t="s">
        <v>354</v>
      </c>
      <c r="D2022" s="294">
        <f>+D2023</f>
        <v>0</v>
      </c>
      <c r="E2022" s="105">
        <f>SUM('ADICIONES  2018'!C2022:M2022)</f>
        <v>11669719971</v>
      </c>
      <c r="F2022" s="294">
        <f t="shared" ref="F2022:J2022" si="1783">+F2023</f>
        <v>0</v>
      </c>
      <c r="G2022" s="294">
        <f t="shared" si="1783"/>
        <v>0</v>
      </c>
      <c r="H2022" s="294">
        <f t="shared" si="1783"/>
        <v>0</v>
      </c>
      <c r="I2022" s="294">
        <f t="shared" si="1783"/>
        <v>0</v>
      </c>
      <c r="J2022" s="294">
        <f t="shared" si="1783"/>
        <v>0</v>
      </c>
      <c r="K2022" s="294">
        <f t="shared" ref="K2022:K2047" si="1784">+D2022+E2022-F2022+G2022-H2022</f>
        <v>11669719971</v>
      </c>
      <c r="L2022" s="294">
        <f t="shared" ref="L2022:Q2022" si="1785">+L2023</f>
        <v>0</v>
      </c>
      <c r="M2022" s="294">
        <f t="shared" si="1785"/>
        <v>0</v>
      </c>
      <c r="N2022" s="294">
        <f t="shared" si="1785"/>
        <v>0</v>
      </c>
      <c r="O2022" s="294">
        <f t="shared" si="1785"/>
        <v>781242</v>
      </c>
      <c r="P2022" s="294">
        <f t="shared" si="1785"/>
        <v>0</v>
      </c>
      <c r="Q2022" s="294">
        <f t="shared" si="1785"/>
        <v>4296868</v>
      </c>
      <c r="R2022" s="294">
        <f t="shared" si="1729"/>
        <v>5078110</v>
      </c>
      <c r="S2022" s="294">
        <f t="shared" ref="S2022:Z2022" si="1786">+S2023</f>
        <v>11664641861</v>
      </c>
      <c r="T2022" s="294">
        <f t="shared" si="1786"/>
        <v>0</v>
      </c>
      <c r="U2022" s="294">
        <f t="shared" si="1786"/>
        <v>0</v>
      </c>
      <c r="V2022" s="294">
        <f t="shared" si="1786"/>
        <v>0</v>
      </c>
      <c r="W2022" s="294">
        <f t="shared" si="1786"/>
        <v>0</v>
      </c>
      <c r="X2022" s="294">
        <f t="shared" si="1786"/>
        <v>0</v>
      </c>
      <c r="Y2022" s="294">
        <f t="shared" si="1786"/>
        <v>0</v>
      </c>
      <c r="Z2022" s="294">
        <f t="shared" si="1786"/>
        <v>0</v>
      </c>
      <c r="AA2022" s="105">
        <f t="shared" si="1731"/>
        <v>11664641861</v>
      </c>
      <c r="AB2022" s="105">
        <f t="shared" si="1732"/>
        <v>11669719971</v>
      </c>
      <c r="AC2022" s="104">
        <v>0</v>
      </c>
    </row>
    <row r="2023" spans="1:29" s="79" customFormat="1" ht="47.25" x14ac:dyDescent="0.2">
      <c r="A2023" s="363"/>
      <c r="B2023" s="133" t="s">
        <v>931</v>
      </c>
      <c r="C2023" s="138" t="s">
        <v>1197</v>
      </c>
      <c r="D2023" s="294">
        <f>+D2024+D2028+D2029+D2030+D2031+D2032+D2027</f>
        <v>0</v>
      </c>
      <c r="E2023" s="105">
        <f>SUM('ADICIONES  2018'!C2023:M2023)</f>
        <v>11669719971</v>
      </c>
      <c r="F2023" s="294">
        <f t="shared" ref="F2023:J2023" si="1787">+F2024+F2028+F2029+F2030+F2031+F2032+F2027</f>
        <v>0</v>
      </c>
      <c r="G2023" s="294">
        <f t="shared" si="1787"/>
        <v>0</v>
      </c>
      <c r="H2023" s="294">
        <f t="shared" si="1787"/>
        <v>0</v>
      </c>
      <c r="I2023" s="294">
        <f t="shared" si="1787"/>
        <v>0</v>
      </c>
      <c r="J2023" s="294">
        <f t="shared" si="1787"/>
        <v>0</v>
      </c>
      <c r="K2023" s="294">
        <f t="shared" si="1784"/>
        <v>11669719971</v>
      </c>
      <c r="L2023" s="294">
        <f t="shared" ref="L2023:Q2023" si="1788">+L2024+L2028+L2029+L2030+L2031+L2032+L2027</f>
        <v>0</v>
      </c>
      <c r="M2023" s="294">
        <f t="shared" si="1788"/>
        <v>0</v>
      </c>
      <c r="N2023" s="294">
        <f t="shared" si="1788"/>
        <v>0</v>
      </c>
      <c r="O2023" s="294">
        <f t="shared" si="1788"/>
        <v>781242</v>
      </c>
      <c r="P2023" s="294">
        <f t="shared" si="1788"/>
        <v>0</v>
      </c>
      <c r="Q2023" s="294">
        <f t="shared" si="1788"/>
        <v>4296868</v>
      </c>
      <c r="R2023" s="294">
        <f t="shared" si="1729"/>
        <v>5078110</v>
      </c>
      <c r="S2023" s="294">
        <f t="shared" ref="S2023:Z2023" si="1789">+S2024+S2028+S2029+S2030+S2031+S2032+S2027</f>
        <v>11664641861</v>
      </c>
      <c r="T2023" s="294">
        <f t="shared" si="1789"/>
        <v>0</v>
      </c>
      <c r="U2023" s="294">
        <f t="shared" si="1789"/>
        <v>0</v>
      </c>
      <c r="V2023" s="294">
        <f t="shared" si="1789"/>
        <v>0</v>
      </c>
      <c r="W2023" s="294">
        <f t="shared" si="1789"/>
        <v>0</v>
      </c>
      <c r="X2023" s="294">
        <f t="shared" si="1789"/>
        <v>0</v>
      </c>
      <c r="Y2023" s="294">
        <f t="shared" si="1789"/>
        <v>0</v>
      </c>
      <c r="Z2023" s="294">
        <f t="shared" si="1789"/>
        <v>0</v>
      </c>
      <c r="AA2023" s="105">
        <f t="shared" si="1731"/>
        <v>11664641861</v>
      </c>
      <c r="AB2023" s="105">
        <f t="shared" si="1732"/>
        <v>11669719971</v>
      </c>
      <c r="AC2023" s="104">
        <v>0</v>
      </c>
    </row>
    <row r="2024" spans="1:29" s="79" customFormat="1" ht="47.25" x14ac:dyDescent="0.2">
      <c r="A2024" s="363"/>
      <c r="B2024" s="133" t="s">
        <v>932</v>
      </c>
      <c r="C2024" s="138" t="s">
        <v>1198</v>
      </c>
      <c r="D2024" s="294">
        <f>+D2025</f>
        <v>0</v>
      </c>
      <c r="E2024" s="105">
        <f>SUM('ADICIONES  2018'!C2024:M2024)</f>
        <v>6860170889</v>
      </c>
      <c r="F2024" s="294">
        <f t="shared" ref="F2024:J2025" si="1790">+F2025</f>
        <v>0</v>
      </c>
      <c r="G2024" s="294">
        <f t="shared" si="1790"/>
        <v>0</v>
      </c>
      <c r="H2024" s="294">
        <f t="shared" si="1790"/>
        <v>0</v>
      </c>
      <c r="I2024" s="294">
        <f t="shared" si="1790"/>
        <v>0</v>
      </c>
      <c r="J2024" s="294">
        <f t="shared" si="1790"/>
        <v>0</v>
      </c>
      <c r="K2024" s="294">
        <f t="shared" si="1784"/>
        <v>6860170889</v>
      </c>
      <c r="L2024" s="294">
        <f t="shared" ref="L2024:Q2025" si="1791">+L2025</f>
        <v>0</v>
      </c>
      <c r="M2024" s="294">
        <f t="shared" si="1791"/>
        <v>0</v>
      </c>
      <c r="N2024" s="294">
        <f t="shared" si="1791"/>
        <v>0</v>
      </c>
      <c r="O2024" s="294">
        <f t="shared" si="1791"/>
        <v>0</v>
      </c>
      <c r="P2024" s="294">
        <f t="shared" si="1791"/>
        <v>0</v>
      </c>
      <c r="Q2024" s="294">
        <f t="shared" si="1791"/>
        <v>0</v>
      </c>
      <c r="R2024" s="294">
        <f t="shared" si="1729"/>
        <v>0</v>
      </c>
      <c r="S2024" s="294">
        <f t="shared" ref="S2024:Z2025" si="1792">+S2025</f>
        <v>6860170889</v>
      </c>
      <c r="T2024" s="294">
        <f t="shared" si="1792"/>
        <v>0</v>
      </c>
      <c r="U2024" s="294">
        <f t="shared" si="1792"/>
        <v>0</v>
      </c>
      <c r="V2024" s="294">
        <f t="shared" si="1792"/>
        <v>0</v>
      </c>
      <c r="W2024" s="294">
        <f t="shared" si="1792"/>
        <v>0</v>
      </c>
      <c r="X2024" s="294">
        <f t="shared" si="1792"/>
        <v>0</v>
      </c>
      <c r="Y2024" s="294">
        <f t="shared" si="1792"/>
        <v>0</v>
      </c>
      <c r="Z2024" s="294">
        <f t="shared" si="1792"/>
        <v>0</v>
      </c>
      <c r="AA2024" s="105">
        <f t="shared" si="1731"/>
        <v>6860170889</v>
      </c>
      <c r="AB2024" s="105">
        <f t="shared" si="1732"/>
        <v>6860170889</v>
      </c>
      <c r="AC2024" s="104">
        <f t="shared" si="1733"/>
        <v>1</v>
      </c>
    </row>
    <row r="2025" spans="1:29" s="79" customFormat="1" ht="31.5" x14ac:dyDescent="0.2">
      <c r="A2025" s="363"/>
      <c r="B2025" s="133" t="s">
        <v>1199</v>
      </c>
      <c r="C2025" s="138" t="s">
        <v>1200</v>
      </c>
      <c r="D2025" s="294">
        <f>+D2026</f>
        <v>0</v>
      </c>
      <c r="E2025" s="105">
        <f>SUM('ADICIONES  2018'!C2025:M2025)</f>
        <v>6860170889</v>
      </c>
      <c r="F2025" s="294">
        <f t="shared" si="1790"/>
        <v>0</v>
      </c>
      <c r="G2025" s="294">
        <f t="shared" si="1790"/>
        <v>0</v>
      </c>
      <c r="H2025" s="294">
        <f t="shared" si="1790"/>
        <v>0</v>
      </c>
      <c r="I2025" s="294">
        <f t="shared" si="1790"/>
        <v>0</v>
      </c>
      <c r="J2025" s="294">
        <f t="shared" si="1790"/>
        <v>0</v>
      </c>
      <c r="K2025" s="294">
        <f t="shared" si="1784"/>
        <v>6860170889</v>
      </c>
      <c r="L2025" s="294">
        <f t="shared" si="1791"/>
        <v>0</v>
      </c>
      <c r="M2025" s="294">
        <f t="shared" si="1791"/>
        <v>0</v>
      </c>
      <c r="N2025" s="294">
        <f t="shared" si="1791"/>
        <v>0</v>
      </c>
      <c r="O2025" s="294">
        <f t="shared" si="1791"/>
        <v>0</v>
      </c>
      <c r="P2025" s="294">
        <f t="shared" si="1791"/>
        <v>0</v>
      </c>
      <c r="Q2025" s="294">
        <f t="shared" si="1791"/>
        <v>0</v>
      </c>
      <c r="R2025" s="294">
        <f t="shared" si="1729"/>
        <v>0</v>
      </c>
      <c r="S2025" s="294">
        <f t="shared" si="1792"/>
        <v>6860170889</v>
      </c>
      <c r="T2025" s="294">
        <f t="shared" si="1792"/>
        <v>0</v>
      </c>
      <c r="U2025" s="294">
        <f t="shared" si="1792"/>
        <v>0</v>
      </c>
      <c r="V2025" s="294">
        <f t="shared" si="1792"/>
        <v>0</v>
      </c>
      <c r="W2025" s="294">
        <f t="shared" si="1792"/>
        <v>0</v>
      </c>
      <c r="X2025" s="294">
        <f t="shared" si="1792"/>
        <v>0</v>
      </c>
      <c r="Y2025" s="294">
        <f t="shared" si="1792"/>
        <v>0</v>
      </c>
      <c r="Z2025" s="294">
        <f t="shared" si="1792"/>
        <v>0</v>
      </c>
      <c r="AA2025" s="105">
        <f t="shared" si="1731"/>
        <v>6860170889</v>
      </c>
      <c r="AB2025" s="105">
        <f t="shared" si="1732"/>
        <v>6860170889</v>
      </c>
      <c r="AC2025" s="104">
        <f t="shared" si="1733"/>
        <v>1</v>
      </c>
    </row>
    <row r="2026" spans="1:29" x14ac:dyDescent="0.2">
      <c r="B2026" s="134" t="s">
        <v>1201</v>
      </c>
      <c r="C2026" s="137" t="s">
        <v>1202</v>
      </c>
      <c r="D2026" s="296">
        <v>0</v>
      </c>
      <c r="E2026" s="285">
        <f>SUM('ADICIONES  2018'!C2026:M2026)</f>
        <v>6860170889</v>
      </c>
      <c r="F2026" s="287"/>
      <c r="G2026" s="287"/>
      <c r="H2026" s="287"/>
      <c r="I2026" s="287"/>
      <c r="J2026" s="287"/>
      <c r="K2026" s="296">
        <f t="shared" si="1784"/>
        <v>6860170889</v>
      </c>
      <c r="L2026" s="287"/>
      <c r="M2026" s="287"/>
      <c r="N2026" s="287"/>
      <c r="O2026" s="287">
        <v>0</v>
      </c>
      <c r="P2026" s="287"/>
      <c r="Q2026" s="287"/>
      <c r="R2026" s="296">
        <f t="shared" si="1729"/>
        <v>0</v>
      </c>
      <c r="S2026" s="287">
        <v>6860170889</v>
      </c>
      <c r="T2026" s="287"/>
      <c r="U2026" s="287">
        <v>0</v>
      </c>
      <c r="V2026" s="287"/>
      <c r="W2026" s="287"/>
      <c r="X2026" s="287"/>
      <c r="Y2026" s="287"/>
      <c r="Z2026" s="287"/>
      <c r="AA2026" s="287">
        <f t="shared" si="1731"/>
        <v>6860170889</v>
      </c>
      <c r="AB2026" s="287">
        <f t="shared" si="1732"/>
        <v>6860170889</v>
      </c>
      <c r="AC2026" s="113">
        <f t="shared" si="1733"/>
        <v>1</v>
      </c>
    </row>
    <row r="2027" spans="1:29" ht="28.5" x14ac:dyDescent="0.2">
      <c r="B2027" s="134" t="s">
        <v>2532</v>
      </c>
      <c r="C2027" s="137" t="s">
        <v>2533</v>
      </c>
      <c r="D2027" s="296"/>
      <c r="E2027" s="285">
        <f>SUM('ADICIONES  2018'!C2027:M2027)</f>
        <v>4082293992</v>
      </c>
      <c r="F2027" s="287"/>
      <c r="G2027" s="287"/>
      <c r="H2027" s="287"/>
      <c r="I2027" s="287"/>
      <c r="J2027" s="287"/>
      <c r="K2027" s="296">
        <f t="shared" si="1784"/>
        <v>4082293992</v>
      </c>
      <c r="L2027" s="287"/>
      <c r="M2027" s="287"/>
      <c r="N2027" s="287"/>
      <c r="O2027" s="287"/>
      <c r="P2027" s="287"/>
      <c r="Q2027" s="287"/>
      <c r="R2027" s="296">
        <f t="shared" si="1729"/>
        <v>0</v>
      </c>
      <c r="S2027" s="287">
        <v>4082293992</v>
      </c>
      <c r="T2027" s="287"/>
      <c r="U2027" s="287">
        <v>0</v>
      </c>
      <c r="V2027" s="287"/>
      <c r="W2027" s="287"/>
      <c r="X2027" s="287"/>
      <c r="Y2027" s="287"/>
      <c r="Z2027" s="287"/>
      <c r="AA2027" s="287">
        <f t="shared" ref="AA2027" si="1793">SUM(S2027:Z2027)</f>
        <v>4082293992</v>
      </c>
      <c r="AB2027" s="287">
        <f t="shared" si="1732"/>
        <v>4082293992</v>
      </c>
      <c r="AC2027" s="113">
        <f t="shared" si="1733"/>
        <v>1</v>
      </c>
    </row>
    <row r="2028" spans="1:29" ht="42.75" x14ac:dyDescent="0.2">
      <c r="B2028" s="134" t="s">
        <v>934</v>
      </c>
      <c r="C2028" s="137" t="s">
        <v>1203</v>
      </c>
      <c r="D2028" s="296">
        <v>0</v>
      </c>
      <c r="E2028" s="285">
        <f>SUM('ADICIONES  2018'!C2028:M2028)</f>
        <v>125395289</v>
      </c>
      <c r="F2028" s="296"/>
      <c r="G2028" s="296"/>
      <c r="H2028" s="296"/>
      <c r="I2028" s="296"/>
      <c r="J2028" s="296"/>
      <c r="K2028" s="296">
        <f t="shared" si="1784"/>
        <v>125395289</v>
      </c>
      <c r="L2028" s="296"/>
      <c r="M2028" s="296"/>
      <c r="N2028" s="296"/>
      <c r="O2028" s="296">
        <v>0</v>
      </c>
      <c r="P2028" s="296"/>
      <c r="Q2028" s="296"/>
      <c r="R2028" s="296">
        <f t="shared" si="1729"/>
        <v>0</v>
      </c>
      <c r="S2028" s="296">
        <v>125395289</v>
      </c>
      <c r="T2028" s="296"/>
      <c r="U2028" s="296">
        <v>0</v>
      </c>
      <c r="V2028" s="296"/>
      <c r="W2028" s="296"/>
      <c r="X2028" s="296"/>
      <c r="Y2028" s="296"/>
      <c r="Z2028" s="296"/>
      <c r="AA2028" s="287">
        <f t="shared" si="1731"/>
        <v>125395289</v>
      </c>
      <c r="AB2028" s="287">
        <f t="shared" si="1732"/>
        <v>125395289</v>
      </c>
      <c r="AC2028" s="113">
        <f t="shared" si="1733"/>
        <v>1</v>
      </c>
    </row>
    <row r="2029" spans="1:29" ht="42.75" hidden="1" x14ac:dyDescent="0.2">
      <c r="B2029" s="134" t="s">
        <v>934</v>
      </c>
      <c r="C2029" s="137" t="s">
        <v>1203</v>
      </c>
      <c r="D2029" s="296">
        <v>0</v>
      </c>
      <c r="E2029" s="285">
        <f>SUM('ADICIONES  2018'!C2029:M2029)</f>
        <v>0</v>
      </c>
      <c r="F2029" s="287"/>
      <c r="G2029" s="287"/>
      <c r="H2029" s="287"/>
      <c r="I2029" s="287"/>
      <c r="J2029" s="287"/>
      <c r="K2029" s="296">
        <f t="shared" si="1784"/>
        <v>0</v>
      </c>
      <c r="L2029" s="287"/>
      <c r="M2029" s="287"/>
      <c r="N2029" s="287"/>
      <c r="O2029" s="287">
        <v>0</v>
      </c>
      <c r="P2029" s="287"/>
      <c r="Q2029" s="287"/>
      <c r="R2029" s="296">
        <f t="shared" si="1729"/>
        <v>0</v>
      </c>
      <c r="S2029" s="287">
        <v>0</v>
      </c>
      <c r="T2029" s="287"/>
      <c r="U2029" s="287">
        <v>0</v>
      </c>
      <c r="V2029" s="287"/>
      <c r="W2029" s="287"/>
      <c r="X2029" s="287"/>
      <c r="Y2029" s="287"/>
      <c r="Z2029" s="287"/>
      <c r="AA2029" s="287">
        <f t="shared" si="1731"/>
        <v>0</v>
      </c>
      <c r="AB2029" s="287">
        <f t="shared" si="1732"/>
        <v>0</v>
      </c>
      <c r="AC2029" s="113" t="e">
        <f t="shared" si="1733"/>
        <v>#DIV/0!</v>
      </c>
    </row>
    <row r="2030" spans="1:29" ht="42.75" hidden="1" x14ac:dyDescent="0.2">
      <c r="B2030" s="134" t="s">
        <v>934</v>
      </c>
      <c r="C2030" s="137" t="s">
        <v>1203</v>
      </c>
      <c r="D2030" s="296">
        <v>0</v>
      </c>
      <c r="E2030" s="285">
        <f>SUM('ADICIONES  2018'!C2030:M2030)</f>
        <v>0</v>
      </c>
      <c r="F2030" s="287"/>
      <c r="G2030" s="287"/>
      <c r="H2030" s="287"/>
      <c r="I2030" s="287"/>
      <c r="J2030" s="287"/>
      <c r="K2030" s="296">
        <f t="shared" si="1784"/>
        <v>0</v>
      </c>
      <c r="L2030" s="287"/>
      <c r="M2030" s="287"/>
      <c r="N2030" s="287"/>
      <c r="O2030" s="287">
        <v>0</v>
      </c>
      <c r="P2030" s="287"/>
      <c r="Q2030" s="287"/>
      <c r="R2030" s="296">
        <f t="shared" si="1729"/>
        <v>0</v>
      </c>
      <c r="S2030" s="287">
        <v>0</v>
      </c>
      <c r="T2030" s="287"/>
      <c r="U2030" s="287">
        <v>0</v>
      </c>
      <c r="V2030" s="287"/>
      <c r="W2030" s="287"/>
      <c r="X2030" s="287"/>
      <c r="Y2030" s="287"/>
      <c r="Z2030" s="287"/>
      <c r="AA2030" s="287">
        <f t="shared" si="1731"/>
        <v>0</v>
      </c>
      <c r="AB2030" s="287">
        <f t="shared" si="1732"/>
        <v>0</v>
      </c>
      <c r="AC2030" s="104" t="e">
        <f t="shared" si="1733"/>
        <v>#DIV/0!</v>
      </c>
    </row>
    <row r="2031" spans="1:29" ht="42.75" x14ac:dyDescent="0.2">
      <c r="B2031" s="134" t="s">
        <v>934</v>
      </c>
      <c r="C2031" s="137" t="s">
        <v>1203</v>
      </c>
      <c r="D2031" s="296">
        <v>0</v>
      </c>
      <c r="E2031" s="285">
        <f>SUM('ADICIONES  2018'!C2031:M2031)</f>
        <v>0</v>
      </c>
      <c r="F2031" s="287"/>
      <c r="G2031" s="287"/>
      <c r="H2031" s="287"/>
      <c r="I2031" s="287"/>
      <c r="J2031" s="287"/>
      <c r="K2031" s="296">
        <f t="shared" si="1784"/>
        <v>0</v>
      </c>
      <c r="L2031" s="287"/>
      <c r="M2031" s="287"/>
      <c r="N2031" s="287"/>
      <c r="O2031" s="287">
        <v>781242</v>
      </c>
      <c r="P2031" s="287"/>
      <c r="Q2031" s="287">
        <v>4296868</v>
      </c>
      <c r="R2031" s="296">
        <f t="shared" si="1729"/>
        <v>5078110</v>
      </c>
      <c r="S2031" s="287">
        <v>-5078110</v>
      </c>
      <c r="T2031" s="287"/>
      <c r="U2031" s="287">
        <v>0</v>
      </c>
      <c r="V2031" s="287"/>
      <c r="W2031" s="287"/>
      <c r="X2031" s="287"/>
      <c r="Y2031" s="287"/>
      <c r="Z2031" s="287"/>
      <c r="AA2031" s="287">
        <f t="shared" ref="AA2031:AA2047" si="1794">SUM(S2031:Z2031)</f>
        <v>-5078110</v>
      </c>
      <c r="AB2031" s="287">
        <f t="shared" si="1732"/>
        <v>0</v>
      </c>
      <c r="AC2031" s="113">
        <v>0</v>
      </c>
    </row>
    <row r="2032" spans="1:29" ht="42.75" x14ac:dyDescent="0.2">
      <c r="B2032" s="134" t="s">
        <v>934</v>
      </c>
      <c r="C2032" s="137" t="s">
        <v>1203</v>
      </c>
      <c r="D2032" s="296">
        <v>0</v>
      </c>
      <c r="E2032" s="285">
        <f>SUM('ADICIONES  2018'!C2032:M2032)</f>
        <v>601859801</v>
      </c>
      <c r="F2032" s="287"/>
      <c r="G2032" s="287"/>
      <c r="H2032" s="287"/>
      <c r="I2032" s="287"/>
      <c r="J2032" s="287"/>
      <c r="K2032" s="296">
        <f t="shared" si="1784"/>
        <v>601859801</v>
      </c>
      <c r="L2032" s="287"/>
      <c r="M2032" s="287"/>
      <c r="N2032" s="287"/>
      <c r="O2032" s="287">
        <v>0</v>
      </c>
      <c r="P2032" s="287"/>
      <c r="Q2032" s="287"/>
      <c r="R2032" s="296">
        <f t="shared" si="1729"/>
        <v>0</v>
      </c>
      <c r="S2032" s="287">
        <v>601859801</v>
      </c>
      <c r="T2032" s="287"/>
      <c r="U2032" s="287">
        <v>0</v>
      </c>
      <c r="V2032" s="287"/>
      <c r="W2032" s="287"/>
      <c r="X2032" s="287"/>
      <c r="Y2032" s="287"/>
      <c r="Z2032" s="287"/>
      <c r="AA2032" s="287">
        <f t="shared" si="1794"/>
        <v>601859801</v>
      </c>
      <c r="AB2032" s="287">
        <f t="shared" si="1732"/>
        <v>601859801</v>
      </c>
      <c r="AC2032" s="104">
        <f t="shared" si="1733"/>
        <v>1</v>
      </c>
    </row>
    <row r="2033" spans="1:29" s="79" customFormat="1" ht="31.5" x14ac:dyDescent="0.2">
      <c r="A2033" s="363"/>
      <c r="B2033" s="133" t="s">
        <v>987</v>
      </c>
      <c r="C2033" s="138" t="s">
        <v>1882</v>
      </c>
      <c r="D2033" s="294">
        <f>+D2034</f>
        <v>0</v>
      </c>
      <c r="E2033" s="105">
        <f>SUM('ADICIONES  2018'!C2033:M2033)</f>
        <v>1696846946</v>
      </c>
      <c r="F2033" s="294">
        <f t="shared" ref="F2033:J2033" si="1795">+F2034</f>
        <v>0</v>
      </c>
      <c r="G2033" s="294">
        <f t="shared" si="1795"/>
        <v>0</v>
      </c>
      <c r="H2033" s="294">
        <f t="shared" si="1795"/>
        <v>0</v>
      </c>
      <c r="I2033" s="294">
        <f t="shared" si="1795"/>
        <v>0</v>
      </c>
      <c r="J2033" s="294">
        <f t="shared" si="1795"/>
        <v>0</v>
      </c>
      <c r="K2033" s="297">
        <f t="shared" si="1784"/>
        <v>1696846946</v>
      </c>
      <c r="L2033" s="294">
        <f t="shared" ref="L2033:Q2033" si="1796">+L2034</f>
        <v>0</v>
      </c>
      <c r="M2033" s="294">
        <f t="shared" si="1796"/>
        <v>0</v>
      </c>
      <c r="N2033" s="294">
        <f t="shared" si="1796"/>
        <v>0</v>
      </c>
      <c r="O2033" s="294">
        <f t="shared" si="1796"/>
        <v>0</v>
      </c>
      <c r="P2033" s="294">
        <f t="shared" si="1796"/>
        <v>0</v>
      </c>
      <c r="Q2033" s="294">
        <f t="shared" si="1796"/>
        <v>0</v>
      </c>
      <c r="R2033" s="297">
        <f t="shared" si="1729"/>
        <v>0</v>
      </c>
      <c r="S2033" s="294">
        <f t="shared" ref="S2033:Z2033" si="1797">+S2034</f>
        <v>1696846946</v>
      </c>
      <c r="T2033" s="294">
        <f t="shared" si="1797"/>
        <v>0</v>
      </c>
      <c r="U2033" s="294">
        <f t="shared" si="1797"/>
        <v>0</v>
      </c>
      <c r="V2033" s="294">
        <f t="shared" si="1797"/>
        <v>0</v>
      </c>
      <c r="W2033" s="294">
        <f t="shared" si="1797"/>
        <v>0</v>
      </c>
      <c r="X2033" s="294">
        <f t="shared" si="1797"/>
        <v>0</v>
      </c>
      <c r="Y2033" s="294">
        <f t="shared" si="1797"/>
        <v>0</v>
      </c>
      <c r="Z2033" s="294">
        <f t="shared" si="1797"/>
        <v>0</v>
      </c>
      <c r="AA2033" s="105">
        <f t="shared" si="1794"/>
        <v>1696846946</v>
      </c>
      <c r="AB2033" s="105">
        <f t="shared" si="1732"/>
        <v>1696846946</v>
      </c>
      <c r="AC2033" s="104">
        <f t="shared" si="1733"/>
        <v>1</v>
      </c>
    </row>
    <row r="2034" spans="1:29" s="79" customFormat="1" ht="47.25" x14ac:dyDescent="0.2">
      <c r="A2034" s="363"/>
      <c r="B2034" s="133" t="s">
        <v>989</v>
      </c>
      <c r="C2034" s="138" t="s">
        <v>1883</v>
      </c>
      <c r="D2034" s="294">
        <f>+D2035+D2038</f>
        <v>0</v>
      </c>
      <c r="E2034" s="105">
        <f>SUM('ADICIONES  2018'!C2034:M2034)</f>
        <v>1696846946</v>
      </c>
      <c r="F2034" s="294">
        <f t="shared" ref="F2034:J2034" si="1798">+F2035+F2038</f>
        <v>0</v>
      </c>
      <c r="G2034" s="294">
        <f t="shared" si="1798"/>
        <v>0</v>
      </c>
      <c r="H2034" s="294">
        <f t="shared" si="1798"/>
        <v>0</v>
      </c>
      <c r="I2034" s="294">
        <f t="shared" si="1798"/>
        <v>0</v>
      </c>
      <c r="J2034" s="294">
        <f t="shared" si="1798"/>
        <v>0</v>
      </c>
      <c r="K2034" s="297">
        <f t="shared" si="1784"/>
        <v>1696846946</v>
      </c>
      <c r="L2034" s="294">
        <f t="shared" ref="L2034:Q2034" si="1799">+L2035+L2038</f>
        <v>0</v>
      </c>
      <c r="M2034" s="294">
        <f t="shared" si="1799"/>
        <v>0</v>
      </c>
      <c r="N2034" s="294">
        <f t="shared" si="1799"/>
        <v>0</v>
      </c>
      <c r="O2034" s="294">
        <f t="shared" si="1799"/>
        <v>0</v>
      </c>
      <c r="P2034" s="294">
        <f t="shared" si="1799"/>
        <v>0</v>
      </c>
      <c r="Q2034" s="294">
        <f t="shared" si="1799"/>
        <v>0</v>
      </c>
      <c r="R2034" s="297">
        <f t="shared" si="1729"/>
        <v>0</v>
      </c>
      <c r="S2034" s="294">
        <f t="shared" ref="S2034:Z2034" si="1800">+S2035+S2038</f>
        <v>1696846946</v>
      </c>
      <c r="T2034" s="294">
        <f t="shared" si="1800"/>
        <v>0</v>
      </c>
      <c r="U2034" s="294">
        <f t="shared" si="1800"/>
        <v>0</v>
      </c>
      <c r="V2034" s="294">
        <f t="shared" si="1800"/>
        <v>0</v>
      </c>
      <c r="W2034" s="294">
        <f t="shared" si="1800"/>
        <v>0</v>
      </c>
      <c r="X2034" s="294">
        <f t="shared" si="1800"/>
        <v>0</v>
      </c>
      <c r="Y2034" s="294">
        <f t="shared" si="1800"/>
        <v>0</v>
      </c>
      <c r="Z2034" s="294">
        <f t="shared" si="1800"/>
        <v>0</v>
      </c>
      <c r="AA2034" s="105">
        <f t="shared" si="1794"/>
        <v>1696846946</v>
      </c>
      <c r="AB2034" s="105">
        <f t="shared" si="1732"/>
        <v>1696846946</v>
      </c>
      <c r="AC2034" s="104">
        <f t="shared" si="1733"/>
        <v>1</v>
      </c>
    </row>
    <row r="2035" spans="1:29" s="79" customFormat="1" ht="47.25" x14ac:dyDescent="0.2">
      <c r="A2035" s="363"/>
      <c r="B2035" s="133" t="s">
        <v>991</v>
      </c>
      <c r="C2035" s="138" t="s">
        <v>1198</v>
      </c>
      <c r="D2035" s="294">
        <f>+D2036</f>
        <v>0</v>
      </c>
      <c r="E2035" s="105">
        <f>SUM('ADICIONES  2018'!C2035:M2035)</f>
        <v>1696846946</v>
      </c>
      <c r="F2035" s="294">
        <f t="shared" ref="F2035:J2036" si="1801">+F2036</f>
        <v>0</v>
      </c>
      <c r="G2035" s="294">
        <f t="shared" si="1801"/>
        <v>0</v>
      </c>
      <c r="H2035" s="294">
        <f t="shared" si="1801"/>
        <v>0</v>
      </c>
      <c r="I2035" s="294">
        <f t="shared" si="1801"/>
        <v>0</v>
      </c>
      <c r="J2035" s="294">
        <f t="shared" si="1801"/>
        <v>0</v>
      </c>
      <c r="K2035" s="297">
        <f t="shared" si="1784"/>
        <v>1696846946</v>
      </c>
      <c r="L2035" s="294">
        <f t="shared" ref="L2035:Q2036" si="1802">+L2036</f>
        <v>0</v>
      </c>
      <c r="M2035" s="294">
        <f t="shared" si="1802"/>
        <v>0</v>
      </c>
      <c r="N2035" s="294">
        <f t="shared" si="1802"/>
        <v>0</v>
      </c>
      <c r="O2035" s="294">
        <f t="shared" si="1802"/>
        <v>0</v>
      </c>
      <c r="P2035" s="294">
        <f t="shared" si="1802"/>
        <v>0</v>
      </c>
      <c r="Q2035" s="294">
        <f t="shared" si="1802"/>
        <v>0</v>
      </c>
      <c r="R2035" s="297">
        <f t="shared" si="1729"/>
        <v>0</v>
      </c>
      <c r="S2035" s="294">
        <f t="shared" ref="S2035:Z2036" si="1803">+S2036</f>
        <v>1696846946</v>
      </c>
      <c r="T2035" s="294">
        <f t="shared" si="1803"/>
        <v>0</v>
      </c>
      <c r="U2035" s="294">
        <f t="shared" si="1803"/>
        <v>0</v>
      </c>
      <c r="V2035" s="294">
        <f t="shared" si="1803"/>
        <v>0</v>
      </c>
      <c r="W2035" s="294">
        <f t="shared" si="1803"/>
        <v>0</v>
      </c>
      <c r="X2035" s="294">
        <f t="shared" si="1803"/>
        <v>0</v>
      </c>
      <c r="Y2035" s="294">
        <f t="shared" si="1803"/>
        <v>0</v>
      </c>
      <c r="Z2035" s="294">
        <f t="shared" si="1803"/>
        <v>0</v>
      </c>
      <c r="AA2035" s="105">
        <f t="shared" si="1794"/>
        <v>1696846946</v>
      </c>
      <c r="AB2035" s="105">
        <f t="shared" si="1732"/>
        <v>1696846946</v>
      </c>
      <c r="AC2035" s="104">
        <f t="shared" si="1733"/>
        <v>1</v>
      </c>
    </row>
    <row r="2036" spans="1:29" s="79" customFormat="1" ht="31.5" x14ac:dyDescent="0.2">
      <c r="A2036" s="363"/>
      <c r="B2036" s="133" t="s">
        <v>1884</v>
      </c>
      <c r="C2036" s="138" t="s">
        <v>1885</v>
      </c>
      <c r="D2036" s="294">
        <f>+D2037</f>
        <v>0</v>
      </c>
      <c r="E2036" s="105">
        <f>SUM('ADICIONES  2018'!C2036:M2036)</f>
        <v>1696846946</v>
      </c>
      <c r="F2036" s="294">
        <f t="shared" si="1801"/>
        <v>0</v>
      </c>
      <c r="G2036" s="294">
        <f t="shared" si="1801"/>
        <v>0</v>
      </c>
      <c r="H2036" s="294">
        <f t="shared" si="1801"/>
        <v>0</v>
      </c>
      <c r="I2036" s="294">
        <f t="shared" si="1801"/>
        <v>0</v>
      </c>
      <c r="J2036" s="294">
        <f t="shared" si="1801"/>
        <v>0</v>
      </c>
      <c r="K2036" s="297">
        <f t="shared" si="1784"/>
        <v>1696846946</v>
      </c>
      <c r="L2036" s="294">
        <f t="shared" si="1802"/>
        <v>0</v>
      </c>
      <c r="M2036" s="294">
        <f t="shared" si="1802"/>
        <v>0</v>
      </c>
      <c r="N2036" s="294">
        <f t="shared" si="1802"/>
        <v>0</v>
      </c>
      <c r="O2036" s="294">
        <f t="shared" si="1802"/>
        <v>0</v>
      </c>
      <c r="P2036" s="294">
        <f t="shared" si="1802"/>
        <v>0</v>
      </c>
      <c r="Q2036" s="294">
        <f t="shared" si="1802"/>
        <v>0</v>
      </c>
      <c r="R2036" s="297">
        <f t="shared" si="1729"/>
        <v>0</v>
      </c>
      <c r="S2036" s="294">
        <f t="shared" si="1803"/>
        <v>1696846946</v>
      </c>
      <c r="T2036" s="294">
        <f t="shared" si="1803"/>
        <v>0</v>
      </c>
      <c r="U2036" s="294">
        <f t="shared" si="1803"/>
        <v>0</v>
      </c>
      <c r="V2036" s="294">
        <f t="shared" si="1803"/>
        <v>0</v>
      </c>
      <c r="W2036" s="294">
        <f t="shared" si="1803"/>
        <v>0</v>
      </c>
      <c r="X2036" s="294">
        <f t="shared" si="1803"/>
        <v>0</v>
      </c>
      <c r="Y2036" s="294">
        <f t="shared" si="1803"/>
        <v>0</v>
      </c>
      <c r="Z2036" s="294">
        <f t="shared" si="1803"/>
        <v>0</v>
      </c>
      <c r="AA2036" s="105">
        <f t="shared" si="1794"/>
        <v>1696846946</v>
      </c>
      <c r="AB2036" s="105">
        <f t="shared" si="1732"/>
        <v>1696846946</v>
      </c>
      <c r="AC2036" s="104">
        <f t="shared" si="1733"/>
        <v>1</v>
      </c>
    </row>
    <row r="2037" spans="1:29" ht="15.75" x14ac:dyDescent="0.2">
      <c r="B2037" s="134" t="s">
        <v>1886</v>
      </c>
      <c r="C2037" s="137" t="s">
        <v>1202</v>
      </c>
      <c r="D2037" s="296">
        <v>0</v>
      </c>
      <c r="E2037" s="285">
        <f>SUM('ADICIONES  2018'!C2037:M2037)</f>
        <v>1696846946</v>
      </c>
      <c r="F2037" s="287"/>
      <c r="G2037" s="287"/>
      <c r="H2037" s="287"/>
      <c r="I2037" s="287"/>
      <c r="J2037" s="287"/>
      <c r="K2037" s="296">
        <f t="shared" si="1784"/>
        <v>1696846946</v>
      </c>
      <c r="L2037" s="287"/>
      <c r="M2037" s="287"/>
      <c r="N2037" s="287"/>
      <c r="O2037" s="287"/>
      <c r="P2037" s="287"/>
      <c r="Q2037" s="287"/>
      <c r="R2037" s="296">
        <f t="shared" si="1729"/>
        <v>0</v>
      </c>
      <c r="S2037" s="287">
        <v>1696846946</v>
      </c>
      <c r="T2037" s="287"/>
      <c r="U2037" s="287"/>
      <c r="V2037" s="287"/>
      <c r="W2037" s="287"/>
      <c r="X2037" s="287"/>
      <c r="Y2037" s="287"/>
      <c r="Z2037" s="287"/>
      <c r="AA2037" s="287">
        <f t="shared" si="1794"/>
        <v>1696846946</v>
      </c>
      <c r="AB2037" s="287">
        <f t="shared" si="1732"/>
        <v>1696846946</v>
      </c>
      <c r="AC2037" s="104">
        <f t="shared" si="1733"/>
        <v>1</v>
      </c>
    </row>
    <row r="2038" spans="1:29" ht="42.75" hidden="1" x14ac:dyDescent="0.2">
      <c r="B2038" s="134" t="s">
        <v>995</v>
      </c>
      <c r="C2038" s="137" t="s">
        <v>1887</v>
      </c>
      <c r="D2038" s="296">
        <v>0</v>
      </c>
      <c r="E2038" s="285">
        <f>SUM('ADICIONES  2018'!C2038:M2038)</f>
        <v>0</v>
      </c>
      <c r="F2038" s="287"/>
      <c r="G2038" s="287"/>
      <c r="H2038" s="287"/>
      <c r="I2038" s="287"/>
      <c r="J2038" s="287"/>
      <c r="K2038" s="296">
        <f t="shared" si="1784"/>
        <v>0</v>
      </c>
      <c r="L2038" s="287"/>
      <c r="M2038" s="287"/>
      <c r="N2038" s="287"/>
      <c r="O2038" s="287"/>
      <c r="P2038" s="287"/>
      <c r="Q2038" s="287"/>
      <c r="R2038" s="296">
        <f t="shared" si="1729"/>
        <v>0</v>
      </c>
      <c r="S2038" s="287">
        <v>0</v>
      </c>
      <c r="T2038" s="287"/>
      <c r="U2038" s="287"/>
      <c r="V2038" s="287"/>
      <c r="W2038" s="287"/>
      <c r="X2038" s="287"/>
      <c r="Y2038" s="287"/>
      <c r="Z2038" s="287"/>
      <c r="AA2038" s="287">
        <f t="shared" si="1794"/>
        <v>0</v>
      </c>
      <c r="AB2038" s="287">
        <f t="shared" si="1732"/>
        <v>0</v>
      </c>
      <c r="AC2038" s="104" t="e">
        <f t="shared" si="1733"/>
        <v>#DIV/0!</v>
      </c>
    </row>
    <row r="2039" spans="1:29" s="79" customFormat="1" ht="31.5" x14ac:dyDescent="0.2">
      <c r="A2039" s="363">
        <v>1</v>
      </c>
      <c r="B2039" s="133" t="s">
        <v>310</v>
      </c>
      <c r="C2039" s="138" t="s">
        <v>105</v>
      </c>
      <c r="D2039" s="294">
        <f>+D2040</f>
        <v>261000000</v>
      </c>
      <c r="E2039" s="105">
        <f>SUM('ADICIONES  2018'!C2039:M2039)</f>
        <v>150000000</v>
      </c>
      <c r="F2039" s="294">
        <f t="shared" ref="F2039:J2039" si="1804">+F2040</f>
        <v>0</v>
      </c>
      <c r="G2039" s="294">
        <f t="shared" si="1804"/>
        <v>0</v>
      </c>
      <c r="H2039" s="294">
        <f t="shared" si="1804"/>
        <v>0</v>
      </c>
      <c r="I2039" s="294">
        <f t="shared" si="1804"/>
        <v>0</v>
      </c>
      <c r="J2039" s="294">
        <f t="shared" si="1804"/>
        <v>0</v>
      </c>
      <c r="K2039" s="297">
        <f t="shared" si="1784"/>
        <v>411000000</v>
      </c>
      <c r="L2039" s="294">
        <f t="shared" ref="L2039:Q2039" si="1805">+L2040</f>
        <v>28726772.309999999</v>
      </c>
      <c r="M2039" s="294">
        <f t="shared" si="1805"/>
        <v>39474246.390000001</v>
      </c>
      <c r="N2039" s="294">
        <f t="shared" si="1805"/>
        <v>42123522</v>
      </c>
      <c r="O2039" s="294">
        <f t="shared" si="1805"/>
        <v>40138428</v>
      </c>
      <c r="P2039" s="294">
        <f t="shared" si="1805"/>
        <v>41347791</v>
      </c>
      <c r="Q2039" s="294">
        <f t="shared" si="1805"/>
        <v>45584907.579999998</v>
      </c>
      <c r="R2039" s="297">
        <f t="shared" si="1729"/>
        <v>237395667.27999997</v>
      </c>
      <c r="S2039" s="294">
        <f t="shared" ref="S2039:Z2039" si="1806">+S2040</f>
        <v>53232085</v>
      </c>
      <c r="T2039" s="294">
        <f t="shared" si="1806"/>
        <v>63928835</v>
      </c>
      <c r="U2039" s="294">
        <f t="shared" si="1806"/>
        <v>61889835.979999997</v>
      </c>
      <c r="V2039" s="294">
        <f t="shared" si="1806"/>
        <v>59679770</v>
      </c>
      <c r="W2039" s="294">
        <f t="shared" si="1806"/>
        <v>62682113.82</v>
      </c>
      <c r="X2039" s="294">
        <f t="shared" si="1806"/>
        <v>0</v>
      </c>
      <c r="Y2039" s="294">
        <f t="shared" si="1806"/>
        <v>0</v>
      </c>
      <c r="Z2039" s="294">
        <f t="shared" si="1806"/>
        <v>0</v>
      </c>
      <c r="AA2039" s="105">
        <f t="shared" si="1794"/>
        <v>301412639.80000001</v>
      </c>
      <c r="AB2039" s="105">
        <f t="shared" si="1732"/>
        <v>538808307.07999992</v>
      </c>
      <c r="AC2039" s="104">
        <f t="shared" si="1733"/>
        <v>1.3109691169829683</v>
      </c>
    </row>
    <row r="2040" spans="1:29" s="79" customFormat="1" ht="31.5" x14ac:dyDescent="0.2">
      <c r="A2040" s="363"/>
      <c r="B2040" s="133" t="s">
        <v>311</v>
      </c>
      <c r="C2040" s="138" t="s">
        <v>108</v>
      </c>
      <c r="D2040" s="294">
        <f>+D2041+D2044</f>
        <v>261000000</v>
      </c>
      <c r="E2040" s="105">
        <f>SUM('ADICIONES  2018'!C2040:M2040)</f>
        <v>150000000</v>
      </c>
      <c r="F2040" s="294">
        <f t="shared" ref="F2040:J2040" si="1807">+F2041+F2044</f>
        <v>0</v>
      </c>
      <c r="G2040" s="294">
        <f t="shared" si="1807"/>
        <v>0</v>
      </c>
      <c r="H2040" s="294">
        <f t="shared" si="1807"/>
        <v>0</v>
      </c>
      <c r="I2040" s="294">
        <f t="shared" si="1807"/>
        <v>0</v>
      </c>
      <c r="J2040" s="294">
        <f t="shared" si="1807"/>
        <v>0</v>
      </c>
      <c r="K2040" s="297">
        <f t="shared" si="1784"/>
        <v>411000000</v>
      </c>
      <c r="L2040" s="294">
        <f t="shared" ref="L2040:Q2040" si="1808">+L2041+L2044</f>
        <v>28726772.309999999</v>
      </c>
      <c r="M2040" s="294">
        <f t="shared" si="1808"/>
        <v>39474246.390000001</v>
      </c>
      <c r="N2040" s="294">
        <f t="shared" si="1808"/>
        <v>42123522</v>
      </c>
      <c r="O2040" s="294">
        <f t="shared" si="1808"/>
        <v>40138428</v>
      </c>
      <c r="P2040" s="294">
        <f t="shared" si="1808"/>
        <v>41347791</v>
      </c>
      <c r="Q2040" s="294">
        <f t="shared" si="1808"/>
        <v>45584907.579999998</v>
      </c>
      <c r="R2040" s="297">
        <f t="shared" si="1729"/>
        <v>237395667.27999997</v>
      </c>
      <c r="S2040" s="294">
        <f t="shared" ref="S2040:Z2040" si="1809">+S2041+S2044</f>
        <v>53232085</v>
      </c>
      <c r="T2040" s="294">
        <f t="shared" si="1809"/>
        <v>63928835</v>
      </c>
      <c r="U2040" s="294">
        <f t="shared" si="1809"/>
        <v>61889835.979999997</v>
      </c>
      <c r="V2040" s="294">
        <f t="shared" si="1809"/>
        <v>59679770</v>
      </c>
      <c r="W2040" s="294">
        <f t="shared" si="1809"/>
        <v>62682113.82</v>
      </c>
      <c r="X2040" s="294">
        <f t="shared" si="1809"/>
        <v>0</v>
      </c>
      <c r="Y2040" s="294">
        <f t="shared" si="1809"/>
        <v>0</v>
      </c>
      <c r="Z2040" s="294">
        <f t="shared" si="1809"/>
        <v>0</v>
      </c>
      <c r="AA2040" s="105">
        <f t="shared" si="1794"/>
        <v>301412639.80000001</v>
      </c>
      <c r="AB2040" s="105">
        <f t="shared" si="1732"/>
        <v>538808307.07999992</v>
      </c>
      <c r="AC2040" s="104">
        <f t="shared" si="1733"/>
        <v>1.3109691169829683</v>
      </c>
    </row>
    <row r="2041" spans="1:29" s="79" customFormat="1" ht="47.25" x14ac:dyDescent="0.2">
      <c r="A2041" s="363"/>
      <c r="B2041" s="133" t="s">
        <v>811</v>
      </c>
      <c r="C2041" s="138" t="s">
        <v>901</v>
      </c>
      <c r="D2041" s="294">
        <f>+D2042</f>
        <v>100000000</v>
      </c>
      <c r="E2041" s="105">
        <f>SUM('ADICIONES  2018'!C2041:M2041)</f>
        <v>150000000</v>
      </c>
      <c r="F2041" s="294">
        <f t="shared" ref="F2041:J2042" si="1810">+F2042</f>
        <v>0</v>
      </c>
      <c r="G2041" s="294">
        <f t="shared" si="1810"/>
        <v>0</v>
      </c>
      <c r="H2041" s="294">
        <f t="shared" si="1810"/>
        <v>0</v>
      </c>
      <c r="I2041" s="294">
        <f t="shared" si="1810"/>
        <v>0</v>
      </c>
      <c r="J2041" s="294">
        <f t="shared" si="1810"/>
        <v>0</v>
      </c>
      <c r="K2041" s="297">
        <f t="shared" si="1784"/>
        <v>250000000</v>
      </c>
      <c r="L2041" s="294">
        <f t="shared" ref="L2041:Q2042" si="1811">+L2042</f>
        <v>21656764.309999999</v>
      </c>
      <c r="M2041" s="294">
        <f t="shared" si="1811"/>
        <v>28535805.390000001</v>
      </c>
      <c r="N2041" s="294">
        <f t="shared" si="1811"/>
        <v>31171932</v>
      </c>
      <c r="O2041" s="294">
        <f t="shared" si="1811"/>
        <v>29168452</v>
      </c>
      <c r="P2041" s="294">
        <f t="shared" si="1811"/>
        <v>30259905</v>
      </c>
      <c r="Q2041" s="294">
        <f t="shared" si="1811"/>
        <v>31286373.579999998</v>
      </c>
      <c r="R2041" s="297">
        <f t="shared" si="1729"/>
        <v>172079232.27999997</v>
      </c>
      <c r="S2041" s="294">
        <f t="shared" ref="S2041:Z2042" si="1812">+S2042</f>
        <v>35302907</v>
      </c>
      <c r="T2041" s="294">
        <f t="shared" si="1812"/>
        <v>34779389</v>
      </c>
      <c r="U2041" s="294">
        <f t="shared" si="1812"/>
        <v>34018379.979999997</v>
      </c>
      <c r="V2041" s="294">
        <f t="shared" si="1812"/>
        <v>31726344</v>
      </c>
      <c r="W2041" s="294">
        <f t="shared" si="1812"/>
        <v>35889382</v>
      </c>
      <c r="X2041" s="294">
        <f t="shared" si="1812"/>
        <v>0</v>
      </c>
      <c r="Y2041" s="294">
        <f t="shared" si="1812"/>
        <v>0</v>
      </c>
      <c r="Z2041" s="294">
        <f t="shared" si="1812"/>
        <v>0</v>
      </c>
      <c r="AA2041" s="105">
        <f t="shared" si="1794"/>
        <v>171716401.97999999</v>
      </c>
      <c r="AB2041" s="105">
        <f t="shared" si="1732"/>
        <v>343795634.25999999</v>
      </c>
      <c r="AC2041" s="104">
        <f t="shared" si="1733"/>
        <v>1.3751825370399999</v>
      </c>
    </row>
    <row r="2042" spans="1:29" s="79" customFormat="1" ht="47.25" x14ac:dyDescent="0.2">
      <c r="A2042" s="363"/>
      <c r="B2042" s="133" t="s">
        <v>902</v>
      </c>
      <c r="C2042" s="138" t="s">
        <v>903</v>
      </c>
      <c r="D2042" s="294">
        <f>+D2043</f>
        <v>100000000</v>
      </c>
      <c r="E2042" s="105">
        <f>SUM('ADICIONES  2018'!C2042:M2042)</f>
        <v>150000000</v>
      </c>
      <c r="F2042" s="294">
        <f t="shared" si="1810"/>
        <v>0</v>
      </c>
      <c r="G2042" s="294">
        <f t="shared" si="1810"/>
        <v>0</v>
      </c>
      <c r="H2042" s="294">
        <f t="shared" si="1810"/>
        <v>0</v>
      </c>
      <c r="I2042" s="294">
        <f t="shared" si="1810"/>
        <v>0</v>
      </c>
      <c r="J2042" s="294">
        <f t="shared" si="1810"/>
        <v>0</v>
      </c>
      <c r="K2042" s="297">
        <f t="shared" si="1784"/>
        <v>250000000</v>
      </c>
      <c r="L2042" s="294">
        <f t="shared" si="1811"/>
        <v>21656764.309999999</v>
      </c>
      <c r="M2042" s="294">
        <f t="shared" si="1811"/>
        <v>28535805.390000001</v>
      </c>
      <c r="N2042" s="294">
        <f t="shared" si="1811"/>
        <v>31171932</v>
      </c>
      <c r="O2042" s="294">
        <f t="shared" si="1811"/>
        <v>29168452</v>
      </c>
      <c r="P2042" s="294">
        <f t="shared" si="1811"/>
        <v>30259905</v>
      </c>
      <c r="Q2042" s="294">
        <f t="shared" si="1811"/>
        <v>31286373.579999998</v>
      </c>
      <c r="R2042" s="297">
        <f t="shared" si="1729"/>
        <v>172079232.27999997</v>
      </c>
      <c r="S2042" s="294">
        <f t="shared" si="1812"/>
        <v>35302907</v>
      </c>
      <c r="T2042" s="294">
        <f t="shared" si="1812"/>
        <v>34779389</v>
      </c>
      <c r="U2042" s="294">
        <f t="shared" si="1812"/>
        <v>34018379.979999997</v>
      </c>
      <c r="V2042" s="294">
        <f t="shared" si="1812"/>
        <v>31726344</v>
      </c>
      <c r="W2042" s="294">
        <f t="shared" si="1812"/>
        <v>35889382</v>
      </c>
      <c r="X2042" s="294">
        <f t="shared" si="1812"/>
        <v>0</v>
      </c>
      <c r="Y2042" s="294">
        <f t="shared" si="1812"/>
        <v>0</v>
      </c>
      <c r="Z2042" s="294">
        <f t="shared" si="1812"/>
        <v>0</v>
      </c>
      <c r="AA2042" s="105">
        <f t="shared" si="1794"/>
        <v>171716401.97999999</v>
      </c>
      <c r="AB2042" s="105">
        <f t="shared" si="1732"/>
        <v>343795634.25999999</v>
      </c>
      <c r="AC2042" s="104">
        <f t="shared" si="1733"/>
        <v>1.3751825370399999</v>
      </c>
    </row>
    <row r="2043" spans="1:29" x14ac:dyDescent="0.2">
      <c r="B2043" s="134" t="s">
        <v>904</v>
      </c>
      <c r="C2043" s="137" t="s">
        <v>905</v>
      </c>
      <c r="D2043" s="296">
        <v>100000000</v>
      </c>
      <c r="E2043" s="285">
        <f>SUM('ADICIONES  2018'!C2043:M2043)</f>
        <v>150000000</v>
      </c>
      <c r="F2043" s="287"/>
      <c r="G2043" s="287"/>
      <c r="H2043" s="287"/>
      <c r="I2043" s="287"/>
      <c r="J2043" s="287"/>
      <c r="K2043" s="296">
        <f t="shared" si="1784"/>
        <v>250000000</v>
      </c>
      <c r="L2043" s="287">
        <v>21656764.309999999</v>
      </c>
      <c r="M2043" s="287">
        <v>28535805.390000001</v>
      </c>
      <c r="N2043" s="287">
        <v>31171932</v>
      </c>
      <c r="O2043" s="287">
        <v>29168452</v>
      </c>
      <c r="P2043" s="287">
        <v>30259905</v>
      </c>
      <c r="Q2043" s="287">
        <v>31286373.579999998</v>
      </c>
      <c r="R2043" s="296">
        <f t="shared" si="1729"/>
        <v>172079232.27999997</v>
      </c>
      <c r="S2043" s="287">
        <v>35302907</v>
      </c>
      <c r="T2043" s="287">
        <v>34779389</v>
      </c>
      <c r="U2043" s="287">
        <v>34018379.979999997</v>
      </c>
      <c r="V2043" s="287">
        <v>31726344</v>
      </c>
      <c r="W2043" s="287">
        <v>35889382</v>
      </c>
      <c r="X2043" s="287"/>
      <c r="Y2043" s="287"/>
      <c r="Z2043" s="287"/>
      <c r="AA2043" s="287">
        <f t="shared" si="1794"/>
        <v>171716401.97999999</v>
      </c>
      <c r="AB2043" s="287">
        <f t="shared" si="1732"/>
        <v>343795634.25999999</v>
      </c>
      <c r="AC2043" s="113">
        <f t="shared" si="1733"/>
        <v>1.3751825370399999</v>
      </c>
    </row>
    <row r="2044" spans="1:29" s="79" customFormat="1" ht="47.25" x14ac:dyDescent="0.2">
      <c r="A2044" s="363"/>
      <c r="B2044" s="133" t="s">
        <v>312</v>
      </c>
      <c r="C2044" s="138" t="s">
        <v>906</v>
      </c>
      <c r="D2044" s="294">
        <f>SUM(D2045:D2047)</f>
        <v>161000000</v>
      </c>
      <c r="E2044" s="105">
        <f>SUM('ADICIONES  2018'!C2044:M2044)</f>
        <v>0</v>
      </c>
      <c r="F2044" s="294">
        <f t="shared" ref="F2044:J2044" si="1813">SUM(F2045:F2047)</f>
        <v>0</v>
      </c>
      <c r="G2044" s="294">
        <f t="shared" si="1813"/>
        <v>0</v>
      </c>
      <c r="H2044" s="294">
        <f t="shared" si="1813"/>
        <v>0</v>
      </c>
      <c r="I2044" s="294">
        <f t="shared" si="1813"/>
        <v>0</v>
      </c>
      <c r="J2044" s="294">
        <f t="shared" si="1813"/>
        <v>0</v>
      </c>
      <c r="K2044" s="297">
        <f t="shared" si="1784"/>
        <v>161000000</v>
      </c>
      <c r="L2044" s="294">
        <f t="shared" ref="L2044:Q2044" si="1814">SUM(L2045:L2047)</f>
        <v>7070008</v>
      </c>
      <c r="M2044" s="294">
        <f t="shared" si="1814"/>
        <v>10938441</v>
      </c>
      <c r="N2044" s="294">
        <f t="shared" si="1814"/>
        <v>10951590</v>
      </c>
      <c r="O2044" s="294">
        <f t="shared" si="1814"/>
        <v>10969976</v>
      </c>
      <c r="P2044" s="294">
        <f t="shared" si="1814"/>
        <v>11087886</v>
      </c>
      <c r="Q2044" s="294">
        <f t="shared" si="1814"/>
        <v>14298534</v>
      </c>
      <c r="R2044" s="294">
        <f t="shared" si="1729"/>
        <v>65316435</v>
      </c>
      <c r="S2044" s="294">
        <f t="shared" ref="S2044:Z2044" si="1815">SUM(S2045:S2047)</f>
        <v>17929178</v>
      </c>
      <c r="T2044" s="294">
        <f t="shared" si="1815"/>
        <v>29149446</v>
      </c>
      <c r="U2044" s="294">
        <f t="shared" si="1815"/>
        <v>27871456</v>
      </c>
      <c r="V2044" s="294">
        <f t="shared" si="1815"/>
        <v>27953426</v>
      </c>
      <c r="W2044" s="294">
        <f t="shared" si="1815"/>
        <v>26792731.82</v>
      </c>
      <c r="X2044" s="294">
        <f t="shared" si="1815"/>
        <v>0</v>
      </c>
      <c r="Y2044" s="294">
        <f t="shared" si="1815"/>
        <v>0</v>
      </c>
      <c r="Z2044" s="294">
        <f t="shared" si="1815"/>
        <v>0</v>
      </c>
      <c r="AA2044" s="105">
        <f t="shared" si="1794"/>
        <v>129696237.81999999</v>
      </c>
      <c r="AB2044" s="105">
        <f t="shared" si="1732"/>
        <v>195012672.81999999</v>
      </c>
      <c r="AC2044" s="104">
        <f t="shared" si="1733"/>
        <v>1.2112588373913042</v>
      </c>
    </row>
    <row r="2045" spans="1:29" ht="28.5" hidden="1" x14ac:dyDescent="0.2">
      <c r="B2045" s="134" t="s">
        <v>314</v>
      </c>
      <c r="C2045" s="137" t="s">
        <v>906</v>
      </c>
      <c r="D2045" s="296">
        <v>0</v>
      </c>
      <c r="E2045" s="285">
        <f>SUM('ADICIONES  2018'!C2045:M2045)</f>
        <v>0</v>
      </c>
      <c r="F2045" s="287"/>
      <c r="G2045" s="287"/>
      <c r="H2045" s="287"/>
      <c r="I2045" s="287"/>
      <c r="J2045" s="287"/>
      <c r="K2045" s="296">
        <f t="shared" si="1784"/>
        <v>0</v>
      </c>
      <c r="L2045" s="287">
        <v>0</v>
      </c>
      <c r="M2045" s="287">
        <v>0</v>
      </c>
      <c r="N2045" s="287"/>
      <c r="O2045" s="287">
        <v>0</v>
      </c>
      <c r="P2045" s="287">
        <v>0</v>
      </c>
      <c r="Q2045" s="287">
        <v>0</v>
      </c>
      <c r="R2045" s="296">
        <f t="shared" si="1729"/>
        <v>0</v>
      </c>
      <c r="S2045" s="287">
        <v>0</v>
      </c>
      <c r="T2045" s="287">
        <v>0</v>
      </c>
      <c r="U2045" s="287">
        <v>0</v>
      </c>
      <c r="V2045" s="287">
        <v>0</v>
      </c>
      <c r="W2045" s="287">
        <v>0</v>
      </c>
      <c r="X2045" s="287"/>
      <c r="Y2045" s="287"/>
      <c r="Z2045" s="287"/>
      <c r="AA2045" s="287">
        <f t="shared" si="1794"/>
        <v>0</v>
      </c>
      <c r="AB2045" s="287">
        <f t="shared" si="1732"/>
        <v>0</v>
      </c>
      <c r="AC2045" s="104" t="e">
        <f t="shared" si="1733"/>
        <v>#DIV/0!</v>
      </c>
    </row>
    <row r="2046" spans="1:29" ht="28.5" x14ac:dyDescent="0.2">
      <c r="B2046" s="134" t="s">
        <v>314</v>
      </c>
      <c r="C2046" s="137" t="s">
        <v>906</v>
      </c>
      <c r="D2046" s="296">
        <v>160000000</v>
      </c>
      <c r="E2046" s="285">
        <f>SUM('ADICIONES  2018'!C2046:M2046)</f>
        <v>0</v>
      </c>
      <c r="F2046" s="287"/>
      <c r="G2046" s="287"/>
      <c r="H2046" s="287"/>
      <c r="I2046" s="287"/>
      <c r="J2046" s="287"/>
      <c r="K2046" s="296">
        <f t="shared" si="1784"/>
        <v>160000000</v>
      </c>
      <c r="L2046" s="287">
        <v>6939073</v>
      </c>
      <c r="M2046" s="287">
        <v>10806464</v>
      </c>
      <c r="N2046" s="287">
        <v>10819475</v>
      </c>
      <c r="O2046" s="287">
        <v>10837507</v>
      </c>
      <c r="P2046" s="287">
        <v>10954485</v>
      </c>
      <c r="Q2046" s="287">
        <v>14162709</v>
      </c>
      <c r="R2046" s="296">
        <f t="shared" si="1729"/>
        <v>64519713</v>
      </c>
      <c r="S2046" s="287">
        <v>17791218</v>
      </c>
      <c r="T2046" s="287">
        <v>29011342</v>
      </c>
      <c r="U2046" s="287">
        <v>27731580</v>
      </c>
      <c r="V2046" s="287">
        <v>27807590</v>
      </c>
      <c r="W2046" s="287">
        <v>26640432.82</v>
      </c>
      <c r="X2046" s="287"/>
      <c r="Y2046" s="287"/>
      <c r="Z2046" s="287"/>
      <c r="AA2046" s="287">
        <f t="shared" si="1794"/>
        <v>128982162.81999999</v>
      </c>
      <c r="AB2046" s="287">
        <f t="shared" si="1732"/>
        <v>193501875.81999999</v>
      </c>
      <c r="AC2046" s="113">
        <f t="shared" si="1733"/>
        <v>1.209386723875</v>
      </c>
    </row>
    <row r="2047" spans="1:29" ht="29.25" thickBot="1" x14ac:dyDescent="0.25">
      <c r="B2047" s="135" t="s">
        <v>317</v>
      </c>
      <c r="C2047" s="274" t="s">
        <v>1888</v>
      </c>
      <c r="D2047" s="298">
        <v>1000000</v>
      </c>
      <c r="E2047" s="285">
        <f>SUM('ADICIONES  2018'!C2047:M2047)</f>
        <v>0</v>
      </c>
      <c r="F2047" s="288"/>
      <c r="G2047" s="288"/>
      <c r="H2047" s="288"/>
      <c r="I2047" s="288"/>
      <c r="J2047" s="288"/>
      <c r="K2047" s="298">
        <f t="shared" si="1784"/>
        <v>1000000</v>
      </c>
      <c r="L2047" s="288">
        <v>130935</v>
      </c>
      <c r="M2047" s="288">
        <v>131977</v>
      </c>
      <c r="N2047" s="288">
        <v>132115</v>
      </c>
      <c r="O2047" s="288">
        <v>132469</v>
      </c>
      <c r="P2047" s="288">
        <v>133401</v>
      </c>
      <c r="Q2047" s="288">
        <v>135825</v>
      </c>
      <c r="R2047" s="298">
        <f t="shared" si="1729"/>
        <v>796722</v>
      </c>
      <c r="S2047" s="288">
        <v>137960</v>
      </c>
      <c r="T2047" s="288">
        <v>138104</v>
      </c>
      <c r="U2047" s="288">
        <v>139876</v>
      </c>
      <c r="V2047" s="288">
        <v>145836</v>
      </c>
      <c r="W2047" s="288">
        <v>152299</v>
      </c>
      <c r="X2047" s="288"/>
      <c r="Y2047" s="288"/>
      <c r="Z2047" s="288"/>
      <c r="AA2047" s="288">
        <f t="shared" si="1794"/>
        <v>714075</v>
      </c>
      <c r="AB2047" s="288">
        <f t="shared" si="1732"/>
        <v>1510797</v>
      </c>
      <c r="AC2047" s="338">
        <f t="shared" si="1733"/>
        <v>1.5107969999999999</v>
      </c>
    </row>
    <row r="2048" spans="1:29" s="79" customFormat="1" ht="20.25" thickBot="1" x14ac:dyDescent="0.25">
      <c r="A2048" s="363">
        <v>1</v>
      </c>
      <c r="B2048" s="416" t="s">
        <v>26</v>
      </c>
      <c r="C2048" s="417"/>
      <c r="D2048" s="383">
        <f>+D1990</f>
        <v>522208495081</v>
      </c>
      <c r="E2048" s="384">
        <f t="shared" ref="E2048:AB2048" si="1816">+E1990</f>
        <v>13516566917</v>
      </c>
      <c r="F2048" s="383">
        <f t="shared" si="1816"/>
        <v>0</v>
      </c>
      <c r="G2048" s="383">
        <f t="shared" si="1816"/>
        <v>0</v>
      </c>
      <c r="H2048" s="383">
        <f t="shared" si="1816"/>
        <v>0</v>
      </c>
      <c r="I2048" s="383">
        <f t="shared" si="1816"/>
        <v>0</v>
      </c>
      <c r="J2048" s="383">
        <f t="shared" si="1816"/>
        <v>0</v>
      </c>
      <c r="K2048" s="383">
        <f t="shared" si="1816"/>
        <v>535725061998</v>
      </c>
      <c r="L2048" s="383">
        <f t="shared" si="1816"/>
        <v>37773099177.309998</v>
      </c>
      <c r="M2048" s="383">
        <f t="shared" si="1816"/>
        <v>33443485307.389999</v>
      </c>
      <c r="N2048" s="383">
        <f t="shared" si="1816"/>
        <v>43885047325</v>
      </c>
      <c r="O2048" s="383">
        <f t="shared" si="1816"/>
        <v>37342432702</v>
      </c>
      <c r="P2048" s="383">
        <f t="shared" si="1816"/>
        <v>36688025197</v>
      </c>
      <c r="Q2048" s="383">
        <f t="shared" si="1816"/>
        <v>43542580430.580002</v>
      </c>
      <c r="R2048" s="383">
        <f t="shared" si="1816"/>
        <v>232674670139.28003</v>
      </c>
      <c r="S2048" s="383">
        <f t="shared" si="1816"/>
        <v>74895888799.119995</v>
      </c>
      <c r="T2048" s="383">
        <f t="shared" si="1816"/>
        <v>35297251320</v>
      </c>
      <c r="U2048" s="383">
        <f t="shared" si="1816"/>
        <v>35555303837.480003</v>
      </c>
      <c r="V2048" s="383">
        <f t="shared" si="1816"/>
        <v>34202972986.5</v>
      </c>
      <c r="W2048" s="383">
        <f t="shared" si="1816"/>
        <v>44774202922.639999</v>
      </c>
      <c r="X2048" s="383">
        <f t="shared" si="1816"/>
        <v>0</v>
      </c>
      <c r="Y2048" s="383">
        <f t="shared" si="1816"/>
        <v>0</v>
      </c>
      <c r="Z2048" s="383">
        <f t="shared" si="1816"/>
        <v>0</v>
      </c>
      <c r="AA2048" s="383">
        <f t="shared" si="1816"/>
        <v>224725619865.73999</v>
      </c>
      <c r="AB2048" s="383">
        <f t="shared" si="1816"/>
        <v>457400290005.02002</v>
      </c>
      <c r="AC2048" s="252">
        <f t="shared" si="1733"/>
        <v>0.85379669993248819</v>
      </c>
    </row>
    <row r="2049" spans="1:29" ht="20.25" thickBot="1" x14ac:dyDescent="0.25">
      <c r="A2049" s="156">
        <v>1</v>
      </c>
      <c r="B2049" s="418" t="s">
        <v>49</v>
      </c>
      <c r="C2049" s="419"/>
      <c r="D2049" s="384">
        <f t="shared" ref="D2049:AB2049" si="1817">+D1370+D1946+D2048+D1983</f>
        <v>1247384580885.1699</v>
      </c>
      <c r="E2049" s="384">
        <f t="shared" si="1817"/>
        <v>598668657395</v>
      </c>
      <c r="F2049" s="384">
        <f t="shared" si="1817"/>
        <v>2995797538.5299997</v>
      </c>
      <c r="G2049" s="384">
        <f t="shared" si="1817"/>
        <v>0</v>
      </c>
      <c r="H2049" s="384">
        <f t="shared" si="1817"/>
        <v>0</v>
      </c>
      <c r="I2049" s="384">
        <f t="shared" si="1817"/>
        <v>0</v>
      </c>
      <c r="J2049" s="384">
        <f t="shared" si="1817"/>
        <v>0</v>
      </c>
      <c r="K2049" s="384">
        <f t="shared" si="1817"/>
        <v>1843057440741.6401</v>
      </c>
      <c r="L2049" s="384">
        <f t="shared" si="1817"/>
        <v>99248804284.12999</v>
      </c>
      <c r="M2049" s="384">
        <f t="shared" si="1817"/>
        <v>97344905555.979996</v>
      </c>
      <c r="N2049" s="384">
        <f t="shared" si="1817"/>
        <v>96958360679.729996</v>
      </c>
      <c r="O2049" s="384">
        <f t="shared" si="1817"/>
        <v>114909623088.69</v>
      </c>
      <c r="P2049" s="384">
        <f t="shared" si="1817"/>
        <v>335067818201.85004</v>
      </c>
      <c r="Q2049" s="384">
        <f t="shared" si="1817"/>
        <v>101361163473.90001</v>
      </c>
      <c r="R2049" s="384">
        <f t="shared" si="1817"/>
        <v>844890675284.28015</v>
      </c>
      <c r="S2049" s="384">
        <f t="shared" si="1817"/>
        <v>185883109305.40997</v>
      </c>
      <c r="T2049" s="384">
        <f t="shared" si="1817"/>
        <v>85948003584.290009</v>
      </c>
      <c r="U2049" s="384">
        <f t="shared" si="1817"/>
        <v>183146939081.89005</v>
      </c>
      <c r="V2049" s="384">
        <f t="shared" si="1817"/>
        <v>79258524424.180008</v>
      </c>
      <c r="W2049" s="384">
        <f t="shared" si="1817"/>
        <v>142438979614.72998</v>
      </c>
      <c r="X2049" s="384">
        <f t="shared" si="1817"/>
        <v>0</v>
      </c>
      <c r="Y2049" s="384">
        <f t="shared" si="1817"/>
        <v>-10726563515.870001</v>
      </c>
      <c r="Z2049" s="384">
        <f t="shared" si="1817"/>
        <v>0</v>
      </c>
      <c r="AA2049" s="384">
        <f t="shared" si="1817"/>
        <v>665948992494.63013</v>
      </c>
      <c r="AB2049" s="384">
        <f t="shared" si="1817"/>
        <v>1510839667778.9102</v>
      </c>
      <c r="AC2049" s="114">
        <f>AB2049/K2049</f>
        <v>0.81974638141009504</v>
      </c>
    </row>
    <row r="2050" spans="1:29" x14ac:dyDescent="0.2">
      <c r="A2050" s="156">
        <v>1</v>
      </c>
      <c r="B2050" s="420" t="s">
        <v>2641</v>
      </c>
      <c r="C2050" s="421"/>
      <c r="D2050" s="421"/>
      <c r="E2050" s="421"/>
      <c r="F2050" s="421"/>
      <c r="G2050" s="421"/>
      <c r="H2050" s="421"/>
      <c r="I2050" s="421"/>
      <c r="J2050" s="421"/>
      <c r="K2050" s="421"/>
      <c r="L2050" s="421"/>
      <c r="M2050" s="421"/>
      <c r="N2050" s="421"/>
      <c r="O2050" s="421"/>
      <c r="P2050" s="421"/>
      <c r="Q2050" s="421"/>
      <c r="R2050" s="421"/>
      <c r="S2050" s="421"/>
      <c r="T2050" s="421"/>
      <c r="U2050" s="421"/>
      <c r="V2050" s="421"/>
      <c r="W2050" s="421"/>
      <c r="X2050" s="421"/>
      <c r="Y2050" s="421"/>
      <c r="Z2050" s="421"/>
      <c r="AA2050" s="421"/>
      <c r="AB2050" s="421"/>
      <c r="AC2050" s="421"/>
    </row>
    <row r="2051" spans="1:29" x14ac:dyDescent="0.2">
      <c r="A2051" s="156">
        <v>1</v>
      </c>
      <c r="B2051" s="408"/>
      <c r="C2051" s="409"/>
      <c r="D2051" s="409"/>
      <c r="E2051" s="409"/>
      <c r="F2051" s="409"/>
      <c r="G2051" s="409"/>
      <c r="H2051" s="409"/>
      <c r="I2051" s="409"/>
      <c r="J2051" s="409"/>
      <c r="K2051" s="409"/>
      <c r="L2051" s="409"/>
      <c r="M2051" s="409"/>
      <c r="N2051" s="409"/>
      <c r="O2051" s="409"/>
      <c r="P2051" s="409"/>
      <c r="Q2051" s="409"/>
      <c r="R2051" s="409"/>
      <c r="S2051" s="409"/>
      <c r="T2051" s="409"/>
      <c r="U2051" s="409"/>
      <c r="V2051" s="409"/>
      <c r="W2051" s="409"/>
      <c r="X2051" s="409"/>
      <c r="Y2051" s="409"/>
      <c r="Z2051" s="409"/>
      <c r="AA2051" s="409"/>
      <c r="AB2051" s="409"/>
      <c r="AC2051" s="409"/>
    </row>
    <row r="2052" spans="1:29" x14ac:dyDescent="0.2">
      <c r="A2052" s="156"/>
      <c r="B2052" s="365"/>
      <c r="C2052" s="366"/>
      <c r="D2052" s="361"/>
      <c r="E2052" s="361"/>
      <c r="F2052" s="361"/>
      <c r="G2052" s="361"/>
      <c r="H2052" s="361"/>
      <c r="I2052" s="361"/>
      <c r="J2052" s="361"/>
      <c r="K2052" s="361"/>
      <c r="L2052" s="361"/>
      <c r="M2052" s="361"/>
      <c r="N2052" s="361"/>
      <c r="O2052" s="361"/>
      <c r="P2052" s="361"/>
      <c r="Q2052" s="361"/>
      <c r="R2052" s="361"/>
      <c r="S2052" s="361"/>
      <c r="T2052" s="361"/>
      <c r="U2052" s="361"/>
      <c r="V2052" s="361"/>
      <c r="W2052" s="361"/>
      <c r="X2052" s="361"/>
      <c r="Y2052" s="361"/>
      <c r="Z2052" s="361"/>
      <c r="AA2052" s="361"/>
      <c r="AB2052" s="362"/>
      <c r="AC2052" s="361"/>
    </row>
    <row r="2053" spans="1:29" x14ac:dyDescent="0.2">
      <c r="A2053" s="156"/>
      <c r="B2053" s="365"/>
      <c r="C2053" s="366"/>
      <c r="D2053" s="361"/>
      <c r="E2053" s="361"/>
      <c r="F2053" s="361"/>
      <c r="G2053" s="361"/>
      <c r="H2053" s="361"/>
      <c r="I2053" s="361"/>
      <c r="J2053" s="361"/>
      <c r="K2053" s="361"/>
      <c r="L2053" s="361"/>
      <c r="M2053" s="361"/>
      <c r="N2053" s="361"/>
      <c r="O2053" s="361"/>
      <c r="P2053" s="361"/>
      <c r="Q2053" s="361"/>
      <c r="R2053" s="361"/>
      <c r="S2053" s="361"/>
      <c r="T2053" s="361"/>
      <c r="U2053" s="361"/>
      <c r="V2053" s="361"/>
      <c r="W2053" s="361"/>
      <c r="X2053" s="361"/>
      <c r="Y2053" s="361"/>
      <c r="Z2053" s="361"/>
      <c r="AA2053" s="361"/>
      <c r="AB2053" s="361"/>
      <c r="AC2053" s="361"/>
    </row>
    <row r="2054" spans="1:29" x14ac:dyDescent="0.2">
      <c r="A2054" s="156">
        <v>1</v>
      </c>
      <c r="C2054" s="45"/>
      <c r="E2054" s="385"/>
      <c r="F2054" s="385"/>
      <c r="G2054" s="385"/>
      <c r="H2054" s="385"/>
      <c r="I2054" s="385"/>
      <c r="J2054" s="385"/>
      <c r="K2054" s="385"/>
      <c r="AC2054" s="42"/>
    </row>
    <row r="2055" spans="1:29" ht="15" customHeight="1" x14ac:dyDescent="0.2">
      <c r="A2055" s="156">
        <v>1</v>
      </c>
      <c r="B2055" s="410" t="s">
        <v>54</v>
      </c>
      <c r="C2055" s="410"/>
      <c r="D2055" s="410"/>
      <c r="E2055" s="410"/>
      <c r="F2055" s="410"/>
      <c r="G2055" s="410"/>
      <c r="H2055" s="410"/>
      <c r="I2055" s="410"/>
      <c r="J2055" s="410"/>
      <c r="K2055" s="410"/>
      <c r="L2055" s="410"/>
      <c r="M2055" s="410"/>
      <c r="N2055" s="410"/>
      <c r="O2055" s="410"/>
      <c r="P2055" s="410"/>
      <c r="Q2055" s="410"/>
      <c r="R2055" s="410"/>
      <c r="S2055" s="410"/>
      <c r="T2055" s="410"/>
      <c r="U2055" s="410"/>
      <c r="V2055" s="410"/>
      <c r="W2055" s="410"/>
      <c r="X2055" s="410"/>
      <c r="Y2055" s="410"/>
      <c r="Z2055" s="410"/>
      <c r="AA2055" s="410"/>
      <c r="AB2055" s="410"/>
      <c r="AC2055" s="410"/>
    </row>
    <row r="2056" spans="1:29" ht="15" customHeight="1" x14ac:dyDescent="0.2">
      <c r="A2056" s="156">
        <v>1</v>
      </c>
      <c r="B2056" s="411" t="s">
        <v>89</v>
      </c>
      <c r="C2056" s="411"/>
      <c r="D2056" s="411"/>
      <c r="E2056" s="411"/>
      <c r="F2056" s="411"/>
      <c r="G2056" s="411"/>
      <c r="H2056" s="411"/>
      <c r="I2056" s="411"/>
      <c r="J2056" s="411"/>
      <c r="K2056" s="411"/>
      <c r="L2056" s="411"/>
      <c r="M2056" s="411"/>
      <c r="N2056" s="411"/>
      <c r="O2056" s="411"/>
      <c r="P2056" s="411"/>
      <c r="Q2056" s="411"/>
      <c r="R2056" s="411"/>
      <c r="S2056" s="411"/>
      <c r="T2056" s="411"/>
      <c r="U2056" s="411"/>
      <c r="V2056" s="411"/>
      <c r="W2056" s="411"/>
      <c r="X2056" s="411"/>
      <c r="Y2056" s="411"/>
      <c r="Z2056" s="411"/>
      <c r="AA2056" s="411"/>
      <c r="AB2056" s="411"/>
      <c r="AC2056" s="411"/>
    </row>
    <row r="2057" spans="1:29" x14ac:dyDescent="0.2">
      <c r="E2057" s="385"/>
      <c r="F2057" s="385"/>
      <c r="G2057" s="385"/>
      <c r="H2057" s="385"/>
    </row>
    <row r="2058" spans="1:29" x14ac:dyDescent="0.2">
      <c r="E2058" s="385"/>
      <c r="F2058" s="385"/>
      <c r="G2058" s="385"/>
      <c r="H2058" s="385"/>
    </row>
    <row r="2059" spans="1:29" x14ac:dyDescent="0.2">
      <c r="E2059" s="385"/>
      <c r="F2059" s="385"/>
      <c r="G2059" s="385"/>
      <c r="H2059" s="385"/>
      <c r="I2059" s="385"/>
      <c r="J2059" s="385"/>
      <c r="K2059" s="385"/>
      <c r="L2059" s="385"/>
      <c r="M2059" s="385"/>
      <c r="N2059" s="385"/>
      <c r="O2059" s="385"/>
      <c r="P2059" s="385"/>
      <c r="Q2059" s="385"/>
      <c r="R2059" s="385"/>
    </row>
    <row r="2060" spans="1:29" x14ac:dyDescent="0.2">
      <c r="E2060" s="385"/>
      <c r="F2060" s="385"/>
      <c r="G2060" s="385"/>
      <c r="H2060" s="385"/>
    </row>
    <row r="2061" spans="1:29" x14ac:dyDescent="0.2">
      <c r="E2061" s="385"/>
      <c r="F2061" s="385"/>
      <c r="G2061" s="385"/>
      <c r="H2061" s="385"/>
    </row>
    <row r="2066" spans="1:29" s="282" customFormat="1" x14ac:dyDescent="0.2">
      <c r="A2066" s="364"/>
      <c r="B2066" s="24"/>
      <c r="C2066" s="1"/>
      <c r="D2066" s="385"/>
      <c r="E2066" s="283"/>
      <c r="F2066" s="283"/>
      <c r="G2066" s="299"/>
      <c r="H2066" s="299"/>
      <c r="I2066" s="283"/>
      <c r="J2066" s="283"/>
      <c r="K2066" s="283"/>
      <c r="L2066" s="283"/>
      <c r="M2066" s="283"/>
      <c r="N2066" s="283"/>
      <c r="O2066" s="283"/>
      <c r="P2066" s="283"/>
      <c r="Q2066" s="283"/>
      <c r="R2066" s="283"/>
      <c r="S2066" s="283"/>
      <c r="T2066" s="283"/>
      <c r="U2066" s="283"/>
      <c r="V2066" s="283"/>
      <c r="W2066" s="283"/>
      <c r="X2066" s="283"/>
      <c r="Y2066" s="283"/>
      <c r="Z2066" s="283"/>
      <c r="AA2066" s="283"/>
      <c r="AB2066" s="283"/>
      <c r="AC2066" s="41"/>
    </row>
  </sheetData>
  <autoFilter ref="A8:AC2056"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6" showButton="0"/>
    <filterColumn colId="27" showButton="0"/>
  </autoFilter>
  <mergeCells count="43">
    <mergeCell ref="B8:AC8"/>
    <mergeCell ref="B9:B10"/>
    <mergeCell ref="C9:C10"/>
    <mergeCell ref="D9:D10"/>
    <mergeCell ref="E9:E10"/>
    <mergeCell ref="F9:F10"/>
    <mergeCell ref="G9:G10"/>
    <mergeCell ref="H9:H10"/>
    <mergeCell ref="I9:I10"/>
    <mergeCell ref="J9:J10"/>
    <mergeCell ref="AC9:AC10"/>
    <mergeCell ref="AB9:AB10"/>
    <mergeCell ref="B1983:C1983"/>
    <mergeCell ref="W9:W10"/>
    <mergeCell ref="X9:X10"/>
    <mergeCell ref="Y9:Y10"/>
    <mergeCell ref="Z9:Z10"/>
    <mergeCell ref="Q9:Q10"/>
    <mergeCell ref="R9:R10"/>
    <mergeCell ref="S9:S10"/>
    <mergeCell ref="T9:T10"/>
    <mergeCell ref="U9:U10"/>
    <mergeCell ref="V9:V10"/>
    <mergeCell ref="K9:K10"/>
    <mergeCell ref="L9:L10"/>
    <mergeCell ref="M9:M10"/>
    <mergeCell ref="N9:N10"/>
    <mergeCell ref="O9:O10"/>
    <mergeCell ref="B1370:C1370"/>
    <mergeCell ref="C1372:D1372"/>
    <mergeCell ref="B1946:C1946"/>
    <mergeCell ref="B1948:C1948"/>
    <mergeCell ref="AA9:AA10"/>
    <mergeCell ref="P9:P10"/>
    <mergeCell ref="B2051:AC2051"/>
    <mergeCell ref="B2055:AC2055"/>
    <mergeCell ref="B2056:AC2056"/>
    <mergeCell ref="B1985:C1985"/>
    <mergeCell ref="B1987:C1987"/>
    <mergeCell ref="B1989:C1989"/>
    <mergeCell ref="B2048:C2048"/>
    <mergeCell ref="B2049:C2049"/>
    <mergeCell ref="B2050:AC2050"/>
  </mergeCells>
  <printOptions gridLines="1"/>
  <pageMargins left="1.2598425196850394" right="0" top="0.59055118110236227" bottom="0.78740157480314965" header="0.31496062992125984" footer="0.59055118110236227"/>
  <pageSetup paperSize="5" scale="47" orientation="landscape" horizontalDpi="4294967295" verticalDpi="4294967295" r:id="rId1"/>
  <headerFooter alignWithMargins="0">
    <oddHeader xml:space="preserve">&amp;L&amp;"Arial,Negrita"&amp;8                                       SECRETARIA DE HACIENDA -   DIRECCION TECNICA DE PRESUPUESTO </oddHeader>
    <oddFooter>&amp;L&amp;"Arial,Negrita"&amp;8                                       FECHA: NOVIEMBRE   2018  -  ELABORO: JOSE LUNA D
                                       FUENTE: CONTABILIDAD &amp;C&amp;P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"/>
  <dimension ref="A1:BV2049"/>
  <sheetViews>
    <sheetView topLeftCell="A10" zoomScaleNormal="100" workbookViewId="0">
      <pane xSplit="2" ySplit="1" topLeftCell="J11" activePane="bottomRight" state="frozen"/>
      <selection activeCell="A10" sqref="A10"/>
      <selection pane="topRight" activeCell="C10" sqref="C10"/>
      <selection pane="bottomLeft" activeCell="A11" sqref="A11"/>
      <selection pane="bottomRight" activeCell="O1197" sqref="O1197:O1224"/>
    </sheetView>
  </sheetViews>
  <sheetFormatPr baseColWidth="10" defaultColWidth="11.42578125" defaultRowHeight="12.75" x14ac:dyDescent="0.2"/>
  <cols>
    <col min="1" max="1" width="27.42578125" style="174" customWidth="1"/>
    <col min="2" max="2" width="37" style="172" bestFit="1" customWidth="1"/>
    <col min="3" max="3" width="19.42578125" style="51" bestFit="1" customWidth="1"/>
    <col min="4" max="4" width="23.5703125" style="51" customWidth="1"/>
    <col min="5" max="5" width="22.28515625" style="51" bestFit="1" customWidth="1"/>
    <col min="6" max="6" width="21.85546875" style="51" bestFit="1" customWidth="1"/>
    <col min="7" max="8" width="20.85546875" style="51" bestFit="1" customWidth="1"/>
    <col min="9" max="9" width="22.28515625" style="51" bestFit="1" customWidth="1"/>
    <col min="10" max="11" width="20.85546875" style="51" bestFit="1" customWidth="1"/>
    <col min="12" max="13" width="19.140625" style="51" bestFit="1" customWidth="1"/>
    <col min="14" max="14" width="19.42578125" style="51" bestFit="1" customWidth="1"/>
    <col min="15" max="15" width="21.85546875" style="51" bestFit="1" customWidth="1"/>
    <col min="16" max="16" width="26" style="173" customWidth="1"/>
    <col min="17" max="74" width="3.28515625" style="173" customWidth="1"/>
    <col min="75" max="16384" width="11.42578125" style="172"/>
  </cols>
  <sheetData>
    <row r="1" spans="1:74" x14ac:dyDescent="0.2">
      <c r="A1" s="171"/>
    </row>
    <row r="4" spans="1:74" x14ac:dyDescent="0.2">
      <c r="B4" s="175"/>
    </row>
    <row r="5" spans="1:74" x14ac:dyDescent="0.2">
      <c r="B5" s="175"/>
    </row>
    <row r="6" spans="1:74" x14ac:dyDescent="0.2">
      <c r="B6" s="175"/>
    </row>
    <row r="9" spans="1:74" ht="13.5" thickBot="1" x14ac:dyDescent="0.25"/>
    <row r="10" spans="1:74" s="180" customFormat="1" ht="13.5" thickBot="1" x14ac:dyDescent="0.25">
      <c r="A10" s="176" t="s">
        <v>41</v>
      </c>
      <c r="B10" s="177" t="s">
        <v>0</v>
      </c>
      <c r="C10" s="128" t="s">
        <v>5</v>
      </c>
      <c r="D10" s="128" t="s">
        <v>6</v>
      </c>
      <c r="E10" s="128" t="s">
        <v>7</v>
      </c>
      <c r="F10" s="128" t="s">
        <v>8</v>
      </c>
      <c r="G10" s="128" t="s">
        <v>9</v>
      </c>
      <c r="H10" s="128" t="s">
        <v>10</v>
      </c>
      <c r="I10" s="128" t="s">
        <v>12</v>
      </c>
      <c r="J10" s="128" t="s">
        <v>13</v>
      </c>
      <c r="K10" s="128" t="s">
        <v>14</v>
      </c>
      <c r="L10" s="128" t="s">
        <v>15</v>
      </c>
      <c r="M10" s="128" t="s">
        <v>16</v>
      </c>
      <c r="N10" s="128" t="s">
        <v>17</v>
      </c>
      <c r="O10" s="178" t="s">
        <v>18</v>
      </c>
      <c r="P10" s="179"/>
      <c r="Q10" s="179"/>
      <c r="R10" s="179"/>
      <c r="S10" s="179"/>
      <c r="T10" s="179"/>
      <c r="U10" s="179"/>
      <c r="V10" s="179"/>
      <c r="W10" s="179"/>
      <c r="X10" s="179"/>
      <c r="Y10" s="179"/>
      <c r="Z10" s="179"/>
      <c r="AA10" s="179"/>
      <c r="AB10" s="179"/>
      <c r="AC10" s="179"/>
      <c r="AD10" s="179"/>
      <c r="AE10" s="179"/>
      <c r="AF10" s="179"/>
      <c r="AG10" s="179"/>
      <c r="AH10" s="179"/>
      <c r="AI10" s="179"/>
      <c r="AJ10" s="179"/>
      <c r="AK10" s="179"/>
      <c r="AL10" s="179"/>
      <c r="AM10" s="179"/>
      <c r="AN10" s="179"/>
      <c r="AO10" s="179"/>
      <c r="AP10" s="179"/>
      <c r="AQ10" s="179"/>
      <c r="AR10" s="179"/>
      <c r="AS10" s="179"/>
      <c r="AT10" s="179"/>
      <c r="AU10" s="179"/>
      <c r="AV10" s="179"/>
      <c r="AW10" s="179"/>
      <c r="AX10" s="179"/>
      <c r="AY10" s="179"/>
      <c r="AZ10" s="179"/>
      <c r="BA10" s="179"/>
      <c r="BB10" s="179"/>
      <c r="BC10" s="179"/>
      <c r="BD10" s="179"/>
      <c r="BE10" s="179"/>
      <c r="BF10" s="179"/>
      <c r="BG10" s="179"/>
      <c r="BH10" s="179"/>
      <c r="BI10" s="179"/>
      <c r="BJ10" s="179"/>
      <c r="BK10" s="179"/>
      <c r="BL10" s="179"/>
      <c r="BM10" s="179"/>
      <c r="BN10" s="179"/>
      <c r="BO10" s="179"/>
      <c r="BP10" s="179"/>
      <c r="BQ10" s="179"/>
      <c r="BR10" s="179"/>
      <c r="BS10" s="179"/>
      <c r="BT10" s="179"/>
      <c r="BU10" s="179"/>
      <c r="BV10" s="179"/>
    </row>
    <row r="11" spans="1:74" s="175" customFormat="1" x14ac:dyDescent="0.2">
      <c r="A11" s="181" t="s">
        <v>186</v>
      </c>
      <c r="B11" s="182" t="s">
        <v>187</v>
      </c>
      <c r="C11" s="169">
        <f t="shared" ref="C11:N11" si="0">+C12+C264</f>
        <v>0</v>
      </c>
      <c r="D11" s="169">
        <f t="shared" si="0"/>
        <v>184933317490.52005</v>
      </c>
      <c r="E11" s="169">
        <f t="shared" si="0"/>
        <v>0</v>
      </c>
      <c r="F11" s="169">
        <f t="shared" si="0"/>
        <v>196261588366.01001</v>
      </c>
      <c r="G11" s="169">
        <f t="shared" si="0"/>
        <v>14357603104.09</v>
      </c>
      <c r="H11" s="169">
        <f t="shared" si="0"/>
        <v>0</v>
      </c>
      <c r="I11" s="169">
        <f t="shared" si="0"/>
        <v>4641171735.8899994</v>
      </c>
      <c r="J11" s="169">
        <f t="shared" si="0"/>
        <v>12319148855.09</v>
      </c>
      <c r="K11" s="169">
        <f t="shared" si="0"/>
        <v>0</v>
      </c>
      <c r="L11" s="169">
        <f t="shared" si="0"/>
        <v>0</v>
      </c>
      <c r="M11" s="169">
        <f t="shared" si="0"/>
        <v>40405730175.860001</v>
      </c>
      <c r="N11" s="169">
        <f t="shared" si="0"/>
        <v>0</v>
      </c>
      <c r="O11" s="168">
        <f>SUM(C11:N11)</f>
        <v>452918559727.46008</v>
      </c>
      <c r="P11" s="183"/>
      <c r="Q11" s="183"/>
      <c r="R11" s="183"/>
      <c r="S11" s="183"/>
      <c r="T11" s="183"/>
      <c r="U11" s="183"/>
      <c r="V11" s="183"/>
      <c r="W11" s="183"/>
      <c r="X11" s="183"/>
      <c r="Y11" s="183"/>
      <c r="Z11" s="183"/>
      <c r="AA11" s="183"/>
      <c r="AB11" s="183"/>
      <c r="AC11" s="183"/>
      <c r="AD11" s="183"/>
      <c r="AE11" s="183"/>
      <c r="AF11" s="183"/>
      <c r="AG11" s="183"/>
      <c r="AH11" s="183"/>
      <c r="AI11" s="183"/>
      <c r="AJ11" s="183"/>
      <c r="AK11" s="183"/>
      <c r="AL11" s="183"/>
      <c r="AM11" s="183"/>
      <c r="AN11" s="183"/>
      <c r="AO11" s="183"/>
      <c r="AP11" s="183"/>
      <c r="AQ11" s="183"/>
      <c r="AR11" s="183"/>
      <c r="AS11" s="183"/>
      <c r="AT11" s="183"/>
      <c r="AU11" s="183"/>
      <c r="AV11" s="183"/>
      <c r="AW11" s="183"/>
      <c r="AX11" s="183"/>
      <c r="AY11" s="183"/>
      <c r="AZ11" s="183"/>
      <c r="BA11" s="183"/>
      <c r="BB11" s="183"/>
      <c r="BC11" s="183"/>
      <c r="BD11" s="183"/>
      <c r="BE11" s="183"/>
      <c r="BF11" s="183"/>
      <c r="BG11" s="183"/>
      <c r="BH11" s="183"/>
      <c r="BI11" s="183"/>
      <c r="BJ11" s="183"/>
      <c r="BK11" s="183"/>
      <c r="BL11" s="183"/>
      <c r="BM11" s="183"/>
      <c r="BN11" s="183"/>
      <c r="BO11" s="183"/>
      <c r="BP11" s="183"/>
      <c r="BQ11" s="183"/>
      <c r="BR11" s="183"/>
      <c r="BS11" s="183"/>
      <c r="BT11" s="183"/>
      <c r="BU11" s="183"/>
      <c r="BV11" s="183"/>
    </row>
    <row r="12" spans="1:74" s="175" customFormat="1" x14ac:dyDescent="0.2">
      <c r="A12" s="184" t="s">
        <v>188</v>
      </c>
      <c r="B12" s="185" t="s">
        <v>91</v>
      </c>
      <c r="C12" s="117">
        <f>+C13+C165</f>
        <v>0</v>
      </c>
      <c r="D12" s="117">
        <f t="shared" ref="D12:N12" si="1">+D13+D165</f>
        <v>0</v>
      </c>
      <c r="E12" s="117">
        <f t="shared" si="1"/>
        <v>0</v>
      </c>
      <c r="F12" s="117">
        <f t="shared" si="1"/>
        <v>6022014324</v>
      </c>
      <c r="G12" s="117">
        <f t="shared" si="1"/>
        <v>0</v>
      </c>
      <c r="H12" s="117">
        <f t="shared" si="1"/>
        <v>0</v>
      </c>
      <c r="I12" s="117">
        <f t="shared" si="1"/>
        <v>0</v>
      </c>
      <c r="J12" s="117">
        <f t="shared" si="1"/>
        <v>10675785046</v>
      </c>
      <c r="K12" s="117">
        <f t="shared" si="1"/>
        <v>0</v>
      </c>
      <c r="L12" s="117">
        <f t="shared" si="1"/>
        <v>0</v>
      </c>
      <c r="M12" s="117">
        <f t="shared" si="1"/>
        <v>4442327485.1999998</v>
      </c>
      <c r="N12" s="117">
        <f t="shared" si="1"/>
        <v>0</v>
      </c>
      <c r="O12" s="131">
        <f t="shared" ref="O12:O75" si="2">SUM(C12:N12)</f>
        <v>21140126855.200001</v>
      </c>
      <c r="P12" s="183"/>
      <c r="Q12" s="183"/>
      <c r="R12" s="183"/>
      <c r="S12" s="183"/>
      <c r="T12" s="183"/>
      <c r="U12" s="183"/>
      <c r="V12" s="183"/>
      <c r="W12" s="183"/>
      <c r="X12" s="183"/>
      <c r="Y12" s="183"/>
      <c r="Z12" s="183"/>
      <c r="AA12" s="183"/>
      <c r="AB12" s="183"/>
      <c r="AC12" s="183"/>
      <c r="AD12" s="183"/>
      <c r="AE12" s="183"/>
      <c r="AF12" s="183"/>
      <c r="AG12" s="183"/>
      <c r="AH12" s="183"/>
      <c r="AI12" s="183"/>
      <c r="AJ12" s="183"/>
      <c r="AK12" s="183"/>
      <c r="AL12" s="183"/>
      <c r="AM12" s="183"/>
      <c r="AN12" s="183"/>
      <c r="AO12" s="183"/>
      <c r="AP12" s="183"/>
      <c r="AQ12" s="183"/>
      <c r="AR12" s="183"/>
      <c r="AS12" s="183"/>
      <c r="AT12" s="183"/>
      <c r="AU12" s="183"/>
      <c r="AV12" s="183"/>
      <c r="AW12" s="183"/>
      <c r="AX12" s="183"/>
      <c r="AY12" s="183"/>
      <c r="AZ12" s="183"/>
      <c r="BA12" s="183"/>
      <c r="BB12" s="183"/>
      <c r="BC12" s="183"/>
      <c r="BD12" s="183"/>
      <c r="BE12" s="183"/>
      <c r="BF12" s="183"/>
      <c r="BG12" s="183"/>
      <c r="BH12" s="183"/>
      <c r="BI12" s="183"/>
      <c r="BJ12" s="183"/>
      <c r="BK12" s="183"/>
      <c r="BL12" s="183"/>
      <c r="BM12" s="183"/>
      <c r="BN12" s="183"/>
      <c r="BO12" s="183"/>
      <c r="BP12" s="183"/>
      <c r="BQ12" s="183"/>
      <c r="BR12" s="183"/>
      <c r="BS12" s="183"/>
      <c r="BT12" s="183"/>
      <c r="BU12" s="183"/>
      <c r="BV12" s="183"/>
    </row>
    <row r="13" spans="1:74" s="126" customFormat="1" x14ac:dyDescent="0.2">
      <c r="A13" s="184" t="s">
        <v>189</v>
      </c>
      <c r="B13" s="185" t="s">
        <v>386</v>
      </c>
      <c r="C13" s="117">
        <f>+C14+C26+C59+C74+C94+C109+C116+C123+C158</f>
        <v>0</v>
      </c>
      <c r="D13" s="117">
        <f t="shared" ref="D13:N13" si="3">+D14+D26+D59+D74+D94+D109+D116+D123+D158</f>
        <v>0</v>
      </c>
      <c r="E13" s="117">
        <f t="shared" si="3"/>
        <v>0</v>
      </c>
      <c r="F13" s="117">
        <f t="shared" si="3"/>
        <v>6022014324</v>
      </c>
      <c r="G13" s="117">
        <f t="shared" si="3"/>
        <v>0</v>
      </c>
      <c r="H13" s="117">
        <f t="shared" si="3"/>
        <v>0</v>
      </c>
      <c r="I13" s="117">
        <f t="shared" si="3"/>
        <v>0</v>
      </c>
      <c r="J13" s="117">
        <f t="shared" si="3"/>
        <v>10675785046</v>
      </c>
      <c r="K13" s="117">
        <f t="shared" si="3"/>
        <v>0</v>
      </c>
      <c r="L13" s="117">
        <f t="shared" si="3"/>
        <v>0</v>
      </c>
      <c r="M13" s="117">
        <f t="shared" si="3"/>
        <v>0</v>
      </c>
      <c r="N13" s="117">
        <f t="shared" si="3"/>
        <v>0</v>
      </c>
      <c r="O13" s="131">
        <f t="shared" si="2"/>
        <v>16697799370</v>
      </c>
      <c r="P13" s="125"/>
      <c r="Q13" s="125"/>
      <c r="R13" s="125"/>
      <c r="S13" s="125"/>
      <c r="T13" s="125"/>
      <c r="U13" s="125"/>
      <c r="V13" s="125"/>
      <c r="W13" s="125"/>
      <c r="X13" s="125"/>
      <c r="Y13" s="125"/>
      <c r="Z13" s="125"/>
      <c r="AA13" s="125"/>
      <c r="AB13" s="125"/>
      <c r="AC13" s="125"/>
      <c r="AD13" s="125"/>
      <c r="AE13" s="125"/>
      <c r="AF13" s="125"/>
      <c r="AG13" s="125"/>
      <c r="AH13" s="125"/>
      <c r="AI13" s="125"/>
      <c r="AJ13" s="125"/>
      <c r="AK13" s="125"/>
      <c r="AL13" s="125"/>
      <c r="AM13" s="125"/>
      <c r="AN13" s="125"/>
      <c r="AO13" s="125"/>
      <c r="AP13" s="125"/>
      <c r="AQ13" s="125"/>
      <c r="AR13" s="125"/>
      <c r="AS13" s="125"/>
      <c r="AT13" s="125"/>
      <c r="AU13" s="125"/>
      <c r="AV13" s="125"/>
      <c r="AW13" s="125"/>
      <c r="AX13" s="125"/>
      <c r="AY13" s="125"/>
      <c r="AZ13" s="125"/>
      <c r="BA13" s="125"/>
      <c r="BB13" s="125"/>
      <c r="BC13" s="125"/>
      <c r="BD13" s="125"/>
      <c r="BE13" s="125"/>
      <c r="BF13" s="125"/>
      <c r="BG13" s="125"/>
      <c r="BH13" s="125"/>
      <c r="BI13" s="125"/>
      <c r="BJ13" s="125"/>
      <c r="BK13" s="125"/>
      <c r="BL13" s="125"/>
      <c r="BM13" s="125"/>
      <c r="BN13" s="125"/>
      <c r="BO13" s="125"/>
      <c r="BP13" s="125"/>
      <c r="BQ13" s="125"/>
      <c r="BR13" s="125"/>
      <c r="BS13" s="125"/>
      <c r="BT13" s="125"/>
      <c r="BU13" s="125"/>
      <c r="BV13" s="125"/>
    </row>
    <row r="14" spans="1:74" s="126" customFormat="1" x14ac:dyDescent="0.2">
      <c r="A14" s="184" t="s">
        <v>387</v>
      </c>
      <c r="B14" s="186" t="s">
        <v>907</v>
      </c>
      <c r="C14" s="117"/>
      <c r="D14" s="117"/>
      <c r="E14" s="117"/>
      <c r="F14" s="117"/>
      <c r="G14" s="117"/>
      <c r="H14" s="117"/>
      <c r="I14" s="117"/>
      <c r="J14" s="117"/>
      <c r="K14" s="117"/>
      <c r="L14" s="117"/>
      <c r="M14" s="117"/>
      <c r="N14" s="117"/>
      <c r="O14" s="131">
        <f t="shared" si="2"/>
        <v>0</v>
      </c>
      <c r="P14" s="125"/>
      <c r="Q14" s="125"/>
      <c r="R14" s="125"/>
      <c r="S14" s="125"/>
      <c r="T14" s="125"/>
      <c r="U14" s="125"/>
      <c r="V14" s="125"/>
      <c r="W14" s="125"/>
      <c r="X14" s="125"/>
      <c r="Y14" s="125"/>
      <c r="Z14" s="125"/>
      <c r="AA14" s="125"/>
      <c r="AB14" s="125"/>
      <c r="AC14" s="125"/>
      <c r="AD14" s="125"/>
      <c r="AE14" s="125"/>
      <c r="AF14" s="125"/>
      <c r="AG14" s="125"/>
      <c r="AH14" s="125"/>
      <c r="AI14" s="125"/>
      <c r="AJ14" s="125"/>
      <c r="AK14" s="125"/>
      <c r="AL14" s="125"/>
      <c r="AM14" s="125"/>
      <c r="AN14" s="125"/>
      <c r="AO14" s="125"/>
      <c r="AP14" s="125"/>
      <c r="AQ14" s="125"/>
      <c r="AR14" s="125"/>
      <c r="AS14" s="125"/>
      <c r="AT14" s="125"/>
      <c r="AU14" s="125"/>
      <c r="AV14" s="125"/>
      <c r="AW14" s="125"/>
      <c r="AX14" s="125"/>
      <c r="AY14" s="125"/>
      <c r="AZ14" s="125"/>
      <c r="BA14" s="125"/>
      <c r="BB14" s="125"/>
      <c r="BC14" s="125"/>
      <c r="BD14" s="125"/>
      <c r="BE14" s="125"/>
      <c r="BF14" s="125"/>
      <c r="BG14" s="125"/>
      <c r="BH14" s="125"/>
      <c r="BI14" s="125"/>
      <c r="BJ14" s="125"/>
      <c r="BK14" s="125"/>
      <c r="BL14" s="125"/>
      <c r="BM14" s="125"/>
      <c r="BN14" s="125"/>
      <c r="BO14" s="125"/>
      <c r="BP14" s="125"/>
      <c r="BQ14" s="125"/>
      <c r="BR14" s="125"/>
      <c r="BS14" s="125"/>
      <c r="BT14" s="125"/>
      <c r="BU14" s="125"/>
      <c r="BV14" s="125"/>
    </row>
    <row r="15" spans="1:74" s="126" customFormat="1" ht="25.5" x14ac:dyDescent="0.2">
      <c r="A15" s="184" t="s">
        <v>388</v>
      </c>
      <c r="B15" s="186" t="s">
        <v>389</v>
      </c>
      <c r="C15" s="117">
        <f t="shared" ref="C15:N15" si="4">+C16</f>
        <v>0</v>
      </c>
      <c r="D15" s="117">
        <f t="shared" si="4"/>
        <v>0</v>
      </c>
      <c r="E15" s="117">
        <f t="shared" si="4"/>
        <v>0</v>
      </c>
      <c r="F15" s="117">
        <f t="shared" si="4"/>
        <v>0</v>
      </c>
      <c r="G15" s="117">
        <f t="shared" si="4"/>
        <v>0</v>
      </c>
      <c r="H15" s="117">
        <f t="shared" si="4"/>
        <v>0</v>
      </c>
      <c r="I15" s="117">
        <f t="shared" si="4"/>
        <v>0</v>
      </c>
      <c r="J15" s="117">
        <f t="shared" si="4"/>
        <v>0</v>
      </c>
      <c r="K15" s="117">
        <f t="shared" si="4"/>
        <v>0</v>
      </c>
      <c r="L15" s="117">
        <f t="shared" si="4"/>
        <v>0</v>
      </c>
      <c r="M15" s="117">
        <f t="shared" si="4"/>
        <v>0</v>
      </c>
      <c r="N15" s="117">
        <f t="shared" si="4"/>
        <v>0</v>
      </c>
      <c r="O15" s="131">
        <f t="shared" si="2"/>
        <v>0</v>
      </c>
      <c r="P15" s="125"/>
      <c r="Q15" s="125"/>
      <c r="R15" s="125"/>
      <c r="S15" s="125"/>
      <c r="T15" s="125"/>
      <c r="U15" s="125"/>
      <c r="V15" s="125"/>
      <c r="W15" s="125"/>
      <c r="X15" s="125"/>
      <c r="Y15" s="125"/>
      <c r="Z15" s="125"/>
      <c r="AA15" s="125"/>
      <c r="AB15" s="125"/>
      <c r="AC15" s="125"/>
      <c r="AD15" s="125"/>
      <c r="AE15" s="125"/>
      <c r="AF15" s="125"/>
      <c r="AG15" s="125"/>
      <c r="AH15" s="125"/>
      <c r="AI15" s="125"/>
      <c r="AJ15" s="125"/>
      <c r="AK15" s="125"/>
      <c r="AL15" s="125"/>
      <c r="AM15" s="125"/>
      <c r="AN15" s="125"/>
      <c r="AO15" s="125"/>
      <c r="AP15" s="125"/>
      <c r="AQ15" s="125"/>
      <c r="AR15" s="125"/>
      <c r="AS15" s="125"/>
      <c r="AT15" s="125"/>
      <c r="AU15" s="125"/>
      <c r="AV15" s="125"/>
      <c r="AW15" s="125"/>
      <c r="AX15" s="125"/>
      <c r="AY15" s="125"/>
      <c r="AZ15" s="125"/>
      <c r="BA15" s="125"/>
      <c r="BB15" s="125"/>
      <c r="BC15" s="125"/>
      <c r="BD15" s="125"/>
      <c r="BE15" s="125"/>
      <c r="BF15" s="125"/>
      <c r="BG15" s="125"/>
      <c r="BH15" s="125"/>
      <c r="BI15" s="125"/>
      <c r="BJ15" s="125"/>
      <c r="BK15" s="125"/>
      <c r="BL15" s="125"/>
      <c r="BM15" s="125"/>
      <c r="BN15" s="125"/>
      <c r="BO15" s="125"/>
      <c r="BP15" s="125"/>
      <c r="BQ15" s="125"/>
      <c r="BR15" s="125"/>
      <c r="BS15" s="125"/>
      <c r="BT15" s="125"/>
      <c r="BU15" s="125"/>
      <c r="BV15" s="125"/>
    </row>
    <row r="16" spans="1:74" s="189" customFormat="1" ht="25.5" x14ac:dyDescent="0.2">
      <c r="A16" s="187" t="s">
        <v>390</v>
      </c>
      <c r="B16" s="129" t="s">
        <v>391</v>
      </c>
      <c r="C16" s="118">
        <f>+C14*69.7845456%</f>
        <v>0</v>
      </c>
      <c r="D16" s="118">
        <f t="shared" ref="D16:N16" si="5">+D14*69.7845456%</f>
        <v>0</v>
      </c>
      <c r="E16" s="118">
        <f t="shared" si="5"/>
        <v>0</v>
      </c>
      <c r="F16" s="118">
        <f t="shared" si="5"/>
        <v>0</v>
      </c>
      <c r="G16" s="118">
        <f t="shared" si="5"/>
        <v>0</v>
      </c>
      <c r="H16" s="118">
        <f t="shared" si="5"/>
        <v>0</v>
      </c>
      <c r="I16" s="118">
        <f t="shared" si="5"/>
        <v>0</v>
      </c>
      <c r="J16" s="118">
        <f t="shared" si="5"/>
        <v>0</v>
      </c>
      <c r="K16" s="118">
        <f t="shared" si="5"/>
        <v>0</v>
      </c>
      <c r="L16" s="118">
        <f t="shared" si="5"/>
        <v>0</v>
      </c>
      <c r="M16" s="118">
        <f t="shared" si="5"/>
        <v>0</v>
      </c>
      <c r="N16" s="118">
        <f t="shared" si="5"/>
        <v>0</v>
      </c>
      <c r="O16" s="131">
        <f t="shared" si="2"/>
        <v>0</v>
      </c>
      <c r="P16" s="188"/>
      <c r="Q16" s="188"/>
      <c r="R16" s="188"/>
      <c r="S16" s="188"/>
      <c r="T16" s="188"/>
      <c r="U16" s="188"/>
      <c r="V16" s="188"/>
      <c r="W16" s="188"/>
      <c r="X16" s="188"/>
      <c r="Y16" s="188"/>
      <c r="Z16" s="188"/>
      <c r="AA16" s="188"/>
      <c r="AB16" s="188"/>
      <c r="AC16" s="188"/>
      <c r="AD16" s="188"/>
      <c r="AE16" s="188"/>
      <c r="AF16" s="188"/>
      <c r="AG16" s="188"/>
      <c r="AH16" s="188"/>
      <c r="AI16" s="188"/>
      <c r="AJ16" s="188"/>
      <c r="AK16" s="188"/>
      <c r="AL16" s="188"/>
      <c r="AM16" s="188"/>
      <c r="AN16" s="188"/>
      <c r="AO16" s="188"/>
      <c r="AP16" s="188"/>
      <c r="AQ16" s="188"/>
      <c r="AR16" s="188"/>
      <c r="AS16" s="188"/>
      <c r="AT16" s="188"/>
      <c r="AU16" s="188"/>
      <c r="AV16" s="188"/>
      <c r="AW16" s="188"/>
      <c r="AX16" s="188"/>
      <c r="AY16" s="188"/>
      <c r="AZ16" s="188"/>
      <c r="BA16" s="188"/>
      <c r="BB16" s="188"/>
      <c r="BC16" s="188"/>
      <c r="BD16" s="188"/>
      <c r="BE16" s="188"/>
      <c r="BF16" s="188"/>
      <c r="BG16" s="188"/>
      <c r="BH16" s="188"/>
      <c r="BI16" s="188"/>
      <c r="BJ16" s="188"/>
      <c r="BK16" s="188"/>
      <c r="BL16" s="188"/>
      <c r="BM16" s="188"/>
      <c r="BN16" s="188"/>
      <c r="BO16" s="188"/>
      <c r="BP16" s="188"/>
      <c r="BQ16" s="188"/>
      <c r="BR16" s="188"/>
      <c r="BS16" s="188"/>
      <c r="BT16" s="188"/>
      <c r="BU16" s="188"/>
      <c r="BV16" s="188"/>
    </row>
    <row r="17" spans="1:74" s="126" customFormat="1" ht="25.5" x14ac:dyDescent="0.2">
      <c r="A17" s="184" t="s">
        <v>392</v>
      </c>
      <c r="B17" s="190" t="s">
        <v>393</v>
      </c>
      <c r="C17" s="117">
        <f t="shared" ref="C17:N17" si="6">+C18</f>
        <v>0</v>
      </c>
      <c r="D17" s="117">
        <f t="shared" si="6"/>
        <v>0</v>
      </c>
      <c r="E17" s="117">
        <f t="shared" si="6"/>
        <v>0</v>
      </c>
      <c r="F17" s="117">
        <f t="shared" si="6"/>
        <v>0</v>
      </c>
      <c r="G17" s="117">
        <f t="shared" si="6"/>
        <v>0</v>
      </c>
      <c r="H17" s="117">
        <f t="shared" si="6"/>
        <v>0</v>
      </c>
      <c r="I17" s="117">
        <f t="shared" si="6"/>
        <v>0</v>
      </c>
      <c r="J17" s="117">
        <f t="shared" si="6"/>
        <v>0</v>
      </c>
      <c r="K17" s="117">
        <f t="shared" si="6"/>
        <v>0</v>
      </c>
      <c r="L17" s="117">
        <f t="shared" si="6"/>
        <v>0</v>
      </c>
      <c r="M17" s="117">
        <f t="shared" si="6"/>
        <v>0</v>
      </c>
      <c r="N17" s="117">
        <f t="shared" si="6"/>
        <v>0</v>
      </c>
      <c r="O17" s="131">
        <f t="shared" si="2"/>
        <v>0</v>
      </c>
      <c r="P17" s="125"/>
      <c r="Q17" s="125"/>
      <c r="R17" s="125"/>
      <c r="S17" s="125"/>
      <c r="T17" s="125"/>
      <c r="U17" s="125"/>
      <c r="V17" s="125"/>
      <c r="W17" s="125"/>
      <c r="X17" s="125"/>
      <c r="Y17" s="125"/>
      <c r="Z17" s="125"/>
      <c r="AA17" s="125"/>
      <c r="AB17" s="125"/>
      <c r="AC17" s="125"/>
      <c r="AD17" s="125"/>
      <c r="AE17" s="125"/>
      <c r="AF17" s="125"/>
      <c r="AG17" s="125"/>
      <c r="AH17" s="125"/>
      <c r="AI17" s="125"/>
      <c r="AJ17" s="125"/>
      <c r="AK17" s="125"/>
      <c r="AL17" s="125"/>
      <c r="AM17" s="125"/>
      <c r="AN17" s="125"/>
      <c r="AO17" s="125"/>
      <c r="AP17" s="125"/>
      <c r="AQ17" s="125"/>
      <c r="AR17" s="125"/>
      <c r="AS17" s="125"/>
      <c r="AT17" s="125"/>
      <c r="AU17" s="125"/>
      <c r="AV17" s="125"/>
      <c r="AW17" s="125"/>
      <c r="AX17" s="125"/>
      <c r="AY17" s="125"/>
      <c r="AZ17" s="125"/>
      <c r="BA17" s="125"/>
      <c r="BB17" s="125"/>
      <c r="BC17" s="125"/>
      <c r="BD17" s="125"/>
      <c r="BE17" s="125"/>
      <c r="BF17" s="125"/>
      <c r="BG17" s="125"/>
      <c r="BH17" s="125"/>
      <c r="BI17" s="125"/>
      <c r="BJ17" s="125"/>
      <c r="BK17" s="125"/>
      <c r="BL17" s="125"/>
      <c r="BM17" s="125"/>
      <c r="BN17" s="125"/>
      <c r="BO17" s="125"/>
      <c r="BP17" s="125"/>
      <c r="BQ17" s="125"/>
      <c r="BR17" s="125"/>
      <c r="BS17" s="125"/>
      <c r="BT17" s="125"/>
      <c r="BU17" s="125"/>
      <c r="BV17" s="125"/>
    </row>
    <row r="18" spans="1:74" s="126" customFormat="1" x14ac:dyDescent="0.2">
      <c r="A18" s="184" t="s">
        <v>394</v>
      </c>
      <c r="B18" s="185" t="s">
        <v>92</v>
      </c>
      <c r="C18" s="117">
        <f>SUM(C19:C21)</f>
        <v>0</v>
      </c>
      <c r="D18" s="117">
        <f t="shared" ref="D18:N18" si="7">SUM(D19:D21)</f>
        <v>0</v>
      </c>
      <c r="E18" s="117">
        <f t="shared" si="7"/>
        <v>0</v>
      </c>
      <c r="F18" s="117">
        <f t="shared" si="7"/>
        <v>0</v>
      </c>
      <c r="G18" s="117">
        <f t="shared" si="7"/>
        <v>0</v>
      </c>
      <c r="H18" s="117">
        <f t="shared" si="7"/>
        <v>0</v>
      </c>
      <c r="I18" s="117">
        <f t="shared" si="7"/>
        <v>0</v>
      </c>
      <c r="J18" s="117">
        <f t="shared" si="7"/>
        <v>0</v>
      </c>
      <c r="K18" s="117">
        <f t="shared" si="7"/>
        <v>0</v>
      </c>
      <c r="L18" s="117">
        <f t="shared" si="7"/>
        <v>0</v>
      </c>
      <c r="M18" s="117">
        <f t="shared" si="7"/>
        <v>0</v>
      </c>
      <c r="N18" s="117">
        <f t="shared" si="7"/>
        <v>0</v>
      </c>
      <c r="O18" s="131">
        <f t="shared" si="2"/>
        <v>0</v>
      </c>
      <c r="P18" s="125"/>
      <c r="Q18" s="125"/>
      <c r="R18" s="125"/>
      <c r="S18" s="125"/>
      <c r="T18" s="125"/>
      <c r="U18" s="125"/>
      <c r="V18" s="125"/>
      <c r="W18" s="125"/>
      <c r="X18" s="125"/>
      <c r="Y18" s="125"/>
      <c r="Z18" s="125"/>
      <c r="AA18" s="125"/>
      <c r="AB18" s="125"/>
      <c r="AC18" s="125"/>
      <c r="AD18" s="125"/>
      <c r="AE18" s="125"/>
      <c r="AF18" s="125"/>
      <c r="AG18" s="125"/>
      <c r="AH18" s="125"/>
      <c r="AI18" s="125"/>
      <c r="AJ18" s="125"/>
      <c r="AK18" s="125"/>
      <c r="AL18" s="125"/>
      <c r="AM18" s="125"/>
      <c r="AN18" s="125"/>
      <c r="AO18" s="125"/>
      <c r="AP18" s="125"/>
      <c r="AQ18" s="125"/>
      <c r="AR18" s="125"/>
      <c r="AS18" s="125"/>
      <c r="AT18" s="125"/>
      <c r="AU18" s="125"/>
      <c r="AV18" s="125"/>
      <c r="AW18" s="125"/>
      <c r="AX18" s="125"/>
      <c r="AY18" s="125"/>
      <c r="AZ18" s="125"/>
      <c r="BA18" s="125"/>
      <c r="BB18" s="125"/>
      <c r="BC18" s="125"/>
      <c r="BD18" s="125"/>
      <c r="BE18" s="125"/>
      <c r="BF18" s="125"/>
      <c r="BG18" s="125"/>
      <c r="BH18" s="125"/>
      <c r="BI18" s="125"/>
      <c r="BJ18" s="125"/>
      <c r="BK18" s="125"/>
      <c r="BL18" s="125"/>
      <c r="BM18" s="125"/>
      <c r="BN18" s="125"/>
      <c r="BO18" s="125"/>
      <c r="BP18" s="125"/>
      <c r="BQ18" s="125"/>
      <c r="BR18" s="125"/>
      <c r="BS18" s="125"/>
      <c r="BT18" s="125"/>
      <c r="BU18" s="125"/>
      <c r="BV18" s="125"/>
    </row>
    <row r="19" spans="1:74" s="189" customFormat="1" x14ac:dyDescent="0.2">
      <c r="A19" s="187" t="s">
        <v>395</v>
      </c>
      <c r="B19" s="129" t="s">
        <v>396</v>
      </c>
      <c r="C19" s="118">
        <f>+C14*7.992%</f>
        <v>0</v>
      </c>
      <c r="D19" s="118">
        <f t="shared" ref="D19:N19" si="8">+D14*7.992%</f>
        <v>0</v>
      </c>
      <c r="E19" s="118">
        <f t="shared" si="8"/>
        <v>0</v>
      </c>
      <c r="F19" s="118">
        <f t="shared" si="8"/>
        <v>0</v>
      </c>
      <c r="G19" s="118">
        <f t="shared" si="8"/>
        <v>0</v>
      </c>
      <c r="H19" s="118">
        <f t="shared" si="8"/>
        <v>0</v>
      </c>
      <c r="I19" s="118">
        <f t="shared" si="8"/>
        <v>0</v>
      </c>
      <c r="J19" s="118">
        <f t="shared" si="8"/>
        <v>0</v>
      </c>
      <c r="K19" s="118">
        <f t="shared" si="8"/>
        <v>0</v>
      </c>
      <c r="L19" s="118">
        <f t="shared" si="8"/>
        <v>0</v>
      </c>
      <c r="M19" s="118">
        <f t="shared" si="8"/>
        <v>0</v>
      </c>
      <c r="N19" s="118">
        <f t="shared" si="8"/>
        <v>0</v>
      </c>
      <c r="O19" s="131">
        <f t="shared" si="2"/>
        <v>0</v>
      </c>
      <c r="P19" s="188"/>
      <c r="Q19" s="188"/>
      <c r="R19" s="188"/>
      <c r="S19" s="188"/>
      <c r="T19" s="188"/>
      <c r="U19" s="188"/>
      <c r="V19" s="188"/>
      <c r="W19" s="188"/>
      <c r="X19" s="188"/>
      <c r="Y19" s="188"/>
      <c r="Z19" s="188"/>
      <c r="AA19" s="188"/>
      <c r="AB19" s="188"/>
      <c r="AC19" s="188"/>
      <c r="AD19" s="188"/>
      <c r="AE19" s="188"/>
      <c r="AF19" s="188"/>
      <c r="AG19" s="188"/>
      <c r="AH19" s="188"/>
      <c r="AI19" s="188"/>
      <c r="AJ19" s="188"/>
      <c r="AK19" s="188"/>
      <c r="AL19" s="188"/>
      <c r="AM19" s="188"/>
      <c r="AN19" s="188"/>
      <c r="AO19" s="188"/>
      <c r="AP19" s="188"/>
      <c r="AQ19" s="188"/>
      <c r="AR19" s="188"/>
      <c r="AS19" s="188"/>
      <c r="AT19" s="188"/>
      <c r="AU19" s="188"/>
      <c r="AV19" s="188"/>
      <c r="AW19" s="188"/>
      <c r="AX19" s="188"/>
      <c r="AY19" s="188"/>
      <c r="AZ19" s="188"/>
      <c r="BA19" s="188"/>
      <c r="BB19" s="188"/>
      <c r="BC19" s="188"/>
      <c r="BD19" s="188"/>
      <c r="BE19" s="188"/>
      <c r="BF19" s="188"/>
      <c r="BG19" s="188"/>
      <c r="BH19" s="188"/>
      <c r="BI19" s="188"/>
      <c r="BJ19" s="188"/>
      <c r="BK19" s="188"/>
      <c r="BL19" s="188"/>
      <c r="BM19" s="188"/>
      <c r="BN19" s="188"/>
      <c r="BO19" s="188"/>
      <c r="BP19" s="188"/>
      <c r="BQ19" s="188"/>
      <c r="BR19" s="188"/>
      <c r="BS19" s="188"/>
      <c r="BT19" s="188"/>
      <c r="BU19" s="188"/>
      <c r="BV19" s="188"/>
    </row>
    <row r="20" spans="1:74" s="189" customFormat="1" x14ac:dyDescent="0.2">
      <c r="A20" s="187" t="s">
        <v>397</v>
      </c>
      <c r="B20" s="191" t="s">
        <v>398</v>
      </c>
      <c r="C20" s="118">
        <f>+C14*20%</f>
        <v>0</v>
      </c>
      <c r="D20" s="118">
        <f t="shared" ref="D20:N20" si="9">+D14*20%</f>
        <v>0</v>
      </c>
      <c r="E20" s="118">
        <f t="shared" si="9"/>
        <v>0</v>
      </c>
      <c r="F20" s="118">
        <f t="shared" si="9"/>
        <v>0</v>
      </c>
      <c r="G20" s="118">
        <f t="shared" si="9"/>
        <v>0</v>
      </c>
      <c r="H20" s="118">
        <f t="shared" si="9"/>
        <v>0</v>
      </c>
      <c r="I20" s="118">
        <f t="shared" si="9"/>
        <v>0</v>
      </c>
      <c r="J20" s="118">
        <f t="shared" si="9"/>
        <v>0</v>
      </c>
      <c r="K20" s="118">
        <f t="shared" si="9"/>
        <v>0</v>
      </c>
      <c r="L20" s="118">
        <f t="shared" si="9"/>
        <v>0</v>
      </c>
      <c r="M20" s="118">
        <f t="shared" si="9"/>
        <v>0</v>
      </c>
      <c r="N20" s="118">
        <f t="shared" si="9"/>
        <v>0</v>
      </c>
      <c r="O20" s="131">
        <f t="shared" si="2"/>
        <v>0</v>
      </c>
      <c r="P20" s="188"/>
      <c r="Q20" s="188"/>
      <c r="R20" s="188"/>
      <c r="S20" s="188"/>
      <c r="T20" s="188"/>
      <c r="U20" s="188"/>
      <c r="V20" s="188"/>
      <c r="W20" s="188"/>
      <c r="X20" s="188"/>
      <c r="Y20" s="188"/>
      <c r="Z20" s="188"/>
      <c r="AA20" s="188"/>
      <c r="AB20" s="188"/>
      <c r="AC20" s="188"/>
      <c r="AD20" s="188"/>
      <c r="AE20" s="188"/>
      <c r="AF20" s="188"/>
      <c r="AG20" s="188"/>
      <c r="AH20" s="188"/>
      <c r="AI20" s="188"/>
      <c r="AJ20" s="188"/>
      <c r="AK20" s="188"/>
      <c r="AL20" s="188"/>
      <c r="AM20" s="188"/>
      <c r="AN20" s="188"/>
      <c r="AO20" s="188"/>
      <c r="AP20" s="188"/>
      <c r="AQ20" s="188"/>
      <c r="AR20" s="188"/>
      <c r="AS20" s="188"/>
      <c r="AT20" s="188"/>
      <c r="AU20" s="188"/>
      <c r="AV20" s="188"/>
      <c r="AW20" s="188"/>
      <c r="AX20" s="188"/>
      <c r="AY20" s="188"/>
      <c r="AZ20" s="188"/>
      <c r="BA20" s="188"/>
      <c r="BB20" s="188"/>
      <c r="BC20" s="188"/>
      <c r="BD20" s="188"/>
      <c r="BE20" s="188"/>
      <c r="BF20" s="188"/>
      <c r="BG20" s="188"/>
      <c r="BH20" s="188"/>
      <c r="BI20" s="188"/>
      <c r="BJ20" s="188"/>
      <c r="BK20" s="188"/>
      <c r="BL20" s="188"/>
      <c r="BM20" s="188"/>
      <c r="BN20" s="188"/>
      <c r="BO20" s="188"/>
      <c r="BP20" s="188"/>
      <c r="BQ20" s="188"/>
      <c r="BR20" s="188"/>
      <c r="BS20" s="188"/>
      <c r="BT20" s="188"/>
      <c r="BU20" s="188"/>
      <c r="BV20" s="188"/>
    </row>
    <row r="21" spans="1:74" s="189" customFormat="1" ht="38.25" x14ac:dyDescent="0.2">
      <c r="A21" s="187" t="s">
        <v>399</v>
      </c>
      <c r="B21" s="129" t="s">
        <v>1353</v>
      </c>
      <c r="C21" s="118">
        <f>+C14*0%</f>
        <v>0</v>
      </c>
      <c r="D21" s="118">
        <f t="shared" ref="D21:N21" si="10">+D14*0%</f>
        <v>0</v>
      </c>
      <c r="E21" s="118">
        <f t="shared" si="10"/>
        <v>0</v>
      </c>
      <c r="F21" s="118">
        <f t="shared" si="10"/>
        <v>0</v>
      </c>
      <c r="G21" s="118">
        <f t="shared" si="10"/>
        <v>0</v>
      </c>
      <c r="H21" s="118">
        <f t="shared" si="10"/>
        <v>0</v>
      </c>
      <c r="I21" s="118">
        <f t="shared" si="10"/>
        <v>0</v>
      </c>
      <c r="J21" s="118">
        <f t="shared" si="10"/>
        <v>0</v>
      </c>
      <c r="K21" s="118">
        <f t="shared" si="10"/>
        <v>0</v>
      </c>
      <c r="L21" s="118">
        <f t="shared" si="10"/>
        <v>0</v>
      </c>
      <c r="M21" s="118">
        <f t="shared" si="10"/>
        <v>0</v>
      </c>
      <c r="N21" s="118">
        <f t="shared" si="10"/>
        <v>0</v>
      </c>
      <c r="O21" s="131">
        <f t="shared" si="2"/>
        <v>0</v>
      </c>
      <c r="P21" s="188"/>
      <c r="Q21" s="188"/>
      <c r="R21" s="188"/>
      <c r="S21" s="188"/>
      <c r="T21" s="188"/>
      <c r="U21" s="188"/>
      <c r="V21" s="188"/>
      <c r="W21" s="188"/>
      <c r="X21" s="188"/>
      <c r="Y21" s="188"/>
      <c r="Z21" s="188"/>
      <c r="AA21" s="188"/>
      <c r="AB21" s="188"/>
      <c r="AC21" s="188"/>
      <c r="AD21" s="188"/>
      <c r="AE21" s="188"/>
      <c r="AF21" s="188"/>
      <c r="AG21" s="188"/>
      <c r="AH21" s="188"/>
      <c r="AI21" s="188"/>
      <c r="AJ21" s="188"/>
      <c r="AK21" s="188"/>
      <c r="AL21" s="188"/>
      <c r="AM21" s="188"/>
      <c r="AN21" s="188"/>
      <c r="AO21" s="188"/>
      <c r="AP21" s="188"/>
      <c r="AQ21" s="188"/>
      <c r="AR21" s="188"/>
      <c r="AS21" s="188"/>
      <c r="AT21" s="188"/>
      <c r="AU21" s="188"/>
      <c r="AV21" s="188"/>
      <c r="AW21" s="188"/>
      <c r="AX21" s="188"/>
      <c r="AY21" s="188"/>
      <c r="AZ21" s="188"/>
      <c r="BA21" s="188"/>
      <c r="BB21" s="188"/>
      <c r="BC21" s="188"/>
      <c r="BD21" s="188"/>
      <c r="BE21" s="188"/>
      <c r="BF21" s="188"/>
      <c r="BG21" s="188"/>
      <c r="BH21" s="188"/>
      <c r="BI21" s="188"/>
      <c r="BJ21" s="188"/>
      <c r="BK21" s="188"/>
      <c r="BL21" s="188"/>
      <c r="BM21" s="188"/>
      <c r="BN21" s="188"/>
      <c r="BO21" s="188"/>
      <c r="BP21" s="188"/>
      <c r="BQ21" s="188"/>
      <c r="BR21" s="188"/>
      <c r="BS21" s="188"/>
      <c r="BT21" s="188"/>
      <c r="BU21" s="188"/>
      <c r="BV21" s="188"/>
    </row>
    <row r="22" spans="1:74" s="126" customFormat="1" ht="25.5" x14ac:dyDescent="0.2">
      <c r="A22" s="184" t="s">
        <v>400</v>
      </c>
      <c r="B22" s="190" t="s">
        <v>401</v>
      </c>
      <c r="C22" s="117">
        <f>SUM(C23:C25)</f>
        <v>0</v>
      </c>
      <c r="D22" s="117">
        <f t="shared" ref="D22:N22" si="11">SUM(D23:D25)</f>
        <v>0</v>
      </c>
      <c r="E22" s="117">
        <f t="shared" si="11"/>
        <v>0</v>
      </c>
      <c r="F22" s="117">
        <f t="shared" si="11"/>
        <v>0</v>
      </c>
      <c r="G22" s="117">
        <f t="shared" si="11"/>
        <v>0</v>
      </c>
      <c r="H22" s="117">
        <f t="shared" si="11"/>
        <v>0</v>
      </c>
      <c r="I22" s="117">
        <f t="shared" si="11"/>
        <v>0</v>
      </c>
      <c r="J22" s="117">
        <f t="shared" si="11"/>
        <v>0</v>
      </c>
      <c r="K22" s="117">
        <f t="shared" si="11"/>
        <v>0</v>
      </c>
      <c r="L22" s="117">
        <f t="shared" si="11"/>
        <v>0</v>
      </c>
      <c r="M22" s="117">
        <f t="shared" si="11"/>
        <v>0</v>
      </c>
      <c r="N22" s="117">
        <f t="shared" si="11"/>
        <v>0</v>
      </c>
      <c r="O22" s="131">
        <f t="shared" si="2"/>
        <v>0</v>
      </c>
      <c r="P22" s="125"/>
      <c r="Q22" s="125"/>
      <c r="R22" s="125"/>
      <c r="S22" s="125"/>
      <c r="T22" s="125"/>
      <c r="U22" s="125"/>
      <c r="V22" s="125"/>
      <c r="W22" s="125"/>
      <c r="X22" s="125"/>
      <c r="Y22" s="125"/>
      <c r="Z22" s="125"/>
      <c r="AA22" s="125"/>
      <c r="AB22" s="125"/>
      <c r="AC22" s="125"/>
      <c r="AD22" s="125"/>
      <c r="AE22" s="125"/>
      <c r="AF22" s="125"/>
      <c r="AG22" s="125"/>
      <c r="AH22" s="125"/>
      <c r="AI22" s="125"/>
      <c r="AJ22" s="125"/>
      <c r="AK22" s="125"/>
      <c r="AL22" s="125"/>
      <c r="AM22" s="125"/>
      <c r="AN22" s="125"/>
      <c r="AO22" s="125"/>
      <c r="AP22" s="125"/>
      <c r="AQ22" s="125"/>
      <c r="AR22" s="125"/>
      <c r="AS22" s="125"/>
      <c r="AT22" s="125"/>
      <c r="AU22" s="125"/>
      <c r="AV22" s="125"/>
      <c r="AW22" s="125"/>
      <c r="AX22" s="125"/>
      <c r="AY22" s="125"/>
      <c r="AZ22" s="125"/>
      <c r="BA22" s="125"/>
      <c r="BB22" s="125"/>
      <c r="BC22" s="125"/>
      <c r="BD22" s="125"/>
      <c r="BE22" s="125"/>
      <c r="BF22" s="125"/>
      <c r="BG22" s="125"/>
      <c r="BH22" s="125"/>
      <c r="BI22" s="125"/>
      <c r="BJ22" s="125"/>
      <c r="BK22" s="125"/>
      <c r="BL22" s="125"/>
      <c r="BM22" s="125"/>
      <c r="BN22" s="125"/>
      <c r="BO22" s="125"/>
      <c r="BP22" s="125"/>
      <c r="BQ22" s="125"/>
      <c r="BR22" s="125"/>
      <c r="BS22" s="125"/>
      <c r="BT22" s="125"/>
      <c r="BU22" s="125"/>
      <c r="BV22" s="125"/>
    </row>
    <row r="23" spans="1:74" s="189" customFormat="1" x14ac:dyDescent="0.2">
      <c r="A23" s="187" t="s">
        <v>402</v>
      </c>
      <c r="B23" s="129" t="s">
        <v>403</v>
      </c>
      <c r="C23" s="118">
        <f>+C14*0.08%</f>
        <v>0</v>
      </c>
      <c r="D23" s="118">
        <f t="shared" ref="D23:N23" si="12">+D14*0.08%</f>
        <v>0</v>
      </c>
      <c r="E23" s="118">
        <f t="shared" si="12"/>
        <v>0</v>
      </c>
      <c r="F23" s="118">
        <f t="shared" si="12"/>
        <v>0</v>
      </c>
      <c r="G23" s="118">
        <f t="shared" si="12"/>
        <v>0</v>
      </c>
      <c r="H23" s="118">
        <f t="shared" si="12"/>
        <v>0</v>
      </c>
      <c r="I23" s="118">
        <f t="shared" si="12"/>
        <v>0</v>
      </c>
      <c r="J23" s="118">
        <f t="shared" si="12"/>
        <v>0</v>
      </c>
      <c r="K23" s="118">
        <f t="shared" si="12"/>
        <v>0</v>
      </c>
      <c r="L23" s="118">
        <f t="shared" si="12"/>
        <v>0</v>
      </c>
      <c r="M23" s="118">
        <f t="shared" si="12"/>
        <v>0</v>
      </c>
      <c r="N23" s="118">
        <f t="shared" si="12"/>
        <v>0</v>
      </c>
      <c r="O23" s="131">
        <f t="shared" si="2"/>
        <v>0</v>
      </c>
      <c r="P23" s="188"/>
      <c r="Q23" s="188"/>
      <c r="R23" s="188"/>
      <c r="S23" s="188"/>
      <c r="T23" s="188"/>
      <c r="U23" s="188"/>
      <c r="V23" s="188"/>
      <c r="W23" s="188"/>
      <c r="X23" s="188"/>
      <c r="Y23" s="188"/>
      <c r="Z23" s="188"/>
      <c r="AA23" s="188"/>
      <c r="AB23" s="188"/>
      <c r="AC23" s="188"/>
      <c r="AD23" s="188"/>
      <c r="AE23" s="188"/>
      <c r="AF23" s="188"/>
      <c r="AG23" s="188"/>
      <c r="AH23" s="188"/>
      <c r="AI23" s="188"/>
      <c r="AJ23" s="188"/>
      <c r="AK23" s="188"/>
      <c r="AL23" s="188"/>
      <c r="AM23" s="188"/>
      <c r="AN23" s="188"/>
      <c r="AO23" s="188"/>
      <c r="AP23" s="188"/>
      <c r="AQ23" s="188"/>
      <c r="AR23" s="188"/>
      <c r="AS23" s="188"/>
      <c r="AT23" s="188"/>
      <c r="AU23" s="188"/>
      <c r="AV23" s="188"/>
      <c r="AW23" s="188"/>
      <c r="AX23" s="188"/>
      <c r="AY23" s="188"/>
      <c r="AZ23" s="188"/>
      <c r="BA23" s="188"/>
      <c r="BB23" s="188"/>
      <c r="BC23" s="188"/>
      <c r="BD23" s="188"/>
      <c r="BE23" s="188"/>
      <c r="BF23" s="188"/>
      <c r="BG23" s="188"/>
      <c r="BH23" s="188"/>
      <c r="BI23" s="188"/>
      <c r="BJ23" s="188"/>
      <c r="BK23" s="188"/>
      <c r="BL23" s="188"/>
      <c r="BM23" s="188"/>
      <c r="BN23" s="188"/>
      <c r="BO23" s="188"/>
      <c r="BP23" s="188"/>
      <c r="BQ23" s="188"/>
      <c r="BR23" s="188"/>
      <c r="BS23" s="188"/>
      <c r="BT23" s="188"/>
      <c r="BU23" s="188"/>
      <c r="BV23" s="188"/>
    </row>
    <row r="24" spans="1:74" s="189" customFormat="1" ht="25.5" x14ac:dyDescent="0.2">
      <c r="A24" s="187" t="s">
        <v>404</v>
      </c>
      <c r="B24" s="129" t="s">
        <v>405</v>
      </c>
      <c r="C24" s="118">
        <f>+C14*1.43856%</f>
        <v>0</v>
      </c>
      <c r="D24" s="118">
        <f t="shared" ref="D24:N24" si="13">+D14*1.43856%</f>
        <v>0</v>
      </c>
      <c r="E24" s="118">
        <f t="shared" si="13"/>
        <v>0</v>
      </c>
      <c r="F24" s="118">
        <f t="shared" si="13"/>
        <v>0</v>
      </c>
      <c r="G24" s="118">
        <f t="shared" si="13"/>
        <v>0</v>
      </c>
      <c r="H24" s="118">
        <f t="shared" si="13"/>
        <v>0</v>
      </c>
      <c r="I24" s="118">
        <f t="shared" si="13"/>
        <v>0</v>
      </c>
      <c r="J24" s="118">
        <f t="shared" si="13"/>
        <v>0</v>
      </c>
      <c r="K24" s="118">
        <f t="shared" si="13"/>
        <v>0</v>
      </c>
      <c r="L24" s="118">
        <f t="shared" si="13"/>
        <v>0</v>
      </c>
      <c r="M24" s="118">
        <f t="shared" si="13"/>
        <v>0</v>
      </c>
      <c r="N24" s="118">
        <f t="shared" si="13"/>
        <v>0</v>
      </c>
      <c r="O24" s="131">
        <f t="shared" si="2"/>
        <v>0</v>
      </c>
      <c r="P24" s="188"/>
      <c r="Q24" s="188"/>
      <c r="R24" s="188"/>
      <c r="S24" s="188"/>
      <c r="T24" s="188"/>
      <c r="U24" s="188"/>
      <c r="V24" s="188"/>
      <c r="W24" s="188"/>
      <c r="X24" s="188"/>
      <c r="Y24" s="188"/>
      <c r="Z24" s="188"/>
      <c r="AA24" s="188"/>
      <c r="AB24" s="188"/>
      <c r="AC24" s="188"/>
      <c r="AD24" s="188"/>
      <c r="AE24" s="188"/>
      <c r="AF24" s="188"/>
      <c r="AG24" s="188"/>
      <c r="AH24" s="188"/>
      <c r="AI24" s="188"/>
      <c r="AJ24" s="188"/>
      <c r="AK24" s="188"/>
      <c r="AL24" s="188"/>
      <c r="AM24" s="188"/>
      <c r="AN24" s="188"/>
      <c r="AO24" s="188"/>
      <c r="AP24" s="188"/>
      <c r="AQ24" s="188"/>
      <c r="AR24" s="188"/>
      <c r="AS24" s="188"/>
      <c r="AT24" s="188"/>
      <c r="AU24" s="188"/>
      <c r="AV24" s="188"/>
      <c r="AW24" s="188"/>
      <c r="AX24" s="188"/>
      <c r="AY24" s="188"/>
      <c r="AZ24" s="188"/>
      <c r="BA24" s="188"/>
      <c r="BB24" s="188"/>
      <c r="BC24" s="188"/>
      <c r="BD24" s="188"/>
      <c r="BE24" s="188"/>
      <c r="BF24" s="188"/>
      <c r="BG24" s="188"/>
      <c r="BH24" s="188"/>
      <c r="BI24" s="188"/>
      <c r="BJ24" s="188"/>
      <c r="BK24" s="188"/>
      <c r="BL24" s="188"/>
      <c r="BM24" s="188"/>
      <c r="BN24" s="188"/>
      <c r="BO24" s="188"/>
      <c r="BP24" s="188"/>
      <c r="BQ24" s="188"/>
      <c r="BR24" s="188"/>
      <c r="BS24" s="188"/>
      <c r="BT24" s="188"/>
      <c r="BU24" s="188"/>
      <c r="BV24" s="188"/>
    </row>
    <row r="25" spans="1:74" s="189" customFormat="1" ht="38.25" x14ac:dyDescent="0.2">
      <c r="A25" s="187" t="s">
        <v>406</v>
      </c>
      <c r="B25" s="192" t="s">
        <v>407</v>
      </c>
      <c r="C25" s="118">
        <f>+C14*0.7048944%</f>
        <v>0</v>
      </c>
      <c r="D25" s="118">
        <f t="shared" ref="D25:N25" si="14">+D14*0.7048944%</f>
        <v>0</v>
      </c>
      <c r="E25" s="118">
        <f t="shared" si="14"/>
        <v>0</v>
      </c>
      <c r="F25" s="118">
        <f t="shared" si="14"/>
        <v>0</v>
      </c>
      <c r="G25" s="118">
        <f t="shared" si="14"/>
        <v>0</v>
      </c>
      <c r="H25" s="118">
        <f t="shared" si="14"/>
        <v>0</v>
      </c>
      <c r="I25" s="118">
        <f t="shared" si="14"/>
        <v>0</v>
      </c>
      <c r="J25" s="118">
        <f t="shared" si="14"/>
        <v>0</v>
      </c>
      <c r="K25" s="118">
        <f t="shared" si="14"/>
        <v>0</v>
      </c>
      <c r="L25" s="118">
        <f t="shared" si="14"/>
        <v>0</v>
      </c>
      <c r="M25" s="118">
        <f t="shared" si="14"/>
        <v>0</v>
      </c>
      <c r="N25" s="118">
        <f t="shared" si="14"/>
        <v>0</v>
      </c>
      <c r="O25" s="131">
        <f t="shared" si="2"/>
        <v>0</v>
      </c>
      <c r="P25" s="188"/>
      <c r="Q25" s="188"/>
      <c r="R25" s="188"/>
      <c r="S25" s="188"/>
      <c r="T25" s="188"/>
      <c r="U25" s="188"/>
      <c r="V25" s="188"/>
      <c r="W25" s="188"/>
      <c r="X25" s="188"/>
      <c r="Y25" s="188"/>
      <c r="Z25" s="188"/>
      <c r="AA25" s="188"/>
      <c r="AB25" s="188"/>
      <c r="AC25" s="188"/>
      <c r="AD25" s="188"/>
      <c r="AE25" s="188"/>
      <c r="AF25" s="188"/>
      <c r="AG25" s="188"/>
      <c r="AH25" s="188"/>
      <c r="AI25" s="188"/>
      <c r="AJ25" s="188"/>
      <c r="AK25" s="188"/>
      <c r="AL25" s="188"/>
      <c r="AM25" s="188"/>
      <c r="AN25" s="188"/>
      <c r="AO25" s="188"/>
      <c r="AP25" s="188"/>
      <c r="AQ25" s="188"/>
      <c r="AR25" s="188"/>
      <c r="AS25" s="188"/>
      <c r="AT25" s="188"/>
      <c r="AU25" s="188"/>
      <c r="AV25" s="188"/>
      <c r="AW25" s="188"/>
      <c r="AX25" s="188"/>
      <c r="AY25" s="188"/>
      <c r="AZ25" s="188"/>
      <c r="BA25" s="188"/>
      <c r="BB25" s="188"/>
      <c r="BC25" s="188"/>
      <c r="BD25" s="188"/>
      <c r="BE25" s="188"/>
      <c r="BF25" s="188"/>
      <c r="BG25" s="188"/>
      <c r="BH25" s="188"/>
      <c r="BI25" s="188"/>
      <c r="BJ25" s="188"/>
      <c r="BK25" s="188"/>
      <c r="BL25" s="188"/>
      <c r="BM25" s="188"/>
      <c r="BN25" s="188"/>
      <c r="BO25" s="188"/>
      <c r="BP25" s="188"/>
      <c r="BQ25" s="188"/>
      <c r="BR25" s="188"/>
      <c r="BS25" s="188"/>
      <c r="BT25" s="188"/>
      <c r="BU25" s="188"/>
      <c r="BV25" s="188"/>
    </row>
    <row r="26" spans="1:74" s="126" customFormat="1" ht="25.5" x14ac:dyDescent="0.2">
      <c r="A26" s="184" t="s">
        <v>201</v>
      </c>
      <c r="B26" s="185" t="s">
        <v>408</v>
      </c>
      <c r="C26" s="117">
        <f>+C27+C43</f>
        <v>0</v>
      </c>
      <c r="D26" s="117">
        <f t="shared" ref="D26:N26" si="15">+D27+D43</f>
        <v>0</v>
      </c>
      <c r="E26" s="117">
        <f t="shared" si="15"/>
        <v>0</v>
      </c>
      <c r="F26" s="117">
        <f t="shared" si="15"/>
        <v>0</v>
      </c>
      <c r="G26" s="117">
        <f t="shared" si="15"/>
        <v>0</v>
      </c>
      <c r="H26" s="117">
        <f t="shared" si="15"/>
        <v>0</v>
      </c>
      <c r="I26" s="117">
        <f t="shared" si="15"/>
        <v>0</v>
      </c>
      <c r="J26" s="117">
        <f t="shared" si="15"/>
        <v>0</v>
      </c>
      <c r="K26" s="117">
        <f t="shared" si="15"/>
        <v>0</v>
      </c>
      <c r="L26" s="117">
        <f t="shared" si="15"/>
        <v>0</v>
      </c>
      <c r="M26" s="117">
        <f t="shared" si="15"/>
        <v>0</v>
      </c>
      <c r="N26" s="117">
        <f t="shared" si="15"/>
        <v>0</v>
      </c>
      <c r="O26" s="131">
        <f t="shared" si="2"/>
        <v>0</v>
      </c>
      <c r="P26" s="125"/>
      <c r="Q26" s="125"/>
      <c r="R26" s="125"/>
      <c r="S26" s="125"/>
      <c r="T26" s="125"/>
      <c r="U26" s="125"/>
      <c r="V26" s="125"/>
      <c r="W26" s="125"/>
      <c r="X26" s="125"/>
      <c r="Y26" s="125"/>
      <c r="Z26" s="125"/>
      <c r="AA26" s="125"/>
      <c r="AB26" s="125"/>
      <c r="AC26" s="125"/>
      <c r="AD26" s="125"/>
      <c r="AE26" s="125"/>
      <c r="AF26" s="125"/>
      <c r="AG26" s="125"/>
      <c r="AH26" s="125"/>
      <c r="AI26" s="125"/>
      <c r="AJ26" s="125"/>
      <c r="AK26" s="125"/>
      <c r="AL26" s="125"/>
      <c r="AM26" s="125"/>
      <c r="AN26" s="125"/>
      <c r="AO26" s="125"/>
      <c r="AP26" s="125"/>
      <c r="AQ26" s="125"/>
      <c r="AR26" s="125"/>
      <c r="AS26" s="125"/>
      <c r="AT26" s="125"/>
      <c r="AU26" s="125"/>
      <c r="AV26" s="125"/>
      <c r="AW26" s="125"/>
      <c r="AX26" s="125"/>
      <c r="AY26" s="125"/>
      <c r="AZ26" s="125"/>
      <c r="BA26" s="125"/>
      <c r="BB26" s="125"/>
      <c r="BC26" s="125"/>
      <c r="BD26" s="125"/>
      <c r="BE26" s="125"/>
      <c r="BF26" s="125"/>
      <c r="BG26" s="125"/>
      <c r="BH26" s="125"/>
      <c r="BI26" s="125"/>
      <c r="BJ26" s="125"/>
      <c r="BK26" s="125"/>
      <c r="BL26" s="125"/>
      <c r="BM26" s="125"/>
      <c r="BN26" s="125"/>
      <c r="BO26" s="125"/>
      <c r="BP26" s="125"/>
      <c r="BQ26" s="125"/>
      <c r="BR26" s="125"/>
      <c r="BS26" s="125"/>
      <c r="BT26" s="125"/>
      <c r="BU26" s="125"/>
      <c r="BV26" s="125"/>
    </row>
    <row r="27" spans="1:74" s="126" customFormat="1" x14ac:dyDescent="0.2">
      <c r="A27" s="184" t="s">
        <v>203</v>
      </c>
      <c r="B27" s="185" t="s">
        <v>93</v>
      </c>
      <c r="C27" s="117">
        <f t="shared" ref="C27:N27" si="16">+C28</f>
        <v>0</v>
      </c>
      <c r="D27" s="117">
        <f t="shared" si="16"/>
        <v>0</v>
      </c>
      <c r="E27" s="117">
        <f t="shared" si="16"/>
        <v>0</v>
      </c>
      <c r="F27" s="117">
        <f t="shared" si="16"/>
        <v>0</v>
      </c>
      <c r="G27" s="117">
        <f t="shared" si="16"/>
        <v>0</v>
      </c>
      <c r="H27" s="117">
        <f t="shared" si="16"/>
        <v>0</v>
      </c>
      <c r="I27" s="117">
        <f t="shared" si="16"/>
        <v>0</v>
      </c>
      <c r="J27" s="117">
        <f t="shared" si="16"/>
        <v>0</v>
      </c>
      <c r="K27" s="117">
        <f t="shared" si="16"/>
        <v>0</v>
      </c>
      <c r="L27" s="117">
        <f t="shared" si="16"/>
        <v>0</v>
      </c>
      <c r="M27" s="117">
        <f t="shared" si="16"/>
        <v>0</v>
      </c>
      <c r="N27" s="117">
        <f t="shared" si="16"/>
        <v>0</v>
      </c>
      <c r="O27" s="131">
        <f t="shared" si="2"/>
        <v>0</v>
      </c>
      <c r="P27" s="125"/>
      <c r="Q27" s="125"/>
      <c r="R27" s="125"/>
      <c r="S27" s="125"/>
      <c r="T27" s="125"/>
      <c r="U27" s="125"/>
      <c r="V27" s="125"/>
      <c r="W27" s="125"/>
      <c r="X27" s="125"/>
      <c r="Y27" s="125"/>
      <c r="Z27" s="125"/>
      <c r="AA27" s="125"/>
      <c r="AB27" s="125"/>
      <c r="AC27" s="125"/>
      <c r="AD27" s="125"/>
      <c r="AE27" s="125"/>
      <c r="AF27" s="125"/>
      <c r="AG27" s="125"/>
      <c r="AH27" s="125"/>
      <c r="AI27" s="125"/>
      <c r="AJ27" s="125"/>
      <c r="AK27" s="125"/>
      <c r="AL27" s="125"/>
      <c r="AM27" s="125"/>
      <c r="AN27" s="125"/>
      <c r="AO27" s="125"/>
      <c r="AP27" s="125"/>
      <c r="AQ27" s="125"/>
      <c r="AR27" s="125"/>
      <c r="AS27" s="125"/>
      <c r="AT27" s="125"/>
      <c r="AU27" s="125"/>
      <c r="AV27" s="125"/>
      <c r="AW27" s="125"/>
      <c r="AX27" s="125"/>
      <c r="AY27" s="125"/>
      <c r="AZ27" s="125"/>
      <c r="BA27" s="125"/>
      <c r="BB27" s="125"/>
      <c r="BC27" s="125"/>
      <c r="BD27" s="125"/>
      <c r="BE27" s="125"/>
      <c r="BF27" s="125"/>
      <c r="BG27" s="125"/>
      <c r="BH27" s="125"/>
      <c r="BI27" s="125"/>
      <c r="BJ27" s="125"/>
      <c r="BK27" s="125"/>
      <c r="BL27" s="125"/>
      <c r="BM27" s="125"/>
      <c r="BN27" s="125"/>
      <c r="BO27" s="125"/>
      <c r="BP27" s="125"/>
      <c r="BQ27" s="125"/>
      <c r="BR27" s="125"/>
      <c r="BS27" s="125"/>
      <c r="BT27" s="125"/>
      <c r="BU27" s="125"/>
      <c r="BV27" s="125"/>
    </row>
    <row r="28" spans="1:74" s="126" customFormat="1" ht="25.5" x14ac:dyDescent="0.2">
      <c r="A28" s="184" t="s">
        <v>409</v>
      </c>
      <c r="B28" s="185" t="s">
        <v>410</v>
      </c>
      <c r="C28" s="117">
        <f>+C29+C36</f>
        <v>0</v>
      </c>
      <c r="D28" s="117">
        <f t="shared" ref="D28:N28" si="17">+D29+D36</f>
        <v>0</v>
      </c>
      <c r="E28" s="117">
        <f t="shared" si="17"/>
        <v>0</v>
      </c>
      <c r="F28" s="117">
        <f t="shared" si="17"/>
        <v>0</v>
      </c>
      <c r="G28" s="117">
        <f t="shared" si="17"/>
        <v>0</v>
      </c>
      <c r="H28" s="117">
        <f t="shared" si="17"/>
        <v>0</v>
      </c>
      <c r="I28" s="117">
        <f t="shared" si="17"/>
        <v>0</v>
      </c>
      <c r="J28" s="117">
        <f t="shared" si="17"/>
        <v>0</v>
      </c>
      <c r="K28" s="117">
        <f t="shared" si="17"/>
        <v>0</v>
      </c>
      <c r="L28" s="117">
        <f t="shared" si="17"/>
        <v>0</v>
      </c>
      <c r="M28" s="117">
        <f t="shared" si="17"/>
        <v>0</v>
      </c>
      <c r="N28" s="117">
        <f t="shared" si="17"/>
        <v>0</v>
      </c>
      <c r="O28" s="131">
        <f t="shared" si="2"/>
        <v>0</v>
      </c>
      <c r="P28" s="125"/>
      <c r="Q28" s="125"/>
      <c r="R28" s="125"/>
      <c r="S28" s="125"/>
      <c r="T28" s="125"/>
      <c r="U28" s="125"/>
      <c r="V28" s="125"/>
      <c r="W28" s="125"/>
      <c r="X28" s="125"/>
      <c r="Y28" s="125"/>
      <c r="Z28" s="125"/>
      <c r="AA28" s="125"/>
      <c r="AB28" s="125"/>
      <c r="AC28" s="125"/>
      <c r="AD28" s="125"/>
      <c r="AE28" s="125"/>
      <c r="AF28" s="125"/>
      <c r="AG28" s="125"/>
      <c r="AH28" s="125"/>
      <c r="AI28" s="125"/>
      <c r="AJ28" s="125"/>
      <c r="AK28" s="125"/>
      <c r="AL28" s="125"/>
      <c r="AM28" s="125"/>
      <c r="AN28" s="125"/>
      <c r="AO28" s="125"/>
      <c r="AP28" s="125"/>
      <c r="AQ28" s="125"/>
      <c r="AR28" s="125"/>
      <c r="AS28" s="125"/>
      <c r="AT28" s="125"/>
      <c r="AU28" s="125"/>
      <c r="AV28" s="125"/>
      <c r="AW28" s="125"/>
      <c r="AX28" s="125"/>
      <c r="AY28" s="125"/>
      <c r="AZ28" s="125"/>
      <c r="BA28" s="125"/>
      <c r="BB28" s="125"/>
      <c r="BC28" s="125"/>
      <c r="BD28" s="125"/>
      <c r="BE28" s="125"/>
      <c r="BF28" s="125"/>
      <c r="BG28" s="125"/>
      <c r="BH28" s="125"/>
      <c r="BI28" s="125"/>
      <c r="BJ28" s="125"/>
      <c r="BK28" s="125"/>
      <c r="BL28" s="125"/>
      <c r="BM28" s="125"/>
      <c r="BN28" s="125"/>
      <c r="BO28" s="125"/>
      <c r="BP28" s="125"/>
      <c r="BQ28" s="125"/>
      <c r="BR28" s="125"/>
      <c r="BS28" s="125"/>
      <c r="BT28" s="125"/>
      <c r="BU28" s="125"/>
      <c r="BV28" s="125"/>
    </row>
    <row r="29" spans="1:74" s="126" customFormat="1" ht="38.25" x14ac:dyDescent="0.2">
      <c r="A29" s="184" t="s">
        <v>411</v>
      </c>
      <c r="B29" s="190" t="s">
        <v>412</v>
      </c>
      <c r="C29" s="117"/>
      <c r="D29" s="117"/>
      <c r="E29" s="117"/>
      <c r="F29" s="117"/>
      <c r="G29" s="117"/>
      <c r="H29" s="117"/>
      <c r="I29" s="117"/>
      <c r="J29" s="117"/>
      <c r="K29" s="117"/>
      <c r="L29" s="117"/>
      <c r="M29" s="117"/>
      <c r="N29" s="117"/>
      <c r="O29" s="131">
        <f t="shared" si="2"/>
        <v>0</v>
      </c>
      <c r="P29" s="125"/>
      <c r="Q29" s="125"/>
      <c r="R29" s="125"/>
      <c r="S29" s="125"/>
      <c r="T29" s="125"/>
      <c r="U29" s="125"/>
      <c r="V29" s="125"/>
      <c r="W29" s="125"/>
      <c r="X29" s="125"/>
      <c r="Y29" s="125"/>
      <c r="Z29" s="125"/>
      <c r="AA29" s="125"/>
      <c r="AB29" s="125"/>
      <c r="AC29" s="125"/>
      <c r="AD29" s="125"/>
      <c r="AE29" s="125"/>
      <c r="AF29" s="125"/>
      <c r="AG29" s="125"/>
      <c r="AH29" s="125"/>
      <c r="AI29" s="125"/>
      <c r="AJ29" s="125"/>
      <c r="AK29" s="125"/>
      <c r="AL29" s="125"/>
      <c r="AM29" s="125"/>
      <c r="AN29" s="125"/>
      <c r="AO29" s="125"/>
      <c r="AP29" s="125"/>
      <c r="AQ29" s="125"/>
      <c r="AR29" s="125"/>
      <c r="AS29" s="125"/>
      <c r="AT29" s="125"/>
      <c r="AU29" s="125"/>
      <c r="AV29" s="125"/>
      <c r="AW29" s="125"/>
      <c r="AX29" s="125"/>
      <c r="AY29" s="125"/>
      <c r="AZ29" s="125"/>
      <c r="BA29" s="125"/>
      <c r="BB29" s="125"/>
      <c r="BC29" s="125"/>
      <c r="BD29" s="125"/>
      <c r="BE29" s="125"/>
      <c r="BF29" s="125"/>
      <c r="BG29" s="125"/>
      <c r="BH29" s="125"/>
      <c r="BI29" s="125"/>
      <c r="BJ29" s="125"/>
      <c r="BK29" s="125"/>
      <c r="BL29" s="125"/>
      <c r="BM29" s="125"/>
      <c r="BN29" s="125"/>
      <c r="BO29" s="125"/>
      <c r="BP29" s="125"/>
      <c r="BQ29" s="125"/>
      <c r="BR29" s="125"/>
      <c r="BS29" s="125"/>
      <c r="BT29" s="125"/>
      <c r="BU29" s="125"/>
      <c r="BV29" s="125"/>
    </row>
    <row r="30" spans="1:74" s="189" customFormat="1" ht="38.25" x14ac:dyDescent="0.2">
      <c r="A30" s="187" t="s">
        <v>413</v>
      </c>
      <c r="B30" s="192" t="s">
        <v>414</v>
      </c>
      <c r="C30" s="118">
        <f>+C29*87.230682%</f>
        <v>0</v>
      </c>
      <c r="D30" s="118">
        <f t="shared" ref="D30:N30" si="18">+D29*87.230682%</f>
        <v>0</v>
      </c>
      <c r="E30" s="118">
        <f t="shared" si="18"/>
        <v>0</v>
      </c>
      <c r="F30" s="118">
        <f t="shared" si="18"/>
        <v>0</v>
      </c>
      <c r="G30" s="118">
        <f t="shared" si="18"/>
        <v>0</v>
      </c>
      <c r="H30" s="118">
        <f t="shared" si="18"/>
        <v>0</v>
      </c>
      <c r="I30" s="118">
        <f t="shared" si="18"/>
        <v>0</v>
      </c>
      <c r="J30" s="118">
        <f t="shared" si="18"/>
        <v>0</v>
      </c>
      <c r="K30" s="118">
        <f t="shared" si="18"/>
        <v>0</v>
      </c>
      <c r="L30" s="118">
        <f t="shared" si="18"/>
        <v>0</v>
      </c>
      <c r="M30" s="118">
        <f t="shared" si="18"/>
        <v>0</v>
      </c>
      <c r="N30" s="118">
        <f t="shared" si="18"/>
        <v>0</v>
      </c>
      <c r="O30" s="131">
        <f t="shared" si="2"/>
        <v>0</v>
      </c>
      <c r="P30" s="188"/>
      <c r="Q30" s="188"/>
      <c r="R30" s="188"/>
      <c r="S30" s="188"/>
      <c r="T30" s="188"/>
      <c r="U30" s="188"/>
      <c r="V30" s="188"/>
      <c r="W30" s="188"/>
      <c r="X30" s="188"/>
      <c r="Y30" s="188"/>
      <c r="Z30" s="188"/>
      <c r="AA30" s="188"/>
      <c r="AB30" s="188"/>
      <c r="AC30" s="188"/>
      <c r="AD30" s="188"/>
      <c r="AE30" s="188"/>
      <c r="AF30" s="188"/>
      <c r="AG30" s="188"/>
      <c r="AH30" s="188"/>
      <c r="AI30" s="188"/>
      <c r="AJ30" s="188"/>
      <c r="AK30" s="188"/>
      <c r="AL30" s="188"/>
      <c r="AM30" s="188"/>
      <c r="AN30" s="188"/>
      <c r="AO30" s="188"/>
      <c r="AP30" s="188"/>
      <c r="AQ30" s="188"/>
      <c r="AR30" s="188"/>
      <c r="AS30" s="188"/>
      <c r="AT30" s="188"/>
      <c r="AU30" s="188"/>
      <c r="AV30" s="188"/>
      <c r="AW30" s="188"/>
      <c r="AX30" s="188"/>
      <c r="AY30" s="188"/>
      <c r="AZ30" s="188"/>
      <c r="BA30" s="188"/>
      <c r="BB30" s="188"/>
      <c r="BC30" s="188"/>
      <c r="BD30" s="188"/>
      <c r="BE30" s="188"/>
      <c r="BF30" s="188"/>
      <c r="BG30" s="188"/>
      <c r="BH30" s="188"/>
      <c r="BI30" s="188"/>
      <c r="BJ30" s="188"/>
      <c r="BK30" s="188"/>
      <c r="BL30" s="188"/>
      <c r="BM30" s="188"/>
      <c r="BN30" s="188"/>
      <c r="BO30" s="188"/>
      <c r="BP30" s="188"/>
      <c r="BQ30" s="188"/>
      <c r="BR30" s="188"/>
      <c r="BS30" s="188"/>
      <c r="BT30" s="188"/>
      <c r="BU30" s="188"/>
      <c r="BV30" s="188"/>
    </row>
    <row r="31" spans="1:74" s="189" customFormat="1" ht="25.5" x14ac:dyDescent="0.2">
      <c r="A31" s="187" t="s">
        <v>415</v>
      </c>
      <c r="B31" s="192" t="s">
        <v>416</v>
      </c>
      <c r="C31" s="118">
        <f>+C29*0.1%</f>
        <v>0</v>
      </c>
      <c r="D31" s="118">
        <f t="shared" ref="D31:N31" si="19">+D29*0.1%</f>
        <v>0</v>
      </c>
      <c r="E31" s="118">
        <f t="shared" si="19"/>
        <v>0</v>
      </c>
      <c r="F31" s="118">
        <f t="shared" si="19"/>
        <v>0</v>
      </c>
      <c r="G31" s="118">
        <f t="shared" si="19"/>
        <v>0</v>
      </c>
      <c r="H31" s="118">
        <f t="shared" si="19"/>
        <v>0</v>
      </c>
      <c r="I31" s="118">
        <f t="shared" si="19"/>
        <v>0</v>
      </c>
      <c r="J31" s="118">
        <f t="shared" si="19"/>
        <v>0</v>
      </c>
      <c r="K31" s="118">
        <f t="shared" si="19"/>
        <v>0</v>
      </c>
      <c r="L31" s="118">
        <f t="shared" si="19"/>
        <v>0</v>
      </c>
      <c r="M31" s="118">
        <f t="shared" si="19"/>
        <v>0</v>
      </c>
      <c r="N31" s="118">
        <f t="shared" si="19"/>
        <v>0</v>
      </c>
      <c r="O31" s="131">
        <f t="shared" si="2"/>
        <v>0</v>
      </c>
      <c r="P31" s="188"/>
      <c r="Q31" s="188"/>
      <c r="R31" s="188"/>
      <c r="S31" s="188"/>
      <c r="T31" s="188"/>
      <c r="U31" s="188"/>
      <c r="V31" s="188"/>
      <c r="W31" s="188"/>
      <c r="X31" s="188"/>
      <c r="Y31" s="188"/>
      <c r="Z31" s="188"/>
      <c r="AA31" s="188"/>
      <c r="AB31" s="188"/>
      <c r="AC31" s="188"/>
      <c r="AD31" s="188"/>
      <c r="AE31" s="188"/>
      <c r="AF31" s="188"/>
      <c r="AG31" s="188"/>
      <c r="AH31" s="188"/>
      <c r="AI31" s="188"/>
      <c r="AJ31" s="188"/>
      <c r="AK31" s="188"/>
      <c r="AL31" s="188"/>
      <c r="AM31" s="188"/>
      <c r="AN31" s="188"/>
      <c r="AO31" s="188"/>
      <c r="AP31" s="188"/>
      <c r="AQ31" s="188"/>
      <c r="AR31" s="188"/>
      <c r="AS31" s="188"/>
      <c r="AT31" s="188"/>
      <c r="AU31" s="188"/>
      <c r="AV31" s="188"/>
      <c r="AW31" s="188"/>
      <c r="AX31" s="188"/>
      <c r="AY31" s="188"/>
      <c r="AZ31" s="188"/>
      <c r="BA31" s="188"/>
      <c r="BB31" s="188"/>
      <c r="BC31" s="188"/>
      <c r="BD31" s="188"/>
      <c r="BE31" s="188"/>
      <c r="BF31" s="188"/>
      <c r="BG31" s="188"/>
      <c r="BH31" s="188"/>
      <c r="BI31" s="188"/>
      <c r="BJ31" s="188"/>
      <c r="BK31" s="188"/>
      <c r="BL31" s="188"/>
      <c r="BM31" s="188"/>
      <c r="BN31" s="188"/>
      <c r="BO31" s="188"/>
      <c r="BP31" s="188"/>
      <c r="BQ31" s="188"/>
      <c r="BR31" s="188"/>
      <c r="BS31" s="188"/>
      <c r="BT31" s="188"/>
      <c r="BU31" s="188"/>
      <c r="BV31" s="188"/>
    </row>
    <row r="32" spans="1:74" s="189" customFormat="1" ht="25.5" x14ac:dyDescent="0.2">
      <c r="A32" s="187" t="s">
        <v>417</v>
      </c>
      <c r="B32" s="192" t="s">
        <v>418</v>
      </c>
      <c r="C32" s="118">
        <f>+C29*9.99%</f>
        <v>0</v>
      </c>
      <c r="D32" s="118">
        <f t="shared" ref="D32:N32" si="20">+D29*9.99%</f>
        <v>0</v>
      </c>
      <c r="E32" s="118">
        <f t="shared" si="20"/>
        <v>0</v>
      </c>
      <c r="F32" s="118">
        <f t="shared" si="20"/>
        <v>0</v>
      </c>
      <c r="G32" s="118">
        <f t="shared" si="20"/>
        <v>0</v>
      </c>
      <c r="H32" s="118">
        <f t="shared" si="20"/>
        <v>0</v>
      </c>
      <c r="I32" s="118">
        <f t="shared" si="20"/>
        <v>0</v>
      </c>
      <c r="J32" s="118">
        <f t="shared" si="20"/>
        <v>0</v>
      </c>
      <c r="K32" s="118">
        <f t="shared" si="20"/>
        <v>0</v>
      </c>
      <c r="L32" s="118">
        <f t="shared" si="20"/>
        <v>0</v>
      </c>
      <c r="M32" s="118">
        <f t="shared" si="20"/>
        <v>0</v>
      </c>
      <c r="N32" s="118">
        <f t="shared" si="20"/>
        <v>0</v>
      </c>
      <c r="O32" s="131">
        <f t="shared" si="2"/>
        <v>0</v>
      </c>
      <c r="P32" s="188"/>
      <c r="Q32" s="188"/>
      <c r="R32" s="188"/>
      <c r="S32" s="188"/>
      <c r="T32" s="188"/>
      <c r="U32" s="188"/>
      <c r="V32" s="188"/>
      <c r="W32" s="188"/>
      <c r="X32" s="188"/>
      <c r="Y32" s="188"/>
      <c r="Z32" s="188"/>
      <c r="AA32" s="188"/>
      <c r="AB32" s="188"/>
      <c r="AC32" s="188"/>
      <c r="AD32" s="188"/>
      <c r="AE32" s="188"/>
      <c r="AF32" s="188"/>
      <c r="AG32" s="188"/>
      <c r="AH32" s="188"/>
      <c r="AI32" s="188"/>
      <c r="AJ32" s="188"/>
      <c r="AK32" s="188"/>
      <c r="AL32" s="188"/>
      <c r="AM32" s="188"/>
      <c r="AN32" s="188"/>
      <c r="AO32" s="188"/>
      <c r="AP32" s="188"/>
      <c r="AQ32" s="188"/>
      <c r="AR32" s="188"/>
      <c r="AS32" s="188"/>
      <c r="AT32" s="188"/>
      <c r="AU32" s="188"/>
      <c r="AV32" s="188"/>
      <c r="AW32" s="188"/>
      <c r="AX32" s="188"/>
      <c r="AY32" s="188"/>
      <c r="AZ32" s="188"/>
      <c r="BA32" s="188"/>
      <c r="BB32" s="188"/>
      <c r="BC32" s="188"/>
      <c r="BD32" s="188"/>
      <c r="BE32" s="188"/>
      <c r="BF32" s="188"/>
      <c r="BG32" s="188"/>
      <c r="BH32" s="188"/>
      <c r="BI32" s="188"/>
      <c r="BJ32" s="188"/>
      <c r="BK32" s="188"/>
      <c r="BL32" s="188"/>
      <c r="BM32" s="188"/>
      <c r="BN32" s="188"/>
      <c r="BO32" s="188"/>
      <c r="BP32" s="188"/>
      <c r="BQ32" s="188"/>
      <c r="BR32" s="188"/>
      <c r="BS32" s="188"/>
      <c r="BT32" s="188"/>
      <c r="BU32" s="188"/>
      <c r="BV32" s="188"/>
    </row>
    <row r="33" spans="1:74" s="189" customFormat="1" ht="51" x14ac:dyDescent="0.2">
      <c r="A33" s="187" t="s">
        <v>419</v>
      </c>
      <c r="B33" s="192" t="s">
        <v>1354</v>
      </c>
      <c r="C33" s="118">
        <f>+C29*0%</f>
        <v>0</v>
      </c>
      <c r="D33" s="118">
        <f t="shared" ref="D33:N33" si="21">+D29*0%</f>
        <v>0</v>
      </c>
      <c r="E33" s="118">
        <f t="shared" si="21"/>
        <v>0</v>
      </c>
      <c r="F33" s="118">
        <f t="shared" si="21"/>
        <v>0</v>
      </c>
      <c r="G33" s="118">
        <f t="shared" si="21"/>
        <v>0</v>
      </c>
      <c r="H33" s="118">
        <f t="shared" si="21"/>
        <v>0</v>
      </c>
      <c r="I33" s="118">
        <f t="shared" si="21"/>
        <v>0</v>
      </c>
      <c r="J33" s="118">
        <f t="shared" si="21"/>
        <v>0</v>
      </c>
      <c r="K33" s="118">
        <f t="shared" si="21"/>
        <v>0</v>
      </c>
      <c r="L33" s="118">
        <f t="shared" si="21"/>
        <v>0</v>
      </c>
      <c r="M33" s="118">
        <f t="shared" si="21"/>
        <v>0</v>
      </c>
      <c r="N33" s="118">
        <f t="shared" si="21"/>
        <v>0</v>
      </c>
      <c r="O33" s="131">
        <f t="shared" si="2"/>
        <v>0</v>
      </c>
      <c r="P33" s="188"/>
      <c r="Q33" s="188"/>
      <c r="R33" s="188"/>
      <c r="S33" s="188"/>
      <c r="T33" s="188"/>
      <c r="U33" s="188"/>
      <c r="V33" s="188"/>
      <c r="W33" s="188"/>
      <c r="X33" s="188"/>
      <c r="Y33" s="188"/>
      <c r="Z33" s="188"/>
      <c r="AA33" s="188"/>
      <c r="AB33" s="188"/>
      <c r="AC33" s="188"/>
      <c r="AD33" s="188"/>
      <c r="AE33" s="188"/>
      <c r="AF33" s="188"/>
      <c r="AG33" s="188"/>
      <c r="AH33" s="188"/>
      <c r="AI33" s="188"/>
      <c r="AJ33" s="188"/>
      <c r="AK33" s="188"/>
      <c r="AL33" s="188"/>
      <c r="AM33" s="188"/>
      <c r="AN33" s="188"/>
      <c r="AO33" s="188"/>
      <c r="AP33" s="188"/>
      <c r="AQ33" s="188"/>
      <c r="AR33" s="188"/>
      <c r="AS33" s="188"/>
      <c r="AT33" s="188"/>
      <c r="AU33" s="188"/>
      <c r="AV33" s="188"/>
      <c r="AW33" s="188"/>
      <c r="AX33" s="188"/>
      <c r="AY33" s="188"/>
      <c r="AZ33" s="188"/>
      <c r="BA33" s="188"/>
      <c r="BB33" s="188"/>
      <c r="BC33" s="188"/>
      <c r="BD33" s="188"/>
      <c r="BE33" s="188"/>
      <c r="BF33" s="188"/>
      <c r="BG33" s="188"/>
      <c r="BH33" s="188"/>
      <c r="BI33" s="188"/>
      <c r="BJ33" s="188"/>
      <c r="BK33" s="188"/>
      <c r="BL33" s="188"/>
      <c r="BM33" s="188"/>
      <c r="BN33" s="188"/>
      <c r="BO33" s="188"/>
      <c r="BP33" s="188"/>
      <c r="BQ33" s="188"/>
      <c r="BR33" s="188"/>
      <c r="BS33" s="188"/>
      <c r="BT33" s="188"/>
      <c r="BU33" s="188"/>
      <c r="BV33" s="188"/>
    </row>
    <row r="34" spans="1:74" s="189" customFormat="1" ht="25.5" x14ac:dyDescent="0.2">
      <c r="A34" s="187" t="s">
        <v>420</v>
      </c>
      <c r="B34" s="192" t="s">
        <v>421</v>
      </c>
      <c r="C34" s="118">
        <f>+C29*1.7982%</f>
        <v>0</v>
      </c>
      <c r="D34" s="118">
        <f t="shared" ref="D34:N34" si="22">+D29*1.7982%</f>
        <v>0</v>
      </c>
      <c r="E34" s="118">
        <f t="shared" si="22"/>
        <v>0</v>
      </c>
      <c r="F34" s="118">
        <f t="shared" si="22"/>
        <v>0</v>
      </c>
      <c r="G34" s="118">
        <f t="shared" si="22"/>
        <v>0</v>
      </c>
      <c r="H34" s="118">
        <f t="shared" si="22"/>
        <v>0</v>
      </c>
      <c r="I34" s="118">
        <f t="shared" si="22"/>
        <v>0</v>
      </c>
      <c r="J34" s="118">
        <f t="shared" si="22"/>
        <v>0</v>
      </c>
      <c r="K34" s="118">
        <f t="shared" si="22"/>
        <v>0</v>
      </c>
      <c r="L34" s="118">
        <f t="shared" si="22"/>
        <v>0</v>
      </c>
      <c r="M34" s="118">
        <f t="shared" si="22"/>
        <v>0</v>
      </c>
      <c r="N34" s="118">
        <f t="shared" si="22"/>
        <v>0</v>
      </c>
      <c r="O34" s="131">
        <f t="shared" si="2"/>
        <v>0</v>
      </c>
      <c r="P34" s="188"/>
      <c r="Q34" s="188"/>
      <c r="R34" s="188"/>
      <c r="S34" s="188"/>
      <c r="T34" s="188"/>
      <c r="U34" s="188"/>
      <c r="V34" s="188"/>
      <c r="W34" s="188"/>
      <c r="X34" s="188"/>
      <c r="Y34" s="188"/>
      <c r="Z34" s="188"/>
      <c r="AA34" s="188"/>
      <c r="AB34" s="188"/>
      <c r="AC34" s="188"/>
      <c r="AD34" s="188"/>
      <c r="AE34" s="188"/>
      <c r="AF34" s="188"/>
      <c r="AG34" s="188"/>
      <c r="AH34" s="188"/>
      <c r="AI34" s="188"/>
      <c r="AJ34" s="188"/>
      <c r="AK34" s="188"/>
      <c r="AL34" s="188"/>
      <c r="AM34" s="188"/>
      <c r="AN34" s="188"/>
      <c r="AO34" s="188"/>
      <c r="AP34" s="188"/>
      <c r="AQ34" s="188"/>
      <c r="AR34" s="188"/>
      <c r="AS34" s="188"/>
      <c r="AT34" s="188"/>
      <c r="AU34" s="188"/>
      <c r="AV34" s="188"/>
      <c r="AW34" s="188"/>
      <c r="AX34" s="188"/>
      <c r="AY34" s="188"/>
      <c r="AZ34" s="188"/>
      <c r="BA34" s="188"/>
      <c r="BB34" s="188"/>
      <c r="BC34" s="188"/>
      <c r="BD34" s="188"/>
      <c r="BE34" s="188"/>
      <c r="BF34" s="188"/>
      <c r="BG34" s="188"/>
      <c r="BH34" s="188"/>
      <c r="BI34" s="188"/>
      <c r="BJ34" s="188"/>
      <c r="BK34" s="188"/>
      <c r="BL34" s="188"/>
      <c r="BM34" s="188"/>
      <c r="BN34" s="188"/>
      <c r="BO34" s="188"/>
      <c r="BP34" s="188"/>
      <c r="BQ34" s="188"/>
      <c r="BR34" s="188"/>
      <c r="BS34" s="188"/>
      <c r="BT34" s="188"/>
      <c r="BU34" s="188"/>
      <c r="BV34" s="188"/>
    </row>
    <row r="35" spans="1:74" s="189" customFormat="1" ht="38.25" x14ac:dyDescent="0.2">
      <c r="A35" s="187" t="s">
        <v>422</v>
      </c>
      <c r="B35" s="192" t="s">
        <v>423</v>
      </c>
      <c r="C35" s="118">
        <f>+C29*0.881118%</f>
        <v>0</v>
      </c>
      <c r="D35" s="118">
        <f t="shared" ref="D35:N35" si="23">+D29*0.881118%</f>
        <v>0</v>
      </c>
      <c r="E35" s="118">
        <f t="shared" si="23"/>
        <v>0</v>
      </c>
      <c r="F35" s="118">
        <f t="shared" si="23"/>
        <v>0</v>
      </c>
      <c r="G35" s="118">
        <f t="shared" si="23"/>
        <v>0</v>
      </c>
      <c r="H35" s="118">
        <f t="shared" si="23"/>
        <v>0</v>
      </c>
      <c r="I35" s="118">
        <f t="shared" si="23"/>
        <v>0</v>
      </c>
      <c r="J35" s="118">
        <f t="shared" si="23"/>
        <v>0</v>
      </c>
      <c r="K35" s="118">
        <f t="shared" si="23"/>
        <v>0</v>
      </c>
      <c r="L35" s="118">
        <f t="shared" si="23"/>
        <v>0</v>
      </c>
      <c r="M35" s="118">
        <f t="shared" si="23"/>
        <v>0</v>
      </c>
      <c r="N35" s="118">
        <f t="shared" si="23"/>
        <v>0</v>
      </c>
      <c r="O35" s="131">
        <f t="shared" si="2"/>
        <v>0</v>
      </c>
      <c r="P35" s="188"/>
      <c r="Q35" s="188"/>
      <c r="R35" s="188"/>
      <c r="S35" s="188"/>
      <c r="T35" s="188"/>
      <c r="U35" s="188"/>
      <c r="V35" s="188"/>
      <c r="W35" s="188"/>
      <c r="X35" s="188"/>
      <c r="Y35" s="188"/>
      <c r="Z35" s="188"/>
      <c r="AA35" s="188"/>
      <c r="AB35" s="188"/>
      <c r="AC35" s="188"/>
      <c r="AD35" s="188"/>
      <c r="AE35" s="188"/>
      <c r="AF35" s="188"/>
      <c r="AG35" s="188"/>
      <c r="AH35" s="188"/>
      <c r="AI35" s="188"/>
      <c r="AJ35" s="188"/>
      <c r="AK35" s="188"/>
      <c r="AL35" s="188"/>
      <c r="AM35" s="188"/>
      <c r="AN35" s="188"/>
      <c r="AO35" s="188"/>
      <c r="AP35" s="188"/>
      <c r="AQ35" s="188"/>
      <c r="AR35" s="188"/>
      <c r="AS35" s="188"/>
      <c r="AT35" s="188"/>
      <c r="AU35" s="188"/>
      <c r="AV35" s="188"/>
      <c r="AW35" s="188"/>
      <c r="AX35" s="188"/>
      <c r="AY35" s="188"/>
      <c r="AZ35" s="188"/>
      <c r="BA35" s="188"/>
      <c r="BB35" s="188"/>
      <c r="BC35" s="188"/>
      <c r="BD35" s="188"/>
      <c r="BE35" s="188"/>
      <c r="BF35" s="188"/>
      <c r="BG35" s="188"/>
      <c r="BH35" s="188"/>
      <c r="BI35" s="188"/>
      <c r="BJ35" s="188"/>
      <c r="BK35" s="188"/>
      <c r="BL35" s="188"/>
      <c r="BM35" s="188"/>
      <c r="BN35" s="188"/>
      <c r="BO35" s="188"/>
      <c r="BP35" s="188"/>
      <c r="BQ35" s="188"/>
      <c r="BR35" s="188"/>
      <c r="BS35" s="188"/>
      <c r="BT35" s="188"/>
      <c r="BU35" s="188"/>
      <c r="BV35" s="188"/>
    </row>
    <row r="36" spans="1:74" s="126" customFormat="1" ht="25.5" x14ac:dyDescent="0.2">
      <c r="A36" s="184" t="s">
        <v>424</v>
      </c>
      <c r="B36" s="190" t="s">
        <v>425</v>
      </c>
      <c r="C36" s="117"/>
      <c r="D36" s="117"/>
      <c r="E36" s="117"/>
      <c r="F36" s="117"/>
      <c r="G36" s="117"/>
      <c r="H36" s="117"/>
      <c r="I36" s="117"/>
      <c r="J36" s="117"/>
      <c r="K36" s="117"/>
      <c r="L36" s="117"/>
      <c r="M36" s="117"/>
      <c r="N36" s="117"/>
      <c r="O36" s="131">
        <f t="shared" si="2"/>
        <v>0</v>
      </c>
      <c r="P36" s="125"/>
      <c r="Q36" s="125"/>
      <c r="R36" s="125"/>
      <c r="S36" s="125"/>
      <c r="T36" s="125"/>
      <c r="U36" s="125"/>
      <c r="V36" s="125"/>
      <c r="W36" s="125"/>
      <c r="X36" s="125"/>
      <c r="Y36" s="125"/>
      <c r="Z36" s="125"/>
      <c r="AA36" s="125"/>
      <c r="AB36" s="125"/>
      <c r="AC36" s="125"/>
      <c r="AD36" s="125"/>
      <c r="AE36" s="125"/>
      <c r="AF36" s="125"/>
      <c r="AG36" s="125"/>
      <c r="AH36" s="125"/>
      <c r="AI36" s="125"/>
      <c r="AJ36" s="125"/>
      <c r="AK36" s="125"/>
      <c r="AL36" s="125"/>
      <c r="AM36" s="125"/>
      <c r="AN36" s="125"/>
      <c r="AO36" s="125"/>
      <c r="AP36" s="125"/>
      <c r="AQ36" s="125"/>
      <c r="AR36" s="125"/>
      <c r="AS36" s="125"/>
      <c r="AT36" s="125"/>
      <c r="AU36" s="125"/>
      <c r="AV36" s="125"/>
      <c r="AW36" s="125"/>
      <c r="AX36" s="125"/>
      <c r="AY36" s="125"/>
      <c r="AZ36" s="125"/>
      <c r="BA36" s="125"/>
      <c r="BB36" s="125"/>
      <c r="BC36" s="125"/>
      <c r="BD36" s="125"/>
      <c r="BE36" s="125"/>
      <c r="BF36" s="125"/>
      <c r="BG36" s="125"/>
      <c r="BH36" s="125"/>
      <c r="BI36" s="125"/>
      <c r="BJ36" s="125"/>
      <c r="BK36" s="125"/>
      <c r="BL36" s="125"/>
      <c r="BM36" s="125"/>
      <c r="BN36" s="125"/>
      <c r="BO36" s="125"/>
      <c r="BP36" s="125"/>
      <c r="BQ36" s="125"/>
      <c r="BR36" s="125"/>
      <c r="BS36" s="125"/>
      <c r="BT36" s="125"/>
      <c r="BU36" s="125"/>
      <c r="BV36" s="125"/>
    </row>
    <row r="37" spans="1:74" s="189" customFormat="1" ht="38.25" x14ac:dyDescent="0.2">
      <c r="A37" s="184" t="s">
        <v>426</v>
      </c>
      <c r="B37" s="190" t="s">
        <v>427</v>
      </c>
      <c r="C37" s="118">
        <f>+C36*87.230682%</f>
        <v>0</v>
      </c>
      <c r="D37" s="118">
        <f t="shared" ref="D37:N37" si="24">+D36*87.230682%</f>
        <v>0</v>
      </c>
      <c r="E37" s="118">
        <f t="shared" si="24"/>
        <v>0</v>
      </c>
      <c r="F37" s="118">
        <f t="shared" si="24"/>
        <v>0</v>
      </c>
      <c r="G37" s="118">
        <f t="shared" si="24"/>
        <v>0</v>
      </c>
      <c r="H37" s="118">
        <f t="shared" si="24"/>
        <v>0</v>
      </c>
      <c r="I37" s="118">
        <f t="shared" si="24"/>
        <v>0</v>
      </c>
      <c r="J37" s="118">
        <f t="shared" si="24"/>
        <v>0</v>
      </c>
      <c r="K37" s="118">
        <f t="shared" si="24"/>
        <v>0</v>
      </c>
      <c r="L37" s="118">
        <f t="shared" si="24"/>
        <v>0</v>
      </c>
      <c r="M37" s="118">
        <f t="shared" si="24"/>
        <v>0</v>
      </c>
      <c r="N37" s="118">
        <f t="shared" si="24"/>
        <v>0</v>
      </c>
      <c r="O37" s="131">
        <f t="shared" si="2"/>
        <v>0</v>
      </c>
      <c r="P37" s="188"/>
      <c r="Q37" s="188"/>
      <c r="R37" s="188"/>
      <c r="S37" s="188"/>
      <c r="T37" s="188"/>
      <c r="U37" s="188"/>
      <c r="V37" s="188"/>
      <c r="W37" s="188"/>
      <c r="X37" s="188"/>
      <c r="Y37" s="188"/>
      <c r="Z37" s="188"/>
      <c r="AA37" s="188"/>
      <c r="AB37" s="188"/>
      <c r="AC37" s="188"/>
      <c r="AD37" s="188"/>
      <c r="AE37" s="188"/>
      <c r="AF37" s="188"/>
      <c r="AG37" s="188"/>
      <c r="AH37" s="188"/>
      <c r="AI37" s="188"/>
      <c r="AJ37" s="188"/>
      <c r="AK37" s="188"/>
      <c r="AL37" s="188"/>
      <c r="AM37" s="188"/>
      <c r="AN37" s="188"/>
      <c r="AO37" s="188"/>
      <c r="AP37" s="188"/>
      <c r="AQ37" s="188"/>
      <c r="AR37" s="188"/>
      <c r="AS37" s="188"/>
      <c r="AT37" s="188"/>
      <c r="AU37" s="188"/>
      <c r="AV37" s="188"/>
      <c r="AW37" s="188"/>
      <c r="AX37" s="188"/>
      <c r="AY37" s="188"/>
      <c r="AZ37" s="188"/>
      <c r="BA37" s="188"/>
      <c r="BB37" s="188"/>
      <c r="BC37" s="188"/>
      <c r="BD37" s="188"/>
      <c r="BE37" s="188"/>
      <c r="BF37" s="188"/>
      <c r="BG37" s="188"/>
      <c r="BH37" s="188"/>
      <c r="BI37" s="188"/>
      <c r="BJ37" s="188"/>
      <c r="BK37" s="188"/>
      <c r="BL37" s="188"/>
      <c r="BM37" s="188"/>
      <c r="BN37" s="188"/>
      <c r="BO37" s="188"/>
      <c r="BP37" s="188"/>
      <c r="BQ37" s="188"/>
      <c r="BR37" s="188"/>
      <c r="BS37" s="188"/>
      <c r="BT37" s="188"/>
      <c r="BU37" s="188"/>
      <c r="BV37" s="188"/>
    </row>
    <row r="38" spans="1:74" s="189" customFormat="1" ht="25.5" x14ac:dyDescent="0.2">
      <c r="A38" s="184" t="s">
        <v>428</v>
      </c>
      <c r="B38" s="185" t="s">
        <v>429</v>
      </c>
      <c r="C38" s="118">
        <f>+C36*0.1%</f>
        <v>0</v>
      </c>
      <c r="D38" s="118">
        <f t="shared" ref="D38:N38" si="25">+D36*0.1%</f>
        <v>0</v>
      </c>
      <c r="E38" s="118">
        <f t="shared" si="25"/>
        <v>0</v>
      </c>
      <c r="F38" s="118">
        <f t="shared" si="25"/>
        <v>0</v>
      </c>
      <c r="G38" s="118">
        <f t="shared" si="25"/>
        <v>0</v>
      </c>
      <c r="H38" s="118">
        <f t="shared" si="25"/>
        <v>0</v>
      </c>
      <c r="I38" s="118">
        <f t="shared" si="25"/>
        <v>0</v>
      </c>
      <c r="J38" s="118">
        <f t="shared" si="25"/>
        <v>0</v>
      </c>
      <c r="K38" s="118">
        <f t="shared" si="25"/>
        <v>0</v>
      </c>
      <c r="L38" s="118">
        <f t="shared" si="25"/>
        <v>0</v>
      </c>
      <c r="M38" s="118">
        <f t="shared" si="25"/>
        <v>0</v>
      </c>
      <c r="N38" s="118">
        <f t="shared" si="25"/>
        <v>0</v>
      </c>
      <c r="O38" s="131">
        <f t="shared" si="2"/>
        <v>0</v>
      </c>
      <c r="P38" s="188"/>
      <c r="Q38" s="188"/>
      <c r="R38" s="188"/>
      <c r="S38" s="188"/>
      <c r="T38" s="188"/>
      <c r="U38" s="188"/>
      <c r="V38" s="188"/>
      <c r="W38" s="188"/>
      <c r="X38" s="188"/>
      <c r="Y38" s="188"/>
      <c r="Z38" s="188"/>
      <c r="AA38" s="188"/>
      <c r="AB38" s="188"/>
      <c r="AC38" s="188"/>
      <c r="AD38" s="188"/>
      <c r="AE38" s="188"/>
      <c r="AF38" s="188"/>
      <c r="AG38" s="188"/>
      <c r="AH38" s="188"/>
      <c r="AI38" s="188"/>
      <c r="AJ38" s="188"/>
      <c r="AK38" s="188"/>
      <c r="AL38" s="188"/>
      <c r="AM38" s="188"/>
      <c r="AN38" s="188"/>
      <c r="AO38" s="188"/>
      <c r="AP38" s="188"/>
      <c r="AQ38" s="188"/>
      <c r="AR38" s="188"/>
      <c r="AS38" s="188"/>
      <c r="AT38" s="188"/>
      <c r="AU38" s="188"/>
      <c r="AV38" s="188"/>
      <c r="AW38" s="188"/>
      <c r="AX38" s="188"/>
      <c r="AY38" s="188"/>
      <c r="AZ38" s="188"/>
      <c r="BA38" s="188"/>
      <c r="BB38" s="188"/>
      <c r="BC38" s="188"/>
      <c r="BD38" s="188"/>
      <c r="BE38" s="188"/>
      <c r="BF38" s="188"/>
      <c r="BG38" s="188"/>
      <c r="BH38" s="188"/>
      <c r="BI38" s="188"/>
      <c r="BJ38" s="188"/>
      <c r="BK38" s="188"/>
      <c r="BL38" s="188"/>
      <c r="BM38" s="188"/>
      <c r="BN38" s="188"/>
      <c r="BO38" s="188"/>
      <c r="BP38" s="188"/>
      <c r="BQ38" s="188"/>
      <c r="BR38" s="188"/>
      <c r="BS38" s="188"/>
      <c r="BT38" s="188"/>
      <c r="BU38" s="188"/>
      <c r="BV38" s="188"/>
    </row>
    <row r="39" spans="1:74" s="189" customFormat="1" ht="25.5" x14ac:dyDescent="0.2">
      <c r="A39" s="187" t="s">
        <v>430</v>
      </c>
      <c r="B39" s="129" t="s">
        <v>431</v>
      </c>
      <c r="C39" s="118">
        <f>+C36*9.99%</f>
        <v>0</v>
      </c>
      <c r="D39" s="118">
        <f t="shared" ref="D39:N39" si="26">+D36*9.99%</f>
        <v>0</v>
      </c>
      <c r="E39" s="118">
        <f t="shared" si="26"/>
        <v>0</v>
      </c>
      <c r="F39" s="118">
        <f t="shared" si="26"/>
        <v>0</v>
      </c>
      <c r="G39" s="118">
        <f t="shared" si="26"/>
        <v>0</v>
      </c>
      <c r="H39" s="118">
        <f t="shared" si="26"/>
        <v>0</v>
      </c>
      <c r="I39" s="118">
        <f t="shared" si="26"/>
        <v>0</v>
      </c>
      <c r="J39" s="118">
        <f t="shared" si="26"/>
        <v>0</v>
      </c>
      <c r="K39" s="118">
        <f t="shared" si="26"/>
        <v>0</v>
      </c>
      <c r="L39" s="118">
        <f t="shared" si="26"/>
        <v>0</v>
      </c>
      <c r="M39" s="118">
        <f t="shared" si="26"/>
        <v>0</v>
      </c>
      <c r="N39" s="118">
        <f t="shared" si="26"/>
        <v>0</v>
      </c>
      <c r="O39" s="131">
        <f t="shared" si="2"/>
        <v>0</v>
      </c>
      <c r="P39" s="188"/>
      <c r="Q39" s="188"/>
      <c r="R39" s="188"/>
      <c r="S39" s="188"/>
      <c r="T39" s="188"/>
      <c r="U39" s="188"/>
      <c r="V39" s="188"/>
      <c r="W39" s="188"/>
      <c r="X39" s="188"/>
      <c r="Y39" s="188"/>
      <c r="Z39" s="188"/>
      <c r="AA39" s="188"/>
      <c r="AB39" s="188"/>
      <c r="AC39" s="188"/>
      <c r="AD39" s="188"/>
      <c r="AE39" s="188"/>
      <c r="AF39" s="188"/>
      <c r="AG39" s="188"/>
      <c r="AH39" s="188"/>
      <c r="AI39" s="188"/>
      <c r="AJ39" s="188"/>
      <c r="AK39" s="188"/>
      <c r="AL39" s="188"/>
      <c r="AM39" s="188"/>
      <c r="AN39" s="188"/>
      <c r="AO39" s="188"/>
      <c r="AP39" s="188"/>
      <c r="AQ39" s="188"/>
      <c r="AR39" s="188"/>
      <c r="AS39" s="188"/>
      <c r="AT39" s="188"/>
      <c r="AU39" s="188"/>
      <c r="AV39" s="188"/>
      <c r="AW39" s="188"/>
      <c r="AX39" s="188"/>
      <c r="AY39" s="188"/>
      <c r="AZ39" s="188"/>
      <c r="BA39" s="188"/>
      <c r="BB39" s="188"/>
      <c r="BC39" s="188"/>
      <c r="BD39" s="188"/>
      <c r="BE39" s="188"/>
      <c r="BF39" s="188"/>
      <c r="BG39" s="188"/>
      <c r="BH39" s="188"/>
      <c r="BI39" s="188"/>
      <c r="BJ39" s="188"/>
      <c r="BK39" s="188"/>
      <c r="BL39" s="188"/>
      <c r="BM39" s="188"/>
      <c r="BN39" s="188"/>
      <c r="BO39" s="188"/>
      <c r="BP39" s="188"/>
      <c r="BQ39" s="188"/>
      <c r="BR39" s="188"/>
      <c r="BS39" s="188"/>
      <c r="BT39" s="188"/>
      <c r="BU39" s="188"/>
      <c r="BV39" s="188"/>
    </row>
    <row r="40" spans="1:74" s="189" customFormat="1" ht="51" x14ac:dyDescent="0.2">
      <c r="A40" s="187" t="s">
        <v>432</v>
      </c>
      <c r="B40" s="191" t="s">
        <v>1355</v>
      </c>
      <c r="C40" s="118">
        <f>+C36*0%</f>
        <v>0</v>
      </c>
      <c r="D40" s="118">
        <f t="shared" ref="D40:N40" si="27">+D36*0%</f>
        <v>0</v>
      </c>
      <c r="E40" s="118">
        <f t="shared" si="27"/>
        <v>0</v>
      </c>
      <c r="F40" s="118">
        <f t="shared" si="27"/>
        <v>0</v>
      </c>
      <c r="G40" s="118">
        <f t="shared" si="27"/>
        <v>0</v>
      </c>
      <c r="H40" s="118">
        <f t="shared" si="27"/>
        <v>0</v>
      </c>
      <c r="I40" s="118">
        <f t="shared" si="27"/>
        <v>0</v>
      </c>
      <c r="J40" s="118">
        <f t="shared" si="27"/>
        <v>0</v>
      </c>
      <c r="K40" s="118">
        <f t="shared" si="27"/>
        <v>0</v>
      </c>
      <c r="L40" s="118">
        <f t="shared" si="27"/>
        <v>0</v>
      </c>
      <c r="M40" s="118">
        <f t="shared" si="27"/>
        <v>0</v>
      </c>
      <c r="N40" s="118">
        <f t="shared" si="27"/>
        <v>0</v>
      </c>
      <c r="O40" s="131">
        <f t="shared" si="2"/>
        <v>0</v>
      </c>
      <c r="P40" s="188"/>
      <c r="Q40" s="188"/>
      <c r="R40" s="188"/>
      <c r="S40" s="188"/>
      <c r="T40" s="188"/>
      <c r="U40" s="188"/>
      <c r="V40" s="188"/>
      <c r="W40" s="188"/>
      <c r="X40" s="188"/>
      <c r="Y40" s="188"/>
      <c r="Z40" s="188"/>
      <c r="AA40" s="188"/>
      <c r="AB40" s="188"/>
      <c r="AC40" s="188"/>
      <c r="AD40" s="18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8"/>
      <c r="AP40" s="188"/>
      <c r="AQ40" s="188"/>
      <c r="AR40" s="188"/>
      <c r="AS40" s="188"/>
      <c r="AT40" s="188"/>
      <c r="AU40" s="188"/>
      <c r="AV40" s="188"/>
      <c r="AW40" s="188"/>
      <c r="AX40" s="188"/>
      <c r="AY40" s="188"/>
      <c r="AZ40" s="188"/>
      <c r="BA40" s="188"/>
      <c r="BB40" s="188"/>
      <c r="BC40" s="188"/>
      <c r="BD40" s="188"/>
      <c r="BE40" s="188"/>
      <c r="BF40" s="188"/>
      <c r="BG40" s="188"/>
      <c r="BH40" s="188"/>
      <c r="BI40" s="188"/>
      <c r="BJ40" s="188"/>
      <c r="BK40" s="188"/>
      <c r="BL40" s="188"/>
      <c r="BM40" s="188"/>
      <c r="BN40" s="188"/>
      <c r="BO40" s="188"/>
      <c r="BP40" s="188"/>
      <c r="BQ40" s="188"/>
      <c r="BR40" s="188"/>
      <c r="BS40" s="188"/>
      <c r="BT40" s="188"/>
      <c r="BU40" s="188"/>
      <c r="BV40" s="188"/>
    </row>
    <row r="41" spans="1:74" s="189" customFormat="1" ht="25.5" x14ac:dyDescent="0.2">
      <c r="A41" s="187" t="s">
        <v>433</v>
      </c>
      <c r="B41" s="129" t="s">
        <v>434</v>
      </c>
      <c r="C41" s="118">
        <f>+C36*1.7982%</f>
        <v>0</v>
      </c>
      <c r="D41" s="118">
        <f t="shared" ref="D41:N41" si="28">+D36*1.7982%</f>
        <v>0</v>
      </c>
      <c r="E41" s="118">
        <f t="shared" si="28"/>
        <v>0</v>
      </c>
      <c r="F41" s="118">
        <f t="shared" si="28"/>
        <v>0</v>
      </c>
      <c r="G41" s="118">
        <f t="shared" si="28"/>
        <v>0</v>
      </c>
      <c r="H41" s="118">
        <f t="shared" si="28"/>
        <v>0</v>
      </c>
      <c r="I41" s="118">
        <f t="shared" si="28"/>
        <v>0</v>
      </c>
      <c r="J41" s="118">
        <f t="shared" si="28"/>
        <v>0</v>
      </c>
      <c r="K41" s="118">
        <f t="shared" si="28"/>
        <v>0</v>
      </c>
      <c r="L41" s="118">
        <f t="shared" si="28"/>
        <v>0</v>
      </c>
      <c r="M41" s="118">
        <f t="shared" si="28"/>
        <v>0</v>
      </c>
      <c r="N41" s="118">
        <f t="shared" si="28"/>
        <v>0</v>
      </c>
      <c r="O41" s="131">
        <f t="shared" si="2"/>
        <v>0</v>
      </c>
      <c r="P41" s="188"/>
      <c r="Q41" s="188"/>
      <c r="R41" s="188"/>
      <c r="S41" s="188"/>
      <c r="T41" s="188"/>
      <c r="U41" s="188"/>
      <c r="V41" s="188"/>
      <c r="W41" s="188"/>
      <c r="X41" s="188"/>
      <c r="Y41" s="188"/>
      <c r="Z41" s="188"/>
      <c r="AA41" s="188"/>
      <c r="AB41" s="188"/>
      <c r="AC41" s="188"/>
      <c r="AD41" s="188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8"/>
      <c r="AP41" s="188"/>
      <c r="AQ41" s="188"/>
      <c r="AR41" s="188"/>
      <c r="AS41" s="188"/>
      <c r="AT41" s="188"/>
      <c r="AU41" s="188"/>
      <c r="AV41" s="188"/>
      <c r="AW41" s="188"/>
      <c r="AX41" s="188"/>
      <c r="AY41" s="188"/>
      <c r="AZ41" s="188"/>
      <c r="BA41" s="188"/>
      <c r="BB41" s="188"/>
      <c r="BC41" s="188"/>
      <c r="BD41" s="188"/>
      <c r="BE41" s="188"/>
      <c r="BF41" s="188"/>
      <c r="BG41" s="188"/>
      <c r="BH41" s="188"/>
      <c r="BI41" s="188"/>
      <c r="BJ41" s="188"/>
      <c r="BK41" s="188"/>
      <c r="BL41" s="188"/>
      <c r="BM41" s="188"/>
      <c r="BN41" s="188"/>
      <c r="BO41" s="188"/>
      <c r="BP41" s="188"/>
      <c r="BQ41" s="188"/>
      <c r="BR41" s="188"/>
      <c r="BS41" s="188"/>
      <c r="BT41" s="188"/>
      <c r="BU41" s="188"/>
      <c r="BV41" s="188"/>
    </row>
    <row r="42" spans="1:74" s="189" customFormat="1" ht="51" x14ac:dyDescent="0.2">
      <c r="A42" s="187" t="s">
        <v>435</v>
      </c>
      <c r="B42" s="129" t="s">
        <v>436</v>
      </c>
      <c r="C42" s="118">
        <f>+C36*0.881118%</f>
        <v>0</v>
      </c>
      <c r="D42" s="118">
        <f t="shared" ref="D42:N42" si="29">+D36*0.881118%</f>
        <v>0</v>
      </c>
      <c r="E42" s="118">
        <f t="shared" si="29"/>
        <v>0</v>
      </c>
      <c r="F42" s="118">
        <f t="shared" si="29"/>
        <v>0</v>
      </c>
      <c r="G42" s="118">
        <f t="shared" si="29"/>
        <v>0</v>
      </c>
      <c r="H42" s="118">
        <f t="shared" si="29"/>
        <v>0</v>
      </c>
      <c r="I42" s="118">
        <f t="shared" si="29"/>
        <v>0</v>
      </c>
      <c r="J42" s="118">
        <f t="shared" si="29"/>
        <v>0</v>
      </c>
      <c r="K42" s="118">
        <f t="shared" si="29"/>
        <v>0</v>
      </c>
      <c r="L42" s="118">
        <f t="shared" si="29"/>
        <v>0</v>
      </c>
      <c r="M42" s="118">
        <f t="shared" si="29"/>
        <v>0</v>
      </c>
      <c r="N42" s="118">
        <f t="shared" si="29"/>
        <v>0</v>
      </c>
      <c r="O42" s="131">
        <f t="shared" si="2"/>
        <v>0</v>
      </c>
      <c r="P42" s="188"/>
      <c r="Q42" s="188"/>
      <c r="R42" s="188"/>
      <c r="S42" s="188"/>
      <c r="T42" s="188"/>
      <c r="U42" s="188"/>
      <c r="V42" s="188"/>
      <c r="W42" s="188"/>
      <c r="X42" s="188"/>
      <c r="Y42" s="188"/>
      <c r="Z42" s="188"/>
      <c r="AA42" s="188"/>
      <c r="AB42" s="188"/>
      <c r="AC42" s="188"/>
      <c r="AD42" s="188"/>
      <c r="AE42" s="188"/>
      <c r="AF42" s="188"/>
      <c r="AG42" s="188"/>
      <c r="AH42" s="188"/>
      <c r="AI42" s="188"/>
      <c r="AJ42" s="188"/>
      <c r="AK42" s="188"/>
      <c r="AL42" s="188"/>
      <c r="AM42" s="188"/>
      <c r="AN42" s="188"/>
      <c r="AO42" s="188"/>
      <c r="AP42" s="188"/>
      <c r="AQ42" s="188"/>
      <c r="AR42" s="188"/>
      <c r="AS42" s="188"/>
      <c r="AT42" s="188"/>
      <c r="AU42" s="188"/>
      <c r="AV42" s="188"/>
      <c r="AW42" s="188"/>
      <c r="AX42" s="188"/>
      <c r="AY42" s="188"/>
      <c r="AZ42" s="188"/>
      <c r="BA42" s="188"/>
      <c r="BB42" s="188"/>
      <c r="BC42" s="188"/>
      <c r="BD42" s="188"/>
      <c r="BE42" s="188"/>
      <c r="BF42" s="188"/>
      <c r="BG42" s="188"/>
      <c r="BH42" s="188"/>
      <c r="BI42" s="188"/>
      <c r="BJ42" s="188"/>
      <c r="BK42" s="188"/>
      <c r="BL42" s="188"/>
      <c r="BM42" s="188"/>
      <c r="BN42" s="188"/>
      <c r="BO42" s="188"/>
      <c r="BP42" s="188"/>
      <c r="BQ42" s="188"/>
      <c r="BR42" s="188"/>
      <c r="BS42" s="188"/>
      <c r="BT42" s="188"/>
      <c r="BU42" s="188"/>
      <c r="BV42" s="188"/>
    </row>
    <row r="43" spans="1:74" s="126" customFormat="1" ht="25.5" x14ac:dyDescent="0.2">
      <c r="A43" s="184" t="s">
        <v>437</v>
      </c>
      <c r="B43" s="190" t="s">
        <v>438</v>
      </c>
      <c r="C43" s="117">
        <f t="shared" ref="C43:N43" si="30">+C44</f>
        <v>0</v>
      </c>
      <c r="D43" s="117">
        <f t="shared" si="30"/>
        <v>0</v>
      </c>
      <c r="E43" s="117">
        <f t="shared" si="30"/>
        <v>0</v>
      </c>
      <c r="F43" s="117">
        <f t="shared" si="30"/>
        <v>0</v>
      </c>
      <c r="G43" s="117">
        <f t="shared" si="30"/>
        <v>0</v>
      </c>
      <c r="H43" s="117">
        <f t="shared" si="30"/>
        <v>0</v>
      </c>
      <c r="I43" s="117">
        <f t="shared" si="30"/>
        <v>0</v>
      </c>
      <c r="J43" s="117">
        <f t="shared" si="30"/>
        <v>0</v>
      </c>
      <c r="K43" s="117">
        <f t="shared" si="30"/>
        <v>0</v>
      </c>
      <c r="L43" s="117">
        <f t="shared" si="30"/>
        <v>0</v>
      </c>
      <c r="M43" s="117">
        <f t="shared" si="30"/>
        <v>0</v>
      </c>
      <c r="N43" s="117">
        <f t="shared" si="30"/>
        <v>0</v>
      </c>
      <c r="O43" s="131">
        <f t="shared" si="2"/>
        <v>0</v>
      </c>
      <c r="P43" s="125"/>
      <c r="Q43" s="125"/>
      <c r="R43" s="125"/>
      <c r="S43" s="125"/>
      <c r="T43" s="125"/>
      <c r="U43" s="125"/>
      <c r="V43" s="125"/>
      <c r="W43" s="125"/>
      <c r="X43" s="125"/>
      <c r="Y43" s="125"/>
      <c r="Z43" s="125"/>
      <c r="AA43" s="125"/>
      <c r="AB43" s="125"/>
      <c r="AC43" s="125"/>
      <c r="AD43" s="125"/>
      <c r="AE43" s="125"/>
      <c r="AF43" s="125"/>
      <c r="AG43" s="125"/>
      <c r="AH43" s="125"/>
      <c r="AI43" s="125"/>
      <c r="AJ43" s="125"/>
      <c r="AK43" s="125"/>
      <c r="AL43" s="125"/>
      <c r="AM43" s="125"/>
      <c r="AN43" s="125"/>
      <c r="AO43" s="125"/>
      <c r="AP43" s="125"/>
      <c r="AQ43" s="125"/>
      <c r="AR43" s="125"/>
      <c r="AS43" s="125"/>
      <c r="AT43" s="125"/>
      <c r="AU43" s="125"/>
      <c r="AV43" s="125"/>
      <c r="AW43" s="125"/>
      <c r="AX43" s="125"/>
      <c r="AY43" s="125"/>
      <c r="AZ43" s="125"/>
      <c r="BA43" s="125"/>
      <c r="BB43" s="125"/>
      <c r="BC43" s="125"/>
      <c r="BD43" s="125"/>
      <c r="BE43" s="125"/>
      <c r="BF43" s="125"/>
      <c r="BG43" s="125"/>
      <c r="BH43" s="125"/>
      <c r="BI43" s="125"/>
      <c r="BJ43" s="125"/>
      <c r="BK43" s="125"/>
      <c r="BL43" s="125"/>
      <c r="BM43" s="125"/>
      <c r="BN43" s="125"/>
      <c r="BO43" s="125"/>
      <c r="BP43" s="125"/>
      <c r="BQ43" s="125"/>
      <c r="BR43" s="125"/>
      <c r="BS43" s="125"/>
      <c r="BT43" s="125"/>
      <c r="BU43" s="125"/>
      <c r="BV43" s="125"/>
    </row>
    <row r="44" spans="1:74" s="126" customFormat="1" ht="38.25" x14ac:dyDescent="0.2">
      <c r="A44" s="184" t="s">
        <v>439</v>
      </c>
      <c r="B44" s="190" t="s">
        <v>440</v>
      </c>
      <c r="C44" s="117">
        <f>+C45+C52</f>
        <v>0</v>
      </c>
      <c r="D44" s="117">
        <f t="shared" ref="D44:N44" si="31">+D45+D52</f>
        <v>0</v>
      </c>
      <c r="E44" s="117">
        <f t="shared" si="31"/>
        <v>0</v>
      </c>
      <c r="F44" s="117">
        <f t="shared" si="31"/>
        <v>0</v>
      </c>
      <c r="G44" s="117">
        <f t="shared" si="31"/>
        <v>0</v>
      </c>
      <c r="H44" s="117">
        <f t="shared" si="31"/>
        <v>0</v>
      </c>
      <c r="I44" s="117">
        <f t="shared" si="31"/>
        <v>0</v>
      </c>
      <c r="J44" s="117">
        <f t="shared" si="31"/>
        <v>0</v>
      </c>
      <c r="K44" s="117">
        <f t="shared" si="31"/>
        <v>0</v>
      </c>
      <c r="L44" s="117">
        <f t="shared" si="31"/>
        <v>0</v>
      </c>
      <c r="M44" s="117">
        <f t="shared" si="31"/>
        <v>0</v>
      </c>
      <c r="N44" s="117">
        <f t="shared" si="31"/>
        <v>0</v>
      </c>
      <c r="O44" s="131">
        <f t="shared" si="2"/>
        <v>0</v>
      </c>
      <c r="P44" s="125"/>
      <c r="Q44" s="125"/>
      <c r="R44" s="125"/>
      <c r="S44" s="125"/>
      <c r="T44" s="125"/>
      <c r="U44" s="125"/>
      <c r="V44" s="125"/>
      <c r="W44" s="125"/>
      <c r="X44" s="125"/>
      <c r="Y44" s="125"/>
      <c r="Z44" s="125"/>
      <c r="AA44" s="125"/>
      <c r="AB44" s="125"/>
      <c r="AC44" s="125"/>
      <c r="AD44" s="125"/>
      <c r="AE44" s="125"/>
      <c r="AF44" s="125"/>
      <c r="AG44" s="125"/>
      <c r="AH44" s="125"/>
      <c r="AI44" s="125"/>
      <c r="AJ44" s="125"/>
      <c r="AK44" s="125"/>
      <c r="AL44" s="125"/>
      <c r="AM44" s="125"/>
      <c r="AN44" s="125"/>
      <c r="AO44" s="125"/>
      <c r="AP44" s="125"/>
      <c r="AQ44" s="125"/>
      <c r="AR44" s="125"/>
      <c r="AS44" s="125"/>
      <c r="AT44" s="125"/>
      <c r="AU44" s="125"/>
      <c r="AV44" s="125"/>
      <c r="AW44" s="125"/>
      <c r="AX44" s="125"/>
      <c r="AY44" s="125"/>
      <c r="AZ44" s="125"/>
      <c r="BA44" s="125"/>
      <c r="BB44" s="125"/>
      <c r="BC44" s="125"/>
      <c r="BD44" s="125"/>
      <c r="BE44" s="125"/>
      <c r="BF44" s="125"/>
      <c r="BG44" s="125"/>
      <c r="BH44" s="125"/>
      <c r="BI44" s="125"/>
      <c r="BJ44" s="125"/>
      <c r="BK44" s="125"/>
      <c r="BL44" s="125"/>
      <c r="BM44" s="125"/>
      <c r="BN44" s="125"/>
      <c r="BO44" s="125"/>
      <c r="BP44" s="125"/>
      <c r="BQ44" s="125"/>
      <c r="BR44" s="125"/>
      <c r="BS44" s="125"/>
      <c r="BT44" s="125"/>
      <c r="BU44" s="125"/>
      <c r="BV44" s="125"/>
    </row>
    <row r="45" spans="1:74" s="126" customFormat="1" ht="38.25" x14ac:dyDescent="0.2">
      <c r="A45" s="184" t="s">
        <v>441</v>
      </c>
      <c r="B45" s="185" t="s">
        <v>442</v>
      </c>
      <c r="C45" s="117"/>
      <c r="D45" s="117"/>
      <c r="E45" s="117"/>
      <c r="F45" s="117"/>
      <c r="G45" s="117"/>
      <c r="H45" s="117"/>
      <c r="I45" s="117"/>
      <c r="J45" s="117"/>
      <c r="K45" s="117"/>
      <c r="L45" s="117"/>
      <c r="M45" s="117"/>
      <c r="N45" s="117"/>
      <c r="O45" s="131">
        <f t="shared" si="2"/>
        <v>0</v>
      </c>
      <c r="P45" s="125"/>
      <c r="Q45" s="125"/>
      <c r="R45" s="125"/>
      <c r="S45" s="125"/>
      <c r="T45" s="125"/>
      <c r="U45" s="125"/>
      <c r="V45" s="125"/>
      <c r="W45" s="125"/>
      <c r="X45" s="125"/>
      <c r="Y45" s="125"/>
      <c r="Z45" s="125"/>
      <c r="AA45" s="125"/>
      <c r="AB45" s="125"/>
      <c r="AC45" s="125"/>
      <c r="AD45" s="125"/>
      <c r="AE45" s="125"/>
      <c r="AF45" s="125"/>
      <c r="AG45" s="125"/>
      <c r="AH45" s="125"/>
      <c r="AI45" s="125"/>
      <c r="AJ45" s="125"/>
      <c r="AK45" s="125"/>
      <c r="AL45" s="125"/>
      <c r="AM45" s="125"/>
      <c r="AN45" s="125"/>
      <c r="AO45" s="125"/>
      <c r="AP45" s="125"/>
      <c r="AQ45" s="125"/>
      <c r="AR45" s="125"/>
      <c r="AS45" s="125"/>
      <c r="AT45" s="125"/>
      <c r="AU45" s="125"/>
      <c r="AV45" s="125"/>
      <c r="AW45" s="125"/>
      <c r="AX45" s="125"/>
      <c r="AY45" s="125"/>
      <c r="AZ45" s="125"/>
      <c r="BA45" s="125"/>
      <c r="BB45" s="125"/>
      <c r="BC45" s="125"/>
      <c r="BD45" s="125"/>
      <c r="BE45" s="125"/>
      <c r="BF45" s="125"/>
      <c r="BG45" s="125"/>
      <c r="BH45" s="125"/>
      <c r="BI45" s="125"/>
      <c r="BJ45" s="125"/>
      <c r="BK45" s="125"/>
      <c r="BL45" s="125"/>
      <c r="BM45" s="125"/>
      <c r="BN45" s="125"/>
      <c r="BO45" s="125"/>
      <c r="BP45" s="125"/>
      <c r="BQ45" s="125"/>
      <c r="BR45" s="125"/>
      <c r="BS45" s="125"/>
      <c r="BT45" s="125"/>
      <c r="BU45" s="125"/>
      <c r="BV45" s="125"/>
    </row>
    <row r="46" spans="1:74" s="189" customFormat="1" ht="38.25" x14ac:dyDescent="0.2">
      <c r="A46" s="187" t="s">
        <v>443</v>
      </c>
      <c r="B46" s="192" t="s">
        <v>444</v>
      </c>
      <c r="C46" s="118">
        <f>+C45*87.230682%</f>
        <v>0</v>
      </c>
      <c r="D46" s="118">
        <f t="shared" ref="D46:N46" si="32">+D45*87.230682%</f>
        <v>0</v>
      </c>
      <c r="E46" s="118">
        <f t="shared" si="32"/>
        <v>0</v>
      </c>
      <c r="F46" s="118">
        <f t="shared" si="32"/>
        <v>0</v>
      </c>
      <c r="G46" s="118">
        <f t="shared" si="32"/>
        <v>0</v>
      </c>
      <c r="H46" s="118">
        <f t="shared" si="32"/>
        <v>0</v>
      </c>
      <c r="I46" s="118">
        <f t="shared" si="32"/>
        <v>0</v>
      </c>
      <c r="J46" s="118">
        <f t="shared" si="32"/>
        <v>0</v>
      </c>
      <c r="K46" s="118">
        <f t="shared" si="32"/>
        <v>0</v>
      </c>
      <c r="L46" s="118">
        <f t="shared" si="32"/>
        <v>0</v>
      </c>
      <c r="M46" s="118">
        <f t="shared" si="32"/>
        <v>0</v>
      </c>
      <c r="N46" s="118">
        <f t="shared" si="32"/>
        <v>0</v>
      </c>
      <c r="O46" s="131">
        <f t="shared" si="2"/>
        <v>0</v>
      </c>
      <c r="P46" s="188"/>
      <c r="Q46" s="188"/>
      <c r="R46" s="188"/>
      <c r="S46" s="188"/>
      <c r="T46" s="188"/>
      <c r="U46" s="188"/>
      <c r="V46" s="188"/>
      <c r="W46" s="188"/>
      <c r="X46" s="188"/>
      <c r="Y46" s="188"/>
      <c r="Z46" s="188"/>
      <c r="AA46" s="188"/>
      <c r="AB46" s="188"/>
      <c r="AC46" s="188"/>
      <c r="AD46" s="188"/>
      <c r="AE46" s="188"/>
      <c r="AF46" s="188"/>
      <c r="AG46" s="188"/>
      <c r="AH46" s="188"/>
      <c r="AI46" s="188"/>
      <c r="AJ46" s="188"/>
      <c r="AK46" s="188"/>
      <c r="AL46" s="188"/>
      <c r="AM46" s="188"/>
      <c r="AN46" s="188"/>
      <c r="AO46" s="188"/>
      <c r="AP46" s="188"/>
      <c r="AQ46" s="188"/>
      <c r="AR46" s="188"/>
      <c r="AS46" s="188"/>
      <c r="AT46" s="188"/>
      <c r="AU46" s="188"/>
      <c r="AV46" s="188"/>
      <c r="AW46" s="188"/>
      <c r="AX46" s="188"/>
      <c r="AY46" s="188"/>
      <c r="AZ46" s="188"/>
      <c r="BA46" s="188"/>
      <c r="BB46" s="188"/>
      <c r="BC46" s="188"/>
      <c r="BD46" s="188"/>
      <c r="BE46" s="188"/>
      <c r="BF46" s="188"/>
      <c r="BG46" s="188"/>
      <c r="BH46" s="188"/>
      <c r="BI46" s="188"/>
      <c r="BJ46" s="188"/>
      <c r="BK46" s="188"/>
      <c r="BL46" s="188"/>
      <c r="BM46" s="188"/>
      <c r="BN46" s="188"/>
      <c r="BO46" s="188"/>
      <c r="BP46" s="188"/>
      <c r="BQ46" s="188"/>
      <c r="BR46" s="188"/>
      <c r="BS46" s="188"/>
      <c r="BT46" s="188"/>
      <c r="BU46" s="188"/>
      <c r="BV46" s="188"/>
    </row>
    <row r="47" spans="1:74" s="189" customFormat="1" ht="25.5" x14ac:dyDescent="0.2">
      <c r="A47" s="187" t="s">
        <v>445</v>
      </c>
      <c r="B47" s="192" t="s">
        <v>446</v>
      </c>
      <c r="C47" s="118">
        <f>+C45*0.1%</f>
        <v>0</v>
      </c>
      <c r="D47" s="118">
        <f t="shared" ref="D47:N47" si="33">+D45*0.1%</f>
        <v>0</v>
      </c>
      <c r="E47" s="118">
        <f t="shared" si="33"/>
        <v>0</v>
      </c>
      <c r="F47" s="118">
        <f t="shared" si="33"/>
        <v>0</v>
      </c>
      <c r="G47" s="118">
        <f t="shared" si="33"/>
        <v>0</v>
      </c>
      <c r="H47" s="118">
        <f t="shared" si="33"/>
        <v>0</v>
      </c>
      <c r="I47" s="118">
        <f t="shared" si="33"/>
        <v>0</v>
      </c>
      <c r="J47" s="118">
        <f t="shared" si="33"/>
        <v>0</v>
      </c>
      <c r="K47" s="118">
        <f t="shared" si="33"/>
        <v>0</v>
      </c>
      <c r="L47" s="118">
        <f t="shared" si="33"/>
        <v>0</v>
      </c>
      <c r="M47" s="118">
        <f t="shared" si="33"/>
        <v>0</v>
      </c>
      <c r="N47" s="118">
        <f t="shared" si="33"/>
        <v>0</v>
      </c>
      <c r="O47" s="131">
        <f t="shared" si="2"/>
        <v>0</v>
      </c>
      <c r="P47" s="188"/>
      <c r="Q47" s="188"/>
      <c r="R47" s="188"/>
      <c r="S47" s="188"/>
      <c r="T47" s="188"/>
      <c r="U47" s="188"/>
      <c r="V47" s="188"/>
      <c r="W47" s="188"/>
      <c r="X47" s="188"/>
      <c r="Y47" s="188"/>
      <c r="Z47" s="188"/>
      <c r="AA47" s="188"/>
      <c r="AB47" s="188"/>
      <c r="AC47" s="188"/>
      <c r="AD47" s="188"/>
      <c r="AE47" s="188"/>
      <c r="AF47" s="188"/>
      <c r="AG47" s="188"/>
      <c r="AH47" s="188"/>
      <c r="AI47" s="188"/>
      <c r="AJ47" s="188"/>
      <c r="AK47" s="188"/>
      <c r="AL47" s="188"/>
      <c r="AM47" s="188"/>
      <c r="AN47" s="188"/>
      <c r="AO47" s="188"/>
      <c r="AP47" s="188"/>
      <c r="AQ47" s="188"/>
      <c r="AR47" s="188"/>
      <c r="AS47" s="188"/>
      <c r="AT47" s="188"/>
      <c r="AU47" s="188"/>
      <c r="AV47" s="188"/>
      <c r="AW47" s="188"/>
      <c r="AX47" s="188"/>
      <c r="AY47" s="188"/>
      <c r="AZ47" s="188"/>
      <c r="BA47" s="188"/>
      <c r="BB47" s="188"/>
      <c r="BC47" s="188"/>
      <c r="BD47" s="188"/>
      <c r="BE47" s="188"/>
      <c r="BF47" s="188"/>
      <c r="BG47" s="188"/>
      <c r="BH47" s="188"/>
      <c r="BI47" s="188"/>
      <c r="BJ47" s="188"/>
      <c r="BK47" s="188"/>
      <c r="BL47" s="188"/>
      <c r="BM47" s="188"/>
      <c r="BN47" s="188"/>
      <c r="BO47" s="188"/>
      <c r="BP47" s="188"/>
      <c r="BQ47" s="188"/>
      <c r="BR47" s="188"/>
      <c r="BS47" s="188"/>
      <c r="BT47" s="188"/>
      <c r="BU47" s="188"/>
      <c r="BV47" s="188"/>
    </row>
    <row r="48" spans="1:74" s="189" customFormat="1" ht="25.5" x14ac:dyDescent="0.2">
      <c r="A48" s="187" t="s">
        <v>447</v>
      </c>
      <c r="B48" s="192" t="s">
        <v>448</v>
      </c>
      <c r="C48" s="118">
        <f>+C45*9.99%</f>
        <v>0</v>
      </c>
      <c r="D48" s="118">
        <f t="shared" ref="D48:N48" si="34">+D45*9.99%</f>
        <v>0</v>
      </c>
      <c r="E48" s="118">
        <f t="shared" si="34"/>
        <v>0</v>
      </c>
      <c r="F48" s="118">
        <f t="shared" si="34"/>
        <v>0</v>
      </c>
      <c r="G48" s="118">
        <f t="shared" si="34"/>
        <v>0</v>
      </c>
      <c r="H48" s="118">
        <f t="shared" si="34"/>
        <v>0</v>
      </c>
      <c r="I48" s="118">
        <f t="shared" si="34"/>
        <v>0</v>
      </c>
      <c r="J48" s="118">
        <f t="shared" si="34"/>
        <v>0</v>
      </c>
      <c r="K48" s="118">
        <f t="shared" si="34"/>
        <v>0</v>
      </c>
      <c r="L48" s="118">
        <f t="shared" si="34"/>
        <v>0</v>
      </c>
      <c r="M48" s="118">
        <f t="shared" si="34"/>
        <v>0</v>
      </c>
      <c r="N48" s="118">
        <f t="shared" si="34"/>
        <v>0</v>
      </c>
      <c r="O48" s="131">
        <f t="shared" si="2"/>
        <v>0</v>
      </c>
      <c r="P48" s="188"/>
      <c r="Q48" s="188"/>
      <c r="R48" s="188"/>
      <c r="S48" s="188"/>
      <c r="T48" s="188"/>
      <c r="U48" s="188"/>
      <c r="V48" s="188"/>
      <c r="W48" s="188"/>
      <c r="X48" s="188"/>
      <c r="Y48" s="188"/>
      <c r="Z48" s="188"/>
      <c r="AA48" s="188"/>
      <c r="AB48" s="188"/>
      <c r="AC48" s="188"/>
      <c r="AD48" s="188"/>
      <c r="AE48" s="188"/>
      <c r="AF48" s="188"/>
      <c r="AG48" s="188"/>
      <c r="AH48" s="188"/>
      <c r="AI48" s="188"/>
      <c r="AJ48" s="188"/>
      <c r="AK48" s="188"/>
      <c r="AL48" s="188"/>
      <c r="AM48" s="188"/>
      <c r="AN48" s="188"/>
      <c r="AO48" s="188"/>
      <c r="AP48" s="188"/>
      <c r="AQ48" s="188"/>
      <c r="AR48" s="188"/>
      <c r="AS48" s="188"/>
      <c r="AT48" s="188"/>
      <c r="AU48" s="188"/>
      <c r="AV48" s="188"/>
      <c r="AW48" s="188"/>
      <c r="AX48" s="188"/>
      <c r="AY48" s="188"/>
      <c r="AZ48" s="188"/>
      <c r="BA48" s="188"/>
      <c r="BB48" s="188"/>
      <c r="BC48" s="188"/>
      <c r="BD48" s="188"/>
      <c r="BE48" s="188"/>
      <c r="BF48" s="188"/>
      <c r="BG48" s="188"/>
      <c r="BH48" s="188"/>
      <c r="BI48" s="188"/>
      <c r="BJ48" s="188"/>
      <c r="BK48" s="188"/>
      <c r="BL48" s="188"/>
      <c r="BM48" s="188"/>
      <c r="BN48" s="188"/>
      <c r="BO48" s="188"/>
      <c r="BP48" s="188"/>
      <c r="BQ48" s="188"/>
      <c r="BR48" s="188"/>
      <c r="BS48" s="188"/>
      <c r="BT48" s="188"/>
      <c r="BU48" s="188"/>
      <c r="BV48" s="188"/>
    </row>
    <row r="49" spans="1:74" s="189" customFormat="1" ht="51" x14ac:dyDescent="0.2">
      <c r="A49" s="187" t="s">
        <v>449</v>
      </c>
      <c r="B49" s="129" t="s">
        <v>1356</v>
      </c>
      <c r="C49" s="118">
        <f>+C45*0%</f>
        <v>0</v>
      </c>
      <c r="D49" s="118">
        <f t="shared" ref="D49:N49" si="35">+D45*0%</f>
        <v>0</v>
      </c>
      <c r="E49" s="118">
        <f t="shared" si="35"/>
        <v>0</v>
      </c>
      <c r="F49" s="118">
        <f t="shared" si="35"/>
        <v>0</v>
      </c>
      <c r="G49" s="118">
        <f t="shared" si="35"/>
        <v>0</v>
      </c>
      <c r="H49" s="118">
        <f t="shared" si="35"/>
        <v>0</v>
      </c>
      <c r="I49" s="118">
        <f t="shared" si="35"/>
        <v>0</v>
      </c>
      <c r="J49" s="118">
        <f t="shared" si="35"/>
        <v>0</v>
      </c>
      <c r="K49" s="118">
        <f t="shared" si="35"/>
        <v>0</v>
      </c>
      <c r="L49" s="118">
        <f t="shared" si="35"/>
        <v>0</v>
      </c>
      <c r="M49" s="118">
        <f t="shared" si="35"/>
        <v>0</v>
      </c>
      <c r="N49" s="118">
        <f t="shared" si="35"/>
        <v>0</v>
      </c>
      <c r="O49" s="131">
        <f t="shared" si="2"/>
        <v>0</v>
      </c>
      <c r="P49" s="188"/>
      <c r="Q49" s="188"/>
      <c r="R49" s="188"/>
      <c r="S49" s="188"/>
      <c r="T49" s="188"/>
      <c r="U49" s="188"/>
      <c r="V49" s="188"/>
      <c r="W49" s="188"/>
      <c r="X49" s="188"/>
      <c r="Y49" s="188"/>
      <c r="Z49" s="188"/>
      <c r="AA49" s="188"/>
      <c r="AB49" s="188"/>
      <c r="AC49" s="188"/>
      <c r="AD49" s="188"/>
      <c r="AE49" s="188"/>
      <c r="AF49" s="188"/>
      <c r="AG49" s="188"/>
      <c r="AH49" s="188"/>
      <c r="AI49" s="188"/>
      <c r="AJ49" s="188"/>
      <c r="AK49" s="188"/>
      <c r="AL49" s="188"/>
      <c r="AM49" s="188"/>
      <c r="AN49" s="188"/>
      <c r="AO49" s="188"/>
      <c r="AP49" s="188"/>
      <c r="AQ49" s="188"/>
      <c r="AR49" s="188"/>
      <c r="AS49" s="188"/>
      <c r="AT49" s="188"/>
      <c r="AU49" s="188"/>
      <c r="AV49" s="188"/>
      <c r="AW49" s="188"/>
      <c r="AX49" s="188"/>
      <c r="AY49" s="188"/>
      <c r="AZ49" s="188"/>
      <c r="BA49" s="188"/>
      <c r="BB49" s="188"/>
      <c r="BC49" s="188"/>
      <c r="BD49" s="188"/>
      <c r="BE49" s="188"/>
      <c r="BF49" s="188"/>
      <c r="BG49" s="188"/>
      <c r="BH49" s="188"/>
      <c r="BI49" s="188"/>
      <c r="BJ49" s="188"/>
      <c r="BK49" s="188"/>
      <c r="BL49" s="188"/>
      <c r="BM49" s="188"/>
      <c r="BN49" s="188"/>
      <c r="BO49" s="188"/>
      <c r="BP49" s="188"/>
      <c r="BQ49" s="188"/>
      <c r="BR49" s="188"/>
      <c r="BS49" s="188"/>
      <c r="BT49" s="188"/>
      <c r="BU49" s="188"/>
      <c r="BV49" s="188"/>
    </row>
    <row r="50" spans="1:74" s="189" customFormat="1" ht="38.25" x14ac:dyDescent="0.2">
      <c r="A50" s="187" t="s">
        <v>450</v>
      </c>
      <c r="B50" s="129" t="s">
        <v>451</v>
      </c>
      <c r="C50" s="118">
        <f>+C45*1.7982%</f>
        <v>0</v>
      </c>
      <c r="D50" s="118">
        <f t="shared" ref="D50:N50" si="36">+D45*1.7982%</f>
        <v>0</v>
      </c>
      <c r="E50" s="118">
        <f t="shared" si="36"/>
        <v>0</v>
      </c>
      <c r="F50" s="118">
        <f t="shared" si="36"/>
        <v>0</v>
      </c>
      <c r="G50" s="118">
        <f t="shared" si="36"/>
        <v>0</v>
      </c>
      <c r="H50" s="118">
        <f t="shared" si="36"/>
        <v>0</v>
      </c>
      <c r="I50" s="118">
        <f t="shared" si="36"/>
        <v>0</v>
      </c>
      <c r="J50" s="118">
        <f t="shared" si="36"/>
        <v>0</v>
      </c>
      <c r="K50" s="118">
        <f t="shared" si="36"/>
        <v>0</v>
      </c>
      <c r="L50" s="118">
        <f t="shared" si="36"/>
        <v>0</v>
      </c>
      <c r="M50" s="118">
        <f t="shared" si="36"/>
        <v>0</v>
      </c>
      <c r="N50" s="118">
        <f t="shared" si="36"/>
        <v>0</v>
      </c>
      <c r="O50" s="131">
        <f t="shared" si="2"/>
        <v>0</v>
      </c>
      <c r="P50" s="188"/>
      <c r="Q50" s="188"/>
      <c r="R50" s="188"/>
      <c r="S50" s="188"/>
      <c r="T50" s="188"/>
      <c r="U50" s="188"/>
      <c r="V50" s="188"/>
      <c r="W50" s="188"/>
      <c r="X50" s="188"/>
      <c r="Y50" s="188"/>
      <c r="Z50" s="188"/>
      <c r="AA50" s="188"/>
      <c r="AB50" s="188"/>
      <c r="AC50" s="188"/>
      <c r="AD50" s="188"/>
      <c r="AE50" s="188"/>
      <c r="AF50" s="188"/>
      <c r="AG50" s="188"/>
      <c r="AH50" s="188"/>
      <c r="AI50" s="188"/>
      <c r="AJ50" s="188"/>
      <c r="AK50" s="188"/>
      <c r="AL50" s="188"/>
      <c r="AM50" s="188"/>
      <c r="AN50" s="188"/>
      <c r="AO50" s="188"/>
      <c r="AP50" s="188"/>
      <c r="AQ50" s="188"/>
      <c r="AR50" s="188"/>
      <c r="AS50" s="188"/>
      <c r="AT50" s="188"/>
      <c r="AU50" s="188"/>
      <c r="AV50" s="188"/>
      <c r="AW50" s="188"/>
      <c r="AX50" s="188"/>
      <c r="AY50" s="188"/>
      <c r="AZ50" s="188"/>
      <c r="BA50" s="188"/>
      <c r="BB50" s="188"/>
      <c r="BC50" s="188"/>
      <c r="BD50" s="188"/>
      <c r="BE50" s="188"/>
      <c r="BF50" s="188"/>
      <c r="BG50" s="188"/>
      <c r="BH50" s="188"/>
      <c r="BI50" s="188"/>
      <c r="BJ50" s="188"/>
      <c r="BK50" s="188"/>
      <c r="BL50" s="188"/>
      <c r="BM50" s="188"/>
      <c r="BN50" s="188"/>
      <c r="BO50" s="188"/>
      <c r="BP50" s="188"/>
      <c r="BQ50" s="188"/>
      <c r="BR50" s="188"/>
      <c r="BS50" s="188"/>
      <c r="BT50" s="188"/>
      <c r="BU50" s="188"/>
      <c r="BV50" s="188"/>
    </row>
    <row r="51" spans="1:74" s="189" customFormat="1" ht="51" x14ac:dyDescent="0.2">
      <c r="A51" s="187" t="s">
        <v>452</v>
      </c>
      <c r="B51" s="129" t="s">
        <v>453</v>
      </c>
      <c r="C51" s="118">
        <f>+C45*0.881118%</f>
        <v>0</v>
      </c>
      <c r="D51" s="118">
        <f t="shared" ref="D51:N51" si="37">+D45*0.881118%</f>
        <v>0</v>
      </c>
      <c r="E51" s="118">
        <f t="shared" si="37"/>
        <v>0</v>
      </c>
      <c r="F51" s="118">
        <f t="shared" si="37"/>
        <v>0</v>
      </c>
      <c r="G51" s="118">
        <f t="shared" si="37"/>
        <v>0</v>
      </c>
      <c r="H51" s="118">
        <f t="shared" si="37"/>
        <v>0</v>
      </c>
      <c r="I51" s="118">
        <f t="shared" si="37"/>
        <v>0</v>
      </c>
      <c r="J51" s="118">
        <f t="shared" si="37"/>
        <v>0</v>
      </c>
      <c r="K51" s="118">
        <f t="shared" si="37"/>
        <v>0</v>
      </c>
      <c r="L51" s="118">
        <f t="shared" si="37"/>
        <v>0</v>
      </c>
      <c r="M51" s="118">
        <f t="shared" si="37"/>
        <v>0</v>
      </c>
      <c r="N51" s="118">
        <f t="shared" si="37"/>
        <v>0</v>
      </c>
      <c r="O51" s="131">
        <f t="shared" si="2"/>
        <v>0</v>
      </c>
      <c r="P51" s="188"/>
      <c r="Q51" s="188"/>
      <c r="R51" s="188"/>
      <c r="S51" s="188"/>
      <c r="T51" s="188"/>
      <c r="U51" s="188"/>
      <c r="V51" s="188"/>
      <c r="W51" s="188"/>
      <c r="X51" s="188"/>
      <c r="Y51" s="188"/>
      <c r="Z51" s="188"/>
      <c r="AA51" s="188"/>
      <c r="AB51" s="188"/>
      <c r="AC51" s="188"/>
      <c r="AD51" s="188"/>
      <c r="AE51" s="188"/>
      <c r="AF51" s="188"/>
      <c r="AG51" s="188"/>
      <c r="AH51" s="188"/>
      <c r="AI51" s="188"/>
      <c r="AJ51" s="188"/>
      <c r="AK51" s="188"/>
      <c r="AL51" s="188"/>
      <c r="AM51" s="188"/>
      <c r="AN51" s="188"/>
      <c r="AO51" s="188"/>
      <c r="AP51" s="188"/>
      <c r="AQ51" s="188"/>
      <c r="AR51" s="188"/>
      <c r="AS51" s="188"/>
      <c r="AT51" s="188"/>
      <c r="AU51" s="188"/>
      <c r="AV51" s="188"/>
      <c r="AW51" s="188"/>
      <c r="AX51" s="188"/>
      <c r="AY51" s="188"/>
      <c r="AZ51" s="188"/>
      <c r="BA51" s="188"/>
      <c r="BB51" s="188"/>
      <c r="BC51" s="188"/>
      <c r="BD51" s="188"/>
      <c r="BE51" s="188"/>
      <c r="BF51" s="188"/>
      <c r="BG51" s="188"/>
      <c r="BH51" s="188"/>
      <c r="BI51" s="188"/>
      <c r="BJ51" s="188"/>
      <c r="BK51" s="188"/>
      <c r="BL51" s="188"/>
      <c r="BM51" s="188"/>
      <c r="BN51" s="188"/>
      <c r="BO51" s="188"/>
      <c r="BP51" s="188"/>
      <c r="BQ51" s="188"/>
      <c r="BR51" s="188"/>
      <c r="BS51" s="188"/>
      <c r="BT51" s="188"/>
      <c r="BU51" s="188"/>
      <c r="BV51" s="188"/>
    </row>
    <row r="52" spans="1:74" s="126" customFormat="1" ht="51" x14ac:dyDescent="0.2">
      <c r="A52" s="184" t="s">
        <v>454</v>
      </c>
      <c r="B52" s="186" t="s">
        <v>455</v>
      </c>
      <c r="C52" s="117"/>
      <c r="D52" s="117"/>
      <c r="E52" s="117"/>
      <c r="F52" s="117"/>
      <c r="G52" s="117"/>
      <c r="H52" s="117"/>
      <c r="I52" s="117"/>
      <c r="J52" s="117"/>
      <c r="K52" s="117"/>
      <c r="L52" s="117"/>
      <c r="M52" s="117"/>
      <c r="N52" s="117"/>
      <c r="O52" s="131">
        <f t="shared" si="2"/>
        <v>0</v>
      </c>
      <c r="P52" s="125"/>
      <c r="Q52" s="125"/>
      <c r="R52" s="125"/>
      <c r="S52" s="125"/>
      <c r="T52" s="125"/>
      <c r="U52" s="125"/>
      <c r="V52" s="125"/>
      <c r="W52" s="125"/>
      <c r="X52" s="125"/>
      <c r="Y52" s="125"/>
      <c r="Z52" s="125"/>
      <c r="AA52" s="125"/>
      <c r="AB52" s="125"/>
      <c r="AC52" s="125"/>
      <c r="AD52" s="125"/>
      <c r="AE52" s="125"/>
      <c r="AF52" s="125"/>
      <c r="AG52" s="125"/>
      <c r="AH52" s="125"/>
      <c r="AI52" s="125"/>
      <c r="AJ52" s="125"/>
      <c r="AK52" s="125"/>
      <c r="AL52" s="125"/>
      <c r="AM52" s="125"/>
      <c r="AN52" s="125"/>
      <c r="AO52" s="125"/>
      <c r="AP52" s="125"/>
      <c r="AQ52" s="125"/>
      <c r="AR52" s="125"/>
      <c r="AS52" s="125"/>
      <c r="AT52" s="125"/>
      <c r="AU52" s="125"/>
      <c r="AV52" s="125"/>
      <c r="AW52" s="125"/>
      <c r="AX52" s="125"/>
      <c r="AY52" s="125"/>
      <c r="AZ52" s="125"/>
      <c r="BA52" s="125"/>
      <c r="BB52" s="125"/>
      <c r="BC52" s="125"/>
      <c r="BD52" s="125"/>
      <c r="BE52" s="125"/>
      <c r="BF52" s="125"/>
      <c r="BG52" s="125"/>
      <c r="BH52" s="125"/>
      <c r="BI52" s="125"/>
      <c r="BJ52" s="125"/>
      <c r="BK52" s="125"/>
      <c r="BL52" s="125"/>
      <c r="BM52" s="125"/>
      <c r="BN52" s="125"/>
      <c r="BO52" s="125"/>
      <c r="BP52" s="125"/>
      <c r="BQ52" s="125"/>
      <c r="BR52" s="125"/>
      <c r="BS52" s="125"/>
      <c r="BT52" s="125"/>
      <c r="BU52" s="125"/>
      <c r="BV52" s="125"/>
    </row>
    <row r="53" spans="1:74" s="189" customFormat="1" ht="38.25" x14ac:dyDescent="0.2">
      <c r="A53" s="187" t="s">
        <v>456</v>
      </c>
      <c r="B53" s="129" t="s">
        <v>457</v>
      </c>
      <c r="C53" s="118">
        <f>+C52*87.230682%</f>
        <v>0</v>
      </c>
      <c r="D53" s="118">
        <f t="shared" ref="D53:N53" si="38">+D52*87.230682%</f>
        <v>0</v>
      </c>
      <c r="E53" s="118">
        <f t="shared" si="38"/>
        <v>0</v>
      </c>
      <c r="F53" s="118">
        <f t="shared" si="38"/>
        <v>0</v>
      </c>
      <c r="G53" s="118">
        <f t="shared" si="38"/>
        <v>0</v>
      </c>
      <c r="H53" s="118">
        <f t="shared" si="38"/>
        <v>0</v>
      </c>
      <c r="I53" s="118">
        <f t="shared" si="38"/>
        <v>0</v>
      </c>
      <c r="J53" s="118">
        <f t="shared" si="38"/>
        <v>0</v>
      </c>
      <c r="K53" s="118">
        <f t="shared" si="38"/>
        <v>0</v>
      </c>
      <c r="L53" s="118">
        <f t="shared" si="38"/>
        <v>0</v>
      </c>
      <c r="M53" s="118">
        <f t="shared" si="38"/>
        <v>0</v>
      </c>
      <c r="N53" s="118">
        <f t="shared" si="38"/>
        <v>0</v>
      </c>
      <c r="O53" s="131">
        <f t="shared" si="2"/>
        <v>0</v>
      </c>
      <c r="P53" s="188"/>
      <c r="Q53" s="188"/>
      <c r="R53" s="188"/>
      <c r="S53" s="188"/>
      <c r="T53" s="188"/>
      <c r="U53" s="188"/>
      <c r="V53" s="188"/>
      <c r="W53" s="188"/>
      <c r="X53" s="188"/>
      <c r="Y53" s="188"/>
      <c r="Z53" s="188"/>
      <c r="AA53" s="188"/>
      <c r="AB53" s="188"/>
      <c r="AC53" s="188"/>
      <c r="AD53" s="188"/>
      <c r="AE53" s="188"/>
      <c r="AF53" s="188"/>
      <c r="AG53" s="188"/>
      <c r="AH53" s="188"/>
      <c r="AI53" s="188"/>
      <c r="AJ53" s="188"/>
      <c r="AK53" s="188"/>
      <c r="AL53" s="188"/>
      <c r="AM53" s="188"/>
      <c r="AN53" s="188"/>
      <c r="AO53" s="188"/>
      <c r="AP53" s="188"/>
      <c r="AQ53" s="188"/>
      <c r="AR53" s="188"/>
      <c r="AS53" s="188"/>
      <c r="AT53" s="188"/>
      <c r="AU53" s="188"/>
      <c r="AV53" s="188"/>
      <c r="AW53" s="188"/>
      <c r="AX53" s="188"/>
      <c r="AY53" s="188"/>
      <c r="AZ53" s="188"/>
      <c r="BA53" s="188"/>
      <c r="BB53" s="188"/>
      <c r="BC53" s="188"/>
      <c r="BD53" s="188"/>
      <c r="BE53" s="188"/>
      <c r="BF53" s="188"/>
      <c r="BG53" s="188"/>
      <c r="BH53" s="188"/>
      <c r="BI53" s="188"/>
      <c r="BJ53" s="188"/>
      <c r="BK53" s="188"/>
      <c r="BL53" s="188"/>
      <c r="BM53" s="188"/>
      <c r="BN53" s="188"/>
      <c r="BO53" s="188"/>
      <c r="BP53" s="188"/>
      <c r="BQ53" s="188"/>
      <c r="BR53" s="188"/>
      <c r="BS53" s="188"/>
      <c r="BT53" s="188"/>
      <c r="BU53" s="188"/>
      <c r="BV53" s="188"/>
    </row>
    <row r="54" spans="1:74" s="189" customFormat="1" ht="25.5" x14ac:dyDescent="0.2">
      <c r="A54" s="187" t="s">
        <v>458</v>
      </c>
      <c r="B54" s="129" t="s">
        <v>459</v>
      </c>
      <c r="C54" s="118">
        <f>+C52*0.1%</f>
        <v>0</v>
      </c>
      <c r="D54" s="118">
        <f t="shared" ref="D54:N54" si="39">+D52*0.1%</f>
        <v>0</v>
      </c>
      <c r="E54" s="118">
        <f t="shared" si="39"/>
        <v>0</v>
      </c>
      <c r="F54" s="118">
        <f t="shared" si="39"/>
        <v>0</v>
      </c>
      <c r="G54" s="118">
        <f t="shared" si="39"/>
        <v>0</v>
      </c>
      <c r="H54" s="118">
        <f t="shared" si="39"/>
        <v>0</v>
      </c>
      <c r="I54" s="118">
        <f t="shared" si="39"/>
        <v>0</v>
      </c>
      <c r="J54" s="118">
        <f t="shared" si="39"/>
        <v>0</v>
      </c>
      <c r="K54" s="118">
        <f t="shared" si="39"/>
        <v>0</v>
      </c>
      <c r="L54" s="118">
        <f t="shared" si="39"/>
        <v>0</v>
      </c>
      <c r="M54" s="118">
        <f t="shared" si="39"/>
        <v>0</v>
      </c>
      <c r="N54" s="118">
        <f t="shared" si="39"/>
        <v>0</v>
      </c>
      <c r="O54" s="131">
        <f t="shared" si="2"/>
        <v>0</v>
      </c>
      <c r="P54" s="188"/>
      <c r="Q54" s="188"/>
      <c r="R54" s="188"/>
      <c r="S54" s="188"/>
      <c r="T54" s="188"/>
      <c r="U54" s="188"/>
      <c r="V54" s="188"/>
      <c r="W54" s="188"/>
      <c r="X54" s="188"/>
      <c r="Y54" s="188"/>
      <c r="Z54" s="188"/>
      <c r="AA54" s="188"/>
      <c r="AB54" s="188"/>
      <c r="AC54" s="188"/>
      <c r="AD54" s="188"/>
      <c r="AE54" s="188"/>
      <c r="AF54" s="188"/>
      <c r="AG54" s="188"/>
      <c r="AH54" s="188"/>
      <c r="AI54" s="188"/>
      <c r="AJ54" s="188"/>
      <c r="AK54" s="188"/>
      <c r="AL54" s="188"/>
      <c r="AM54" s="188"/>
      <c r="AN54" s="188"/>
      <c r="AO54" s="188"/>
      <c r="AP54" s="188"/>
      <c r="AQ54" s="188"/>
      <c r="AR54" s="188"/>
      <c r="AS54" s="188"/>
      <c r="AT54" s="188"/>
      <c r="AU54" s="188"/>
      <c r="AV54" s="188"/>
      <c r="AW54" s="188"/>
      <c r="AX54" s="188"/>
      <c r="AY54" s="188"/>
      <c r="AZ54" s="188"/>
      <c r="BA54" s="188"/>
      <c r="BB54" s="188"/>
      <c r="BC54" s="188"/>
      <c r="BD54" s="188"/>
      <c r="BE54" s="188"/>
      <c r="BF54" s="188"/>
      <c r="BG54" s="188"/>
      <c r="BH54" s="188"/>
      <c r="BI54" s="188"/>
      <c r="BJ54" s="188"/>
      <c r="BK54" s="188"/>
      <c r="BL54" s="188"/>
      <c r="BM54" s="188"/>
      <c r="BN54" s="188"/>
      <c r="BO54" s="188"/>
      <c r="BP54" s="188"/>
      <c r="BQ54" s="188"/>
      <c r="BR54" s="188"/>
      <c r="BS54" s="188"/>
      <c r="BT54" s="188"/>
      <c r="BU54" s="188"/>
      <c r="BV54" s="188"/>
    </row>
    <row r="55" spans="1:74" s="189" customFormat="1" ht="25.5" x14ac:dyDescent="0.2">
      <c r="A55" s="187" t="s">
        <v>460</v>
      </c>
      <c r="B55" s="192" t="s">
        <v>461</v>
      </c>
      <c r="C55" s="118">
        <f>+C52*9.99%</f>
        <v>0</v>
      </c>
      <c r="D55" s="118">
        <f t="shared" ref="D55:N55" si="40">+D52*9.99%</f>
        <v>0</v>
      </c>
      <c r="E55" s="118">
        <f t="shared" si="40"/>
        <v>0</v>
      </c>
      <c r="F55" s="118">
        <f t="shared" si="40"/>
        <v>0</v>
      </c>
      <c r="G55" s="118">
        <f t="shared" si="40"/>
        <v>0</v>
      </c>
      <c r="H55" s="118">
        <f t="shared" si="40"/>
        <v>0</v>
      </c>
      <c r="I55" s="118">
        <f t="shared" si="40"/>
        <v>0</v>
      </c>
      <c r="J55" s="118">
        <f t="shared" si="40"/>
        <v>0</v>
      </c>
      <c r="K55" s="118">
        <f t="shared" si="40"/>
        <v>0</v>
      </c>
      <c r="L55" s="118">
        <f t="shared" si="40"/>
        <v>0</v>
      </c>
      <c r="M55" s="118">
        <f t="shared" si="40"/>
        <v>0</v>
      </c>
      <c r="N55" s="118">
        <f t="shared" si="40"/>
        <v>0</v>
      </c>
      <c r="O55" s="131">
        <f t="shared" si="2"/>
        <v>0</v>
      </c>
      <c r="P55" s="188"/>
      <c r="Q55" s="188"/>
      <c r="R55" s="188"/>
      <c r="S55" s="188"/>
      <c r="T55" s="188"/>
      <c r="U55" s="188"/>
      <c r="V55" s="188"/>
      <c r="W55" s="188"/>
      <c r="X55" s="188"/>
      <c r="Y55" s="188"/>
      <c r="Z55" s="188"/>
      <c r="AA55" s="188"/>
      <c r="AB55" s="188"/>
      <c r="AC55" s="188"/>
      <c r="AD55" s="188"/>
      <c r="AE55" s="188"/>
      <c r="AF55" s="188"/>
      <c r="AG55" s="188"/>
      <c r="AH55" s="188"/>
      <c r="AI55" s="188"/>
      <c r="AJ55" s="188"/>
      <c r="AK55" s="188"/>
      <c r="AL55" s="188"/>
      <c r="AM55" s="188"/>
      <c r="AN55" s="188"/>
      <c r="AO55" s="188"/>
      <c r="AP55" s="188"/>
      <c r="AQ55" s="188"/>
      <c r="AR55" s="188"/>
      <c r="AS55" s="188"/>
      <c r="AT55" s="188"/>
      <c r="AU55" s="188"/>
      <c r="AV55" s="188"/>
      <c r="AW55" s="188"/>
      <c r="AX55" s="188"/>
      <c r="AY55" s="188"/>
      <c r="AZ55" s="188"/>
      <c r="BA55" s="188"/>
      <c r="BB55" s="188"/>
      <c r="BC55" s="188"/>
      <c r="BD55" s="188"/>
      <c r="BE55" s="188"/>
      <c r="BF55" s="188"/>
      <c r="BG55" s="188"/>
      <c r="BH55" s="188"/>
      <c r="BI55" s="188"/>
      <c r="BJ55" s="188"/>
      <c r="BK55" s="188"/>
      <c r="BL55" s="188"/>
      <c r="BM55" s="188"/>
      <c r="BN55" s="188"/>
      <c r="BO55" s="188"/>
      <c r="BP55" s="188"/>
      <c r="BQ55" s="188"/>
      <c r="BR55" s="188"/>
      <c r="BS55" s="188"/>
      <c r="BT55" s="188"/>
      <c r="BU55" s="188"/>
      <c r="BV55" s="188"/>
    </row>
    <row r="56" spans="1:74" s="189" customFormat="1" ht="51" x14ac:dyDescent="0.2">
      <c r="A56" s="187" t="s">
        <v>462</v>
      </c>
      <c r="B56" s="192" t="s">
        <v>1357</v>
      </c>
      <c r="C56" s="118">
        <f>+C52*0%</f>
        <v>0</v>
      </c>
      <c r="D56" s="118">
        <f t="shared" ref="D56:N56" si="41">+D52*0%</f>
        <v>0</v>
      </c>
      <c r="E56" s="118">
        <f t="shared" si="41"/>
        <v>0</v>
      </c>
      <c r="F56" s="118">
        <f t="shared" si="41"/>
        <v>0</v>
      </c>
      <c r="G56" s="118">
        <f t="shared" si="41"/>
        <v>0</v>
      </c>
      <c r="H56" s="118">
        <f t="shared" si="41"/>
        <v>0</v>
      </c>
      <c r="I56" s="118">
        <f t="shared" si="41"/>
        <v>0</v>
      </c>
      <c r="J56" s="118">
        <f t="shared" si="41"/>
        <v>0</v>
      </c>
      <c r="K56" s="118">
        <f t="shared" si="41"/>
        <v>0</v>
      </c>
      <c r="L56" s="118">
        <f t="shared" si="41"/>
        <v>0</v>
      </c>
      <c r="M56" s="118">
        <f t="shared" si="41"/>
        <v>0</v>
      </c>
      <c r="N56" s="118">
        <f t="shared" si="41"/>
        <v>0</v>
      </c>
      <c r="O56" s="131">
        <f t="shared" si="2"/>
        <v>0</v>
      </c>
      <c r="P56" s="188"/>
      <c r="Q56" s="188"/>
      <c r="R56" s="188"/>
      <c r="S56" s="188"/>
      <c r="T56" s="188"/>
      <c r="U56" s="188"/>
      <c r="V56" s="188"/>
      <c r="W56" s="188"/>
      <c r="X56" s="188"/>
      <c r="Y56" s="188"/>
      <c r="Z56" s="188"/>
      <c r="AA56" s="188"/>
      <c r="AB56" s="188"/>
      <c r="AC56" s="188"/>
      <c r="AD56" s="188"/>
      <c r="AE56" s="188"/>
      <c r="AF56" s="188"/>
      <c r="AG56" s="188"/>
      <c r="AH56" s="188"/>
      <c r="AI56" s="188"/>
      <c r="AJ56" s="188"/>
      <c r="AK56" s="188"/>
      <c r="AL56" s="188"/>
      <c r="AM56" s="188"/>
      <c r="AN56" s="188"/>
      <c r="AO56" s="188"/>
      <c r="AP56" s="188"/>
      <c r="AQ56" s="188"/>
      <c r="AR56" s="188"/>
      <c r="AS56" s="188"/>
      <c r="AT56" s="188"/>
      <c r="AU56" s="188"/>
      <c r="AV56" s="188"/>
      <c r="AW56" s="188"/>
      <c r="AX56" s="188"/>
      <c r="AY56" s="188"/>
      <c r="AZ56" s="188"/>
      <c r="BA56" s="188"/>
      <c r="BB56" s="188"/>
      <c r="BC56" s="188"/>
      <c r="BD56" s="188"/>
      <c r="BE56" s="188"/>
      <c r="BF56" s="188"/>
      <c r="BG56" s="188"/>
      <c r="BH56" s="188"/>
      <c r="BI56" s="188"/>
      <c r="BJ56" s="188"/>
      <c r="BK56" s="188"/>
      <c r="BL56" s="188"/>
      <c r="BM56" s="188"/>
      <c r="BN56" s="188"/>
      <c r="BO56" s="188"/>
      <c r="BP56" s="188"/>
      <c r="BQ56" s="188"/>
      <c r="BR56" s="188"/>
      <c r="BS56" s="188"/>
      <c r="BT56" s="188"/>
      <c r="BU56" s="188"/>
      <c r="BV56" s="188"/>
    </row>
    <row r="57" spans="1:74" s="189" customFormat="1" ht="38.25" x14ac:dyDescent="0.2">
      <c r="A57" s="187" t="s">
        <v>463</v>
      </c>
      <c r="B57" s="129" t="s">
        <v>464</v>
      </c>
      <c r="C57" s="118">
        <f>+C52*1.7982%</f>
        <v>0</v>
      </c>
      <c r="D57" s="118">
        <f t="shared" ref="D57:N57" si="42">+D52*1.7982%</f>
        <v>0</v>
      </c>
      <c r="E57" s="118">
        <f t="shared" si="42"/>
        <v>0</v>
      </c>
      <c r="F57" s="118">
        <f t="shared" si="42"/>
        <v>0</v>
      </c>
      <c r="G57" s="118">
        <f t="shared" si="42"/>
        <v>0</v>
      </c>
      <c r="H57" s="118">
        <f t="shared" si="42"/>
        <v>0</v>
      </c>
      <c r="I57" s="118">
        <f t="shared" si="42"/>
        <v>0</v>
      </c>
      <c r="J57" s="118">
        <f t="shared" si="42"/>
        <v>0</v>
      </c>
      <c r="K57" s="118">
        <f t="shared" si="42"/>
        <v>0</v>
      </c>
      <c r="L57" s="118">
        <f t="shared" si="42"/>
        <v>0</v>
      </c>
      <c r="M57" s="118">
        <f t="shared" si="42"/>
        <v>0</v>
      </c>
      <c r="N57" s="118">
        <f t="shared" si="42"/>
        <v>0</v>
      </c>
      <c r="O57" s="131">
        <f t="shared" si="2"/>
        <v>0</v>
      </c>
      <c r="P57" s="188"/>
      <c r="Q57" s="188"/>
      <c r="R57" s="188"/>
      <c r="S57" s="188"/>
      <c r="T57" s="188"/>
      <c r="U57" s="188"/>
      <c r="V57" s="188"/>
      <c r="W57" s="188"/>
      <c r="X57" s="188"/>
      <c r="Y57" s="188"/>
      <c r="Z57" s="188"/>
      <c r="AA57" s="188"/>
      <c r="AB57" s="188"/>
      <c r="AC57" s="188"/>
      <c r="AD57" s="188"/>
      <c r="AE57" s="188"/>
      <c r="AF57" s="188"/>
      <c r="AG57" s="188"/>
      <c r="AH57" s="188"/>
      <c r="AI57" s="188"/>
      <c r="AJ57" s="188"/>
      <c r="AK57" s="188"/>
      <c r="AL57" s="188"/>
      <c r="AM57" s="188"/>
      <c r="AN57" s="188"/>
      <c r="AO57" s="188"/>
      <c r="AP57" s="188"/>
      <c r="AQ57" s="188"/>
      <c r="AR57" s="188"/>
      <c r="AS57" s="188"/>
      <c r="AT57" s="188"/>
      <c r="AU57" s="188"/>
      <c r="AV57" s="188"/>
      <c r="AW57" s="188"/>
      <c r="AX57" s="188"/>
      <c r="AY57" s="188"/>
      <c r="AZ57" s="188"/>
      <c r="BA57" s="188"/>
      <c r="BB57" s="188"/>
      <c r="BC57" s="188"/>
      <c r="BD57" s="188"/>
      <c r="BE57" s="188"/>
      <c r="BF57" s="188"/>
      <c r="BG57" s="188"/>
      <c r="BH57" s="188"/>
      <c r="BI57" s="188"/>
      <c r="BJ57" s="188"/>
      <c r="BK57" s="188"/>
      <c r="BL57" s="188"/>
      <c r="BM57" s="188"/>
      <c r="BN57" s="188"/>
      <c r="BO57" s="188"/>
      <c r="BP57" s="188"/>
      <c r="BQ57" s="188"/>
      <c r="BR57" s="188"/>
      <c r="BS57" s="188"/>
      <c r="BT57" s="188"/>
      <c r="BU57" s="188"/>
      <c r="BV57" s="188"/>
    </row>
    <row r="58" spans="1:74" s="189" customFormat="1" ht="51" x14ac:dyDescent="0.2">
      <c r="A58" s="187" t="s">
        <v>465</v>
      </c>
      <c r="B58" s="192" t="s">
        <v>466</v>
      </c>
      <c r="C58" s="118">
        <f>+C52*0.881118%</f>
        <v>0</v>
      </c>
      <c r="D58" s="118">
        <f t="shared" ref="D58:N58" si="43">+D52*0.881118%</f>
        <v>0</v>
      </c>
      <c r="E58" s="118">
        <f t="shared" si="43"/>
        <v>0</v>
      </c>
      <c r="F58" s="118">
        <f t="shared" si="43"/>
        <v>0</v>
      </c>
      <c r="G58" s="118">
        <f t="shared" si="43"/>
        <v>0</v>
      </c>
      <c r="H58" s="118">
        <f t="shared" si="43"/>
        <v>0</v>
      </c>
      <c r="I58" s="118">
        <f t="shared" si="43"/>
        <v>0</v>
      </c>
      <c r="J58" s="118">
        <f t="shared" si="43"/>
        <v>0</v>
      </c>
      <c r="K58" s="118">
        <f t="shared" si="43"/>
        <v>0</v>
      </c>
      <c r="L58" s="118">
        <f t="shared" si="43"/>
        <v>0</v>
      </c>
      <c r="M58" s="118">
        <f t="shared" si="43"/>
        <v>0</v>
      </c>
      <c r="N58" s="118">
        <f t="shared" si="43"/>
        <v>0</v>
      </c>
      <c r="O58" s="131">
        <f t="shared" si="2"/>
        <v>0</v>
      </c>
      <c r="P58" s="188"/>
      <c r="Q58" s="188"/>
      <c r="R58" s="188"/>
      <c r="S58" s="188"/>
      <c r="T58" s="188"/>
      <c r="U58" s="188"/>
      <c r="V58" s="188"/>
      <c r="W58" s="188"/>
      <c r="X58" s="188"/>
      <c r="Y58" s="188"/>
      <c r="Z58" s="188"/>
      <c r="AA58" s="188"/>
      <c r="AB58" s="188"/>
      <c r="AC58" s="188"/>
      <c r="AD58" s="188"/>
      <c r="AE58" s="188"/>
      <c r="AF58" s="188"/>
      <c r="AG58" s="188"/>
      <c r="AH58" s="188"/>
      <c r="AI58" s="188"/>
      <c r="AJ58" s="188"/>
      <c r="AK58" s="188"/>
      <c r="AL58" s="188"/>
      <c r="AM58" s="188"/>
      <c r="AN58" s="188"/>
      <c r="AO58" s="188"/>
      <c r="AP58" s="188"/>
      <c r="AQ58" s="188"/>
      <c r="AR58" s="188"/>
      <c r="AS58" s="188"/>
      <c r="AT58" s="188"/>
      <c r="AU58" s="188"/>
      <c r="AV58" s="188"/>
      <c r="AW58" s="188"/>
      <c r="AX58" s="188"/>
      <c r="AY58" s="188"/>
      <c r="AZ58" s="188"/>
      <c r="BA58" s="188"/>
      <c r="BB58" s="188"/>
      <c r="BC58" s="188"/>
      <c r="BD58" s="188"/>
      <c r="BE58" s="188"/>
      <c r="BF58" s="188"/>
      <c r="BG58" s="188"/>
      <c r="BH58" s="188"/>
      <c r="BI58" s="188"/>
      <c r="BJ58" s="188"/>
      <c r="BK58" s="188"/>
      <c r="BL58" s="188"/>
      <c r="BM58" s="188"/>
      <c r="BN58" s="188"/>
      <c r="BO58" s="188"/>
      <c r="BP58" s="188"/>
      <c r="BQ58" s="188"/>
      <c r="BR58" s="188"/>
      <c r="BS58" s="188"/>
      <c r="BT58" s="188"/>
      <c r="BU58" s="188"/>
      <c r="BV58" s="188"/>
    </row>
    <row r="59" spans="1:74" s="126" customFormat="1" ht="33.75" customHeight="1" x14ac:dyDescent="0.2">
      <c r="A59" s="184" t="s">
        <v>215</v>
      </c>
      <c r="B59" s="190" t="s">
        <v>467</v>
      </c>
      <c r="C59" s="117">
        <f>+C60+C67</f>
        <v>0</v>
      </c>
      <c r="D59" s="117">
        <f t="shared" ref="D59:N59" si="44">+D60+D67</f>
        <v>0</v>
      </c>
      <c r="E59" s="117">
        <f t="shared" si="44"/>
        <v>0</v>
      </c>
      <c r="F59" s="117">
        <f t="shared" si="44"/>
        <v>0</v>
      </c>
      <c r="G59" s="117">
        <f t="shared" si="44"/>
        <v>0</v>
      </c>
      <c r="H59" s="117">
        <f t="shared" si="44"/>
        <v>0</v>
      </c>
      <c r="I59" s="117">
        <f t="shared" si="44"/>
        <v>0</v>
      </c>
      <c r="J59" s="117">
        <f t="shared" si="44"/>
        <v>0</v>
      </c>
      <c r="K59" s="117">
        <f t="shared" si="44"/>
        <v>0</v>
      </c>
      <c r="L59" s="117">
        <f t="shared" si="44"/>
        <v>0</v>
      </c>
      <c r="M59" s="117">
        <f t="shared" si="44"/>
        <v>0</v>
      </c>
      <c r="N59" s="117">
        <f t="shared" si="44"/>
        <v>0</v>
      </c>
      <c r="O59" s="131">
        <f t="shared" si="2"/>
        <v>0</v>
      </c>
      <c r="P59" s="125"/>
      <c r="Q59" s="125"/>
      <c r="R59" s="125"/>
      <c r="S59" s="125"/>
      <c r="T59" s="125"/>
      <c r="U59" s="125"/>
      <c r="V59" s="125"/>
      <c r="W59" s="125"/>
      <c r="X59" s="125"/>
      <c r="Y59" s="125"/>
      <c r="Z59" s="125"/>
      <c r="AA59" s="125"/>
      <c r="AB59" s="125"/>
      <c r="AC59" s="125"/>
      <c r="AD59" s="125"/>
      <c r="AE59" s="125"/>
      <c r="AF59" s="125"/>
      <c r="AG59" s="125"/>
      <c r="AH59" s="125"/>
      <c r="AI59" s="125"/>
      <c r="AJ59" s="125"/>
      <c r="AK59" s="125"/>
      <c r="AL59" s="125"/>
      <c r="AM59" s="125"/>
      <c r="AN59" s="125"/>
      <c r="AO59" s="125"/>
      <c r="AP59" s="125"/>
      <c r="AQ59" s="125"/>
      <c r="AR59" s="125"/>
      <c r="AS59" s="125"/>
      <c r="AT59" s="125"/>
      <c r="AU59" s="125"/>
      <c r="AV59" s="125"/>
      <c r="AW59" s="125"/>
      <c r="AX59" s="125"/>
      <c r="AY59" s="125"/>
      <c r="AZ59" s="125"/>
      <c r="BA59" s="125"/>
      <c r="BB59" s="125"/>
      <c r="BC59" s="125"/>
      <c r="BD59" s="125"/>
      <c r="BE59" s="125"/>
      <c r="BF59" s="125"/>
      <c r="BG59" s="125"/>
      <c r="BH59" s="125"/>
      <c r="BI59" s="125"/>
      <c r="BJ59" s="125"/>
      <c r="BK59" s="125"/>
      <c r="BL59" s="125"/>
      <c r="BM59" s="125"/>
      <c r="BN59" s="125"/>
      <c r="BO59" s="125"/>
      <c r="BP59" s="125"/>
      <c r="BQ59" s="125"/>
      <c r="BR59" s="125"/>
      <c r="BS59" s="125"/>
      <c r="BT59" s="125"/>
      <c r="BU59" s="125"/>
      <c r="BV59" s="125"/>
    </row>
    <row r="60" spans="1:74" s="126" customFormat="1" ht="25.5" x14ac:dyDescent="0.2">
      <c r="A60" s="184" t="s">
        <v>216</v>
      </c>
      <c r="B60" s="190" t="s">
        <v>468</v>
      </c>
      <c r="C60" s="117"/>
      <c r="D60" s="117"/>
      <c r="E60" s="117"/>
      <c r="F60" s="117"/>
      <c r="G60" s="117"/>
      <c r="H60" s="117"/>
      <c r="I60" s="117"/>
      <c r="J60" s="117"/>
      <c r="K60" s="117"/>
      <c r="L60" s="117"/>
      <c r="M60" s="117"/>
      <c r="N60" s="117"/>
      <c r="O60" s="131">
        <f t="shared" si="2"/>
        <v>0</v>
      </c>
      <c r="P60" s="125"/>
      <c r="Q60" s="125"/>
      <c r="R60" s="125"/>
      <c r="S60" s="125"/>
      <c r="T60" s="125"/>
      <c r="U60" s="125"/>
      <c r="V60" s="125"/>
      <c r="W60" s="125"/>
      <c r="X60" s="125"/>
      <c r="Y60" s="125"/>
      <c r="Z60" s="125"/>
      <c r="AA60" s="125"/>
      <c r="AB60" s="125"/>
      <c r="AC60" s="125"/>
      <c r="AD60" s="125"/>
      <c r="AE60" s="125"/>
      <c r="AF60" s="125"/>
      <c r="AG60" s="125"/>
      <c r="AH60" s="125"/>
      <c r="AI60" s="125"/>
      <c r="AJ60" s="125"/>
      <c r="AK60" s="125"/>
      <c r="AL60" s="125"/>
      <c r="AM60" s="125"/>
      <c r="AN60" s="125"/>
      <c r="AO60" s="125"/>
      <c r="AP60" s="125"/>
      <c r="AQ60" s="125"/>
      <c r="AR60" s="125"/>
      <c r="AS60" s="125"/>
      <c r="AT60" s="125"/>
      <c r="AU60" s="125"/>
      <c r="AV60" s="125"/>
      <c r="AW60" s="125"/>
      <c r="AX60" s="125"/>
      <c r="AY60" s="125"/>
      <c r="AZ60" s="125"/>
      <c r="BA60" s="125"/>
      <c r="BB60" s="125"/>
      <c r="BC60" s="125"/>
      <c r="BD60" s="125"/>
      <c r="BE60" s="125"/>
      <c r="BF60" s="125"/>
      <c r="BG60" s="125"/>
      <c r="BH60" s="125"/>
      <c r="BI60" s="125"/>
      <c r="BJ60" s="125"/>
      <c r="BK60" s="125"/>
      <c r="BL60" s="125"/>
      <c r="BM60" s="125"/>
      <c r="BN60" s="125"/>
      <c r="BO60" s="125"/>
      <c r="BP60" s="125"/>
      <c r="BQ60" s="125"/>
      <c r="BR60" s="125"/>
      <c r="BS60" s="125"/>
      <c r="BT60" s="125"/>
      <c r="BU60" s="125"/>
      <c r="BV60" s="125"/>
    </row>
    <row r="61" spans="1:74" s="189" customFormat="1" ht="38.25" x14ac:dyDescent="0.2">
      <c r="A61" s="187" t="s">
        <v>217</v>
      </c>
      <c r="B61" s="192" t="s">
        <v>469</v>
      </c>
      <c r="C61" s="118">
        <f>+C60*87.230682%</f>
        <v>0</v>
      </c>
      <c r="D61" s="118">
        <f t="shared" ref="D61:N61" si="45">+D60*87.230682%</f>
        <v>0</v>
      </c>
      <c r="E61" s="118">
        <f t="shared" si="45"/>
        <v>0</v>
      </c>
      <c r="F61" s="118">
        <f t="shared" si="45"/>
        <v>0</v>
      </c>
      <c r="G61" s="118">
        <f t="shared" si="45"/>
        <v>0</v>
      </c>
      <c r="H61" s="118">
        <f t="shared" si="45"/>
        <v>0</v>
      </c>
      <c r="I61" s="118">
        <f t="shared" si="45"/>
        <v>0</v>
      </c>
      <c r="J61" s="118">
        <f t="shared" si="45"/>
        <v>0</v>
      </c>
      <c r="K61" s="118">
        <f t="shared" si="45"/>
        <v>0</v>
      </c>
      <c r="L61" s="118">
        <f t="shared" si="45"/>
        <v>0</v>
      </c>
      <c r="M61" s="118">
        <f t="shared" si="45"/>
        <v>0</v>
      </c>
      <c r="N61" s="118">
        <f t="shared" si="45"/>
        <v>0</v>
      </c>
      <c r="O61" s="131">
        <f t="shared" si="2"/>
        <v>0</v>
      </c>
      <c r="P61" s="188"/>
      <c r="Q61" s="188"/>
      <c r="R61" s="188"/>
      <c r="S61" s="188"/>
      <c r="T61" s="188"/>
      <c r="U61" s="188"/>
      <c r="V61" s="188"/>
      <c r="W61" s="188"/>
      <c r="X61" s="188"/>
      <c r="Y61" s="188"/>
      <c r="Z61" s="188"/>
      <c r="AA61" s="188"/>
      <c r="AB61" s="188"/>
      <c r="AC61" s="188"/>
      <c r="AD61" s="188"/>
      <c r="AE61" s="188"/>
      <c r="AF61" s="188"/>
      <c r="AG61" s="188"/>
      <c r="AH61" s="188"/>
      <c r="AI61" s="188"/>
      <c r="AJ61" s="188"/>
      <c r="AK61" s="188"/>
      <c r="AL61" s="188"/>
      <c r="AM61" s="188"/>
      <c r="AN61" s="188"/>
      <c r="AO61" s="188"/>
      <c r="AP61" s="188"/>
      <c r="AQ61" s="188"/>
      <c r="AR61" s="188"/>
      <c r="AS61" s="188"/>
      <c r="AT61" s="188"/>
      <c r="AU61" s="188"/>
      <c r="AV61" s="188"/>
      <c r="AW61" s="188"/>
      <c r="AX61" s="188"/>
      <c r="AY61" s="188"/>
      <c r="AZ61" s="188"/>
      <c r="BA61" s="188"/>
      <c r="BB61" s="188"/>
      <c r="BC61" s="188"/>
      <c r="BD61" s="188"/>
      <c r="BE61" s="188"/>
      <c r="BF61" s="188"/>
      <c r="BG61" s="188"/>
      <c r="BH61" s="188"/>
      <c r="BI61" s="188"/>
      <c r="BJ61" s="188"/>
      <c r="BK61" s="188"/>
      <c r="BL61" s="188"/>
      <c r="BM61" s="188"/>
      <c r="BN61" s="188"/>
      <c r="BO61" s="188"/>
      <c r="BP61" s="188"/>
      <c r="BQ61" s="188"/>
      <c r="BR61" s="188"/>
      <c r="BS61" s="188"/>
      <c r="BT61" s="188"/>
      <c r="BU61" s="188"/>
      <c r="BV61" s="188"/>
    </row>
    <row r="62" spans="1:74" s="189" customFormat="1" ht="25.5" x14ac:dyDescent="0.2">
      <c r="A62" s="187" t="s">
        <v>218</v>
      </c>
      <c r="B62" s="129" t="s">
        <v>470</v>
      </c>
      <c r="C62" s="118">
        <f>+C60*0.1%</f>
        <v>0</v>
      </c>
      <c r="D62" s="118">
        <f t="shared" ref="D62:N62" si="46">+D60*0.1%</f>
        <v>0</v>
      </c>
      <c r="E62" s="118">
        <f t="shared" si="46"/>
        <v>0</v>
      </c>
      <c r="F62" s="118">
        <f t="shared" si="46"/>
        <v>0</v>
      </c>
      <c r="G62" s="118">
        <f t="shared" si="46"/>
        <v>0</v>
      </c>
      <c r="H62" s="118">
        <f t="shared" si="46"/>
        <v>0</v>
      </c>
      <c r="I62" s="118">
        <f t="shared" si="46"/>
        <v>0</v>
      </c>
      <c r="J62" s="118">
        <f t="shared" si="46"/>
        <v>0</v>
      </c>
      <c r="K62" s="118">
        <f t="shared" si="46"/>
        <v>0</v>
      </c>
      <c r="L62" s="118">
        <f t="shared" si="46"/>
        <v>0</v>
      </c>
      <c r="M62" s="118">
        <f t="shared" si="46"/>
        <v>0</v>
      </c>
      <c r="N62" s="118">
        <f t="shared" si="46"/>
        <v>0</v>
      </c>
      <c r="O62" s="131">
        <f t="shared" si="2"/>
        <v>0</v>
      </c>
      <c r="P62" s="188"/>
      <c r="Q62" s="188"/>
      <c r="R62" s="188"/>
      <c r="S62" s="188"/>
      <c r="T62" s="188"/>
      <c r="U62" s="188"/>
      <c r="V62" s="188"/>
      <c r="W62" s="188"/>
      <c r="X62" s="188"/>
      <c r="Y62" s="188"/>
      <c r="Z62" s="188"/>
      <c r="AA62" s="188"/>
      <c r="AB62" s="188"/>
      <c r="AC62" s="188"/>
      <c r="AD62" s="188"/>
      <c r="AE62" s="188"/>
      <c r="AF62" s="188"/>
      <c r="AG62" s="188"/>
      <c r="AH62" s="188"/>
      <c r="AI62" s="188"/>
      <c r="AJ62" s="188"/>
      <c r="AK62" s="188"/>
      <c r="AL62" s="188"/>
      <c r="AM62" s="188"/>
      <c r="AN62" s="188"/>
      <c r="AO62" s="188"/>
      <c r="AP62" s="188"/>
      <c r="AQ62" s="188"/>
      <c r="AR62" s="188"/>
      <c r="AS62" s="188"/>
      <c r="AT62" s="188"/>
      <c r="AU62" s="188"/>
      <c r="AV62" s="188"/>
      <c r="AW62" s="188"/>
      <c r="AX62" s="188"/>
      <c r="AY62" s="188"/>
      <c r="AZ62" s="188"/>
      <c r="BA62" s="188"/>
      <c r="BB62" s="188"/>
      <c r="BC62" s="188"/>
      <c r="BD62" s="188"/>
      <c r="BE62" s="188"/>
      <c r="BF62" s="188"/>
      <c r="BG62" s="188"/>
      <c r="BH62" s="188"/>
      <c r="BI62" s="188"/>
      <c r="BJ62" s="188"/>
      <c r="BK62" s="188"/>
      <c r="BL62" s="188"/>
      <c r="BM62" s="188"/>
      <c r="BN62" s="188"/>
      <c r="BO62" s="188"/>
      <c r="BP62" s="188"/>
      <c r="BQ62" s="188"/>
      <c r="BR62" s="188"/>
      <c r="BS62" s="188"/>
      <c r="BT62" s="188"/>
      <c r="BU62" s="188"/>
      <c r="BV62" s="188"/>
    </row>
    <row r="63" spans="1:74" s="126" customFormat="1" ht="25.5" x14ac:dyDescent="0.2">
      <c r="A63" s="187" t="s">
        <v>471</v>
      </c>
      <c r="B63" s="192" t="s">
        <v>472</v>
      </c>
      <c r="C63" s="118">
        <f>+C60*9.99%</f>
        <v>0</v>
      </c>
      <c r="D63" s="118">
        <f t="shared" ref="D63:N63" si="47">+D60*9.99%</f>
        <v>0</v>
      </c>
      <c r="E63" s="118">
        <f t="shared" si="47"/>
        <v>0</v>
      </c>
      <c r="F63" s="118">
        <f t="shared" si="47"/>
        <v>0</v>
      </c>
      <c r="G63" s="118">
        <f t="shared" si="47"/>
        <v>0</v>
      </c>
      <c r="H63" s="118">
        <f t="shared" si="47"/>
        <v>0</v>
      </c>
      <c r="I63" s="118">
        <f t="shared" si="47"/>
        <v>0</v>
      </c>
      <c r="J63" s="118">
        <f t="shared" si="47"/>
        <v>0</v>
      </c>
      <c r="K63" s="118">
        <f t="shared" si="47"/>
        <v>0</v>
      </c>
      <c r="L63" s="118">
        <f t="shared" si="47"/>
        <v>0</v>
      </c>
      <c r="M63" s="118">
        <f t="shared" si="47"/>
        <v>0</v>
      </c>
      <c r="N63" s="118">
        <f t="shared" si="47"/>
        <v>0</v>
      </c>
      <c r="O63" s="131">
        <f t="shared" si="2"/>
        <v>0</v>
      </c>
      <c r="P63" s="188"/>
      <c r="Q63" s="125"/>
      <c r="R63" s="125"/>
      <c r="S63" s="125"/>
      <c r="T63" s="125"/>
      <c r="U63" s="125"/>
      <c r="V63" s="125"/>
      <c r="W63" s="125"/>
      <c r="X63" s="125"/>
      <c r="Y63" s="125"/>
      <c r="Z63" s="125"/>
      <c r="AA63" s="125"/>
      <c r="AB63" s="125"/>
      <c r="AC63" s="125"/>
      <c r="AD63" s="125"/>
      <c r="AE63" s="125"/>
      <c r="AF63" s="125"/>
      <c r="AG63" s="125"/>
      <c r="AH63" s="125"/>
      <c r="AI63" s="125"/>
      <c r="AJ63" s="125"/>
      <c r="AK63" s="125"/>
      <c r="AL63" s="125"/>
      <c r="AM63" s="125"/>
      <c r="AN63" s="125"/>
      <c r="AO63" s="125"/>
      <c r="AP63" s="125"/>
      <c r="AQ63" s="125"/>
      <c r="AR63" s="125"/>
      <c r="AS63" s="125"/>
      <c r="AT63" s="125"/>
      <c r="AU63" s="125"/>
      <c r="AV63" s="125"/>
      <c r="AW63" s="125"/>
      <c r="AX63" s="125"/>
      <c r="AY63" s="125"/>
      <c r="AZ63" s="125"/>
      <c r="BA63" s="125"/>
      <c r="BB63" s="125"/>
      <c r="BC63" s="125"/>
      <c r="BD63" s="125"/>
      <c r="BE63" s="125"/>
      <c r="BF63" s="125"/>
      <c r="BG63" s="125"/>
      <c r="BH63" s="125"/>
      <c r="BI63" s="125"/>
      <c r="BJ63" s="125"/>
      <c r="BK63" s="125"/>
      <c r="BL63" s="125"/>
      <c r="BM63" s="125"/>
      <c r="BN63" s="125"/>
      <c r="BO63" s="125"/>
      <c r="BP63" s="125"/>
      <c r="BQ63" s="125"/>
      <c r="BR63" s="125"/>
      <c r="BS63" s="125"/>
      <c r="BT63" s="125"/>
      <c r="BU63" s="125"/>
      <c r="BV63" s="125"/>
    </row>
    <row r="64" spans="1:74" s="189" customFormat="1" ht="38.25" x14ac:dyDescent="0.2">
      <c r="A64" s="187" t="s">
        <v>336</v>
      </c>
      <c r="B64" s="129" t="s">
        <v>1358</v>
      </c>
      <c r="C64" s="118">
        <f>+C60*0%</f>
        <v>0</v>
      </c>
      <c r="D64" s="118">
        <f t="shared" ref="D64:N64" si="48">+D60*0%</f>
        <v>0</v>
      </c>
      <c r="E64" s="118">
        <f t="shared" si="48"/>
        <v>0</v>
      </c>
      <c r="F64" s="118">
        <f t="shared" si="48"/>
        <v>0</v>
      </c>
      <c r="G64" s="118">
        <f t="shared" si="48"/>
        <v>0</v>
      </c>
      <c r="H64" s="118">
        <f t="shared" si="48"/>
        <v>0</v>
      </c>
      <c r="I64" s="118">
        <f t="shared" si="48"/>
        <v>0</v>
      </c>
      <c r="J64" s="118">
        <f t="shared" si="48"/>
        <v>0</v>
      </c>
      <c r="K64" s="118">
        <f t="shared" si="48"/>
        <v>0</v>
      </c>
      <c r="L64" s="118">
        <f t="shared" si="48"/>
        <v>0</v>
      </c>
      <c r="M64" s="118">
        <f t="shared" si="48"/>
        <v>0</v>
      </c>
      <c r="N64" s="118">
        <f t="shared" si="48"/>
        <v>0</v>
      </c>
      <c r="O64" s="131">
        <f t="shared" si="2"/>
        <v>0</v>
      </c>
      <c r="P64" s="188"/>
      <c r="Q64" s="188"/>
      <c r="R64" s="188"/>
      <c r="S64" s="188"/>
      <c r="T64" s="188"/>
      <c r="U64" s="188"/>
      <c r="V64" s="188"/>
      <c r="W64" s="188"/>
      <c r="X64" s="188"/>
      <c r="Y64" s="188"/>
      <c r="Z64" s="188"/>
      <c r="AA64" s="188"/>
      <c r="AB64" s="188"/>
      <c r="AC64" s="188"/>
      <c r="AD64" s="188"/>
      <c r="AE64" s="188"/>
      <c r="AF64" s="188"/>
      <c r="AG64" s="188"/>
      <c r="AH64" s="188"/>
      <c r="AI64" s="188"/>
      <c r="AJ64" s="188"/>
      <c r="AK64" s="188"/>
      <c r="AL64" s="188"/>
      <c r="AM64" s="188"/>
      <c r="AN64" s="188"/>
      <c r="AO64" s="188"/>
      <c r="AP64" s="188"/>
      <c r="AQ64" s="188"/>
      <c r="AR64" s="188"/>
      <c r="AS64" s="188"/>
      <c r="AT64" s="188"/>
      <c r="AU64" s="188"/>
      <c r="AV64" s="188"/>
      <c r="AW64" s="188"/>
      <c r="AX64" s="188"/>
      <c r="AY64" s="188"/>
      <c r="AZ64" s="188"/>
      <c r="BA64" s="188"/>
      <c r="BB64" s="188"/>
      <c r="BC64" s="188"/>
      <c r="BD64" s="188"/>
      <c r="BE64" s="188"/>
      <c r="BF64" s="188"/>
      <c r="BG64" s="188"/>
      <c r="BH64" s="188"/>
      <c r="BI64" s="188"/>
      <c r="BJ64" s="188"/>
      <c r="BK64" s="188"/>
      <c r="BL64" s="188"/>
      <c r="BM64" s="188"/>
      <c r="BN64" s="188"/>
      <c r="BO64" s="188"/>
      <c r="BP64" s="188"/>
      <c r="BQ64" s="188"/>
      <c r="BR64" s="188"/>
      <c r="BS64" s="188"/>
      <c r="BT64" s="188"/>
      <c r="BU64" s="188"/>
      <c r="BV64" s="188"/>
    </row>
    <row r="65" spans="1:74" s="189" customFormat="1" ht="25.5" x14ac:dyDescent="0.2">
      <c r="A65" s="187" t="s">
        <v>473</v>
      </c>
      <c r="B65" s="129" t="s">
        <v>474</v>
      </c>
      <c r="C65" s="118">
        <f>+C60*1.7982%</f>
        <v>0</v>
      </c>
      <c r="D65" s="118">
        <f t="shared" ref="D65:N65" si="49">+D60*1.7982%</f>
        <v>0</v>
      </c>
      <c r="E65" s="118">
        <f t="shared" si="49"/>
        <v>0</v>
      </c>
      <c r="F65" s="118">
        <f t="shared" si="49"/>
        <v>0</v>
      </c>
      <c r="G65" s="118">
        <f t="shared" si="49"/>
        <v>0</v>
      </c>
      <c r="H65" s="118">
        <f t="shared" si="49"/>
        <v>0</v>
      </c>
      <c r="I65" s="118">
        <f t="shared" si="49"/>
        <v>0</v>
      </c>
      <c r="J65" s="118">
        <f t="shared" si="49"/>
        <v>0</v>
      </c>
      <c r="K65" s="118">
        <f t="shared" si="49"/>
        <v>0</v>
      </c>
      <c r="L65" s="118">
        <f t="shared" si="49"/>
        <v>0</v>
      </c>
      <c r="M65" s="118">
        <f t="shared" si="49"/>
        <v>0</v>
      </c>
      <c r="N65" s="118">
        <f t="shared" si="49"/>
        <v>0</v>
      </c>
      <c r="O65" s="131">
        <f t="shared" si="2"/>
        <v>0</v>
      </c>
      <c r="P65" s="188"/>
      <c r="Q65" s="188"/>
      <c r="R65" s="188"/>
      <c r="S65" s="188"/>
      <c r="T65" s="188"/>
      <c r="U65" s="188"/>
      <c r="V65" s="188"/>
      <c r="W65" s="188"/>
      <c r="X65" s="188"/>
      <c r="Y65" s="188"/>
      <c r="Z65" s="188"/>
      <c r="AA65" s="188"/>
      <c r="AB65" s="188"/>
      <c r="AC65" s="188"/>
      <c r="AD65" s="188"/>
      <c r="AE65" s="188"/>
      <c r="AF65" s="188"/>
      <c r="AG65" s="188"/>
      <c r="AH65" s="188"/>
      <c r="AI65" s="188"/>
      <c r="AJ65" s="188"/>
      <c r="AK65" s="188"/>
      <c r="AL65" s="188"/>
      <c r="AM65" s="188"/>
      <c r="AN65" s="188"/>
      <c r="AO65" s="188"/>
      <c r="AP65" s="188"/>
      <c r="AQ65" s="188"/>
      <c r="AR65" s="188"/>
      <c r="AS65" s="188"/>
      <c r="AT65" s="188"/>
      <c r="AU65" s="188"/>
      <c r="AV65" s="188"/>
      <c r="AW65" s="188"/>
      <c r="AX65" s="188"/>
      <c r="AY65" s="188"/>
      <c r="AZ65" s="188"/>
      <c r="BA65" s="188"/>
      <c r="BB65" s="188"/>
      <c r="BC65" s="188"/>
      <c r="BD65" s="188"/>
      <c r="BE65" s="188"/>
      <c r="BF65" s="188"/>
      <c r="BG65" s="188"/>
      <c r="BH65" s="188"/>
      <c r="BI65" s="188"/>
      <c r="BJ65" s="188"/>
      <c r="BK65" s="188"/>
      <c r="BL65" s="188"/>
      <c r="BM65" s="188"/>
      <c r="BN65" s="188"/>
      <c r="BO65" s="188"/>
      <c r="BP65" s="188"/>
      <c r="BQ65" s="188"/>
      <c r="BR65" s="188"/>
      <c r="BS65" s="188"/>
      <c r="BT65" s="188"/>
      <c r="BU65" s="188"/>
      <c r="BV65" s="188"/>
    </row>
    <row r="66" spans="1:74" s="189" customFormat="1" ht="38.25" x14ac:dyDescent="0.2">
      <c r="A66" s="187" t="s">
        <v>475</v>
      </c>
      <c r="B66" s="191" t="s">
        <v>476</v>
      </c>
      <c r="C66" s="118">
        <f>+C60*0.881118%</f>
        <v>0</v>
      </c>
      <c r="D66" s="118">
        <f t="shared" ref="D66:N66" si="50">+D60*0.881118%</f>
        <v>0</v>
      </c>
      <c r="E66" s="118">
        <f t="shared" si="50"/>
        <v>0</v>
      </c>
      <c r="F66" s="118">
        <f t="shared" si="50"/>
        <v>0</v>
      </c>
      <c r="G66" s="118">
        <f t="shared" si="50"/>
        <v>0</v>
      </c>
      <c r="H66" s="118">
        <f t="shared" si="50"/>
        <v>0</v>
      </c>
      <c r="I66" s="118">
        <f t="shared" si="50"/>
        <v>0</v>
      </c>
      <c r="J66" s="118">
        <f t="shared" si="50"/>
        <v>0</v>
      </c>
      <c r="K66" s="118">
        <f t="shared" si="50"/>
        <v>0</v>
      </c>
      <c r="L66" s="118">
        <f t="shared" si="50"/>
        <v>0</v>
      </c>
      <c r="M66" s="118">
        <f t="shared" si="50"/>
        <v>0</v>
      </c>
      <c r="N66" s="118">
        <f t="shared" si="50"/>
        <v>0</v>
      </c>
      <c r="O66" s="131">
        <f t="shared" si="2"/>
        <v>0</v>
      </c>
      <c r="P66" s="188"/>
      <c r="Q66" s="188"/>
      <c r="R66" s="188"/>
      <c r="S66" s="188"/>
      <c r="T66" s="188"/>
      <c r="U66" s="188"/>
      <c r="V66" s="188"/>
      <c r="W66" s="188"/>
      <c r="X66" s="188"/>
      <c r="Y66" s="188"/>
      <c r="Z66" s="188"/>
      <c r="AA66" s="188"/>
      <c r="AB66" s="188"/>
      <c r="AC66" s="188"/>
      <c r="AD66" s="188"/>
      <c r="AE66" s="188"/>
      <c r="AF66" s="188"/>
      <c r="AG66" s="188"/>
      <c r="AH66" s="188"/>
      <c r="AI66" s="188"/>
      <c r="AJ66" s="188"/>
      <c r="AK66" s="188"/>
      <c r="AL66" s="188"/>
      <c r="AM66" s="188"/>
      <c r="AN66" s="188"/>
      <c r="AO66" s="188"/>
      <c r="AP66" s="188"/>
      <c r="AQ66" s="188"/>
      <c r="AR66" s="188"/>
      <c r="AS66" s="188"/>
      <c r="AT66" s="188"/>
      <c r="AU66" s="188"/>
      <c r="AV66" s="188"/>
      <c r="AW66" s="188"/>
      <c r="AX66" s="188"/>
      <c r="AY66" s="188"/>
      <c r="AZ66" s="188"/>
      <c r="BA66" s="188"/>
      <c r="BB66" s="188"/>
      <c r="BC66" s="188"/>
      <c r="BD66" s="188"/>
      <c r="BE66" s="188"/>
      <c r="BF66" s="188"/>
      <c r="BG66" s="188"/>
      <c r="BH66" s="188"/>
      <c r="BI66" s="188"/>
      <c r="BJ66" s="188"/>
      <c r="BK66" s="188"/>
      <c r="BL66" s="188"/>
      <c r="BM66" s="188"/>
      <c r="BN66" s="188"/>
      <c r="BO66" s="188"/>
      <c r="BP66" s="188"/>
      <c r="BQ66" s="188"/>
      <c r="BR66" s="188"/>
      <c r="BS66" s="188"/>
      <c r="BT66" s="188"/>
      <c r="BU66" s="188"/>
      <c r="BV66" s="188"/>
    </row>
    <row r="67" spans="1:74" s="126" customFormat="1" ht="25.5" x14ac:dyDescent="0.2">
      <c r="A67" s="184" t="s">
        <v>477</v>
      </c>
      <c r="B67" s="185" t="s">
        <v>478</v>
      </c>
      <c r="C67" s="117"/>
      <c r="D67" s="117"/>
      <c r="E67" s="117"/>
      <c r="F67" s="117"/>
      <c r="G67" s="117"/>
      <c r="H67" s="117"/>
      <c r="I67" s="117"/>
      <c r="J67" s="117"/>
      <c r="K67" s="117"/>
      <c r="L67" s="117"/>
      <c r="M67" s="117"/>
      <c r="N67" s="117"/>
      <c r="O67" s="131">
        <f t="shared" si="2"/>
        <v>0</v>
      </c>
      <c r="P67" s="125"/>
      <c r="Q67" s="125"/>
      <c r="R67" s="125"/>
      <c r="S67" s="125"/>
      <c r="T67" s="125"/>
      <c r="U67" s="125"/>
      <c r="V67" s="125"/>
      <c r="W67" s="125"/>
      <c r="X67" s="125"/>
      <c r="Y67" s="125"/>
      <c r="Z67" s="125"/>
      <c r="AA67" s="125"/>
      <c r="AB67" s="125"/>
      <c r="AC67" s="125"/>
      <c r="AD67" s="125"/>
      <c r="AE67" s="125"/>
      <c r="AF67" s="125"/>
      <c r="AG67" s="125"/>
      <c r="AH67" s="125"/>
      <c r="AI67" s="125"/>
      <c r="AJ67" s="125"/>
      <c r="AK67" s="125"/>
      <c r="AL67" s="125"/>
      <c r="AM67" s="125"/>
      <c r="AN67" s="125"/>
      <c r="AO67" s="125"/>
      <c r="AP67" s="125"/>
      <c r="AQ67" s="125"/>
      <c r="AR67" s="125"/>
      <c r="AS67" s="125"/>
      <c r="AT67" s="125"/>
      <c r="AU67" s="125"/>
      <c r="AV67" s="125"/>
      <c r="AW67" s="125"/>
      <c r="AX67" s="125"/>
      <c r="AY67" s="125"/>
      <c r="AZ67" s="125"/>
      <c r="BA67" s="125"/>
      <c r="BB67" s="125"/>
      <c r="BC67" s="125"/>
      <c r="BD67" s="125"/>
      <c r="BE67" s="125"/>
      <c r="BF67" s="125"/>
      <c r="BG67" s="125"/>
      <c r="BH67" s="125"/>
      <c r="BI67" s="125"/>
      <c r="BJ67" s="125"/>
      <c r="BK67" s="125"/>
      <c r="BL67" s="125"/>
      <c r="BM67" s="125"/>
      <c r="BN67" s="125"/>
      <c r="BO67" s="125"/>
      <c r="BP67" s="125"/>
      <c r="BQ67" s="125"/>
      <c r="BR67" s="125"/>
      <c r="BS67" s="125"/>
      <c r="BT67" s="125"/>
      <c r="BU67" s="125"/>
      <c r="BV67" s="125"/>
    </row>
    <row r="68" spans="1:74" s="189" customFormat="1" ht="38.25" x14ac:dyDescent="0.2">
      <c r="A68" s="187" t="s">
        <v>479</v>
      </c>
      <c r="B68" s="192" t="s">
        <v>480</v>
      </c>
      <c r="C68" s="118">
        <f>+C67*87.230682%</f>
        <v>0</v>
      </c>
      <c r="D68" s="118">
        <f t="shared" ref="D68:N68" si="51">+D67*87.230682%</f>
        <v>0</v>
      </c>
      <c r="E68" s="118">
        <f t="shared" si="51"/>
        <v>0</v>
      </c>
      <c r="F68" s="118">
        <f t="shared" si="51"/>
        <v>0</v>
      </c>
      <c r="G68" s="118">
        <f t="shared" si="51"/>
        <v>0</v>
      </c>
      <c r="H68" s="118">
        <f t="shared" si="51"/>
        <v>0</v>
      </c>
      <c r="I68" s="118">
        <f t="shared" si="51"/>
        <v>0</v>
      </c>
      <c r="J68" s="118">
        <f t="shared" si="51"/>
        <v>0</v>
      </c>
      <c r="K68" s="118">
        <f t="shared" si="51"/>
        <v>0</v>
      </c>
      <c r="L68" s="118">
        <f t="shared" si="51"/>
        <v>0</v>
      </c>
      <c r="M68" s="118">
        <f t="shared" si="51"/>
        <v>0</v>
      </c>
      <c r="N68" s="118">
        <f t="shared" si="51"/>
        <v>0</v>
      </c>
      <c r="O68" s="131">
        <f t="shared" si="2"/>
        <v>0</v>
      </c>
      <c r="P68" s="188"/>
      <c r="Q68" s="188"/>
      <c r="R68" s="188"/>
      <c r="S68" s="188"/>
      <c r="T68" s="188"/>
      <c r="U68" s="188"/>
      <c r="V68" s="188"/>
      <c r="W68" s="188"/>
      <c r="X68" s="188"/>
      <c r="Y68" s="188"/>
      <c r="Z68" s="188"/>
      <c r="AA68" s="188"/>
      <c r="AB68" s="188"/>
      <c r="AC68" s="188"/>
      <c r="AD68" s="188"/>
      <c r="AE68" s="188"/>
      <c r="AF68" s="188"/>
      <c r="AG68" s="188"/>
      <c r="AH68" s="188"/>
      <c r="AI68" s="188"/>
      <c r="AJ68" s="188"/>
      <c r="AK68" s="188"/>
      <c r="AL68" s="188"/>
      <c r="AM68" s="188"/>
      <c r="AN68" s="188"/>
      <c r="AO68" s="188"/>
      <c r="AP68" s="188"/>
      <c r="AQ68" s="188"/>
      <c r="AR68" s="188"/>
      <c r="AS68" s="188"/>
      <c r="AT68" s="188"/>
      <c r="AU68" s="188"/>
      <c r="AV68" s="188"/>
      <c r="AW68" s="188"/>
      <c r="AX68" s="188"/>
      <c r="AY68" s="188"/>
      <c r="AZ68" s="188"/>
      <c r="BA68" s="188"/>
      <c r="BB68" s="188"/>
      <c r="BC68" s="188"/>
      <c r="BD68" s="188"/>
      <c r="BE68" s="188"/>
      <c r="BF68" s="188"/>
      <c r="BG68" s="188"/>
      <c r="BH68" s="188"/>
      <c r="BI68" s="188"/>
      <c r="BJ68" s="188"/>
      <c r="BK68" s="188"/>
      <c r="BL68" s="188"/>
      <c r="BM68" s="188"/>
      <c r="BN68" s="188"/>
      <c r="BO68" s="188"/>
      <c r="BP68" s="188"/>
      <c r="BQ68" s="188"/>
      <c r="BR68" s="188"/>
      <c r="BS68" s="188"/>
      <c r="BT68" s="188"/>
      <c r="BU68" s="188"/>
      <c r="BV68" s="188"/>
    </row>
    <row r="69" spans="1:74" s="189" customFormat="1" ht="25.5" x14ac:dyDescent="0.2">
      <c r="A69" s="187" t="s">
        <v>481</v>
      </c>
      <c r="B69" s="129" t="s">
        <v>482</v>
      </c>
      <c r="C69" s="118">
        <f>+C67*0.1%</f>
        <v>0</v>
      </c>
      <c r="D69" s="118">
        <f t="shared" ref="D69:N69" si="52">+D67*0.1%</f>
        <v>0</v>
      </c>
      <c r="E69" s="118">
        <f t="shared" si="52"/>
        <v>0</v>
      </c>
      <c r="F69" s="118">
        <f t="shared" si="52"/>
        <v>0</v>
      </c>
      <c r="G69" s="118">
        <f t="shared" si="52"/>
        <v>0</v>
      </c>
      <c r="H69" s="118">
        <f t="shared" si="52"/>
        <v>0</v>
      </c>
      <c r="I69" s="118">
        <f t="shared" si="52"/>
        <v>0</v>
      </c>
      <c r="J69" s="118">
        <f t="shared" si="52"/>
        <v>0</v>
      </c>
      <c r="K69" s="118">
        <f t="shared" si="52"/>
        <v>0</v>
      </c>
      <c r="L69" s="118">
        <f t="shared" si="52"/>
        <v>0</v>
      </c>
      <c r="M69" s="118">
        <f t="shared" si="52"/>
        <v>0</v>
      </c>
      <c r="N69" s="118">
        <f t="shared" si="52"/>
        <v>0</v>
      </c>
      <c r="O69" s="131">
        <f t="shared" si="2"/>
        <v>0</v>
      </c>
      <c r="P69" s="188"/>
      <c r="Q69" s="188"/>
      <c r="R69" s="188"/>
      <c r="S69" s="188"/>
      <c r="T69" s="188"/>
      <c r="U69" s="188"/>
      <c r="V69" s="188"/>
      <c r="W69" s="188"/>
      <c r="X69" s="188"/>
      <c r="Y69" s="188"/>
      <c r="Z69" s="188"/>
      <c r="AA69" s="188"/>
      <c r="AB69" s="188"/>
      <c r="AC69" s="188"/>
      <c r="AD69" s="188"/>
      <c r="AE69" s="188"/>
      <c r="AF69" s="188"/>
      <c r="AG69" s="188"/>
      <c r="AH69" s="188"/>
      <c r="AI69" s="188"/>
      <c r="AJ69" s="188"/>
      <c r="AK69" s="188"/>
      <c r="AL69" s="188"/>
      <c r="AM69" s="188"/>
      <c r="AN69" s="188"/>
      <c r="AO69" s="188"/>
      <c r="AP69" s="188"/>
      <c r="AQ69" s="188"/>
      <c r="AR69" s="188"/>
      <c r="AS69" s="188"/>
      <c r="AT69" s="188"/>
      <c r="AU69" s="188"/>
      <c r="AV69" s="188"/>
      <c r="AW69" s="188"/>
      <c r="AX69" s="188"/>
      <c r="AY69" s="188"/>
      <c r="AZ69" s="188"/>
      <c r="BA69" s="188"/>
      <c r="BB69" s="188"/>
      <c r="BC69" s="188"/>
      <c r="BD69" s="188"/>
      <c r="BE69" s="188"/>
      <c r="BF69" s="188"/>
      <c r="BG69" s="188"/>
      <c r="BH69" s="188"/>
      <c r="BI69" s="188"/>
      <c r="BJ69" s="188"/>
      <c r="BK69" s="188"/>
      <c r="BL69" s="188"/>
      <c r="BM69" s="188"/>
      <c r="BN69" s="188"/>
      <c r="BO69" s="188"/>
      <c r="BP69" s="188"/>
      <c r="BQ69" s="188"/>
      <c r="BR69" s="188"/>
      <c r="BS69" s="188"/>
      <c r="BT69" s="188"/>
      <c r="BU69" s="188"/>
      <c r="BV69" s="188"/>
    </row>
    <row r="70" spans="1:74" s="189" customFormat="1" ht="25.5" x14ac:dyDescent="0.2">
      <c r="A70" s="187" t="s">
        <v>483</v>
      </c>
      <c r="B70" s="129" t="s">
        <v>484</v>
      </c>
      <c r="C70" s="118">
        <f>+C67*9.99%</f>
        <v>0</v>
      </c>
      <c r="D70" s="118">
        <f t="shared" ref="D70:N70" si="53">+D67*9.99%</f>
        <v>0</v>
      </c>
      <c r="E70" s="118">
        <f t="shared" si="53"/>
        <v>0</v>
      </c>
      <c r="F70" s="118">
        <f t="shared" si="53"/>
        <v>0</v>
      </c>
      <c r="G70" s="118">
        <f t="shared" si="53"/>
        <v>0</v>
      </c>
      <c r="H70" s="118">
        <f t="shared" si="53"/>
        <v>0</v>
      </c>
      <c r="I70" s="118">
        <f t="shared" si="53"/>
        <v>0</v>
      </c>
      <c r="J70" s="118">
        <f t="shared" si="53"/>
        <v>0</v>
      </c>
      <c r="K70" s="118">
        <f t="shared" si="53"/>
        <v>0</v>
      </c>
      <c r="L70" s="118">
        <f t="shared" si="53"/>
        <v>0</v>
      </c>
      <c r="M70" s="118">
        <f t="shared" si="53"/>
        <v>0</v>
      </c>
      <c r="N70" s="118">
        <f t="shared" si="53"/>
        <v>0</v>
      </c>
      <c r="O70" s="131">
        <f t="shared" si="2"/>
        <v>0</v>
      </c>
      <c r="P70" s="188"/>
      <c r="Q70" s="188"/>
      <c r="R70" s="188"/>
      <c r="S70" s="188"/>
      <c r="T70" s="188"/>
      <c r="U70" s="188"/>
      <c r="V70" s="188"/>
      <c r="W70" s="188"/>
      <c r="X70" s="188"/>
      <c r="Y70" s="188"/>
      <c r="Z70" s="188"/>
      <c r="AA70" s="188"/>
      <c r="AB70" s="188"/>
      <c r="AC70" s="188"/>
      <c r="AD70" s="188"/>
      <c r="AE70" s="188"/>
      <c r="AF70" s="188"/>
      <c r="AG70" s="188"/>
      <c r="AH70" s="188"/>
      <c r="AI70" s="188"/>
      <c r="AJ70" s="188"/>
      <c r="AK70" s="188"/>
      <c r="AL70" s="188"/>
      <c r="AM70" s="188"/>
      <c r="AN70" s="188"/>
      <c r="AO70" s="188"/>
      <c r="AP70" s="188"/>
      <c r="AQ70" s="188"/>
      <c r="AR70" s="188"/>
      <c r="AS70" s="188"/>
      <c r="AT70" s="188"/>
      <c r="AU70" s="188"/>
      <c r="AV70" s="188"/>
      <c r="AW70" s="188"/>
      <c r="AX70" s="188"/>
      <c r="AY70" s="188"/>
      <c r="AZ70" s="188"/>
      <c r="BA70" s="188"/>
      <c r="BB70" s="188"/>
      <c r="BC70" s="188"/>
      <c r="BD70" s="188"/>
      <c r="BE70" s="188"/>
      <c r="BF70" s="188"/>
      <c r="BG70" s="188"/>
      <c r="BH70" s="188"/>
      <c r="BI70" s="188"/>
      <c r="BJ70" s="188"/>
      <c r="BK70" s="188"/>
      <c r="BL70" s="188"/>
      <c r="BM70" s="188"/>
      <c r="BN70" s="188"/>
      <c r="BO70" s="188"/>
      <c r="BP70" s="188"/>
      <c r="BQ70" s="188"/>
      <c r="BR70" s="188"/>
      <c r="BS70" s="188"/>
      <c r="BT70" s="188"/>
      <c r="BU70" s="188"/>
      <c r="BV70" s="188"/>
    </row>
    <row r="71" spans="1:74" s="189" customFormat="1" ht="51" x14ac:dyDescent="0.2">
      <c r="A71" s="187" t="s">
        <v>485</v>
      </c>
      <c r="B71" s="129" t="s">
        <v>1359</v>
      </c>
      <c r="C71" s="118">
        <f>+C67*0%</f>
        <v>0</v>
      </c>
      <c r="D71" s="118">
        <f t="shared" ref="D71:N71" si="54">+D67*0%</f>
        <v>0</v>
      </c>
      <c r="E71" s="118">
        <f t="shared" si="54"/>
        <v>0</v>
      </c>
      <c r="F71" s="118">
        <f t="shared" si="54"/>
        <v>0</v>
      </c>
      <c r="G71" s="118">
        <f t="shared" si="54"/>
        <v>0</v>
      </c>
      <c r="H71" s="118">
        <f t="shared" si="54"/>
        <v>0</v>
      </c>
      <c r="I71" s="118">
        <f t="shared" si="54"/>
        <v>0</v>
      </c>
      <c r="J71" s="118">
        <f t="shared" si="54"/>
        <v>0</v>
      </c>
      <c r="K71" s="118">
        <f t="shared" si="54"/>
        <v>0</v>
      </c>
      <c r="L71" s="118">
        <f t="shared" si="54"/>
        <v>0</v>
      </c>
      <c r="M71" s="118">
        <f t="shared" si="54"/>
        <v>0</v>
      </c>
      <c r="N71" s="118">
        <f t="shared" si="54"/>
        <v>0</v>
      </c>
      <c r="O71" s="131">
        <f t="shared" si="2"/>
        <v>0</v>
      </c>
      <c r="P71" s="188"/>
      <c r="Q71" s="188"/>
      <c r="R71" s="188"/>
      <c r="S71" s="188"/>
      <c r="T71" s="188"/>
      <c r="U71" s="188"/>
      <c r="V71" s="188"/>
      <c r="W71" s="188"/>
      <c r="X71" s="188"/>
      <c r="Y71" s="188"/>
      <c r="Z71" s="188"/>
      <c r="AA71" s="188"/>
      <c r="AB71" s="188"/>
      <c r="AC71" s="188"/>
      <c r="AD71" s="188"/>
      <c r="AE71" s="188"/>
      <c r="AF71" s="188"/>
      <c r="AG71" s="188"/>
      <c r="AH71" s="188"/>
      <c r="AI71" s="188"/>
      <c r="AJ71" s="188"/>
      <c r="AK71" s="188"/>
      <c r="AL71" s="188"/>
      <c r="AM71" s="188"/>
      <c r="AN71" s="188"/>
      <c r="AO71" s="188"/>
      <c r="AP71" s="188"/>
      <c r="AQ71" s="188"/>
      <c r="AR71" s="188"/>
      <c r="AS71" s="188"/>
      <c r="AT71" s="188"/>
      <c r="AU71" s="188"/>
      <c r="AV71" s="188"/>
      <c r="AW71" s="188"/>
      <c r="AX71" s="188"/>
      <c r="AY71" s="188"/>
      <c r="AZ71" s="188"/>
      <c r="BA71" s="188"/>
      <c r="BB71" s="188"/>
      <c r="BC71" s="188"/>
      <c r="BD71" s="188"/>
      <c r="BE71" s="188"/>
      <c r="BF71" s="188"/>
      <c r="BG71" s="188"/>
      <c r="BH71" s="188"/>
      <c r="BI71" s="188"/>
      <c r="BJ71" s="188"/>
      <c r="BK71" s="188"/>
      <c r="BL71" s="188"/>
      <c r="BM71" s="188"/>
      <c r="BN71" s="188"/>
      <c r="BO71" s="188"/>
      <c r="BP71" s="188"/>
      <c r="BQ71" s="188"/>
      <c r="BR71" s="188"/>
      <c r="BS71" s="188"/>
      <c r="BT71" s="188"/>
      <c r="BU71" s="188"/>
      <c r="BV71" s="188"/>
    </row>
    <row r="72" spans="1:74" s="189" customFormat="1" ht="25.5" x14ac:dyDescent="0.2">
      <c r="A72" s="187" t="s">
        <v>486</v>
      </c>
      <c r="B72" s="129" t="s">
        <v>487</v>
      </c>
      <c r="C72" s="118">
        <f>+C67*1.7982%</f>
        <v>0</v>
      </c>
      <c r="D72" s="118">
        <f t="shared" ref="D72:N72" si="55">+D67*1.7982%</f>
        <v>0</v>
      </c>
      <c r="E72" s="118">
        <f t="shared" si="55"/>
        <v>0</v>
      </c>
      <c r="F72" s="118">
        <f t="shared" si="55"/>
        <v>0</v>
      </c>
      <c r="G72" s="118">
        <f t="shared" si="55"/>
        <v>0</v>
      </c>
      <c r="H72" s="118">
        <f t="shared" si="55"/>
        <v>0</v>
      </c>
      <c r="I72" s="118">
        <f t="shared" si="55"/>
        <v>0</v>
      </c>
      <c r="J72" s="118">
        <f t="shared" si="55"/>
        <v>0</v>
      </c>
      <c r="K72" s="118">
        <f t="shared" si="55"/>
        <v>0</v>
      </c>
      <c r="L72" s="118">
        <f t="shared" si="55"/>
        <v>0</v>
      </c>
      <c r="M72" s="118">
        <f t="shared" si="55"/>
        <v>0</v>
      </c>
      <c r="N72" s="118">
        <f t="shared" si="55"/>
        <v>0</v>
      </c>
      <c r="O72" s="131">
        <f t="shared" si="2"/>
        <v>0</v>
      </c>
      <c r="P72" s="188"/>
      <c r="Q72" s="188"/>
      <c r="R72" s="188"/>
      <c r="S72" s="188"/>
      <c r="T72" s="188"/>
      <c r="U72" s="188"/>
      <c r="V72" s="188"/>
      <c r="W72" s="188"/>
      <c r="X72" s="188"/>
      <c r="Y72" s="188"/>
      <c r="Z72" s="188"/>
      <c r="AA72" s="188"/>
      <c r="AB72" s="188"/>
      <c r="AC72" s="188"/>
      <c r="AD72" s="188"/>
      <c r="AE72" s="188"/>
      <c r="AF72" s="188"/>
      <c r="AG72" s="188"/>
      <c r="AH72" s="188"/>
      <c r="AI72" s="188"/>
      <c r="AJ72" s="188"/>
      <c r="AK72" s="188"/>
      <c r="AL72" s="188"/>
      <c r="AM72" s="188"/>
      <c r="AN72" s="188"/>
      <c r="AO72" s="188"/>
      <c r="AP72" s="188"/>
      <c r="AQ72" s="188"/>
      <c r="AR72" s="188"/>
      <c r="AS72" s="188"/>
      <c r="AT72" s="188"/>
      <c r="AU72" s="188"/>
      <c r="AV72" s="188"/>
      <c r="AW72" s="188"/>
      <c r="AX72" s="188"/>
      <c r="AY72" s="188"/>
      <c r="AZ72" s="188"/>
      <c r="BA72" s="188"/>
      <c r="BB72" s="188"/>
      <c r="BC72" s="188"/>
      <c r="BD72" s="188"/>
      <c r="BE72" s="188"/>
      <c r="BF72" s="188"/>
      <c r="BG72" s="188"/>
      <c r="BH72" s="188"/>
      <c r="BI72" s="188"/>
      <c r="BJ72" s="188"/>
      <c r="BK72" s="188"/>
      <c r="BL72" s="188"/>
      <c r="BM72" s="188"/>
      <c r="BN72" s="188"/>
      <c r="BO72" s="188"/>
      <c r="BP72" s="188"/>
      <c r="BQ72" s="188"/>
      <c r="BR72" s="188"/>
      <c r="BS72" s="188"/>
      <c r="BT72" s="188"/>
      <c r="BU72" s="188"/>
      <c r="BV72" s="188"/>
    </row>
    <row r="73" spans="1:74" s="189" customFormat="1" ht="38.25" x14ac:dyDescent="0.2">
      <c r="A73" s="187" t="s">
        <v>488</v>
      </c>
      <c r="B73" s="129" t="s">
        <v>489</v>
      </c>
      <c r="C73" s="118">
        <f>+C67*0.881118%</f>
        <v>0</v>
      </c>
      <c r="D73" s="118">
        <f t="shared" ref="D73:N73" si="56">+D67*0.881118%</f>
        <v>0</v>
      </c>
      <c r="E73" s="118">
        <f t="shared" si="56"/>
        <v>0</v>
      </c>
      <c r="F73" s="118">
        <f t="shared" si="56"/>
        <v>0</v>
      </c>
      <c r="G73" s="118">
        <f t="shared" si="56"/>
        <v>0</v>
      </c>
      <c r="H73" s="118">
        <f t="shared" si="56"/>
        <v>0</v>
      </c>
      <c r="I73" s="118">
        <f t="shared" si="56"/>
        <v>0</v>
      </c>
      <c r="J73" s="118">
        <f t="shared" si="56"/>
        <v>0</v>
      </c>
      <c r="K73" s="118">
        <f t="shared" si="56"/>
        <v>0</v>
      </c>
      <c r="L73" s="118">
        <f t="shared" si="56"/>
        <v>0</v>
      </c>
      <c r="M73" s="118">
        <f t="shared" si="56"/>
        <v>0</v>
      </c>
      <c r="N73" s="118">
        <f t="shared" si="56"/>
        <v>0</v>
      </c>
      <c r="O73" s="131">
        <f t="shared" si="2"/>
        <v>0</v>
      </c>
      <c r="P73" s="188"/>
      <c r="Q73" s="188"/>
      <c r="R73" s="188"/>
      <c r="S73" s="188"/>
      <c r="T73" s="188"/>
      <c r="U73" s="188"/>
      <c r="V73" s="188"/>
      <c r="W73" s="188"/>
      <c r="X73" s="188"/>
      <c r="Y73" s="188"/>
      <c r="Z73" s="188"/>
      <c r="AA73" s="188"/>
      <c r="AB73" s="188"/>
      <c r="AC73" s="188"/>
      <c r="AD73" s="188"/>
      <c r="AE73" s="188"/>
      <c r="AF73" s="188"/>
      <c r="AG73" s="188"/>
      <c r="AH73" s="188"/>
      <c r="AI73" s="188"/>
      <c r="AJ73" s="188"/>
      <c r="AK73" s="188"/>
      <c r="AL73" s="188"/>
      <c r="AM73" s="188"/>
      <c r="AN73" s="188"/>
      <c r="AO73" s="188"/>
      <c r="AP73" s="188"/>
      <c r="AQ73" s="188"/>
      <c r="AR73" s="188"/>
      <c r="AS73" s="188"/>
      <c r="AT73" s="188"/>
      <c r="AU73" s="188"/>
      <c r="AV73" s="188"/>
      <c r="AW73" s="188"/>
      <c r="AX73" s="188"/>
      <c r="AY73" s="188"/>
      <c r="AZ73" s="188"/>
      <c r="BA73" s="188"/>
      <c r="BB73" s="188"/>
      <c r="BC73" s="188"/>
      <c r="BD73" s="188"/>
      <c r="BE73" s="188"/>
      <c r="BF73" s="188"/>
      <c r="BG73" s="188"/>
      <c r="BH73" s="188"/>
      <c r="BI73" s="188"/>
      <c r="BJ73" s="188"/>
      <c r="BK73" s="188"/>
      <c r="BL73" s="188"/>
      <c r="BM73" s="188"/>
      <c r="BN73" s="188"/>
      <c r="BO73" s="188"/>
      <c r="BP73" s="188"/>
      <c r="BQ73" s="188"/>
      <c r="BR73" s="188"/>
      <c r="BS73" s="188"/>
      <c r="BT73" s="188"/>
      <c r="BU73" s="188"/>
      <c r="BV73" s="188"/>
    </row>
    <row r="74" spans="1:74" s="126" customFormat="1" ht="25.5" x14ac:dyDescent="0.2">
      <c r="A74" s="184" t="s">
        <v>230</v>
      </c>
      <c r="B74" s="186" t="s">
        <v>94</v>
      </c>
      <c r="C74" s="117">
        <f>+C75</f>
        <v>0</v>
      </c>
      <c r="D74" s="117">
        <f t="shared" ref="D74:N74" si="57">+D75</f>
        <v>0</v>
      </c>
      <c r="E74" s="117">
        <f t="shared" si="57"/>
        <v>0</v>
      </c>
      <c r="F74" s="117">
        <f t="shared" si="57"/>
        <v>6022014324</v>
      </c>
      <c r="G74" s="117">
        <f t="shared" si="57"/>
        <v>0</v>
      </c>
      <c r="H74" s="117">
        <f t="shared" si="57"/>
        <v>0</v>
      </c>
      <c r="I74" s="117">
        <f t="shared" si="57"/>
        <v>0</v>
      </c>
      <c r="J74" s="117">
        <f t="shared" si="57"/>
        <v>10675785046</v>
      </c>
      <c r="K74" s="117">
        <f t="shared" si="57"/>
        <v>0</v>
      </c>
      <c r="L74" s="117">
        <f t="shared" si="57"/>
        <v>0</v>
      </c>
      <c r="M74" s="117">
        <f t="shared" si="57"/>
        <v>0</v>
      </c>
      <c r="N74" s="117">
        <f t="shared" si="57"/>
        <v>0</v>
      </c>
      <c r="O74" s="131">
        <f t="shared" si="2"/>
        <v>16697799370</v>
      </c>
      <c r="P74" s="125"/>
      <c r="Q74" s="125"/>
      <c r="R74" s="125"/>
      <c r="S74" s="125"/>
      <c r="T74" s="125"/>
      <c r="U74" s="125"/>
      <c r="V74" s="125"/>
      <c r="W74" s="125"/>
      <c r="X74" s="125"/>
      <c r="Y74" s="125"/>
      <c r="Z74" s="125"/>
      <c r="AA74" s="125"/>
      <c r="AB74" s="125"/>
      <c r="AC74" s="125"/>
      <c r="AD74" s="125"/>
      <c r="AE74" s="125"/>
      <c r="AF74" s="125"/>
      <c r="AG74" s="125"/>
      <c r="AH74" s="125"/>
      <c r="AI74" s="125"/>
      <c r="AJ74" s="125"/>
      <c r="AK74" s="125"/>
      <c r="AL74" s="125"/>
      <c r="AM74" s="125"/>
      <c r="AN74" s="125"/>
      <c r="AO74" s="125"/>
      <c r="AP74" s="125"/>
      <c r="AQ74" s="125"/>
      <c r="AR74" s="125"/>
      <c r="AS74" s="125"/>
      <c r="AT74" s="125"/>
      <c r="AU74" s="125"/>
      <c r="AV74" s="125"/>
      <c r="AW74" s="125"/>
      <c r="AX74" s="125"/>
      <c r="AY74" s="125"/>
      <c r="AZ74" s="125"/>
      <c r="BA74" s="125"/>
      <c r="BB74" s="125"/>
      <c r="BC74" s="125"/>
      <c r="BD74" s="125"/>
      <c r="BE74" s="125"/>
      <c r="BF74" s="125"/>
      <c r="BG74" s="125"/>
      <c r="BH74" s="125"/>
      <c r="BI74" s="125"/>
      <c r="BJ74" s="125"/>
      <c r="BK74" s="125"/>
      <c r="BL74" s="125"/>
      <c r="BM74" s="125"/>
      <c r="BN74" s="125"/>
      <c r="BO74" s="125"/>
      <c r="BP74" s="125"/>
      <c r="BQ74" s="125"/>
      <c r="BR74" s="125"/>
      <c r="BS74" s="125"/>
      <c r="BT74" s="125"/>
      <c r="BU74" s="125"/>
      <c r="BV74" s="125"/>
    </row>
    <row r="75" spans="1:74" s="126" customFormat="1" ht="25.5" x14ac:dyDescent="0.2">
      <c r="A75" s="184" t="s">
        <v>490</v>
      </c>
      <c r="B75" s="185" t="s">
        <v>491</v>
      </c>
      <c r="C75" s="117">
        <f>+C76+C85</f>
        <v>0</v>
      </c>
      <c r="D75" s="117">
        <f t="shared" ref="D75:N75" si="58">+D76+D85</f>
        <v>0</v>
      </c>
      <c r="E75" s="117">
        <f t="shared" si="58"/>
        <v>0</v>
      </c>
      <c r="F75" s="117">
        <f t="shared" si="58"/>
        <v>6022014324</v>
      </c>
      <c r="G75" s="117">
        <f t="shared" si="58"/>
        <v>0</v>
      </c>
      <c r="H75" s="117">
        <f t="shared" si="58"/>
        <v>0</v>
      </c>
      <c r="I75" s="117">
        <f t="shared" si="58"/>
        <v>0</v>
      </c>
      <c r="J75" s="117">
        <f t="shared" si="58"/>
        <v>10675785046</v>
      </c>
      <c r="K75" s="117">
        <f t="shared" si="58"/>
        <v>0</v>
      </c>
      <c r="L75" s="117">
        <f t="shared" si="58"/>
        <v>0</v>
      </c>
      <c r="M75" s="117">
        <f t="shared" si="58"/>
        <v>0</v>
      </c>
      <c r="N75" s="117">
        <f t="shared" si="58"/>
        <v>0</v>
      </c>
      <c r="O75" s="131">
        <f t="shared" si="2"/>
        <v>16697799370</v>
      </c>
      <c r="P75" s="125"/>
      <c r="Q75" s="125"/>
      <c r="R75" s="125"/>
      <c r="S75" s="125"/>
      <c r="T75" s="125"/>
      <c r="U75" s="125"/>
      <c r="V75" s="125"/>
      <c r="W75" s="125"/>
      <c r="X75" s="125"/>
      <c r="Y75" s="125"/>
      <c r="Z75" s="125"/>
      <c r="AA75" s="125"/>
      <c r="AB75" s="125"/>
      <c r="AC75" s="125"/>
      <c r="AD75" s="125"/>
      <c r="AE75" s="125"/>
      <c r="AF75" s="125"/>
      <c r="AG75" s="125"/>
      <c r="AH75" s="125"/>
      <c r="AI75" s="125"/>
      <c r="AJ75" s="125"/>
      <c r="AK75" s="125"/>
      <c r="AL75" s="125"/>
      <c r="AM75" s="125"/>
      <c r="AN75" s="125"/>
      <c r="AO75" s="125"/>
      <c r="AP75" s="125"/>
      <c r="AQ75" s="125"/>
      <c r="AR75" s="125"/>
      <c r="AS75" s="125"/>
      <c r="AT75" s="125"/>
      <c r="AU75" s="125"/>
      <c r="AV75" s="125"/>
      <c r="AW75" s="125"/>
      <c r="AX75" s="125"/>
      <c r="AY75" s="125"/>
      <c r="AZ75" s="125"/>
      <c r="BA75" s="125"/>
      <c r="BB75" s="125"/>
      <c r="BC75" s="125"/>
      <c r="BD75" s="125"/>
      <c r="BE75" s="125"/>
      <c r="BF75" s="125"/>
      <c r="BG75" s="125"/>
      <c r="BH75" s="125"/>
      <c r="BI75" s="125"/>
      <c r="BJ75" s="125"/>
      <c r="BK75" s="125"/>
      <c r="BL75" s="125"/>
      <c r="BM75" s="125"/>
      <c r="BN75" s="125"/>
      <c r="BO75" s="125"/>
      <c r="BP75" s="125"/>
      <c r="BQ75" s="125"/>
      <c r="BR75" s="125"/>
      <c r="BS75" s="125"/>
      <c r="BT75" s="125"/>
      <c r="BU75" s="125"/>
      <c r="BV75" s="125"/>
    </row>
    <row r="76" spans="1:74" s="126" customFormat="1" ht="38.25" x14ac:dyDescent="0.2">
      <c r="A76" s="184" t="s">
        <v>492</v>
      </c>
      <c r="B76" s="185" t="s">
        <v>493</v>
      </c>
      <c r="C76" s="117"/>
      <c r="D76" s="117"/>
      <c r="E76" s="117"/>
      <c r="F76" s="117">
        <f>SUM(F77:F84)</f>
        <v>215600670</v>
      </c>
      <c r="G76" s="117"/>
      <c r="H76" s="117"/>
      <c r="I76" s="117"/>
      <c r="J76" s="117">
        <f>SUM(J77:J84)</f>
        <v>1333026862</v>
      </c>
      <c r="K76" s="117"/>
      <c r="L76" s="117"/>
      <c r="M76" s="117"/>
      <c r="N76" s="117"/>
      <c r="O76" s="131">
        <f t="shared" ref="O76:O141" si="59">SUM(C76:N76)</f>
        <v>1548627532</v>
      </c>
      <c r="P76" s="125"/>
      <c r="Q76" s="125"/>
      <c r="R76" s="125"/>
      <c r="S76" s="125"/>
      <c r="T76" s="125"/>
      <c r="U76" s="125"/>
      <c r="V76" s="125"/>
      <c r="W76" s="125"/>
      <c r="X76" s="125"/>
      <c r="Y76" s="125"/>
      <c r="Z76" s="125"/>
      <c r="AA76" s="125"/>
      <c r="AB76" s="125"/>
      <c r="AC76" s="125"/>
      <c r="AD76" s="125"/>
      <c r="AE76" s="125"/>
      <c r="AF76" s="125"/>
      <c r="AG76" s="125"/>
      <c r="AH76" s="125"/>
      <c r="AI76" s="125"/>
      <c r="AJ76" s="125"/>
      <c r="AK76" s="125"/>
      <c r="AL76" s="125"/>
      <c r="AM76" s="125"/>
      <c r="AN76" s="125"/>
      <c r="AO76" s="125"/>
      <c r="AP76" s="125"/>
      <c r="AQ76" s="125"/>
      <c r="AR76" s="125"/>
      <c r="AS76" s="125"/>
      <c r="AT76" s="125"/>
      <c r="AU76" s="125"/>
      <c r="AV76" s="125"/>
      <c r="AW76" s="125"/>
      <c r="AX76" s="125"/>
      <c r="AY76" s="125"/>
      <c r="AZ76" s="125"/>
      <c r="BA76" s="125"/>
      <c r="BB76" s="125"/>
      <c r="BC76" s="125"/>
      <c r="BD76" s="125"/>
      <c r="BE76" s="125"/>
      <c r="BF76" s="125"/>
      <c r="BG76" s="125"/>
      <c r="BH76" s="125"/>
      <c r="BI76" s="125"/>
      <c r="BJ76" s="125"/>
      <c r="BK76" s="125"/>
      <c r="BL76" s="125"/>
      <c r="BM76" s="125"/>
      <c r="BN76" s="125"/>
      <c r="BO76" s="125"/>
      <c r="BP76" s="125"/>
      <c r="BQ76" s="125"/>
      <c r="BR76" s="125"/>
      <c r="BS76" s="125"/>
      <c r="BT76" s="125"/>
      <c r="BU76" s="125"/>
      <c r="BV76" s="125"/>
    </row>
    <row r="77" spans="1:74" s="189" customFormat="1" ht="38.25" x14ac:dyDescent="0.2">
      <c r="A77" s="187" t="s">
        <v>494</v>
      </c>
      <c r="B77" s="129" t="s">
        <v>495</v>
      </c>
      <c r="C77" s="118">
        <f>+C76*82.8691479%</f>
        <v>0</v>
      </c>
      <c r="D77" s="118">
        <f t="shared" ref="D77:N77" si="60">+D76*82.8691479%</f>
        <v>0</v>
      </c>
      <c r="E77" s="118">
        <f t="shared" si="60"/>
        <v>0</v>
      </c>
      <c r="F77" s="118">
        <v>0</v>
      </c>
      <c r="G77" s="118">
        <f t="shared" si="60"/>
        <v>0</v>
      </c>
      <c r="H77" s="118">
        <f t="shared" si="60"/>
        <v>0</v>
      </c>
      <c r="I77" s="118">
        <f t="shared" si="60"/>
        <v>0</v>
      </c>
      <c r="J77" s="118">
        <v>0</v>
      </c>
      <c r="K77" s="118">
        <f t="shared" si="60"/>
        <v>0</v>
      </c>
      <c r="L77" s="118">
        <f t="shared" si="60"/>
        <v>0</v>
      </c>
      <c r="M77" s="118">
        <f t="shared" si="60"/>
        <v>0</v>
      </c>
      <c r="N77" s="118">
        <f t="shared" si="60"/>
        <v>0</v>
      </c>
      <c r="O77" s="131">
        <f t="shared" si="59"/>
        <v>0</v>
      </c>
      <c r="P77" s="188"/>
      <c r="Q77" s="188"/>
      <c r="R77" s="188"/>
      <c r="S77" s="188"/>
      <c r="T77" s="188"/>
      <c r="U77" s="188"/>
      <c r="V77" s="188"/>
      <c r="W77" s="188"/>
      <c r="X77" s="188"/>
      <c r="Y77" s="188"/>
      <c r="Z77" s="188"/>
      <c r="AA77" s="188"/>
      <c r="AB77" s="188"/>
      <c r="AC77" s="188"/>
      <c r="AD77" s="188"/>
      <c r="AE77" s="188"/>
      <c r="AF77" s="188"/>
      <c r="AG77" s="188"/>
      <c r="AH77" s="188"/>
      <c r="AI77" s="188"/>
      <c r="AJ77" s="188"/>
      <c r="AK77" s="188"/>
      <c r="AL77" s="188"/>
      <c r="AM77" s="188"/>
      <c r="AN77" s="188"/>
      <c r="AO77" s="188"/>
      <c r="AP77" s="188"/>
      <c r="AQ77" s="188"/>
      <c r="AR77" s="188"/>
      <c r="AS77" s="188"/>
      <c r="AT77" s="188"/>
      <c r="AU77" s="188"/>
      <c r="AV77" s="188"/>
      <c r="AW77" s="188"/>
      <c r="AX77" s="188"/>
      <c r="AY77" s="188"/>
      <c r="AZ77" s="188"/>
      <c r="BA77" s="188"/>
      <c r="BB77" s="188"/>
      <c r="BC77" s="188"/>
      <c r="BD77" s="188"/>
      <c r="BE77" s="188"/>
      <c r="BF77" s="188"/>
      <c r="BG77" s="188"/>
      <c r="BH77" s="188"/>
      <c r="BI77" s="188"/>
      <c r="BJ77" s="188"/>
      <c r="BK77" s="188"/>
      <c r="BL77" s="188"/>
      <c r="BM77" s="188"/>
      <c r="BN77" s="188"/>
      <c r="BO77" s="188"/>
      <c r="BP77" s="188"/>
      <c r="BQ77" s="188"/>
      <c r="BR77" s="188"/>
      <c r="BS77" s="188"/>
      <c r="BT77" s="188"/>
      <c r="BU77" s="188"/>
      <c r="BV77" s="188"/>
    </row>
    <row r="78" spans="1:74" s="189" customFormat="1" ht="25.5" x14ac:dyDescent="0.2">
      <c r="A78" s="187" t="s">
        <v>496</v>
      </c>
      <c r="B78" s="129" t="s">
        <v>497</v>
      </c>
      <c r="C78" s="118">
        <f>+C76*0.095%</f>
        <v>0</v>
      </c>
      <c r="D78" s="118">
        <f t="shared" ref="D78:N78" si="61">+D76*0.095%</f>
        <v>0</v>
      </c>
      <c r="E78" s="118">
        <f t="shared" si="61"/>
        <v>0</v>
      </c>
      <c r="F78" s="118">
        <v>0</v>
      </c>
      <c r="G78" s="118">
        <f t="shared" si="61"/>
        <v>0</v>
      </c>
      <c r="H78" s="118">
        <f t="shared" si="61"/>
        <v>0</v>
      </c>
      <c r="I78" s="118">
        <f t="shared" si="61"/>
        <v>0</v>
      </c>
      <c r="J78" s="118">
        <v>0</v>
      </c>
      <c r="K78" s="118">
        <f t="shared" si="61"/>
        <v>0</v>
      </c>
      <c r="L78" s="118">
        <f t="shared" si="61"/>
        <v>0</v>
      </c>
      <c r="M78" s="118">
        <f t="shared" si="61"/>
        <v>0</v>
      </c>
      <c r="N78" s="118">
        <f t="shared" si="61"/>
        <v>0</v>
      </c>
      <c r="O78" s="131">
        <f t="shared" si="59"/>
        <v>0</v>
      </c>
      <c r="P78" s="188"/>
      <c r="Q78" s="188"/>
      <c r="R78" s="188"/>
      <c r="S78" s="188"/>
      <c r="T78" s="188"/>
      <c r="U78" s="188"/>
      <c r="V78" s="188"/>
      <c r="W78" s="188"/>
      <c r="X78" s="188"/>
      <c r="Y78" s="188"/>
      <c r="Z78" s="188"/>
      <c r="AA78" s="188"/>
      <c r="AB78" s="188"/>
      <c r="AC78" s="188"/>
      <c r="AD78" s="188"/>
      <c r="AE78" s="188"/>
      <c r="AF78" s="188"/>
      <c r="AG78" s="188"/>
      <c r="AH78" s="188"/>
      <c r="AI78" s="188"/>
      <c r="AJ78" s="188"/>
      <c r="AK78" s="188"/>
      <c r="AL78" s="188"/>
      <c r="AM78" s="188"/>
      <c r="AN78" s="188"/>
      <c r="AO78" s="188"/>
      <c r="AP78" s="188"/>
      <c r="AQ78" s="188"/>
      <c r="AR78" s="188"/>
      <c r="AS78" s="188"/>
      <c r="AT78" s="188"/>
      <c r="AU78" s="188"/>
      <c r="AV78" s="188"/>
      <c r="AW78" s="188"/>
      <c r="AX78" s="188"/>
      <c r="AY78" s="188"/>
      <c r="AZ78" s="188"/>
      <c r="BA78" s="188"/>
      <c r="BB78" s="188"/>
      <c r="BC78" s="188"/>
      <c r="BD78" s="188"/>
      <c r="BE78" s="188"/>
      <c r="BF78" s="188"/>
      <c r="BG78" s="188"/>
      <c r="BH78" s="188"/>
      <c r="BI78" s="188"/>
      <c r="BJ78" s="188"/>
      <c r="BK78" s="188"/>
      <c r="BL78" s="188"/>
      <c r="BM78" s="188"/>
      <c r="BN78" s="188"/>
      <c r="BO78" s="188"/>
      <c r="BP78" s="188"/>
      <c r="BQ78" s="188"/>
      <c r="BR78" s="188"/>
      <c r="BS78" s="188"/>
      <c r="BT78" s="188"/>
      <c r="BU78" s="188"/>
      <c r="BV78" s="188"/>
    </row>
    <row r="79" spans="1:74" s="189" customFormat="1" ht="25.5" x14ac:dyDescent="0.2">
      <c r="A79" s="187" t="s">
        <v>498</v>
      </c>
      <c r="B79" s="129" t="s">
        <v>499</v>
      </c>
      <c r="C79" s="118">
        <f>+C76*5%</f>
        <v>0</v>
      </c>
      <c r="D79" s="118">
        <f t="shared" ref="D79:N79" si="62">+D76*5%</f>
        <v>0</v>
      </c>
      <c r="E79" s="118">
        <f t="shared" si="62"/>
        <v>0</v>
      </c>
      <c r="F79" s="118">
        <v>0</v>
      </c>
      <c r="G79" s="118">
        <f t="shared" si="62"/>
        <v>0</v>
      </c>
      <c r="H79" s="118">
        <f t="shared" si="62"/>
        <v>0</v>
      </c>
      <c r="I79" s="118">
        <f t="shared" si="62"/>
        <v>0</v>
      </c>
      <c r="J79" s="118">
        <v>0</v>
      </c>
      <c r="K79" s="118">
        <f t="shared" si="62"/>
        <v>0</v>
      </c>
      <c r="L79" s="118">
        <f t="shared" si="62"/>
        <v>0</v>
      </c>
      <c r="M79" s="118">
        <f t="shared" si="62"/>
        <v>0</v>
      </c>
      <c r="N79" s="118">
        <f t="shared" si="62"/>
        <v>0</v>
      </c>
      <c r="O79" s="131">
        <f t="shared" si="59"/>
        <v>0</v>
      </c>
      <c r="P79" s="188"/>
      <c r="Q79" s="188"/>
      <c r="R79" s="188"/>
      <c r="S79" s="188"/>
      <c r="T79" s="188"/>
      <c r="U79" s="188"/>
      <c r="V79" s="188"/>
      <c r="W79" s="188"/>
      <c r="X79" s="188"/>
      <c r="Y79" s="188"/>
      <c r="Z79" s="188"/>
      <c r="AA79" s="188"/>
      <c r="AB79" s="188"/>
      <c r="AC79" s="188"/>
      <c r="AD79" s="188"/>
      <c r="AE79" s="188"/>
      <c r="AF79" s="188"/>
      <c r="AG79" s="188"/>
      <c r="AH79" s="188"/>
      <c r="AI79" s="188"/>
      <c r="AJ79" s="188"/>
      <c r="AK79" s="188"/>
      <c r="AL79" s="188"/>
      <c r="AM79" s="188"/>
      <c r="AN79" s="188"/>
      <c r="AO79" s="188"/>
      <c r="AP79" s="188"/>
      <c r="AQ79" s="188"/>
      <c r="AR79" s="188"/>
      <c r="AS79" s="188"/>
      <c r="AT79" s="188"/>
      <c r="AU79" s="188"/>
      <c r="AV79" s="188"/>
      <c r="AW79" s="188"/>
      <c r="AX79" s="188"/>
      <c r="AY79" s="188"/>
      <c r="AZ79" s="188"/>
      <c r="BA79" s="188"/>
      <c r="BB79" s="188"/>
      <c r="BC79" s="188"/>
      <c r="BD79" s="188"/>
      <c r="BE79" s="188"/>
      <c r="BF79" s="188"/>
      <c r="BG79" s="188"/>
      <c r="BH79" s="188"/>
      <c r="BI79" s="188"/>
      <c r="BJ79" s="188"/>
      <c r="BK79" s="188"/>
      <c r="BL79" s="188"/>
      <c r="BM79" s="188"/>
      <c r="BN79" s="188"/>
      <c r="BO79" s="188"/>
      <c r="BP79" s="188"/>
      <c r="BQ79" s="188"/>
      <c r="BR79" s="188"/>
      <c r="BS79" s="188"/>
      <c r="BT79" s="188"/>
      <c r="BU79" s="188"/>
      <c r="BV79" s="188"/>
    </row>
    <row r="80" spans="1:74" s="189" customFormat="1" ht="25.5" x14ac:dyDescent="0.2">
      <c r="A80" s="187" t="s">
        <v>500</v>
      </c>
      <c r="B80" s="129" t="s">
        <v>501</v>
      </c>
      <c r="C80" s="118">
        <f>+C76*9.4905%</f>
        <v>0</v>
      </c>
      <c r="D80" s="118">
        <f t="shared" ref="D80:N80" si="63">+D76*9.4905%</f>
        <v>0</v>
      </c>
      <c r="E80" s="118">
        <f t="shared" si="63"/>
        <v>0</v>
      </c>
      <c r="F80" s="118">
        <v>0</v>
      </c>
      <c r="G80" s="118">
        <f t="shared" si="63"/>
        <v>0</v>
      </c>
      <c r="H80" s="118">
        <f t="shared" si="63"/>
        <v>0</v>
      </c>
      <c r="I80" s="118">
        <f t="shared" si="63"/>
        <v>0</v>
      </c>
      <c r="J80" s="118">
        <v>0</v>
      </c>
      <c r="K80" s="118">
        <f t="shared" si="63"/>
        <v>0</v>
      </c>
      <c r="L80" s="118">
        <f t="shared" si="63"/>
        <v>0</v>
      </c>
      <c r="M80" s="118">
        <f t="shared" si="63"/>
        <v>0</v>
      </c>
      <c r="N80" s="118">
        <f t="shared" si="63"/>
        <v>0</v>
      </c>
      <c r="O80" s="131">
        <f t="shared" si="59"/>
        <v>0</v>
      </c>
      <c r="P80" s="188"/>
      <c r="Q80" s="188"/>
      <c r="R80" s="188"/>
      <c r="S80" s="188"/>
      <c r="T80" s="188"/>
      <c r="U80" s="188"/>
      <c r="V80" s="188"/>
      <c r="W80" s="188"/>
      <c r="X80" s="188"/>
      <c r="Y80" s="188"/>
      <c r="Z80" s="188"/>
      <c r="AA80" s="188"/>
      <c r="AB80" s="188"/>
      <c r="AC80" s="188"/>
      <c r="AD80" s="188"/>
      <c r="AE80" s="188"/>
      <c r="AF80" s="188"/>
      <c r="AG80" s="188"/>
      <c r="AH80" s="188"/>
      <c r="AI80" s="188"/>
      <c r="AJ80" s="188"/>
      <c r="AK80" s="188"/>
      <c r="AL80" s="188"/>
      <c r="AM80" s="188"/>
      <c r="AN80" s="188"/>
      <c r="AO80" s="188"/>
      <c r="AP80" s="188"/>
      <c r="AQ80" s="188"/>
      <c r="AR80" s="188"/>
      <c r="AS80" s="188"/>
      <c r="AT80" s="188"/>
      <c r="AU80" s="188"/>
      <c r="AV80" s="188"/>
      <c r="AW80" s="188"/>
      <c r="AX80" s="188"/>
      <c r="AY80" s="188"/>
      <c r="AZ80" s="188"/>
      <c r="BA80" s="188"/>
      <c r="BB80" s="188"/>
      <c r="BC80" s="188"/>
      <c r="BD80" s="188"/>
      <c r="BE80" s="188"/>
      <c r="BF80" s="188"/>
      <c r="BG80" s="188"/>
      <c r="BH80" s="188"/>
      <c r="BI80" s="188"/>
      <c r="BJ80" s="188"/>
      <c r="BK80" s="188"/>
      <c r="BL80" s="188"/>
      <c r="BM80" s="188"/>
      <c r="BN80" s="188"/>
      <c r="BO80" s="188"/>
      <c r="BP80" s="188"/>
      <c r="BQ80" s="188"/>
      <c r="BR80" s="188"/>
      <c r="BS80" s="188"/>
      <c r="BT80" s="188"/>
      <c r="BU80" s="188"/>
      <c r="BV80" s="188"/>
    </row>
    <row r="81" spans="1:74" s="126" customFormat="1" ht="51" x14ac:dyDescent="0.2">
      <c r="A81" s="187" t="s">
        <v>502</v>
      </c>
      <c r="B81" s="191" t="s">
        <v>1360</v>
      </c>
      <c r="C81" s="118">
        <f>+C76*0%</f>
        <v>0</v>
      </c>
      <c r="D81" s="118">
        <f t="shared" ref="D81:N81" si="64">+D76*0%</f>
        <v>0</v>
      </c>
      <c r="E81" s="118">
        <f t="shared" si="64"/>
        <v>0</v>
      </c>
      <c r="F81" s="118">
        <v>0</v>
      </c>
      <c r="G81" s="118">
        <f t="shared" si="64"/>
        <v>0</v>
      </c>
      <c r="H81" s="118">
        <f t="shared" si="64"/>
        <v>0</v>
      </c>
      <c r="I81" s="118">
        <f t="shared" si="64"/>
        <v>0</v>
      </c>
      <c r="J81" s="118">
        <v>0</v>
      </c>
      <c r="K81" s="118">
        <f t="shared" si="64"/>
        <v>0</v>
      </c>
      <c r="L81" s="118">
        <f t="shared" si="64"/>
        <v>0</v>
      </c>
      <c r="M81" s="118">
        <f t="shared" si="64"/>
        <v>0</v>
      </c>
      <c r="N81" s="118">
        <f t="shared" si="64"/>
        <v>0</v>
      </c>
      <c r="O81" s="131">
        <f t="shared" si="59"/>
        <v>0</v>
      </c>
      <c r="P81" s="188"/>
      <c r="Q81" s="125"/>
      <c r="R81" s="125"/>
      <c r="S81" s="125"/>
      <c r="T81" s="125"/>
      <c r="U81" s="125"/>
      <c r="V81" s="125"/>
      <c r="W81" s="125"/>
      <c r="X81" s="125"/>
      <c r="Y81" s="125"/>
      <c r="Z81" s="125"/>
      <c r="AA81" s="125"/>
      <c r="AB81" s="125"/>
      <c r="AC81" s="125"/>
      <c r="AD81" s="125"/>
      <c r="AE81" s="125"/>
      <c r="AF81" s="125"/>
      <c r="AG81" s="125"/>
      <c r="AH81" s="125"/>
      <c r="AI81" s="125"/>
      <c r="AJ81" s="125"/>
      <c r="AK81" s="125"/>
      <c r="AL81" s="125"/>
      <c r="AM81" s="125"/>
      <c r="AN81" s="125"/>
      <c r="AO81" s="125"/>
      <c r="AP81" s="125"/>
      <c r="AQ81" s="125"/>
      <c r="AR81" s="125"/>
      <c r="AS81" s="125"/>
      <c r="AT81" s="125"/>
      <c r="AU81" s="125"/>
      <c r="AV81" s="125"/>
      <c r="AW81" s="125"/>
      <c r="AX81" s="125"/>
      <c r="AY81" s="125"/>
      <c r="AZ81" s="125"/>
      <c r="BA81" s="125"/>
      <c r="BB81" s="125"/>
      <c r="BC81" s="125"/>
      <c r="BD81" s="125"/>
      <c r="BE81" s="125"/>
      <c r="BF81" s="125"/>
      <c r="BG81" s="125"/>
      <c r="BH81" s="125"/>
      <c r="BI81" s="125"/>
      <c r="BJ81" s="125"/>
      <c r="BK81" s="125"/>
      <c r="BL81" s="125"/>
      <c r="BM81" s="125"/>
      <c r="BN81" s="125"/>
      <c r="BO81" s="125"/>
      <c r="BP81" s="125"/>
      <c r="BQ81" s="125"/>
      <c r="BR81" s="125"/>
      <c r="BS81" s="125"/>
      <c r="BT81" s="125"/>
      <c r="BU81" s="125"/>
      <c r="BV81" s="125"/>
    </row>
    <row r="82" spans="1:74" s="126" customFormat="1" ht="38.25" x14ac:dyDescent="0.2">
      <c r="A82" s="187" t="s">
        <v>503</v>
      </c>
      <c r="B82" s="191" t="s">
        <v>504</v>
      </c>
      <c r="C82" s="118">
        <f>+C76*1.70829%</f>
        <v>0</v>
      </c>
      <c r="D82" s="118">
        <f t="shared" ref="D82:N82" si="65">+D76*1.70829%</f>
        <v>0</v>
      </c>
      <c r="E82" s="118">
        <f t="shared" si="65"/>
        <v>0</v>
      </c>
      <c r="F82" s="118">
        <v>0</v>
      </c>
      <c r="G82" s="118">
        <f t="shared" si="65"/>
        <v>0</v>
      </c>
      <c r="H82" s="118">
        <f t="shared" si="65"/>
        <v>0</v>
      </c>
      <c r="I82" s="118">
        <f t="shared" si="65"/>
        <v>0</v>
      </c>
      <c r="J82" s="118">
        <v>0</v>
      </c>
      <c r="K82" s="118">
        <f t="shared" si="65"/>
        <v>0</v>
      </c>
      <c r="L82" s="118">
        <f t="shared" si="65"/>
        <v>0</v>
      </c>
      <c r="M82" s="118">
        <f t="shared" si="65"/>
        <v>0</v>
      </c>
      <c r="N82" s="118">
        <f t="shared" si="65"/>
        <v>0</v>
      </c>
      <c r="O82" s="131">
        <f t="shared" si="59"/>
        <v>0</v>
      </c>
      <c r="P82" s="188"/>
      <c r="Q82" s="125"/>
      <c r="R82" s="125"/>
      <c r="S82" s="125"/>
      <c r="T82" s="125"/>
      <c r="U82" s="125"/>
      <c r="V82" s="125"/>
      <c r="W82" s="125"/>
      <c r="X82" s="125"/>
      <c r="Y82" s="125"/>
      <c r="Z82" s="125"/>
      <c r="AA82" s="125"/>
      <c r="AB82" s="125"/>
      <c r="AC82" s="125"/>
      <c r="AD82" s="125"/>
      <c r="AE82" s="125"/>
      <c r="AF82" s="125"/>
      <c r="AG82" s="125"/>
      <c r="AH82" s="125"/>
      <c r="AI82" s="125"/>
      <c r="AJ82" s="125"/>
      <c r="AK82" s="125"/>
      <c r="AL82" s="125"/>
      <c r="AM82" s="125"/>
      <c r="AN82" s="125"/>
      <c r="AO82" s="125"/>
      <c r="AP82" s="125"/>
      <c r="AQ82" s="125"/>
      <c r="AR82" s="125"/>
      <c r="AS82" s="125"/>
      <c r="AT82" s="125"/>
      <c r="AU82" s="125"/>
      <c r="AV82" s="125"/>
      <c r="AW82" s="125"/>
      <c r="AX82" s="125"/>
      <c r="AY82" s="125"/>
      <c r="AZ82" s="125"/>
      <c r="BA82" s="125"/>
      <c r="BB82" s="125"/>
      <c r="BC82" s="125"/>
      <c r="BD82" s="125"/>
      <c r="BE82" s="125"/>
      <c r="BF82" s="125"/>
      <c r="BG82" s="125"/>
      <c r="BH82" s="125"/>
      <c r="BI82" s="125"/>
      <c r="BJ82" s="125"/>
      <c r="BK82" s="125"/>
      <c r="BL82" s="125"/>
      <c r="BM82" s="125"/>
      <c r="BN82" s="125"/>
      <c r="BO82" s="125"/>
      <c r="BP82" s="125"/>
      <c r="BQ82" s="125"/>
      <c r="BR82" s="125"/>
      <c r="BS82" s="125"/>
      <c r="BT82" s="125"/>
      <c r="BU82" s="125"/>
      <c r="BV82" s="125"/>
    </row>
    <row r="83" spans="1:74" s="126" customFormat="1" ht="51" x14ac:dyDescent="0.2">
      <c r="A83" s="187" t="s">
        <v>505</v>
      </c>
      <c r="B83" s="129" t="s">
        <v>506</v>
      </c>
      <c r="C83" s="118">
        <f>+C76*0.8370621%</f>
        <v>0</v>
      </c>
      <c r="D83" s="118">
        <f t="shared" ref="D83:N83" si="66">+D76*0.8370621%</f>
        <v>0</v>
      </c>
      <c r="E83" s="118">
        <f t="shared" si="66"/>
        <v>0</v>
      </c>
      <c r="F83" s="118">
        <v>0</v>
      </c>
      <c r="G83" s="118">
        <f t="shared" si="66"/>
        <v>0</v>
      </c>
      <c r="H83" s="118">
        <f t="shared" si="66"/>
        <v>0</v>
      </c>
      <c r="I83" s="118">
        <f t="shared" si="66"/>
        <v>0</v>
      </c>
      <c r="J83" s="118">
        <v>0</v>
      </c>
      <c r="K83" s="118">
        <f t="shared" si="66"/>
        <v>0</v>
      </c>
      <c r="L83" s="118">
        <f t="shared" si="66"/>
        <v>0</v>
      </c>
      <c r="M83" s="118">
        <f t="shared" si="66"/>
        <v>0</v>
      </c>
      <c r="N83" s="118">
        <f t="shared" si="66"/>
        <v>0</v>
      </c>
      <c r="O83" s="131">
        <f t="shared" si="59"/>
        <v>0</v>
      </c>
      <c r="P83" s="188"/>
      <c r="Q83" s="125"/>
      <c r="R83" s="125"/>
      <c r="S83" s="125"/>
      <c r="T83" s="125"/>
      <c r="U83" s="125"/>
      <c r="V83" s="125"/>
      <c r="W83" s="125"/>
      <c r="X83" s="125"/>
      <c r="Y83" s="125"/>
      <c r="Z83" s="125"/>
      <c r="AA83" s="125"/>
      <c r="AB83" s="125"/>
      <c r="AC83" s="125"/>
      <c r="AD83" s="125"/>
      <c r="AE83" s="125"/>
      <c r="AF83" s="125"/>
      <c r="AG83" s="125"/>
      <c r="AH83" s="125"/>
      <c r="AI83" s="125"/>
      <c r="AJ83" s="125"/>
      <c r="AK83" s="125"/>
      <c r="AL83" s="125"/>
      <c r="AM83" s="125"/>
      <c r="AN83" s="125"/>
      <c r="AO83" s="125"/>
      <c r="AP83" s="125"/>
      <c r="AQ83" s="125"/>
      <c r="AR83" s="125"/>
      <c r="AS83" s="125"/>
      <c r="AT83" s="125"/>
      <c r="AU83" s="125"/>
      <c r="AV83" s="125"/>
      <c r="AW83" s="125"/>
      <c r="AX83" s="125"/>
      <c r="AY83" s="125"/>
      <c r="AZ83" s="125"/>
      <c r="BA83" s="125"/>
      <c r="BB83" s="125"/>
      <c r="BC83" s="125"/>
      <c r="BD83" s="125"/>
      <c r="BE83" s="125"/>
      <c r="BF83" s="125"/>
      <c r="BG83" s="125"/>
      <c r="BH83" s="125"/>
      <c r="BI83" s="125"/>
      <c r="BJ83" s="125"/>
      <c r="BK83" s="125"/>
      <c r="BL83" s="125"/>
      <c r="BM83" s="125"/>
      <c r="BN83" s="125"/>
      <c r="BO83" s="125"/>
      <c r="BP83" s="125"/>
      <c r="BQ83" s="125"/>
      <c r="BR83" s="125"/>
      <c r="BS83" s="125"/>
      <c r="BT83" s="125"/>
      <c r="BU83" s="125"/>
      <c r="BV83" s="125"/>
    </row>
    <row r="84" spans="1:74" s="126" customFormat="1" ht="38.25" x14ac:dyDescent="0.2">
      <c r="A84" s="187" t="s">
        <v>2327</v>
      </c>
      <c r="B84" s="129" t="s">
        <v>2328</v>
      </c>
      <c r="C84" s="118"/>
      <c r="D84" s="118"/>
      <c r="E84" s="118"/>
      <c r="F84" s="118">
        <v>215600670</v>
      </c>
      <c r="G84" s="118"/>
      <c r="H84" s="118"/>
      <c r="I84" s="118"/>
      <c r="J84" s="118">
        <v>1333026862</v>
      </c>
      <c r="K84" s="118"/>
      <c r="L84" s="118"/>
      <c r="M84" s="118"/>
      <c r="N84" s="118"/>
      <c r="O84" s="131"/>
      <c r="P84" s="188"/>
      <c r="Q84" s="125"/>
      <c r="R84" s="125"/>
      <c r="S84" s="125"/>
      <c r="T84" s="125"/>
      <c r="U84" s="125"/>
      <c r="V84" s="125"/>
      <c r="W84" s="125"/>
      <c r="X84" s="125"/>
      <c r="Y84" s="125"/>
      <c r="Z84" s="125"/>
      <c r="AA84" s="125"/>
      <c r="AB84" s="125"/>
      <c r="AC84" s="125"/>
      <c r="AD84" s="125"/>
      <c r="AE84" s="125"/>
      <c r="AF84" s="125"/>
      <c r="AG84" s="125"/>
      <c r="AH84" s="125"/>
      <c r="AI84" s="125"/>
      <c r="AJ84" s="125"/>
      <c r="AK84" s="125"/>
      <c r="AL84" s="125"/>
      <c r="AM84" s="125"/>
      <c r="AN84" s="125"/>
      <c r="AO84" s="125"/>
      <c r="AP84" s="125"/>
      <c r="AQ84" s="125"/>
      <c r="AR84" s="125"/>
      <c r="AS84" s="125"/>
      <c r="AT84" s="125"/>
      <c r="AU84" s="125"/>
      <c r="AV84" s="125"/>
      <c r="AW84" s="125"/>
      <c r="AX84" s="125"/>
      <c r="AY84" s="125"/>
      <c r="AZ84" s="125"/>
      <c r="BA84" s="125"/>
      <c r="BB84" s="125"/>
      <c r="BC84" s="125"/>
      <c r="BD84" s="125"/>
      <c r="BE84" s="125"/>
      <c r="BF84" s="125"/>
      <c r="BG84" s="125"/>
      <c r="BH84" s="125"/>
      <c r="BI84" s="125"/>
      <c r="BJ84" s="125"/>
      <c r="BK84" s="125"/>
      <c r="BL84" s="125"/>
      <c r="BM84" s="125"/>
      <c r="BN84" s="125"/>
      <c r="BO84" s="125"/>
      <c r="BP84" s="125"/>
      <c r="BQ84" s="125"/>
      <c r="BR84" s="125"/>
      <c r="BS84" s="125"/>
      <c r="BT84" s="125"/>
      <c r="BU84" s="125"/>
      <c r="BV84" s="125"/>
    </row>
    <row r="85" spans="1:74" s="126" customFormat="1" ht="38.25" x14ac:dyDescent="0.2">
      <c r="A85" s="184" t="s">
        <v>507</v>
      </c>
      <c r="B85" s="185" t="s">
        <v>508</v>
      </c>
      <c r="C85" s="117"/>
      <c r="D85" s="117"/>
      <c r="E85" s="117"/>
      <c r="F85" s="117">
        <f>SUM(F86:F93)</f>
        <v>5806413654</v>
      </c>
      <c r="G85" s="117"/>
      <c r="H85" s="117"/>
      <c r="I85" s="117"/>
      <c r="J85" s="117">
        <f>SUM(J86:J93)</f>
        <v>9342758184</v>
      </c>
      <c r="K85" s="117"/>
      <c r="L85" s="117"/>
      <c r="M85" s="117"/>
      <c r="N85" s="117"/>
      <c r="O85" s="131">
        <f t="shared" si="59"/>
        <v>15149171838</v>
      </c>
      <c r="P85" s="125"/>
      <c r="Q85" s="125"/>
      <c r="R85" s="125"/>
      <c r="S85" s="125"/>
      <c r="T85" s="125"/>
      <c r="U85" s="125"/>
      <c r="V85" s="125"/>
      <c r="W85" s="125"/>
      <c r="X85" s="125"/>
      <c r="Y85" s="125"/>
      <c r="Z85" s="125"/>
      <c r="AA85" s="125"/>
      <c r="AB85" s="125"/>
      <c r="AC85" s="125"/>
      <c r="AD85" s="125"/>
      <c r="AE85" s="125"/>
      <c r="AF85" s="125"/>
      <c r="AG85" s="125"/>
      <c r="AH85" s="125"/>
      <c r="AI85" s="125"/>
      <c r="AJ85" s="125"/>
      <c r="AK85" s="125"/>
      <c r="AL85" s="125"/>
      <c r="AM85" s="125"/>
      <c r="AN85" s="125"/>
      <c r="AO85" s="125"/>
      <c r="AP85" s="125"/>
      <c r="AQ85" s="125"/>
      <c r="AR85" s="125"/>
      <c r="AS85" s="125"/>
      <c r="AT85" s="125"/>
      <c r="AU85" s="125"/>
      <c r="AV85" s="125"/>
      <c r="AW85" s="125"/>
      <c r="AX85" s="125"/>
      <c r="AY85" s="125"/>
      <c r="AZ85" s="125"/>
      <c r="BA85" s="125"/>
      <c r="BB85" s="125"/>
      <c r="BC85" s="125"/>
      <c r="BD85" s="125"/>
      <c r="BE85" s="125"/>
      <c r="BF85" s="125"/>
      <c r="BG85" s="125"/>
      <c r="BH85" s="125"/>
      <c r="BI85" s="125"/>
      <c r="BJ85" s="125"/>
      <c r="BK85" s="125"/>
      <c r="BL85" s="125"/>
      <c r="BM85" s="125"/>
      <c r="BN85" s="125"/>
      <c r="BO85" s="125"/>
      <c r="BP85" s="125"/>
      <c r="BQ85" s="125"/>
      <c r="BR85" s="125"/>
      <c r="BS85" s="125"/>
      <c r="BT85" s="125"/>
      <c r="BU85" s="125"/>
      <c r="BV85" s="125"/>
    </row>
    <row r="86" spans="1:74" s="189" customFormat="1" ht="38.25" x14ac:dyDescent="0.2">
      <c r="A86" s="187" t="s">
        <v>509</v>
      </c>
      <c r="B86" s="192" t="s">
        <v>510</v>
      </c>
      <c r="C86" s="118">
        <f>+C85*82.8691479%</f>
        <v>0</v>
      </c>
      <c r="D86" s="118">
        <f t="shared" ref="D86:N86" si="67">+D85*82.8691479%</f>
        <v>0</v>
      </c>
      <c r="E86" s="118">
        <f t="shared" si="67"/>
        <v>0</v>
      </c>
      <c r="F86" s="118">
        <v>0</v>
      </c>
      <c r="G86" s="118">
        <f t="shared" si="67"/>
        <v>0</v>
      </c>
      <c r="H86" s="118">
        <f t="shared" si="67"/>
        <v>0</v>
      </c>
      <c r="I86" s="118">
        <f t="shared" si="67"/>
        <v>0</v>
      </c>
      <c r="J86" s="118">
        <v>0</v>
      </c>
      <c r="K86" s="118">
        <f t="shared" si="67"/>
        <v>0</v>
      </c>
      <c r="L86" s="118">
        <f t="shared" si="67"/>
        <v>0</v>
      </c>
      <c r="M86" s="118">
        <f t="shared" si="67"/>
        <v>0</v>
      </c>
      <c r="N86" s="118">
        <f t="shared" si="67"/>
        <v>0</v>
      </c>
      <c r="O86" s="131">
        <f t="shared" si="59"/>
        <v>0</v>
      </c>
      <c r="P86" s="188"/>
      <c r="Q86" s="188"/>
      <c r="R86" s="188"/>
      <c r="S86" s="188"/>
      <c r="T86" s="188"/>
      <c r="U86" s="188"/>
      <c r="V86" s="188"/>
      <c r="W86" s="188"/>
      <c r="X86" s="188"/>
      <c r="Y86" s="188"/>
      <c r="Z86" s="188"/>
      <c r="AA86" s="188"/>
      <c r="AB86" s="188"/>
      <c r="AC86" s="188"/>
      <c r="AD86" s="188"/>
      <c r="AE86" s="188"/>
      <c r="AF86" s="188"/>
      <c r="AG86" s="188"/>
      <c r="AH86" s="188"/>
      <c r="AI86" s="188"/>
      <c r="AJ86" s="188"/>
      <c r="AK86" s="188"/>
      <c r="AL86" s="188"/>
      <c r="AM86" s="188"/>
      <c r="AN86" s="188"/>
      <c r="AO86" s="188"/>
      <c r="AP86" s="188"/>
      <c r="AQ86" s="188"/>
      <c r="AR86" s="188"/>
      <c r="AS86" s="188"/>
      <c r="AT86" s="188"/>
      <c r="AU86" s="188"/>
      <c r="AV86" s="188"/>
      <c r="AW86" s="188"/>
      <c r="AX86" s="188"/>
      <c r="AY86" s="188"/>
      <c r="AZ86" s="188"/>
      <c r="BA86" s="188"/>
      <c r="BB86" s="188"/>
      <c r="BC86" s="188"/>
      <c r="BD86" s="188"/>
      <c r="BE86" s="188"/>
      <c r="BF86" s="188"/>
      <c r="BG86" s="188"/>
      <c r="BH86" s="188"/>
      <c r="BI86" s="188"/>
      <c r="BJ86" s="188"/>
      <c r="BK86" s="188"/>
      <c r="BL86" s="188"/>
      <c r="BM86" s="188"/>
      <c r="BN86" s="188"/>
      <c r="BO86" s="188"/>
      <c r="BP86" s="188"/>
      <c r="BQ86" s="188"/>
      <c r="BR86" s="188"/>
      <c r="BS86" s="188"/>
      <c r="BT86" s="188"/>
      <c r="BU86" s="188"/>
      <c r="BV86" s="188"/>
    </row>
    <row r="87" spans="1:74" s="126" customFormat="1" ht="25.5" x14ac:dyDescent="0.2">
      <c r="A87" s="187" t="s">
        <v>511</v>
      </c>
      <c r="B87" s="129" t="s">
        <v>512</v>
      </c>
      <c r="C87" s="118">
        <f>+C85*0.095%</f>
        <v>0</v>
      </c>
      <c r="D87" s="118">
        <f t="shared" ref="D87:N87" si="68">+D85*0.095%</f>
        <v>0</v>
      </c>
      <c r="E87" s="118">
        <f t="shared" si="68"/>
        <v>0</v>
      </c>
      <c r="F87" s="118">
        <v>0</v>
      </c>
      <c r="G87" s="118">
        <f t="shared" si="68"/>
        <v>0</v>
      </c>
      <c r="H87" s="118">
        <f t="shared" si="68"/>
        <v>0</v>
      </c>
      <c r="I87" s="118">
        <f t="shared" si="68"/>
        <v>0</v>
      </c>
      <c r="J87" s="118">
        <v>0</v>
      </c>
      <c r="K87" s="118">
        <f t="shared" si="68"/>
        <v>0</v>
      </c>
      <c r="L87" s="118">
        <f t="shared" si="68"/>
        <v>0</v>
      </c>
      <c r="M87" s="118">
        <f t="shared" si="68"/>
        <v>0</v>
      </c>
      <c r="N87" s="118">
        <f t="shared" si="68"/>
        <v>0</v>
      </c>
      <c r="O87" s="131">
        <f t="shared" si="59"/>
        <v>0</v>
      </c>
      <c r="P87" s="188"/>
      <c r="Q87" s="125"/>
      <c r="R87" s="125"/>
      <c r="S87" s="125"/>
      <c r="T87" s="125"/>
      <c r="U87" s="125"/>
      <c r="V87" s="125"/>
      <c r="W87" s="125"/>
      <c r="X87" s="125"/>
      <c r="Y87" s="125"/>
      <c r="Z87" s="125"/>
      <c r="AA87" s="125"/>
      <c r="AB87" s="125"/>
      <c r="AC87" s="125"/>
      <c r="AD87" s="125"/>
      <c r="AE87" s="125"/>
      <c r="AF87" s="125"/>
      <c r="AG87" s="125"/>
      <c r="AH87" s="125"/>
      <c r="AI87" s="125"/>
      <c r="AJ87" s="125"/>
      <c r="AK87" s="125"/>
      <c r="AL87" s="125"/>
      <c r="AM87" s="125"/>
      <c r="AN87" s="125"/>
      <c r="AO87" s="125"/>
      <c r="AP87" s="125"/>
      <c r="AQ87" s="125"/>
      <c r="AR87" s="125"/>
      <c r="AS87" s="125"/>
      <c r="AT87" s="125"/>
      <c r="AU87" s="125"/>
      <c r="AV87" s="125"/>
      <c r="AW87" s="125"/>
      <c r="AX87" s="125"/>
      <c r="AY87" s="125"/>
      <c r="AZ87" s="125"/>
      <c r="BA87" s="125"/>
      <c r="BB87" s="125"/>
      <c r="BC87" s="125"/>
      <c r="BD87" s="125"/>
      <c r="BE87" s="125"/>
      <c r="BF87" s="125"/>
      <c r="BG87" s="125"/>
      <c r="BH87" s="125"/>
      <c r="BI87" s="125"/>
      <c r="BJ87" s="125"/>
      <c r="BK87" s="125"/>
      <c r="BL87" s="125"/>
      <c r="BM87" s="125"/>
      <c r="BN87" s="125"/>
      <c r="BO87" s="125"/>
      <c r="BP87" s="125"/>
      <c r="BQ87" s="125"/>
      <c r="BR87" s="125"/>
      <c r="BS87" s="125"/>
      <c r="BT87" s="125"/>
      <c r="BU87" s="125"/>
      <c r="BV87" s="125"/>
    </row>
    <row r="88" spans="1:74" s="126" customFormat="1" ht="25.5" x14ac:dyDescent="0.2">
      <c r="A88" s="187" t="s">
        <v>513</v>
      </c>
      <c r="B88" s="192" t="s">
        <v>514</v>
      </c>
      <c r="C88" s="118">
        <f>+C85*5%</f>
        <v>0</v>
      </c>
      <c r="D88" s="118">
        <f t="shared" ref="D88:N88" si="69">+D85*5%</f>
        <v>0</v>
      </c>
      <c r="E88" s="118">
        <f t="shared" si="69"/>
        <v>0</v>
      </c>
      <c r="F88" s="118">
        <v>0</v>
      </c>
      <c r="G88" s="118">
        <f t="shared" si="69"/>
        <v>0</v>
      </c>
      <c r="H88" s="118">
        <f t="shared" si="69"/>
        <v>0</v>
      </c>
      <c r="I88" s="118">
        <f t="shared" si="69"/>
        <v>0</v>
      </c>
      <c r="J88" s="118">
        <v>0</v>
      </c>
      <c r="K88" s="118">
        <f t="shared" si="69"/>
        <v>0</v>
      </c>
      <c r="L88" s="118">
        <f t="shared" si="69"/>
        <v>0</v>
      </c>
      <c r="M88" s="118">
        <f t="shared" si="69"/>
        <v>0</v>
      </c>
      <c r="N88" s="118">
        <f t="shared" si="69"/>
        <v>0</v>
      </c>
      <c r="O88" s="131">
        <f t="shared" si="59"/>
        <v>0</v>
      </c>
      <c r="P88" s="188"/>
      <c r="Q88" s="125"/>
      <c r="R88" s="125"/>
      <c r="S88" s="125"/>
      <c r="T88" s="125"/>
      <c r="U88" s="125"/>
      <c r="V88" s="125"/>
      <c r="W88" s="125"/>
      <c r="X88" s="125"/>
      <c r="Y88" s="125"/>
      <c r="Z88" s="125"/>
      <c r="AA88" s="125"/>
      <c r="AB88" s="125"/>
      <c r="AC88" s="125"/>
      <c r="AD88" s="125"/>
      <c r="AE88" s="125"/>
      <c r="AF88" s="125"/>
      <c r="AG88" s="125"/>
      <c r="AH88" s="125"/>
      <c r="AI88" s="125"/>
      <c r="AJ88" s="125"/>
      <c r="AK88" s="125"/>
      <c r="AL88" s="125"/>
      <c r="AM88" s="125"/>
      <c r="AN88" s="125"/>
      <c r="AO88" s="125"/>
      <c r="AP88" s="125"/>
      <c r="AQ88" s="125"/>
      <c r="AR88" s="125"/>
      <c r="AS88" s="125"/>
      <c r="AT88" s="125"/>
      <c r="AU88" s="125"/>
      <c r="AV88" s="125"/>
      <c r="AW88" s="125"/>
      <c r="AX88" s="125"/>
      <c r="AY88" s="125"/>
      <c r="AZ88" s="125"/>
      <c r="BA88" s="125"/>
      <c r="BB88" s="125"/>
      <c r="BC88" s="125"/>
      <c r="BD88" s="125"/>
      <c r="BE88" s="125"/>
      <c r="BF88" s="125"/>
      <c r="BG88" s="125"/>
      <c r="BH88" s="125"/>
      <c r="BI88" s="125"/>
      <c r="BJ88" s="125"/>
      <c r="BK88" s="125"/>
      <c r="BL88" s="125"/>
      <c r="BM88" s="125"/>
      <c r="BN88" s="125"/>
      <c r="BO88" s="125"/>
      <c r="BP88" s="125"/>
      <c r="BQ88" s="125"/>
      <c r="BR88" s="125"/>
      <c r="BS88" s="125"/>
      <c r="BT88" s="125"/>
      <c r="BU88" s="125"/>
      <c r="BV88" s="125"/>
    </row>
    <row r="89" spans="1:74" s="126" customFormat="1" ht="25.5" x14ac:dyDescent="0.2">
      <c r="A89" s="187" t="s">
        <v>515</v>
      </c>
      <c r="B89" s="129" t="s">
        <v>516</v>
      </c>
      <c r="C89" s="118">
        <f>+C85*9.4905%</f>
        <v>0</v>
      </c>
      <c r="D89" s="118">
        <f t="shared" ref="D89:N89" si="70">+D85*9.4905%</f>
        <v>0</v>
      </c>
      <c r="E89" s="118">
        <f t="shared" si="70"/>
        <v>0</v>
      </c>
      <c r="F89" s="118">
        <v>0</v>
      </c>
      <c r="G89" s="118">
        <f t="shared" si="70"/>
        <v>0</v>
      </c>
      <c r="H89" s="118">
        <f t="shared" si="70"/>
        <v>0</v>
      </c>
      <c r="I89" s="118">
        <f t="shared" si="70"/>
        <v>0</v>
      </c>
      <c r="J89" s="118">
        <v>0</v>
      </c>
      <c r="K89" s="118">
        <f t="shared" si="70"/>
        <v>0</v>
      </c>
      <c r="L89" s="118">
        <f t="shared" si="70"/>
        <v>0</v>
      </c>
      <c r="M89" s="118">
        <f t="shared" si="70"/>
        <v>0</v>
      </c>
      <c r="N89" s="118">
        <f t="shared" si="70"/>
        <v>0</v>
      </c>
      <c r="O89" s="131">
        <f t="shared" si="59"/>
        <v>0</v>
      </c>
      <c r="P89" s="188"/>
      <c r="Q89" s="125"/>
      <c r="R89" s="125"/>
      <c r="S89" s="125"/>
      <c r="T89" s="125"/>
      <c r="U89" s="125"/>
      <c r="V89" s="125"/>
      <c r="W89" s="125"/>
      <c r="X89" s="125"/>
      <c r="Y89" s="125"/>
      <c r="Z89" s="125"/>
      <c r="AA89" s="125"/>
      <c r="AB89" s="125"/>
      <c r="AC89" s="125"/>
      <c r="AD89" s="125"/>
      <c r="AE89" s="125"/>
      <c r="AF89" s="125"/>
      <c r="AG89" s="125"/>
      <c r="AH89" s="125"/>
      <c r="AI89" s="125"/>
      <c r="AJ89" s="125"/>
      <c r="AK89" s="125"/>
      <c r="AL89" s="125"/>
      <c r="AM89" s="125"/>
      <c r="AN89" s="125"/>
      <c r="AO89" s="125"/>
      <c r="AP89" s="125"/>
      <c r="AQ89" s="125"/>
      <c r="AR89" s="125"/>
      <c r="AS89" s="125"/>
      <c r="AT89" s="125"/>
      <c r="AU89" s="125"/>
      <c r="AV89" s="125"/>
      <c r="AW89" s="125"/>
      <c r="AX89" s="125"/>
      <c r="AY89" s="125"/>
      <c r="AZ89" s="125"/>
      <c r="BA89" s="125"/>
      <c r="BB89" s="125"/>
      <c r="BC89" s="125"/>
      <c r="BD89" s="125"/>
      <c r="BE89" s="125"/>
      <c r="BF89" s="125"/>
      <c r="BG89" s="125"/>
      <c r="BH89" s="125"/>
      <c r="BI89" s="125"/>
      <c r="BJ89" s="125"/>
      <c r="BK89" s="125"/>
      <c r="BL89" s="125"/>
      <c r="BM89" s="125"/>
      <c r="BN89" s="125"/>
      <c r="BO89" s="125"/>
      <c r="BP89" s="125"/>
      <c r="BQ89" s="125"/>
      <c r="BR89" s="125"/>
      <c r="BS89" s="125"/>
      <c r="BT89" s="125"/>
      <c r="BU89" s="125"/>
      <c r="BV89" s="125"/>
    </row>
    <row r="90" spans="1:74" s="126" customFormat="1" ht="51" x14ac:dyDescent="0.2">
      <c r="A90" s="187" t="s">
        <v>517</v>
      </c>
      <c r="B90" s="129" t="s">
        <v>1361</v>
      </c>
      <c r="C90" s="118">
        <f>+C85*0%</f>
        <v>0</v>
      </c>
      <c r="D90" s="118">
        <f t="shared" ref="D90:N90" si="71">+D85*0%</f>
        <v>0</v>
      </c>
      <c r="E90" s="118">
        <f t="shared" si="71"/>
        <v>0</v>
      </c>
      <c r="F90" s="118">
        <v>0</v>
      </c>
      <c r="G90" s="118">
        <f t="shared" si="71"/>
        <v>0</v>
      </c>
      <c r="H90" s="118">
        <f t="shared" si="71"/>
        <v>0</v>
      </c>
      <c r="I90" s="118">
        <f t="shared" si="71"/>
        <v>0</v>
      </c>
      <c r="J90" s="118">
        <v>0</v>
      </c>
      <c r="K90" s="118">
        <f t="shared" si="71"/>
        <v>0</v>
      </c>
      <c r="L90" s="118">
        <f t="shared" si="71"/>
        <v>0</v>
      </c>
      <c r="M90" s="118">
        <f t="shared" si="71"/>
        <v>0</v>
      </c>
      <c r="N90" s="118">
        <f t="shared" si="71"/>
        <v>0</v>
      </c>
      <c r="O90" s="131">
        <f t="shared" si="59"/>
        <v>0</v>
      </c>
      <c r="P90" s="188"/>
      <c r="Q90" s="125"/>
      <c r="R90" s="125"/>
      <c r="S90" s="125"/>
      <c r="T90" s="125"/>
      <c r="U90" s="125"/>
      <c r="V90" s="125"/>
      <c r="W90" s="125"/>
      <c r="X90" s="125"/>
      <c r="Y90" s="125"/>
      <c r="Z90" s="125"/>
      <c r="AA90" s="125"/>
      <c r="AB90" s="125"/>
      <c r="AC90" s="125"/>
      <c r="AD90" s="125"/>
      <c r="AE90" s="125"/>
      <c r="AF90" s="125"/>
      <c r="AG90" s="125"/>
      <c r="AH90" s="125"/>
      <c r="AI90" s="125"/>
      <c r="AJ90" s="125"/>
      <c r="AK90" s="125"/>
      <c r="AL90" s="125"/>
      <c r="AM90" s="125"/>
      <c r="AN90" s="125"/>
      <c r="AO90" s="125"/>
      <c r="AP90" s="125"/>
      <c r="AQ90" s="125"/>
      <c r="AR90" s="125"/>
      <c r="AS90" s="125"/>
      <c r="AT90" s="125"/>
      <c r="AU90" s="125"/>
      <c r="AV90" s="125"/>
      <c r="AW90" s="125"/>
      <c r="AX90" s="125"/>
      <c r="AY90" s="125"/>
      <c r="AZ90" s="125"/>
      <c r="BA90" s="125"/>
      <c r="BB90" s="125"/>
      <c r="BC90" s="125"/>
      <c r="BD90" s="125"/>
      <c r="BE90" s="125"/>
      <c r="BF90" s="125"/>
      <c r="BG90" s="125"/>
      <c r="BH90" s="125"/>
      <c r="BI90" s="125"/>
      <c r="BJ90" s="125"/>
      <c r="BK90" s="125"/>
      <c r="BL90" s="125"/>
      <c r="BM90" s="125"/>
      <c r="BN90" s="125"/>
      <c r="BO90" s="125"/>
      <c r="BP90" s="125"/>
      <c r="BQ90" s="125"/>
      <c r="BR90" s="125"/>
      <c r="BS90" s="125"/>
      <c r="BT90" s="125"/>
      <c r="BU90" s="125"/>
      <c r="BV90" s="125"/>
    </row>
    <row r="91" spans="1:74" s="189" customFormat="1" ht="38.25" x14ac:dyDescent="0.2">
      <c r="A91" s="194" t="s">
        <v>518</v>
      </c>
      <c r="B91" s="129" t="s">
        <v>519</v>
      </c>
      <c r="C91" s="118">
        <f>+C85*1.70829%</f>
        <v>0</v>
      </c>
      <c r="D91" s="118">
        <f t="shared" ref="D91:N91" si="72">+D85*1.70829%</f>
        <v>0</v>
      </c>
      <c r="E91" s="118">
        <f t="shared" si="72"/>
        <v>0</v>
      </c>
      <c r="F91" s="118">
        <v>0</v>
      </c>
      <c r="G91" s="118">
        <f t="shared" si="72"/>
        <v>0</v>
      </c>
      <c r="H91" s="118">
        <f t="shared" si="72"/>
        <v>0</v>
      </c>
      <c r="I91" s="118">
        <f t="shared" si="72"/>
        <v>0</v>
      </c>
      <c r="J91" s="118">
        <v>0</v>
      </c>
      <c r="K91" s="118">
        <f t="shared" si="72"/>
        <v>0</v>
      </c>
      <c r="L91" s="118">
        <f t="shared" si="72"/>
        <v>0</v>
      </c>
      <c r="M91" s="118">
        <f t="shared" si="72"/>
        <v>0</v>
      </c>
      <c r="N91" s="118">
        <f t="shared" si="72"/>
        <v>0</v>
      </c>
      <c r="O91" s="131">
        <f t="shared" si="59"/>
        <v>0</v>
      </c>
      <c r="P91" s="188"/>
      <c r="Q91" s="188"/>
      <c r="R91" s="188"/>
      <c r="S91" s="188"/>
      <c r="T91" s="188"/>
      <c r="U91" s="188"/>
      <c r="V91" s="188"/>
      <c r="W91" s="188"/>
      <c r="X91" s="188"/>
      <c r="Y91" s="188"/>
      <c r="Z91" s="188"/>
      <c r="AA91" s="188"/>
      <c r="AB91" s="188"/>
      <c r="AC91" s="188"/>
      <c r="AD91" s="188"/>
      <c r="AE91" s="188"/>
      <c r="AF91" s="188"/>
      <c r="AG91" s="188"/>
      <c r="AH91" s="188"/>
      <c r="AI91" s="188"/>
      <c r="AJ91" s="188"/>
      <c r="AK91" s="188"/>
      <c r="AL91" s="188"/>
      <c r="AM91" s="188"/>
      <c r="AN91" s="188"/>
      <c r="AO91" s="188"/>
      <c r="AP91" s="188"/>
      <c r="AQ91" s="188"/>
      <c r="AR91" s="188"/>
      <c r="AS91" s="188"/>
      <c r="AT91" s="188"/>
      <c r="AU91" s="188"/>
      <c r="AV91" s="188"/>
      <c r="AW91" s="188"/>
      <c r="AX91" s="188"/>
      <c r="AY91" s="188"/>
      <c r="AZ91" s="188"/>
      <c r="BA91" s="188"/>
      <c r="BB91" s="188"/>
      <c r="BC91" s="188"/>
      <c r="BD91" s="188"/>
      <c r="BE91" s="188"/>
      <c r="BF91" s="188"/>
      <c r="BG91" s="188"/>
      <c r="BH91" s="188"/>
      <c r="BI91" s="188"/>
      <c r="BJ91" s="188"/>
      <c r="BK91" s="188"/>
      <c r="BL91" s="188"/>
      <c r="BM91" s="188"/>
      <c r="BN91" s="188"/>
      <c r="BO91" s="188"/>
      <c r="BP91" s="188"/>
      <c r="BQ91" s="188"/>
      <c r="BR91" s="188"/>
      <c r="BS91" s="188"/>
      <c r="BT91" s="188"/>
      <c r="BU91" s="188"/>
      <c r="BV91" s="188"/>
    </row>
    <row r="92" spans="1:74" s="189" customFormat="1" ht="51" x14ac:dyDescent="0.2">
      <c r="A92" s="194" t="s">
        <v>520</v>
      </c>
      <c r="B92" s="129" t="s">
        <v>521</v>
      </c>
      <c r="C92" s="118">
        <f>+C85*0.8370621%</f>
        <v>0</v>
      </c>
      <c r="D92" s="118">
        <f t="shared" ref="D92:N92" si="73">+D85*0.8370621%</f>
        <v>0</v>
      </c>
      <c r="E92" s="118">
        <f t="shared" si="73"/>
        <v>0</v>
      </c>
      <c r="F92" s="118">
        <v>0</v>
      </c>
      <c r="G92" s="118">
        <f t="shared" si="73"/>
        <v>0</v>
      </c>
      <c r="H92" s="118">
        <f t="shared" si="73"/>
        <v>0</v>
      </c>
      <c r="I92" s="118">
        <f t="shared" si="73"/>
        <v>0</v>
      </c>
      <c r="J92" s="118">
        <v>0</v>
      </c>
      <c r="K92" s="118">
        <f t="shared" si="73"/>
        <v>0</v>
      </c>
      <c r="L92" s="118">
        <f t="shared" si="73"/>
        <v>0</v>
      </c>
      <c r="M92" s="118">
        <f t="shared" si="73"/>
        <v>0</v>
      </c>
      <c r="N92" s="118">
        <f t="shared" si="73"/>
        <v>0</v>
      </c>
      <c r="O92" s="131">
        <f t="shared" si="59"/>
        <v>0</v>
      </c>
      <c r="P92" s="188"/>
      <c r="Q92" s="188"/>
      <c r="R92" s="188"/>
      <c r="S92" s="188"/>
      <c r="T92" s="188"/>
      <c r="U92" s="188"/>
      <c r="V92" s="188"/>
      <c r="W92" s="188"/>
      <c r="X92" s="188"/>
      <c r="Y92" s="188"/>
      <c r="Z92" s="188"/>
      <c r="AA92" s="188"/>
      <c r="AB92" s="188"/>
      <c r="AC92" s="188"/>
      <c r="AD92" s="188"/>
      <c r="AE92" s="188"/>
      <c r="AF92" s="188"/>
      <c r="AG92" s="188"/>
      <c r="AH92" s="188"/>
      <c r="AI92" s="188"/>
      <c r="AJ92" s="188"/>
      <c r="AK92" s="188"/>
      <c r="AL92" s="188"/>
      <c r="AM92" s="188"/>
      <c r="AN92" s="188"/>
      <c r="AO92" s="188"/>
      <c r="AP92" s="188"/>
      <c r="AQ92" s="188"/>
      <c r="AR92" s="188"/>
      <c r="AS92" s="188"/>
      <c r="AT92" s="188"/>
      <c r="AU92" s="188"/>
      <c r="AV92" s="188"/>
      <c r="AW92" s="188"/>
      <c r="AX92" s="188"/>
      <c r="AY92" s="188"/>
      <c r="AZ92" s="188"/>
      <c r="BA92" s="188"/>
      <c r="BB92" s="188"/>
      <c r="BC92" s="188"/>
      <c r="BD92" s="188"/>
      <c r="BE92" s="188"/>
      <c r="BF92" s="188"/>
      <c r="BG92" s="188"/>
      <c r="BH92" s="188"/>
      <c r="BI92" s="188"/>
      <c r="BJ92" s="188"/>
      <c r="BK92" s="188"/>
      <c r="BL92" s="188"/>
      <c r="BM92" s="188"/>
      <c r="BN92" s="188"/>
      <c r="BO92" s="188"/>
      <c r="BP92" s="188"/>
      <c r="BQ92" s="188"/>
      <c r="BR92" s="188"/>
      <c r="BS92" s="188"/>
      <c r="BT92" s="188"/>
      <c r="BU92" s="188"/>
      <c r="BV92" s="188"/>
    </row>
    <row r="93" spans="1:74" s="189" customFormat="1" ht="38.25" x14ac:dyDescent="0.2">
      <c r="A93" s="194" t="s">
        <v>2329</v>
      </c>
      <c r="B93" s="129" t="s">
        <v>2330</v>
      </c>
      <c r="C93" s="118"/>
      <c r="D93" s="118"/>
      <c r="E93" s="118"/>
      <c r="F93" s="118">
        <v>5806413654</v>
      </c>
      <c r="G93" s="118"/>
      <c r="H93" s="118"/>
      <c r="I93" s="118"/>
      <c r="J93" s="118">
        <v>9342758184</v>
      </c>
      <c r="K93" s="118"/>
      <c r="L93" s="118"/>
      <c r="M93" s="118"/>
      <c r="N93" s="118"/>
      <c r="O93" s="131"/>
      <c r="P93" s="188"/>
      <c r="Q93" s="188"/>
      <c r="R93" s="188"/>
      <c r="S93" s="188"/>
      <c r="T93" s="188"/>
      <c r="U93" s="188"/>
      <c r="V93" s="188"/>
      <c r="W93" s="188"/>
      <c r="X93" s="188"/>
      <c r="Y93" s="188"/>
      <c r="Z93" s="188"/>
      <c r="AA93" s="188"/>
      <c r="AB93" s="188"/>
      <c r="AC93" s="188"/>
      <c r="AD93" s="188"/>
      <c r="AE93" s="188"/>
      <c r="AF93" s="188"/>
      <c r="AG93" s="188"/>
      <c r="AH93" s="188"/>
      <c r="AI93" s="188"/>
      <c r="AJ93" s="188"/>
      <c r="AK93" s="188"/>
      <c r="AL93" s="188"/>
      <c r="AM93" s="188"/>
      <c r="AN93" s="188"/>
      <c r="AO93" s="188"/>
      <c r="AP93" s="188"/>
      <c r="AQ93" s="188"/>
      <c r="AR93" s="188"/>
      <c r="AS93" s="188"/>
      <c r="AT93" s="188"/>
      <c r="AU93" s="188"/>
      <c r="AV93" s="188"/>
      <c r="AW93" s="188"/>
      <c r="AX93" s="188"/>
      <c r="AY93" s="188"/>
      <c r="AZ93" s="188"/>
      <c r="BA93" s="188"/>
      <c r="BB93" s="188"/>
      <c r="BC93" s="188"/>
      <c r="BD93" s="188"/>
      <c r="BE93" s="188"/>
      <c r="BF93" s="188"/>
      <c r="BG93" s="188"/>
      <c r="BH93" s="188"/>
      <c r="BI93" s="188"/>
      <c r="BJ93" s="188"/>
      <c r="BK93" s="188"/>
      <c r="BL93" s="188"/>
      <c r="BM93" s="188"/>
      <c r="BN93" s="188"/>
      <c r="BO93" s="188"/>
      <c r="BP93" s="188"/>
      <c r="BQ93" s="188"/>
      <c r="BR93" s="188"/>
      <c r="BS93" s="188"/>
      <c r="BT93" s="188"/>
      <c r="BU93" s="188"/>
      <c r="BV93" s="188"/>
    </row>
    <row r="94" spans="1:74" s="126" customFormat="1" ht="25.5" x14ac:dyDescent="0.2">
      <c r="A94" s="193" t="s">
        <v>522</v>
      </c>
      <c r="B94" s="185" t="s">
        <v>523</v>
      </c>
      <c r="C94" s="117">
        <f>+C95+C102</f>
        <v>0</v>
      </c>
      <c r="D94" s="117">
        <f t="shared" ref="D94:N94" si="74">+D95+D102</f>
        <v>0</v>
      </c>
      <c r="E94" s="117">
        <f t="shared" si="74"/>
        <v>0</v>
      </c>
      <c r="F94" s="117">
        <f t="shared" si="74"/>
        <v>0</v>
      </c>
      <c r="G94" s="117">
        <f t="shared" si="74"/>
        <v>0</v>
      </c>
      <c r="H94" s="117">
        <f t="shared" si="74"/>
        <v>0</v>
      </c>
      <c r="I94" s="117">
        <f t="shared" si="74"/>
        <v>0</v>
      </c>
      <c r="J94" s="117">
        <f t="shared" si="74"/>
        <v>0</v>
      </c>
      <c r="K94" s="117">
        <f t="shared" si="74"/>
        <v>0</v>
      </c>
      <c r="L94" s="117">
        <f t="shared" si="74"/>
        <v>0</v>
      </c>
      <c r="M94" s="117">
        <f t="shared" si="74"/>
        <v>0</v>
      </c>
      <c r="N94" s="117">
        <f t="shared" si="74"/>
        <v>0</v>
      </c>
      <c r="O94" s="131">
        <f t="shared" si="59"/>
        <v>0</v>
      </c>
      <c r="P94" s="125"/>
      <c r="Q94" s="125"/>
      <c r="R94" s="125"/>
      <c r="S94" s="125"/>
      <c r="T94" s="125"/>
      <c r="U94" s="125"/>
      <c r="V94" s="125"/>
      <c r="W94" s="125"/>
      <c r="X94" s="125"/>
      <c r="Y94" s="125"/>
      <c r="Z94" s="125"/>
      <c r="AA94" s="125"/>
      <c r="AB94" s="125"/>
      <c r="AC94" s="125"/>
      <c r="AD94" s="125"/>
      <c r="AE94" s="125"/>
      <c r="AF94" s="125"/>
      <c r="AG94" s="125"/>
      <c r="AH94" s="125"/>
      <c r="AI94" s="125"/>
      <c r="AJ94" s="125"/>
      <c r="AK94" s="125"/>
      <c r="AL94" s="125"/>
      <c r="AM94" s="125"/>
      <c r="AN94" s="125"/>
      <c r="AO94" s="125"/>
      <c r="AP94" s="125"/>
      <c r="AQ94" s="125"/>
      <c r="AR94" s="125"/>
      <c r="AS94" s="125"/>
      <c r="AT94" s="125"/>
      <c r="AU94" s="125"/>
      <c r="AV94" s="125"/>
      <c r="AW94" s="125"/>
      <c r="AX94" s="125"/>
      <c r="AY94" s="125"/>
      <c r="AZ94" s="125"/>
      <c r="BA94" s="125"/>
      <c r="BB94" s="125"/>
      <c r="BC94" s="125"/>
      <c r="BD94" s="125"/>
      <c r="BE94" s="125"/>
      <c r="BF94" s="125"/>
      <c r="BG94" s="125"/>
      <c r="BH94" s="125"/>
      <c r="BI94" s="125"/>
      <c r="BJ94" s="125"/>
      <c r="BK94" s="125"/>
      <c r="BL94" s="125"/>
      <c r="BM94" s="125"/>
      <c r="BN94" s="125"/>
      <c r="BO94" s="125"/>
      <c r="BP94" s="125"/>
      <c r="BQ94" s="125"/>
      <c r="BR94" s="125"/>
      <c r="BS94" s="125"/>
      <c r="BT94" s="125"/>
      <c r="BU94" s="125"/>
      <c r="BV94" s="125"/>
    </row>
    <row r="95" spans="1:74" s="126" customFormat="1" ht="25.5" x14ac:dyDescent="0.2">
      <c r="A95" s="193" t="s">
        <v>524</v>
      </c>
      <c r="B95" s="185" t="s">
        <v>525</v>
      </c>
      <c r="C95" s="117"/>
      <c r="D95" s="117"/>
      <c r="E95" s="117"/>
      <c r="F95" s="117"/>
      <c r="G95" s="117"/>
      <c r="H95" s="117"/>
      <c r="I95" s="117"/>
      <c r="J95" s="117"/>
      <c r="K95" s="117"/>
      <c r="L95" s="117"/>
      <c r="M95" s="117"/>
      <c r="N95" s="117"/>
      <c r="O95" s="131">
        <f t="shared" si="59"/>
        <v>0</v>
      </c>
      <c r="P95" s="125"/>
      <c r="Q95" s="125"/>
      <c r="R95" s="125"/>
      <c r="S95" s="125"/>
      <c r="T95" s="125"/>
      <c r="U95" s="125"/>
      <c r="V95" s="125"/>
      <c r="W95" s="125"/>
      <c r="X95" s="125"/>
      <c r="Y95" s="125"/>
      <c r="Z95" s="125"/>
      <c r="AA95" s="125"/>
      <c r="AB95" s="125"/>
      <c r="AC95" s="125"/>
      <c r="AD95" s="125"/>
      <c r="AE95" s="125"/>
      <c r="AF95" s="125"/>
      <c r="AG95" s="125"/>
      <c r="AH95" s="125"/>
      <c r="AI95" s="125"/>
      <c r="AJ95" s="125"/>
      <c r="AK95" s="125"/>
      <c r="AL95" s="125"/>
      <c r="AM95" s="125"/>
      <c r="AN95" s="125"/>
      <c r="AO95" s="125"/>
      <c r="AP95" s="125"/>
      <c r="AQ95" s="125"/>
      <c r="AR95" s="125"/>
      <c r="AS95" s="125"/>
      <c r="AT95" s="125"/>
      <c r="AU95" s="125"/>
      <c r="AV95" s="125"/>
      <c r="AW95" s="125"/>
      <c r="AX95" s="125"/>
      <c r="AY95" s="125"/>
      <c r="AZ95" s="125"/>
      <c r="BA95" s="125"/>
      <c r="BB95" s="125"/>
      <c r="BC95" s="125"/>
      <c r="BD95" s="125"/>
      <c r="BE95" s="125"/>
      <c r="BF95" s="125"/>
      <c r="BG95" s="125"/>
      <c r="BH95" s="125"/>
      <c r="BI95" s="125"/>
      <c r="BJ95" s="125"/>
      <c r="BK95" s="125"/>
      <c r="BL95" s="125"/>
      <c r="BM95" s="125"/>
      <c r="BN95" s="125"/>
      <c r="BO95" s="125"/>
      <c r="BP95" s="125"/>
      <c r="BQ95" s="125"/>
      <c r="BR95" s="125"/>
      <c r="BS95" s="125"/>
      <c r="BT95" s="125"/>
      <c r="BU95" s="125"/>
      <c r="BV95" s="125"/>
    </row>
    <row r="96" spans="1:74" s="189" customFormat="1" ht="25.5" x14ac:dyDescent="0.2">
      <c r="A96" s="194" t="s">
        <v>526</v>
      </c>
      <c r="B96" s="129" t="s">
        <v>527</v>
      </c>
      <c r="C96" s="118">
        <f>+C95*87.230682%</f>
        <v>0</v>
      </c>
      <c r="D96" s="118">
        <f t="shared" ref="D96:N96" si="75">+D95*87.230682%</f>
        <v>0</v>
      </c>
      <c r="E96" s="118">
        <f t="shared" si="75"/>
        <v>0</v>
      </c>
      <c r="F96" s="118">
        <f t="shared" si="75"/>
        <v>0</v>
      </c>
      <c r="G96" s="118">
        <f t="shared" si="75"/>
        <v>0</v>
      </c>
      <c r="H96" s="118">
        <f t="shared" si="75"/>
        <v>0</v>
      </c>
      <c r="I96" s="118">
        <f t="shared" si="75"/>
        <v>0</v>
      </c>
      <c r="J96" s="118">
        <f t="shared" si="75"/>
        <v>0</v>
      </c>
      <c r="K96" s="118">
        <f t="shared" si="75"/>
        <v>0</v>
      </c>
      <c r="L96" s="118">
        <f t="shared" si="75"/>
        <v>0</v>
      </c>
      <c r="M96" s="118">
        <f t="shared" si="75"/>
        <v>0</v>
      </c>
      <c r="N96" s="118">
        <f t="shared" si="75"/>
        <v>0</v>
      </c>
      <c r="O96" s="131">
        <f t="shared" si="59"/>
        <v>0</v>
      </c>
      <c r="P96" s="188"/>
      <c r="Q96" s="188"/>
      <c r="R96" s="188"/>
      <c r="S96" s="188"/>
      <c r="T96" s="188"/>
      <c r="U96" s="188"/>
      <c r="V96" s="188"/>
      <c r="W96" s="188"/>
      <c r="X96" s="188"/>
      <c r="Y96" s="188"/>
      <c r="Z96" s="188"/>
      <c r="AA96" s="188"/>
      <c r="AB96" s="188"/>
      <c r="AC96" s="188"/>
      <c r="AD96" s="188"/>
      <c r="AE96" s="188"/>
      <c r="AF96" s="188"/>
      <c r="AG96" s="188"/>
      <c r="AH96" s="188"/>
      <c r="AI96" s="188"/>
      <c r="AJ96" s="188"/>
      <c r="AK96" s="188"/>
      <c r="AL96" s="188"/>
      <c r="AM96" s="188"/>
      <c r="AN96" s="188"/>
      <c r="AO96" s="188"/>
      <c r="AP96" s="188"/>
      <c r="AQ96" s="188"/>
      <c r="AR96" s="188"/>
      <c r="AS96" s="188"/>
      <c r="AT96" s="188"/>
      <c r="AU96" s="188"/>
      <c r="AV96" s="188"/>
      <c r="AW96" s="188"/>
      <c r="AX96" s="188"/>
      <c r="AY96" s="188"/>
      <c r="AZ96" s="188"/>
      <c r="BA96" s="188"/>
      <c r="BB96" s="188"/>
      <c r="BC96" s="188"/>
      <c r="BD96" s="188"/>
      <c r="BE96" s="188"/>
      <c r="BF96" s="188"/>
      <c r="BG96" s="188"/>
      <c r="BH96" s="188"/>
      <c r="BI96" s="188"/>
      <c r="BJ96" s="188"/>
      <c r="BK96" s="188"/>
      <c r="BL96" s="188"/>
      <c r="BM96" s="188"/>
      <c r="BN96" s="188"/>
      <c r="BO96" s="188"/>
      <c r="BP96" s="188"/>
      <c r="BQ96" s="188"/>
      <c r="BR96" s="188"/>
      <c r="BS96" s="188"/>
      <c r="BT96" s="188"/>
      <c r="BU96" s="188"/>
      <c r="BV96" s="188"/>
    </row>
    <row r="97" spans="1:74" s="189" customFormat="1" ht="25.5" x14ac:dyDescent="0.2">
      <c r="A97" s="194" t="s">
        <v>528</v>
      </c>
      <c r="B97" s="129" t="s">
        <v>529</v>
      </c>
      <c r="C97" s="118">
        <f>+C95*0.1%</f>
        <v>0</v>
      </c>
      <c r="D97" s="118">
        <f t="shared" ref="D97:N97" si="76">+D95*0.1%</f>
        <v>0</v>
      </c>
      <c r="E97" s="118">
        <f t="shared" si="76"/>
        <v>0</v>
      </c>
      <c r="F97" s="118">
        <f t="shared" si="76"/>
        <v>0</v>
      </c>
      <c r="G97" s="118">
        <f t="shared" si="76"/>
        <v>0</v>
      </c>
      <c r="H97" s="118">
        <f t="shared" si="76"/>
        <v>0</v>
      </c>
      <c r="I97" s="118">
        <f t="shared" si="76"/>
        <v>0</v>
      </c>
      <c r="J97" s="118">
        <f t="shared" si="76"/>
        <v>0</v>
      </c>
      <c r="K97" s="118">
        <f t="shared" si="76"/>
        <v>0</v>
      </c>
      <c r="L97" s="118">
        <f t="shared" si="76"/>
        <v>0</v>
      </c>
      <c r="M97" s="118">
        <f t="shared" si="76"/>
        <v>0</v>
      </c>
      <c r="N97" s="118">
        <f t="shared" si="76"/>
        <v>0</v>
      </c>
      <c r="O97" s="131">
        <f t="shared" si="59"/>
        <v>0</v>
      </c>
      <c r="P97" s="188"/>
      <c r="Q97" s="188"/>
      <c r="R97" s="188"/>
      <c r="S97" s="188"/>
      <c r="T97" s="188"/>
      <c r="U97" s="188"/>
      <c r="V97" s="188"/>
      <c r="W97" s="188"/>
      <c r="X97" s="188"/>
      <c r="Y97" s="188"/>
      <c r="Z97" s="188"/>
      <c r="AA97" s="188"/>
      <c r="AB97" s="188"/>
      <c r="AC97" s="188"/>
      <c r="AD97" s="188"/>
      <c r="AE97" s="188"/>
      <c r="AF97" s="188"/>
      <c r="AG97" s="188"/>
      <c r="AH97" s="188"/>
      <c r="AI97" s="188"/>
      <c r="AJ97" s="188"/>
      <c r="AK97" s="188"/>
      <c r="AL97" s="188"/>
      <c r="AM97" s="188"/>
      <c r="AN97" s="188"/>
      <c r="AO97" s="188"/>
      <c r="AP97" s="188"/>
      <c r="AQ97" s="188"/>
      <c r="AR97" s="188"/>
      <c r="AS97" s="188"/>
      <c r="AT97" s="188"/>
      <c r="AU97" s="188"/>
      <c r="AV97" s="188"/>
      <c r="AW97" s="188"/>
      <c r="AX97" s="188"/>
      <c r="AY97" s="188"/>
      <c r="AZ97" s="188"/>
      <c r="BA97" s="188"/>
      <c r="BB97" s="188"/>
      <c r="BC97" s="188"/>
      <c r="BD97" s="188"/>
      <c r="BE97" s="188"/>
      <c r="BF97" s="188"/>
      <c r="BG97" s="188"/>
      <c r="BH97" s="188"/>
      <c r="BI97" s="188"/>
      <c r="BJ97" s="188"/>
      <c r="BK97" s="188"/>
      <c r="BL97" s="188"/>
      <c r="BM97" s="188"/>
      <c r="BN97" s="188"/>
      <c r="BO97" s="188"/>
      <c r="BP97" s="188"/>
      <c r="BQ97" s="188"/>
      <c r="BR97" s="188"/>
      <c r="BS97" s="188"/>
      <c r="BT97" s="188"/>
      <c r="BU97" s="188"/>
      <c r="BV97" s="188"/>
    </row>
    <row r="98" spans="1:74" s="189" customFormat="1" ht="25.5" x14ac:dyDescent="0.2">
      <c r="A98" s="194" t="s">
        <v>530</v>
      </c>
      <c r="B98" s="129" t="s">
        <v>531</v>
      </c>
      <c r="C98" s="118">
        <f>+C95*9.99%</f>
        <v>0</v>
      </c>
      <c r="D98" s="118">
        <f t="shared" ref="D98:N98" si="77">+D95*9.99%</f>
        <v>0</v>
      </c>
      <c r="E98" s="118">
        <f t="shared" si="77"/>
        <v>0</v>
      </c>
      <c r="F98" s="118">
        <f t="shared" si="77"/>
        <v>0</v>
      </c>
      <c r="G98" s="118">
        <f t="shared" si="77"/>
        <v>0</v>
      </c>
      <c r="H98" s="118">
        <f t="shared" si="77"/>
        <v>0</v>
      </c>
      <c r="I98" s="118">
        <f t="shared" si="77"/>
        <v>0</v>
      </c>
      <c r="J98" s="118">
        <f t="shared" si="77"/>
        <v>0</v>
      </c>
      <c r="K98" s="118">
        <f t="shared" si="77"/>
        <v>0</v>
      </c>
      <c r="L98" s="118">
        <f t="shared" si="77"/>
        <v>0</v>
      </c>
      <c r="M98" s="118">
        <f t="shared" si="77"/>
        <v>0</v>
      </c>
      <c r="N98" s="118">
        <f t="shared" si="77"/>
        <v>0</v>
      </c>
      <c r="O98" s="131">
        <f t="shared" si="59"/>
        <v>0</v>
      </c>
      <c r="P98" s="188"/>
      <c r="Q98" s="188"/>
      <c r="R98" s="188"/>
      <c r="S98" s="188"/>
      <c r="T98" s="188"/>
      <c r="U98" s="188"/>
      <c r="V98" s="188"/>
      <c r="W98" s="188"/>
      <c r="X98" s="188"/>
      <c r="Y98" s="188"/>
      <c r="Z98" s="188"/>
      <c r="AA98" s="188"/>
      <c r="AB98" s="188"/>
      <c r="AC98" s="188"/>
      <c r="AD98" s="188"/>
      <c r="AE98" s="188"/>
      <c r="AF98" s="188"/>
      <c r="AG98" s="188"/>
      <c r="AH98" s="188"/>
      <c r="AI98" s="188"/>
      <c r="AJ98" s="188"/>
      <c r="AK98" s="188"/>
      <c r="AL98" s="188"/>
      <c r="AM98" s="188"/>
      <c r="AN98" s="188"/>
      <c r="AO98" s="188"/>
      <c r="AP98" s="188"/>
      <c r="AQ98" s="188"/>
      <c r="AR98" s="188"/>
      <c r="AS98" s="188"/>
      <c r="AT98" s="188"/>
      <c r="AU98" s="188"/>
      <c r="AV98" s="188"/>
      <c r="AW98" s="188"/>
      <c r="AX98" s="188"/>
      <c r="AY98" s="188"/>
      <c r="AZ98" s="188"/>
      <c r="BA98" s="188"/>
      <c r="BB98" s="188"/>
      <c r="BC98" s="188"/>
      <c r="BD98" s="188"/>
      <c r="BE98" s="188"/>
      <c r="BF98" s="188"/>
      <c r="BG98" s="188"/>
      <c r="BH98" s="188"/>
      <c r="BI98" s="188"/>
      <c r="BJ98" s="188"/>
      <c r="BK98" s="188"/>
      <c r="BL98" s="188"/>
      <c r="BM98" s="188"/>
      <c r="BN98" s="188"/>
      <c r="BO98" s="188"/>
      <c r="BP98" s="188"/>
      <c r="BQ98" s="188"/>
      <c r="BR98" s="188"/>
      <c r="BS98" s="188"/>
      <c r="BT98" s="188"/>
      <c r="BU98" s="188"/>
      <c r="BV98" s="188"/>
    </row>
    <row r="99" spans="1:74" s="189" customFormat="1" ht="38.25" x14ac:dyDescent="0.2">
      <c r="A99" s="187" t="s">
        <v>532</v>
      </c>
      <c r="B99" s="129" t="s">
        <v>1362</v>
      </c>
      <c r="C99" s="118">
        <f>+C95*0%</f>
        <v>0</v>
      </c>
      <c r="D99" s="118">
        <f t="shared" ref="D99:N99" si="78">+D95*0%</f>
        <v>0</v>
      </c>
      <c r="E99" s="118">
        <f t="shared" si="78"/>
        <v>0</v>
      </c>
      <c r="F99" s="118">
        <f t="shared" si="78"/>
        <v>0</v>
      </c>
      <c r="G99" s="118">
        <f t="shared" si="78"/>
        <v>0</v>
      </c>
      <c r="H99" s="118">
        <f t="shared" si="78"/>
        <v>0</v>
      </c>
      <c r="I99" s="118">
        <f t="shared" si="78"/>
        <v>0</v>
      </c>
      <c r="J99" s="118">
        <f t="shared" si="78"/>
        <v>0</v>
      </c>
      <c r="K99" s="118">
        <f t="shared" si="78"/>
        <v>0</v>
      </c>
      <c r="L99" s="118">
        <f t="shared" si="78"/>
        <v>0</v>
      </c>
      <c r="M99" s="118">
        <f t="shared" si="78"/>
        <v>0</v>
      </c>
      <c r="N99" s="118">
        <f t="shared" si="78"/>
        <v>0</v>
      </c>
      <c r="O99" s="131">
        <f t="shared" si="59"/>
        <v>0</v>
      </c>
      <c r="P99" s="188"/>
      <c r="Q99" s="188"/>
      <c r="R99" s="188"/>
      <c r="S99" s="188"/>
      <c r="T99" s="188"/>
      <c r="U99" s="188"/>
      <c r="V99" s="188"/>
      <c r="W99" s="188"/>
      <c r="X99" s="188"/>
      <c r="Y99" s="188"/>
      <c r="Z99" s="188"/>
      <c r="AA99" s="188"/>
      <c r="AB99" s="188"/>
      <c r="AC99" s="188"/>
      <c r="AD99" s="188"/>
      <c r="AE99" s="188"/>
      <c r="AF99" s="188"/>
      <c r="AG99" s="188"/>
      <c r="AH99" s="188"/>
      <c r="AI99" s="188"/>
      <c r="AJ99" s="188"/>
      <c r="AK99" s="188"/>
      <c r="AL99" s="188"/>
      <c r="AM99" s="188"/>
      <c r="AN99" s="188"/>
      <c r="AO99" s="188"/>
      <c r="AP99" s="188"/>
      <c r="AQ99" s="188"/>
      <c r="AR99" s="188"/>
      <c r="AS99" s="188"/>
      <c r="AT99" s="188"/>
      <c r="AU99" s="188"/>
      <c r="AV99" s="188"/>
      <c r="AW99" s="188"/>
      <c r="AX99" s="188"/>
      <c r="AY99" s="188"/>
      <c r="AZ99" s="188"/>
      <c r="BA99" s="188"/>
      <c r="BB99" s="188"/>
      <c r="BC99" s="188"/>
      <c r="BD99" s="188"/>
      <c r="BE99" s="188"/>
      <c r="BF99" s="188"/>
      <c r="BG99" s="188"/>
      <c r="BH99" s="188"/>
      <c r="BI99" s="188"/>
      <c r="BJ99" s="188"/>
      <c r="BK99" s="188"/>
      <c r="BL99" s="188"/>
      <c r="BM99" s="188"/>
      <c r="BN99" s="188"/>
      <c r="BO99" s="188"/>
      <c r="BP99" s="188"/>
      <c r="BQ99" s="188"/>
      <c r="BR99" s="188"/>
      <c r="BS99" s="188"/>
      <c r="BT99" s="188"/>
      <c r="BU99" s="188"/>
      <c r="BV99" s="188"/>
    </row>
    <row r="100" spans="1:74" s="189" customFormat="1" ht="25.5" x14ac:dyDescent="0.2">
      <c r="A100" s="187" t="s">
        <v>533</v>
      </c>
      <c r="B100" s="192" t="s">
        <v>534</v>
      </c>
      <c r="C100" s="118">
        <f>+C95*1.7982%</f>
        <v>0</v>
      </c>
      <c r="D100" s="118">
        <f t="shared" ref="D100:N100" si="79">+D95*1.7982%</f>
        <v>0</v>
      </c>
      <c r="E100" s="118">
        <f t="shared" si="79"/>
        <v>0</v>
      </c>
      <c r="F100" s="118">
        <f t="shared" si="79"/>
        <v>0</v>
      </c>
      <c r="G100" s="118">
        <f t="shared" si="79"/>
        <v>0</v>
      </c>
      <c r="H100" s="118">
        <f t="shared" si="79"/>
        <v>0</v>
      </c>
      <c r="I100" s="118">
        <f t="shared" si="79"/>
        <v>0</v>
      </c>
      <c r="J100" s="118">
        <f t="shared" si="79"/>
        <v>0</v>
      </c>
      <c r="K100" s="118">
        <f t="shared" si="79"/>
        <v>0</v>
      </c>
      <c r="L100" s="118">
        <f t="shared" si="79"/>
        <v>0</v>
      </c>
      <c r="M100" s="118">
        <f t="shared" si="79"/>
        <v>0</v>
      </c>
      <c r="N100" s="118">
        <f t="shared" si="79"/>
        <v>0</v>
      </c>
      <c r="O100" s="131">
        <f t="shared" si="59"/>
        <v>0</v>
      </c>
      <c r="P100" s="188"/>
      <c r="Q100" s="188"/>
      <c r="R100" s="188"/>
      <c r="S100" s="188"/>
      <c r="T100" s="188"/>
      <c r="U100" s="188"/>
      <c r="V100" s="188"/>
      <c r="W100" s="188"/>
      <c r="X100" s="188"/>
      <c r="Y100" s="188"/>
      <c r="Z100" s="188"/>
      <c r="AA100" s="188"/>
      <c r="AB100" s="188"/>
      <c r="AC100" s="188"/>
      <c r="AD100" s="188"/>
      <c r="AE100" s="188"/>
      <c r="AF100" s="188"/>
      <c r="AG100" s="188"/>
      <c r="AH100" s="188"/>
      <c r="AI100" s="188"/>
      <c r="AJ100" s="188"/>
      <c r="AK100" s="188"/>
      <c r="AL100" s="188"/>
      <c r="AM100" s="188"/>
      <c r="AN100" s="188"/>
      <c r="AO100" s="188"/>
      <c r="AP100" s="188"/>
      <c r="AQ100" s="188"/>
      <c r="AR100" s="188"/>
      <c r="AS100" s="188"/>
      <c r="AT100" s="188"/>
      <c r="AU100" s="188"/>
      <c r="AV100" s="188"/>
      <c r="AW100" s="188"/>
      <c r="AX100" s="188"/>
      <c r="AY100" s="188"/>
      <c r="AZ100" s="188"/>
      <c r="BA100" s="188"/>
      <c r="BB100" s="188"/>
      <c r="BC100" s="188"/>
      <c r="BD100" s="188"/>
      <c r="BE100" s="188"/>
      <c r="BF100" s="188"/>
      <c r="BG100" s="188"/>
      <c r="BH100" s="188"/>
      <c r="BI100" s="188"/>
      <c r="BJ100" s="188"/>
      <c r="BK100" s="188"/>
      <c r="BL100" s="188"/>
      <c r="BM100" s="188"/>
      <c r="BN100" s="188"/>
      <c r="BO100" s="188"/>
      <c r="BP100" s="188"/>
      <c r="BQ100" s="188"/>
      <c r="BR100" s="188"/>
      <c r="BS100" s="188"/>
      <c r="BT100" s="188"/>
      <c r="BU100" s="188"/>
      <c r="BV100" s="188"/>
    </row>
    <row r="101" spans="1:74" s="189" customFormat="1" ht="38.25" x14ac:dyDescent="0.2">
      <c r="A101" s="187" t="s">
        <v>535</v>
      </c>
      <c r="B101" s="129" t="s">
        <v>536</v>
      </c>
      <c r="C101" s="118">
        <f>+C95*0.881118%</f>
        <v>0</v>
      </c>
      <c r="D101" s="118">
        <f t="shared" ref="D101:N101" si="80">+D95*0.881118%</f>
        <v>0</v>
      </c>
      <c r="E101" s="118">
        <f t="shared" si="80"/>
        <v>0</v>
      </c>
      <c r="F101" s="118">
        <f t="shared" si="80"/>
        <v>0</v>
      </c>
      <c r="G101" s="118">
        <f t="shared" si="80"/>
        <v>0</v>
      </c>
      <c r="H101" s="118">
        <f t="shared" si="80"/>
        <v>0</v>
      </c>
      <c r="I101" s="118">
        <f t="shared" si="80"/>
        <v>0</v>
      </c>
      <c r="J101" s="118">
        <f t="shared" si="80"/>
        <v>0</v>
      </c>
      <c r="K101" s="118">
        <f t="shared" si="80"/>
        <v>0</v>
      </c>
      <c r="L101" s="118">
        <f t="shared" si="80"/>
        <v>0</v>
      </c>
      <c r="M101" s="118">
        <f t="shared" si="80"/>
        <v>0</v>
      </c>
      <c r="N101" s="118">
        <f t="shared" si="80"/>
        <v>0</v>
      </c>
      <c r="O101" s="131">
        <f t="shared" si="59"/>
        <v>0</v>
      </c>
      <c r="P101" s="188"/>
      <c r="Q101" s="188"/>
      <c r="R101" s="188"/>
      <c r="S101" s="188"/>
      <c r="T101" s="188"/>
      <c r="U101" s="188"/>
      <c r="V101" s="188"/>
      <c r="W101" s="188"/>
      <c r="X101" s="188"/>
      <c r="Y101" s="188"/>
      <c r="Z101" s="188"/>
      <c r="AA101" s="188"/>
      <c r="AB101" s="188"/>
      <c r="AC101" s="188"/>
      <c r="AD101" s="188"/>
      <c r="AE101" s="188"/>
      <c r="AF101" s="188"/>
      <c r="AG101" s="188"/>
      <c r="AH101" s="188"/>
      <c r="AI101" s="188"/>
      <c r="AJ101" s="188"/>
      <c r="AK101" s="188"/>
      <c r="AL101" s="188"/>
      <c r="AM101" s="188"/>
      <c r="AN101" s="188"/>
      <c r="AO101" s="188"/>
      <c r="AP101" s="188"/>
      <c r="AQ101" s="188"/>
      <c r="AR101" s="188"/>
      <c r="AS101" s="188"/>
      <c r="AT101" s="188"/>
      <c r="AU101" s="188"/>
      <c r="AV101" s="188"/>
      <c r="AW101" s="188"/>
      <c r="AX101" s="188"/>
      <c r="AY101" s="188"/>
      <c r="AZ101" s="188"/>
      <c r="BA101" s="188"/>
      <c r="BB101" s="188"/>
      <c r="BC101" s="188"/>
      <c r="BD101" s="188"/>
      <c r="BE101" s="188"/>
      <c r="BF101" s="188"/>
      <c r="BG101" s="188"/>
      <c r="BH101" s="188"/>
      <c r="BI101" s="188"/>
      <c r="BJ101" s="188"/>
      <c r="BK101" s="188"/>
      <c r="BL101" s="188"/>
      <c r="BM101" s="188"/>
      <c r="BN101" s="188"/>
      <c r="BO101" s="188"/>
      <c r="BP101" s="188"/>
      <c r="BQ101" s="188"/>
      <c r="BR101" s="188"/>
      <c r="BS101" s="188"/>
      <c r="BT101" s="188"/>
      <c r="BU101" s="188"/>
      <c r="BV101" s="188"/>
    </row>
    <row r="102" spans="1:74" s="126" customFormat="1" ht="25.5" x14ac:dyDescent="0.2">
      <c r="A102" s="184" t="s">
        <v>537</v>
      </c>
      <c r="B102" s="186" t="s">
        <v>538</v>
      </c>
      <c r="C102" s="117"/>
      <c r="D102" s="117"/>
      <c r="E102" s="117"/>
      <c r="F102" s="117"/>
      <c r="G102" s="117"/>
      <c r="H102" s="117"/>
      <c r="I102" s="117"/>
      <c r="J102" s="117"/>
      <c r="K102" s="117"/>
      <c r="L102" s="117"/>
      <c r="M102" s="117"/>
      <c r="N102" s="117"/>
      <c r="O102" s="131">
        <f t="shared" si="59"/>
        <v>0</v>
      </c>
      <c r="P102" s="125"/>
      <c r="Q102" s="125"/>
      <c r="R102" s="125"/>
      <c r="S102" s="125"/>
      <c r="T102" s="125"/>
      <c r="U102" s="125"/>
      <c r="V102" s="125"/>
      <c r="W102" s="125"/>
      <c r="X102" s="125"/>
      <c r="Y102" s="125"/>
      <c r="Z102" s="125"/>
      <c r="AA102" s="125"/>
      <c r="AB102" s="125"/>
      <c r="AC102" s="125"/>
      <c r="AD102" s="125"/>
      <c r="AE102" s="125"/>
      <c r="AF102" s="125"/>
      <c r="AG102" s="125"/>
      <c r="AH102" s="125"/>
      <c r="AI102" s="125"/>
      <c r="AJ102" s="125"/>
      <c r="AK102" s="125"/>
      <c r="AL102" s="125"/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U102" s="125"/>
      <c r="BV102" s="125"/>
    </row>
    <row r="103" spans="1:74" s="189" customFormat="1" ht="25.5" x14ac:dyDescent="0.2">
      <c r="A103" s="187" t="s">
        <v>539</v>
      </c>
      <c r="B103" s="191" t="s">
        <v>540</v>
      </c>
      <c r="C103" s="118">
        <f>+C102*87.230682%</f>
        <v>0</v>
      </c>
      <c r="D103" s="118">
        <f t="shared" ref="D103:N103" si="81">+D102*87.230682%</f>
        <v>0</v>
      </c>
      <c r="E103" s="118">
        <f t="shared" si="81"/>
        <v>0</v>
      </c>
      <c r="F103" s="118">
        <f t="shared" si="81"/>
        <v>0</v>
      </c>
      <c r="G103" s="118">
        <f t="shared" si="81"/>
        <v>0</v>
      </c>
      <c r="H103" s="118">
        <f t="shared" si="81"/>
        <v>0</v>
      </c>
      <c r="I103" s="118">
        <f t="shared" si="81"/>
        <v>0</v>
      </c>
      <c r="J103" s="118">
        <f t="shared" si="81"/>
        <v>0</v>
      </c>
      <c r="K103" s="118">
        <f t="shared" si="81"/>
        <v>0</v>
      </c>
      <c r="L103" s="118">
        <f t="shared" si="81"/>
        <v>0</v>
      </c>
      <c r="M103" s="118">
        <f t="shared" si="81"/>
        <v>0</v>
      </c>
      <c r="N103" s="118">
        <f t="shared" si="81"/>
        <v>0</v>
      </c>
      <c r="O103" s="131">
        <f t="shared" si="59"/>
        <v>0</v>
      </c>
      <c r="P103" s="188"/>
      <c r="Q103" s="188"/>
      <c r="R103" s="188"/>
      <c r="S103" s="188"/>
      <c r="T103" s="188"/>
      <c r="U103" s="188"/>
      <c r="V103" s="188"/>
      <c r="W103" s="188"/>
      <c r="X103" s="188"/>
      <c r="Y103" s="188"/>
      <c r="Z103" s="188"/>
      <c r="AA103" s="188"/>
      <c r="AB103" s="188"/>
      <c r="AC103" s="188"/>
      <c r="AD103" s="188"/>
      <c r="AE103" s="188"/>
      <c r="AF103" s="188"/>
      <c r="AG103" s="188"/>
      <c r="AH103" s="188"/>
      <c r="AI103" s="188"/>
      <c r="AJ103" s="188"/>
      <c r="AK103" s="188"/>
      <c r="AL103" s="188"/>
      <c r="AM103" s="188"/>
      <c r="AN103" s="188"/>
      <c r="AO103" s="188"/>
      <c r="AP103" s="188"/>
      <c r="AQ103" s="188"/>
      <c r="AR103" s="188"/>
      <c r="AS103" s="188"/>
      <c r="AT103" s="188"/>
      <c r="AU103" s="188"/>
      <c r="AV103" s="188"/>
      <c r="AW103" s="188"/>
      <c r="AX103" s="188"/>
      <c r="AY103" s="188"/>
      <c r="AZ103" s="188"/>
      <c r="BA103" s="188"/>
      <c r="BB103" s="188"/>
      <c r="BC103" s="188"/>
      <c r="BD103" s="188"/>
      <c r="BE103" s="188"/>
      <c r="BF103" s="188"/>
      <c r="BG103" s="188"/>
      <c r="BH103" s="188"/>
      <c r="BI103" s="188"/>
      <c r="BJ103" s="188"/>
      <c r="BK103" s="188"/>
      <c r="BL103" s="188"/>
      <c r="BM103" s="188"/>
      <c r="BN103" s="188"/>
      <c r="BO103" s="188"/>
      <c r="BP103" s="188"/>
      <c r="BQ103" s="188"/>
      <c r="BR103" s="188"/>
      <c r="BS103" s="188"/>
      <c r="BT103" s="188"/>
      <c r="BU103" s="188"/>
      <c r="BV103" s="188"/>
    </row>
    <row r="104" spans="1:74" s="189" customFormat="1" ht="25.5" x14ac:dyDescent="0.2">
      <c r="A104" s="187" t="s">
        <v>541</v>
      </c>
      <c r="B104" s="191" t="s">
        <v>542</v>
      </c>
      <c r="C104" s="118">
        <f>+C102*0.1%</f>
        <v>0</v>
      </c>
      <c r="D104" s="118">
        <f t="shared" ref="D104:N104" si="82">+D102*0.1%</f>
        <v>0</v>
      </c>
      <c r="E104" s="118">
        <f t="shared" si="82"/>
        <v>0</v>
      </c>
      <c r="F104" s="118">
        <f t="shared" si="82"/>
        <v>0</v>
      </c>
      <c r="G104" s="118">
        <f t="shared" si="82"/>
        <v>0</v>
      </c>
      <c r="H104" s="118">
        <f t="shared" si="82"/>
        <v>0</v>
      </c>
      <c r="I104" s="118">
        <f t="shared" si="82"/>
        <v>0</v>
      </c>
      <c r="J104" s="118">
        <f t="shared" si="82"/>
        <v>0</v>
      </c>
      <c r="K104" s="118">
        <f t="shared" si="82"/>
        <v>0</v>
      </c>
      <c r="L104" s="118">
        <f t="shared" si="82"/>
        <v>0</v>
      </c>
      <c r="M104" s="118">
        <f t="shared" si="82"/>
        <v>0</v>
      </c>
      <c r="N104" s="118">
        <f t="shared" si="82"/>
        <v>0</v>
      </c>
      <c r="O104" s="131">
        <f t="shared" si="59"/>
        <v>0</v>
      </c>
      <c r="P104" s="188"/>
      <c r="Q104" s="188"/>
      <c r="R104" s="188"/>
      <c r="S104" s="188"/>
      <c r="T104" s="188"/>
      <c r="U104" s="188"/>
      <c r="V104" s="188"/>
      <c r="W104" s="188"/>
      <c r="X104" s="188"/>
      <c r="Y104" s="188"/>
      <c r="Z104" s="188"/>
      <c r="AA104" s="188"/>
      <c r="AB104" s="188"/>
      <c r="AC104" s="188"/>
      <c r="AD104" s="188"/>
      <c r="AE104" s="188"/>
      <c r="AF104" s="188"/>
      <c r="AG104" s="188"/>
      <c r="AH104" s="188"/>
      <c r="AI104" s="188"/>
      <c r="AJ104" s="188"/>
      <c r="AK104" s="188"/>
      <c r="AL104" s="188"/>
      <c r="AM104" s="188"/>
      <c r="AN104" s="188"/>
      <c r="AO104" s="188"/>
      <c r="AP104" s="188"/>
      <c r="AQ104" s="188"/>
      <c r="AR104" s="188"/>
      <c r="AS104" s="188"/>
      <c r="AT104" s="188"/>
      <c r="AU104" s="188"/>
      <c r="AV104" s="188"/>
      <c r="AW104" s="188"/>
      <c r="AX104" s="188"/>
      <c r="AY104" s="188"/>
      <c r="AZ104" s="188"/>
      <c r="BA104" s="188"/>
      <c r="BB104" s="188"/>
      <c r="BC104" s="188"/>
      <c r="BD104" s="188"/>
      <c r="BE104" s="188"/>
      <c r="BF104" s="188"/>
      <c r="BG104" s="188"/>
      <c r="BH104" s="188"/>
      <c r="BI104" s="188"/>
      <c r="BJ104" s="188"/>
      <c r="BK104" s="188"/>
      <c r="BL104" s="188"/>
      <c r="BM104" s="188"/>
      <c r="BN104" s="188"/>
      <c r="BO104" s="188"/>
      <c r="BP104" s="188"/>
      <c r="BQ104" s="188"/>
      <c r="BR104" s="188"/>
      <c r="BS104" s="188"/>
      <c r="BT104" s="188"/>
      <c r="BU104" s="188"/>
      <c r="BV104" s="188"/>
    </row>
    <row r="105" spans="1:74" s="189" customFormat="1" ht="25.5" x14ac:dyDescent="0.2">
      <c r="A105" s="187" t="s">
        <v>543</v>
      </c>
      <c r="B105" s="129" t="s">
        <v>544</v>
      </c>
      <c r="C105" s="118">
        <f>+C102*9.99%</f>
        <v>0</v>
      </c>
      <c r="D105" s="118">
        <f t="shared" ref="D105:N105" si="83">+D102*9.99%</f>
        <v>0</v>
      </c>
      <c r="E105" s="118">
        <f t="shared" si="83"/>
        <v>0</v>
      </c>
      <c r="F105" s="118">
        <f t="shared" si="83"/>
        <v>0</v>
      </c>
      <c r="G105" s="118">
        <f t="shared" si="83"/>
        <v>0</v>
      </c>
      <c r="H105" s="118">
        <f t="shared" si="83"/>
        <v>0</v>
      </c>
      <c r="I105" s="118">
        <f t="shared" si="83"/>
        <v>0</v>
      </c>
      <c r="J105" s="118">
        <f t="shared" si="83"/>
        <v>0</v>
      </c>
      <c r="K105" s="118">
        <f t="shared" si="83"/>
        <v>0</v>
      </c>
      <c r="L105" s="118">
        <f t="shared" si="83"/>
        <v>0</v>
      </c>
      <c r="M105" s="118">
        <f t="shared" si="83"/>
        <v>0</v>
      </c>
      <c r="N105" s="118">
        <f t="shared" si="83"/>
        <v>0</v>
      </c>
      <c r="O105" s="131">
        <f t="shared" si="59"/>
        <v>0</v>
      </c>
      <c r="P105" s="188"/>
      <c r="Q105" s="188"/>
      <c r="R105" s="188"/>
      <c r="S105" s="188"/>
      <c r="T105" s="188"/>
      <c r="U105" s="188"/>
      <c r="V105" s="188"/>
      <c r="W105" s="188"/>
      <c r="X105" s="188"/>
      <c r="Y105" s="188"/>
      <c r="Z105" s="188"/>
      <c r="AA105" s="188"/>
      <c r="AB105" s="188"/>
      <c r="AC105" s="188"/>
      <c r="AD105" s="188"/>
      <c r="AE105" s="188"/>
      <c r="AF105" s="188"/>
      <c r="AG105" s="188"/>
      <c r="AH105" s="188"/>
      <c r="AI105" s="188"/>
      <c r="AJ105" s="188"/>
      <c r="AK105" s="188"/>
      <c r="AL105" s="188"/>
      <c r="AM105" s="188"/>
      <c r="AN105" s="188"/>
      <c r="AO105" s="188"/>
      <c r="AP105" s="188"/>
      <c r="AQ105" s="188"/>
      <c r="AR105" s="188"/>
      <c r="AS105" s="188"/>
      <c r="AT105" s="188"/>
      <c r="AU105" s="188"/>
      <c r="AV105" s="188"/>
      <c r="AW105" s="188"/>
      <c r="AX105" s="188"/>
      <c r="AY105" s="188"/>
      <c r="AZ105" s="188"/>
      <c r="BA105" s="188"/>
      <c r="BB105" s="188"/>
      <c r="BC105" s="188"/>
      <c r="BD105" s="188"/>
      <c r="BE105" s="188"/>
      <c r="BF105" s="188"/>
      <c r="BG105" s="188"/>
      <c r="BH105" s="188"/>
      <c r="BI105" s="188"/>
      <c r="BJ105" s="188"/>
      <c r="BK105" s="188"/>
      <c r="BL105" s="188"/>
      <c r="BM105" s="188"/>
      <c r="BN105" s="188"/>
      <c r="BO105" s="188"/>
      <c r="BP105" s="188"/>
      <c r="BQ105" s="188"/>
      <c r="BR105" s="188"/>
      <c r="BS105" s="188"/>
      <c r="BT105" s="188"/>
      <c r="BU105" s="188"/>
      <c r="BV105" s="188"/>
    </row>
    <row r="106" spans="1:74" s="189" customFormat="1" ht="38.25" x14ac:dyDescent="0.2">
      <c r="A106" s="187" t="s">
        <v>545</v>
      </c>
      <c r="B106" s="192" t="s">
        <v>1363</v>
      </c>
      <c r="C106" s="118">
        <f>+C102*0%</f>
        <v>0</v>
      </c>
      <c r="D106" s="118">
        <f t="shared" ref="D106:N106" si="84">+D102*0%</f>
        <v>0</v>
      </c>
      <c r="E106" s="118">
        <f t="shared" si="84"/>
        <v>0</v>
      </c>
      <c r="F106" s="118">
        <f t="shared" si="84"/>
        <v>0</v>
      </c>
      <c r="G106" s="118">
        <f t="shared" si="84"/>
        <v>0</v>
      </c>
      <c r="H106" s="118">
        <f t="shared" si="84"/>
        <v>0</v>
      </c>
      <c r="I106" s="118">
        <f t="shared" si="84"/>
        <v>0</v>
      </c>
      <c r="J106" s="118">
        <f t="shared" si="84"/>
        <v>0</v>
      </c>
      <c r="K106" s="118">
        <f t="shared" si="84"/>
        <v>0</v>
      </c>
      <c r="L106" s="118">
        <f t="shared" si="84"/>
        <v>0</v>
      </c>
      <c r="M106" s="118">
        <f t="shared" si="84"/>
        <v>0</v>
      </c>
      <c r="N106" s="118">
        <f t="shared" si="84"/>
        <v>0</v>
      </c>
      <c r="O106" s="131">
        <f t="shared" si="59"/>
        <v>0</v>
      </c>
      <c r="P106" s="188"/>
      <c r="Q106" s="188"/>
      <c r="R106" s="188"/>
      <c r="S106" s="188"/>
      <c r="T106" s="188"/>
      <c r="U106" s="188"/>
      <c r="V106" s="188"/>
      <c r="W106" s="188"/>
      <c r="X106" s="188"/>
      <c r="Y106" s="188"/>
      <c r="Z106" s="188"/>
      <c r="AA106" s="188"/>
      <c r="AB106" s="188"/>
      <c r="AC106" s="188"/>
      <c r="AD106" s="188"/>
      <c r="AE106" s="188"/>
      <c r="AF106" s="188"/>
      <c r="AG106" s="188"/>
      <c r="AH106" s="188"/>
      <c r="AI106" s="188"/>
      <c r="AJ106" s="188"/>
      <c r="AK106" s="188"/>
      <c r="AL106" s="188"/>
      <c r="AM106" s="188"/>
      <c r="AN106" s="188"/>
      <c r="AO106" s="188"/>
      <c r="AP106" s="188"/>
      <c r="AQ106" s="188"/>
      <c r="AR106" s="188"/>
      <c r="AS106" s="188"/>
      <c r="AT106" s="188"/>
      <c r="AU106" s="188"/>
      <c r="AV106" s="188"/>
      <c r="AW106" s="188"/>
      <c r="AX106" s="188"/>
      <c r="AY106" s="188"/>
      <c r="AZ106" s="188"/>
      <c r="BA106" s="188"/>
      <c r="BB106" s="188"/>
      <c r="BC106" s="188"/>
      <c r="BD106" s="188"/>
      <c r="BE106" s="188"/>
      <c r="BF106" s="188"/>
      <c r="BG106" s="188"/>
      <c r="BH106" s="188"/>
      <c r="BI106" s="188"/>
      <c r="BJ106" s="188"/>
      <c r="BK106" s="188"/>
      <c r="BL106" s="188"/>
      <c r="BM106" s="188"/>
      <c r="BN106" s="188"/>
      <c r="BO106" s="188"/>
      <c r="BP106" s="188"/>
      <c r="BQ106" s="188"/>
      <c r="BR106" s="188"/>
      <c r="BS106" s="188"/>
      <c r="BT106" s="188"/>
      <c r="BU106" s="188"/>
      <c r="BV106" s="188"/>
    </row>
    <row r="107" spans="1:74" s="189" customFormat="1" ht="25.5" x14ac:dyDescent="0.2">
      <c r="A107" s="187" t="s">
        <v>546</v>
      </c>
      <c r="B107" s="129" t="s">
        <v>547</v>
      </c>
      <c r="C107" s="118">
        <f>+C102*1.7982%</f>
        <v>0</v>
      </c>
      <c r="D107" s="118">
        <f t="shared" ref="D107:N107" si="85">+D102*1.7982%</f>
        <v>0</v>
      </c>
      <c r="E107" s="118">
        <f t="shared" si="85"/>
        <v>0</v>
      </c>
      <c r="F107" s="118">
        <f t="shared" si="85"/>
        <v>0</v>
      </c>
      <c r="G107" s="118">
        <f t="shared" si="85"/>
        <v>0</v>
      </c>
      <c r="H107" s="118">
        <f t="shared" si="85"/>
        <v>0</v>
      </c>
      <c r="I107" s="118">
        <f t="shared" si="85"/>
        <v>0</v>
      </c>
      <c r="J107" s="118">
        <f t="shared" si="85"/>
        <v>0</v>
      </c>
      <c r="K107" s="118">
        <f t="shared" si="85"/>
        <v>0</v>
      </c>
      <c r="L107" s="118">
        <f t="shared" si="85"/>
        <v>0</v>
      </c>
      <c r="M107" s="118">
        <f t="shared" si="85"/>
        <v>0</v>
      </c>
      <c r="N107" s="118">
        <f t="shared" si="85"/>
        <v>0</v>
      </c>
      <c r="O107" s="131">
        <f t="shared" si="59"/>
        <v>0</v>
      </c>
      <c r="P107" s="188"/>
      <c r="Q107" s="188"/>
      <c r="R107" s="188"/>
      <c r="S107" s="188"/>
      <c r="T107" s="188"/>
      <c r="U107" s="188"/>
      <c r="V107" s="188"/>
      <c r="W107" s="188"/>
      <c r="X107" s="188"/>
      <c r="Y107" s="188"/>
      <c r="Z107" s="188"/>
      <c r="AA107" s="188"/>
      <c r="AB107" s="188"/>
      <c r="AC107" s="188"/>
      <c r="AD107" s="188"/>
      <c r="AE107" s="188"/>
      <c r="AF107" s="188"/>
      <c r="AG107" s="188"/>
      <c r="AH107" s="188"/>
      <c r="AI107" s="188"/>
      <c r="AJ107" s="188"/>
      <c r="AK107" s="188"/>
      <c r="AL107" s="188"/>
      <c r="AM107" s="188"/>
      <c r="AN107" s="188"/>
      <c r="AO107" s="188"/>
      <c r="AP107" s="188"/>
      <c r="AQ107" s="188"/>
      <c r="AR107" s="188"/>
      <c r="AS107" s="188"/>
      <c r="AT107" s="188"/>
      <c r="AU107" s="188"/>
      <c r="AV107" s="188"/>
      <c r="AW107" s="188"/>
      <c r="AX107" s="188"/>
      <c r="AY107" s="188"/>
      <c r="AZ107" s="188"/>
      <c r="BA107" s="188"/>
      <c r="BB107" s="188"/>
      <c r="BC107" s="188"/>
      <c r="BD107" s="188"/>
      <c r="BE107" s="188"/>
      <c r="BF107" s="188"/>
      <c r="BG107" s="188"/>
      <c r="BH107" s="188"/>
      <c r="BI107" s="188"/>
      <c r="BJ107" s="188"/>
      <c r="BK107" s="188"/>
      <c r="BL107" s="188"/>
      <c r="BM107" s="188"/>
      <c r="BN107" s="188"/>
      <c r="BO107" s="188"/>
      <c r="BP107" s="188"/>
      <c r="BQ107" s="188"/>
      <c r="BR107" s="188"/>
      <c r="BS107" s="188"/>
      <c r="BT107" s="188"/>
      <c r="BU107" s="188"/>
      <c r="BV107" s="188"/>
    </row>
    <row r="108" spans="1:74" s="189" customFormat="1" ht="38.25" x14ac:dyDescent="0.2">
      <c r="A108" s="187" t="s">
        <v>548</v>
      </c>
      <c r="B108" s="192" t="s">
        <v>549</v>
      </c>
      <c r="C108" s="118">
        <f>+C102*0.881118%</f>
        <v>0</v>
      </c>
      <c r="D108" s="118">
        <f t="shared" ref="D108:N108" si="86">+D102*0.881118%</f>
        <v>0</v>
      </c>
      <c r="E108" s="118">
        <f t="shared" si="86"/>
        <v>0</v>
      </c>
      <c r="F108" s="118">
        <f t="shared" si="86"/>
        <v>0</v>
      </c>
      <c r="G108" s="118">
        <f t="shared" si="86"/>
        <v>0</v>
      </c>
      <c r="H108" s="118">
        <f t="shared" si="86"/>
        <v>0</v>
      </c>
      <c r="I108" s="118">
        <f t="shared" si="86"/>
        <v>0</v>
      </c>
      <c r="J108" s="118">
        <f t="shared" si="86"/>
        <v>0</v>
      </c>
      <c r="K108" s="118">
        <f t="shared" si="86"/>
        <v>0</v>
      </c>
      <c r="L108" s="118">
        <f t="shared" si="86"/>
        <v>0</v>
      </c>
      <c r="M108" s="118">
        <f t="shared" si="86"/>
        <v>0</v>
      </c>
      <c r="N108" s="118">
        <f t="shared" si="86"/>
        <v>0</v>
      </c>
      <c r="O108" s="131">
        <f t="shared" si="59"/>
        <v>0</v>
      </c>
      <c r="P108" s="188"/>
      <c r="Q108" s="188"/>
      <c r="R108" s="188"/>
      <c r="S108" s="188"/>
      <c r="T108" s="188"/>
      <c r="U108" s="188"/>
      <c r="V108" s="188"/>
      <c r="W108" s="188"/>
      <c r="X108" s="188"/>
      <c r="Y108" s="188"/>
      <c r="Z108" s="188"/>
      <c r="AA108" s="188"/>
      <c r="AB108" s="188"/>
      <c r="AC108" s="188"/>
      <c r="AD108" s="188"/>
      <c r="AE108" s="188"/>
      <c r="AF108" s="188"/>
      <c r="AG108" s="188"/>
      <c r="AH108" s="188"/>
      <c r="AI108" s="188"/>
      <c r="AJ108" s="188"/>
      <c r="AK108" s="188"/>
      <c r="AL108" s="188"/>
      <c r="AM108" s="188"/>
      <c r="AN108" s="188"/>
      <c r="AO108" s="188"/>
      <c r="AP108" s="188"/>
      <c r="AQ108" s="188"/>
      <c r="AR108" s="188"/>
      <c r="AS108" s="188"/>
      <c r="AT108" s="188"/>
      <c r="AU108" s="188"/>
      <c r="AV108" s="188"/>
      <c r="AW108" s="188"/>
      <c r="AX108" s="188"/>
      <c r="AY108" s="188"/>
      <c r="AZ108" s="188"/>
      <c r="BA108" s="188"/>
      <c r="BB108" s="188"/>
      <c r="BC108" s="188"/>
      <c r="BD108" s="188"/>
      <c r="BE108" s="188"/>
      <c r="BF108" s="188"/>
      <c r="BG108" s="188"/>
      <c r="BH108" s="188"/>
      <c r="BI108" s="188"/>
      <c r="BJ108" s="188"/>
      <c r="BK108" s="188"/>
      <c r="BL108" s="188"/>
      <c r="BM108" s="188"/>
      <c r="BN108" s="188"/>
      <c r="BO108" s="188"/>
      <c r="BP108" s="188"/>
      <c r="BQ108" s="188"/>
      <c r="BR108" s="188"/>
      <c r="BS108" s="188"/>
      <c r="BT108" s="188"/>
      <c r="BU108" s="188"/>
      <c r="BV108" s="188"/>
    </row>
    <row r="109" spans="1:74" s="126" customFormat="1" ht="25.5" x14ac:dyDescent="0.2">
      <c r="A109" s="184" t="s">
        <v>550</v>
      </c>
      <c r="B109" s="185" t="s">
        <v>908</v>
      </c>
      <c r="C109" s="117"/>
      <c r="D109" s="117"/>
      <c r="E109" s="117"/>
      <c r="F109" s="117"/>
      <c r="G109" s="117"/>
      <c r="H109" s="117"/>
      <c r="I109" s="117"/>
      <c r="J109" s="117"/>
      <c r="K109" s="117"/>
      <c r="L109" s="117"/>
      <c r="M109" s="117"/>
      <c r="N109" s="117"/>
      <c r="O109" s="131">
        <f t="shared" si="59"/>
        <v>0</v>
      </c>
      <c r="P109" s="125"/>
      <c r="Q109" s="125"/>
      <c r="R109" s="125"/>
      <c r="S109" s="125"/>
      <c r="T109" s="125"/>
      <c r="U109" s="125"/>
      <c r="V109" s="125"/>
      <c r="W109" s="125"/>
      <c r="X109" s="125"/>
      <c r="Y109" s="125"/>
      <c r="Z109" s="125"/>
      <c r="AA109" s="125"/>
      <c r="AB109" s="125"/>
      <c r="AC109" s="125"/>
      <c r="AD109" s="125"/>
      <c r="AE109" s="125"/>
      <c r="AF109" s="125"/>
      <c r="AG109" s="125"/>
      <c r="AH109" s="125"/>
      <c r="AI109" s="125"/>
      <c r="AJ109" s="125"/>
      <c r="AK109" s="125"/>
      <c r="AL109" s="125"/>
      <c r="AM109" s="125"/>
      <c r="AN109" s="125"/>
      <c r="AO109" s="125"/>
      <c r="AP109" s="125"/>
      <c r="AQ109" s="125"/>
      <c r="AR109" s="125"/>
      <c r="AS109" s="125"/>
      <c r="AT109" s="125"/>
      <c r="AU109" s="125"/>
      <c r="AV109" s="125"/>
      <c r="AW109" s="125"/>
      <c r="AX109" s="125"/>
      <c r="AY109" s="125"/>
      <c r="AZ109" s="125"/>
      <c r="BA109" s="125"/>
      <c r="BB109" s="125"/>
      <c r="BC109" s="125"/>
      <c r="BD109" s="125"/>
      <c r="BE109" s="125"/>
      <c r="BF109" s="125"/>
      <c r="BG109" s="125"/>
      <c r="BH109" s="125"/>
      <c r="BI109" s="125"/>
      <c r="BJ109" s="125"/>
      <c r="BK109" s="125"/>
      <c r="BL109" s="125"/>
      <c r="BM109" s="125"/>
      <c r="BN109" s="125"/>
      <c r="BO109" s="125"/>
      <c r="BP109" s="125"/>
      <c r="BQ109" s="125"/>
      <c r="BR109" s="125"/>
      <c r="BS109" s="125"/>
      <c r="BT109" s="125"/>
      <c r="BU109" s="125"/>
      <c r="BV109" s="125"/>
    </row>
    <row r="110" spans="1:74" s="189" customFormat="1" ht="25.5" x14ac:dyDescent="0.2">
      <c r="A110" s="187" t="s">
        <v>551</v>
      </c>
      <c r="B110" s="192" t="s">
        <v>552</v>
      </c>
      <c r="C110" s="118">
        <f>+C109*87.230682%</f>
        <v>0</v>
      </c>
      <c r="D110" s="118">
        <f t="shared" ref="D110:N110" si="87">+D109*87.230682%</f>
        <v>0</v>
      </c>
      <c r="E110" s="118">
        <f t="shared" si="87"/>
        <v>0</v>
      </c>
      <c r="F110" s="118">
        <f t="shared" si="87"/>
        <v>0</v>
      </c>
      <c r="G110" s="118">
        <f t="shared" si="87"/>
        <v>0</v>
      </c>
      <c r="H110" s="118">
        <f t="shared" si="87"/>
        <v>0</v>
      </c>
      <c r="I110" s="118">
        <f t="shared" si="87"/>
        <v>0</v>
      </c>
      <c r="J110" s="118">
        <f t="shared" si="87"/>
        <v>0</v>
      </c>
      <c r="K110" s="118">
        <f t="shared" si="87"/>
        <v>0</v>
      </c>
      <c r="L110" s="118">
        <f t="shared" si="87"/>
        <v>0</v>
      </c>
      <c r="M110" s="118">
        <f t="shared" si="87"/>
        <v>0</v>
      </c>
      <c r="N110" s="118">
        <f t="shared" si="87"/>
        <v>0</v>
      </c>
      <c r="O110" s="131">
        <f t="shared" si="59"/>
        <v>0</v>
      </c>
      <c r="P110" s="188"/>
      <c r="Q110" s="188"/>
      <c r="R110" s="188"/>
      <c r="S110" s="188"/>
      <c r="T110" s="188"/>
      <c r="U110" s="188"/>
      <c r="V110" s="188"/>
      <c r="W110" s="188"/>
      <c r="X110" s="188"/>
      <c r="Y110" s="188"/>
      <c r="Z110" s="188"/>
      <c r="AA110" s="188"/>
      <c r="AB110" s="188"/>
      <c r="AC110" s="188"/>
      <c r="AD110" s="188"/>
      <c r="AE110" s="188"/>
      <c r="AF110" s="188"/>
      <c r="AG110" s="188"/>
      <c r="AH110" s="188"/>
      <c r="AI110" s="188"/>
      <c r="AJ110" s="188"/>
      <c r="AK110" s="188"/>
      <c r="AL110" s="188"/>
      <c r="AM110" s="188"/>
      <c r="AN110" s="188"/>
      <c r="AO110" s="188"/>
      <c r="AP110" s="188"/>
      <c r="AQ110" s="188"/>
      <c r="AR110" s="188"/>
      <c r="AS110" s="188"/>
      <c r="AT110" s="188"/>
      <c r="AU110" s="188"/>
      <c r="AV110" s="188"/>
      <c r="AW110" s="188"/>
      <c r="AX110" s="188"/>
      <c r="AY110" s="188"/>
      <c r="AZ110" s="188"/>
      <c r="BA110" s="188"/>
      <c r="BB110" s="188"/>
      <c r="BC110" s="188"/>
      <c r="BD110" s="188"/>
      <c r="BE110" s="188"/>
      <c r="BF110" s="188"/>
      <c r="BG110" s="188"/>
      <c r="BH110" s="188"/>
      <c r="BI110" s="188"/>
      <c r="BJ110" s="188"/>
      <c r="BK110" s="188"/>
      <c r="BL110" s="188"/>
      <c r="BM110" s="188"/>
      <c r="BN110" s="188"/>
      <c r="BO110" s="188"/>
      <c r="BP110" s="188"/>
      <c r="BQ110" s="188"/>
      <c r="BR110" s="188"/>
      <c r="BS110" s="188"/>
      <c r="BT110" s="188"/>
      <c r="BU110" s="188"/>
      <c r="BV110" s="188"/>
    </row>
    <row r="111" spans="1:74" s="189" customFormat="1" ht="25.5" x14ac:dyDescent="0.2">
      <c r="A111" s="187" t="s">
        <v>553</v>
      </c>
      <c r="B111" s="129" t="s">
        <v>554</v>
      </c>
      <c r="C111" s="118">
        <f>+C109*0.1%</f>
        <v>0</v>
      </c>
      <c r="D111" s="118">
        <f t="shared" ref="D111:N111" si="88">+D109*0.1%</f>
        <v>0</v>
      </c>
      <c r="E111" s="118">
        <f t="shared" si="88"/>
        <v>0</v>
      </c>
      <c r="F111" s="118">
        <f t="shared" si="88"/>
        <v>0</v>
      </c>
      <c r="G111" s="118">
        <f t="shared" si="88"/>
        <v>0</v>
      </c>
      <c r="H111" s="118">
        <f t="shared" si="88"/>
        <v>0</v>
      </c>
      <c r="I111" s="118">
        <f t="shared" si="88"/>
        <v>0</v>
      </c>
      <c r="J111" s="118">
        <f t="shared" si="88"/>
        <v>0</v>
      </c>
      <c r="K111" s="118">
        <f t="shared" si="88"/>
        <v>0</v>
      </c>
      <c r="L111" s="118">
        <f t="shared" si="88"/>
        <v>0</v>
      </c>
      <c r="M111" s="118">
        <f t="shared" si="88"/>
        <v>0</v>
      </c>
      <c r="N111" s="118">
        <f t="shared" si="88"/>
        <v>0</v>
      </c>
      <c r="O111" s="131">
        <f t="shared" si="59"/>
        <v>0</v>
      </c>
      <c r="P111" s="188"/>
      <c r="Q111" s="188"/>
      <c r="R111" s="188"/>
      <c r="S111" s="188"/>
      <c r="T111" s="188"/>
      <c r="U111" s="188"/>
      <c r="V111" s="188"/>
      <c r="W111" s="188"/>
      <c r="X111" s="188"/>
      <c r="Y111" s="188"/>
      <c r="Z111" s="188"/>
      <c r="AA111" s="188"/>
      <c r="AB111" s="188"/>
      <c r="AC111" s="188"/>
      <c r="AD111" s="188"/>
      <c r="AE111" s="188"/>
      <c r="AF111" s="188"/>
      <c r="AG111" s="188"/>
      <c r="AH111" s="188"/>
      <c r="AI111" s="188"/>
      <c r="AJ111" s="188"/>
      <c r="AK111" s="188"/>
      <c r="AL111" s="188"/>
      <c r="AM111" s="188"/>
      <c r="AN111" s="188"/>
      <c r="AO111" s="188"/>
      <c r="AP111" s="188"/>
      <c r="AQ111" s="188"/>
      <c r="AR111" s="188"/>
      <c r="AS111" s="188"/>
      <c r="AT111" s="188"/>
      <c r="AU111" s="188"/>
      <c r="AV111" s="188"/>
      <c r="AW111" s="188"/>
      <c r="AX111" s="188"/>
      <c r="AY111" s="188"/>
      <c r="AZ111" s="188"/>
      <c r="BA111" s="188"/>
      <c r="BB111" s="188"/>
      <c r="BC111" s="188"/>
      <c r="BD111" s="188"/>
      <c r="BE111" s="188"/>
      <c r="BF111" s="188"/>
      <c r="BG111" s="188"/>
      <c r="BH111" s="188"/>
      <c r="BI111" s="188"/>
      <c r="BJ111" s="188"/>
      <c r="BK111" s="188"/>
      <c r="BL111" s="188"/>
      <c r="BM111" s="188"/>
      <c r="BN111" s="188"/>
      <c r="BO111" s="188"/>
      <c r="BP111" s="188"/>
      <c r="BQ111" s="188"/>
      <c r="BR111" s="188"/>
      <c r="BS111" s="188"/>
      <c r="BT111" s="188"/>
      <c r="BU111" s="188"/>
      <c r="BV111" s="188"/>
    </row>
    <row r="112" spans="1:74" s="189" customFormat="1" x14ac:dyDescent="0.2">
      <c r="A112" s="187" t="s">
        <v>555</v>
      </c>
      <c r="B112" s="191" t="s">
        <v>556</v>
      </c>
      <c r="C112" s="118">
        <f>+C109*9.99%</f>
        <v>0</v>
      </c>
      <c r="D112" s="118">
        <f t="shared" ref="D112:N112" si="89">+D109*9.99%</f>
        <v>0</v>
      </c>
      <c r="E112" s="118">
        <f t="shared" si="89"/>
        <v>0</v>
      </c>
      <c r="F112" s="118">
        <f t="shared" si="89"/>
        <v>0</v>
      </c>
      <c r="G112" s="118">
        <f t="shared" si="89"/>
        <v>0</v>
      </c>
      <c r="H112" s="118">
        <f t="shared" si="89"/>
        <v>0</v>
      </c>
      <c r="I112" s="118">
        <f t="shared" si="89"/>
        <v>0</v>
      </c>
      <c r="J112" s="118">
        <f t="shared" si="89"/>
        <v>0</v>
      </c>
      <c r="K112" s="118">
        <f t="shared" si="89"/>
        <v>0</v>
      </c>
      <c r="L112" s="118">
        <f t="shared" si="89"/>
        <v>0</v>
      </c>
      <c r="M112" s="118">
        <f t="shared" si="89"/>
        <v>0</v>
      </c>
      <c r="N112" s="118">
        <f t="shared" si="89"/>
        <v>0</v>
      </c>
      <c r="O112" s="131">
        <f t="shared" si="59"/>
        <v>0</v>
      </c>
      <c r="P112" s="188"/>
      <c r="Q112" s="188"/>
      <c r="R112" s="188"/>
      <c r="S112" s="188"/>
      <c r="T112" s="188"/>
      <c r="U112" s="188"/>
      <c r="V112" s="188"/>
      <c r="W112" s="188"/>
      <c r="X112" s="188"/>
      <c r="Y112" s="188"/>
      <c r="Z112" s="188"/>
      <c r="AA112" s="188"/>
      <c r="AB112" s="188"/>
      <c r="AC112" s="188"/>
      <c r="AD112" s="188"/>
      <c r="AE112" s="188"/>
      <c r="AF112" s="188"/>
      <c r="AG112" s="188"/>
      <c r="AH112" s="188"/>
      <c r="AI112" s="188"/>
      <c r="AJ112" s="188"/>
      <c r="AK112" s="188"/>
      <c r="AL112" s="188"/>
      <c r="AM112" s="188"/>
      <c r="AN112" s="188"/>
      <c r="AO112" s="188"/>
      <c r="AP112" s="188"/>
      <c r="AQ112" s="188"/>
      <c r="AR112" s="188"/>
      <c r="AS112" s="188"/>
      <c r="AT112" s="188"/>
      <c r="AU112" s="188"/>
      <c r="AV112" s="188"/>
      <c r="AW112" s="188"/>
      <c r="AX112" s="188"/>
      <c r="AY112" s="188"/>
      <c r="AZ112" s="188"/>
      <c r="BA112" s="188"/>
      <c r="BB112" s="188"/>
      <c r="BC112" s="188"/>
      <c r="BD112" s="188"/>
      <c r="BE112" s="188"/>
      <c r="BF112" s="188"/>
      <c r="BG112" s="188"/>
      <c r="BH112" s="188"/>
      <c r="BI112" s="188"/>
      <c r="BJ112" s="188"/>
      <c r="BK112" s="188"/>
      <c r="BL112" s="188"/>
      <c r="BM112" s="188"/>
      <c r="BN112" s="188"/>
      <c r="BO112" s="188"/>
      <c r="BP112" s="188"/>
      <c r="BQ112" s="188"/>
      <c r="BR112" s="188"/>
      <c r="BS112" s="188"/>
      <c r="BT112" s="188"/>
      <c r="BU112" s="188"/>
      <c r="BV112" s="188"/>
    </row>
    <row r="113" spans="1:74" s="189" customFormat="1" ht="38.25" x14ac:dyDescent="0.2">
      <c r="A113" s="187" t="s">
        <v>557</v>
      </c>
      <c r="B113" s="129" t="s">
        <v>1364</v>
      </c>
      <c r="C113" s="118">
        <f>+C109*0%</f>
        <v>0</v>
      </c>
      <c r="D113" s="118">
        <f t="shared" ref="D113:N113" si="90">+D109*0%</f>
        <v>0</v>
      </c>
      <c r="E113" s="118">
        <f t="shared" si="90"/>
        <v>0</v>
      </c>
      <c r="F113" s="118">
        <f t="shared" si="90"/>
        <v>0</v>
      </c>
      <c r="G113" s="118">
        <f t="shared" si="90"/>
        <v>0</v>
      </c>
      <c r="H113" s="118">
        <f t="shared" si="90"/>
        <v>0</v>
      </c>
      <c r="I113" s="118">
        <f t="shared" si="90"/>
        <v>0</v>
      </c>
      <c r="J113" s="118">
        <f t="shared" si="90"/>
        <v>0</v>
      </c>
      <c r="K113" s="118">
        <f t="shared" si="90"/>
        <v>0</v>
      </c>
      <c r="L113" s="118">
        <f t="shared" si="90"/>
        <v>0</v>
      </c>
      <c r="M113" s="118">
        <f t="shared" si="90"/>
        <v>0</v>
      </c>
      <c r="N113" s="118">
        <f t="shared" si="90"/>
        <v>0</v>
      </c>
      <c r="O113" s="131">
        <f t="shared" si="59"/>
        <v>0</v>
      </c>
      <c r="P113" s="188"/>
      <c r="Q113" s="188"/>
      <c r="R113" s="188"/>
      <c r="S113" s="188"/>
      <c r="T113" s="188"/>
      <c r="U113" s="188"/>
      <c r="V113" s="188"/>
      <c r="W113" s="188"/>
      <c r="X113" s="188"/>
      <c r="Y113" s="188"/>
      <c r="Z113" s="188"/>
      <c r="AA113" s="188"/>
      <c r="AB113" s="188"/>
      <c r="AC113" s="188"/>
      <c r="AD113" s="188"/>
      <c r="AE113" s="188"/>
      <c r="AF113" s="188"/>
      <c r="AG113" s="188"/>
      <c r="AH113" s="188"/>
      <c r="AI113" s="188"/>
      <c r="AJ113" s="188"/>
      <c r="AK113" s="188"/>
      <c r="AL113" s="188"/>
      <c r="AM113" s="188"/>
      <c r="AN113" s="188"/>
      <c r="AO113" s="188"/>
      <c r="AP113" s="188"/>
      <c r="AQ113" s="188"/>
      <c r="AR113" s="188"/>
      <c r="AS113" s="188"/>
      <c r="AT113" s="188"/>
      <c r="AU113" s="188"/>
      <c r="AV113" s="188"/>
      <c r="AW113" s="188"/>
      <c r="AX113" s="188"/>
      <c r="AY113" s="188"/>
      <c r="AZ113" s="188"/>
      <c r="BA113" s="188"/>
      <c r="BB113" s="188"/>
      <c r="BC113" s="188"/>
      <c r="BD113" s="188"/>
      <c r="BE113" s="188"/>
      <c r="BF113" s="188"/>
      <c r="BG113" s="188"/>
      <c r="BH113" s="188"/>
      <c r="BI113" s="188"/>
      <c r="BJ113" s="188"/>
      <c r="BK113" s="188"/>
      <c r="BL113" s="188"/>
      <c r="BM113" s="188"/>
      <c r="BN113" s="188"/>
      <c r="BO113" s="188"/>
      <c r="BP113" s="188"/>
      <c r="BQ113" s="188"/>
      <c r="BR113" s="188"/>
      <c r="BS113" s="188"/>
      <c r="BT113" s="188"/>
      <c r="BU113" s="188"/>
      <c r="BV113" s="188"/>
    </row>
    <row r="114" spans="1:74" s="189" customFormat="1" ht="25.5" x14ac:dyDescent="0.2">
      <c r="A114" s="187" t="s">
        <v>558</v>
      </c>
      <c r="B114" s="129" t="s">
        <v>559</v>
      </c>
      <c r="C114" s="118">
        <f>+C109*1.7982%</f>
        <v>0</v>
      </c>
      <c r="D114" s="118">
        <f t="shared" ref="D114:N114" si="91">+D109*1.7982%</f>
        <v>0</v>
      </c>
      <c r="E114" s="118">
        <f t="shared" si="91"/>
        <v>0</v>
      </c>
      <c r="F114" s="118">
        <f t="shared" si="91"/>
        <v>0</v>
      </c>
      <c r="G114" s="118">
        <f t="shared" si="91"/>
        <v>0</v>
      </c>
      <c r="H114" s="118">
        <f t="shared" si="91"/>
        <v>0</v>
      </c>
      <c r="I114" s="118">
        <f t="shared" si="91"/>
        <v>0</v>
      </c>
      <c r="J114" s="118">
        <f t="shared" si="91"/>
        <v>0</v>
      </c>
      <c r="K114" s="118">
        <f t="shared" si="91"/>
        <v>0</v>
      </c>
      <c r="L114" s="118">
        <f t="shared" si="91"/>
        <v>0</v>
      </c>
      <c r="M114" s="118">
        <f t="shared" si="91"/>
        <v>0</v>
      </c>
      <c r="N114" s="118">
        <f t="shared" si="91"/>
        <v>0</v>
      </c>
      <c r="O114" s="131">
        <f t="shared" si="59"/>
        <v>0</v>
      </c>
      <c r="P114" s="188"/>
      <c r="Q114" s="188"/>
      <c r="R114" s="188"/>
      <c r="S114" s="188"/>
      <c r="T114" s="188"/>
      <c r="U114" s="188"/>
      <c r="V114" s="188"/>
      <c r="W114" s="188"/>
      <c r="X114" s="188"/>
      <c r="Y114" s="188"/>
      <c r="Z114" s="188"/>
      <c r="AA114" s="188"/>
      <c r="AB114" s="188"/>
      <c r="AC114" s="188"/>
      <c r="AD114" s="188"/>
      <c r="AE114" s="188"/>
      <c r="AF114" s="188"/>
      <c r="AG114" s="188"/>
      <c r="AH114" s="188"/>
      <c r="AI114" s="188"/>
      <c r="AJ114" s="188"/>
      <c r="AK114" s="188"/>
      <c r="AL114" s="188"/>
      <c r="AM114" s="188"/>
      <c r="AN114" s="188"/>
      <c r="AO114" s="188"/>
      <c r="AP114" s="188"/>
      <c r="AQ114" s="188"/>
      <c r="AR114" s="188"/>
      <c r="AS114" s="188"/>
      <c r="AT114" s="188"/>
      <c r="AU114" s="188"/>
      <c r="AV114" s="188"/>
      <c r="AW114" s="188"/>
      <c r="AX114" s="188"/>
      <c r="AY114" s="188"/>
      <c r="AZ114" s="188"/>
      <c r="BA114" s="188"/>
      <c r="BB114" s="188"/>
      <c r="BC114" s="188"/>
      <c r="BD114" s="188"/>
      <c r="BE114" s="188"/>
      <c r="BF114" s="188"/>
      <c r="BG114" s="188"/>
      <c r="BH114" s="188"/>
      <c r="BI114" s="188"/>
      <c r="BJ114" s="188"/>
      <c r="BK114" s="188"/>
      <c r="BL114" s="188"/>
      <c r="BM114" s="188"/>
      <c r="BN114" s="188"/>
      <c r="BO114" s="188"/>
      <c r="BP114" s="188"/>
      <c r="BQ114" s="188"/>
      <c r="BR114" s="188"/>
      <c r="BS114" s="188"/>
      <c r="BT114" s="188"/>
      <c r="BU114" s="188"/>
      <c r="BV114" s="188"/>
    </row>
    <row r="115" spans="1:74" s="189" customFormat="1" ht="38.25" x14ac:dyDescent="0.2">
      <c r="A115" s="187" t="s">
        <v>560</v>
      </c>
      <c r="B115" s="192" t="s">
        <v>561</v>
      </c>
      <c r="C115" s="118">
        <f>+C109*0.881118%</f>
        <v>0</v>
      </c>
      <c r="D115" s="118">
        <f t="shared" ref="D115:N115" si="92">+D109*0.881118%</f>
        <v>0</v>
      </c>
      <c r="E115" s="118">
        <f t="shared" si="92"/>
        <v>0</v>
      </c>
      <c r="F115" s="118">
        <f t="shared" si="92"/>
        <v>0</v>
      </c>
      <c r="G115" s="118">
        <f t="shared" si="92"/>
        <v>0</v>
      </c>
      <c r="H115" s="118">
        <f t="shared" si="92"/>
        <v>0</v>
      </c>
      <c r="I115" s="118">
        <f t="shared" si="92"/>
        <v>0</v>
      </c>
      <c r="J115" s="118">
        <f t="shared" si="92"/>
        <v>0</v>
      </c>
      <c r="K115" s="118">
        <f t="shared" si="92"/>
        <v>0</v>
      </c>
      <c r="L115" s="118">
        <f t="shared" si="92"/>
        <v>0</v>
      </c>
      <c r="M115" s="118">
        <f t="shared" si="92"/>
        <v>0</v>
      </c>
      <c r="N115" s="118">
        <f t="shared" si="92"/>
        <v>0</v>
      </c>
      <c r="O115" s="131">
        <f t="shared" si="59"/>
        <v>0</v>
      </c>
      <c r="P115" s="188"/>
      <c r="Q115" s="188"/>
      <c r="R115" s="188"/>
      <c r="S115" s="188"/>
      <c r="T115" s="188"/>
      <c r="U115" s="188"/>
      <c r="V115" s="188"/>
      <c r="W115" s="188"/>
      <c r="X115" s="188"/>
      <c r="Y115" s="188"/>
      <c r="Z115" s="188"/>
      <c r="AA115" s="188"/>
      <c r="AB115" s="188"/>
      <c r="AC115" s="188"/>
      <c r="AD115" s="188"/>
      <c r="AE115" s="188"/>
      <c r="AF115" s="188"/>
      <c r="AG115" s="188"/>
      <c r="AH115" s="188"/>
      <c r="AI115" s="188"/>
      <c r="AJ115" s="188"/>
      <c r="AK115" s="188"/>
      <c r="AL115" s="188"/>
      <c r="AM115" s="188"/>
      <c r="AN115" s="188"/>
      <c r="AO115" s="188"/>
      <c r="AP115" s="188"/>
      <c r="AQ115" s="188"/>
      <c r="AR115" s="188"/>
      <c r="AS115" s="188"/>
      <c r="AT115" s="188"/>
      <c r="AU115" s="188"/>
      <c r="AV115" s="188"/>
      <c r="AW115" s="188"/>
      <c r="AX115" s="188"/>
      <c r="AY115" s="188"/>
      <c r="AZ115" s="188"/>
      <c r="BA115" s="188"/>
      <c r="BB115" s="188"/>
      <c r="BC115" s="188"/>
      <c r="BD115" s="188"/>
      <c r="BE115" s="188"/>
      <c r="BF115" s="188"/>
      <c r="BG115" s="188"/>
      <c r="BH115" s="188"/>
      <c r="BI115" s="188"/>
      <c r="BJ115" s="188"/>
      <c r="BK115" s="188"/>
      <c r="BL115" s="188"/>
      <c r="BM115" s="188"/>
      <c r="BN115" s="188"/>
      <c r="BO115" s="188"/>
      <c r="BP115" s="188"/>
      <c r="BQ115" s="188"/>
      <c r="BR115" s="188"/>
      <c r="BS115" s="188"/>
      <c r="BT115" s="188"/>
      <c r="BU115" s="188"/>
      <c r="BV115" s="188"/>
    </row>
    <row r="116" spans="1:74" s="126" customFormat="1" x14ac:dyDescent="0.2">
      <c r="A116" s="184" t="s">
        <v>562</v>
      </c>
      <c r="B116" s="185" t="s">
        <v>563</v>
      </c>
      <c r="C116" s="117"/>
      <c r="D116" s="117"/>
      <c r="E116" s="117"/>
      <c r="F116" s="117"/>
      <c r="G116" s="117"/>
      <c r="H116" s="117"/>
      <c r="I116" s="117"/>
      <c r="J116" s="117"/>
      <c r="K116" s="117"/>
      <c r="L116" s="117"/>
      <c r="M116" s="117"/>
      <c r="N116" s="117"/>
      <c r="O116" s="131">
        <f t="shared" si="59"/>
        <v>0</v>
      </c>
      <c r="P116" s="125"/>
      <c r="Q116" s="125"/>
      <c r="R116" s="125"/>
      <c r="S116" s="125"/>
      <c r="T116" s="125"/>
      <c r="U116" s="125"/>
      <c r="V116" s="125"/>
      <c r="W116" s="125"/>
      <c r="X116" s="125"/>
      <c r="Y116" s="125"/>
      <c r="Z116" s="125"/>
      <c r="AA116" s="125"/>
      <c r="AB116" s="125"/>
      <c r="AC116" s="125"/>
      <c r="AD116" s="125"/>
      <c r="AE116" s="125"/>
      <c r="AF116" s="125"/>
      <c r="AG116" s="125"/>
      <c r="AH116" s="125"/>
      <c r="AI116" s="125"/>
      <c r="AJ116" s="125"/>
      <c r="AK116" s="125"/>
      <c r="AL116" s="125"/>
      <c r="AM116" s="125"/>
      <c r="AN116" s="125"/>
      <c r="AO116" s="125"/>
      <c r="AP116" s="125"/>
      <c r="AQ116" s="125"/>
      <c r="AR116" s="125"/>
      <c r="AS116" s="125"/>
      <c r="AT116" s="125"/>
      <c r="AU116" s="125"/>
      <c r="AV116" s="125"/>
      <c r="AW116" s="125"/>
      <c r="AX116" s="125"/>
      <c r="AY116" s="125"/>
      <c r="AZ116" s="125"/>
      <c r="BA116" s="125"/>
      <c r="BB116" s="125"/>
      <c r="BC116" s="125"/>
      <c r="BD116" s="125"/>
      <c r="BE116" s="125"/>
      <c r="BF116" s="125"/>
      <c r="BG116" s="125"/>
      <c r="BH116" s="125"/>
      <c r="BI116" s="125"/>
      <c r="BJ116" s="125"/>
      <c r="BK116" s="125"/>
      <c r="BL116" s="125"/>
      <c r="BM116" s="125"/>
      <c r="BN116" s="125"/>
      <c r="BO116" s="125"/>
      <c r="BP116" s="125"/>
      <c r="BQ116" s="125"/>
      <c r="BR116" s="125"/>
      <c r="BS116" s="125"/>
      <c r="BT116" s="125"/>
      <c r="BU116" s="125"/>
      <c r="BV116" s="125"/>
    </row>
    <row r="117" spans="1:74" s="189" customFormat="1" ht="25.5" x14ac:dyDescent="0.2">
      <c r="A117" s="187" t="s">
        <v>564</v>
      </c>
      <c r="B117" s="191" t="s">
        <v>565</v>
      </c>
      <c r="C117" s="118">
        <f>+C116*87.230682%</f>
        <v>0</v>
      </c>
      <c r="D117" s="118">
        <f t="shared" ref="D117:N117" si="93">+D116*87.230682%</f>
        <v>0</v>
      </c>
      <c r="E117" s="118">
        <f t="shared" si="93"/>
        <v>0</v>
      </c>
      <c r="F117" s="118">
        <f t="shared" si="93"/>
        <v>0</v>
      </c>
      <c r="G117" s="118">
        <f t="shared" si="93"/>
        <v>0</v>
      </c>
      <c r="H117" s="118">
        <f t="shared" si="93"/>
        <v>0</v>
      </c>
      <c r="I117" s="118">
        <f t="shared" si="93"/>
        <v>0</v>
      </c>
      <c r="J117" s="118">
        <f t="shared" si="93"/>
        <v>0</v>
      </c>
      <c r="K117" s="118">
        <f t="shared" si="93"/>
        <v>0</v>
      </c>
      <c r="L117" s="118">
        <f t="shared" si="93"/>
        <v>0</v>
      </c>
      <c r="M117" s="118">
        <f t="shared" si="93"/>
        <v>0</v>
      </c>
      <c r="N117" s="118">
        <f t="shared" si="93"/>
        <v>0</v>
      </c>
      <c r="O117" s="131">
        <f t="shared" si="59"/>
        <v>0</v>
      </c>
      <c r="P117" s="188"/>
      <c r="Q117" s="188"/>
      <c r="R117" s="188"/>
      <c r="S117" s="188"/>
      <c r="T117" s="188"/>
      <c r="U117" s="188"/>
      <c r="V117" s="188"/>
      <c r="W117" s="188"/>
      <c r="X117" s="188"/>
      <c r="Y117" s="188"/>
      <c r="Z117" s="188"/>
      <c r="AA117" s="188"/>
      <c r="AB117" s="188"/>
      <c r="AC117" s="188"/>
      <c r="AD117" s="188"/>
      <c r="AE117" s="188"/>
      <c r="AF117" s="188"/>
      <c r="AG117" s="188"/>
      <c r="AH117" s="188"/>
      <c r="AI117" s="188"/>
      <c r="AJ117" s="188"/>
      <c r="AK117" s="188"/>
      <c r="AL117" s="188"/>
      <c r="AM117" s="188"/>
      <c r="AN117" s="188"/>
      <c r="AO117" s="188"/>
      <c r="AP117" s="188"/>
      <c r="AQ117" s="188"/>
      <c r="AR117" s="188"/>
      <c r="AS117" s="188"/>
      <c r="AT117" s="188"/>
      <c r="AU117" s="188"/>
      <c r="AV117" s="188"/>
      <c r="AW117" s="188"/>
      <c r="AX117" s="188"/>
      <c r="AY117" s="188"/>
      <c r="AZ117" s="188"/>
      <c r="BA117" s="188"/>
      <c r="BB117" s="188"/>
      <c r="BC117" s="188"/>
      <c r="BD117" s="188"/>
      <c r="BE117" s="188"/>
      <c r="BF117" s="188"/>
      <c r="BG117" s="188"/>
      <c r="BH117" s="188"/>
      <c r="BI117" s="188"/>
      <c r="BJ117" s="188"/>
      <c r="BK117" s="188"/>
      <c r="BL117" s="188"/>
      <c r="BM117" s="188"/>
      <c r="BN117" s="188"/>
      <c r="BO117" s="188"/>
      <c r="BP117" s="188"/>
      <c r="BQ117" s="188"/>
      <c r="BR117" s="188"/>
      <c r="BS117" s="188"/>
      <c r="BT117" s="188"/>
      <c r="BU117" s="188"/>
      <c r="BV117" s="188"/>
    </row>
    <row r="118" spans="1:74" s="189" customFormat="1" x14ac:dyDescent="0.2">
      <c r="A118" s="187" t="s">
        <v>566</v>
      </c>
      <c r="B118" s="129" t="s">
        <v>567</v>
      </c>
      <c r="C118" s="118">
        <f>+C116*0.1%</f>
        <v>0</v>
      </c>
      <c r="D118" s="118">
        <f t="shared" ref="D118:N118" si="94">+D116*0.1%</f>
        <v>0</v>
      </c>
      <c r="E118" s="118">
        <f t="shared" si="94"/>
        <v>0</v>
      </c>
      <c r="F118" s="118">
        <f t="shared" si="94"/>
        <v>0</v>
      </c>
      <c r="G118" s="118">
        <f t="shared" si="94"/>
        <v>0</v>
      </c>
      <c r="H118" s="118">
        <f t="shared" si="94"/>
        <v>0</v>
      </c>
      <c r="I118" s="118">
        <f t="shared" si="94"/>
        <v>0</v>
      </c>
      <c r="J118" s="118">
        <f t="shared" si="94"/>
        <v>0</v>
      </c>
      <c r="K118" s="118">
        <f t="shared" si="94"/>
        <v>0</v>
      </c>
      <c r="L118" s="118">
        <f t="shared" si="94"/>
        <v>0</v>
      </c>
      <c r="M118" s="118">
        <f t="shared" si="94"/>
        <v>0</v>
      </c>
      <c r="N118" s="118">
        <f t="shared" si="94"/>
        <v>0</v>
      </c>
      <c r="O118" s="131">
        <f t="shared" si="59"/>
        <v>0</v>
      </c>
      <c r="P118" s="188"/>
      <c r="Q118" s="188"/>
      <c r="R118" s="188"/>
      <c r="S118" s="188"/>
      <c r="T118" s="188"/>
      <c r="U118" s="188"/>
      <c r="V118" s="188"/>
      <c r="W118" s="188"/>
      <c r="X118" s="188"/>
      <c r="Y118" s="188"/>
      <c r="Z118" s="188"/>
      <c r="AA118" s="188"/>
      <c r="AB118" s="188"/>
      <c r="AC118" s="188"/>
      <c r="AD118" s="188"/>
      <c r="AE118" s="188"/>
      <c r="AF118" s="188"/>
      <c r="AG118" s="188"/>
      <c r="AH118" s="188"/>
      <c r="AI118" s="188"/>
      <c r="AJ118" s="188"/>
      <c r="AK118" s="188"/>
      <c r="AL118" s="188"/>
      <c r="AM118" s="188"/>
      <c r="AN118" s="188"/>
      <c r="AO118" s="188"/>
      <c r="AP118" s="188"/>
      <c r="AQ118" s="188"/>
      <c r="AR118" s="188"/>
      <c r="AS118" s="188"/>
      <c r="AT118" s="188"/>
      <c r="AU118" s="188"/>
      <c r="AV118" s="188"/>
      <c r="AW118" s="188"/>
      <c r="AX118" s="188"/>
      <c r="AY118" s="188"/>
      <c r="AZ118" s="188"/>
      <c r="BA118" s="188"/>
      <c r="BB118" s="188"/>
      <c r="BC118" s="188"/>
      <c r="BD118" s="188"/>
      <c r="BE118" s="188"/>
      <c r="BF118" s="188"/>
      <c r="BG118" s="188"/>
      <c r="BH118" s="188"/>
      <c r="BI118" s="188"/>
      <c r="BJ118" s="188"/>
      <c r="BK118" s="188"/>
      <c r="BL118" s="188"/>
      <c r="BM118" s="188"/>
      <c r="BN118" s="188"/>
      <c r="BO118" s="188"/>
      <c r="BP118" s="188"/>
      <c r="BQ118" s="188"/>
      <c r="BR118" s="188"/>
      <c r="BS118" s="188"/>
      <c r="BT118" s="188"/>
      <c r="BU118" s="188"/>
      <c r="BV118" s="188"/>
    </row>
    <row r="119" spans="1:74" s="126" customFormat="1" x14ac:dyDescent="0.2">
      <c r="A119" s="187" t="s">
        <v>568</v>
      </c>
      <c r="B119" s="192" t="s">
        <v>569</v>
      </c>
      <c r="C119" s="118">
        <f>+C116*9.99%</f>
        <v>0</v>
      </c>
      <c r="D119" s="118">
        <f t="shared" ref="D119:N119" si="95">+D116*9.99%</f>
        <v>0</v>
      </c>
      <c r="E119" s="118">
        <f t="shared" si="95"/>
        <v>0</v>
      </c>
      <c r="F119" s="118">
        <f t="shared" si="95"/>
        <v>0</v>
      </c>
      <c r="G119" s="118">
        <f t="shared" si="95"/>
        <v>0</v>
      </c>
      <c r="H119" s="118">
        <f t="shared" si="95"/>
        <v>0</v>
      </c>
      <c r="I119" s="118">
        <f t="shared" si="95"/>
        <v>0</v>
      </c>
      <c r="J119" s="118">
        <f t="shared" si="95"/>
        <v>0</v>
      </c>
      <c r="K119" s="118">
        <f t="shared" si="95"/>
        <v>0</v>
      </c>
      <c r="L119" s="118">
        <f t="shared" si="95"/>
        <v>0</v>
      </c>
      <c r="M119" s="118">
        <f t="shared" si="95"/>
        <v>0</v>
      </c>
      <c r="N119" s="118">
        <f t="shared" si="95"/>
        <v>0</v>
      </c>
      <c r="O119" s="131">
        <f t="shared" si="59"/>
        <v>0</v>
      </c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  <c r="AA119" s="125"/>
      <c r="AB119" s="125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5"/>
      <c r="BR119" s="125"/>
      <c r="BS119" s="125"/>
      <c r="BT119" s="125"/>
      <c r="BU119" s="125"/>
      <c r="BV119" s="125"/>
    </row>
    <row r="120" spans="1:74" s="189" customFormat="1" ht="38.25" x14ac:dyDescent="0.2">
      <c r="A120" s="187" t="s">
        <v>570</v>
      </c>
      <c r="B120" s="129" t="s">
        <v>1365</v>
      </c>
      <c r="C120" s="118">
        <f>+C116*0%</f>
        <v>0</v>
      </c>
      <c r="D120" s="118">
        <f t="shared" ref="D120:N120" si="96">+D116*0%</f>
        <v>0</v>
      </c>
      <c r="E120" s="118">
        <f t="shared" si="96"/>
        <v>0</v>
      </c>
      <c r="F120" s="118">
        <f t="shared" si="96"/>
        <v>0</v>
      </c>
      <c r="G120" s="118">
        <f t="shared" si="96"/>
        <v>0</v>
      </c>
      <c r="H120" s="118">
        <f t="shared" si="96"/>
        <v>0</v>
      </c>
      <c r="I120" s="118">
        <f t="shared" si="96"/>
        <v>0</v>
      </c>
      <c r="J120" s="118">
        <f t="shared" si="96"/>
        <v>0</v>
      </c>
      <c r="K120" s="118">
        <f t="shared" si="96"/>
        <v>0</v>
      </c>
      <c r="L120" s="118">
        <f t="shared" si="96"/>
        <v>0</v>
      </c>
      <c r="M120" s="118">
        <f t="shared" si="96"/>
        <v>0</v>
      </c>
      <c r="N120" s="118">
        <f t="shared" si="96"/>
        <v>0</v>
      </c>
      <c r="O120" s="131">
        <f t="shared" si="59"/>
        <v>0</v>
      </c>
      <c r="P120" s="188"/>
      <c r="Q120" s="188"/>
      <c r="R120" s="188"/>
      <c r="S120" s="188"/>
      <c r="T120" s="188"/>
      <c r="U120" s="188"/>
      <c r="V120" s="188"/>
      <c r="W120" s="188"/>
      <c r="X120" s="188"/>
      <c r="Y120" s="188"/>
      <c r="Z120" s="188"/>
      <c r="AA120" s="188"/>
      <c r="AB120" s="188"/>
      <c r="AC120" s="188"/>
      <c r="AD120" s="188"/>
      <c r="AE120" s="188"/>
      <c r="AF120" s="188"/>
      <c r="AG120" s="188"/>
      <c r="AH120" s="188"/>
      <c r="AI120" s="188"/>
      <c r="AJ120" s="188"/>
      <c r="AK120" s="188"/>
      <c r="AL120" s="188"/>
      <c r="AM120" s="188"/>
      <c r="AN120" s="188"/>
      <c r="AO120" s="188"/>
      <c r="AP120" s="188"/>
      <c r="AQ120" s="188"/>
      <c r="AR120" s="188"/>
      <c r="AS120" s="188"/>
      <c r="AT120" s="188"/>
      <c r="AU120" s="188"/>
      <c r="AV120" s="188"/>
      <c r="AW120" s="188"/>
      <c r="AX120" s="188"/>
      <c r="AY120" s="188"/>
      <c r="AZ120" s="188"/>
      <c r="BA120" s="188"/>
      <c r="BB120" s="188"/>
      <c r="BC120" s="188"/>
      <c r="BD120" s="188"/>
      <c r="BE120" s="188"/>
      <c r="BF120" s="188"/>
      <c r="BG120" s="188"/>
      <c r="BH120" s="188"/>
      <c r="BI120" s="188"/>
      <c r="BJ120" s="188"/>
      <c r="BK120" s="188"/>
      <c r="BL120" s="188"/>
      <c r="BM120" s="188"/>
      <c r="BN120" s="188"/>
      <c r="BO120" s="188"/>
      <c r="BP120" s="188"/>
      <c r="BQ120" s="188"/>
      <c r="BR120" s="188"/>
      <c r="BS120" s="188"/>
      <c r="BT120" s="188"/>
      <c r="BU120" s="188"/>
      <c r="BV120" s="188"/>
    </row>
    <row r="121" spans="1:74" s="189" customFormat="1" ht="25.5" x14ac:dyDescent="0.2">
      <c r="A121" s="187" t="s">
        <v>571</v>
      </c>
      <c r="B121" s="191" t="s">
        <v>572</v>
      </c>
      <c r="C121" s="118">
        <f>+C116*1.7982%</f>
        <v>0</v>
      </c>
      <c r="D121" s="118">
        <f t="shared" ref="D121:N121" si="97">+D116*1.7982%</f>
        <v>0</v>
      </c>
      <c r="E121" s="118">
        <f t="shared" si="97"/>
        <v>0</v>
      </c>
      <c r="F121" s="118">
        <f t="shared" si="97"/>
        <v>0</v>
      </c>
      <c r="G121" s="118">
        <f t="shared" si="97"/>
        <v>0</v>
      </c>
      <c r="H121" s="118">
        <f t="shared" si="97"/>
        <v>0</v>
      </c>
      <c r="I121" s="118">
        <f t="shared" si="97"/>
        <v>0</v>
      </c>
      <c r="J121" s="118">
        <f t="shared" si="97"/>
        <v>0</v>
      </c>
      <c r="K121" s="118">
        <f t="shared" si="97"/>
        <v>0</v>
      </c>
      <c r="L121" s="118">
        <f t="shared" si="97"/>
        <v>0</v>
      </c>
      <c r="M121" s="118">
        <f t="shared" si="97"/>
        <v>0</v>
      </c>
      <c r="N121" s="118">
        <f t="shared" si="97"/>
        <v>0</v>
      </c>
      <c r="O121" s="131">
        <f t="shared" si="59"/>
        <v>0</v>
      </c>
      <c r="P121" s="188"/>
      <c r="Q121" s="188"/>
      <c r="R121" s="188"/>
      <c r="S121" s="188"/>
      <c r="T121" s="188"/>
      <c r="U121" s="188"/>
      <c r="V121" s="188"/>
      <c r="W121" s="188"/>
      <c r="X121" s="188"/>
      <c r="Y121" s="188"/>
      <c r="Z121" s="188"/>
      <c r="AA121" s="188"/>
      <c r="AB121" s="188"/>
      <c r="AC121" s="188"/>
      <c r="AD121" s="188"/>
      <c r="AE121" s="188"/>
      <c r="AF121" s="188"/>
      <c r="AG121" s="188"/>
      <c r="AH121" s="188"/>
      <c r="AI121" s="188"/>
      <c r="AJ121" s="188"/>
      <c r="AK121" s="188"/>
      <c r="AL121" s="188"/>
      <c r="AM121" s="188"/>
      <c r="AN121" s="188"/>
      <c r="AO121" s="188"/>
      <c r="AP121" s="188"/>
      <c r="AQ121" s="188"/>
      <c r="AR121" s="188"/>
      <c r="AS121" s="188"/>
      <c r="AT121" s="188"/>
      <c r="AU121" s="188"/>
      <c r="AV121" s="188"/>
      <c r="AW121" s="188"/>
      <c r="AX121" s="188"/>
      <c r="AY121" s="188"/>
      <c r="AZ121" s="188"/>
      <c r="BA121" s="188"/>
      <c r="BB121" s="188"/>
      <c r="BC121" s="188"/>
      <c r="BD121" s="188"/>
      <c r="BE121" s="188"/>
      <c r="BF121" s="188"/>
      <c r="BG121" s="188"/>
      <c r="BH121" s="188"/>
      <c r="BI121" s="188"/>
      <c r="BJ121" s="188"/>
      <c r="BK121" s="188"/>
      <c r="BL121" s="188"/>
      <c r="BM121" s="188"/>
      <c r="BN121" s="188"/>
      <c r="BO121" s="188"/>
      <c r="BP121" s="188"/>
      <c r="BQ121" s="188"/>
      <c r="BR121" s="188"/>
      <c r="BS121" s="188"/>
      <c r="BT121" s="188"/>
      <c r="BU121" s="188"/>
      <c r="BV121" s="188"/>
    </row>
    <row r="122" spans="1:74" s="189" customFormat="1" ht="38.25" x14ac:dyDescent="0.2">
      <c r="A122" s="187" t="s">
        <v>573</v>
      </c>
      <c r="B122" s="191" t="s">
        <v>574</v>
      </c>
      <c r="C122" s="118">
        <f>+C116*0.881118%</f>
        <v>0</v>
      </c>
      <c r="D122" s="118">
        <f t="shared" ref="D122:N122" si="98">+D116*0.881118%</f>
        <v>0</v>
      </c>
      <c r="E122" s="118">
        <f t="shared" si="98"/>
        <v>0</v>
      </c>
      <c r="F122" s="118">
        <f t="shared" si="98"/>
        <v>0</v>
      </c>
      <c r="G122" s="118">
        <f t="shared" si="98"/>
        <v>0</v>
      </c>
      <c r="H122" s="118">
        <f t="shared" si="98"/>
        <v>0</v>
      </c>
      <c r="I122" s="118">
        <f t="shared" si="98"/>
        <v>0</v>
      </c>
      <c r="J122" s="118">
        <f t="shared" si="98"/>
        <v>0</v>
      </c>
      <c r="K122" s="118">
        <f t="shared" si="98"/>
        <v>0</v>
      </c>
      <c r="L122" s="118">
        <f t="shared" si="98"/>
        <v>0</v>
      </c>
      <c r="M122" s="118">
        <f t="shared" si="98"/>
        <v>0</v>
      </c>
      <c r="N122" s="118">
        <f t="shared" si="98"/>
        <v>0</v>
      </c>
      <c r="O122" s="131">
        <f t="shared" si="59"/>
        <v>0</v>
      </c>
      <c r="P122" s="188"/>
      <c r="Q122" s="188"/>
      <c r="R122" s="188"/>
      <c r="S122" s="188"/>
      <c r="T122" s="188"/>
      <c r="U122" s="188"/>
      <c r="V122" s="188"/>
      <c r="W122" s="188"/>
      <c r="X122" s="188"/>
      <c r="Y122" s="188"/>
      <c r="Z122" s="188"/>
      <c r="AA122" s="188"/>
      <c r="AB122" s="188"/>
      <c r="AC122" s="188"/>
      <c r="AD122" s="188"/>
      <c r="AE122" s="188"/>
      <c r="AF122" s="188"/>
      <c r="AG122" s="188"/>
      <c r="AH122" s="188"/>
      <c r="AI122" s="188"/>
      <c r="AJ122" s="188"/>
      <c r="AK122" s="188"/>
      <c r="AL122" s="188"/>
      <c r="AM122" s="188"/>
      <c r="AN122" s="188"/>
      <c r="AO122" s="188"/>
      <c r="AP122" s="188"/>
      <c r="AQ122" s="188"/>
      <c r="AR122" s="188"/>
      <c r="AS122" s="188"/>
      <c r="AT122" s="188"/>
      <c r="AU122" s="188"/>
      <c r="AV122" s="188"/>
      <c r="AW122" s="188"/>
      <c r="AX122" s="188"/>
      <c r="AY122" s="188"/>
      <c r="AZ122" s="188"/>
      <c r="BA122" s="188"/>
      <c r="BB122" s="188"/>
      <c r="BC122" s="188"/>
      <c r="BD122" s="188"/>
      <c r="BE122" s="188"/>
      <c r="BF122" s="188"/>
      <c r="BG122" s="188"/>
      <c r="BH122" s="188"/>
      <c r="BI122" s="188"/>
      <c r="BJ122" s="188"/>
      <c r="BK122" s="188"/>
      <c r="BL122" s="188"/>
      <c r="BM122" s="188"/>
      <c r="BN122" s="188"/>
      <c r="BO122" s="188"/>
      <c r="BP122" s="188"/>
      <c r="BQ122" s="188"/>
      <c r="BR122" s="188"/>
      <c r="BS122" s="188"/>
      <c r="BT122" s="188"/>
      <c r="BU122" s="188"/>
      <c r="BV122" s="188"/>
    </row>
    <row r="123" spans="1:74" s="126" customFormat="1" ht="25.5" x14ac:dyDescent="0.2">
      <c r="A123" s="184" t="s">
        <v>575</v>
      </c>
      <c r="B123" s="186" t="s">
        <v>576</v>
      </c>
      <c r="C123" s="117">
        <f>+C124+C129+C126+C134+C152+C145+C139+C155</f>
        <v>0</v>
      </c>
      <c r="D123" s="117">
        <f t="shared" ref="D123:N123" si="99">+D124+D129+D126+D134+D152+D145+D139+D155</f>
        <v>0</v>
      </c>
      <c r="E123" s="117">
        <f t="shared" si="99"/>
        <v>0</v>
      </c>
      <c r="F123" s="117">
        <f t="shared" si="99"/>
        <v>0</v>
      </c>
      <c r="G123" s="117">
        <f t="shared" si="99"/>
        <v>0</v>
      </c>
      <c r="H123" s="117">
        <f t="shared" si="99"/>
        <v>0</v>
      </c>
      <c r="I123" s="117">
        <f t="shared" si="99"/>
        <v>0</v>
      </c>
      <c r="J123" s="117">
        <f t="shared" si="99"/>
        <v>0</v>
      </c>
      <c r="K123" s="117">
        <f t="shared" si="99"/>
        <v>0</v>
      </c>
      <c r="L123" s="117">
        <f t="shared" si="99"/>
        <v>0</v>
      </c>
      <c r="M123" s="117">
        <f t="shared" si="99"/>
        <v>0</v>
      </c>
      <c r="N123" s="117">
        <f t="shared" si="99"/>
        <v>0</v>
      </c>
      <c r="O123" s="131">
        <f t="shared" si="59"/>
        <v>0</v>
      </c>
      <c r="P123" s="125"/>
      <c r="Q123" s="125"/>
      <c r="R123" s="125"/>
      <c r="S123" s="125"/>
      <c r="T123" s="125"/>
      <c r="U123" s="125"/>
      <c r="V123" s="125"/>
      <c r="W123" s="125"/>
      <c r="X123" s="125"/>
      <c r="Y123" s="125"/>
      <c r="Z123" s="125"/>
      <c r="AA123" s="125"/>
      <c r="AB123" s="125"/>
      <c r="AC123" s="125"/>
      <c r="AD123" s="125"/>
      <c r="AE123" s="125"/>
      <c r="AF123" s="125"/>
      <c r="AG123" s="125"/>
      <c r="AH123" s="125"/>
      <c r="AI123" s="125"/>
      <c r="AJ123" s="125"/>
      <c r="AK123" s="125"/>
      <c r="AL123" s="125"/>
      <c r="AM123" s="125"/>
      <c r="AN123" s="125"/>
      <c r="AO123" s="125"/>
      <c r="AP123" s="125"/>
      <c r="AQ123" s="125"/>
      <c r="AR123" s="125"/>
      <c r="AS123" s="125"/>
      <c r="AT123" s="125"/>
      <c r="AU123" s="125"/>
      <c r="AV123" s="125"/>
      <c r="AW123" s="125"/>
      <c r="AX123" s="125"/>
      <c r="AY123" s="125"/>
      <c r="AZ123" s="125"/>
      <c r="BA123" s="125"/>
      <c r="BB123" s="125"/>
      <c r="BC123" s="125"/>
      <c r="BD123" s="125"/>
      <c r="BE123" s="125"/>
      <c r="BF123" s="125"/>
      <c r="BG123" s="125"/>
      <c r="BH123" s="125"/>
      <c r="BI123" s="125"/>
      <c r="BJ123" s="125"/>
      <c r="BK123" s="125"/>
      <c r="BL123" s="125"/>
      <c r="BM123" s="125"/>
      <c r="BN123" s="125"/>
      <c r="BO123" s="125"/>
      <c r="BP123" s="125"/>
      <c r="BQ123" s="125"/>
      <c r="BR123" s="125"/>
      <c r="BS123" s="125"/>
      <c r="BT123" s="125"/>
      <c r="BU123" s="125"/>
      <c r="BV123" s="125"/>
    </row>
    <row r="124" spans="1:74" s="126" customFormat="1" x14ac:dyDescent="0.2">
      <c r="A124" s="184" t="s">
        <v>577</v>
      </c>
      <c r="B124" s="186" t="s">
        <v>578</v>
      </c>
      <c r="C124" s="117"/>
      <c r="D124" s="117"/>
      <c r="E124" s="117"/>
      <c r="F124" s="117"/>
      <c r="G124" s="117"/>
      <c r="H124" s="117"/>
      <c r="I124" s="117"/>
      <c r="J124" s="117"/>
      <c r="K124" s="117"/>
      <c r="L124" s="117"/>
      <c r="M124" s="117"/>
      <c r="N124" s="117"/>
      <c r="O124" s="131">
        <f t="shared" si="59"/>
        <v>0</v>
      </c>
      <c r="P124" s="125"/>
      <c r="Q124" s="125"/>
      <c r="R124" s="125"/>
      <c r="S124" s="125"/>
      <c r="T124" s="125"/>
      <c r="U124" s="125"/>
      <c r="V124" s="125"/>
      <c r="W124" s="125"/>
      <c r="X124" s="125"/>
      <c r="Y124" s="125"/>
      <c r="Z124" s="125"/>
      <c r="AA124" s="125"/>
      <c r="AB124" s="125"/>
      <c r="AC124" s="125"/>
      <c r="AD124" s="125"/>
      <c r="AE124" s="125"/>
      <c r="AF124" s="125"/>
      <c r="AG124" s="125"/>
      <c r="AH124" s="125"/>
      <c r="AI124" s="125"/>
      <c r="AJ124" s="125"/>
      <c r="AK124" s="125"/>
      <c r="AL124" s="125"/>
      <c r="AM124" s="125"/>
      <c r="AN124" s="125"/>
      <c r="AO124" s="125"/>
      <c r="AP124" s="125"/>
      <c r="AQ124" s="125"/>
      <c r="AR124" s="125"/>
      <c r="AS124" s="125"/>
      <c r="AT124" s="125"/>
      <c r="AU124" s="125"/>
      <c r="AV124" s="125"/>
      <c r="AW124" s="125"/>
      <c r="AX124" s="125"/>
      <c r="AY124" s="125"/>
      <c r="AZ124" s="125"/>
      <c r="BA124" s="125"/>
      <c r="BB124" s="125"/>
      <c r="BC124" s="125"/>
      <c r="BD124" s="125"/>
      <c r="BE124" s="125"/>
      <c r="BF124" s="125"/>
      <c r="BG124" s="125"/>
      <c r="BH124" s="125"/>
      <c r="BI124" s="125"/>
      <c r="BJ124" s="125"/>
      <c r="BK124" s="125"/>
      <c r="BL124" s="125"/>
      <c r="BM124" s="125"/>
      <c r="BN124" s="125"/>
      <c r="BO124" s="125"/>
      <c r="BP124" s="125"/>
      <c r="BQ124" s="125"/>
      <c r="BR124" s="125"/>
      <c r="BS124" s="125"/>
      <c r="BT124" s="125"/>
      <c r="BU124" s="125"/>
      <c r="BV124" s="125"/>
    </row>
    <row r="125" spans="1:74" s="189" customFormat="1" ht="25.5" x14ac:dyDescent="0.2">
      <c r="A125" s="187" t="s">
        <v>579</v>
      </c>
      <c r="B125" s="191" t="s">
        <v>580</v>
      </c>
      <c r="C125" s="118">
        <f>+C124</f>
        <v>0</v>
      </c>
      <c r="D125" s="118">
        <f t="shared" ref="D125:N125" si="100">+D124</f>
        <v>0</v>
      </c>
      <c r="E125" s="118">
        <f t="shared" si="100"/>
        <v>0</v>
      </c>
      <c r="F125" s="118">
        <f t="shared" si="100"/>
        <v>0</v>
      </c>
      <c r="G125" s="118">
        <f t="shared" si="100"/>
        <v>0</v>
      </c>
      <c r="H125" s="118">
        <f t="shared" si="100"/>
        <v>0</v>
      </c>
      <c r="I125" s="118">
        <f t="shared" si="100"/>
        <v>0</v>
      </c>
      <c r="J125" s="118">
        <f t="shared" si="100"/>
        <v>0</v>
      </c>
      <c r="K125" s="118">
        <f t="shared" si="100"/>
        <v>0</v>
      </c>
      <c r="L125" s="118">
        <f t="shared" si="100"/>
        <v>0</v>
      </c>
      <c r="M125" s="118">
        <f t="shared" si="100"/>
        <v>0</v>
      </c>
      <c r="N125" s="118">
        <f t="shared" si="100"/>
        <v>0</v>
      </c>
      <c r="O125" s="131">
        <f t="shared" si="59"/>
        <v>0</v>
      </c>
      <c r="P125" s="188"/>
      <c r="Q125" s="188"/>
      <c r="R125" s="188"/>
      <c r="S125" s="188"/>
      <c r="T125" s="188"/>
      <c r="U125" s="188"/>
      <c r="V125" s="188"/>
      <c r="W125" s="188"/>
      <c r="X125" s="188"/>
      <c r="Y125" s="188"/>
      <c r="Z125" s="188"/>
      <c r="AA125" s="188"/>
      <c r="AB125" s="188"/>
      <c r="AC125" s="188"/>
      <c r="AD125" s="188"/>
      <c r="AE125" s="188"/>
      <c r="AF125" s="188"/>
      <c r="AG125" s="188"/>
      <c r="AH125" s="188"/>
      <c r="AI125" s="188"/>
      <c r="AJ125" s="188"/>
      <c r="AK125" s="188"/>
      <c r="AL125" s="188"/>
      <c r="AM125" s="188"/>
      <c r="AN125" s="188"/>
      <c r="AO125" s="188"/>
      <c r="AP125" s="188"/>
      <c r="AQ125" s="188"/>
      <c r="AR125" s="188"/>
      <c r="AS125" s="188"/>
      <c r="AT125" s="188"/>
      <c r="AU125" s="188"/>
      <c r="AV125" s="188"/>
      <c r="AW125" s="188"/>
      <c r="AX125" s="188"/>
      <c r="AY125" s="188"/>
      <c r="AZ125" s="188"/>
      <c r="BA125" s="188"/>
      <c r="BB125" s="188"/>
      <c r="BC125" s="188"/>
      <c r="BD125" s="188"/>
      <c r="BE125" s="188"/>
      <c r="BF125" s="188"/>
      <c r="BG125" s="188"/>
      <c r="BH125" s="188"/>
      <c r="BI125" s="188"/>
      <c r="BJ125" s="188"/>
      <c r="BK125" s="188"/>
      <c r="BL125" s="188"/>
      <c r="BM125" s="188"/>
      <c r="BN125" s="188"/>
      <c r="BO125" s="188"/>
      <c r="BP125" s="188"/>
      <c r="BQ125" s="188"/>
      <c r="BR125" s="188"/>
      <c r="BS125" s="188"/>
      <c r="BT125" s="188"/>
      <c r="BU125" s="188"/>
      <c r="BV125" s="188"/>
    </row>
    <row r="126" spans="1:74" s="189" customFormat="1" x14ac:dyDescent="0.2">
      <c r="A126" s="184" t="s">
        <v>581</v>
      </c>
      <c r="B126" s="186" t="s">
        <v>582</v>
      </c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131">
        <f t="shared" si="59"/>
        <v>0</v>
      </c>
      <c r="P126" s="188"/>
      <c r="Q126" s="188"/>
      <c r="R126" s="188"/>
      <c r="S126" s="188"/>
      <c r="T126" s="188"/>
      <c r="U126" s="188"/>
      <c r="V126" s="188"/>
      <c r="W126" s="188"/>
      <c r="X126" s="188"/>
      <c r="Y126" s="188"/>
      <c r="Z126" s="188"/>
      <c r="AA126" s="188"/>
      <c r="AB126" s="188"/>
      <c r="AC126" s="188"/>
      <c r="AD126" s="188"/>
      <c r="AE126" s="188"/>
      <c r="AF126" s="188"/>
      <c r="AG126" s="188"/>
      <c r="AH126" s="188"/>
      <c r="AI126" s="188"/>
      <c r="AJ126" s="188"/>
      <c r="AK126" s="188"/>
      <c r="AL126" s="188"/>
      <c r="AM126" s="188"/>
      <c r="AN126" s="188"/>
      <c r="AO126" s="188"/>
      <c r="AP126" s="188"/>
      <c r="AQ126" s="188"/>
      <c r="AR126" s="188"/>
      <c r="AS126" s="188"/>
      <c r="AT126" s="188"/>
      <c r="AU126" s="188"/>
      <c r="AV126" s="188"/>
      <c r="AW126" s="188"/>
      <c r="AX126" s="188"/>
      <c r="AY126" s="188"/>
      <c r="AZ126" s="188"/>
      <c r="BA126" s="188"/>
      <c r="BB126" s="188"/>
      <c r="BC126" s="188"/>
      <c r="BD126" s="188"/>
      <c r="BE126" s="188"/>
      <c r="BF126" s="188"/>
      <c r="BG126" s="188"/>
      <c r="BH126" s="188"/>
      <c r="BI126" s="188"/>
      <c r="BJ126" s="188"/>
      <c r="BK126" s="188"/>
      <c r="BL126" s="188"/>
      <c r="BM126" s="188"/>
      <c r="BN126" s="188"/>
      <c r="BO126" s="188"/>
      <c r="BP126" s="188"/>
      <c r="BQ126" s="188"/>
      <c r="BR126" s="188"/>
      <c r="BS126" s="188"/>
      <c r="BT126" s="188"/>
      <c r="BU126" s="188"/>
      <c r="BV126" s="188"/>
    </row>
    <row r="127" spans="1:74" s="189" customFormat="1" x14ac:dyDescent="0.2">
      <c r="A127" s="187" t="s">
        <v>583</v>
      </c>
      <c r="B127" s="129" t="s">
        <v>584</v>
      </c>
      <c r="C127" s="118">
        <f>+C126*80%</f>
        <v>0</v>
      </c>
      <c r="D127" s="118">
        <f t="shared" ref="D127:N127" si="101">+D126*80%</f>
        <v>0</v>
      </c>
      <c r="E127" s="118">
        <f t="shared" si="101"/>
        <v>0</v>
      </c>
      <c r="F127" s="118">
        <f t="shared" si="101"/>
        <v>0</v>
      </c>
      <c r="G127" s="118">
        <f t="shared" si="101"/>
        <v>0</v>
      </c>
      <c r="H127" s="118">
        <f t="shared" si="101"/>
        <v>0</v>
      </c>
      <c r="I127" s="118">
        <f t="shared" si="101"/>
        <v>0</v>
      </c>
      <c r="J127" s="118">
        <f t="shared" si="101"/>
        <v>0</v>
      </c>
      <c r="K127" s="118">
        <f t="shared" si="101"/>
        <v>0</v>
      </c>
      <c r="L127" s="118">
        <f t="shared" si="101"/>
        <v>0</v>
      </c>
      <c r="M127" s="118">
        <f t="shared" si="101"/>
        <v>0</v>
      </c>
      <c r="N127" s="118">
        <f t="shared" si="101"/>
        <v>0</v>
      </c>
      <c r="O127" s="131">
        <f t="shared" si="59"/>
        <v>0</v>
      </c>
      <c r="P127" s="188"/>
      <c r="Q127" s="188"/>
      <c r="R127" s="188"/>
      <c r="S127" s="188"/>
      <c r="T127" s="188"/>
      <c r="U127" s="188"/>
      <c r="V127" s="188"/>
      <c r="W127" s="188"/>
      <c r="X127" s="188"/>
      <c r="Y127" s="188"/>
      <c r="Z127" s="188"/>
      <c r="AA127" s="188"/>
      <c r="AB127" s="188"/>
      <c r="AC127" s="188"/>
      <c r="AD127" s="188"/>
      <c r="AE127" s="188"/>
      <c r="AF127" s="188"/>
      <c r="AG127" s="188"/>
      <c r="AH127" s="188"/>
      <c r="AI127" s="188"/>
      <c r="AJ127" s="188"/>
      <c r="AK127" s="188"/>
      <c r="AL127" s="188"/>
      <c r="AM127" s="188"/>
      <c r="AN127" s="188"/>
      <c r="AO127" s="188"/>
      <c r="AP127" s="188"/>
      <c r="AQ127" s="188"/>
      <c r="AR127" s="188"/>
      <c r="AS127" s="188"/>
      <c r="AT127" s="188"/>
      <c r="AU127" s="188"/>
      <c r="AV127" s="188"/>
      <c r="AW127" s="188"/>
      <c r="AX127" s="188"/>
      <c r="AY127" s="188"/>
      <c r="AZ127" s="188"/>
      <c r="BA127" s="188"/>
      <c r="BB127" s="188"/>
      <c r="BC127" s="188"/>
      <c r="BD127" s="188"/>
      <c r="BE127" s="188"/>
      <c r="BF127" s="188"/>
      <c r="BG127" s="188"/>
      <c r="BH127" s="188"/>
      <c r="BI127" s="188"/>
      <c r="BJ127" s="188"/>
      <c r="BK127" s="188"/>
      <c r="BL127" s="188"/>
      <c r="BM127" s="188"/>
      <c r="BN127" s="188"/>
      <c r="BO127" s="188"/>
      <c r="BP127" s="188"/>
      <c r="BQ127" s="188"/>
      <c r="BR127" s="188"/>
      <c r="BS127" s="188"/>
      <c r="BT127" s="188"/>
      <c r="BU127" s="188"/>
      <c r="BV127" s="188"/>
    </row>
    <row r="128" spans="1:74" s="126" customFormat="1" x14ac:dyDescent="0.2">
      <c r="A128" s="187" t="s">
        <v>585</v>
      </c>
      <c r="B128" s="129" t="s">
        <v>586</v>
      </c>
      <c r="C128" s="118">
        <f>+C126*20%</f>
        <v>0</v>
      </c>
      <c r="D128" s="118">
        <f t="shared" ref="D128:N128" si="102">+D126*20%</f>
        <v>0</v>
      </c>
      <c r="E128" s="118">
        <f t="shared" si="102"/>
        <v>0</v>
      </c>
      <c r="F128" s="118">
        <f t="shared" si="102"/>
        <v>0</v>
      </c>
      <c r="G128" s="118">
        <f t="shared" si="102"/>
        <v>0</v>
      </c>
      <c r="H128" s="118">
        <f t="shared" si="102"/>
        <v>0</v>
      </c>
      <c r="I128" s="118">
        <f t="shared" si="102"/>
        <v>0</v>
      </c>
      <c r="J128" s="118">
        <f t="shared" si="102"/>
        <v>0</v>
      </c>
      <c r="K128" s="118">
        <f t="shared" si="102"/>
        <v>0</v>
      </c>
      <c r="L128" s="118">
        <f t="shared" si="102"/>
        <v>0</v>
      </c>
      <c r="M128" s="118">
        <f t="shared" si="102"/>
        <v>0</v>
      </c>
      <c r="N128" s="118">
        <f t="shared" si="102"/>
        <v>0</v>
      </c>
      <c r="O128" s="131">
        <f t="shared" si="59"/>
        <v>0</v>
      </c>
      <c r="P128" s="125"/>
      <c r="Q128" s="125"/>
      <c r="R128" s="125"/>
      <c r="S128" s="125"/>
      <c r="T128" s="125"/>
      <c r="U128" s="125"/>
      <c r="V128" s="125"/>
      <c r="W128" s="125"/>
      <c r="X128" s="125"/>
      <c r="Y128" s="125"/>
      <c r="Z128" s="125"/>
      <c r="AA128" s="125"/>
      <c r="AB128" s="125"/>
      <c r="AC128" s="125"/>
      <c r="AD128" s="125"/>
      <c r="AE128" s="125"/>
      <c r="AF128" s="125"/>
      <c r="AG128" s="125"/>
      <c r="AH128" s="125"/>
      <c r="AI128" s="125"/>
      <c r="AJ128" s="125"/>
      <c r="AK128" s="125"/>
      <c r="AL128" s="125"/>
      <c r="AM128" s="125"/>
      <c r="AN128" s="125"/>
      <c r="AO128" s="125"/>
      <c r="AP128" s="125"/>
      <c r="AQ128" s="125"/>
      <c r="AR128" s="125"/>
      <c r="AS128" s="125"/>
      <c r="AT128" s="125"/>
      <c r="AU128" s="125"/>
      <c r="AV128" s="125"/>
      <c r="AW128" s="125"/>
      <c r="AX128" s="125"/>
      <c r="AY128" s="125"/>
      <c r="AZ128" s="125"/>
      <c r="BA128" s="125"/>
      <c r="BB128" s="125"/>
      <c r="BC128" s="125"/>
      <c r="BD128" s="125"/>
      <c r="BE128" s="125"/>
      <c r="BF128" s="125"/>
      <c r="BG128" s="125"/>
      <c r="BH128" s="125"/>
      <c r="BI128" s="125"/>
      <c r="BJ128" s="125"/>
      <c r="BK128" s="125"/>
      <c r="BL128" s="125"/>
      <c r="BM128" s="125"/>
      <c r="BN128" s="125"/>
      <c r="BO128" s="125"/>
      <c r="BP128" s="125"/>
      <c r="BQ128" s="125"/>
      <c r="BR128" s="125"/>
      <c r="BS128" s="125"/>
      <c r="BT128" s="125"/>
      <c r="BU128" s="125"/>
      <c r="BV128" s="125"/>
    </row>
    <row r="129" spans="1:74" s="126" customFormat="1" x14ac:dyDescent="0.2">
      <c r="A129" s="184" t="s">
        <v>587</v>
      </c>
      <c r="B129" s="190" t="s">
        <v>588</v>
      </c>
      <c r="C129" s="117"/>
      <c r="D129" s="117"/>
      <c r="E129" s="117"/>
      <c r="F129" s="117"/>
      <c r="G129" s="117"/>
      <c r="H129" s="117"/>
      <c r="I129" s="117"/>
      <c r="J129" s="117"/>
      <c r="K129" s="117"/>
      <c r="L129" s="117"/>
      <c r="M129" s="117"/>
      <c r="N129" s="117"/>
      <c r="O129" s="131">
        <f t="shared" si="59"/>
        <v>0</v>
      </c>
      <c r="P129" s="125"/>
      <c r="Q129" s="125"/>
      <c r="R129" s="125"/>
      <c r="S129" s="125"/>
      <c r="T129" s="125"/>
      <c r="U129" s="125"/>
      <c r="V129" s="125"/>
      <c r="W129" s="125"/>
      <c r="X129" s="125"/>
      <c r="Y129" s="125"/>
      <c r="Z129" s="125"/>
      <c r="AA129" s="125"/>
      <c r="AB129" s="125"/>
      <c r="AC129" s="125"/>
      <c r="AD129" s="125"/>
      <c r="AE129" s="125"/>
      <c r="AF129" s="125"/>
      <c r="AG129" s="125"/>
      <c r="AH129" s="125"/>
      <c r="AI129" s="125"/>
      <c r="AJ129" s="125"/>
      <c r="AK129" s="125"/>
      <c r="AL129" s="125"/>
      <c r="AM129" s="125"/>
      <c r="AN129" s="125"/>
      <c r="AO129" s="125"/>
      <c r="AP129" s="125"/>
      <c r="AQ129" s="125"/>
      <c r="AR129" s="125"/>
      <c r="AS129" s="125"/>
      <c r="AT129" s="125"/>
      <c r="AU129" s="125"/>
      <c r="AV129" s="125"/>
      <c r="AW129" s="125"/>
      <c r="AX129" s="125"/>
      <c r="AY129" s="125"/>
      <c r="AZ129" s="125"/>
      <c r="BA129" s="125"/>
      <c r="BB129" s="125"/>
      <c r="BC129" s="125"/>
      <c r="BD129" s="125"/>
      <c r="BE129" s="125"/>
      <c r="BF129" s="125"/>
      <c r="BG129" s="125"/>
      <c r="BH129" s="125"/>
      <c r="BI129" s="125"/>
      <c r="BJ129" s="125"/>
      <c r="BK129" s="125"/>
      <c r="BL129" s="125"/>
      <c r="BM129" s="125"/>
      <c r="BN129" s="125"/>
      <c r="BO129" s="125"/>
      <c r="BP129" s="125"/>
      <c r="BQ129" s="125"/>
      <c r="BR129" s="125"/>
      <c r="BS129" s="125"/>
      <c r="BT129" s="125"/>
      <c r="BU129" s="125"/>
      <c r="BV129" s="125"/>
    </row>
    <row r="130" spans="1:74" s="189" customFormat="1" x14ac:dyDescent="0.2">
      <c r="A130" s="187" t="s">
        <v>589</v>
      </c>
      <c r="B130" s="129" t="s">
        <v>590</v>
      </c>
      <c r="C130" s="118">
        <f>+C129*60%</f>
        <v>0</v>
      </c>
      <c r="D130" s="118">
        <f t="shared" ref="D130:N130" si="103">+D129*60%</f>
        <v>0</v>
      </c>
      <c r="E130" s="118">
        <f t="shared" si="103"/>
        <v>0</v>
      </c>
      <c r="F130" s="118">
        <f t="shared" si="103"/>
        <v>0</v>
      </c>
      <c r="G130" s="118">
        <f t="shared" si="103"/>
        <v>0</v>
      </c>
      <c r="H130" s="118">
        <f t="shared" si="103"/>
        <v>0</v>
      </c>
      <c r="I130" s="118">
        <f t="shared" si="103"/>
        <v>0</v>
      </c>
      <c r="J130" s="118">
        <f t="shared" si="103"/>
        <v>0</v>
      </c>
      <c r="K130" s="118">
        <f t="shared" si="103"/>
        <v>0</v>
      </c>
      <c r="L130" s="118">
        <f t="shared" si="103"/>
        <v>0</v>
      </c>
      <c r="M130" s="118">
        <f t="shared" si="103"/>
        <v>0</v>
      </c>
      <c r="N130" s="118">
        <f t="shared" si="103"/>
        <v>0</v>
      </c>
      <c r="O130" s="131">
        <f t="shared" si="59"/>
        <v>0</v>
      </c>
      <c r="P130" s="188"/>
      <c r="Q130" s="188"/>
      <c r="R130" s="188"/>
      <c r="S130" s="188"/>
      <c r="T130" s="188"/>
      <c r="U130" s="188"/>
      <c r="V130" s="188"/>
      <c r="W130" s="188"/>
      <c r="X130" s="188"/>
      <c r="Y130" s="188"/>
      <c r="Z130" s="188"/>
      <c r="AA130" s="188"/>
      <c r="AB130" s="188"/>
      <c r="AC130" s="188"/>
      <c r="AD130" s="188"/>
      <c r="AE130" s="188"/>
      <c r="AF130" s="188"/>
      <c r="AG130" s="188"/>
      <c r="AH130" s="188"/>
      <c r="AI130" s="188"/>
      <c r="AJ130" s="188"/>
      <c r="AK130" s="188"/>
      <c r="AL130" s="188"/>
      <c r="AM130" s="188"/>
      <c r="AN130" s="188"/>
      <c r="AO130" s="188"/>
      <c r="AP130" s="188"/>
      <c r="AQ130" s="188"/>
      <c r="AR130" s="188"/>
      <c r="AS130" s="188"/>
      <c r="AT130" s="188"/>
      <c r="AU130" s="188"/>
      <c r="AV130" s="188"/>
      <c r="AW130" s="188"/>
      <c r="AX130" s="188"/>
      <c r="AY130" s="188"/>
      <c r="AZ130" s="188"/>
      <c r="BA130" s="188"/>
      <c r="BB130" s="188"/>
      <c r="BC130" s="188"/>
      <c r="BD130" s="188"/>
      <c r="BE130" s="188"/>
      <c r="BF130" s="188"/>
      <c r="BG130" s="188"/>
      <c r="BH130" s="188"/>
      <c r="BI130" s="188"/>
      <c r="BJ130" s="188"/>
      <c r="BK130" s="188"/>
      <c r="BL130" s="188"/>
      <c r="BM130" s="188"/>
      <c r="BN130" s="188"/>
      <c r="BO130" s="188"/>
      <c r="BP130" s="188"/>
      <c r="BQ130" s="188"/>
      <c r="BR130" s="188"/>
      <c r="BS130" s="188"/>
      <c r="BT130" s="188"/>
      <c r="BU130" s="188"/>
      <c r="BV130" s="188"/>
    </row>
    <row r="131" spans="1:74" s="189" customFormat="1" x14ac:dyDescent="0.2">
      <c r="A131" s="187" t="s">
        <v>591</v>
      </c>
      <c r="B131" s="192" t="s">
        <v>592</v>
      </c>
      <c r="C131" s="118">
        <f>+C129*20%</f>
        <v>0</v>
      </c>
      <c r="D131" s="118">
        <f t="shared" ref="D131:N131" si="104">+D129*20%</f>
        <v>0</v>
      </c>
      <c r="E131" s="118">
        <f t="shared" si="104"/>
        <v>0</v>
      </c>
      <c r="F131" s="118">
        <f t="shared" si="104"/>
        <v>0</v>
      </c>
      <c r="G131" s="118">
        <f t="shared" si="104"/>
        <v>0</v>
      </c>
      <c r="H131" s="118">
        <f t="shared" si="104"/>
        <v>0</v>
      </c>
      <c r="I131" s="118">
        <f t="shared" si="104"/>
        <v>0</v>
      </c>
      <c r="J131" s="118">
        <f t="shared" si="104"/>
        <v>0</v>
      </c>
      <c r="K131" s="118">
        <f t="shared" si="104"/>
        <v>0</v>
      </c>
      <c r="L131" s="118">
        <f t="shared" si="104"/>
        <v>0</v>
      </c>
      <c r="M131" s="118">
        <f t="shared" si="104"/>
        <v>0</v>
      </c>
      <c r="N131" s="118">
        <f t="shared" si="104"/>
        <v>0</v>
      </c>
      <c r="O131" s="131">
        <f t="shared" si="59"/>
        <v>0</v>
      </c>
      <c r="P131" s="188"/>
      <c r="Q131" s="188"/>
      <c r="R131" s="188"/>
      <c r="S131" s="188"/>
      <c r="T131" s="188"/>
      <c r="U131" s="188"/>
      <c r="V131" s="188"/>
      <c r="W131" s="188"/>
      <c r="X131" s="188"/>
      <c r="Y131" s="188"/>
      <c r="Z131" s="188"/>
      <c r="AA131" s="188"/>
      <c r="AB131" s="188"/>
      <c r="AC131" s="188"/>
      <c r="AD131" s="188"/>
      <c r="AE131" s="188"/>
      <c r="AF131" s="188"/>
      <c r="AG131" s="188"/>
      <c r="AH131" s="188"/>
      <c r="AI131" s="188"/>
      <c r="AJ131" s="188"/>
      <c r="AK131" s="188"/>
      <c r="AL131" s="188"/>
      <c r="AM131" s="188"/>
      <c r="AN131" s="188"/>
      <c r="AO131" s="188"/>
      <c r="AP131" s="188"/>
      <c r="AQ131" s="188"/>
      <c r="AR131" s="188"/>
      <c r="AS131" s="188"/>
      <c r="AT131" s="188"/>
      <c r="AU131" s="188"/>
      <c r="AV131" s="188"/>
      <c r="AW131" s="188"/>
      <c r="AX131" s="188"/>
      <c r="AY131" s="188"/>
      <c r="AZ131" s="188"/>
      <c r="BA131" s="188"/>
      <c r="BB131" s="188"/>
      <c r="BC131" s="188"/>
      <c r="BD131" s="188"/>
      <c r="BE131" s="188"/>
      <c r="BF131" s="188"/>
      <c r="BG131" s="188"/>
      <c r="BH131" s="188"/>
      <c r="BI131" s="188"/>
      <c r="BJ131" s="188"/>
      <c r="BK131" s="188"/>
      <c r="BL131" s="188"/>
      <c r="BM131" s="188"/>
      <c r="BN131" s="188"/>
      <c r="BO131" s="188"/>
      <c r="BP131" s="188"/>
      <c r="BQ131" s="188"/>
      <c r="BR131" s="188"/>
      <c r="BS131" s="188"/>
      <c r="BT131" s="188"/>
      <c r="BU131" s="188"/>
      <c r="BV131" s="188"/>
    </row>
    <row r="132" spans="1:74" s="189" customFormat="1" ht="25.5" x14ac:dyDescent="0.2">
      <c r="A132" s="187" t="s">
        <v>593</v>
      </c>
      <c r="B132" s="129" t="s">
        <v>594</v>
      </c>
      <c r="C132" s="118">
        <f>+C129*10%</f>
        <v>0</v>
      </c>
      <c r="D132" s="118">
        <f t="shared" ref="D132:N132" si="105">+D129*10%</f>
        <v>0</v>
      </c>
      <c r="E132" s="118">
        <f t="shared" si="105"/>
        <v>0</v>
      </c>
      <c r="F132" s="118">
        <f t="shared" si="105"/>
        <v>0</v>
      </c>
      <c r="G132" s="118">
        <f t="shared" si="105"/>
        <v>0</v>
      </c>
      <c r="H132" s="118">
        <f t="shared" si="105"/>
        <v>0</v>
      </c>
      <c r="I132" s="118">
        <f t="shared" si="105"/>
        <v>0</v>
      </c>
      <c r="J132" s="118">
        <f t="shared" si="105"/>
        <v>0</v>
      </c>
      <c r="K132" s="118">
        <f t="shared" si="105"/>
        <v>0</v>
      </c>
      <c r="L132" s="118">
        <f t="shared" si="105"/>
        <v>0</v>
      </c>
      <c r="M132" s="118">
        <f t="shared" si="105"/>
        <v>0</v>
      </c>
      <c r="N132" s="118">
        <f t="shared" si="105"/>
        <v>0</v>
      </c>
      <c r="O132" s="131">
        <f t="shared" si="59"/>
        <v>0</v>
      </c>
      <c r="P132" s="188"/>
      <c r="Q132" s="188"/>
      <c r="R132" s="188"/>
      <c r="S132" s="188"/>
      <c r="T132" s="188"/>
      <c r="U132" s="188"/>
      <c r="V132" s="188"/>
      <c r="W132" s="188"/>
      <c r="X132" s="188"/>
      <c r="Y132" s="188"/>
      <c r="Z132" s="188"/>
      <c r="AA132" s="188"/>
      <c r="AB132" s="188"/>
      <c r="AC132" s="188"/>
      <c r="AD132" s="188"/>
      <c r="AE132" s="188"/>
      <c r="AF132" s="188"/>
      <c r="AG132" s="188"/>
      <c r="AH132" s="188"/>
      <c r="AI132" s="188"/>
      <c r="AJ132" s="188"/>
      <c r="AK132" s="188"/>
      <c r="AL132" s="188"/>
      <c r="AM132" s="188"/>
      <c r="AN132" s="188"/>
      <c r="AO132" s="188"/>
      <c r="AP132" s="188"/>
      <c r="AQ132" s="188"/>
      <c r="AR132" s="188"/>
      <c r="AS132" s="188"/>
      <c r="AT132" s="188"/>
      <c r="AU132" s="188"/>
      <c r="AV132" s="188"/>
      <c r="AW132" s="188"/>
      <c r="AX132" s="188"/>
      <c r="AY132" s="188"/>
      <c r="AZ132" s="188"/>
      <c r="BA132" s="188"/>
      <c r="BB132" s="188"/>
      <c r="BC132" s="188"/>
      <c r="BD132" s="188"/>
      <c r="BE132" s="188"/>
      <c r="BF132" s="188"/>
      <c r="BG132" s="188"/>
      <c r="BH132" s="188"/>
      <c r="BI132" s="188"/>
      <c r="BJ132" s="188"/>
      <c r="BK132" s="188"/>
      <c r="BL132" s="188"/>
      <c r="BM132" s="188"/>
      <c r="BN132" s="188"/>
      <c r="BO132" s="188"/>
      <c r="BP132" s="188"/>
      <c r="BQ132" s="188"/>
      <c r="BR132" s="188"/>
      <c r="BS132" s="188"/>
      <c r="BT132" s="188"/>
      <c r="BU132" s="188"/>
      <c r="BV132" s="188"/>
    </row>
    <row r="133" spans="1:74" s="189" customFormat="1" ht="25.5" x14ac:dyDescent="0.2">
      <c r="A133" s="187" t="s">
        <v>595</v>
      </c>
      <c r="B133" s="129" t="s">
        <v>596</v>
      </c>
      <c r="C133" s="118">
        <f>+C129*10%</f>
        <v>0</v>
      </c>
      <c r="D133" s="118">
        <f t="shared" ref="D133:N133" si="106">+D129*10%</f>
        <v>0</v>
      </c>
      <c r="E133" s="118">
        <f t="shared" si="106"/>
        <v>0</v>
      </c>
      <c r="F133" s="118">
        <f t="shared" si="106"/>
        <v>0</v>
      </c>
      <c r="G133" s="118">
        <f t="shared" si="106"/>
        <v>0</v>
      </c>
      <c r="H133" s="118">
        <f t="shared" si="106"/>
        <v>0</v>
      </c>
      <c r="I133" s="118">
        <f t="shared" si="106"/>
        <v>0</v>
      </c>
      <c r="J133" s="118">
        <f t="shared" si="106"/>
        <v>0</v>
      </c>
      <c r="K133" s="118">
        <f t="shared" si="106"/>
        <v>0</v>
      </c>
      <c r="L133" s="118">
        <f t="shared" si="106"/>
        <v>0</v>
      </c>
      <c r="M133" s="118">
        <f t="shared" si="106"/>
        <v>0</v>
      </c>
      <c r="N133" s="118">
        <f t="shared" si="106"/>
        <v>0</v>
      </c>
      <c r="O133" s="131">
        <f t="shared" si="59"/>
        <v>0</v>
      </c>
      <c r="P133" s="188"/>
      <c r="Q133" s="188"/>
      <c r="R133" s="188"/>
      <c r="S133" s="188"/>
      <c r="T133" s="188"/>
      <c r="U133" s="188"/>
      <c r="V133" s="188"/>
      <c r="W133" s="188"/>
      <c r="X133" s="188"/>
      <c r="Y133" s="188"/>
      <c r="Z133" s="188"/>
      <c r="AA133" s="188"/>
      <c r="AB133" s="188"/>
      <c r="AC133" s="188"/>
      <c r="AD133" s="188"/>
      <c r="AE133" s="188"/>
      <c r="AF133" s="188"/>
      <c r="AG133" s="188"/>
      <c r="AH133" s="188"/>
      <c r="AI133" s="188"/>
      <c r="AJ133" s="188"/>
      <c r="AK133" s="188"/>
      <c r="AL133" s="188"/>
      <c r="AM133" s="188"/>
      <c r="AN133" s="188"/>
      <c r="AO133" s="188"/>
      <c r="AP133" s="188"/>
      <c r="AQ133" s="188"/>
      <c r="AR133" s="188"/>
      <c r="AS133" s="188"/>
      <c r="AT133" s="188"/>
      <c r="AU133" s="188"/>
      <c r="AV133" s="188"/>
      <c r="AW133" s="188"/>
      <c r="AX133" s="188"/>
      <c r="AY133" s="188"/>
      <c r="AZ133" s="188"/>
      <c r="BA133" s="188"/>
      <c r="BB133" s="188"/>
      <c r="BC133" s="188"/>
      <c r="BD133" s="188"/>
      <c r="BE133" s="188"/>
      <c r="BF133" s="188"/>
      <c r="BG133" s="188"/>
      <c r="BH133" s="188"/>
      <c r="BI133" s="188"/>
      <c r="BJ133" s="188"/>
      <c r="BK133" s="188"/>
      <c r="BL133" s="188"/>
      <c r="BM133" s="188"/>
      <c r="BN133" s="188"/>
      <c r="BO133" s="188"/>
      <c r="BP133" s="188"/>
      <c r="BQ133" s="188"/>
      <c r="BR133" s="188"/>
      <c r="BS133" s="188"/>
      <c r="BT133" s="188"/>
      <c r="BU133" s="188"/>
      <c r="BV133" s="188"/>
    </row>
    <row r="134" spans="1:74" s="126" customFormat="1" x14ac:dyDescent="0.2">
      <c r="A134" s="184" t="s">
        <v>597</v>
      </c>
      <c r="B134" s="190" t="s">
        <v>598</v>
      </c>
      <c r="C134" s="117"/>
      <c r="D134" s="117"/>
      <c r="E134" s="117"/>
      <c r="F134" s="117"/>
      <c r="G134" s="117"/>
      <c r="H134" s="117"/>
      <c r="I134" s="117"/>
      <c r="J134" s="117"/>
      <c r="K134" s="117"/>
      <c r="L134" s="117"/>
      <c r="M134" s="117"/>
      <c r="N134" s="117"/>
      <c r="O134" s="131">
        <f t="shared" si="59"/>
        <v>0</v>
      </c>
      <c r="P134" s="125"/>
      <c r="Q134" s="125"/>
      <c r="R134" s="125"/>
      <c r="S134" s="125"/>
      <c r="T134" s="125"/>
      <c r="U134" s="125"/>
      <c r="V134" s="125"/>
      <c r="W134" s="125"/>
      <c r="X134" s="125"/>
      <c r="Y134" s="125"/>
      <c r="Z134" s="125"/>
      <c r="AA134" s="125"/>
      <c r="AB134" s="125"/>
      <c r="AC134" s="125"/>
      <c r="AD134" s="125"/>
      <c r="AE134" s="125"/>
      <c r="AF134" s="125"/>
      <c r="AG134" s="125"/>
      <c r="AH134" s="125"/>
      <c r="AI134" s="125"/>
      <c r="AJ134" s="125"/>
      <c r="AK134" s="125"/>
      <c r="AL134" s="125"/>
      <c r="AM134" s="125"/>
      <c r="AN134" s="125"/>
      <c r="AO134" s="125"/>
      <c r="AP134" s="125"/>
      <c r="AQ134" s="125"/>
      <c r="AR134" s="125"/>
      <c r="AS134" s="125"/>
      <c r="AT134" s="125"/>
      <c r="AU134" s="125"/>
      <c r="AV134" s="125"/>
      <c r="AW134" s="125"/>
      <c r="AX134" s="125"/>
      <c r="AY134" s="125"/>
      <c r="AZ134" s="125"/>
      <c r="BA134" s="125"/>
      <c r="BB134" s="125"/>
      <c r="BC134" s="125"/>
      <c r="BD134" s="125"/>
      <c r="BE134" s="125"/>
      <c r="BF134" s="125"/>
      <c r="BG134" s="125"/>
      <c r="BH134" s="125"/>
      <c r="BI134" s="125"/>
      <c r="BJ134" s="125"/>
      <c r="BK134" s="125"/>
      <c r="BL134" s="125"/>
      <c r="BM134" s="125"/>
      <c r="BN134" s="125"/>
      <c r="BO134" s="125"/>
      <c r="BP134" s="125"/>
      <c r="BQ134" s="125"/>
      <c r="BR134" s="125"/>
      <c r="BS134" s="125"/>
      <c r="BT134" s="125"/>
      <c r="BU134" s="125"/>
      <c r="BV134" s="125"/>
    </row>
    <row r="135" spans="1:74" s="189" customFormat="1" ht="25.5" x14ac:dyDescent="0.2">
      <c r="A135" s="187" t="s">
        <v>599</v>
      </c>
      <c r="B135" s="129" t="s">
        <v>600</v>
      </c>
      <c r="C135" s="118">
        <f>+C134*20%</f>
        <v>0</v>
      </c>
      <c r="D135" s="118">
        <f t="shared" ref="D135:N135" si="107">+D134*20%</f>
        <v>0</v>
      </c>
      <c r="E135" s="118">
        <f t="shared" si="107"/>
        <v>0</v>
      </c>
      <c r="F135" s="118">
        <f t="shared" si="107"/>
        <v>0</v>
      </c>
      <c r="G135" s="118">
        <f t="shared" si="107"/>
        <v>0</v>
      </c>
      <c r="H135" s="118">
        <f t="shared" si="107"/>
        <v>0</v>
      </c>
      <c r="I135" s="118">
        <f t="shared" si="107"/>
        <v>0</v>
      </c>
      <c r="J135" s="118">
        <f t="shared" si="107"/>
        <v>0</v>
      </c>
      <c r="K135" s="118">
        <f t="shared" si="107"/>
        <v>0</v>
      </c>
      <c r="L135" s="118">
        <f t="shared" si="107"/>
        <v>0</v>
      </c>
      <c r="M135" s="118">
        <f t="shared" si="107"/>
        <v>0</v>
      </c>
      <c r="N135" s="118">
        <f t="shared" si="107"/>
        <v>0</v>
      </c>
      <c r="O135" s="131">
        <f t="shared" si="59"/>
        <v>0</v>
      </c>
      <c r="P135" s="188"/>
      <c r="Q135" s="188"/>
      <c r="R135" s="188"/>
      <c r="S135" s="188"/>
      <c r="T135" s="188"/>
      <c r="U135" s="188"/>
      <c r="V135" s="188"/>
      <c r="W135" s="188"/>
      <c r="X135" s="188"/>
      <c r="Y135" s="188"/>
      <c r="Z135" s="188"/>
      <c r="AA135" s="188"/>
      <c r="AB135" s="188"/>
      <c r="AC135" s="188"/>
      <c r="AD135" s="188"/>
      <c r="AE135" s="188"/>
      <c r="AF135" s="188"/>
      <c r="AG135" s="188"/>
      <c r="AH135" s="188"/>
      <c r="AI135" s="188"/>
      <c r="AJ135" s="188"/>
      <c r="AK135" s="188"/>
      <c r="AL135" s="188"/>
      <c r="AM135" s="188"/>
      <c r="AN135" s="188"/>
      <c r="AO135" s="188"/>
      <c r="AP135" s="188"/>
      <c r="AQ135" s="188"/>
      <c r="AR135" s="188"/>
      <c r="AS135" s="188"/>
      <c r="AT135" s="188"/>
      <c r="AU135" s="188"/>
      <c r="AV135" s="188"/>
      <c r="AW135" s="188"/>
      <c r="AX135" s="188"/>
      <c r="AY135" s="188"/>
      <c r="AZ135" s="188"/>
      <c r="BA135" s="188"/>
      <c r="BB135" s="188"/>
      <c r="BC135" s="188"/>
      <c r="BD135" s="188"/>
      <c r="BE135" s="188"/>
      <c r="BF135" s="188"/>
      <c r="BG135" s="188"/>
      <c r="BH135" s="188"/>
      <c r="BI135" s="188"/>
      <c r="BJ135" s="188"/>
      <c r="BK135" s="188"/>
      <c r="BL135" s="188"/>
      <c r="BM135" s="188"/>
      <c r="BN135" s="188"/>
      <c r="BO135" s="188"/>
      <c r="BP135" s="188"/>
      <c r="BQ135" s="188"/>
      <c r="BR135" s="188"/>
      <c r="BS135" s="188"/>
      <c r="BT135" s="188"/>
      <c r="BU135" s="188"/>
      <c r="BV135" s="188"/>
    </row>
    <row r="136" spans="1:74" s="189" customFormat="1" ht="25.5" x14ac:dyDescent="0.2">
      <c r="A136" s="187" t="s">
        <v>601</v>
      </c>
      <c r="B136" s="129" t="s">
        <v>602</v>
      </c>
      <c r="C136" s="118">
        <f>+C134*40%</f>
        <v>0</v>
      </c>
      <c r="D136" s="118">
        <f t="shared" ref="D136:N136" si="108">+D134*40%</f>
        <v>0</v>
      </c>
      <c r="E136" s="118">
        <f t="shared" si="108"/>
        <v>0</v>
      </c>
      <c r="F136" s="118">
        <f t="shared" si="108"/>
        <v>0</v>
      </c>
      <c r="G136" s="118">
        <f t="shared" si="108"/>
        <v>0</v>
      </c>
      <c r="H136" s="118">
        <f t="shared" si="108"/>
        <v>0</v>
      </c>
      <c r="I136" s="118">
        <f t="shared" si="108"/>
        <v>0</v>
      </c>
      <c r="J136" s="118">
        <f t="shared" si="108"/>
        <v>0</v>
      </c>
      <c r="K136" s="118">
        <f t="shared" si="108"/>
        <v>0</v>
      </c>
      <c r="L136" s="118">
        <f t="shared" si="108"/>
        <v>0</v>
      </c>
      <c r="M136" s="118">
        <f t="shared" si="108"/>
        <v>0</v>
      </c>
      <c r="N136" s="118">
        <f t="shared" si="108"/>
        <v>0</v>
      </c>
      <c r="O136" s="131">
        <f t="shared" si="59"/>
        <v>0</v>
      </c>
      <c r="P136" s="188"/>
      <c r="Q136" s="188"/>
      <c r="R136" s="188"/>
      <c r="S136" s="188"/>
      <c r="T136" s="188"/>
      <c r="U136" s="188"/>
      <c r="V136" s="188"/>
      <c r="W136" s="188"/>
      <c r="X136" s="188"/>
      <c r="Y136" s="188"/>
      <c r="Z136" s="188"/>
      <c r="AA136" s="188"/>
      <c r="AB136" s="188"/>
      <c r="AC136" s="188"/>
      <c r="AD136" s="188"/>
      <c r="AE136" s="188"/>
      <c r="AF136" s="188"/>
      <c r="AG136" s="188"/>
      <c r="AH136" s="188"/>
      <c r="AI136" s="188"/>
      <c r="AJ136" s="188"/>
      <c r="AK136" s="188"/>
      <c r="AL136" s="188"/>
      <c r="AM136" s="188"/>
      <c r="AN136" s="188"/>
      <c r="AO136" s="188"/>
      <c r="AP136" s="188"/>
      <c r="AQ136" s="188"/>
      <c r="AR136" s="188"/>
      <c r="AS136" s="188"/>
      <c r="AT136" s="188"/>
      <c r="AU136" s="188"/>
      <c r="AV136" s="188"/>
      <c r="AW136" s="188"/>
      <c r="AX136" s="188"/>
      <c r="AY136" s="188"/>
      <c r="AZ136" s="188"/>
      <c r="BA136" s="188"/>
      <c r="BB136" s="188"/>
      <c r="BC136" s="188"/>
      <c r="BD136" s="188"/>
      <c r="BE136" s="188"/>
      <c r="BF136" s="188"/>
      <c r="BG136" s="188"/>
      <c r="BH136" s="188"/>
      <c r="BI136" s="188"/>
      <c r="BJ136" s="188"/>
      <c r="BK136" s="188"/>
      <c r="BL136" s="188"/>
      <c r="BM136" s="188"/>
      <c r="BN136" s="188"/>
      <c r="BO136" s="188"/>
      <c r="BP136" s="188"/>
      <c r="BQ136" s="188"/>
      <c r="BR136" s="188"/>
      <c r="BS136" s="188"/>
      <c r="BT136" s="188"/>
      <c r="BU136" s="188"/>
      <c r="BV136" s="188"/>
    </row>
    <row r="137" spans="1:74" s="189" customFormat="1" ht="25.5" x14ac:dyDescent="0.2">
      <c r="A137" s="187" t="s">
        <v>603</v>
      </c>
      <c r="B137" s="192" t="s">
        <v>604</v>
      </c>
      <c r="C137" s="118">
        <f>+C134*20%</f>
        <v>0</v>
      </c>
      <c r="D137" s="118">
        <f t="shared" ref="D137:N137" si="109">+D134*20%</f>
        <v>0</v>
      </c>
      <c r="E137" s="118">
        <f t="shared" si="109"/>
        <v>0</v>
      </c>
      <c r="F137" s="118">
        <f t="shared" si="109"/>
        <v>0</v>
      </c>
      <c r="G137" s="118">
        <f t="shared" si="109"/>
        <v>0</v>
      </c>
      <c r="H137" s="118">
        <f t="shared" si="109"/>
        <v>0</v>
      </c>
      <c r="I137" s="118">
        <f t="shared" si="109"/>
        <v>0</v>
      </c>
      <c r="J137" s="118">
        <f t="shared" si="109"/>
        <v>0</v>
      </c>
      <c r="K137" s="118">
        <f t="shared" si="109"/>
        <v>0</v>
      </c>
      <c r="L137" s="118">
        <f t="shared" si="109"/>
        <v>0</v>
      </c>
      <c r="M137" s="118">
        <f t="shared" si="109"/>
        <v>0</v>
      </c>
      <c r="N137" s="118">
        <f t="shared" si="109"/>
        <v>0</v>
      </c>
      <c r="O137" s="131">
        <f t="shared" si="59"/>
        <v>0</v>
      </c>
      <c r="P137" s="188"/>
      <c r="Q137" s="188"/>
      <c r="R137" s="188"/>
      <c r="S137" s="188"/>
      <c r="T137" s="188"/>
      <c r="U137" s="188"/>
      <c r="V137" s="188"/>
      <c r="W137" s="188"/>
      <c r="X137" s="188"/>
      <c r="Y137" s="188"/>
      <c r="Z137" s="188"/>
      <c r="AA137" s="188"/>
      <c r="AB137" s="188"/>
      <c r="AC137" s="188"/>
      <c r="AD137" s="188"/>
      <c r="AE137" s="188"/>
      <c r="AF137" s="188"/>
      <c r="AG137" s="188"/>
      <c r="AH137" s="188"/>
      <c r="AI137" s="188"/>
      <c r="AJ137" s="188"/>
      <c r="AK137" s="188"/>
      <c r="AL137" s="188"/>
      <c r="AM137" s="188"/>
      <c r="AN137" s="188"/>
      <c r="AO137" s="188"/>
      <c r="AP137" s="188"/>
      <c r="AQ137" s="188"/>
      <c r="AR137" s="188"/>
      <c r="AS137" s="188"/>
      <c r="AT137" s="188"/>
      <c r="AU137" s="188"/>
      <c r="AV137" s="188"/>
      <c r="AW137" s="188"/>
      <c r="AX137" s="188"/>
      <c r="AY137" s="188"/>
      <c r="AZ137" s="188"/>
      <c r="BA137" s="188"/>
      <c r="BB137" s="188"/>
      <c r="BC137" s="188"/>
      <c r="BD137" s="188"/>
      <c r="BE137" s="188"/>
      <c r="BF137" s="188"/>
      <c r="BG137" s="188"/>
      <c r="BH137" s="188"/>
      <c r="BI137" s="188"/>
      <c r="BJ137" s="188"/>
      <c r="BK137" s="188"/>
      <c r="BL137" s="188"/>
      <c r="BM137" s="188"/>
      <c r="BN137" s="188"/>
      <c r="BO137" s="188"/>
      <c r="BP137" s="188"/>
      <c r="BQ137" s="188"/>
      <c r="BR137" s="188"/>
      <c r="BS137" s="188"/>
      <c r="BT137" s="188"/>
      <c r="BU137" s="188"/>
      <c r="BV137" s="188"/>
    </row>
    <row r="138" spans="1:74" s="189" customFormat="1" x14ac:dyDescent="0.2">
      <c r="A138" s="187" t="s">
        <v>605</v>
      </c>
      <c r="B138" s="129" t="s">
        <v>606</v>
      </c>
      <c r="C138" s="118">
        <f>+C134*20%</f>
        <v>0</v>
      </c>
      <c r="D138" s="118">
        <f t="shared" ref="D138:N138" si="110">+D134*20%</f>
        <v>0</v>
      </c>
      <c r="E138" s="118">
        <f t="shared" si="110"/>
        <v>0</v>
      </c>
      <c r="F138" s="118">
        <f t="shared" si="110"/>
        <v>0</v>
      </c>
      <c r="G138" s="118">
        <f t="shared" si="110"/>
        <v>0</v>
      </c>
      <c r="H138" s="118">
        <f t="shared" si="110"/>
        <v>0</v>
      </c>
      <c r="I138" s="118">
        <f t="shared" si="110"/>
        <v>0</v>
      </c>
      <c r="J138" s="118">
        <f t="shared" si="110"/>
        <v>0</v>
      </c>
      <c r="K138" s="118">
        <f t="shared" si="110"/>
        <v>0</v>
      </c>
      <c r="L138" s="118">
        <f t="shared" si="110"/>
        <v>0</v>
      </c>
      <c r="M138" s="118">
        <f t="shared" si="110"/>
        <v>0</v>
      </c>
      <c r="N138" s="118">
        <f t="shared" si="110"/>
        <v>0</v>
      </c>
      <c r="O138" s="131">
        <f t="shared" si="59"/>
        <v>0</v>
      </c>
      <c r="P138" s="188"/>
      <c r="Q138" s="188"/>
      <c r="R138" s="188"/>
      <c r="S138" s="188"/>
      <c r="T138" s="188"/>
      <c r="U138" s="188"/>
      <c r="V138" s="188"/>
      <c r="W138" s="188"/>
      <c r="X138" s="188"/>
      <c r="Y138" s="188"/>
      <c r="Z138" s="188"/>
      <c r="AA138" s="188"/>
      <c r="AB138" s="188"/>
      <c r="AC138" s="188"/>
      <c r="AD138" s="188"/>
      <c r="AE138" s="188"/>
      <c r="AF138" s="188"/>
      <c r="AG138" s="188"/>
      <c r="AH138" s="188"/>
      <c r="AI138" s="188"/>
      <c r="AJ138" s="188"/>
      <c r="AK138" s="188"/>
      <c r="AL138" s="188"/>
      <c r="AM138" s="188"/>
      <c r="AN138" s="188"/>
      <c r="AO138" s="188"/>
      <c r="AP138" s="188"/>
      <c r="AQ138" s="188"/>
      <c r="AR138" s="188"/>
      <c r="AS138" s="188"/>
      <c r="AT138" s="188"/>
      <c r="AU138" s="188"/>
      <c r="AV138" s="188"/>
      <c r="AW138" s="188"/>
      <c r="AX138" s="188"/>
      <c r="AY138" s="188"/>
      <c r="AZ138" s="188"/>
      <c r="BA138" s="188"/>
      <c r="BB138" s="188"/>
      <c r="BC138" s="188"/>
      <c r="BD138" s="188"/>
      <c r="BE138" s="188"/>
      <c r="BF138" s="188"/>
      <c r="BG138" s="188"/>
      <c r="BH138" s="188"/>
      <c r="BI138" s="188"/>
      <c r="BJ138" s="188"/>
      <c r="BK138" s="188"/>
      <c r="BL138" s="188"/>
      <c r="BM138" s="188"/>
      <c r="BN138" s="188"/>
      <c r="BO138" s="188"/>
      <c r="BP138" s="188"/>
      <c r="BQ138" s="188"/>
      <c r="BR138" s="188"/>
      <c r="BS138" s="188"/>
      <c r="BT138" s="188"/>
      <c r="BU138" s="188"/>
      <c r="BV138" s="188"/>
    </row>
    <row r="139" spans="1:74" s="189" customFormat="1" x14ac:dyDescent="0.2">
      <c r="A139" s="195" t="s">
        <v>607</v>
      </c>
      <c r="B139" s="185" t="s">
        <v>608</v>
      </c>
      <c r="C139" s="117"/>
      <c r="D139" s="117"/>
      <c r="E139" s="117"/>
      <c r="F139" s="117"/>
      <c r="G139" s="117"/>
      <c r="H139" s="117"/>
      <c r="I139" s="117"/>
      <c r="J139" s="117"/>
      <c r="K139" s="117"/>
      <c r="L139" s="117"/>
      <c r="M139" s="117"/>
      <c r="N139" s="117"/>
      <c r="O139" s="131">
        <f t="shared" si="59"/>
        <v>0</v>
      </c>
      <c r="P139" s="188"/>
      <c r="Q139" s="188"/>
      <c r="R139" s="188"/>
      <c r="S139" s="188"/>
      <c r="T139" s="188"/>
      <c r="U139" s="188"/>
      <c r="V139" s="188"/>
      <c r="W139" s="188"/>
      <c r="X139" s="188"/>
      <c r="Y139" s="188"/>
      <c r="Z139" s="188"/>
      <c r="AA139" s="188"/>
      <c r="AB139" s="188"/>
      <c r="AC139" s="188"/>
      <c r="AD139" s="188"/>
      <c r="AE139" s="188"/>
      <c r="AF139" s="188"/>
      <c r="AG139" s="188"/>
      <c r="AH139" s="188"/>
      <c r="AI139" s="188"/>
      <c r="AJ139" s="188"/>
      <c r="AK139" s="188"/>
      <c r="AL139" s="188"/>
      <c r="AM139" s="188"/>
      <c r="AN139" s="188"/>
      <c r="AO139" s="188"/>
      <c r="AP139" s="188"/>
      <c r="AQ139" s="188"/>
      <c r="AR139" s="188"/>
      <c r="AS139" s="188"/>
      <c r="AT139" s="188"/>
      <c r="AU139" s="188"/>
      <c r="AV139" s="188"/>
      <c r="AW139" s="188"/>
      <c r="AX139" s="188"/>
      <c r="AY139" s="188"/>
      <c r="AZ139" s="188"/>
      <c r="BA139" s="188"/>
      <c r="BB139" s="188"/>
      <c r="BC139" s="188"/>
      <c r="BD139" s="188"/>
      <c r="BE139" s="188"/>
      <c r="BF139" s="188"/>
      <c r="BG139" s="188"/>
      <c r="BH139" s="188"/>
      <c r="BI139" s="188"/>
      <c r="BJ139" s="188"/>
      <c r="BK139" s="188"/>
      <c r="BL139" s="188"/>
      <c r="BM139" s="188"/>
      <c r="BN139" s="188"/>
      <c r="BO139" s="188"/>
      <c r="BP139" s="188"/>
      <c r="BQ139" s="188"/>
      <c r="BR139" s="188"/>
      <c r="BS139" s="188"/>
      <c r="BT139" s="188"/>
      <c r="BU139" s="188"/>
      <c r="BV139" s="188"/>
    </row>
    <row r="140" spans="1:74" s="189" customFormat="1" x14ac:dyDescent="0.2">
      <c r="A140" s="197" t="s">
        <v>609</v>
      </c>
      <c r="B140" s="129" t="s">
        <v>610</v>
      </c>
      <c r="C140" s="118">
        <f>+C139*60%</f>
        <v>0</v>
      </c>
      <c r="D140" s="118">
        <f t="shared" ref="D140:N140" si="111">+D139*60%</f>
        <v>0</v>
      </c>
      <c r="E140" s="118">
        <f t="shared" si="111"/>
        <v>0</v>
      </c>
      <c r="F140" s="118">
        <f t="shared" si="111"/>
        <v>0</v>
      </c>
      <c r="G140" s="118">
        <f t="shared" si="111"/>
        <v>0</v>
      </c>
      <c r="H140" s="118">
        <f t="shared" si="111"/>
        <v>0</v>
      </c>
      <c r="I140" s="118">
        <f t="shared" si="111"/>
        <v>0</v>
      </c>
      <c r="J140" s="118">
        <f t="shared" si="111"/>
        <v>0</v>
      </c>
      <c r="K140" s="118">
        <f t="shared" si="111"/>
        <v>0</v>
      </c>
      <c r="L140" s="118">
        <f t="shared" si="111"/>
        <v>0</v>
      </c>
      <c r="M140" s="118">
        <f t="shared" si="111"/>
        <v>0</v>
      </c>
      <c r="N140" s="118">
        <f t="shared" si="111"/>
        <v>0</v>
      </c>
      <c r="O140" s="131">
        <f t="shared" si="59"/>
        <v>0</v>
      </c>
      <c r="P140" s="188"/>
      <c r="Q140" s="188"/>
      <c r="R140" s="188"/>
      <c r="S140" s="188"/>
      <c r="T140" s="188"/>
      <c r="U140" s="188"/>
      <c r="V140" s="188"/>
      <c r="W140" s="188"/>
      <c r="X140" s="188"/>
      <c r="Y140" s="188"/>
      <c r="Z140" s="188"/>
      <c r="AA140" s="188"/>
      <c r="AB140" s="188"/>
      <c r="AC140" s="188"/>
      <c r="AD140" s="188"/>
      <c r="AE140" s="188"/>
      <c r="AF140" s="188"/>
      <c r="AG140" s="188"/>
      <c r="AH140" s="188"/>
      <c r="AI140" s="188"/>
      <c r="AJ140" s="188"/>
      <c r="AK140" s="188"/>
      <c r="AL140" s="188"/>
      <c r="AM140" s="188"/>
      <c r="AN140" s="188"/>
      <c r="AO140" s="188"/>
      <c r="AP140" s="188"/>
      <c r="AQ140" s="188"/>
      <c r="AR140" s="188"/>
      <c r="AS140" s="188"/>
      <c r="AT140" s="188"/>
      <c r="AU140" s="188"/>
      <c r="AV140" s="188"/>
      <c r="AW140" s="188"/>
      <c r="AX140" s="188"/>
      <c r="AY140" s="188"/>
      <c r="AZ140" s="188"/>
      <c r="BA140" s="188"/>
      <c r="BB140" s="188"/>
      <c r="BC140" s="188"/>
      <c r="BD140" s="188"/>
      <c r="BE140" s="188"/>
      <c r="BF140" s="188"/>
      <c r="BG140" s="188"/>
      <c r="BH140" s="188"/>
      <c r="BI140" s="188"/>
      <c r="BJ140" s="188"/>
      <c r="BK140" s="188"/>
      <c r="BL140" s="188"/>
      <c r="BM140" s="188"/>
      <c r="BN140" s="188"/>
      <c r="BO140" s="188"/>
      <c r="BP140" s="188"/>
      <c r="BQ140" s="188"/>
      <c r="BR140" s="188"/>
      <c r="BS140" s="188"/>
      <c r="BT140" s="188"/>
      <c r="BU140" s="188"/>
      <c r="BV140" s="188"/>
    </row>
    <row r="141" spans="1:74" s="189" customFormat="1" ht="25.5" x14ac:dyDescent="0.2">
      <c r="A141" s="197" t="s">
        <v>611</v>
      </c>
      <c r="B141" s="129" t="s">
        <v>612</v>
      </c>
      <c r="C141" s="118">
        <f>+C139*16.9027%</f>
        <v>0</v>
      </c>
      <c r="D141" s="118">
        <f t="shared" ref="D141:N141" si="112">+D139*16.9027%</f>
        <v>0</v>
      </c>
      <c r="E141" s="118">
        <f t="shared" si="112"/>
        <v>0</v>
      </c>
      <c r="F141" s="118">
        <f t="shared" si="112"/>
        <v>0</v>
      </c>
      <c r="G141" s="118">
        <f t="shared" si="112"/>
        <v>0</v>
      </c>
      <c r="H141" s="118">
        <f t="shared" si="112"/>
        <v>0</v>
      </c>
      <c r="I141" s="118">
        <f t="shared" si="112"/>
        <v>0</v>
      </c>
      <c r="J141" s="118">
        <f t="shared" si="112"/>
        <v>0</v>
      </c>
      <c r="K141" s="118">
        <f t="shared" si="112"/>
        <v>0</v>
      </c>
      <c r="L141" s="118">
        <f t="shared" si="112"/>
        <v>0</v>
      </c>
      <c r="M141" s="118">
        <f t="shared" si="112"/>
        <v>0</v>
      </c>
      <c r="N141" s="118">
        <f t="shared" si="112"/>
        <v>0</v>
      </c>
      <c r="O141" s="131">
        <f t="shared" si="59"/>
        <v>0</v>
      </c>
      <c r="P141" s="188"/>
      <c r="Q141" s="188"/>
      <c r="R141" s="188"/>
      <c r="S141" s="188"/>
      <c r="T141" s="188"/>
      <c r="U141" s="188"/>
      <c r="V141" s="188"/>
      <c r="W141" s="188"/>
      <c r="X141" s="188"/>
      <c r="Y141" s="188"/>
      <c r="Z141" s="188"/>
      <c r="AA141" s="188"/>
      <c r="AB141" s="188"/>
      <c r="AC141" s="188"/>
      <c r="AD141" s="188"/>
      <c r="AE141" s="188"/>
      <c r="AF141" s="188"/>
      <c r="AG141" s="188"/>
      <c r="AH141" s="188"/>
      <c r="AI141" s="188"/>
      <c r="AJ141" s="188"/>
      <c r="AK141" s="188"/>
      <c r="AL141" s="188"/>
      <c r="AM141" s="188"/>
      <c r="AN141" s="188"/>
      <c r="AO141" s="188"/>
      <c r="AP141" s="188"/>
      <c r="AQ141" s="188"/>
      <c r="AR141" s="188"/>
      <c r="AS141" s="188"/>
      <c r="AT141" s="188"/>
      <c r="AU141" s="188"/>
      <c r="AV141" s="188"/>
      <c r="AW141" s="188"/>
      <c r="AX141" s="188"/>
      <c r="AY141" s="188"/>
      <c r="AZ141" s="188"/>
      <c r="BA141" s="188"/>
      <c r="BB141" s="188"/>
      <c r="BC141" s="188"/>
      <c r="BD141" s="188"/>
      <c r="BE141" s="188"/>
      <c r="BF141" s="188"/>
      <c r="BG141" s="188"/>
      <c r="BH141" s="188"/>
      <c r="BI141" s="188"/>
      <c r="BJ141" s="188"/>
      <c r="BK141" s="188"/>
      <c r="BL141" s="188"/>
      <c r="BM141" s="188"/>
      <c r="BN141" s="188"/>
      <c r="BO141" s="188"/>
      <c r="BP141" s="188"/>
      <c r="BQ141" s="188"/>
      <c r="BR141" s="188"/>
      <c r="BS141" s="188"/>
      <c r="BT141" s="188"/>
      <c r="BU141" s="188"/>
      <c r="BV141" s="188"/>
    </row>
    <row r="142" spans="1:74" s="189" customFormat="1" ht="25.5" x14ac:dyDescent="0.2">
      <c r="A142" s="197" t="s">
        <v>613</v>
      </c>
      <c r="B142" s="129" t="s">
        <v>614</v>
      </c>
      <c r="C142" s="71">
        <f>+C139*2.0973%</f>
        <v>0</v>
      </c>
      <c r="D142" s="71">
        <f t="shared" ref="D142:N142" si="113">+D139*2.0973%</f>
        <v>0</v>
      </c>
      <c r="E142" s="71">
        <f t="shared" si="113"/>
        <v>0</v>
      </c>
      <c r="F142" s="71">
        <f t="shared" si="113"/>
        <v>0</v>
      </c>
      <c r="G142" s="71">
        <f t="shared" si="113"/>
        <v>0</v>
      </c>
      <c r="H142" s="71">
        <f t="shared" si="113"/>
        <v>0</v>
      </c>
      <c r="I142" s="71">
        <f t="shared" si="113"/>
        <v>0</v>
      </c>
      <c r="J142" s="71">
        <f t="shared" si="113"/>
        <v>0</v>
      </c>
      <c r="K142" s="71">
        <f t="shared" si="113"/>
        <v>0</v>
      </c>
      <c r="L142" s="71">
        <f t="shared" si="113"/>
        <v>0</v>
      </c>
      <c r="M142" s="71">
        <f t="shared" si="113"/>
        <v>0</v>
      </c>
      <c r="N142" s="71">
        <f t="shared" si="113"/>
        <v>0</v>
      </c>
      <c r="O142" s="131">
        <f t="shared" ref="O142:O205" si="114">SUM(C142:N142)</f>
        <v>0</v>
      </c>
      <c r="P142" s="188"/>
      <c r="Q142" s="188"/>
      <c r="R142" s="188"/>
      <c r="S142" s="188"/>
      <c r="T142" s="188"/>
      <c r="U142" s="188"/>
      <c r="V142" s="188"/>
      <c r="W142" s="188"/>
      <c r="X142" s="188"/>
      <c r="Y142" s="188"/>
      <c r="Z142" s="188"/>
      <c r="AA142" s="188"/>
      <c r="AB142" s="188"/>
      <c r="AC142" s="188"/>
      <c r="AD142" s="188"/>
      <c r="AE142" s="188"/>
      <c r="AF142" s="188"/>
      <c r="AG142" s="188"/>
      <c r="AH142" s="188"/>
      <c r="AI142" s="188"/>
      <c r="AJ142" s="188"/>
      <c r="AK142" s="188"/>
      <c r="AL142" s="188"/>
      <c r="AM142" s="188"/>
      <c r="AN142" s="188"/>
      <c r="AO142" s="188"/>
      <c r="AP142" s="188"/>
      <c r="AQ142" s="188"/>
      <c r="AR142" s="188"/>
      <c r="AS142" s="188"/>
      <c r="AT142" s="188"/>
      <c r="AU142" s="188"/>
      <c r="AV142" s="188"/>
      <c r="AW142" s="188"/>
      <c r="AX142" s="188"/>
      <c r="AY142" s="188"/>
      <c r="AZ142" s="188"/>
      <c r="BA142" s="188"/>
      <c r="BB142" s="188"/>
      <c r="BC142" s="188"/>
      <c r="BD142" s="188"/>
      <c r="BE142" s="188"/>
      <c r="BF142" s="188"/>
      <c r="BG142" s="188"/>
      <c r="BH142" s="188"/>
      <c r="BI142" s="188"/>
      <c r="BJ142" s="188"/>
      <c r="BK142" s="188"/>
      <c r="BL142" s="188"/>
      <c r="BM142" s="188"/>
      <c r="BN142" s="188"/>
      <c r="BO142" s="188"/>
      <c r="BP142" s="188"/>
      <c r="BQ142" s="188"/>
      <c r="BR142" s="188"/>
      <c r="BS142" s="188"/>
      <c r="BT142" s="188"/>
      <c r="BU142" s="188"/>
      <c r="BV142" s="188"/>
    </row>
    <row r="143" spans="1:74" s="189" customFormat="1" x14ac:dyDescent="0.2">
      <c r="A143" s="197" t="s">
        <v>615</v>
      </c>
      <c r="B143" s="192" t="s">
        <v>616</v>
      </c>
      <c r="C143" s="118">
        <f>+C139*1%</f>
        <v>0</v>
      </c>
      <c r="D143" s="118">
        <f t="shared" ref="D143:N143" si="115">+D139*1%</f>
        <v>0</v>
      </c>
      <c r="E143" s="118">
        <f t="shared" si="115"/>
        <v>0</v>
      </c>
      <c r="F143" s="118">
        <f t="shared" si="115"/>
        <v>0</v>
      </c>
      <c r="G143" s="118">
        <f t="shared" si="115"/>
        <v>0</v>
      </c>
      <c r="H143" s="118">
        <f t="shared" si="115"/>
        <v>0</v>
      </c>
      <c r="I143" s="118">
        <f t="shared" si="115"/>
        <v>0</v>
      </c>
      <c r="J143" s="118">
        <f t="shared" si="115"/>
        <v>0</v>
      </c>
      <c r="K143" s="118">
        <f t="shared" si="115"/>
        <v>0</v>
      </c>
      <c r="L143" s="118">
        <f t="shared" si="115"/>
        <v>0</v>
      </c>
      <c r="M143" s="118">
        <f t="shared" si="115"/>
        <v>0</v>
      </c>
      <c r="N143" s="118">
        <f t="shared" si="115"/>
        <v>0</v>
      </c>
      <c r="O143" s="131">
        <f t="shared" si="114"/>
        <v>0</v>
      </c>
      <c r="P143" s="188"/>
      <c r="Q143" s="188"/>
      <c r="R143" s="188"/>
      <c r="S143" s="188"/>
      <c r="T143" s="188"/>
      <c r="U143" s="188"/>
      <c r="V143" s="188"/>
      <c r="W143" s="188"/>
      <c r="X143" s="188"/>
      <c r="Y143" s="188"/>
      <c r="Z143" s="188"/>
      <c r="AA143" s="188"/>
      <c r="AB143" s="188"/>
      <c r="AC143" s="188"/>
      <c r="AD143" s="188"/>
      <c r="AE143" s="188"/>
      <c r="AF143" s="188"/>
      <c r="AG143" s="188"/>
      <c r="AH143" s="188"/>
      <c r="AI143" s="188"/>
      <c r="AJ143" s="188"/>
      <c r="AK143" s="188"/>
      <c r="AL143" s="188"/>
      <c r="AM143" s="188"/>
      <c r="AN143" s="188"/>
      <c r="AO143" s="188"/>
      <c r="AP143" s="188"/>
      <c r="AQ143" s="188"/>
      <c r="AR143" s="188"/>
      <c r="AS143" s="188"/>
      <c r="AT143" s="188"/>
      <c r="AU143" s="188"/>
      <c r="AV143" s="188"/>
      <c r="AW143" s="188"/>
      <c r="AX143" s="188"/>
      <c r="AY143" s="188"/>
      <c r="AZ143" s="188"/>
      <c r="BA143" s="188"/>
      <c r="BB143" s="188"/>
      <c r="BC143" s="188"/>
      <c r="BD143" s="188"/>
      <c r="BE143" s="188"/>
      <c r="BF143" s="188"/>
      <c r="BG143" s="188"/>
      <c r="BH143" s="188"/>
      <c r="BI143" s="188"/>
      <c r="BJ143" s="188"/>
      <c r="BK143" s="188"/>
      <c r="BL143" s="188"/>
      <c r="BM143" s="188"/>
      <c r="BN143" s="188"/>
      <c r="BO143" s="188"/>
      <c r="BP143" s="188"/>
      <c r="BQ143" s="188"/>
      <c r="BR143" s="188"/>
      <c r="BS143" s="188"/>
      <c r="BT143" s="188"/>
      <c r="BU143" s="188"/>
      <c r="BV143" s="188"/>
    </row>
    <row r="144" spans="1:74" s="189" customFormat="1" x14ac:dyDescent="0.2">
      <c r="A144" s="197" t="s">
        <v>617</v>
      </c>
      <c r="B144" s="129" t="s">
        <v>618</v>
      </c>
      <c r="C144" s="118">
        <f t="shared" ref="C144:N144" si="116">+C139*20%</f>
        <v>0</v>
      </c>
      <c r="D144" s="118">
        <f t="shared" si="116"/>
        <v>0</v>
      </c>
      <c r="E144" s="118">
        <f t="shared" si="116"/>
        <v>0</v>
      </c>
      <c r="F144" s="118">
        <f t="shared" si="116"/>
        <v>0</v>
      </c>
      <c r="G144" s="118">
        <f t="shared" si="116"/>
        <v>0</v>
      </c>
      <c r="H144" s="118">
        <f t="shared" si="116"/>
        <v>0</v>
      </c>
      <c r="I144" s="118">
        <f t="shared" si="116"/>
        <v>0</v>
      </c>
      <c r="J144" s="118">
        <f t="shared" si="116"/>
        <v>0</v>
      </c>
      <c r="K144" s="118">
        <f t="shared" si="116"/>
        <v>0</v>
      </c>
      <c r="L144" s="118">
        <f t="shared" si="116"/>
        <v>0</v>
      </c>
      <c r="M144" s="118">
        <f t="shared" si="116"/>
        <v>0</v>
      </c>
      <c r="N144" s="118">
        <f t="shared" si="116"/>
        <v>0</v>
      </c>
      <c r="O144" s="131">
        <f t="shared" si="114"/>
        <v>0</v>
      </c>
      <c r="P144" s="188"/>
      <c r="Q144" s="188"/>
      <c r="R144" s="188"/>
      <c r="S144" s="188"/>
      <c r="T144" s="188"/>
      <c r="U144" s="188"/>
      <c r="V144" s="188"/>
      <c r="W144" s="188"/>
      <c r="X144" s="188"/>
      <c r="Y144" s="188"/>
      <c r="Z144" s="188"/>
      <c r="AA144" s="188"/>
      <c r="AB144" s="188"/>
      <c r="AC144" s="188"/>
      <c r="AD144" s="188"/>
      <c r="AE144" s="188"/>
      <c r="AF144" s="188"/>
      <c r="AG144" s="188"/>
      <c r="AH144" s="188"/>
      <c r="AI144" s="188"/>
      <c r="AJ144" s="188"/>
      <c r="AK144" s="188"/>
      <c r="AL144" s="188"/>
      <c r="AM144" s="188"/>
      <c r="AN144" s="188"/>
      <c r="AO144" s="188"/>
      <c r="AP144" s="188"/>
      <c r="AQ144" s="188"/>
      <c r="AR144" s="188"/>
      <c r="AS144" s="188"/>
      <c r="AT144" s="188"/>
      <c r="AU144" s="188"/>
      <c r="AV144" s="188"/>
      <c r="AW144" s="188"/>
      <c r="AX144" s="188"/>
      <c r="AY144" s="188"/>
      <c r="AZ144" s="188"/>
      <c r="BA144" s="188"/>
      <c r="BB144" s="188"/>
      <c r="BC144" s="188"/>
      <c r="BD144" s="188"/>
      <c r="BE144" s="188"/>
      <c r="BF144" s="188"/>
      <c r="BG144" s="188"/>
      <c r="BH144" s="188"/>
      <c r="BI144" s="188"/>
      <c r="BJ144" s="188"/>
      <c r="BK144" s="188"/>
      <c r="BL144" s="188"/>
      <c r="BM144" s="188"/>
      <c r="BN144" s="188"/>
      <c r="BO144" s="188"/>
      <c r="BP144" s="188"/>
      <c r="BQ144" s="188"/>
      <c r="BR144" s="188"/>
      <c r="BS144" s="188"/>
      <c r="BT144" s="188"/>
      <c r="BU144" s="188"/>
      <c r="BV144" s="188"/>
    </row>
    <row r="145" spans="1:74" s="126" customFormat="1" x14ac:dyDescent="0.2">
      <c r="A145" s="196" t="s">
        <v>619</v>
      </c>
      <c r="B145" s="190" t="s">
        <v>620</v>
      </c>
      <c r="C145" s="117"/>
      <c r="D145" s="117"/>
      <c r="E145" s="117"/>
      <c r="F145" s="117"/>
      <c r="G145" s="117"/>
      <c r="H145" s="117"/>
      <c r="I145" s="117"/>
      <c r="J145" s="117"/>
      <c r="K145" s="117"/>
      <c r="L145" s="117"/>
      <c r="M145" s="117"/>
      <c r="N145" s="117"/>
      <c r="O145" s="131">
        <f t="shared" si="114"/>
        <v>0</v>
      </c>
      <c r="P145" s="125"/>
      <c r="Q145" s="125"/>
      <c r="R145" s="125"/>
      <c r="S145" s="125"/>
      <c r="T145" s="125"/>
      <c r="U145" s="125"/>
      <c r="V145" s="125"/>
      <c r="W145" s="125"/>
      <c r="X145" s="125"/>
      <c r="Y145" s="125"/>
      <c r="Z145" s="125"/>
      <c r="AA145" s="125"/>
      <c r="AB145" s="125"/>
      <c r="AC145" s="125"/>
      <c r="AD145" s="125"/>
      <c r="AE145" s="125"/>
      <c r="AF145" s="125"/>
      <c r="AG145" s="125"/>
      <c r="AH145" s="125"/>
      <c r="AI145" s="125"/>
      <c r="AJ145" s="125"/>
      <c r="AK145" s="125"/>
      <c r="AL145" s="125"/>
      <c r="AM145" s="125"/>
      <c r="AN145" s="125"/>
      <c r="AO145" s="125"/>
      <c r="AP145" s="125"/>
      <c r="AQ145" s="125"/>
      <c r="AR145" s="125"/>
      <c r="AS145" s="125"/>
      <c r="AT145" s="125"/>
      <c r="AU145" s="125"/>
      <c r="AV145" s="125"/>
      <c r="AW145" s="125"/>
      <c r="AX145" s="125"/>
      <c r="AY145" s="125"/>
      <c r="AZ145" s="125"/>
      <c r="BA145" s="125"/>
      <c r="BB145" s="125"/>
      <c r="BC145" s="125"/>
      <c r="BD145" s="125"/>
      <c r="BE145" s="125"/>
      <c r="BF145" s="125"/>
      <c r="BG145" s="125"/>
      <c r="BH145" s="125"/>
      <c r="BI145" s="125"/>
      <c r="BJ145" s="125"/>
      <c r="BK145" s="125"/>
      <c r="BL145" s="125"/>
      <c r="BM145" s="125"/>
      <c r="BN145" s="125"/>
      <c r="BO145" s="125"/>
      <c r="BP145" s="125"/>
      <c r="BQ145" s="125"/>
      <c r="BR145" s="125"/>
      <c r="BS145" s="125"/>
      <c r="BT145" s="125"/>
      <c r="BU145" s="125"/>
      <c r="BV145" s="125"/>
    </row>
    <row r="146" spans="1:74" s="189" customFormat="1" x14ac:dyDescent="0.2">
      <c r="A146" s="197" t="s">
        <v>621</v>
      </c>
      <c r="B146" s="192" t="s">
        <v>622</v>
      </c>
      <c r="C146" s="118">
        <f>+C145*75%</f>
        <v>0</v>
      </c>
      <c r="D146" s="118">
        <f t="shared" ref="D146:N146" si="117">+D145*75%</f>
        <v>0</v>
      </c>
      <c r="E146" s="118">
        <f t="shared" si="117"/>
        <v>0</v>
      </c>
      <c r="F146" s="118">
        <f t="shared" si="117"/>
        <v>0</v>
      </c>
      <c r="G146" s="118">
        <f t="shared" si="117"/>
        <v>0</v>
      </c>
      <c r="H146" s="118">
        <f t="shared" si="117"/>
        <v>0</v>
      </c>
      <c r="I146" s="118">
        <f t="shared" si="117"/>
        <v>0</v>
      </c>
      <c r="J146" s="118">
        <f t="shared" si="117"/>
        <v>0</v>
      </c>
      <c r="K146" s="118">
        <f t="shared" si="117"/>
        <v>0</v>
      </c>
      <c r="L146" s="118">
        <f t="shared" si="117"/>
        <v>0</v>
      </c>
      <c r="M146" s="118">
        <f t="shared" si="117"/>
        <v>0</v>
      </c>
      <c r="N146" s="118">
        <f t="shared" si="117"/>
        <v>0</v>
      </c>
      <c r="O146" s="131">
        <f t="shared" si="114"/>
        <v>0</v>
      </c>
      <c r="P146" s="188"/>
      <c r="Q146" s="188"/>
      <c r="R146" s="188"/>
      <c r="S146" s="188"/>
      <c r="T146" s="188"/>
      <c r="U146" s="188"/>
      <c r="V146" s="188"/>
      <c r="W146" s="188"/>
      <c r="X146" s="188"/>
      <c r="Y146" s="188"/>
      <c r="Z146" s="188"/>
      <c r="AA146" s="188"/>
      <c r="AB146" s="188"/>
      <c r="AC146" s="188"/>
      <c r="AD146" s="188"/>
      <c r="AE146" s="188"/>
      <c r="AF146" s="188"/>
      <c r="AG146" s="188"/>
      <c r="AH146" s="188"/>
      <c r="AI146" s="188"/>
      <c r="AJ146" s="188"/>
      <c r="AK146" s="188"/>
      <c r="AL146" s="188"/>
      <c r="AM146" s="188"/>
      <c r="AN146" s="188"/>
      <c r="AO146" s="188"/>
      <c r="AP146" s="188"/>
      <c r="AQ146" s="188"/>
      <c r="AR146" s="188"/>
      <c r="AS146" s="188"/>
      <c r="AT146" s="188"/>
      <c r="AU146" s="188"/>
      <c r="AV146" s="188"/>
      <c r="AW146" s="188"/>
      <c r="AX146" s="188"/>
      <c r="AY146" s="188"/>
      <c r="AZ146" s="188"/>
      <c r="BA146" s="188"/>
      <c r="BB146" s="188"/>
      <c r="BC146" s="188"/>
      <c r="BD146" s="188"/>
      <c r="BE146" s="188"/>
      <c r="BF146" s="188"/>
      <c r="BG146" s="188"/>
      <c r="BH146" s="188"/>
      <c r="BI146" s="188"/>
      <c r="BJ146" s="188"/>
      <c r="BK146" s="188"/>
      <c r="BL146" s="188"/>
      <c r="BM146" s="188"/>
      <c r="BN146" s="188"/>
      <c r="BO146" s="188"/>
      <c r="BP146" s="188"/>
      <c r="BQ146" s="188"/>
      <c r="BR146" s="188"/>
      <c r="BS146" s="188"/>
      <c r="BT146" s="188"/>
      <c r="BU146" s="188"/>
      <c r="BV146" s="188"/>
    </row>
    <row r="147" spans="1:74" s="189" customFormat="1" x14ac:dyDescent="0.2">
      <c r="A147" s="197" t="s">
        <v>623</v>
      </c>
      <c r="B147" s="129" t="s">
        <v>624</v>
      </c>
      <c r="C147" s="118">
        <f>+C145*12%</f>
        <v>0</v>
      </c>
      <c r="D147" s="118">
        <f t="shared" ref="D147:N147" si="118">+D145*12%</f>
        <v>0</v>
      </c>
      <c r="E147" s="118">
        <f t="shared" si="118"/>
        <v>0</v>
      </c>
      <c r="F147" s="118">
        <f t="shared" si="118"/>
        <v>0</v>
      </c>
      <c r="G147" s="118">
        <f t="shared" si="118"/>
        <v>0</v>
      </c>
      <c r="H147" s="118">
        <f t="shared" si="118"/>
        <v>0</v>
      </c>
      <c r="I147" s="118">
        <f t="shared" si="118"/>
        <v>0</v>
      </c>
      <c r="J147" s="118">
        <f t="shared" si="118"/>
        <v>0</v>
      </c>
      <c r="K147" s="118">
        <f t="shared" si="118"/>
        <v>0</v>
      </c>
      <c r="L147" s="118">
        <f t="shared" si="118"/>
        <v>0</v>
      </c>
      <c r="M147" s="118">
        <f t="shared" si="118"/>
        <v>0</v>
      </c>
      <c r="N147" s="118">
        <f t="shared" si="118"/>
        <v>0</v>
      </c>
      <c r="O147" s="131">
        <f t="shared" si="114"/>
        <v>0</v>
      </c>
      <c r="P147" s="188"/>
      <c r="Q147" s="188"/>
      <c r="R147" s="188"/>
      <c r="S147" s="188"/>
      <c r="T147" s="188"/>
      <c r="U147" s="188"/>
      <c r="V147" s="188"/>
      <c r="W147" s="188"/>
      <c r="X147" s="188"/>
      <c r="Y147" s="188"/>
      <c r="Z147" s="188"/>
      <c r="AA147" s="188"/>
      <c r="AB147" s="188"/>
      <c r="AC147" s="188"/>
      <c r="AD147" s="188"/>
      <c r="AE147" s="188"/>
      <c r="AF147" s="188"/>
      <c r="AG147" s="188"/>
      <c r="AH147" s="188"/>
      <c r="AI147" s="188"/>
      <c r="AJ147" s="188"/>
      <c r="AK147" s="188"/>
      <c r="AL147" s="188"/>
      <c r="AM147" s="188"/>
      <c r="AN147" s="188"/>
      <c r="AO147" s="188"/>
      <c r="AP147" s="188"/>
      <c r="AQ147" s="188"/>
      <c r="AR147" s="188"/>
      <c r="AS147" s="188"/>
      <c r="AT147" s="188"/>
      <c r="AU147" s="188"/>
      <c r="AV147" s="188"/>
      <c r="AW147" s="188"/>
      <c r="AX147" s="188"/>
      <c r="AY147" s="188"/>
      <c r="AZ147" s="188"/>
      <c r="BA147" s="188"/>
      <c r="BB147" s="188"/>
      <c r="BC147" s="188"/>
      <c r="BD147" s="188"/>
      <c r="BE147" s="188"/>
      <c r="BF147" s="188"/>
      <c r="BG147" s="188"/>
      <c r="BH147" s="188"/>
      <c r="BI147" s="188"/>
      <c r="BJ147" s="188"/>
      <c r="BK147" s="188"/>
      <c r="BL147" s="188"/>
      <c r="BM147" s="188"/>
      <c r="BN147" s="188"/>
      <c r="BO147" s="188"/>
      <c r="BP147" s="188"/>
      <c r="BQ147" s="188"/>
      <c r="BR147" s="188"/>
      <c r="BS147" s="188"/>
      <c r="BT147" s="188"/>
      <c r="BU147" s="188"/>
      <c r="BV147" s="188"/>
    </row>
    <row r="148" spans="1:74" s="189" customFormat="1" x14ac:dyDescent="0.2">
      <c r="A148" s="197" t="s">
        <v>625</v>
      </c>
      <c r="B148" s="192" t="s">
        <v>626</v>
      </c>
      <c r="C148" s="118">
        <f>+C145*8%</f>
        <v>0</v>
      </c>
      <c r="D148" s="118">
        <f t="shared" ref="D148:N148" si="119">+D145*8%</f>
        <v>0</v>
      </c>
      <c r="E148" s="118">
        <f t="shared" si="119"/>
        <v>0</v>
      </c>
      <c r="F148" s="118">
        <f t="shared" si="119"/>
        <v>0</v>
      </c>
      <c r="G148" s="118">
        <f t="shared" si="119"/>
        <v>0</v>
      </c>
      <c r="H148" s="118">
        <f t="shared" si="119"/>
        <v>0</v>
      </c>
      <c r="I148" s="118">
        <f t="shared" si="119"/>
        <v>0</v>
      </c>
      <c r="J148" s="118">
        <f t="shared" si="119"/>
        <v>0</v>
      </c>
      <c r="K148" s="118">
        <f t="shared" si="119"/>
        <v>0</v>
      </c>
      <c r="L148" s="118">
        <f t="shared" si="119"/>
        <v>0</v>
      </c>
      <c r="M148" s="118">
        <f t="shared" si="119"/>
        <v>0</v>
      </c>
      <c r="N148" s="118">
        <f t="shared" si="119"/>
        <v>0</v>
      </c>
      <c r="O148" s="131">
        <f t="shared" si="114"/>
        <v>0</v>
      </c>
      <c r="P148" s="188"/>
      <c r="Q148" s="188"/>
      <c r="R148" s="188"/>
      <c r="S148" s="188"/>
      <c r="T148" s="188"/>
      <c r="U148" s="188"/>
      <c r="V148" s="188"/>
      <c r="W148" s="188"/>
      <c r="X148" s="188"/>
      <c r="Y148" s="188"/>
      <c r="Z148" s="188"/>
      <c r="AA148" s="188"/>
      <c r="AB148" s="188"/>
      <c r="AC148" s="188"/>
      <c r="AD148" s="188"/>
      <c r="AE148" s="188"/>
      <c r="AF148" s="188"/>
      <c r="AG148" s="188"/>
      <c r="AH148" s="188"/>
      <c r="AI148" s="188"/>
      <c r="AJ148" s="188"/>
      <c r="AK148" s="188"/>
      <c r="AL148" s="188"/>
      <c r="AM148" s="188"/>
      <c r="AN148" s="188"/>
      <c r="AO148" s="188"/>
      <c r="AP148" s="188"/>
      <c r="AQ148" s="188"/>
      <c r="AR148" s="188"/>
      <c r="AS148" s="188"/>
      <c r="AT148" s="188"/>
      <c r="AU148" s="188"/>
      <c r="AV148" s="188"/>
      <c r="AW148" s="188"/>
      <c r="AX148" s="188"/>
      <c r="AY148" s="188"/>
      <c r="AZ148" s="188"/>
      <c r="BA148" s="188"/>
      <c r="BB148" s="188"/>
      <c r="BC148" s="188"/>
      <c r="BD148" s="188"/>
      <c r="BE148" s="188"/>
      <c r="BF148" s="188"/>
      <c r="BG148" s="188"/>
      <c r="BH148" s="188"/>
      <c r="BI148" s="188"/>
      <c r="BJ148" s="188"/>
      <c r="BK148" s="188"/>
      <c r="BL148" s="188"/>
      <c r="BM148" s="188"/>
      <c r="BN148" s="188"/>
      <c r="BO148" s="188"/>
      <c r="BP148" s="188"/>
      <c r="BQ148" s="188"/>
      <c r="BR148" s="188"/>
      <c r="BS148" s="188"/>
      <c r="BT148" s="188"/>
      <c r="BU148" s="188"/>
      <c r="BV148" s="188"/>
    </row>
    <row r="149" spans="1:74" s="189" customFormat="1" x14ac:dyDescent="0.2">
      <c r="A149" s="197" t="s">
        <v>627</v>
      </c>
      <c r="B149" s="129" t="s">
        <v>628</v>
      </c>
      <c r="C149" s="118">
        <f>+C145*3%</f>
        <v>0</v>
      </c>
      <c r="D149" s="118">
        <f t="shared" ref="D149:N149" si="120">+D145*3%</f>
        <v>0</v>
      </c>
      <c r="E149" s="118">
        <f t="shared" si="120"/>
        <v>0</v>
      </c>
      <c r="F149" s="118">
        <f t="shared" si="120"/>
        <v>0</v>
      </c>
      <c r="G149" s="118">
        <f t="shared" si="120"/>
        <v>0</v>
      </c>
      <c r="H149" s="118">
        <f t="shared" si="120"/>
        <v>0</v>
      </c>
      <c r="I149" s="118">
        <f t="shared" si="120"/>
        <v>0</v>
      </c>
      <c r="J149" s="118">
        <f t="shared" si="120"/>
        <v>0</v>
      </c>
      <c r="K149" s="118">
        <f t="shared" si="120"/>
        <v>0</v>
      </c>
      <c r="L149" s="118">
        <f t="shared" si="120"/>
        <v>0</v>
      </c>
      <c r="M149" s="118">
        <f t="shared" si="120"/>
        <v>0</v>
      </c>
      <c r="N149" s="118">
        <f t="shared" si="120"/>
        <v>0</v>
      </c>
      <c r="O149" s="131">
        <f t="shared" si="114"/>
        <v>0</v>
      </c>
      <c r="P149" s="188"/>
      <c r="Q149" s="188"/>
      <c r="R149" s="188"/>
      <c r="S149" s="188"/>
      <c r="T149" s="188"/>
      <c r="U149" s="188"/>
      <c r="V149" s="188"/>
      <c r="W149" s="188"/>
      <c r="X149" s="188"/>
      <c r="Y149" s="188"/>
      <c r="Z149" s="188"/>
      <c r="AA149" s="188"/>
      <c r="AB149" s="188"/>
      <c r="AC149" s="188"/>
      <c r="AD149" s="188"/>
      <c r="AE149" s="188"/>
      <c r="AF149" s="188"/>
      <c r="AG149" s="188"/>
      <c r="AH149" s="188"/>
      <c r="AI149" s="188"/>
      <c r="AJ149" s="188"/>
      <c r="AK149" s="188"/>
      <c r="AL149" s="188"/>
      <c r="AM149" s="188"/>
      <c r="AN149" s="188"/>
      <c r="AO149" s="188"/>
      <c r="AP149" s="188"/>
      <c r="AQ149" s="188"/>
      <c r="AR149" s="188"/>
      <c r="AS149" s="188"/>
      <c r="AT149" s="188"/>
      <c r="AU149" s="188"/>
      <c r="AV149" s="188"/>
      <c r="AW149" s="188"/>
      <c r="AX149" s="188"/>
      <c r="AY149" s="188"/>
      <c r="AZ149" s="188"/>
      <c r="BA149" s="188"/>
      <c r="BB149" s="188"/>
      <c r="BC149" s="188"/>
      <c r="BD149" s="188"/>
      <c r="BE149" s="188"/>
      <c r="BF149" s="188"/>
      <c r="BG149" s="188"/>
      <c r="BH149" s="188"/>
      <c r="BI149" s="188"/>
      <c r="BJ149" s="188"/>
      <c r="BK149" s="188"/>
      <c r="BL149" s="188"/>
      <c r="BM149" s="188"/>
      <c r="BN149" s="188"/>
      <c r="BO149" s="188"/>
      <c r="BP149" s="188"/>
      <c r="BQ149" s="188"/>
      <c r="BR149" s="188"/>
      <c r="BS149" s="188"/>
      <c r="BT149" s="188"/>
      <c r="BU149" s="188"/>
      <c r="BV149" s="188"/>
    </row>
    <row r="150" spans="1:74" s="189" customFormat="1" ht="25.5" x14ac:dyDescent="0.2">
      <c r="A150" s="197" t="s">
        <v>629</v>
      </c>
      <c r="B150" s="192" t="s">
        <v>630</v>
      </c>
      <c r="C150" s="118">
        <f>+C145*2%</f>
        <v>0</v>
      </c>
      <c r="D150" s="118">
        <f t="shared" ref="D150:N150" si="121">+D145*2%</f>
        <v>0</v>
      </c>
      <c r="E150" s="118">
        <f t="shared" si="121"/>
        <v>0</v>
      </c>
      <c r="F150" s="118">
        <f t="shared" si="121"/>
        <v>0</v>
      </c>
      <c r="G150" s="118">
        <f t="shared" si="121"/>
        <v>0</v>
      </c>
      <c r="H150" s="118">
        <f t="shared" si="121"/>
        <v>0</v>
      </c>
      <c r="I150" s="118">
        <f t="shared" si="121"/>
        <v>0</v>
      </c>
      <c r="J150" s="118">
        <f t="shared" si="121"/>
        <v>0</v>
      </c>
      <c r="K150" s="118">
        <f t="shared" si="121"/>
        <v>0</v>
      </c>
      <c r="L150" s="118">
        <f t="shared" si="121"/>
        <v>0</v>
      </c>
      <c r="M150" s="118">
        <f t="shared" si="121"/>
        <v>0</v>
      </c>
      <c r="N150" s="118">
        <f t="shared" si="121"/>
        <v>0</v>
      </c>
      <c r="O150" s="131">
        <f t="shared" si="114"/>
        <v>0</v>
      </c>
      <c r="P150" s="188"/>
      <c r="Q150" s="188"/>
      <c r="R150" s="188"/>
      <c r="S150" s="188"/>
      <c r="T150" s="188"/>
      <c r="U150" s="188"/>
      <c r="V150" s="188"/>
      <c r="W150" s="188"/>
      <c r="X150" s="188"/>
      <c r="Y150" s="188"/>
      <c r="Z150" s="188"/>
      <c r="AA150" s="188"/>
      <c r="AB150" s="188"/>
      <c r="AC150" s="188"/>
      <c r="AD150" s="188"/>
      <c r="AE150" s="188"/>
      <c r="AF150" s="188"/>
      <c r="AG150" s="188"/>
      <c r="AH150" s="188"/>
      <c r="AI150" s="188"/>
      <c r="AJ150" s="188"/>
      <c r="AK150" s="188"/>
      <c r="AL150" s="188"/>
      <c r="AM150" s="188"/>
      <c r="AN150" s="188"/>
      <c r="AO150" s="188"/>
      <c r="AP150" s="188"/>
      <c r="AQ150" s="188"/>
      <c r="AR150" s="188"/>
      <c r="AS150" s="188"/>
      <c r="AT150" s="188"/>
      <c r="AU150" s="188"/>
      <c r="AV150" s="188"/>
      <c r="AW150" s="188"/>
      <c r="AX150" s="188"/>
      <c r="AY150" s="188"/>
      <c r="AZ150" s="188"/>
      <c r="BA150" s="188"/>
      <c r="BB150" s="188"/>
      <c r="BC150" s="188"/>
      <c r="BD150" s="188"/>
      <c r="BE150" s="188"/>
      <c r="BF150" s="188"/>
      <c r="BG150" s="188"/>
      <c r="BH150" s="188"/>
      <c r="BI150" s="188"/>
      <c r="BJ150" s="188"/>
      <c r="BK150" s="188"/>
      <c r="BL150" s="188"/>
      <c r="BM150" s="188"/>
      <c r="BN150" s="188"/>
      <c r="BO150" s="188"/>
      <c r="BP150" s="188"/>
      <c r="BQ150" s="188"/>
      <c r="BR150" s="188"/>
      <c r="BS150" s="188"/>
      <c r="BT150" s="188"/>
      <c r="BU150" s="188"/>
      <c r="BV150" s="188"/>
    </row>
    <row r="151" spans="1:74" s="126" customFormat="1" x14ac:dyDescent="0.2">
      <c r="A151" s="196" t="s">
        <v>631</v>
      </c>
      <c r="B151" s="190" t="s">
        <v>632</v>
      </c>
      <c r="C151" s="117">
        <f>+C152+C155</f>
        <v>0</v>
      </c>
      <c r="D151" s="117">
        <f t="shared" ref="D151:N151" si="122">+D152+D155</f>
        <v>0</v>
      </c>
      <c r="E151" s="117">
        <f t="shared" si="122"/>
        <v>0</v>
      </c>
      <c r="F151" s="117">
        <f t="shared" si="122"/>
        <v>0</v>
      </c>
      <c r="G151" s="117">
        <f t="shared" si="122"/>
        <v>0</v>
      </c>
      <c r="H151" s="117">
        <f t="shared" si="122"/>
        <v>0</v>
      </c>
      <c r="I151" s="117">
        <f t="shared" si="122"/>
        <v>0</v>
      </c>
      <c r="J151" s="117">
        <f t="shared" si="122"/>
        <v>0</v>
      </c>
      <c r="K151" s="117">
        <f t="shared" si="122"/>
        <v>0</v>
      </c>
      <c r="L151" s="117">
        <f t="shared" si="122"/>
        <v>0</v>
      </c>
      <c r="M151" s="117">
        <f t="shared" si="122"/>
        <v>0</v>
      </c>
      <c r="N151" s="117">
        <f t="shared" si="122"/>
        <v>0</v>
      </c>
      <c r="O151" s="131">
        <f t="shared" si="114"/>
        <v>0</v>
      </c>
      <c r="P151" s="125"/>
      <c r="Q151" s="125"/>
      <c r="R151" s="125"/>
      <c r="S151" s="125"/>
      <c r="T151" s="125"/>
      <c r="U151" s="125"/>
      <c r="V151" s="125"/>
      <c r="W151" s="125"/>
      <c r="X151" s="125"/>
      <c r="Y151" s="125"/>
      <c r="Z151" s="125"/>
      <c r="AA151" s="125"/>
      <c r="AB151" s="125"/>
      <c r="AC151" s="125"/>
      <c r="AD151" s="125"/>
      <c r="AE151" s="125"/>
      <c r="AF151" s="125"/>
      <c r="AG151" s="125"/>
      <c r="AH151" s="125"/>
      <c r="AI151" s="125"/>
      <c r="AJ151" s="125"/>
      <c r="AK151" s="125"/>
      <c r="AL151" s="125"/>
      <c r="AM151" s="125"/>
      <c r="AN151" s="125"/>
      <c r="AO151" s="125"/>
      <c r="AP151" s="125"/>
      <c r="AQ151" s="125"/>
      <c r="AR151" s="125"/>
      <c r="AS151" s="125"/>
      <c r="AT151" s="125"/>
      <c r="AU151" s="125"/>
      <c r="AV151" s="125"/>
      <c r="AW151" s="125"/>
      <c r="AX151" s="125"/>
      <c r="AY151" s="125"/>
      <c r="AZ151" s="125"/>
      <c r="BA151" s="125"/>
      <c r="BB151" s="125"/>
      <c r="BC151" s="125"/>
      <c r="BD151" s="125"/>
      <c r="BE151" s="125"/>
      <c r="BF151" s="125"/>
      <c r="BG151" s="125"/>
      <c r="BH151" s="125"/>
      <c r="BI151" s="125"/>
      <c r="BJ151" s="125"/>
      <c r="BK151" s="125"/>
      <c r="BL151" s="125"/>
      <c r="BM151" s="125"/>
      <c r="BN151" s="125"/>
      <c r="BO151" s="125"/>
      <c r="BP151" s="125"/>
      <c r="BQ151" s="125"/>
      <c r="BR151" s="125"/>
      <c r="BS151" s="125"/>
      <c r="BT151" s="125"/>
      <c r="BU151" s="125"/>
      <c r="BV151" s="125"/>
    </row>
    <row r="152" spans="1:74" s="189" customFormat="1" x14ac:dyDescent="0.2">
      <c r="A152" s="196" t="s">
        <v>633</v>
      </c>
      <c r="B152" s="185" t="s">
        <v>634</v>
      </c>
      <c r="C152" s="117"/>
      <c r="D152" s="117"/>
      <c r="E152" s="117"/>
      <c r="F152" s="117"/>
      <c r="G152" s="117"/>
      <c r="H152" s="117"/>
      <c r="I152" s="117"/>
      <c r="J152" s="117"/>
      <c r="K152" s="117"/>
      <c r="L152" s="117"/>
      <c r="M152" s="117"/>
      <c r="N152" s="117"/>
      <c r="O152" s="131">
        <f t="shared" si="114"/>
        <v>0</v>
      </c>
      <c r="P152" s="188"/>
      <c r="Q152" s="188"/>
      <c r="R152" s="188"/>
      <c r="S152" s="188"/>
      <c r="T152" s="188"/>
      <c r="U152" s="188"/>
      <c r="V152" s="188"/>
      <c r="W152" s="188"/>
      <c r="X152" s="188"/>
      <c r="Y152" s="188"/>
      <c r="Z152" s="188"/>
      <c r="AA152" s="188"/>
      <c r="AB152" s="188"/>
      <c r="AC152" s="188"/>
      <c r="AD152" s="188"/>
      <c r="AE152" s="188"/>
      <c r="AF152" s="188"/>
      <c r="AG152" s="188"/>
      <c r="AH152" s="188"/>
      <c r="AI152" s="188"/>
      <c r="AJ152" s="188"/>
      <c r="AK152" s="188"/>
      <c r="AL152" s="188"/>
      <c r="AM152" s="188"/>
      <c r="AN152" s="188"/>
      <c r="AO152" s="188"/>
      <c r="AP152" s="188"/>
      <c r="AQ152" s="188"/>
      <c r="AR152" s="188"/>
      <c r="AS152" s="188"/>
      <c r="AT152" s="188"/>
      <c r="AU152" s="188"/>
      <c r="AV152" s="188"/>
      <c r="AW152" s="188"/>
      <c r="AX152" s="188"/>
      <c r="AY152" s="188"/>
      <c r="AZ152" s="188"/>
      <c r="BA152" s="188"/>
      <c r="BB152" s="188"/>
      <c r="BC152" s="188"/>
      <c r="BD152" s="188"/>
      <c r="BE152" s="188"/>
      <c r="BF152" s="188"/>
      <c r="BG152" s="188"/>
      <c r="BH152" s="188"/>
      <c r="BI152" s="188"/>
      <c r="BJ152" s="188"/>
      <c r="BK152" s="188"/>
      <c r="BL152" s="188"/>
      <c r="BM152" s="188"/>
      <c r="BN152" s="188"/>
      <c r="BO152" s="188"/>
      <c r="BP152" s="188"/>
      <c r="BQ152" s="188"/>
      <c r="BR152" s="188"/>
      <c r="BS152" s="188"/>
      <c r="BT152" s="188"/>
      <c r="BU152" s="188"/>
      <c r="BV152" s="188"/>
    </row>
    <row r="153" spans="1:74" s="189" customFormat="1" x14ac:dyDescent="0.2">
      <c r="A153" s="197" t="s">
        <v>635</v>
      </c>
      <c r="B153" s="129" t="s">
        <v>636</v>
      </c>
      <c r="C153" s="118">
        <f>+C152*80%</f>
        <v>0</v>
      </c>
      <c r="D153" s="118">
        <f t="shared" ref="D153:N153" si="123">+D152*80%</f>
        <v>0</v>
      </c>
      <c r="E153" s="118">
        <f t="shared" si="123"/>
        <v>0</v>
      </c>
      <c r="F153" s="118">
        <f t="shared" si="123"/>
        <v>0</v>
      </c>
      <c r="G153" s="118">
        <f t="shared" si="123"/>
        <v>0</v>
      </c>
      <c r="H153" s="118">
        <f t="shared" si="123"/>
        <v>0</v>
      </c>
      <c r="I153" s="118">
        <f t="shared" si="123"/>
        <v>0</v>
      </c>
      <c r="J153" s="118">
        <f t="shared" si="123"/>
        <v>0</v>
      </c>
      <c r="K153" s="118">
        <f t="shared" si="123"/>
        <v>0</v>
      </c>
      <c r="L153" s="118">
        <f t="shared" si="123"/>
        <v>0</v>
      </c>
      <c r="M153" s="118">
        <f t="shared" si="123"/>
        <v>0</v>
      </c>
      <c r="N153" s="118">
        <f t="shared" si="123"/>
        <v>0</v>
      </c>
      <c r="O153" s="131">
        <f t="shared" si="114"/>
        <v>0</v>
      </c>
      <c r="P153" s="188"/>
      <c r="Q153" s="188"/>
      <c r="R153" s="188"/>
      <c r="S153" s="188"/>
      <c r="T153" s="188"/>
      <c r="U153" s="188"/>
      <c r="V153" s="188"/>
      <c r="W153" s="188"/>
      <c r="X153" s="188"/>
      <c r="Y153" s="188"/>
      <c r="Z153" s="188"/>
      <c r="AA153" s="188"/>
      <c r="AB153" s="188"/>
      <c r="AC153" s="188"/>
      <c r="AD153" s="188"/>
      <c r="AE153" s="188"/>
      <c r="AF153" s="188"/>
      <c r="AG153" s="188"/>
      <c r="AH153" s="188"/>
      <c r="AI153" s="188"/>
      <c r="AJ153" s="188"/>
      <c r="AK153" s="188"/>
      <c r="AL153" s="188"/>
      <c r="AM153" s="188"/>
      <c r="AN153" s="188"/>
      <c r="AO153" s="188"/>
      <c r="AP153" s="188"/>
      <c r="AQ153" s="188"/>
      <c r="AR153" s="188"/>
      <c r="AS153" s="188"/>
      <c r="AT153" s="188"/>
      <c r="AU153" s="188"/>
      <c r="AV153" s="188"/>
      <c r="AW153" s="188"/>
      <c r="AX153" s="188"/>
      <c r="AY153" s="188"/>
      <c r="AZ153" s="188"/>
      <c r="BA153" s="188"/>
      <c r="BB153" s="188"/>
      <c r="BC153" s="188"/>
      <c r="BD153" s="188"/>
      <c r="BE153" s="188"/>
      <c r="BF153" s="188"/>
      <c r="BG153" s="188"/>
      <c r="BH153" s="188"/>
      <c r="BI153" s="188"/>
      <c r="BJ153" s="188"/>
      <c r="BK153" s="188"/>
      <c r="BL153" s="188"/>
      <c r="BM153" s="188"/>
      <c r="BN153" s="188"/>
      <c r="BO153" s="188"/>
      <c r="BP153" s="188"/>
      <c r="BQ153" s="188"/>
      <c r="BR153" s="188"/>
      <c r="BS153" s="188"/>
      <c r="BT153" s="188"/>
      <c r="BU153" s="188"/>
      <c r="BV153" s="188"/>
    </row>
    <row r="154" spans="1:74" s="189" customFormat="1" x14ac:dyDescent="0.2">
      <c r="A154" s="197" t="s">
        <v>637</v>
      </c>
      <c r="B154" s="192" t="s">
        <v>638</v>
      </c>
      <c r="C154" s="118">
        <f>+C152*20%</f>
        <v>0</v>
      </c>
      <c r="D154" s="118">
        <f t="shared" ref="D154:N154" si="124">+D152*20%</f>
        <v>0</v>
      </c>
      <c r="E154" s="118">
        <f t="shared" si="124"/>
        <v>0</v>
      </c>
      <c r="F154" s="118">
        <f t="shared" si="124"/>
        <v>0</v>
      </c>
      <c r="G154" s="118">
        <f t="shared" si="124"/>
        <v>0</v>
      </c>
      <c r="H154" s="118">
        <f t="shared" si="124"/>
        <v>0</v>
      </c>
      <c r="I154" s="118">
        <f t="shared" si="124"/>
        <v>0</v>
      </c>
      <c r="J154" s="118">
        <f t="shared" si="124"/>
        <v>0</v>
      </c>
      <c r="K154" s="118">
        <f t="shared" si="124"/>
        <v>0</v>
      </c>
      <c r="L154" s="118">
        <f t="shared" si="124"/>
        <v>0</v>
      </c>
      <c r="M154" s="118">
        <f t="shared" si="124"/>
        <v>0</v>
      </c>
      <c r="N154" s="118">
        <f t="shared" si="124"/>
        <v>0</v>
      </c>
      <c r="O154" s="131">
        <f t="shared" si="114"/>
        <v>0</v>
      </c>
      <c r="P154" s="188"/>
      <c r="Q154" s="188"/>
      <c r="R154" s="188"/>
      <c r="S154" s="188"/>
      <c r="T154" s="188"/>
      <c r="U154" s="188"/>
      <c r="V154" s="188"/>
      <c r="W154" s="188"/>
      <c r="X154" s="188"/>
      <c r="Y154" s="188"/>
      <c r="Z154" s="188"/>
      <c r="AA154" s="188"/>
      <c r="AB154" s="188"/>
      <c r="AC154" s="188"/>
      <c r="AD154" s="188"/>
      <c r="AE154" s="188"/>
      <c r="AF154" s="188"/>
      <c r="AG154" s="188"/>
      <c r="AH154" s="188"/>
      <c r="AI154" s="188"/>
      <c r="AJ154" s="188"/>
      <c r="AK154" s="188"/>
      <c r="AL154" s="188"/>
      <c r="AM154" s="188"/>
      <c r="AN154" s="188"/>
      <c r="AO154" s="188"/>
      <c r="AP154" s="188"/>
      <c r="AQ154" s="188"/>
      <c r="AR154" s="188"/>
      <c r="AS154" s="188"/>
      <c r="AT154" s="188"/>
      <c r="AU154" s="188"/>
      <c r="AV154" s="188"/>
      <c r="AW154" s="188"/>
      <c r="AX154" s="188"/>
      <c r="AY154" s="188"/>
      <c r="AZ154" s="188"/>
      <c r="BA154" s="188"/>
      <c r="BB154" s="188"/>
      <c r="BC154" s="188"/>
      <c r="BD154" s="188"/>
      <c r="BE154" s="188"/>
      <c r="BF154" s="188"/>
      <c r="BG154" s="188"/>
      <c r="BH154" s="188"/>
      <c r="BI154" s="188"/>
      <c r="BJ154" s="188"/>
      <c r="BK154" s="188"/>
      <c r="BL154" s="188"/>
      <c r="BM154" s="188"/>
      <c r="BN154" s="188"/>
      <c r="BO154" s="188"/>
      <c r="BP154" s="188"/>
      <c r="BQ154" s="188"/>
      <c r="BR154" s="188"/>
      <c r="BS154" s="188"/>
      <c r="BT154" s="188"/>
      <c r="BU154" s="188"/>
      <c r="BV154" s="188"/>
    </row>
    <row r="155" spans="1:74" s="126" customFormat="1" x14ac:dyDescent="0.2">
      <c r="A155" s="196" t="s">
        <v>639</v>
      </c>
      <c r="B155" s="185" t="s">
        <v>95</v>
      </c>
      <c r="C155" s="117"/>
      <c r="D155" s="117"/>
      <c r="E155" s="117"/>
      <c r="F155" s="117"/>
      <c r="G155" s="117"/>
      <c r="H155" s="117"/>
      <c r="I155" s="117"/>
      <c r="J155" s="117"/>
      <c r="K155" s="117"/>
      <c r="L155" s="117"/>
      <c r="M155" s="117"/>
      <c r="N155" s="117"/>
      <c r="O155" s="131">
        <f t="shared" si="114"/>
        <v>0</v>
      </c>
      <c r="P155" s="125"/>
      <c r="Q155" s="125"/>
      <c r="R155" s="125"/>
      <c r="S155" s="125"/>
      <c r="T155" s="125"/>
      <c r="U155" s="125"/>
      <c r="V155" s="125"/>
      <c r="W155" s="125"/>
      <c r="X155" s="125"/>
      <c r="Y155" s="125"/>
      <c r="Z155" s="125"/>
      <c r="AA155" s="125"/>
      <c r="AB155" s="125"/>
      <c r="AC155" s="125"/>
      <c r="AD155" s="125"/>
      <c r="AE155" s="125"/>
      <c r="AF155" s="125"/>
      <c r="AG155" s="125"/>
      <c r="AH155" s="125"/>
      <c r="AI155" s="125"/>
      <c r="AJ155" s="125"/>
      <c r="AK155" s="125"/>
      <c r="AL155" s="125"/>
      <c r="AM155" s="125"/>
      <c r="AN155" s="125"/>
      <c r="AO155" s="125"/>
      <c r="AP155" s="125"/>
      <c r="AQ155" s="125"/>
      <c r="AR155" s="125"/>
      <c r="AS155" s="125"/>
      <c r="AT155" s="125"/>
      <c r="AU155" s="125"/>
      <c r="AV155" s="125"/>
      <c r="AW155" s="125"/>
      <c r="AX155" s="125"/>
      <c r="AY155" s="125"/>
      <c r="AZ155" s="125"/>
      <c r="BA155" s="125"/>
      <c r="BB155" s="125"/>
      <c r="BC155" s="125"/>
      <c r="BD155" s="125"/>
      <c r="BE155" s="125"/>
      <c r="BF155" s="125"/>
      <c r="BG155" s="125"/>
      <c r="BH155" s="125"/>
      <c r="BI155" s="125"/>
      <c r="BJ155" s="125"/>
      <c r="BK155" s="125"/>
      <c r="BL155" s="125"/>
      <c r="BM155" s="125"/>
      <c r="BN155" s="125"/>
      <c r="BO155" s="125"/>
      <c r="BP155" s="125"/>
      <c r="BQ155" s="125"/>
      <c r="BR155" s="125"/>
      <c r="BS155" s="125"/>
      <c r="BT155" s="125"/>
      <c r="BU155" s="125"/>
      <c r="BV155" s="125"/>
    </row>
    <row r="156" spans="1:74" s="189" customFormat="1" x14ac:dyDescent="0.2">
      <c r="A156" s="197" t="s">
        <v>640</v>
      </c>
      <c r="B156" s="191" t="s">
        <v>641</v>
      </c>
      <c r="C156" s="118">
        <f>+C155*80%</f>
        <v>0</v>
      </c>
      <c r="D156" s="118">
        <f t="shared" ref="D156:N156" si="125">+D155*80%</f>
        <v>0</v>
      </c>
      <c r="E156" s="118">
        <f t="shared" si="125"/>
        <v>0</v>
      </c>
      <c r="F156" s="118">
        <f t="shared" si="125"/>
        <v>0</v>
      </c>
      <c r="G156" s="118">
        <f t="shared" si="125"/>
        <v>0</v>
      </c>
      <c r="H156" s="118">
        <f t="shared" si="125"/>
        <v>0</v>
      </c>
      <c r="I156" s="118">
        <f t="shared" si="125"/>
        <v>0</v>
      </c>
      <c r="J156" s="118">
        <f t="shared" si="125"/>
        <v>0</v>
      </c>
      <c r="K156" s="118">
        <f t="shared" si="125"/>
        <v>0</v>
      </c>
      <c r="L156" s="118">
        <f t="shared" si="125"/>
        <v>0</v>
      </c>
      <c r="M156" s="118">
        <f t="shared" si="125"/>
        <v>0</v>
      </c>
      <c r="N156" s="118">
        <f t="shared" si="125"/>
        <v>0</v>
      </c>
      <c r="O156" s="131">
        <f t="shared" si="114"/>
        <v>0</v>
      </c>
      <c r="P156" s="188"/>
      <c r="Q156" s="188"/>
      <c r="R156" s="188"/>
      <c r="S156" s="188"/>
      <c r="T156" s="188"/>
      <c r="U156" s="188"/>
      <c r="V156" s="188"/>
      <c r="W156" s="188"/>
      <c r="X156" s="188"/>
      <c r="Y156" s="188"/>
      <c r="Z156" s="188"/>
      <c r="AA156" s="188"/>
      <c r="AB156" s="188"/>
      <c r="AC156" s="188"/>
      <c r="AD156" s="188"/>
      <c r="AE156" s="188"/>
      <c r="AF156" s="188"/>
      <c r="AG156" s="188"/>
      <c r="AH156" s="188"/>
      <c r="AI156" s="188"/>
      <c r="AJ156" s="188"/>
      <c r="AK156" s="188"/>
      <c r="AL156" s="188"/>
      <c r="AM156" s="188"/>
      <c r="AN156" s="188"/>
      <c r="AO156" s="188"/>
      <c r="AP156" s="188"/>
      <c r="AQ156" s="188"/>
      <c r="AR156" s="188"/>
      <c r="AS156" s="188"/>
      <c r="AT156" s="188"/>
      <c r="AU156" s="188"/>
      <c r="AV156" s="188"/>
      <c r="AW156" s="188"/>
      <c r="AX156" s="188"/>
      <c r="AY156" s="188"/>
      <c r="AZ156" s="188"/>
      <c r="BA156" s="188"/>
      <c r="BB156" s="188"/>
      <c r="BC156" s="188"/>
      <c r="BD156" s="188"/>
      <c r="BE156" s="188"/>
      <c r="BF156" s="188"/>
      <c r="BG156" s="188"/>
      <c r="BH156" s="188"/>
      <c r="BI156" s="188"/>
      <c r="BJ156" s="188"/>
      <c r="BK156" s="188"/>
      <c r="BL156" s="188"/>
      <c r="BM156" s="188"/>
      <c r="BN156" s="188"/>
      <c r="BO156" s="188"/>
      <c r="BP156" s="188"/>
      <c r="BQ156" s="188"/>
      <c r="BR156" s="188"/>
      <c r="BS156" s="188"/>
      <c r="BT156" s="188"/>
      <c r="BU156" s="188"/>
      <c r="BV156" s="188"/>
    </row>
    <row r="157" spans="1:74" s="189" customFormat="1" x14ac:dyDescent="0.2">
      <c r="A157" s="197" t="s">
        <v>642</v>
      </c>
      <c r="B157" s="191" t="s">
        <v>643</v>
      </c>
      <c r="C157" s="118">
        <f>+C155*20%</f>
        <v>0</v>
      </c>
      <c r="D157" s="118">
        <f t="shared" ref="D157:N157" si="126">+D155*20%</f>
        <v>0</v>
      </c>
      <c r="E157" s="118">
        <f t="shared" si="126"/>
        <v>0</v>
      </c>
      <c r="F157" s="118">
        <f t="shared" si="126"/>
        <v>0</v>
      </c>
      <c r="G157" s="118">
        <f t="shared" si="126"/>
        <v>0</v>
      </c>
      <c r="H157" s="118">
        <f t="shared" si="126"/>
        <v>0</v>
      </c>
      <c r="I157" s="118">
        <f t="shared" si="126"/>
        <v>0</v>
      </c>
      <c r="J157" s="118">
        <f t="shared" si="126"/>
        <v>0</v>
      </c>
      <c r="K157" s="118">
        <f t="shared" si="126"/>
        <v>0</v>
      </c>
      <c r="L157" s="118">
        <f t="shared" si="126"/>
        <v>0</v>
      </c>
      <c r="M157" s="118">
        <f t="shared" si="126"/>
        <v>0</v>
      </c>
      <c r="N157" s="118">
        <f t="shared" si="126"/>
        <v>0</v>
      </c>
      <c r="O157" s="131">
        <f t="shared" si="114"/>
        <v>0</v>
      </c>
      <c r="P157" s="188"/>
      <c r="Q157" s="188"/>
      <c r="R157" s="188"/>
      <c r="S157" s="188"/>
      <c r="T157" s="188"/>
      <c r="U157" s="188"/>
      <c r="V157" s="188"/>
      <c r="W157" s="188"/>
      <c r="X157" s="188"/>
      <c r="Y157" s="188"/>
      <c r="Z157" s="188"/>
      <c r="AA157" s="188"/>
      <c r="AB157" s="188"/>
      <c r="AC157" s="188"/>
      <c r="AD157" s="188"/>
      <c r="AE157" s="188"/>
      <c r="AF157" s="188"/>
      <c r="AG157" s="188"/>
      <c r="AH157" s="188"/>
      <c r="AI157" s="188"/>
      <c r="AJ157" s="188"/>
      <c r="AK157" s="188"/>
      <c r="AL157" s="188"/>
      <c r="AM157" s="188"/>
      <c r="AN157" s="188"/>
      <c r="AO157" s="188"/>
      <c r="AP157" s="188"/>
      <c r="AQ157" s="188"/>
      <c r="AR157" s="188"/>
      <c r="AS157" s="188"/>
      <c r="AT157" s="188"/>
      <c r="AU157" s="188"/>
      <c r="AV157" s="188"/>
      <c r="AW157" s="188"/>
      <c r="AX157" s="188"/>
      <c r="AY157" s="188"/>
      <c r="AZ157" s="188"/>
      <c r="BA157" s="188"/>
      <c r="BB157" s="188"/>
      <c r="BC157" s="188"/>
      <c r="BD157" s="188"/>
      <c r="BE157" s="188"/>
      <c r="BF157" s="188"/>
      <c r="BG157" s="188"/>
      <c r="BH157" s="188"/>
      <c r="BI157" s="188"/>
      <c r="BJ157" s="188"/>
      <c r="BK157" s="188"/>
      <c r="BL157" s="188"/>
      <c r="BM157" s="188"/>
      <c r="BN157" s="188"/>
      <c r="BO157" s="188"/>
      <c r="BP157" s="188"/>
      <c r="BQ157" s="188"/>
      <c r="BR157" s="188"/>
      <c r="BS157" s="188"/>
      <c r="BT157" s="188"/>
      <c r="BU157" s="188"/>
      <c r="BV157" s="188"/>
    </row>
    <row r="158" spans="1:74" s="189" customFormat="1" ht="25.5" x14ac:dyDescent="0.2">
      <c r="A158" s="196" t="s">
        <v>644</v>
      </c>
      <c r="B158" s="185" t="s">
        <v>645</v>
      </c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131">
        <f t="shared" si="114"/>
        <v>0</v>
      </c>
      <c r="P158" s="188"/>
      <c r="Q158" s="188"/>
      <c r="R158" s="188"/>
      <c r="S158" s="188"/>
      <c r="T158" s="188"/>
      <c r="U158" s="188"/>
      <c r="V158" s="188"/>
      <c r="W158" s="188"/>
      <c r="X158" s="188"/>
      <c r="Y158" s="188"/>
      <c r="Z158" s="188"/>
      <c r="AA158" s="188"/>
      <c r="AB158" s="188"/>
      <c r="AC158" s="188"/>
      <c r="AD158" s="188"/>
      <c r="AE158" s="188"/>
      <c r="AF158" s="188"/>
      <c r="AG158" s="188"/>
      <c r="AH158" s="188"/>
      <c r="AI158" s="188"/>
      <c r="AJ158" s="188"/>
      <c r="AK158" s="188"/>
      <c r="AL158" s="188"/>
      <c r="AM158" s="188"/>
      <c r="AN158" s="188"/>
      <c r="AO158" s="188"/>
      <c r="AP158" s="188"/>
      <c r="AQ158" s="188"/>
      <c r="AR158" s="188"/>
      <c r="AS158" s="188"/>
      <c r="AT158" s="188"/>
      <c r="AU158" s="188"/>
      <c r="AV158" s="188"/>
      <c r="AW158" s="188"/>
      <c r="AX158" s="188"/>
      <c r="AY158" s="188"/>
      <c r="AZ158" s="188"/>
      <c r="BA158" s="188"/>
      <c r="BB158" s="188"/>
      <c r="BC158" s="188"/>
      <c r="BD158" s="188"/>
      <c r="BE158" s="188"/>
      <c r="BF158" s="188"/>
      <c r="BG158" s="188"/>
      <c r="BH158" s="188"/>
      <c r="BI158" s="188"/>
      <c r="BJ158" s="188"/>
      <c r="BK158" s="188"/>
      <c r="BL158" s="188"/>
      <c r="BM158" s="188"/>
      <c r="BN158" s="188"/>
      <c r="BO158" s="188"/>
      <c r="BP158" s="188"/>
      <c r="BQ158" s="188"/>
      <c r="BR158" s="188"/>
      <c r="BS158" s="188"/>
      <c r="BT158" s="188"/>
      <c r="BU158" s="188"/>
      <c r="BV158" s="188"/>
    </row>
    <row r="159" spans="1:74" s="189" customFormat="1" ht="25.5" x14ac:dyDescent="0.2">
      <c r="A159" s="197" t="s">
        <v>646</v>
      </c>
      <c r="B159" s="192" t="s">
        <v>647</v>
      </c>
      <c r="C159" s="118">
        <f>+C158*30%</f>
        <v>0</v>
      </c>
      <c r="D159" s="118">
        <f t="shared" ref="D159:N159" si="127">+D158*30%</f>
        <v>0</v>
      </c>
      <c r="E159" s="118">
        <f t="shared" si="127"/>
        <v>0</v>
      </c>
      <c r="F159" s="118">
        <f t="shared" si="127"/>
        <v>0</v>
      </c>
      <c r="G159" s="118">
        <f t="shared" si="127"/>
        <v>0</v>
      </c>
      <c r="H159" s="118">
        <f t="shared" si="127"/>
        <v>0</v>
      </c>
      <c r="I159" s="118">
        <f t="shared" si="127"/>
        <v>0</v>
      </c>
      <c r="J159" s="118">
        <f t="shared" si="127"/>
        <v>0</v>
      </c>
      <c r="K159" s="118">
        <f t="shared" si="127"/>
        <v>0</v>
      </c>
      <c r="L159" s="118">
        <f t="shared" si="127"/>
        <v>0</v>
      </c>
      <c r="M159" s="118">
        <f t="shared" si="127"/>
        <v>0</v>
      </c>
      <c r="N159" s="118">
        <f t="shared" si="127"/>
        <v>0</v>
      </c>
      <c r="O159" s="131">
        <f t="shared" si="114"/>
        <v>0</v>
      </c>
      <c r="P159" s="188"/>
      <c r="Q159" s="188"/>
      <c r="R159" s="188"/>
      <c r="S159" s="188"/>
      <c r="T159" s="188"/>
      <c r="U159" s="188"/>
      <c r="V159" s="188"/>
      <c r="W159" s="188"/>
      <c r="X159" s="188"/>
      <c r="Y159" s="188"/>
      <c r="Z159" s="188"/>
      <c r="AA159" s="188"/>
      <c r="AB159" s="188"/>
      <c r="AC159" s="188"/>
      <c r="AD159" s="188"/>
      <c r="AE159" s="188"/>
      <c r="AF159" s="188"/>
      <c r="AG159" s="188"/>
      <c r="AH159" s="188"/>
      <c r="AI159" s="188"/>
      <c r="AJ159" s="188"/>
      <c r="AK159" s="188"/>
      <c r="AL159" s="188"/>
      <c r="AM159" s="188"/>
      <c r="AN159" s="188"/>
      <c r="AO159" s="188"/>
      <c r="AP159" s="188"/>
      <c r="AQ159" s="188"/>
      <c r="AR159" s="188"/>
      <c r="AS159" s="188"/>
      <c r="AT159" s="188"/>
      <c r="AU159" s="188"/>
      <c r="AV159" s="188"/>
      <c r="AW159" s="188"/>
      <c r="AX159" s="188"/>
      <c r="AY159" s="188"/>
      <c r="AZ159" s="188"/>
      <c r="BA159" s="188"/>
      <c r="BB159" s="188"/>
      <c r="BC159" s="188"/>
      <c r="BD159" s="188"/>
      <c r="BE159" s="188"/>
      <c r="BF159" s="188"/>
      <c r="BG159" s="188"/>
      <c r="BH159" s="188"/>
      <c r="BI159" s="188"/>
      <c r="BJ159" s="188"/>
      <c r="BK159" s="188"/>
      <c r="BL159" s="188"/>
      <c r="BM159" s="188"/>
      <c r="BN159" s="188"/>
      <c r="BO159" s="188"/>
      <c r="BP159" s="188"/>
      <c r="BQ159" s="188"/>
      <c r="BR159" s="188"/>
      <c r="BS159" s="188"/>
      <c r="BT159" s="188"/>
      <c r="BU159" s="188"/>
      <c r="BV159" s="188"/>
    </row>
    <row r="160" spans="1:74" s="189" customFormat="1" ht="25.5" x14ac:dyDescent="0.2">
      <c r="A160" s="197" t="s">
        <v>648</v>
      </c>
      <c r="B160" s="129" t="s">
        <v>649</v>
      </c>
      <c r="C160" s="118">
        <f>+C158*40%</f>
        <v>0</v>
      </c>
      <c r="D160" s="118">
        <f t="shared" ref="D160:N160" si="128">+D158*40%</f>
        <v>0</v>
      </c>
      <c r="E160" s="118">
        <f t="shared" si="128"/>
        <v>0</v>
      </c>
      <c r="F160" s="118">
        <f t="shared" si="128"/>
        <v>0</v>
      </c>
      <c r="G160" s="118">
        <f t="shared" si="128"/>
        <v>0</v>
      </c>
      <c r="H160" s="118">
        <f t="shared" si="128"/>
        <v>0</v>
      </c>
      <c r="I160" s="118">
        <f t="shared" si="128"/>
        <v>0</v>
      </c>
      <c r="J160" s="118">
        <f t="shared" si="128"/>
        <v>0</v>
      </c>
      <c r="K160" s="118">
        <f t="shared" si="128"/>
        <v>0</v>
      </c>
      <c r="L160" s="118">
        <f t="shared" si="128"/>
        <v>0</v>
      </c>
      <c r="M160" s="118">
        <f t="shared" si="128"/>
        <v>0</v>
      </c>
      <c r="N160" s="118">
        <f t="shared" si="128"/>
        <v>0</v>
      </c>
      <c r="O160" s="131">
        <f t="shared" si="114"/>
        <v>0</v>
      </c>
      <c r="P160" s="188"/>
      <c r="Q160" s="188"/>
      <c r="R160" s="188"/>
      <c r="S160" s="188"/>
      <c r="T160" s="188"/>
      <c r="U160" s="188"/>
      <c r="V160" s="188"/>
      <c r="W160" s="188"/>
      <c r="X160" s="188"/>
      <c r="Y160" s="188"/>
      <c r="Z160" s="188"/>
      <c r="AA160" s="188"/>
      <c r="AB160" s="188"/>
      <c r="AC160" s="188"/>
      <c r="AD160" s="188"/>
      <c r="AE160" s="188"/>
      <c r="AF160" s="188"/>
      <c r="AG160" s="188"/>
      <c r="AH160" s="188"/>
      <c r="AI160" s="188"/>
      <c r="AJ160" s="188"/>
      <c r="AK160" s="188"/>
      <c r="AL160" s="188"/>
      <c r="AM160" s="188"/>
      <c r="AN160" s="188"/>
      <c r="AO160" s="188"/>
      <c r="AP160" s="188"/>
      <c r="AQ160" s="188"/>
      <c r="AR160" s="188"/>
      <c r="AS160" s="188"/>
      <c r="AT160" s="188"/>
      <c r="AU160" s="188"/>
      <c r="AV160" s="188"/>
      <c r="AW160" s="188"/>
      <c r="AX160" s="188"/>
      <c r="AY160" s="188"/>
      <c r="AZ160" s="188"/>
      <c r="BA160" s="188"/>
      <c r="BB160" s="188"/>
      <c r="BC160" s="188"/>
      <c r="BD160" s="188"/>
      <c r="BE160" s="188"/>
      <c r="BF160" s="188"/>
      <c r="BG160" s="188"/>
      <c r="BH160" s="188"/>
      <c r="BI160" s="188"/>
      <c r="BJ160" s="188"/>
      <c r="BK160" s="188"/>
      <c r="BL160" s="188"/>
      <c r="BM160" s="188"/>
      <c r="BN160" s="188"/>
      <c r="BO160" s="188"/>
      <c r="BP160" s="188"/>
      <c r="BQ160" s="188"/>
      <c r="BR160" s="188"/>
      <c r="BS160" s="188"/>
      <c r="BT160" s="188"/>
      <c r="BU160" s="188"/>
      <c r="BV160" s="188"/>
    </row>
    <row r="161" spans="1:74" s="189" customFormat="1" ht="38.25" x14ac:dyDescent="0.2">
      <c r="A161" s="197" t="s">
        <v>650</v>
      </c>
      <c r="B161" s="191" t="s">
        <v>651</v>
      </c>
      <c r="C161" s="118">
        <f>+C158*7%</f>
        <v>0</v>
      </c>
      <c r="D161" s="118">
        <f t="shared" ref="D161:N161" si="129">+D158*7%</f>
        <v>0</v>
      </c>
      <c r="E161" s="118">
        <f t="shared" si="129"/>
        <v>0</v>
      </c>
      <c r="F161" s="118">
        <f t="shared" si="129"/>
        <v>0</v>
      </c>
      <c r="G161" s="118">
        <f t="shared" si="129"/>
        <v>0</v>
      </c>
      <c r="H161" s="118">
        <f t="shared" si="129"/>
        <v>0</v>
      </c>
      <c r="I161" s="118">
        <f t="shared" si="129"/>
        <v>0</v>
      </c>
      <c r="J161" s="118">
        <f t="shared" si="129"/>
        <v>0</v>
      </c>
      <c r="K161" s="118">
        <f t="shared" si="129"/>
        <v>0</v>
      </c>
      <c r="L161" s="118">
        <f t="shared" si="129"/>
        <v>0</v>
      </c>
      <c r="M161" s="118">
        <f t="shared" si="129"/>
        <v>0</v>
      </c>
      <c r="N161" s="118">
        <f t="shared" si="129"/>
        <v>0</v>
      </c>
      <c r="O161" s="131">
        <f t="shared" si="114"/>
        <v>0</v>
      </c>
      <c r="P161" s="188"/>
      <c r="Q161" s="188"/>
      <c r="R161" s="188"/>
      <c r="S161" s="188"/>
      <c r="T161" s="188"/>
      <c r="U161" s="188"/>
      <c r="V161" s="188"/>
      <c r="W161" s="188"/>
      <c r="X161" s="188"/>
      <c r="Y161" s="188"/>
      <c r="Z161" s="188"/>
      <c r="AA161" s="188"/>
      <c r="AB161" s="188"/>
      <c r="AC161" s="188"/>
      <c r="AD161" s="188"/>
      <c r="AE161" s="188"/>
      <c r="AF161" s="188"/>
      <c r="AG161" s="188"/>
      <c r="AH161" s="188"/>
      <c r="AI161" s="188"/>
      <c r="AJ161" s="188"/>
      <c r="AK161" s="188"/>
      <c r="AL161" s="188"/>
      <c r="AM161" s="188"/>
      <c r="AN161" s="188"/>
      <c r="AO161" s="188"/>
      <c r="AP161" s="188"/>
      <c r="AQ161" s="188"/>
      <c r="AR161" s="188"/>
      <c r="AS161" s="188"/>
      <c r="AT161" s="188"/>
      <c r="AU161" s="188"/>
      <c r="AV161" s="188"/>
      <c r="AW161" s="188"/>
      <c r="AX161" s="188"/>
      <c r="AY161" s="188"/>
      <c r="AZ161" s="188"/>
      <c r="BA161" s="188"/>
      <c r="BB161" s="188"/>
      <c r="BC161" s="188"/>
      <c r="BD161" s="188"/>
      <c r="BE161" s="188"/>
      <c r="BF161" s="188"/>
      <c r="BG161" s="188"/>
      <c r="BH161" s="188"/>
      <c r="BI161" s="188"/>
      <c r="BJ161" s="188"/>
      <c r="BK161" s="188"/>
      <c r="BL161" s="188"/>
      <c r="BM161" s="188"/>
      <c r="BN161" s="188"/>
      <c r="BO161" s="188"/>
      <c r="BP161" s="188"/>
      <c r="BQ161" s="188"/>
      <c r="BR161" s="188"/>
      <c r="BS161" s="188"/>
      <c r="BT161" s="188"/>
      <c r="BU161" s="188"/>
      <c r="BV161" s="188"/>
    </row>
    <row r="162" spans="1:74" s="189" customFormat="1" ht="25.5" x14ac:dyDescent="0.2">
      <c r="A162" s="197" t="s">
        <v>652</v>
      </c>
      <c r="B162" s="191" t="s">
        <v>653</v>
      </c>
      <c r="C162" s="118">
        <f>+C158*15%</f>
        <v>0</v>
      </c>
      <c r="D162" s="118">
        <f t="shared" ref="D162:N162" si="130">+D158*15%</f>
        <v>0</v>
      </c>
      <c r="E162" s="118">
        <f t="shared" si="130"/>
        <v>0</v>
      </c>
      <c r="F162" s="118">
        <f t="shared" si="130"/>
        <v>0</v>
      </c>
      <c r="G162" s="118">
        <f t="shared" si="130"/>
        <v>0</v>
      </c>
      <c r="H162" s="118">
        <f t="shared" si="130"/>
        <v>0</v>
      </c>
      <c r="I162" s="118">
        <f t="shared" si="130"/>
        <v>0</v>
      </c>
      <c r="J162" s="118">
        <f t="shared" si="130"/>
        <v>0</v>
      </c>
      <c r="K162" s="118">
        <f t="shared" si="130"/>
        <v>0</v>
      </c>
      <c r="L162" s="118">
        <f t="shared" si="130"/>
        <v>0</v>
      </c>
      <c r="M162" s="118">
        <f t="shared" si="130"/>
        <v>0</v>
      </c>
      <c r="N162" s="118">
        <f t="shared" si="130"/>
        <v>0</v>
      </c>
      <c r="O162" s="131">
        <f t="shared" si="114"/>
        <v>0</v>
      </c>
      <c r="P162" s="188"/>
      <c r="Q162" s="188"/>
      <c r="R162" s="188"/>
      <c r="S162" s="188"/>
      <c r="T162" s="188"/>
      <c r="U162" s="188"/>
      <c r="V162" s="188"/>
      <c r="W162" s="188"/>
      <c r="X162" s="188"/>
      <c r="Y162" s="188"/>
      <c r="Z162" s="188"/>
      <c r="AA162" s="188"/>
      <c r="AB162" s="188"/>
      <c r="AC162" s="188"/>
      <c r="AD162" s="188"/>
      <c r="AE162" s="188"/>
      <c r="AF162" s="188"/>
      <c r="AG162" s="188"/>
      <c r="AH162" s="188"/>
      <c r="AI162" s="188"/>
      <c r="AJ162" s="188"/>
      <c r="AK162" s="188"/>
      <c r="AL162" s="188"/>
      <c r="AM162" s="188"/>
      <c r="AN162" s="188"/>
      <c r="AO162" s="188"/>
      <c r="AP162" s="188"/>
      <c r="AQ162" s="188"/>
      <c r="AR162" s="188"/>
      <c r="AS162" s="188"/>
      <c r="AT162" s="188"/>
      <c r="AU162" s="188"/>
      <c r="AV162" s="188"/>
      <c r="AW162" s="188"/>
      <c r="AX162" s="188"/>
      <c r="AY162" s="188"/>
      <c r="AZ162" s="188"/>
      <c r="BA162" s="188"/>
      <c r="BB162" s="188"/>
      <c r="BC162" s="188"/>
      <c r="BD162" s="188"/>
      <c r="BE162" s="188"/>
      <c r="BF162" s="188"/>
      <c r="BG162" s="188"/>
      <c r="BH162" s="188"/>
      <c r="BI162" s="188"/>
      <c r="BJ162" s="188"/>
      <c r="BK162" s="188"/>
      <c r="BL162" s="188"/>
      <c r="BM162" s="188"/>
      <c r="BN162" s="188"/>
      <c r="BO162" s="188"/>
      <c r="BP162" s="188"/>
      <c r="BQ162" s="188"/>
      <c r="BR162" s="188"/>
      <c r="BS162" s="188"/>
      <c r="BT162" s="188"/>
      <c r="BU162" s="188"/>
      <c r="BV162" s="188"/>
    </row>
    <row r="163" spans="1:74" s="189" customFormat="1" ht="38.25" x14ac:dyDescent="0.2">
      <c r="A163" s="198" t="s">
        <v>654</v>
      </c>
      <c r="B163" s="129" t="s">
        <v>655</v>
      </c>
      <c r="C163" s="118">
        <f>+C158*4%</f>
        <v>0</v>
      </c>
      <c r="D163" s="118">
        <f t="shared" ref="D163:N163" si="131">+D158*4%</f>
        <v>0</v>
      </c>
      <c r="E163" s="118">
        <f t="shared" si="131"/>
        <v>0</v>
      </c>
      <c r="F163" s="118">
        <f t="shared" si="131"/>
        <v>0</v>
      </c>
      <c r="G163" s="118">
        <f t="shared" si="131"/>
        <v>0</v>
      </c>
      <c r="H163" s="118">
        <f t="shared" si="131"/>
        <v>0</v>
      </c>
      <c r="I163" s="118">
        <f t="shared" si="131"/>
        <v>0</v>
      </c>
      <c r="J163" s="118">
        <f t="shared" si="131"/>
        <v>0</v>
      </c>
      <c r="K163" s="118">
        <f t="shared" si="131"/>
        <v>0</v>
      </c>
      <c r="L163" s="118">
        <f t="shared" si="131"/>
        <v>0</v>
      </c>
      <c r="M163" s="118">
        <f t="shared" si="131"/>
        <v>0</v>
      </c>
      <c r="N163" s="118">
        <f t="shared" si="131"/>
        <v>0</v>
      </c>
      <c r="O163" s="131">
        <f t="shared" si="114"/>
        <v>0</v>
      </c>
      <c r="P163" s="188"/>
      <c r="Q163" s="188"/>
      <c r="R163" s="188"/>
      <c r="S163" s="188"/>
      <c r="T163" s="188"/>
      <c r="U163" s="188"/>
      <c r="V163" s="188"/>
      <c r="W163" s="188"/>
      <c r="X163" s="188"/>
      <c r="Y163" s="188"/>
      <c r="Z163" s="188"/>
      <c r="AA163" s="188"/>
      <c r="AB163" s="188"/>
      <c r="AC163" s="188"/>
      <c r="AD163" s="188"/>
      <c r="AE163" s="188"/>
      <c r="AF163" s="188"/>
      <c r="AG163" s="188"/>
      <c r="AH163" s="188"/>
      <c r="AI163" s="188"/>
      <c r="AJ163" s="188"/>
      <c r="AK163" s="188"/>
      <c r="AL163" s="188"/>
      <c r="AM163" s="188"/>
      <c r="AN163" s="188"/>
      <c r="AO163" s="188"/>
      <c r="AP163" s="188"/>
      <c r="AQ163" s="188"/>
      <c r="AR163" s="188"/>
      <c r="AS163" s="188"/>
      <c r="AT163" s="188"/>
      <c r="AU163" s="188"/>
      <c r="AV163" s="188"/>
      <c r="AW163" s="188"/>
      <c r="AX163" s="188"/>
      <c r="AY163" s="188"/>
      <c r="AZ163" s="188"/>
      <c r="BA163" s="188"/>
      <c r="BB163" s="188"/>
      <c r="BC163" s="188"/>
      <c r="BD163" s="188"/>
      <c r="BE163" s="188"/>
      <c r="BF163" s="188"/>
      <c r="BG163" s="188"/>
      <c r="BH163" s="188"/>
      <c r="BI163" s="188"/>
      <c r="BJ163" s="188"/>
      <c r="BK163" s="188"/>
      <c r="BL163" s="188"/>
      <c r="BM163" s="188"/>
      <c r="BN163" s="188"/>
      <c r="BO163" s="188"/>
      <c r="BP163" s="188"/>
      <c r="BQ163" s="188"/>
      <c r="BR163" s="188"/>
      <c r="BS163" s="188"/>
      <c r="BT163" s="188"/>
      <c r="BU163" s="188"/>
      <c r="BV163" s="188"/>
    </row>
    <row r="164" spans="1:74" s="189" customFormat="1" ht="25.5" x14ac:dyDescent="0.2">
      <c r="A164" s="198" t="s">
        <v>656</v>
      </c>
      <c r="B164" s="129" t="s">
        <v>657</v>
      </c>
      <c r="C164" s="118">
        <f>+C158*4%</f>
        <v>0</v>
      </c>
      <c r="D164" s="118">
        <f t="shared" ref="D164:N164" si="132">+D158*4%</f>
        <v>0</v>
      </c>
      <c r="E164" s="118">
        <f t="shared" si="132"/>
        <v>0</v>
      </c>
      <c r="F164" s="118">
        <f t="shared" si="132"/>
        <v>0</v>
      </c>
      <c r="G164" s="118">
        <f t="shared" si="132"/>
        <v>0</v>
      </c>
      <c r="H164" s="118">
        <f t="shared" si="132"/>
        <v>0</v>
      </c>
      <c r="I164" s="118">
        <f t="shared" si="132"/>
        <v>0</v>
      </c>
      <c r="J164" s="118">
        <f t="shared" si="132"/>
        <v>0</v>
      </c>
      <c r="K164" s="118">
        <f t="shared" si="132"/>
        <v>0</v>
      </c>
      <c r="L164" s="118">
        <f t="shared" si="132"/>
        <v>0</v>
      </c>
      <c r="M164" s="118">
        <f t="shared" si="132"/>
        <v>0</v>
      </c>
      <c r="N164" s="118">
        <f t="shared" si="132"/>
        <v>0</v>
      </c>
      <c r="O164" s="131">
        <f t="shared" si="114"/>
        <v>0</v>
      </c>
      <c r="P164" s="188"/>
      <c r="Q164" s="188"/>
      <c r="R164" s="188"/>
      <c r="S164" s="188"/>
      <c r="T164" s="188"/>
      <c r="U164" s="188"/>
      <c r="V164" s="188"/>
      <c r="W164" s="188"/>
      <c r="X164" s="188"/>
      <c r="Y164" s="188"/>
      <c r="Z164" s="188"/>
      <c r="AA164" s="188"/>
      <c r="AB164" s="188"/>
      <c r="AC164" s="188"/>
      <c r="AD164" s="188"/>
      <c r="AE164" s="188"/>
      <c r="AF164" s="188"/>
      <c r="AG164" s="188"/>
      <c r="AH164" s="188"/>
      <c r="AI164" s="188"/>
      <c r="AJ164" s="188"/>
      <c r="AK164" s="188"/>
      <c r="AL164" s="188"/>
      <c r="AM164" s="188"/>
      <c r="AN164" s="188"/>
      <c r="AO164" s="188"/>
      <c r="AP164" s="188"/>
      <c r="AQ164" s="188"/>
      <c r="AR164" s="188"/>
      <c r="AS164" s="188"/>
      <c r="AT164" s="188"/>
      <c r="AU164" s="188"/>
      <c r="AV164" s="188"/>
      <c r="AW164" s="188"/>
      <c r="AX164" s="188"/>
      <c r="AY164" s="188"/>
      <c r="AZ164" s="188"/>
      <c r="BA164" s="188"/>
      <c r="BB164" s="188"/>
      <c r="BC164" s="188"/>
      <c r="BD164" s="188"/>
      <c r="BE164" s="188"/>
      <c r="BF164" s="188"/>
      <c r="BG164" s="188"/>
      <c r="BH164" s="188"/>
      <c r="BI164" s="188"/>
      <c r="BJ164" s="188"/>
      <c r="BK164" s="188"/>
      <c r="BL164" s="188"/>
      <c r="BM164" s="188"/>
      <c r="BN164" s="188"/>
      <c r="BO164" s="188"/>
      <c r="BP164" s="188"/>
      <c r="BQ164" s="188"/>
      <c r="BR164" s="188"/>
      <c r="BS164" s="188"/>
      <c r="BT164" s="188"/>
      <c r="BU164" s="188"/>
      <c r="BV164" s="188"/>
    </row>
    <row r="165" spans="1:74" s="126" customFormat="1" x14ac:dyDescent="0.2">
      <c r="A165" s="195" t="s">
        <v>237</v>
      </c>
      <c r="B165" s="185" t="s">
        <v>658</v>
      </c>
      <c r="C165" s="117">
        <f t="shared" ref="C165:N165" si="133">+C166+C197+C201+C211+C238</f>
        <v>0</v>
      </c>
      <c r="D165" s="117">
        <f t="shared" si="133"/>
        <v>0</v>
      </c>
      <c r="E165" s="117">
        <f t="shared" si="133"/>
        <v>0</v>
      </c>
      <c r="F165" s="117">
        <f t="shared" si="133"/>
        <v>0</v>
      </c>
      <c r="G165" s="117">
        <f t="shared" si="133"/>
        <v>0</v>
      </c>
      <c r="H165" s="117">
        <f t="shared" si="133"/>
        <v>0</v>
      </c>
      <c r="I165" s="117">
        <f t="shared" si="133"/>
        <v>0</v>
      </c>
      <c r="J165" s="117">
        <f t="shared" si="133"/>
        <v>0</v>
      </c>
      <c r="K165" s="117">
        <f t="shared" si="133"/>
        <v>0</v>
      </c>
      <c r="L165" s="117">
        <f t="shared" si="133"/>
        <v>0</v>
      </c>
      <c r="M165" s="117">
        <f t="shared" si="133"/>
        <v>4442327485.1999998</v>
      </c>
      <c r="N165" s="117">
        <f t="shared" si="133"/>
        <v>0</v>
      </c>
      <c r="O165" s="131">
        <f t="shared" si="114"/>
        <v>4442327485.1999998</v>
      </c>
      <c r="P165" s="125"/>
      <c r="Q165" s="125"/>
      <c r="R165" s="125"/>
      <c r="S165" s="125"/>
      <c r="T165" s="125"/>
      <c r="U165" s="125"/>
      <c r="V165" s="125"/>
      <c r="W165" s="125"/>
      <c r="X165" s="125"/>
      <c r="Y165" s="125"/>
      <c r="Z165" s="125"/>
      <c r="AA165" s="125"/>
      <c r="AB165" s="125"/>
      <c r="AC165" s="125"/>
      <c r="AD165" s="125"/>
      <c r="AE165" s="125"/>
      <c r="AF165" s="125"/>
      <c r="AG165" s="125"/>
      <c r="AH165" s="125"/>
      <c r="AI165" s="125"/>
      <c r="AJ165" s="125"/>
      <c r="AK165" s="125"/>
      <c r="AL165" s="125"/>
      <c r="AM165" s="125"/>
      <c r="AN165" s="125"/>
      <c r="AO165" s="125"/>
      <c r="AP165" s="125"/>
      <c r="AQ165" s="125"/>
      <c r="AR165" s="125"/>
      <c r="AS165" s="125"/>
      <c r="AT165" s="125"/>
      <c r="AU165" s="125"/>
      <c r="AV165" s="125"/>
      <c r="AW165" s="125"/>
      <c r="AX165" s="125"/>
      <c r="AY165" s="125"/>
      <c r="AZ165" s="125"/>
      <c r="BA165" s="125"/>
      <c r="BB165" s="125"/>
      <c r="BC165" s="125"/>
      <c r="BD165" s="125"/>
      <c r="BE165" s="125"/>
      <c r="BF165" s="125"/>
      <c r="BG165" s="125"/>
      <c r="BH165" s="125"/>
      <c r="BI165" s="125"/>
      <c r="BJ165" s="125"/>
      <c r="BK165" s="125"/>
      <c r="BL165" s="125"/>
      <c r="BM165" s="125"/>
      <c r="BN165" s="125"/>
      <c r="BO165" s="125"/>
      <c r="BP165" s="125"/>
      <c r="BQ165" s="125"/>
      <c r="BR165" s="125"/>
      <c r="BS165" s="125"/>
      <c r="BT165" s="125"/>
      <c r="BU165" s="125"/>
      <c r="BV165" s="125"/>
    </row>
    <row r="166" spans="1:74" s="126" customFormat="1" x14ac:dyDescent="0.2">
      <c r="A166" s="196" t="s">
        <v>333</v>
      </c>
      <c r="B166" s="186" t="s">
        <v>334</v>
      </c>
      <c r="C166" s="117">
        <f>+C167+C182</f>
        <v>0</v>
      </c>
      <c r="D166" s="117">
        <f t="shared" ref="D166:N166" si="134">+D167+D182</f>
        <v>0</v>
      </c>
      <c r="E166" s="117">
        <f t="shared" si="134"/>
        <v>0</v>
      </c>
      <c r="F166" s="117">
        <f t="shared" si="134"/>
        <v>0</v>
      </c>
      <c r="G166" s="117">
        <f t="shared" si="134"/>
        <v>0</v>
      </c>
      <c r="H166" s="117">
        <f t="shared" si="134"/>
        <v>0</v>
      </c>
      <c r="I166" s="117">
        <f t="shared" si="134"/>
        <v>0</v>
      </c>
      <c r="J166" s="117">
        <f t="shared" si="134"/>
        <v>0</v>
      </c>
      <c r="K166" s="117">
        <f t="shared" si="134"/>
        <v>0</v>
      </c>
      <c r="L166" s="117">
        <f t="shared" si="134"/>
        <v>0</v>
      </c>
      <c r="M166" s="117">
        <f t="shared" si="134"/>
        <v>0</v>
      </c>
      <c r="N166" s="117">
        <f t="shared" si="134"/>
        <v>0</v>
      </c>
      <c r="O166" s="131">
        <f t="shared" si="114"/>
        <v>0</v>
      </c>
      <c r="P166" s="125"/>
      <c r="Q166" s="125"/>
      <c r="R166" s="125"/>
      <c r="S166" s="125"/>
      <c r="T166" s="125"/>
      <c r="U166" s="125"/>
      <c r="V166" s="125"/>
      <c r="W166" s="125"/>
      <c r="X166" s="125"/>
      <c r="Y166" s="125"/>
      <c r="Z166" s="125"/>
      <c r="AA166" s="125"/>
      <c r="AB166" s="125"/>
      <c r="AC166" s="125"/>
      <c r="AD166" s="125"/>
      <c r="AE166" s="125"/>
      <c r="AF166" s="125"/>
      <c r="AG166" s="125"/>
      <c r="AH166" s="125"/>
      <c r="AI166" s="125"/>
      <c r="AJ166" s="125"/>
      <c r="AK166" s="125"/>
      <c r="AL166" s="125"/>
      <c r="AM166" s="125"/>
      <c r="AN166" s="125"/>
      <c r="AO166" s="125"/>
      <c r="AP166" s="125"/>
      <c r="AQ166" s="125"/>
      <c r="AR166" s="125"/>
      <c r="AS166" s="125"/>
      <c r="AT166" s="125"/>
      <c r="AU166" s="125"/>
      <c r="AV166" s="125"/>
      <c r="AW166" s="125"/>
      <c r="AX166" s="125"/>
      <c r="AY166" s="125"/>
      <c r="AZ166" s="125"/>
      <c r="BA166" s="125"/>
      <c r="BB166" s="125"/>
      <c r="BC166" s="125"/>
      <c r="BD166" s="125"/>
      <c r="BE166" s="125"/>
      <c r="BF166" s="125"/>
      <c r="BG166" s="125"/>
      <c r="BH166" s="125"/>
      <c r="BI166" s="125"/>
      <c r="BJ166" s="125"/>
      <c r="BK166" s="125"/>
      <c r="BL166" s="125"/>
      <c r="BM166" s="125"/>
      <c r="BN166" s="125"/>
      <c r="BO166" s="125"/>
      <c r="BP166" s="125"/>
      <c r="BQ166" s="125"/>
      <c r="BR166" s="125"/>
      <c r="BS166" s="125"/>
      <c r="BT166" s="125"/>
      <c r="BU166" s="125"/>
      <c r="BV166" s="125"/>
    </row>
    <row r="167" spans="1:74" s="126" customFormat="1" x14ac:dyDescent="0.2">
      <c r="A167" s="196" t="s">
        <v>659</v>
      </c>
      <c r="B167" s="185" t="s">
        <v>660</v>
      </c>
      <c r="C167" s="117">
        <f>+C168+C175</f>
        <v>0</v>
      </c>
      <c r="D167" s="117">
        <f t="shared" ref="D167:N167" si="135">+D168+D175</f>
        <v>0</v>
      </c>
      <c r="E167" s="117">
        <f t="shared" si="135"/>
        <v>0</v>
      </c>
      <c r="F167" s="117">
        <f t="shared" si="135"/>
        <v>0</v>
      </c>
      <c r="G167" s="117">
        <f t="shared" si="135"/>
        <v>0</v>
      </c>
      <c r="H167" s="117">
        <f t="shared" si="135"/>
        <v>0</v>
      </c>
      <c r="I167" s="117">
        <f t="shared" si="135"/>
        <v>0</v>
      </c>
      <c r="J167" s="117">
        <f t="shared" si="135"/>
        <v>0</v>
      </c>
      <c r="K167" s="117">
        <f t="shared" si="135"/>
        <v>0</v>
      </c>
      <c r="L167" s="117">
        <f t="shared" si="135"/>
        <v>0</v>
      </c>
      <c r="M167" s="117">
        <f t="shared" si="135"/>
        <v>0</v>
      </c>
      <c r="N167" s="117">
        <f t="shared" si="135"/>
        <v>0</v>
      </c>
      <c r="O167" s="131">
        <f t="shared" si="114"/>
        <v>0</v>
      </c>
      <c r="P167" s="125"/>
      <c r="Q167" s="125"/>
      <c r="R167" s="125"/>
      <c r="S167" s="125"/>
      <c r="T167" s="125"/>
      <c r="U167" s="125"/>
      <c r="V167" s="125"/>
      <c r="W167" s="125"/>
      <c r="X167" s="125"/>
      <c r="Y167" s="125"/>
      <c r="Z167" s="125"/>
      <c r="AA167" s="125"/>
      <c r="AB167" s="125"/>
      <c r="AC167" s="125"/>
      <c r="AD167" s="125"/>
      <c r="AE167" s="125"/>
      <c r="AF167" s="125"/>
      <c r="AG167" s="125"/>
      <c r="AH167" s="125"/>
      <c r="AI167" s="125"/>
      <c r="AJ167" s="125"/>
      <c r="AK167" s="125"/>
      <c r="AL167" s="125"/>
      <c r="AM167" s="125"/>
      <c r="AN167" s="125"/>
      <c r="AO167" s="125"/>
      <c r="AP167" s="125"/>
      <c r="AQ167" s="125"/>
      <c r="AR167" s="125"/>
      <c r="AS167" s="125"/>
      <c r="AT167" s="125"/>
      <c r="AU167" s="125"/>
      <c r="AV167" s="125"/>
      <c r="AW167" s="125"/>
      <c r="AX167" s="125"/>
      <c r="AY167" s="125"/>
      <c r="AZ167" s="125"/>
      <c r="BA167" s="125"/>
      <c r="BB167" s="125"/>
      <c r="BC167" s="125"/>
      <c r="BD167" s="125"/>
      <c r="BE167" s="125"/>
      <c r="BF167" s="125"/>
      <c r="BG167" s="125"/>
      <c r="BH167" s="125"/>
      <c r="BI167" s="125"/>
      <c r="BJ167" s="125"/>
      <c r="BK167" s="125"/>
      <c r="BL167" s="125"/>
      <c r="BM167" s="125"/>
      <c r="BN167" s="125"/>
      <c r="BO167" s="125"/>
      <c r="BP167" s="125"/>
      <c r="BQ167" s="125"/>
      <c r="BR167" s="125"/>
      <c r="BS167" s="125"/>
      <c r="BT167" s="125"/>
      <c r="BU167" s="125"/>
      <c r="BV167" s="125"/>
    </row>
    <row r="168" spans="1:74" s="126" customFormat="1" x14ac:dyDescent="0.2">
      <c r="A168" s="196" t="s">
        <v>661</v>
      </c>
      <c r="B168" s="185" t="s">
        <v>662</v>
      </c>
      <c r="C168" s="117"/>
      <c r="D168" s="117"/>
      <c r="E168" s="117"/>
      <c r="F168" s="117"/>
      <c r="G168" s="117"/>
      <c r="H168" s="117"/>
      <c r="I168" s="117"/>
      <c r="J168" s="117"/>
      <c r="K168" s="117"/>
      <c r="L168" s="117"/>
      <c r="M168" s="117"/>
      <c r="N168" s="117"/>
      <c r="O168" s="131">
        <f t="shared" si="114"/>
        <v>0</v>
      </c>
      <c r="P168" s="125"/>
      <c r="Q168" s="125"/>
      <c r="R168" s="125"/>
      <c r="S168" s="125"/>
      <c r="T168" s="125"/>
      <c r="U168" s="125"/>
      <c r="V168" s="125"/>
      <c r="W168" s="125"/>
      <c r="X168" s="125"/>
      <c r="Y168" s="125"/>
      <c r="Z168" s="125"/>
      <c r="AA168" s="125"/>
      <c r="AB168" s="125"/>
      <c r="AC168" s="125"/>
      <c r="AD168" s="125"/>
      <c r="AE168" s="125"/>
      <c r="AF168" s="125"/>
      <c r="AG168" s="125"/>
      <c r="AH168" s="125"/>
      <c r="AI168" s="125"/>
      <c r="AJ168" s="125"/>
      <c r="AK168" s="125"/>
      <c r="AL168" s="125"/>
      <c r="AM168" s="125"/>
      <c r="AN168" s="125"/>
      <c r="AO168" s="125"/>
      <c r="AP168" s="125"/>
      <c r="AQ168" s="125"/>
      <c r="AR168" s="125"/>
      <c r="AS168" s="125"/>
      <c r="AT168" s="125"/>
      <c r="AU168" s="125"/>
      <c r="AV168" s="125"/>
      <c r="AW168" s="125"/>
      <c r="AX168" s="125"/>
      <c r="AY168" s="125"/>
      <c r="AZ168" s="125"/>
      <c r="BA168" s="125"/>
      <c r="BB168" s="125"/>
      <c r="BC168" s="125"/>
      <c r="BD168" s="125"/>
      <c r="BE168" s="125"/>
      <c r="BF168" s="125"/>
      <c r="BG168" s="125"/>
      <c r="BH168" s="125"/>
      <c r="BI168" s="125"/>
      <c r="BJ168" s="125"/>
      <c r="BK168" s="125"/>
      <c r="BL168" s="125"/>
      <c r="BM168" s="125"/>
      <c r="BN168" s="125"/>
      <c r="BO168" s="125"/>
      <c r="BP168" s="125"/>
      <c r="BQ168" s="125"/>
      <c r="BR168" s="125"/>
      <c r="BS168" s="125"/>
      <c r="BT168" s="125"/>
      <c r="BU168" s="125"/>
      <c r="BV168" s="125"/>
    </row>
    <row r="169" spans="1:74" s="189" customFormat="1" ht="38.25" x14ac:dyDescent="0.2">
      <c r="A169" s="197" t="s">
        <v>663</v>
      </c>
      <c r="B169" s="192" t="s">
        <v>664</v>
      </c>
      <c r="C169" s="118">
        <f>+C168*87.230682%</f>
        <v>0</v>
      </c>
      <c r="D169" s="118">
        <f t="shared" ref="D169:N169" si="136">+D168*87.230682%</f>
        <v>0</v>
      </c>
      <c r="E169" s="118">
        <f t="shared" si="136"/>
        <v>0</v>
      </c>
      <c r="F169" s="118">
        <f t="shared" si="136"/>
        <v>0</v>
      </c>
      <c r="G169" s="118">
        <f t="shared" si="136"/>
        <v>0</v>
      </c>
      <c r="H169" s="118">
        <f t="shared" si="136"/>
        <v>0</v>
      </c>
      <c r="I169" s="118">
        <f t="shared" si="136"/>
        <v>0</v>
      </c>
      <c r="J169" s="118">
        <f t="shared" si="136"/>
        <v>0</v>
      </c>
      <c r="K169" s="118">
        <f t="shared" si="136"/>
        <v>0</v>
      </c>
      <c r="L169" s="118">
        <f t="shared" si="136"/>
        <v>0</v>
      </c>
      <c r="M169" s="118">
        <f t="shared" si="136"/>
        <v>0</v>
      </c>
      <c r="N169" s="118">
        <f t="shared" si="136"/>
        <v>0</v>
      </c>
      <c r="O169" s="131">
        <f t="shared" si="114"/>
        <v>0</v>
      </c>
      <c r="P169" s="188"/>
      <c r="Q169" s="188"/>
      <c r="R169" s="188"/>
      <c r="S169" s="188"/>
      <c r="T169" s="188"/>
      <c r="U169" s="188"/>
      <c r="V169" s="188"/>
      <c r="W169" s="188"/>
      <c r="X169" s="188"/>
      <c r="Y169" s="188"/>
      <c r="Z169" s="188"/>
      <c r="AA169" s="188"/>
      <c r="AB169" s="188"/>
      <c r="AC169" s="188"/>
      <c r="AD169" s="188"/>
      <c r="AE169" s="188"/>
      <c r="AF169" s="188"/>
      <c r="AG169" s="188"/>
      <c r="AH169" s="188"/>
      <c r="AI169" s="188"/>
      <c r="AJ169" s="188"/>
      <c r="AK169" s="188"/>
      <c r="AL169" s="188"/>
      <c r="AM169" s="188"/>
      <c r="AN169" s="188"/>
      <c r="AO169" s="188"/>
      <c r="AP169" s="188"/>
      <c r="AQ169" s="188"/>
      <c r="AR169" s="188"/>
      <c r="AS169" s="188"/>
      <c r="AT169" s="188"/>
      <c r="AU169" s="188"/>
      <c r="AV169" s="188"/>
      <c r="AW169" s="188"/>
      <c r="AX169" s="188"/>
      <c r="AY169" s="188"/>
      <c r="AZ169" s="188"/>
      <c r="BA169" s="188"/>
      <c r="BB169" s="188"/>
      <c r="BC169" s="188"/>
      <c r="BD169" s="188"/>
      <c r="BE169" s="188"/>
      <c r="BF169" s="188"/>
      <c r="BG169" s="188"/>
      <c r="BH169" s="188"/>
      <c r="BI169" s="188"/>
      <c r="BJ169" s="188"/>
      <c r="BK169" s="188"/>
      <c r="BL169" s="188"/>
      <c r="BM169" s="188"/>
      <c r="BN169" s="188"/>
      <c r="BO169" s="188"/>
      <c r="BP169" s="188"/>
      <c r="BQ169" s="188"/>
      <c r="BR169" s="188"/>
      <c r="BS169" s="188"/>
      <c r="BT169" s="188"/>
      <c r="BU169" s="188"/>
      <c r="BV169" s="188"/>
    </row>
    <row r="170" spans="1:74" s="189" customFormat="1" ht="25.5" x14ac:dyDescent="0.2">
      <c r="A170" s="197" t="s">
        <v>665</v>
      </c>
      <c r="B170" s="192" t="s">
        <v>666</v>
      </c>
      <c r="C170" s="118">
        <f>+C168*0.1%</f>
        <v>0</v>
      </c>
      <c r="D170" s="118">
        <f t="shared" ref="D170:N170" si="137">+D168*0.1%</f>
        <v>0</v>
      </c>
      <c r="E170" s="118">
        <f t="shared" si="137"/>
        <v>0</v>
      </c>
      <c r="F170" s="118">
        <f t="shared" si="137"/>
        <v>0</v>
      </c>
      <c r="G170" s="118">
        <f t="shared" si="137"/>
        <v>0</v>
      </c>
      <c r="H170" s="118">
        <f t="shared" si="137"/>
        <v>0</v>
      </c>
      <c r="I170" s="118">
        <f t="shared" si="137"/>
        <v>0</v>
      </c>
      <c r="J170" s="118">
        <f t="shared" si="137"/>
        <v>0</v>
      </c>
      <c r="K170" s="118">
        <f t="shared" si="137"/>
        <v>0</v>
      </c>
      <c r="L170" s="118">
        <f t="shared" si="137"/>
        <v>0</v>
      </c>
      <c r="M170" s="118">
        <f t="shared" si="137"/>
        <v>0</v>
      </c>
      <c r="N170" s="118">
        <f t="shared" si="137"/>
        <v>0</v>
      </c>
      <c r="O170" s="131">
        <f t="shared" si="114"/>
        <v>0</v>
      </c>
      <c r="P170" s="188"/>
      <c r="Q170" s="188"/>
      <c r="R170" s="188"/>
      <c r="S170" s="188"/>
      <c r="T170" s="188"/>
      <c r="U170" s="188"/>
      <c r="V170" s="188"/>
      <c r="W170" s="188"/>
      <c r="X170" s="188"/>
      <c r="Y170" s="188"/>
      <c r="Z170" s="188"/>
      <c r="AA170" s="188"/>
      <c r="AB170" s="188"/>
      <c r="AC170" s="188"/>
      <c r="AD170" s="188"/>
      <c r="AE170" s="188"/>
      <c r="AF170" s="188"/>
      <c r="AG170" s="188"/>
      <c r="AH170" s="188"/>
      <c r="AI170" s="188"/>
      <c r="AJ170" s="188"/>
      <c r="AK170" s="188"/>
      <c r="AL170" s="188"/>
      <c r="AM170" s="188"/>
      <c r="AN170" s="188"/>
      <c r="AO170" s="188"/>
      <c r="AP170" s="188"/>
      <c r="AQ170" s="188"/>
      <c r="AR170" s="188"/>
      <c r="AS170" s="188"/>
      <c r="AT170" s="188"/>
      <c r="AU170" s="188"/>
      <c r="AV170" s="188"/>
      <c r="AW170" s="188"/>
      <c r="AX170" s="188"/>
      <c r="AY170" s="188"/>
      <c r="AZ170" s="188"/>
      <c r="BA170" s="188"/>
      <c r="BB170" s="188"/>
      <c r="BC170" s="188"/>
      <c r="BD170" s="188"/>
      <c r="BE170" s="188"/>
      <c r="BF170" s="188"/>
      <c r="BG170" s="188"/>
      <c r="BH170" s="188"/>
      <c r="BI170" s="188"/>
      <c r="BJ170" s="188"/>
      <c r="BK170" s="188"/>
      <c r="BL170" s="188"/>
      <c r="BM170" s="188"/>
      <c r="BN170" s="188"/>
      <c r="BO170" s="188"/>
      <c r="BP170" s="188"/>
      <c r="BQ170" s="188"/>
      <c r="BR170" s="188"/>
      <c r="BS170" s="188"/>
      <c r="BT170" s="188"/>
      <c r="BU170" s="188"/>
      <c r="BV170" s="188"/>
    </row>
    <row r="171" spans="1:74" s="189" customFormat="1" ht="25.5" x14ac:dyDescent="0.2">
      <c r="A171" s="214" t="s">
        <v>667</v>
      </c>
      <c r="B171" s="191" t="s">
        <v>668</v>
      </c>
      <c r="C171" s="118">
        <f>+C168*9.99%</f>
        <v>0</v>
      </c>
      <c r="D171" s="118">
        <f t="shared" ref="D171:N171" si="138">+D168*9.99%</f>
        <v>0</v>
      </c>
      <c r="E171" s="118">
        <f t="shared" si="138"/>
        <v>0</v>
      </c>
      <c r="F171" s="118">
        <f t="shared" si="138"/>
        <v>0</v>
      </c>
      <c r="G171" s="118">
        <f t="shared" si="138"/>
        <v>0</v>
      </c>
      <c r="H171" s="118">
        <f t="shared" si="138"/>
        <v>0</v>
      </c>
      <c r="I171" s="118">
        <f t="shared" si="138"/>
        <v>0</v>
      </c>
      <c r="J171" s="118">
        <f t="shared" si="138"/>
        <v>0</v>
      </c>
      <c r="K171" s="118">
        <f t="shared" si="138"/>
        <v>0</v>
      </c>
      <c r="L171" s="118">
        <f t="shared" si="138"/>
        <v>0</v>
      </c>
      <c r="M171" s="118">
        <f t="shared" si="138"/>
        <v>0</v>
      </c>
      <c r="N171" s="118">
        <f t="shared" si="138"/>
        <v>0</v>
      </c>
      <c r="O171" s="131">
        <f t="shared" si="114"/>
        <v>0</v>
      </c>
      <c r="P171" s="188"/>
      <c r="Q171" s="188"/>
      <c r="R171" s="188"/>
      <c r="S171" s="188"/>
      <c r="T171" s="188"/>
      <c r="U171" s="188"/>
      <c r="V171" s="188"/>
      <c r="W171" s="188"/>
      <c r="X171" s="188"/>
      <c r="Y171" s="188"/>
      <c r="Z171" s="188"/>
      <c r="AA171" s="188"/>
      <c r="AB171" s="188"/>
      <c r="AC171" s="188"/>
      <c r="AD171" s="188"/>
      <c r="AE171" s="188"/>
      <c r="AF171" s="188"/>
      <c r="AG171" s="188"/>
      <c r="AH171" s="188"/>
      <c r="AI171" s="188"/>
      <c r="AJ171" s="188"/>
      <c r="AK171" s="188"/>
      <c r="AL171" s="188"/>
      <c r="AM171" s="188"/>
      <c r="AN171" s="188"/>
      <c r="AO171" s="188"/>
      <c r="AP171" s="188"/>
      <c r="AQ171" s="188"/>
      <c r="AR171" s="188"/>
      <c r="AS171" s="188"/>
      <c r="AT171" s="188"/>
      <c r="AU171" s="188"/>
      <c r="AV171" s="188"/>
      <c r="AW171" s="188"/>
      <c r="AX171" s="188"/>
      <c r="AY171" s="188"/>
      <c r="AZ171" s="188"/>
      <c r="BA171" s="188"/>
      <c r="BB171" s="188"/>
      <c r="BC171" s="188"/>
      <c r="BD171" s="188"/>
      <c r="BE171" s="188"/>
      <c r="BF171" s="188"/>
      <c r="BG171" s="188"/>
      <c r="BH171" s="188"/>
      <c r="BI171" s="188"/>
      <c r="BJ171" s="188"/>
      <c r="BK171" s="188"/>
      <c r="BL171" s="188"/>
      <c r="BM171" s="188"/>
      <c r="BN171" s="188"/>
      <c r="BO171" s="188"/>
      <c r="BP171" s="188"/>
      <c r="BQ171" s="188"/>
      <c r="BR171" s="188"/>
      <c r="BS171" s="188"/>
      <c r="BT171" s="188"/>
      <c r="BU171" s="188"/>
      <c r="BV171" s="188"/>
    </row>
    <row r="172" spans="1:74" s="189" customFormat="1" ht="51" x14ac:dyDescent="0.2">
      <c r="A172" s="187" t="s">
        <v>669</v>
      </c>
      <c r="B172" s="215" t="s">
        <v>1366</v>
      </c>
      <c r="C172" s="118">
        <f>+C168*0%</f>
        <v>0</v>
      </c>
      <c r="D172" s="118">
        <f t="shared" ref="D172:N172" si="139">+D168*0%</f>
        <v>0</v>
      </c>
      <c r="E172" s="118">
        <f t="shared" si="139"/>
        <v>0</v>
      </c>
      <c r="F172" s="118">
        <f t="shared" si="139"/>
        <v>0</v>
      </c>
      <c r="G172" s="118">
        <f t="shared" si="139"/>
        <v>0</v>
      </c>
      <c r="H172" s="118">
        <f t="shared" si="139"/>
        <v>0</v>
      </c>
      <c r="I172" s="118">
        <f t="shared" si="139"/>
        <v>0</v>
      </c>
      <c r="J172" s="118">
        <f t="shared" si="139"/>
        <v>0</v>
      </c>
      <c r="K172" s="118">
        <f t="shared" si="139"/>
        <v>0</v>
      </c>
      <c r="L172" s="118">
        <f t="shared" si="139"/>
        <v>0</v>
      </c>
      <c r="M172" s="118">
        <f t="shared" si="139"/>
        <v>0</v>
      </c>
      <c r="N172" s="118">
        <f t="shared" si="139"/>
        <v>0</v>
      </c>
      <c r="O172" s="131">
        <f t="shared" si="114"/>
        <v>0</v>
      </c>
      <c r="P172" s="188"/>
      <c r="Q172" s="188"/>
      <c r="R172" s="188"/>
      <c r="S172" s="188"/>
      <c r="T172" s="188"/>
      <c r="U172" s="188"/>
      <c r="V172" s="188"/>
      <c r="W172" s="188"/>
      <c r="X172" s="188"/>
      <c r="Y172" s="188"/>
      <c r="Z172" s="188"/>
      <c r="AA172" s="188"/>
      <c r="AB172" s="188"/>
      <c r="AC172" s="188"/>
      <c r="AD172" s="188"/>
      <c r="AE172" s="188"/>
      <c r="AF172" s="188"/>
      <c r="AG172" s="188"/>
      <c r="AH172" s="188"/>
      <c r="AI172" s="188"/>
      <c r="AJ172" s="188"/>
      <c r="AK172" s="188"/>
      <c r="AL172" s="188"/>
      <c r="AM172" s="188"/>
      <c r="AN172" s="188"/>
      <c r="AO172" s="188"/>
      <c r="AP172" s="188"/>
      <c r="AQ172" s="188"/>
      <c r="AR172" s="188"/>
      <c r="AS172" s="188"/>
      <c r="AT172" s="188"/>
      <c r="AU172" s="188"/>
      <c r="AV172" s="188"/>
      <c r="AW172" s="188"/>
      <c r="AX172" s="188"/>
      <c r="AY172" s="188"/>
      <c r="AZ172" s="188"/>
      <c r="BA172" s="188"/>
      <c r="BB172" s="188"/>
      <c r="BC172" s="188"/>
      <c r="BD172" s="188"/>
      <c r="BE172" s="188"/>
      <c r="BF172" s="188"/>
      <c r="BG172" s="188"/>
      <c r="BH172" s="188"/>
      <c r="BI172" s="188"/>
      <c r="BJ172" s="188"/>
      <c r="BK172" s="188"/>
      <c r="BL172" s="188"/>
      <c r="BM172" s="188"/>
      <c r="BN172" s="188"/>
      <c r="BO172" s="188"/>
      <c r="BP172" s="188"/>
      <c r="BQ172" s="188"/>
      <c r="BR172" s="188"/>
      <c r="BS172" s="188"/>
      <c r="BT172" s="188"/>
      <c r="BU172" s="188"/>
      <c r="BV172" s="188"/>
    </row>
    <row r="173" spans="1:74" s="189" customFormat="1" ht="38.25" x14ac:dyDescent="0.2">
      <c r="A173" s="187" t="s">
        <v>670</v>
      </c>
      <c r="B173" s="129" t="s">
        <v>671</v>
      </c>
      <c r="C173" s="118">
        <f>+C168*1.7982%</f>
        <v>0</v>
      </c>
      <c r="D173" s="118">
        <f t="shared" ref="D173:N173" si="140">+D168*1.7982%</f>
        <v>0</v>
      </c>
      <c r="E173" s="118">
        <f t="shared" si="140"/>
        <v>0</v>
      </c>
      <c r="F173" s="118">
        <f t="shared" si="140"/>
        <v>0</v>
      </c>
      <c r="G173" s="118">
        <f t="shared" si="140"/>
        <v>0</v>
      </c>
      <c r="H173" s="118">
        <f t="shared" si="140"/>
        <v>0</v>
      </c>
      <c r="I173" s="118">
        <f t="shared" si="140"/>
        <v>0</v>
      </c>
      <c r="J173" s="118">
        <f t="shared" si="140"/>
        <v>0</v>
      </c>
      <c r="K173" s="118">
        <f t="shared" si="140"/>
        <v>0</v>
      </c>
      <c r="L173" s="118">
        <f t="shared" si="140"/>
        <v>0</v>
      </c>
      <c r="M173" s="118">
        <f t="shared" si="140"/>
        <v>0</v>
      </c>
      <c r="N173" s="118">
        <f t="shared" si="140"/>
        <v>0</v>
      </c>
      <c r="O173" s="131">
        <f t="shared" si="114"/>
        <v>0</v>
      </c>
      <c r="P173" s="188"/>
      <c r="Q173" s="188"/>
      <c r="R173" s="188"/>
      <c r="S173" s="188"/>
      <c r="T173" s="188"/>
      <c r="U173" s="188"/>
      <c r="V173" s="188"/>
      <c r="W173" s="188"/>
      <c r="X173" s="188"/>
      <c r="Y173" s="188"/>
      <c r="Z173" s="188"/>
      <c r="AA173" s="188"/>
      <c r="AB173" s="188"/>
      <c r="AC173" s="188"/>
      <c r="AD173" s="188"/>
      <c r="AE173" s="188"/>
      <c r="AF173" s="188"/>
      <c r="AG173" s="188"/>
      <c r="AH173" s="188"/>
      <c r="AI173" s="188"/>
      <c r="AJ173" s="188"/>
      <c r="AK173" s="188"/>
      <c r="AL173" s="188"/>
      <c r="AM173" s="188"/>
      <c r="AN173" s="188"/>
      <c r="AO173" s="188"/>
      <c r="AP173" s="188"/>
      <c r="AQ173" s="188"/>
      <c r="AR173" s="188"/>
      <c r="AS173" s="188"/>
      <c r="AT173" s="188"/>
      <c r="AU173" s="188"/>
      <c r="AV173" s="188"/>
      <c r="AW173" s="188"/>
      <c r="AX173" s="188"/>
      <c r="AY173" s="188"/>
      <c r="AZ173" s="188"/>
      <c r="BA173" s="188"/>
      <c r="BB173" s="188"/>
      <c r="BC173" s="188"/>
      <c r="BD173" s="188"/>
      <c r="BE173" s="188"/>
      <c r="BF173" s="188"/>
      <c r="BG173" s="188"/>
      <c r="BH173" s="188"/>
      <c r="BI173" s="188"/>
      <c r="BJ173" s="188"/>
      <c r="BK173" s="188"/>
      <c r="BL173" s="188"/>
      <c r="BM173" s="188"/>
      <c r="BN173" s="188"/>
      <c r="BO173" s="188"/>
      <c r="BP173" s="188"/>
      <c r="BQ173" s="188"/>
      <c r="BR173" s="188"/>
      <c r="BS173" s="188"/>
      <c r="BT173" s="188"/>
      <c r="BU173" s="188"/>
      <c r="BV173" s="188"/>
    </row>
    <row r="174" spans="1:74" s="189" customFormat="1" ht="51" x14ac:dyDescent="0.2">
      <c r="A174" s="187" t="s">
        <v>672</v>
      </c>
      <c r="B174" s="129" t="s">
        <v>673</v>
      </c>
      <c r="C174" s="118">
        <f>+C168*0.881118%</f>
        <v>0</v>
      </c>
      <c r="D174" s="118">
        <f t="shared" ref="D174:N174" si="141">+D168*0.881118%</f>
        <v>0</v>
      </c>
      <c r="E174" s="118">
        <f t="shared" si="141"/>
        <v>0</v>
      </c>
      <c r="F174" s="118">
        <f t="shared" si="141"/>
        <v>0</v>
      </c>
      <c r="G174" s="118">
        <f t="shared" si="141"/>
        <v>0</v>
      </c>
      <c r="H174" s="118">
        <f t="shared" si="141"/>
        <v>0</v>
      </c>
      <c r="I174" s="118">
        <f t="shared" si="141"/>
        <v>0</v>
      </c>
      <c r="J174" s="118">
        <f t="shared" si="141"/>
        <v>0</v>
      </c>
      <c r="K174" s="118">
        <f t="shared" si="141"/>
        <v>0</v>
      </c>
      <c r="L174" s="118">
        <f t="shared" si="141"/>
        <v>0</v>
      </c>
      <c r="M174" s="118">
        <f t="shared" si="141"/>
        <v>0</v>
      </c>
      <c r="N174" s="118">
        <f t="shared" si="141"/>
        <v>0</v>
      </c>
      <c r="O174" s="131">
        <f t="shared" si="114"/>
        <v>0</v>
      </c>
      <c r="P174" s="188"/>
      <c r="Q174" s="188"/>
      <c r="R174" s="188"/>
      <c r="S174" s="188"/>
      <c r="T174" s="188"/>
      <c r="U174" s="188"/>
      <c r="V174" s="188"/>
      <c r="W174" s="188"/>
      <c r="X174" s="188"/>
      <c r="Y174" s="188"/>
      <c r="Z174" s="188"/>
      <c r="AA174" s="188"/>
      <c r="AB174" s="188"/>
      <c r="AC174" s="188"/>
      <c r="AD174" s="188"/>
      <c r="AE174" s="188"/>
      <c r="AF174" s="188"/>
      <c r="AG174" s="188"/>
      <c r="AH174" s="188"/>
      <c r="AI174" s="188"/>
      <c r="AJ174" s="188"/>
      <c r="AK174" s="188"/>
      <c r="AL174" s="188"/>
      <c r="AM174" s="188"/>
      <c r="AN174" s="188"/>
      <c r="AO174" s="188"/>
      <c r="AP174" s="188"/>
      <c r="AQ174" s="188"/>
      <c r="AR174" s="188"/>
      <c r="AS174" s="188"/>
      <c r="AT174" s="188"/>
      <c r="AU174" s="188"/>
      <c r="AV174" s="188"/>
      <c r="AW174" s="188"/>
      <c r="AX174" s="188"/>
      <c r="AY174" s="188"/>
      <c r="AZ174" s="188"/>
      <c r="BA174" s="188"/>
      <c r="BB174" s="188"/>
      <c r="BC174" s="188"/>
      <c r="BD174" s="188"/>
      <c r="BE174" s="188"/>
      <c r="BF174" s="188"/>
      <c r="BG174" s="188"/>
      <c r="BH174" s="188"/>
      <c r="BI174" s="188"/>
      <c r="BJ174" s="188"/>
      <c r="BK174" s="188"/>
      <c r="BL174" s="188"/>
      <c r="BM174" s="188"/>
      <c r="BN174" s="188"/>
      <c r="BO174" s="188"/>
      <c r="BP174" s="188"/>
      <c r="BQ174" s="188"/>
      <c r="BR174" s="188"/>
      <c r="BS174" s="188"/>
      <c r="BT174" s="188"/>
      <c r="BU174" s="188"/>
      <c r="BV174" s="188"/>
    </row>
    <row r="175" spans="1:74" s="126" customFormat="1" ht="25.5" x14ac:dyDescent="0.2">
      <c r="A175" s="184" t="s">
        <v>674</v>
      </c>
      <c r="B175" s="185" t="s">
        <v>675</v>
      </c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131">
        <f t="shared" si="114"/>
        <v>0</v>
      </c>
      <c r="P175" s="125"/>
      <c r="Q175" s="125"/>
      <c r="R175" s="125"/>
      <c r="S175" s="125"/>
      <c r="T175" s="125"/>
      <c r="U175" s="125"/>
      <c r="V175" s="125"/>
      <c r="W175" s="125"/>
      <c r="X175" s="125"/>
      <c r="Y175" s="125"/>
      <c r="Z175" s="125"/>
      <c r="AA175" s="125"/>
      <c r="AB175" s="125"/>
      <c r="AC175" s="125"/>
      <c r="AD175" s="125"/>
      <c r="AE175" s="125"/>
      <c r="AF175" s="125"/>
      <c r="AG175" s="125"/>
      <c r="AH175" s="125"/>
      <c r="AI175" s="125"/>
      <c r="AJ175" s="125"/>
      <c r="AK175" s="125"/>
      <c r="AL175" s="125"/>
      <c r="AM175" s="125"/>
      <c r="AN175" s="125"/>
      <c r="AO175" s="125"/>
      <c r="AP175" s="125"/>
      <c r="AQ175" s="125"/>
      <c r="AR175" s="125"/>
      <c r="AS175" s="125"/>
      <c r="AT175" s="125"/>
      <c r="AU175" s="125"/>
      <c r="AV175" s="125"/>
      <c r="AW175" s="125"/>
      <c r="AX175" s="125"/>
      <c r="AY175" s="125"/>
      <c r="AZ175" s="125"/>
      <c r="BA175" s="125"/>
      <c r="BB175" s="125"/>
      <c r="BC175" s="125"/>
      <c r="BD175" s="125"/>
      <c r="BE175" s="125"/>
      <c r="BF175" s="125"/>
      <c r="BG175" s="125"/>
      <c r="BH175" s="125"/>
      <c r="BI175" s="125"/>
      <c r="BJ175" s="125"/>
      <c r="BK175" s="125"/>
      <c r="BL175" s="125"/>
      <c r="BM175" s="125"/>
      <c r="BN175" s="125"/>
      <c r="BO175" s="125"/>
      <c r="BP175" s="125"/>
      <c r="BQ175" s="125"/>
      <c r="BR175" s="125"/>
      <c r="BS175" s="125"/>
      <c r="BT175" s="125"/>
      <c r="BU175" s="125"/>
      <c r="BV175" s="125"/>
    </row>
    <row r="176" spans="1:74" s="189" customFormat="1" ht="38.25" x14ac:dyDescent="0.2">
      <c r="A176" s="187" t="s">
        <v>676</v>
      </c>
      <c r="B176" s="129" t="s">
        <v>677</v>
      </c>
      <c r="C176" s="118">
        <f>+C175*87.230682%</f>
        <v>0</v>
      </c>
      <c r="D176" s="118">
        <f t="shared" ref="D176:N176" si="142">+D175*87.230682%</f>
        <v>0</v>
      </c>
      <c r="E176" s="118">
        <f t="shared" si="142"/>
        <v>0</v>
      </c>
      <c r="F176" s="118">
        <f t="shared" si="142"/>
        <v>0</v>
      </c>
      <c r="G176" s="118">
        <f t="shared" si="142"/>
        <v>0</v>
      </c>
      <c r="H176" s="118">
        <f t="shared" si="142"/>
        <v>0</v>
      </c>
      <c r="I176" s="118">
        <f t="shared" si="142"/>
        <v>0</v>
      </c>
      <c r="J176" s="118">
        <f t="shared" si="142"/>
        <v>0</v>
      </c>
      <c r="K176" s="118">
        <f t="shared" si="142"/>
        <v>0</v>
      </c>
      <c r="L176" s="118">
        <f t="shared" si="142"/>
        <v>0</v>
      </c>
      <c r="M176" s="118">
        <f t="shared" si="142"/>
        <v>0</v>
      </c>
      <c r="N176" s="118">
        <f t="shared" si="142"/>
        <v>0</v>
      </c>
      <c r="O176" s="131">
        <f t="shared" si="114"/>
        <v>0</v>
      </c>
      <c r="P176" s="188"/>
      <c r="Q176" s="188"/>
      <c r="R176" s="188"/>
      <c r="S176" s="188"/>
      <c r="T176" s="188"/>
      <c r="U176" s="188"/>
      <c r="V176" s="188"/>
      <c r="W176" s="188"/>
      <c r="X176" s="188"/>
      <c r="Y176" s="188"/>
      <c r="Z176" s="188"/>
      <c r="AA176" s="188"/>
      <c r="AB176" s="188"/>
      <c r="AC176" s="188"/>
      <c r="AD176" s="188"/>
      <c r="AE176" s="188"/>
      <c r="AF176" s="188"/>
      <c r="AG176" s="188"/>
      <c r="AH176" s="188"/>
      <c r="AI176" s="188"/>
      <c r="AJ176" s="188"/>
      <c r="AK176" s="188"/>
      <c r="AL176" s="188"/>
      <c r="AM176" s="188"/>
      <c r="AN176" s="188"/>
      <c r="AO176" s="188"/>
      <c r="AP176" s="188"/>
      <c r="AQ176" s="188"/>
      <c r="AR176" s="188"/>
      <c r="AS176" s="188"/>
      <c r="AT176" s="188"/>
      <c r="AU176" s="188"/>
      <c r="AV176" s="188"/>
      <c r="AW176" s="188"/>
      <c r="AX176" s="188"/>
      <c r="AY176" s="188"/>
      <c r="AZ176" s="188"/>
      <c r="BA176" s="188"/>
      <c r="BB176" s="188"/>
      <c r="BC176" s="188"/>
      <c r="BD176" s="188"/>
      <c r="BE176" s="188"/>
      <c r="BF176" s="188"/>
      <c r="BG176" s="188"/>
      <c r="BH176" s="188"/>
      <c r="BI176" s="188"/>
      <c r="BJ176" s="188"/>
      <c r="BK176" s="188"/>
      <c r="BL176" s="188"/>
      <c r="BM176" s="188"/>
      <c r="BN176" s="188"/>
      <c r="BO176" s="188"/>
      <c r="BP176" s="188"/>
      <c r="BQ176" s="188"/>
      <c r="BR176" s="188"/>
      <c r="BS176" s="188"/>
      <c r="BT176" s="188"/>
      <c r="BU176" s="188"/>
      <c r="BV176" s="188"/>
    </row>
    <row r="177" spans="1:74" s="189" customFormat="1" ht="25.5" x14ac:dyDescent="0.2">
      <c r="A177" s="187" t="s">
        <v>678</v>
      </c>
      <c r="B177" s="215" t="s">
        <v>679</v>
      </c>
      <c r="C177" s="118">
        <f>+C175*0.1%</f>
        <v>0</v>
      </c>
      <c r="D177" s="118">
        <f t="shared" ref="D177:N177" si="143">+D175*0.1%</f>
        <v>0</v>
      </c>
      <c r="E177" s="118">
        <f t="shared" si="143"/>
        <v>0</v>
      </c>
      <c r="F177" s="118">
        <f t="shared" si="143"/>
        <v>0</v>
      </c>
      <c r="G177" s="118">
        <f t="shared" si="143"/>
        <v>0</v>
      </c>
      <c r="H177" s="118">
        <f t="shared" si="143"/>
        <v>0</v>
      </c>
      <c r="I177" s="118">
        <f t="shared" si="143"/>
        <v>0</v>
      </c>
      <c r="J177" s="118">
        <f t="shared" si="143"/>
        <v>0</v>
      </c>
      <c r="K177" s="118">
        <f t="shared" si="143"/>
        <v>0</v>
      </c>
      <c r="L177" s="118">
        <f t="shared" si="143"/>
        <v>0</v>
      </c>
      <c r="M177" s="118">
        <f t="shared" si="143"/>
        <v>0</v>
      </c>
      <c r="N177" s="118">
        <f t="shared" si="143"/>
        <v>0</v>
      </c>
      <c r="O177" s="131">
        <f t="shared" si="114"/>
        <v>0</v>
      </c>
      <c r="P177" s="188"/>
      <c r="Q177" s="188"/>
      <c r="R177" s="188"/>
      <c r="S177" s="188"/>
      <c r="T177" s="188"/>
      <c r="U177" s="188"/>
      <c r="V177" s="188"/>
      <c r="W177" s="188"/>
      <c r="X177" s="188"/>
      <c r="Y177" s="188"/>
      <c r="Z177" s="188"/>
      <c r="AA177" s="188"/>
      <c r="AB177" s="188"/>
      <c r="AC177" s="188"/>
      <c r="AD177" s="188"/>
      <c r="AE177" s="188"/>
      <c r="AF177" s="188"/>
      <c r="AG177" s="188"/>
      <c r="AH177" s="188"/>
      <c r="AI177" s="188"/>
      <c r="AJ177" s="188"/>
      <c r="AK177" s="188"/>
      <c r="AL177" s="188"/>
      <c r="AM177" s="188"/>
      <c r="AN177" s="188"/>
      <c r="AO177" s="188"/>
      <c r="AP177" s="188"/>
      <c r="AQ177" s="188"/>
      <c r="AR177" s="188"/>
      <c r="AS177" s="188"/>
      <c r="AT177" s="188"/>
      <c r="AU177" s="188"/>
      <c r="AV177" s="188"/>
      <c r="AW177" s="188"/>
      <c r="AX177" s="188"/>
      <c r="AY177" s="188"/>
      <c r="AZ177" s="188"/>
      <c r="BA177" s="188"/>
      <c r="BB177" s="188"/>
      <c r="BC177" s="188"/>
      <c r="BD177" s="188"/>
      <c r="BE177" s="188"/>
      <c r="BF177" s="188"/>
      <c r="BG177" s="188"/>
      <c r="BH177" s="188"/>
      <c r="BI177" s="188"/>
      <c r="BJ177" s="188"/>
      <c r="BK177" s="188"/>
      <c r="BL177" s="188"/>
      <c r="BM177" s="188"/>
      <c r="BN177" s="188"/>
      <c r="BO177" s="188"/>
      <c r="BP177" s="188"/>
      <c r="BQ177" s="188"/>
      <c r="BR177" s="188"/>
      <c r="BS177" s="188"/>
      <c r="BT177" s="188"/>
      <c r="BU177" s="188"/>
      <c r="BV177" s="188"/>
    </row>
    <row r="178" spans="1:74" s="189" customFormat="1" ht="25.5" x14ac:dyDescent="0.2">
      <c r="A178" s="194" t="s">
        <v>680</v>
      </c>
      <c r="B178" s="191" t="s">
        <v>681</v>
      </c>
      <c r="C178" s="118">
        <f>+C175*9.99%</f>
        <v>0</v>
      </c>
      <c r="D178" s="118">
        <f t="shared" ref="D178:N178" si="144">+D175*9.99%</f>
        <v>0</v>
      </c>
      <c r="E178" s="118">
        <f t="shared" si="144"/>
        <v>0</v>
      </c>
      <c r="F178" s="118">
        <f t="shared" si="144"/>
        <v>0</v>
      </c>
      <c r="G178" s="118">
        <f t="shared" si="144"/>
        <v>0</v>
      </c>
      <c r="H178" s="118">
        <f t="shared" si="144"/>
        <v>0</v>
      </c>
      <c r="I178" s="118">
        <f t="shared" si="144"/>
        <v>0</v>
      </c>
      <c r="J178" s="118">
        <f t="shared" si="144"/>
        <v>0</v>
      </c>
      <c r="K178" s="118">
        <f t="shared" si="144"/>
        <v>0</v>
      </c>
      <c r="L178" s="118">
        <f t="shared" si="144"/>
        <v>0</v>
      </c>
      <c r="M178" s="118">
        <f t="shared" si="144"/>
        <v>0</v>
      </c>
      <c r="N178" s="118">
        <f t="shared" si="144"/>
        <v>0</v>
      </c>
      <c r="O178" s="131">
        <f t="shared" si="114"/>
        <v>0</v>
      </c>
      <c r="P178" s="188"/>
      <c r="Q178" s="188"/>
      <c r="R178" s="188"/>
      <c r="S178" s="188"/>
      <c r="T178" s="188"/>
      <c r="U178" s="188"/>
      <c r="V178" s="188"/>
      <c r="W178" s="188"/>
      <c r="X178" s="188"/>
      <c r="Y178" s="188"/>
      <c r="Z178" s="188"/>
      <c r="AA178" s="188"/>
      <c r="AB178" s="188"/>
      <c r="AC178" s="188"/>
      <c r="AD178" s="188"/>
      <c r="AE178" s="188"/>
      <c r="AF178" s="188"/>
      <c r="AG178" s="188"/>
      <c r="AH178" s="188"/>
      <c r="AI178" s="188"/>
      <c r="AJ178" s="188"/>
      <c r="AK178" s="188"/>
      <c r="AL178" s="188"/>
      <c r="AM178" s="188"/>
      <c r="AN178" s="188"/>
      <c r="AO178" s="188"/>
      <c r="AP178" s="188"/>
      <c r="AQ178" s="188"/>
      <c r="AR178" s="188"/>
      <c r="AS178" s="188"/>
      <c r="AT178" s="188"/>
      <c r="AU178" s="188"/>
      <c r="AV178" s="188"/>
      <c r="AW178" s="188"/>
      <c r="AX178" s="188"/>
      <c r="AY178" s="188"/>
      <c r="AZ178" s="188"/>
      <c r="BA178" s="188"/>
      <c r="BB178" s="188"/>
      <c r="BC178" s="188"/>
      <c r="BD178" s="188"/>
      <c r="BE178" s="188"/>
      <c r="BF178" s="188"/>
      <c r="BG178" s="188"/>
      <c r="BH178" s="188"/>
      <c r="BI178" s="188"/>
      <c r="BJ178" s="188"/>
      <c r="BK178" s="188"/>
      <c r="BL178" s="188"/>
      <c r="BM178" s="188"/>
      <c r="BN178" s="188"/>
      <c r="BO178" s="188"/>
      <c r="BP178" s="188"/>
      <c r="BQ178" s="188"/>
      <c r="BR178" s="188"/>
      <c r="BS178" s="188"/>
      <c r="BT178" s="188"/>
      <c r="BU178" s="188"/>
      <c r="BV178" s="188"/>
    </row>
    <row r="179" spans="1:74" s="189" customFormat="1" ht="51" x14ac:dyDescent="0.2">
      <c r="A179" s="194" t="s">
        <v>682</v>
      </c>
      <c r="B179" s="191" t="s">
        <v>1367</v>
      </c>
      <c r="C179" s="118">
        <f>+C175*0%</f>
        <v>0</v>
      </c>
      <c r="D179" s="118">
        <f t="shared" ref="D179:N179" si="145">+D175*0%</f>
        <v>0</v>
      </c>
      <c r="E179" s="118">
        <f t="shared" si="145"/>
        <v>0</v>
      </c>
      <c r="F179" s="118">
        <f t="shared" si="145"/>
        <v>0</v>
      </c>
      <c r="G179" s="118">
        <f t="shared" si="145"/>
        <v>0</v>
      </c>
      <c r="H179" s="118">
        <f t="shared" si="145"/>
        <v>0</v>
      </c>
      <c r="I179" s="118">
        <f t="shared" si="145"/>
        <v>0</v>
      </c>
      <c r="J179" s="118">
        <f t="shared" si="145"/>
        <v>0</v>
      </c>
      <c r="K179" s="118">
        <f t="shared" si="145"/>
        <v>0</v>
      </c>
      <c r="L179" s="118">
        <f t="shared" si="145"/>
        <v>0</v>
      </c>
      <c r="M179" s="118">
        <f t="shared" si="145"/>
        <v>0</v>
      </c>
      <c r="N179" s="118">
        <f t="shared" si="145"/>
        <v>0</v>
      </c>
      <c r="O179" s="131">
        <f t="shared" si="114"/>
        <v>0</v>
      </c>
      <c r="P179" s="188"/>
      <c r="Q179" s="188"/>
      <c r="R179" s="188"/>
      <c r="S179" s="188"/>
      <c r="T179" s="188"/>
      <c r="U179" s="188"/>
      <c r="V179" s="188"/>
      <c r="W179" s="188"/>
      <c r="X179" s="188"/>
      <c r="Y179" s="188"/>
      <c r="Z179" s="188"/>
      <c r="AA179" s="188"/>
      <c r="AB179" s="188"/>
      <c r="AC179" s="188"/>
      <c r="AD179" s="188"/>
      <c r="AE179" s="188"/>
      <c r="AF179" s="188"/>
      <c r="AG179" s="188"/>
      <c r="AH179" s="188"/>
      <c r="AI179" s="188"/>
      <c r="AJ179" s="188"/>
      <c r="AK179" s="188"/>
      <c r="AL179" s="188"/>
      <c r="AM179" s="188"/>
      <c r="AN179" s="188"/>
      <c r="AO179" s="188"/>
      <c r="AP179" s="188"/>
      <c r="AQ179" s="188"/>
      <c r="AR179" s="188"/>
      <c r="AS179" s="188"/>
      <c r="AT179" s="188"/>
      <c r="AU179" s="188"/>
      <c r="AV179" s="188"/>
      <c r="AW179" s="188"/>
      <c r="AX179" s="188"/>
      <c r="AY179" s="188"/>
      <c r="AZ179" s="188"/>
      <c r="BA179" s="188"/>
      <c r="BB179" s="188"/>
      <c r="BC179" s="188"/>
      <c r="BD179" s="188"/>
      <c r="BE179" s="188"/>
      <c r="BF179" s="188"/>
      <c r="BG179" s="188"/>
      <c r="BH179" s="188"/>
      <c r="BI179" s="188"/>
      <c r="BJ179" s="188"/>
      <c r="BK179" s="188"/>
      <c r="BL179" s="188"/>
      <c r="BM179" s="188"/>
      <c r="BN179" s="188"/>
      <c r="BO179" s="188"/>
      <c r="BP179" s="188"/>
      <c r="BQ179" s="188"/>
      <c r="BR179" s="188"/>
      <c r="BS179" s="188"/>
      <c r="BT179" s="188"/>
      <c r="BU179" s="188"/>
      <c r="BV179" s="188"/>
    </row>
    <row r="180" spans="1:74" s="189" customFormat="1" ht="25.5" x14ac:dyDescent="0.2">
      <c r="A180" s="194" t="s">
        <v>683</v>
      </c>
      <c r="B180" s="191" t="s">
        <v>684</v>
      </c>
      <c r="C180" s="118">
        <f>+C175*1.7982%</f>
        <v>0</v>
      </c>
      <c r="D180" s="118">
        <f t="shared" ref="D180:N180" si="146">+D175*1.7982%</f>
        <v>0</v>
      </c>
      <c r="E180" s="118">
        <f t="shared" si="146"/>
        <v>0</v>
      </c>
      <c r="F180" s="118">
        <f t="shared" si="146"/>
        <v>0</v>
      </c>
      <c r="G180" s="118">
        <f t="shared" si="146"/>
        <v>0</v>
      </c>
      <c r="H180" s="118">
        <f t="shared" si="146"/>
        <v>0</v>
      </c>
      <c r="I180" s="118">
        <f t="shared" si="146"/>
        <v>0</v>
      </c>
      <c r="J180" s="118">
        <f t="shared" si="146"/>
        <v>0</v>
      </c>
      <c r="K180" s="118">
        <f t="shared" si="146"/>
        <v>0</v>
      </c>
      <c r="L180" s="118">
        <f t="shared" si="146"/>
        <v>0</v>
      </c>
      <c r="M180" s="118">
        <f t="shared" si="146"/>
        <v>0</v>
      </c>
      <c r="N180" s="118">
        <f t="shared" si="146"/>
        <v>0</v>
      </c>
      <c r="O180" s="131">
        <f t="shared" si="114"/>
        <v>0</v>
      </c>
      <c r="P180" s="188"/>
      <c r="Q180" s="188"/>
      <c r="R180" s="188"/>
      <c r="S180" s="188"/>
      <c r="T180" s="188"/>
      <c r="U180" s="188"/>
      <c r="V180" s="188"/>
      <c r="W180" s="188"/>
      <c r="X180" s="188"/>
      <c r="Y180" s="188"/>
      <c r="Z180" s="188"/>
      <c r="AA180" s="188"/>
      <c r="AB180" s="188"/>
      <c r="AC180" s="188"/>
      <c r="AD180" s="188"/>
      <c r="AE180" s="188"/>
      <c r="AF180" s="188"/>
      <c r="AG180" s="188"/>
      <c r="AH180" s="188"/>
      <c r="AI180" s="188"/>
      <c r="AJ180" s="188"/>
      <c r="AK180" s="188"/>
      <c r="AL180" s="188"/>
      <c r="AM180" s="188"/>
      <c r="AN180" s="188"/>
      <c r="AO180" s="188"/>
      <c r="AP180" s="188"/>
      <c r="AQ180" s="188"/>
      <c r="AR180" s="188"/>
      <c r="AS180" s="188"/>
      <c r="AT180" s="188"/>
      <c r="AU180" s="188"/>
      <c r="AV180" s="188"/>
      <c r="AW180" s="188"/>
      <c r="AX180" s="188"/>
      <c r="AY180" s="188"/>
      <c r="AZ180" s="188"/>
      <c r="BA180" s="188"/>
      <c r="BB180" s="188"/>
      <c r="BC180" s="188"/>
      <c r="BD180" s="188"/>
      <c r="BE180" s="188"/>
      <c r="BF180" s="188"/>
      <c r="BG180" s="188"/>
      <c r="BH180" s="188"/>
      <c r="BI180" s="188"/>
      <c r="BJ180" s="188"/>
      <c r="BK180" s="188"/>
      <c r="BL180" s="188"/>
      <c r="BM180" s="188"/>
      <c r="BN180" s="188"/>
      <c r="BO180" s="188"/>
      <c r="BP180" s="188"/>
      <c r="BQ180" s="188"/>
      <c r="BR180" s="188"/>
      <c r="BS180" s="188"/>
      <c r="BT180" s="188"/>
      <c r="BU180" s="188"/>
      <c r="BV180" s="188"/>
    </row>
    <row r="181" spans="1:74" s="189" customFormat="1" ht="51" x14ac:dyDescent="0.2">
      <c r="A181" s="194" t="s">
        <v>685</v>
      </c>
      <c r="B181" s="191" t="s">
        <v>686</v>
      </c>
      <c r="C181" s="118">
        <f>+C175*0.881118%</f>
        <v>0</v>
      </c>
      <c r="D181" s="118">
        <f t="shared" ref="D181:N181" si="147">+D175*0.881118%</f>
        <v>0</v>
      </c>
      <c r="E181" s="118">
        <f t="shared" si="147"/>
        <v>0</v>
      </c>
      <c r="F181" s="118">
        <f t="shared" si="147"/>
        <v>0</v>
      </c>
      <c r="G181" s="118">
        <f t="shared" si="147"/>
        <v>0</v>
      </c>
      <c r="H181" s="118">
        <f t="shared" si="147"/>
        <v>0</v>
      </c>
      <c r="I181" s="118">
        <f t="shared" si="147"/>
        <v>0</v>
      </c>
      <c r="J181" s="118">
        <f t="shared" si="147"/>
        <v>0</v>
      </c>
      <c r="K181" s="118">
        <f t="shared" si="147"/>
        <v>0</v>
      </c>
      <c r="L181" s="118">
        <f t="shared" si="147"/>
        <v>0</v>
      </c>
      <c r="M181" s="118">
        <f t="shared" si="147"/>
        <v>0</v>
      </c>
      <c r="N181" s="118">
        <f t="shared" si="147"/>
        <v>0</v>
      </c>
      <c r="O181" s="131">
        <f t="shared" si="114"/>
        <v>0</v>
      </c>
      <c r="P181" s="188"/>
      <c r="Q181" s="188"/>
      <c r="R181" s="188"/>
      <c r="S181" s="188"/>
      <c r="T181" s="188"/>
      <c r="U181" s="188"/>
      <c r="V181" s="188"/>
      <c r="W181" s="188"/>
      <c r="X181" s="188"/>
      <c r="Y181" s="188"/>
      <c r="Z181" s="188"/>
      <c r="AA181" s="188"/>
      <c r="AB181" s="188"/>
      <c r="AC181" s="188"/>
      <c r="AD181" s="188"/>
      <c r="AE181" s="188"/>
      <c r="AF181" s="188"/>
      <c r="AG181" s="188"/>
      <c r="AH181" s="188"/>
      <c r="AI181" s="188"/>
      <c r="AJ181" s="188"/>
      <c r="AK181" s="188"/>
      <c r="AL181" s="188"/>
      <c r="AM181" s="188"/>
      <c r="AN181" s="188"/>
      <c r="AO181" s="188"/>
      <c r="AP181" s="188"/>
      <c r="AQ181" s="188"/>
      <c r="AR181" s="188"/>
      <c r="AS181" s="188"/>
      <c r="AT181" s="188"/>
      <c r="AU181" s="188"/>
      <c r="AV181" s="188"/>
      <c r="AW181" s="188"/>
      <c r="AX181" s="188"/>
      <c r="AY181" s="188"/>
      <c r="AZ181" s="188"/>
      <c r="BA181" s="188"/>
      <c r="BB181" s="188"/>
      <c r="BC181" s="188"/>
      <c r="BD181" s="188"/>
      <c r="BE181" s="188"/>
      <c r="BF181" s="188"/>
      <c r="BG181" s="188"/>
      <c r="BH181" s="188"/>
      <c r="BI181" s="188"/>
      <c r="BJ181" s="188"/>
      <c r="BK181" s="188"/>
      <c r="BL181" s="188"/>
      <c r="BM181" s="188"/>
      <c r="BN181" s="188"/>
      <c r="BO181" s="188"/>
      <c r="BP181" s="188"/>
      <c r="BQ181" s="188"/>
      <c r="BR181" s="188"/>
      <c r="BS181" s="188"/>
      <c r="BT181" s="188"/>
      <c r="BU181" s="188"/>
      <c r="BV181" s="188"/>
    </row>
    <row r="182" spans="1:74" s="126" customFormat="1" x14ac:dyDescent="0.2">
      <c r="A182" s="193" t="s">
        <v>687</v>
      </c>
      <c r="B182" s="185" t="s">
        <v>688</v>
      </c>
      <c r="C182" s="117">
        <f>+C183+C190</f>
        <v>0</v>
      </c>
      <c r="D182" s="117">
        <f t="shared" ref="D182:N182" si="148">+D183+D190</f>
        <v>0</v>
      </c>
      <c r="E182" s="117">
        <f t="shared" si="148"/>
        <v>0</v>
      </c>
      <c r="F182" s="117">
        <f t="shared" si="148"/>
        <v>0</v>
      </c>
      <c r="G182" s="117">
        <f t="shared" si="148"/>
        <v>0</v>
      </c>
      <c r="H182" s="117">
        <f t="shared" si="148"/>
        <v>0</v>
      </c>
      <c r="I182" s="117">
        <f t="shared" si="148"/>
        <v>0</v>
      </c>
      <c r="J182" s="117">
        <f t="shared" si="148"/>
        <v>0</v>
      </c>
      <c r="K182" s="117">
        <f t="shared" si="148"/>
        <v>0</v>
      </c>
      <c r="L182" s="117">
        <f t="shared" si="148"/>
        <v>0</v>
      </c>
      <c r="M182" s="117">
        <f t="shared" si="148"/>
        <v>0</v>
      </c>
      <c r="N182" s="117">
        <f t="shared" si="148"/>
        <v>0</v>
      </c>
      <c r="O182" s="131">
        <f t="shared" si="114"/>
        <v>0</v>
      </c>
      <c r="P182" s="125"/>
      <c r="Q182" s="125"/>
      <c r="R182" s="125"/>
      <c r="S182" s="125"/>
      <c r="T182" s="125"/>
      <c r="U182" s="125"/>
      <c r="V182" s="125"/>
      <c r="W182" s="125"/>
      <c r="X182" s="125"/>
      <c r="Y182" s="125"/>
      <c r="Z182" s="125"/>
      <c r="AA182" s="125"/>
      <c r="AB182" s="125"/>
      <c r="AC182" s="125"/>
      <c r="AD182" s="125"/>
      <c r="AE182" s="125"/>
      <c r="AF182" s="125"/>
      <c r="AG182" s="125"/>
      <c r="AH182" s="125"/>
      <c r="AI182" s="125"/>
      <c r="AJ182" s="125"/>
      <c r="AK182" s="125"/>
      <c r="AL182" s="125"/>
      <c r="AM182" s="125"/>
      <c r="AN182" s="125"/>
      <c r="AO182" s="125"/>
      <c r="AP182" s="125"/>
      <c r="AQ182" s="125"/>
      <c r="AR182" s="125"/>
      <c r="AS182" s="125"/>
      <c r="AT182" s="125"/>
      <c r="AU182" s="125"/>
      <c r="AV182" s="125"/>
      <c r="AW182" s="125"/>
      <c r="AX182" s="125"/>
      <c r="AY182" s="125"/>
      <c r="AZ182" s="125"/>
      <c r="BA182" s="125"/>
      <c r="BB182" s="125"/>
      <c r="BC182" s="125"/>
      <c r="BD182" s="125"/>
      <c r="BE182" s="125"/>
      <c r="BF182" s="125"/>
      <c r="BG182" s="125"/>
      <c r="BH182" s="125"/>
      <c r="BI182" s="125"/>
      <c r="BJ182" s="125"/>
      <c r="BK182" s="125"/>
      <c r="BL182" s="125"/>
      <c r="BM182" s="125"/>
      <c r="BN182" s="125"/>
      <c r="BO182" s="125"/>
      <c r="BP182" s="125"/>
      <c r="BQ182" s="125"/>
      <c r="BR182" s="125"/>
      <c r="BS182" s="125"/>
      <c r="BT182" s="125"/>
      <c r="BU182" s="125"/>
      <c r="BV182" s="125"/>
    </row>
    <row r="183" spans="1:74" s="126" customFormat="1" ht="25.5" x14ac:dyDescent="0.2">
      <c r="A183" s="193" t="s">
        <v>689</v>
      </c>
      <c r="B183" s="185" t="s">
        <v>690</v>
      </c>
      <c r="C183" s="117"/>
      <c r="D183" s="117"/>
      <c r="E183" s="117"/>
      <c r="F183" s="117"/>
      <c r="G183" s="117"/>
      <c r="H183" s="117"/>
      <c r="I183" s="117"/>
      <c r="J183" s="117"/>
      <c r="K183" s="117"/>
      <c r="L183" s="117"/>
      <c r="M183" s="117"/>
      <c r="N183" s="117"/>
      <c r="O183" s="131">
        <f t="shared" si="114"/>
        <v>0</v>
      </c>
      <c r="P183" s="125"/>
      <c r="Q183" s="125"/>
      <c r="R183" s="125"/>
      <c r="S183" s="125"/>
      <c r="T183" s="125"/>
      <c r="U183" s="125"/>
      <c r="V183" s="125"/>
      <c r="W183" s="125"/>
      <c r="X183" s="125"/>
      <c r="Y183" s="125"/>
      <c r="Z183" s="125"/>
      <c r="AA183" s="125"/>
      <c r="AB183" s="125"/>
      <c r="AC183" s="125"/>
      <c r="AD183" s="125"/>
      <c r="AE183" s="125"/>
      <c r="AF183" s="125"/>
      <c r="AG183" s="125"/>
      <c r="AH183" s="125"/>
      <c r="AI183" s="125"/>
      <c r="AJ183" s="125"/>
      <c r="AK183" s="125"/>
      <c r="AL183" s="125"/>
      <c r="AM183" s="125"/>
      <c r="AN183" s="125"/>
      <c r="AO183" s="125"/>
      <c r="AP183" s="125"/>
      <c r="AQ183" s="125"/>
      <c r="AR183" s="125"/>
      <c r="AS183" s="125"/>
      <c r="AT183" s="125"/>
      <c r="AU183" s="125"/>
      <c r="AV183" s="125"/>
      <c r="AW183" s="125"/>
      <c r="AX183" s="125"/>
      <c r="AY183" s="125"/>
      <c r="AZ183" s="125"/>
      <c r="BA183" s="125"/>
      <c r="BB183" s="125"/>
      <c r="BC183" s="125"/>
      <c r="BD183" s="125"/>
      <c r="BE183" s="125"/>
      <c r="BF183" s="125"/>
      <c r="BG183" s="125"/>
      <c r="BH183" s="125"/>
      <c r="BI183" s="125"/>
      <c r="BJ183" s="125"/>
      <c r="BK183" s="125"/>
      <c r="BL183" s="125"/>
      <c r="BM183" s="125"/>
      <c r="BN183" s="125"/>
      <c r="BO183" s="125"/>
      <c r="BP183" s="125"/>
      <c r="BQ183" s="125"/>
      <c r="BR183" s="125"/>
      <c r="BS183" s="125"/>
      <c r="BT183" s="125"/>
      <c r="BU183" s="125"/>
      <c r="BV183" s="125"/>
    </row>
    <row r="184" spans="1:74" s="189" customFormat="1" ht="38.25" x14ac:dyDescent="0.2">
      <c r="A184" s="187" t="s">
        <v>691</v>
      </c>
      <c r="B184" s="191" t="s">
        <v>692</v>
      </c>
      <c r="C184" s="118">
        <f>+C183*87.230682%</f>
        <v>0</v>
      </c>
      <c r="D184" s="118">
        <f t="shared" ref="D184:N184" si="149">+D183*87.230682%</f>
        <v>0</v>
      </c>
      <c r="E184" s="118">
        <f t="shared" si="149"/>
        <v>0</v>
      </c>
      <c r="F184" s="118">
        <f t="shared" si="149"/>
        <v>0</v>
      </c>
      <c r="G184" s="118">
        <f t="shared" si="149"/>
        <v>0</v>
      </c>
      <c r="H184" s="118">
        <f t="shared" si="149"/>
        <v>0</v>
      </c>
      <c r="I184" s="118">
        <f t="shared" si="149"/>
        <v>0</v>
      </c>
      <c r="J184" s="118">
        <f t="shared" si="149"/>
        <v>0</v>
      </c>
      <c r="K184" s="118">
        <f t="shared" si="149"/>
        <v>0</v>
      </c>
      <c r="L184" s="118">
        <f t="shared" si="149"/>
        <v>0</v>
      </c>
      <c r="M184" s="118">
        <f t="shared" si="149"/>
        <v>0</v>
      </c>
      <c r="N184" s="118">
        <f t="shared" si="149"/>
        <v>0</v>
      </c>
      <c r="O184" s="131">
        <f t="shared" si="114"/>
        <v>0</v>
      </c>
      <c r="P184" s="188"/>
      <c r="Q184" s="188"/>
      <c r="R184" s="188"/>
      <c r="S184" s="188"/>
      <c r="T184" s="188"/>
      <c r="U184" s="188"/>
      <c r="V184" s="188"/>
      <c r="W184" s="188"/>
      <c r="X184" s="188"/>
      <c r="Y184" s="188"/>
      <c r="Z184" s="188"/>
      <c r="AA184" s="188"/>
      <c r="AB184" s="188"/>
      <c r="AC184" s="188"/>
      <c r="AD184" s="188"/>
      <c r="AE184" s="188"/>
      <c r="AF184" s="188"/>
      <c r="AG184" s="188"/>
      <c r="AH184" s="188"/>
      <c r="AI184" s="188"/>
      <c r="AJ184" s="188"/>
      <c r="AK184" s="188"/>
      <c r="AL184" s="188"/>
      <c r="AM184" s="188"/>
      <c r="AN184" s="188"/>
      <c r="AO184" s="188"/>
      <c r="AP184" s="188"/>
      <c r="AQ184" s="188"/>
      <c r="AR184" s="188"/>
      <c r="AS184" s="188"/>
      <c r="AT184" s="188"/>
      <c r="AU184" s="188"/>
      <c r="AV184" s="188"/>
      <c r="AW184" s="188"/>
      <c r="AX184" s="188"/>
      <c r="AY184" s="188"/>
      <c r="AZ184" s="188"/>
      <c r="BA184" s="188"/>
      <c r="BB184" s="188"/>
      <c r="BC184" s="188"/>
      <c r="BD184" s="188"/>
      <c r="BE184" s="188"/>
      <c r="BF184" s="188"/>
      <c r="BG184" s="188"/>
      <c r="BH184" s="188"/>
      <c r="BI184" s="188"/>
      <c r="BJ184" s="188"/>
      <c r="BK184" s="188"/>
      <c r="BL184" s="188"/>
      <c r="BM184" s="188"/>
      <c r="BN184" s="188"/>
      <c r="BO184" s="188"/>
      <c r="BP184" s="188"/>
      <c r="BQ184" s="188"/>
      <c r="BR184" s="188"/>
      <c r="BS184" s="188"/>
      <c r="BT184" s="188"/>
      <c r="BU184" s="188"/>
      <c r="BV184" s="188"/>
    </row>
    <row r="185" spans="1:74" s="189" customFormat="1" ht="25.5" x14ac:dyDescent="0.2">
      <c r="A185" s="187" t="s">
        <v>693</v>
      </c>
      <c r="B185" s="191" t="s">
        <v>694</v>
      </c>
      <c r="C185" s="118">
        <f>+C183*0.1%</f>
        <v>0</v>
      </c>
      <c r="D185" s="118">
        <f t="shared" ref="D185:N185" si="150">+D183*0.1%</f>
        <v>0</v>
      </c>
      <c r="E185" s="118">
        <f t="shared" si="150"/>
        <v>0</v>
      </c>
      <c r="F185" s="118">
        <f t="shared" si="150"/>
        <v>0</v>
      </c>
      <c r="G185" s="118">
        <f t="shared" si="150"/>
        <v>0</v>
      </c>
      <c r="H185" s="118">
        <f t="shared" si="150"/>
        <v>0</v>
      </c>
      <c r="I185" s="118">
        <f t="shared" si="150"/>
        <v>0</v>
      </c>
      <c r="J185" s="118">
        <f t="shared" si="150"/>
        <v>0</v>
      </c>
      <c r="K185" s="118">
        <f t="shared" si="150"/>
        <v>0</v>
      </c>
      <c r="L185" s="118">
        <f t="shared" si="150"/>
        <v>0</v>
      </c>
      <c r="M185" s="118">
        <f t="shared" si="150"/>
        <v>0</v>
      </c>
      <c r="N185" s="118">
        <f t="shared" si="150"/>
        <v>0</v>
      </c>
      <c r="O185" s="131">
        <f t="shared" si="114"/>
        <v>0</v>
      </c>
      <c r="P185" s="188"/>
      <c r="Q185" s="188"/>
      <c r="R185" s="188"/>
      <c r="S185" s="188"/>
      <c r="T185" s="188"/>
      <c r="U185" s="188"/>
      <c r="V185" s="188"/>
      <c r="W185" s="188"/>
      <c r="X185" s="188"/>
      <c r="Y185" s="188"/>
      <c r="Z185" s="188"/>
      <c r="AA185" s="188"/>
      <c r="AB185" s="188"/>
      <c r="AC185" s="188"/>
      <c r="AD185" s="188"/>
      <c r="AE185" s="188"/>
      <c r="AF185" s="188"/>
      <c r="AG185" s="188"/>
      <c r="AH185" s="188"/>
      <c r="AI185" s="188"/>
      <c r="AJ185" s="188"/>
      <c r="AK185" s="188"/>
      <c r="AL185" s="188"/>
      <c r="AM185" s="188"/>
      <c r="AN185" s="188"/>
      <c r="AO185" s="188"/>
      <c r="AP185" s="188"/>
      <c r="AQ185" s="188"/>
      <c r="AR185" s="188"/>
      <c r="AS185" s="188"/>
      <c r="AT185" s="188"/>
      <c r="AU185" s="188"/>
      <c r="AV185" s="188"/>
      <c r="AW185" s="188"/>
      <c r="AX185" s="188"/>
      <c r="AY185" s="188"/>
      <c r="AZ185" s="188"/>
      <c r="BA185" s="188"/>
      <c r="BB185" s="188"/>
      <c r="BC185" s="188"/>
      <c r="BD185" s="188"/>
      <c r="BE185" s="188"/>
      <c r="BF185" s="188"/>
      <c r="BG185" s="188"/>
      <c r="BH185" s="188"/>
      <c r="BI185" s="188"/>
      <c r="BJ185" s="188"/>
      <c r="BK185" s="188"/>
      <c r="BL185" s="188"/>
      <c r="BM185" s="188"/>
      <c r="BN185" s="188"/>
      <c r="BO185" s="188"/>
      <c r="BP185" s="188"/>
      <c r="BQ185" s="188"/>
      <c r="BR185" s="188"/>
      <c r="BS185" s="188"/>
      <c r="BT185" s="188"/>
      <c r="BU185" s="188"/>
      <c r="BV185" s="188"/>
    </row>
    <row r="186" spans="1:74" s="189" customFormat="1" ht="25.5" x14ac:dyDescent="0.2">
      <c r="A186" s="187" t="s">
        <v>695</v>
      </c>
      <c r="B186" s="129" t="s">
        <v>696</v>
      </c>
      <c r="C186" s="118">
        <f>+C183*9.99%</f>
        <v>0</v>
      </c>
      <c r="D186" s="118">
        <f t="shared" ref="D186:N186" si="151">+D183*9.99%</f>
        <v>0</v>
      </c>
      <c r="E186" s="118">
        <f t="shared" si="151"/>
        <v>0</v>
      </c>
      <c r="F186" s="118">
        <f t="shared" si="151"/>
        <v>0</v>
      </c>
      <c r="G186" s="118">
        <f t="shared" si="151"/>
        <v>0</v>
      </c>
      <c r="H186" s="118">
        <f t="shared" si="151"/>
        <v>0</v>
      </c>
      <c r="I186" s="118">
        <f t="shared" si="151"/>
        <v>0</v>
      </c>
      <c r="J186" s="118">
        <f t="shared" si="151"/>
        <v>0</v>
      </c>
      <c r="K186" s="118">
        <f t="shared" si="151"/>
        <v>0</v>
      </c>
      <c r="L186" s="118">
        <f t="shared" si="151"/>
        <v>0</v>
      </c>
      <c r="M186" s="118">
        <f t="shared" si="151"/>
        <v>0</v>
      </c>
      <c r="N186" s="118">
        <f t="shared" si="151"/>
        <v>0</v>
      </c>
      <c r="O186" s="131">
        <f t="shared" si="114"/>
        <v>0</v>
      </c>
      <c r="P186" s="188"/>
      <c r="Q186" s="188"/>
      <c r="R186" s="188"/>
      <c r="S186" s="188"/>
      <c r="T186" s="188"/>
      <c r="U186" s="188"/>
      <c r="V186" s="188"/>
      <c r="W186" s="188"/>
      <c r="X186" s="188"/>
      <c r="Y186" s="188"/>
      <c r="Z186" s="188"/>
      <c r="AA186" s="188"/>
      <c r="AB186" s="188"/>
      <c r="AC186" s="188"/>
      <c r="AD186" s="188"/>
      <c r="AE186" s="188"/>
      <c r="AF186" s="188"/>
      <c r="AG186" s="188"/>
      <c r="AH186" s="188"/>
      <c r="AI186" s="188"/>
      <c r="AJ186" s="188"/>
      <c r="AK186" s="188"/>
      <c r="AL186" s="188"/>
      <c r="AM186" s="188"/>
      <c r="AN186" s="188"/>
      <c r="AO186" s="188"/>
      <c r="AP186" s="188"/>
      <c r="AQ186" s="188"/>
      <c r="AR186" s="188"/>
      <c r="AS186" s="188"/>
      <c r="AT186" s="188"/>
      <c r="AU186" s="188"/>
      <c r="AV186" s="188"/>
      <c r="AW186" s="188"/>
      <c r="AX186" s="188"/>
      <c r="AY186" s="188"/>
      <c r="AZ186" s="188"/>
      <c r="BA186" s="188"/>
      <c r="BB186" s="188"/>
      <c r="BC186" s="188"/>
      <c r="BD186" s="188"/>
      <c r="BE186" s="188"/>
      <c r="BF186" s="188"/>
      <c r="BG186" s="188"/>
      <c r="BH186" s="188"/>
      <c r="BI186" s="188"/>
      <c r="BJ186" s="188"/>
      <c r="BK186" s="188"/>
      <c r="BL186" s="188"/>
      <c r="BM186" s="188"/>
      <c r="BN186" s="188"/>
      <c r="BO186" s="188"/>
      <c r="BP186" s="188"/>
      <c r="BQ186" s="188"/>
      <c r="BR186" s="188"/>
      <c r="BS186" s="188"/>
      <c r="BT186" s="188"/>
      <c r="BU186" s="188"/>
      <c r="BV186" s="188"/>
    </row>
    <row r="187" spans="1:74" s="189" customFormat="1" ht="51" x14ac:dyDescent="0.2">
      <c r="A187" s="187" t="s">
        <v>697</v>
      </c>
      <c r="B187" s="129" t="s">
        <v>1368</v>
      </c>
      <c r="C187" s="118">
        <f>+C183*0%</f>
        <v>0</v>
      </c>
      <c r="D187" s="118">
        <f t="shared" ref="D187:N187" si="152">+D183*0%</f>
        <v>0</v>
      </c>
      <c r="E187" s="118">
        <f t="shared" si="152"/>
        <v>0</v>
      </c>
      <c r="F187" s="118">
        <f t="shared" si="152"/>
        <v>0</v>
      </c>
      <c r="G187" s="118">
        <f t="shared" si="152"/>
        <v>0</v>
      </c>
      <c r="H187" s="118">
        <f t="shared" si="152"/>
        <v>0</v>
      </c>
      <c r="I187" s="118">
        <f t="shared" si="152"/>
        <v>0</v>
      </c>
      <c r="J187" s="118">
        <f t="shared" si="152"/>
        <v>0</v>
      </c>
      <c r="K187" s="118">
        <f t="shared" si="152"/>
        <v>0</v>
      </c>
      <c r="L187" s="118">
        <f t="shared" si="152"/>
        <v>0</v>
      </c>
      <c r="M187" s="118">
        <f t="shared" si="152"/>
        <v>0</v>
      </c>
      <c r="N187" s="118">
        <f t="shared" si="152"/>
        <v>0</v>
      </c>
      <c r="O187" s="131">
        <f t="shared" si="114"/>
        <v>0</v>
      </c>
      <c r="P187" s="188"/>
      <c r="Q187" s="188"/>
      <c r="R187" s="188"/>
      <c r="S187" s="188"/>
      <c r="T187" s="188"/>
      <c r="U187" s="188"/>
      <c r="V187" s="188"/>
      <c r="W187" s="188"/>
      <c r="X187" s="188"/>
      <c r="Y187" s="188"/>
      <c r="Z187" s="188"/>
      <c r="AA187" s="188"/>
      <c r="AB187" s="188"/>
      <c r="AC187" s="188"/>
      <c r="AD187" s="188"/>
      <c r="AE187" s="188"/>
      <c r="AF187" s="188"/>
      <c r="AG187" s="188"/>
      <c r="AH187" s="188"/>
      <c r="AI187" s="188"/>
      <c r="AJ187" s="188"/>
      <c r="AK187" s="188"/>
      <c r="AL187" s="188"/>
      <c r="AM187" s="188"/>
      <c r="AN187" s="188"/>
      <c r="AO187" s="188"/>
      <c r="AP187" s="188"/>
      <c r="AQ187" s="188"/>
      <c r="AR187" s="188"/>
      <c r="AS187" s="188"/>
      <c r="AT187" s="188"/>
      <c r="AU187" s="188"/>
      <c r="AV187" s="188"/>
      <c r="AW187" s="188"/>
      <c r="AX187" s="188"/>
      <c r="AY187" s="188"/>
      <c r="AZ187" s="188"/>
      <c r="BA187" s="188"/>
      <c r="BB187" s="188"/>
      <c r="BC187" s="188"/>
      <c r="BD187" s="188"/>
      <c r="BE187" s="188"/>
      <c r="BF187" s="188"/>
      <c r="BG187" s="188"/>
      <c r="BH187" s="188"/>
      <c r="BI187" s="188"/>
      <c r="BJ187" s="188"/>
      <c r="BK187" s="188"/>
      <c r="BL187" s="188"/>
      <c r="BM187" s="188"/>
      <c r="BN187" s="188"/>
      <c r="BO187" s="188"/>
      <c r="BP187" s="188"/>
      <c r="BQ187" s="188"/>
      <c r="BR187" s="188"/>
      <c r="BS187" s="188"/>
      <c r="BT187" s="188"/>
      <c r="BU187" s="188"/>
      <c r="BV187" s="188"/>
    </row>
    <row r="188" spans="1:74" s="189" customFormat="1" ht="38.25" x14ac:dyDescent="0.2">
      <c r="A188" s="194" t="s">
        <v>698</v>
      </c>
      <c r="B188" s="129" t="s">
        <v>699</v>
      </c>
      <c r="C188" s="118">
        <f>+C183*1.7982%</f>
        <v>0</v>
      </c>
      <c r="D188" s="118">
        <f t="shared" ref="D188:N188" si="153">+D183*1.7982%</f>
        <v>0</v>
      </c>
      <c r="E188" s="118">
        <f t="shared" si="153"/>
        <v>0</v>
      </c>
      <c r="F188" s="118">
        <f t="shared" si="153"/>
        <v>0</v>
      </c>
      <c r="G188" s="118">
        <f t="shared" si="153"/>
        <v>0</v>
      </c>
      <c r="H188" s="118">
        <f t="shared" si="153"/>
        <v>0</v>
      </c>
      <c r="I188" s="118">
        <f t="shared" si="153"/>
        <v>0</v>
      </c>
      <c r="J188" s="118">
        <f t="shared" si="153"/>
        <v>0</v>
      </c>
      <c r="K188" s="118">
        <f t="shared" si="153"/>
        <v>0</v>
      </c>
      <c r="L188" s="118">
        <f t="shared" si="153"/>
        <v>0</v>
      </c>
      <c r="M188" s="118">
        <f t="shared" si="153"/>
        <v>0</v>
      </c>
      <c r="N188" s="118">
        <f t="shared" si="153"/>
        <v>0</v>
      </c>
      <c r="O188" s="131">
        <f t="shared" si="114"/>
        <v>0</v>
      </c>
      <c r="P188" s="188"/>
      <c r="Q188" s="188"/>
      <c r="R188" s="188"/>
      <c r="S188" s="188"/>
      <c r="T188" s="188"/>
      <c r="U188" s="188"/>
      <c r="V188" s="188"/>
      <c r="W188" s="188"/>
      <c r="X188" s="188"/>
      <c r="Y188" s="188"/>
      <c r="Z188" s="188"/>
      <c r="AA188" s="188"/>
      <c r="AB188" s="188"/>
      <c r="AC188" s="188"/>
      <c r="AD188" s="188"/>
      <c r="AE188" s="188"/>
      <c r="AF188" s="188"/>
      <c r="AG188" s="188"/>
      <c r="AH188" s="188"/>
      <c r="AI188" s="188"/>
      <c r="AJ188" s="188"/>
      <c r="AK188" s="188"/>
      <c r="AL188" s="188"/>
      <c r="AM188" s="188"/>
      <c r="AN188" s="188"/>
      <c r="AO188" s="188"/>
      <c r="AP188" s="188"/>
      <c r="AQ188" s="188"/>
      <c r="AR188" s="188"/>
      <c r="AS188" s="188"/>
      <c r="AT188" s="188"/>
      <c r="AU188" s="188"/>
      <c r="AV188" s="188"/>
      <c r="AW188" s="188"/>
      <c r="AX188" s="188"/>
      <c r="AY188" s="188"/>
      <c r="AZ188" s="188"/>
      <c r="BA188" s="188"/>
      <c r="BB188" s="188"/>
      <c r="BC188" s="188"/>
      <c r="BD188" s="188"/>
      <c r="BE188" s="188"/>
      <c r="BF188" s="188"/>
      <c r="BG188" s="188"/>
      <c r="BH188" s="188"/>
      <c r="BI188" s="188"/>
      <c r="BJ188" s="188"/>
      <c r="BK188" s="188"/>
      <c r="BL188" s="188"/>
      <c r="BM188" s="188"/>
      <c r="BN188" s="188"/>
      <c r="BO188" s="188"/>
      <c r="BP188" s="188"/>
      <c r="BQ188" s="188"/>
      <c r="BR188" s="188"/>
      <c r="BS188" s="188"/>
      <c r="BT188" s="188"/>
      <c r="BU188" s="188"/>
      <c r="BV188" s="188"/>
    </row>
    <row r="189" spans="1:74" s="189" customFormat="1" ht="51" x14ac:dyDescent="0.2">
      <c r="A189" s="194" t="s">
        <v>700</v>
      </c>
      <c r="B189" s="129" t="s">
        <v>701</v>
      </c>
      <c r="C189" s="118">
        <f>+C183*0.881118%</f>
        <v>0</v>
      </c>
      <c r="D189" s="118">
        <f t="shared" ref="D189:N189" si="154">+D183*0.881118%</f>
        <v>0</v>
      </c>
      <c r="E189" s="118">
        <f t="shared" si="154"/>
        <v>0</v>
      </c>
      <c r="F189" s="118">
        <f t="shared" si="154"/>
        <v>0</v>
      </c>
      <c r="G189" s="118">
        <f t="shared" si="154"/>
        <v>0</v>
      </c>
      <c r="H189" s="118">
        <f t="shared" si="154"/>
        <v>0</v>
      </c>
      <c r="I189" s="118">
        <f t="shared" si="154"/>
        <v>0</v>
      </c>
      <c r="J189" s="118">
        <f t="shared" si="154"/>
        <v>0</v>
      </c>
      <c r="K189" s="118">
        <f t="shared" si="154"/>
        <v>0</v>
      </c>
      <c r="L189" s="118">
        <f t="shared" si="154"/>
        <v>0</v>
      </c>
      <c r="M189" s="118">
        <f t="shared" si="154"/>
        <v>0</v>
      </c>
      <c r="N189" s="118">
        <f t="shared" si="154"/>
        <v>0</v>
      </c>
      <c r="O189" s="131">
        <f t="shared" si="114"/>
        <v>0</v>
      </c>
      <c r="P189" s="188"/>
      <c r="Q189" s="188"/>
      <c r="R189" s="188"/>
      <c r="S189" s="188"/>
      <c r="T189" s="188"/>
      <c r="U189" s="188"/>
      <c r="V189" s="188"/>
      <c r="W189" s="188"/>
      <c r="X189" s="188"/>
      <c r="Y189" s="188"/>
      <c r="Z189" s="188"/>
      <c r="AA189" s="188"/>
      <c r="AB189" s="188"/>
      <c r="AC189" s="188"/>
      <c r="AD189" s="188"/>
      <c r="AE189" s="188"/>
      <c r="AF189" s="188"/>
      <c r="AG189" s="188"/>
      <c r="AH189" s="188"/>
      <c r="AI189" s="188"/>
      <c r="AJ189" s="188"/>
      <c r="AK189" s="188"/>
      <c r="AL189" s="188"/>
      <c r="AM189" s="188"/>
      <c r="AN189" s="188"/>
      <c r="AO189" s="188"/>
      <c r="AP189" s="188"/>
      <c r="AQ189" s="188"/>
      <c r="AR189" s="188"/>
      <c r="AS189" s="188"/>
      <c r="AT189" s="188"/>
      <c r="AU189" s="188"/>
      <c r="AV189" s="188"/>
      <c r="AW189" s="188"/>
      <c r="AX189" s="188"/>
      <c r="AY189" s="188"/>
      <c r="AZ189" s="188"/>
      <c r="BA189" s="188"/>
      <c r="BB189" s="188"/>
      <c r="BC189" s="188"/>
      <c r="BD189" s="188"/>
      <c r="BE189" s="188"/>
      <c r="BF189" s="188"/>
      <c r="BG189" s="188"/>
      <c r="BH189" s="188"/>
      <c r="BI189" s="188"/>
      <c r="BJ189" s="188"/>
      <c r="BK189" s="188"/>
      <c r="BL189" s="188"/>
      <c r="BM189" s="188"/>
      <c r="BN189" s="188"/>
      <c r="BO189" s="188"/>
      <c r="BP189" s="188"/>
      <c r="BQ189" s="188"/>
      <c r="BR189" s="188"/>
      <c r="BS189" s="188"/>
      <c r="BT189" s="188"/>
      <c r="BU189" s="188"/>
      <c r="BV189" s="188"/>
    </row>
    <row r="190" spans="1:74" s="189" customFormat="1" x14ac:dyDescent="0.2">
      <c r="A190" s="184" t="s">
        <v>702</v>
      </c>
      <c r="B190" s="185" t="s">
        <v>703</v>
      </c>
      <c r="C190" s="117"/>
      <c r="D190" s="117"/>
      <c r="E190" s="117"/>
      <c r="F190" s="117"/>
      <c r="G190" s="117"/>
      <c r="H190" s="117"/>
      <c r="I190" s="117"/>
      <c r="J190" s="117"/>
      <c r="K190" s="117"/>
      <c r="L190" s="117"/>
      <c r="M190" s="117"/>
      <c r="N190" s="117"/>
      <c r="O190" s="131">
        <f t="shared" si="114"/>
        <v>0</v>
      </c>
      <c r="P190" s="188"/>
      <c r="Q190" s="188"/>
      <c r="R190" s="188"/>
      <c r="S190" s="188"/>
      <c r="T190" s="188"/>
      <c r="U190" s="188"/>
      <c r="V190" s="188"/>
      <c r="W190" s="188"/>
      <c r="X190" s="188"/>
      <c r="Y190" s="188"/>
      <c r="Z190" s="188"/>
      <c r="AA190" s="188"/>
      <c r="AB190" s="188"/>
      <c r="AC190" s="188"/>
      <c r="AD190" s="188"/>
      <c r="AE190" s="188"/>
      <c r="AF190" s="188"/>
      <c r="AG190" s="188"/>
      <c r="AH190" s="188"/>
      <c r="AI190" s="188"/>
      <c r="AJ190" s="188"/>
      <c r="AK190" s="188"/>
      <c r="AL190" s="188"/>
      <c r="AM190" s="188"/>
      <c r="AN190" s="188"/>
      <c r="AO190" s="188"/>
      <c r="AP190" s="188"/>
      <c r="AQ190" s="188"/>
      <c r="AR190" s="188"/>
      <c r="AS190" s="188"/>
      <c r="AT190" s="188"/>
      <c r="AU190" s="188"/>
      <c r="AV190" s="188"/>
      <c r="AW190" s="188"/>
      <c r="AX190" s="188"/>
      <c r="AY190" s="188"/>
      <c r="AZ190" s="188"/>
      <c r="BA190" s="188"/>
      <c r="BB190" s="188"/>
      <c r="BC190" s="188"/>
      <c r="BD190" s="188"/>
      <c r="BE190" s="188"/>
      <c r="BF190" s="188"/>
      <c r="BG190" s="188"/>
      <c r="BH190" s="188"/>
      <c r="BI190" s="188"/>
      <c r="BJ190" s="188"/>
      <c r="BK190" s="188"/>
      <c r="BL190" s="188"/>
      <c r="BM190" s="188"/>
      <c r="BN190" s="188"/>
      <c r="BO190" s="188"/>
      <c r="BP190" s="188"/>
      <c r="BQ190" s="188"/>
      <c r="BR190" s="188"/>
      <c r="BS190" s="188"/>
      <c r="BT190" s="188"/>
      <c r="BU190" s="188"/>
      <c r="BV190" s="188"/>
    </row>
    <row r="191" spans="1:74" s="189" customFormat="1" ht="38.25" x14ac:dyDescent="0.2">
      <c r="A191" s="187" t="s">
        <v>704</v>
      </c>
      <c r="B191" s="129" t="s">
        <v>705</v>
      </c>
      <c r="C191" s="118">
        <f>+C190*87.230682%</f>
        <v>0</v>
      </c>
      <c r="D191" s="118">
        <f t="shared" ref="D191:N191" si="155">+D190*87.230682%</f>
        <v>0</v>
      </c>
      <c r="E191" s="118">
        <f t="shared" si="155"/>
        <v>0</v>
      </c>
      <c r="F191" s="118">
        <f t="shared" si="155"/>
        <v>0</v>
      </c>
      <c r="G191" s="118">
        <f t="shared" si="155"/>
        <v>0</v>
      </c>
      <c r="H191" s="118">
        <f t="shared" si="155"/>
        <v>0</v>
      </c>
      <c r="I191" s="118">
        <f t="shared" si="155"/>
        <v>0</v>
      </c>
      <c r="J191" s="118">
        <f t="shared" si="155"/>
        <v>0</v>
      </c>
      <c r="K191" s="118">
        <f t="shared" si="155"/>
        <v>0</v>
      </c>
      <c r="L191" s="118">
        <f t="shared" si="155"/>
        <v>0</v>
      </c>
      <c r="M191" s="118">
        <f t="shared" si="155"/>
        <v>0</v>
      </c>
      <c r="N191" s="118">
        <f t="shared" si="155"/>
        <v>0</v>
      </c>
      <c r="O191" s="131">
        <f t="shared" si="114"/>
        <v>0</v>
      </c>
      <c r="P191" s="188"/>
      <c r="Q191" s="188"/>
      <c r="R191" s="188"/>
      <c r="S191" s="188"/>
      <c r="T191" s="188"/>
      <c r="U191" s="188"/>
      <c r="V191" s="188"/>
      <c r="W191" s="188"/>
      <c r="X191" s="188"/>
      <c r="Y191" s="188"/>
      <c r="Z191" s="188"/>
      <c r="AA191" s="188"/>
      <c r="AB191" s="188"/>
      <c r="AC191" s="188"/>
      <c r="AD191" s="188"/>
      <c r="AE191" s="188"/>
      <c r="AF191" s="188"/>
      <c r="AG191" s="188"/>
      <c r="AH191" s="188"/>
      <c r="AI191" s="188"/>
      <c r="AJ191" s="188"/>
      <c r="AK191" s="188"/>
      <c r="AL191" s="188"/>
      <c r="AM191" s="188"/>
      <c r="AN191" s="188"/>
      <c r="AO191" s="188"/>
      <c r="AP191" s="188"/>
      <c r="AQ191" s="188"/>
      <c r="AR191" s="188"/>
      <c r="AS191" s="188"/>
      <c r="AT191" s="188"/>
      <c r="AU191" s="188"/>
      <c r="AV191" s="188"/>
      <c r="AW191" s="188"/>
      <c r="AX191" s="188"/>
      <c r="AY191" s="188"/>
      <c r="AZ191" s="188"/>
      <c r="BA191" s="188"/>
      <c r="BB191" s="188"/>
      <c r="BC191" s="188"/>
      <c r="BD191" s="188"/>
      <c r="BE191" s="188"/>
      <c r="BF191" s="188"/>
      <c r="BG191" s="188"/>
      <c r="BH191" s="188"/>
      <c r="BI191" s="188"/>
      <c r="BJ191" s="188"/>
      <c r="BK191" s="188"/>
      <c r="BL191" s="188"/>
      <c r="BM191" s="188"/>
      <c r="BN191" s="188"/>
      <c r="BO191" s="188"/>
      <c r="BP191" s="188"/>
      <c r="BQ191" s="188"/>
      <c r="BR191" s="188"/>
      <c r="BS191" s="188"/>
      <c r="BT191" s="188"/>
      <c r="BU191" s="188"/>
      <c r="BV191" s="188"/>
    </row>
    <row r="192" spans="1:74" s="189" customFormat="1" ht="25.5" x14ac:dyDescent="0.2">
      <c r="A192" s="187" t="s">
        <v>706</v>
      </c>
      <c r="B192" s="191" t="s">
        <v>707</v>
      </c>
      <c r="C192" s="118">
        <f>+C190*0.1%</f>
        <v>0</v>
      </c>
      <c r="D192" s="118">
        <f t="shared" ref="D192:N192" si="156">+D190*0.1%</f>
        <v>0</v>
      </c>
      <c r="E192" s="118">
        <f t="shared" si="156"/>
        <v>0</v>
      </c>
      <c r="F192" s="118">
        <f t="shared" si="156"/>
        <v>0</v>
      </c>
      <c r="G192" s="118">
        <f t="shared" si="156"/>
        <v>0</v>
      </c>
      <c r="H192" s="118">
        <f t="shared" si="156"/>
        <v>0</v>
      </c>
      <c r="I192" s="118">
        <f t="shared" si="156"/>
        <v>0</v>
      </c>
      <c r="J192" s="118">
        <f t="shared" si="156"/>
        <v>0</v>
      </c>
      <c r="K192" s="118">
        <f t="shared" si="156"/>
        <v>0</v>
      </c>
      <c r="L192" s="118">
        <f t="shared" si="156"/>
        <v>0</v>
      </c>
      <c r="M192" s="118">
        <f t="shared" si="156"/>
        <v>0</v>
      </c>
      <c r="N192" s="118">
        <f t="shared" si="156"/>
        <v>0</v>
      </c>
      <c r="O192" s="131">
        <f t="shared" si="114"/>
        <v>0</v>
      </c>
      <c r="P192" s="188"/>
      <c r="Q192" s="188"/>
      <c r="R192" s="188"/>
      <c r="S192" s="188"/>
      <c r="T192" s="188"/>
      <c r="U192" s="188"/>
      <c r="V192" s="188"/>
      <c r="W192" s="188"/>
      <c r="X192" s="188"/>
      <c r="Y192" s="188"/>
      <c r="Z192" s="188"/>
      <c r="AA192" s="188"/>
      <c r="AB192" s="188"/>
      <c r="AC192" s="188"/>
      <c r="AD192" s="188"/>
      <c r="AE192" s="188"/>
      <c r="AF192" s="188"/>
      <c r="AG192" s="188"/>
      <c r="AH192" s="188"/>
      <c r="AI192" s="188"/>
      <c r="AJ192" s="188"/>
      <c r="AK192" s="188"/>
      <c r="AL192" s="188"/>
      <c r="AM192" s="188"/>
      <c r="AN192" s="188"/>
      <c r="AO192" s="188"/>
      <c r="AP192" s="188"/>
      <c r="AQ192" s="188"/>
      <c r="AR192" s="188"/>
      <c r="AS192" s="188"/>
      <c r="AT192" s="188"/>
      <c r="AU192" s="188"/>
      <c r="AV192" s="188"/>
      <c r="AW192" s="188"/>
      <c r="AX192" s="188"/>
      <c r="AY192" s="188"/>
      <c r="AZ192" s="188"/>
      <c r="BA192" s="188"/>
      <c r="BB192" s="188"/>
      <c r="BC192" s="188"/>
      <c r="BD192" s="188"/>
      <c r="BE192" s="188"/>
      <c r="BF192" s="188"/>
      <c r="BG192" s="188"/>
      <c r="BH192" s="188"/>
      <c r="BI192" s="188"/>
      <c r="BJ192" s="188"/>
      <c r="BK192" s="188"/>
      <c r="BL192" s="188"/>
      <c r="BM192" s="188"/>
      <c r="BN192" s="188"/>
      <c r="BO192" s="188"/>
      <c r="BP192" s="188"/>
      <c r="BQ192" s="188"/>
      <c r="BR192" s="188"/>
      <c r="BS192" s="188"/>
      <c r="BT192" s="188"/>
      <c r="BU192" s="188"/>
      <c r="BV192" s="188"/>
    </row>
    <row r="193" spans="1:74" s="189" customFormat="1" ht="25.5" x14ac:dyDescent="0.2">
      <c r="A193" s="187" t="s">
        <v>708</v>
      </c>
      <c r="B193" s="129" t="s">
        <v>709</v>
      </c>
      <c r="C193" s="118">
        <f>+C190*9.99%</f>
        <v>0</v>
      </c>
      <c r="D193" s="118">
        <f t="shared" ref="D193:N193" si="157">+D190*9.99%</f>
        <v>0</v>
      </c>
      <c r="E193" s="118">
        <f t="shared" si="157"/>
        <v>0</v>
      </c>
      <c r="F193" s="118">
        <f t="shared" si="157"/>
        <v>0</v>
      </c>
      <c r="G193" s="118">
        <f t="shared" si="157"/>
        <v>0</v>
      </c>
      <c r="H193" s="118">
        <f t="shared" si="157"/>
        <v>0</v>
      </c>
      <c r="I193" s="118">
        <f t="shared" si="157"/>
        <v>0</v>
      </c>
      <c r="J193" s="118">
        <f t="shared" si="157"/>
        <v>0</v>
      </c>
      <c r="K193" s="118">
        <f t="shared" si="157"/>
        <v>0</v>
      </c>
      <c r="L193" s="118">
        <f t="shared" si="157"/>
        <v>0</v>
      </c>
      <c r="M193" s="118">
        <f t="shared" si="157"/>
        <v>0</v>
      </c>
      <c r="N193" s="118">
        <f t="shared" si="157"/>
        <v>0</v>
      </c>
      <c r="O193" s="131">
        <f t="shared" si="114"/>
        <v>0</v>
      </c>
      <c r="P193" s="188"/>
      <c r="Q193" s="188"/>
      <c r="R193" s="188"/>
      <c r="S193" s="188"/>
      <c r="T193" s="188"/>
      <c r="U193" s="188"/>
      <c r="V193" s="188"/>
      <c r="W193" s="188"/>
      <c r="X193" s="188"/>
      <c r="Y193" s="188"/>
      <c r="Z193" s="188"/>
      <c r="AA193" s="188"/>
      <c r="AB193" s="188"/>
      <c r="AC193" s="188"/>
      <c r="AD193" s="188"/>
      <c r="AE193" s="188"/>
      <c r="AF193" s="188"/>
      <c r="AG193" s="188"/>
      <c r="AH193" s="188"/>
      <c r="AI193" s="188"/>
      <c r="AJ193" s="188"/>
      <c r="AK193" s="188"/>
      <c r="AL193" s="188"/>
      <c r="AM193" s="188"/>
      <c r="AN193" s="188"/>
      <c r="AO193" s="188"/>
      <c r="AP193" s="188"/>
      <c r="AQ193" s="188"/>
      <c r="AR193" s="188"/>
      <c r="AS193" s="188"/>
      <c r="AT193" s="188"/>
      <c r="AU193" s="188"/>
      <c r="AV193" s="188"/>
      <c r="AW193" s="188"/>
      <c r="AX193" s="188"/>
      <c r="AY193" s="188"/>
      <c r="AZ193" s="188"/>
      <c r="BA193" s="188"/>
      <c r="BB193" s="188"/>
      <c r="BC193" s="188"/>
      <c r="BD193" s="188"/>
      <c r="BE193" s="188"/>
      <c r="BF193" s="188"/>
      <c r="BG193" s="188"/>
      <c r="BH193" s="188"/>
      <c r="BI193" s="188"/>
      <c r="BJ193" s="188"/>
      <c r="BK193" s="188"/>
      <c r="BL193" s="188"/>
      <c r="BM193" s="188"/>
      <c r="BN193" s="188"/>
      <c r="BO193" s="188"/>
      <c r="BP193" s="188"/>
      <c r="BQ193" s="188"/>
      <c r="BR193" s="188"/>
      <c r="BS193" s="188"/>
      <c r="BT193" s="188"/>
      <c r="BU193" s="188"/>
      <c r="BV193" s="188"/>
    </row>
    <row r="194" spans="1:74" s="189" customFormat="1" ht="51" x14ac:dyDescent="0.2">
      <c r="A194" s="187" t="s">
        <v>710</v>
      </c>
      <c r="B194" s="129" t="s">
        <v>1369</v>
      </c>
      <c r="C194" s="118">
        <f>+C190*0%</f>
        <v>0</v>
      </c>
      <c r="D194" s="118">
        <f t="shared" ref="D194:N194" si="158">+D190*0%</f>
        <v>0</v>
      </c>
      <c r="E194" s="118">
        <f t="shared" si="158"/>
        <v>0</v>
      </c>
      <c r="F194" s="118">
        <f t="shared" si="158"/>
        <v>0</v>
      </c>
      <c r="G194" s="118">
        <f t="shared" si="158"/>
        <v>0</v>
      </c>
      <c r="H194" s="118">
        <f t="shared" si="158"/>
        <v>0</v>
      </c>
      <c r="I194" s="118">
        <f t="shared" si="158"/>
        <v>0</v>
      </c>
      <c r="J194" s="118">
        <f t="shared" si="158"/>
        <v>0</v>
      </c>
      <c r="K194" s="118">
        <f t="shared" si="158"/>
        <v>0</v>
      </c>
      <c r="L194" s="118">
        <f t="shared" si="158"/>
        <v>0</v>
      </c>
      <c r="M194" s="118">
        <f t="shared" si="158"/>
        <v>0</v>
      </c>
      <c r="N194" s="118">
        <f t="shared" si="158"/>
        <v>0</v>
      </c>
      <c r="O194" s="131">
        <f t="shared" si="114"/>
        <v>0</v>
      </c>
      <c r="P194" s="188"/>
      <c r="Q194" s="188"/>
      <c r="R194" s="188"/>
      <c r="S194" s="188"/>
      <c r="T194" s="188"/>
      <c r="U194" s="188"/>
      <c r="V194" s="188"/>
      <c r="W194" s="188"/>
      <c r="X194" s="188"/>
      <c r="Y194" s="188"/>
      <c r="Z194" s="188"/>
      <c r="AA194" s="188"/>
      <c r="AB194" s="188"/>
      <c r="AC194" s="188"/>
      <c r="AD194" s="188"/>
      <c r="AE194" s="188"/>
      <c r="AF194" s="188"/>
      <c r="AG194" s="188"/>
      <c r="AH194" s="188"/>
      <c r="AI194" s="188"/>
      <c r="AJ194" s="188"/>
      <c r="AK194" s="188"/>
      <c r="AL194" s="188"/>
      <c r="AM194" s="188"/>
      <c r="AN194" s="188"/>
      <c r="AO194" s="188"/>
      <c r="AP194" s="188"/>
      <c r="AQ194" s="188"/>
      <c r="AR194" s="188"/>
      <c r="AS194" s="188"/>
      <c r="AT194" s="188"/>
      <c r="AU194" s="188"/>
      <c r="AV194" s="188"/>
      <c r="AW194" s="188"/>
      <c r="AX194" s="188"/>
      <c r="AY194" s="188"/>
      <c r="AZ194" s="188"/>
      <c r="BA194" s="188"/>
      <c r="BB194" s="188"/>
      <c r="BC194" s="188"/>
      <c r="BD194" s="188"/>
      <c r="BE194" s="188"/>
      <c r="BF194" s="188"/>
      <c r="BG194" s="188"/>
      <c r="BH194" s="188"/>
      <c r="BI194" s="188"/>
      <c r="BJ194" s="188"/>
      <c r="BK194" s="188"/>
      <c r="BL194" s="188"/>
      <c r="BM194" s="188"/>
      <c r="BN194" s="188"/>
      <c r="BO194" s="188"/>
      <c r="BP194" s="188"/>
      <c r="BQ194" s="188"/>
      <c r="BR194" s="188"/>
      <c r="BS194" s="188"/>
      <c r="BT194" s="188"/>
      <c r="BU194" s="188"/>
      <c r="BV194" s="188"/>
    </row>
    <row r="195" spans="1:74" s="189" customFormat="1" ht="38.25" x14ac:dyDescent="0.2">
      <c r="A195" s="187" t="s">
        <v>711</v>
      </c>
      <c r="B195" s="129" t="s">
        <v>712</v>
      </c>
      <c r="C195" s="118">
        <f>+C190*1.7982%</f>
        <v>0</v>
      </c>
      <c r="D195" s="118">
        <f t="shared" ref="D195:N195" si="159">+D190*1.7982%</f>
        <v>0</v>
      </c>
      <c r="E195" s="118">
        <f t="shared" si="159"/>
        <v>0</v>
      </c>
      <c r="F195" s="118">
        <f t="shared" si="159"/>
        <v>0</v>
      </c>
      <c r="G195" s="118">
        <f t="shared" si="159"/>
        <v>0</v>
      </c>
      <c r="H195" s="118">
        <f t="shared" si="159"/>
        <v>0</v>
      </c>
      <c r="I195" s="118">
        <f t="shared" si="159"/>
        <v>0</v>
      </c>
      <c r="J195" s="118">
        <f t="shared" si="159"/>
        <v>0</v>
      </c>
      <c r="K195" s="118">
        <f t="shared" si="159"/>
        <v>0</v>
      </c>
      <c r="L195" s="118">
        <f t="shared" si="159"/>
        <v>0</v>
      </c>
      <c r="M195" s="118">
        <f t="shared" si="159"/>
        <v>0</v>
      </c>
      <c r="N195" s="118">
        <f t="shared" si="159"/>
        <v>0</v>
      </c>
      <c r="O195" s="131">
        <f t="shared" si="114"/>
        <v>0</v>
      </c>
      <c r="P195" s="188"/>
      <c r="Q195" s="188"/>
      <c r="R195" s="188"/>
      <c r="S195" s="188"/>
      <c r="T195" s="188"/>
      <c r="U195" s="188"/>
      <c r="V195" s="188"/>
      <c r="W195" s="188"/>
      <c r="X195" s="188"/>
      <c r="Y195" s="188"/>
      <c r="Z195" s="188"/>
      <c r="AA195" s="188"/>
      <c r="AB195" s="188"/>
      <c r="AC195" s="188"/>
      <c r="AD195" s="188"/>
      <c r="AE195" s="188"/>
      <c r="AF195" s="188"/>
      <c r="AG195" s="188"/>
      <c r="AH195" s="188"/>
      <c r="AI195" s="188"/>
      <c r="AJ195" s="188"/>
      <c r="AK195" s="188"/>
      <c r="AL195" s="188"/>
      <c r="AM195" s="188"/>
      <c r="AN195" s="188"/>
      <c r="AO195" s="188"/>
      <c r="AP195" s="188"/>
      <c r="AQ195" s="188"/>
      <c r="AR195" s="188"/>
      <c r="AS195" s="188"/>
      <c r="AT195" s="188"/>
      <c r="AU195" s="188"/>
      <c r="AV195" s="188"/>
      <c r="AW195" s="188"/>
      <c r="AX195" s="188"/>
      <c r="AY195" s="188"/>
      <c r="AZ195" s="188"/>
      <c r="BA195" s="188"/>
      <c r="BB195" s="188"/>
      <c r="BC195" s="188"/>
      <c r="BD195" s="188"/>
      <c r="BE195" s="188"/>
      <c r="BF195" s="188"/>
      <c r="BG195" s="188"/>
      <c r="BH195" s="188"/>
      <c r="BI195" s="188"/>
      <c r="BJ195" s="188"/>
      <c r="BK195" s="188"/>
      <c r="BL195" s="188"/>
      <c r="BM195" s="188"/>
      <c r="BN195" s="188"/>
      <c r="BO195" s="188"/>
      <c r="BP195" s="188"/>
      <c r="BQ195" s="188"/>
      <c r="BR195" s="188"/>
      <c r="BS195" s="188"/>
      <c r="BT195" s="188"/>
      <c r="BU195" s="188"/>
      <c r="BV195" s="188"/>
    </row>
    <row r="196" spans="1:74" s="189" customFormat="1" ht="51" x14ac:dyDescent="0.2">
      <c r="A196" s="187" t="s">
        <v>713</v>
      </c>
      <c r="B196" s="129" t="s">
        <v>714</v>
      </c>
      <c r="C196" s="118">
        <f>+C190*0.881118%</f>
        <v>0</v>
      </c>
      <c r="D196" s="118">
        <f t="shared" ref="D196:N196" si="160">+D190*0.881118%</f>
        <v>0</v>
      </c>
      <c r="E196" s="118">
        <f t="shared" si="160"/>
        <v>0</v>
      </c>
      <c r="F196" s="118">
        <f t="shared" si="160"/>
        <v>0</v>
      </c>
      <c r="G196" s="118">
        <f t="shared" si="160"/>
        <v>0</v>
      </c>
      <c r="H196" s="118">
        <f t="shared" si="160"/>
        <v>0</v>
      </c>
      <c r="I196" s="118">
        <f t="shared" si="160"/>
        <v>0</v>
      </c>
      <c r="J196" s="118">
        <f t="shared" si="160"/>
        <v>0</v>
      </c>
      <c r="K196" s="118">
        <f t="shared" si="160"/>
        <v>0</v>
      </c>
      <c r="L196" s="118">
        <f t="shared" si="160"/>
        <v>0</v>
      </c>
      <c r="M196" s="118">
        <f t="shared" si="160"/>
        <v>0</v>
      </c>
      <c r="N196" s="118">
        <f t="shared" si="160"/>
        <v>0</v>
      </c>
      <c r="O196" s="131">
        <f t="shared" si="114"/>
        <v>0</v>
      </c>
      <c r="P196" s="188"/>
      <c r="Q196" s="188"/>
      <c r="R196" s="188"/>
      <c r="S196" s="188"/>
      <c r="T196" s="188"/>
      <c r="U196" s="188"/>
      <c r="V196" s="188"/>
      <c r="W196" s="188"/>
      <c r="X196" s="188"/>
      <c r="Y196" s="188"/>
      <c r="Z196" s="188"/>
      <c r="AA196" s="188"/>
      <c r="AB196" s="188"/>
      <c r="AC196" s="188"/>
      <c r="AD196" s="188"/>
      <c r="AE196" s="188"/>
      <c r="AF196" s="188"/>
      <c r="AG196" s="188"/>
      <c r="AH196" s="188"/>
      <c r="AI196" s="188"/>
      <c r="AJ196" s="188"/>
      <c r="AK196" s="188"/>
      <c r="AL196" s="188"/>
      <c r="AM196" s="188"/>
      <c r="AN196" s="188"/>
      <c r="AO196" s="188"/>
      <c r="AP196" s="188"/>
      <c r="AQ196" s="188"/>
      <c r="AR196" s="188"/>
      <c r="AS196" s="188"/>
      <c r="AT196" s="188"/>
      <c r="AU196" s="188"/>
      <c r="AV196" s="188"/>
      <c r="AW196" s="188"/>
      <c r="AX196" s="188"/>
      <c r="AY196" s="188"/>
      <c r="AZ196" s="188"/>
      <c r="BA196" s="188"/>
      <c r="BB196" s="188"/>
      <c r="BC196" s="188"/>
      <c r="BD196" s="188"/>
      <c r="BE196" s="188"/>
      <c r="BF196" s="188"/>
      <c r="BG196" s="188"/>
      <c r="BH196" s="188"/>
      <c r="BI196" s="188"/>
      <c r="BJ196" s="188"/>
      <c r="BK196" s="188"/>
      <c r="BL196" s="188"/>
      <c r="BM196" s="188"/>
      <c r="BN196" s="188"/>
      <c r="BO196" s="188"/>
      <c r="BP196" s="188"/>
      <c r="BQ196" s="188"/>
      <c r="BR196" s="188"/>
      <c r="BS196" s="188"/>
      <c r="BT196" s="188"/>
      <c r="BU196" s="188"/>
      <c r="BV196" s="188"/>
    </row>
    <row r="197" spans="1:74" s="126" customFormat="1" x14ac:dyDescent="0.2">
      <c r="A197" s="184" t="s">
        <v>715</v>
      </c>
      <c r="B197" s="185" t="s">
        <v>716</v>
      </c>
      <c r="C197" s="117">
        <f>+C198</f>
        <v>0</v>
      </c>
      <c r="D197" s="117">
        <f t="shared" ref="D197:N197" si="161">+D198</f>
        <v>0</v>
      </c>
      <c r="E197" s="117">
        <f t="shared" si="161"/>
        <v>0</v>
      </c>
      <c r="F197" s="117">
        <f t="shared" si="161"/>
        <v>0</v>
      </c>
      <c r="G197" s="117">
        <f t="shared" si="161"/>
        <v>0</v>
      </c>
      <c r="H197" s="117">
        <f t="shared" si="161"/>
        <v>0</v>
      </c>
      <c r="I197" s="117">
        <f t="shared" si="161"/>
        <v>0</v>
      </c>
      <c r="J197" s="117">
        <f t="shared" si="161"/>
        <v>0</v>
      </c>
      <c r="K197" s="117">
        <f t="shared" si="161"/>
        <v>0</v>
      </c>
      <c r="L197" s="117">
        <f t="shared" si="161"/>
        <v>0</v>
      </c>
      <c r="M197" s="117">
        <f t="shared" si="161"/>
        <v>0</v>
      </c>
      <c r="N197" s="117">
        <f t="shared" si="161"/>
        <v>0</v>
      </c>
      <c r="O197" s="131">
        <f t="shared" si="114"/>
        <v>0</v>
      </c>
      <c r="P197" s="125"/>
      <c r="Q197" s="125"/>
      <c r="R197" s="125"/>
      <c r="S197" s="125"/>
      <c r="T197" s="125"/>
      <c r="U197" s="125"/>
      <c r="V197" s="125"/>
      <c r="W197" s="125"/>
      <c r="X197" s="125"/>
      <c r="Y197" s="125"/>
      <c r="Z197" s="125"/>
      <c r="AA197" s="125"/>
      <c r="AB197" s="125"/>
      <c r="AC197" s="125"/>
      <c r="AD197" s="125"/>
      <c r="AE197" s="125"/>
      <c r="AF197" s="125"/>
      <c r="AG197" s="125"/>
      <c r="AH197" s="125"/>
      <c r="AI197" s="125"/>
      <c r="AJ197" s="125"/>
      <c r="AK197" s="125"/>
      <c r="AL197" s="125"/>
      <c r="AM197" s="125"/>
      <c r="AN197" s="125"/>
      <c r="AO197" s="125"/>
      <c r="AP197" s="125"/>
      <c r="AQ197" s="125"/>
      <c r="AR197" s="125"/>
      <c r="AS197" s="125"/>
      <c r="AT197" s="125"/>
      <c r="AU197" s="125"/>
      <c r="AV197" s="125"/>
      <c r="AW197" s="125"/>
      <c r="AX197" s="125"/>
      <c r="AY197" s="125"/>
      <c r="AZ197" s="125"/>
      <c r="BA197" s="125"/>
      <c r="BB197" s="125"/>
      <c r="BC197" s="125"/>
      <c r="BD197" s="125"/>
      <c r="BE197" s="125"/>
      <c r="BF197" s="125"/>
      <c r="BG197" s="125"/>
      <c r="BH197" s="125"/>
      <c r="BI197" s="125"/>
      <c r="BJ197" s="125"/>
      <c r="BK197" s="125"/>
      <c r="BL197" s="125"/>
      <c r="BM197" s="125"/>
      <c r="BN197" s="125"/>
      <c r="BO197" s="125"/>
      <c r="BP197" s="125"/>
      <c r="BQ197" s="125"/>
      <c r="BR197" s="125"/>
      <c r="BS197" s="125"/>
      <c r="BT197" s="125"/>
      <c r="BU197" s="125"/>
      <c r="BV197" s="125"/>
    </row>
    <row r="198" spans="1:74" s="126" customFormat="1" x14ac:dyDescent="0.2">
      <c r="A198" s="184" t="s">
        <v>717</v>
      </c>
      <c r="B198" s="190" t="s">
        <v>718</v>
      </c>
      <c r="C198" s="117">
        <f>+C199+C200</f>
        <v>0</v>
      </c>
      <c r="D198" s="117">
        <f t="shared" ref="D198:N198" si="162">+D199+D200</f>
        <v>0</v>
      </c>
      <c r="E198" s="117">
        <f t="shared" si="162"/>
        <v>0</v>
      </c>
      <c r="F198" s="117">
        <f t="shared" si="162"/>
        <v>0</v>
      </c>
      <c r="G198" s="117">
        <f t="shared" si="162"/>
        <v>0</v>
      </c>
      <c r="H198" s="117">
        <f t="shared" si="162"/>
        <v>0</v>
      </c>
      <c r="I198" s="117">
        <f t="shared" si="162"/>
        <v>0</v>
      </c>
      <c r="J198" s="117">
        <f t="shared" si="162"/>
        <v>0</v>
      </c>
      <c r="K198" s="117">
        <f t="shared" si="162"/>
        <v>0</v>
      </c>
      <c r="L198" s="117">
        <f t="shared" si="162"/>
        <v>0</v>
      </c>
      <c r="M198" s="117">
        <f t="shared" si="162"/>
        <v>0</v>
      </c>
      <c r="N198" s="117">
        <f t="shared" si="162"/>
        <v>0</v>
      </c>
      <c r="O198" s="131">
        <f t="shared" si="114"/>
        <v>0</v>
      </c>
      <c r="P198" s="125"/>
      <c r="Q198" s="125"/>
      <c r="R198" s="125"/>
      <c r="S198" s="125"/>
      <c r="T198" s="125"/>
      <c r="U198" s="125"/>
      <c r="V198" s="125"/>
      <c r="W198" s="125"/>
      <c r="X198" s="125"/>
      <c r="Y198" s="125"/>
      <c r="Z198" s="125"/>
      <c r="AA198" s="125"/>
      <c r="AB198" s="125"/>
      <c r="AC198" s="125"/>
      <c r="AD198" s="125"/>
      <c r="AE198" s="125"/>
      <c r="AF198" s="125"/>
      <c r="AG198" s="125"/>
      <c r="AH198" s="125"/>
      <c r="AI198" s="125"/>
      <c r="AJ198" s="125"/>
      <c r="AK198" s="125"/>
      <c r="AL198" s="125"/>
      <c r="AM198" s="125"/>
      <c r="AN198" s="125"/>
      <c r="AO198" s="125"/>
      <c r="AP198" s="125"/>
      <c r="AQ198" s="125"/>
      <c r="AR198" s="125"/>
      <c r="AS198" s="125"/>
      <c r="AT198" s="125"/>
      <c r="AU198" s="125"/>
      <c r="AV198" s="125"/>
      <c r="AW198" s="125"/>
      <c r="AX198" s="125"/>
      <c r="AY198" s="125"/>
      <c r="AZ198" s="125"/>
      <c r="BA198" s="125"/>
      <c r="BB198" s="125"/>
      <c r="BC198" s="125"/>
      <c r="BD198" s="125"/>
      <c r="BE198" s="125"/>
      <c r="BF198" s="125"/>
      <c r="BG198" s="125"/>
      <c r="BH198" s="125"/>
      <c r="BI198" s="125"/>
      <c r="BJ198" s="125"/>
      <c r="BK198" s="125"/>
      <c r="BL198" s="125"/>
      <c r="BM198" s="125"/>
      <c r="BN198" s="125"/>
      <c r="BO198" s="125"/>
      <c r="BP198" s="125"/>
      <c r="BQ198" s="125"/>
      <c r="BR198" s="125"/>
      <c r="BS198" s="125"/>
      <c r="BT198" s="125"/>
      <c r="BU198" s="125"/>
      <c r="BV198" s="125"/>
    </row>
    <row r="199" spans="1:74" s="126" customFormat="1" ht="25.5" x14ac:dyDescent="0.2">
      <c r="A199" s="187" t="s">
        <v>719</v>
      </c>
      <c r="B199" s="191" t="s">
        <v>720</v>
      </c>
      <c r="C199" s="118"/>
      <c r="D199" s="118"/>
      <c r="E199" s="118"/>
      <c r="F199" s="118"/>
      <c r="G199" s="118"/>
      <c r="H199" s="118"/>
      <c r="I199" s="118"/>
      <c r="J199" s="118"/>
      <c r="K199" s="118"/>
      <c r="L199" s="118"/>
      <c r="M199" s="118"/>
      <c r="N199" s="118"/>
      <c r="O199" s="131">
        <f t="shared" si="114"/>
        <v>0</v>
      </c>
      <c r="P199" s="125"/>
      <c r="Q199" s="125"/>
      <c r="R199" s="125"/>
      <c r="S199" s="125"/>
      <c r="T199" s="125"/>
      <c r="U199" s="125"/>
      <c r="V199" s="125"/>
      <c r="W199" s="125"/>
      <c r="X199" s="125"/>
      <c r="Y199" s="125"/>
      <c r="Z199" s="125"/>
      <c r="AA199" s="125"/>
      <c r="AB199" s="125"/>
      <c r="AC199" s="125"/>
      <c r="AD199" s="125"/>
      <c r="AE199" s="125"/>
      <c r="AF199" s="125"/>
      <c r="AG199" s="125"/>
      <c r="AH199" s="125"/>
      <c r="AI199" s="125"/>
      <c r="AJ199" s="125"/>
      <c r="AK199" s="125"/>
      <c r="AL199" s="125"/>
      <c r="AM199" s="125"/>
      <c r="AN199" s="125"/>
      <c r="AO199" s="125"/>
      <c r="AP199" s="125"/>
      <c r="AQ199" s="125"/>
      <c r="AR199" s="125"/>
      <c r="AS199" s="125"/>
      <c r="AT199" s="125"/>
      <c r="AU199" s="125"/>
      <c r="AV199" s="125"/>
      <c r="AW199" s="125"/>
      <c r="AX199" s="125"/>
      <c r="AY199" s="125"/>
      <c r="AZ199" s="125"/>
      <c r="BA199" s="125"/>
      <c r="BB199" s="125"/>
      <c r="BC199" s="125"/>
      <c r="BD199" s="125"/>
      <c r="BE199" s="125"/>
      <c r="BF199" s="125"/>
      <c r="BG199" s="125"/>
      <c r="BH199" s="125"/>
      <c r="BI199" s="125"/>
      <c r="BJ199" s="125"/>
      <c r="BK199" s="125"/>
      <c r="BL199" s="125"/>
      <c r="BM199" s="125"/>
      <c r="BN199" s="125"/>
      <c r="BO199" s="125"/>
      <c r="BP199" s="125"/>
      <c r="BQ199" s="125"/>
      <c r="BR199" s="125"/>
      <c r="BS199" s="125"/>
      <c r="BT199" s="125"/>
      <c r="BU199" s="125"/>
      <c r="BV199" s="125"/>
    </row>
    <row r="200" spans="1:74" s="126" customFormat="1" ht="25.5" x14ac:dyDescent="0.2">
      <c r="A200" s="187" t="s">
        <v>1347</v>
      </c>
      <c r="B200" s="191" t="s">
        <v>1348</v>
      </c>
      <c r="C200" s="118"/>
      <c r="D200" s="118"/>
      <c r="E200" s="118"/>
      <c r="F200" s="118"/>
      <c r="G200" s="118"/>
      <c r="H200" s="118"/>
      <c r="I200" s="118"/>
      <c r="J200" s="118"/>
      <c r="K200" s="118"/>
      <c r="L200" s="118"/>
      <c r="M200" s="118"/>
      <c r="N200" s="118"/>
      <c r="O200" s="131">
        <f t="shared" si="114"/>
        <v>0</v>
      </c>
      <c r="P200" s="125"/>
      <c r="Q200" s="125"/>
      <c r="R200" s="125"/>
      <c r="S200" s="125"/>
      <c r="T200" s="125"/>
      <c r="U200" s="125"/>
      <c r="V200" s="125"/>
      <c r="W200" s="125"/>
      <c r="X200" s="125"/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5"/>
      <c r="AK200" s="125"/>
      <c r="AL200" s="125"/>
      <c r="AM200" s="125"/>
      <c r="AN200" s="125"/>
      <c r="AO200" s="125"/>
      <c r="AP200" s="125"/>
      <c r="AQ200" s="125"/>
      <c r="AR200" s="125"/>
      <c r="AS200" s="125"/>
      <c r="AT200" s="125"/>
      <c r="AU200" s="125"/>
      <c r="AV200" s="125"/>
      <c r="AW200" s="125"/>
      <c r="AX200" s="125"/>
      <c r="AY200" s="125"/>
      <c r="AZ200" s="125"/>
      <c r="BA200" s="125"/>
      <c r="BB200" s="125"/>
      <c r="BC200" s="125"/>
      <c r="BD200" s="125"/>
      <c r="BE200" s="125"/>
      <c r="BF200" s="125"/>
      <c r="BG200" s="125"/>
      <c r="BH200" s="125"/>
      <c r="BI200" s="125"/>
      <c r="BJ200" s="125"/>
      <c r="BK200" s="125"/>
      <c r="BL200" s="125"/>
      <c r="BM200" s="125"/>
      <c r="BN200" s="125"/>
      <c r="BO200" s="125"/>
      <c r="BP200" s="125"/>
      <c r="BQ200" s="125"/>
      <c r="BR200" s="125"/>
      <c r="BS200" s="125"/>
      <c r="BT200" s="125"/>
      <c r="BU200" s="125"/>
      <c r="BV200" s="125"/>
    </row>
    <row r="201" spans="1:74" s="126" customFormat="1" x14ac:dyDescent="0.2">
      <c r="A201" s="184" t="s">
        <v>721</v>
      </c>
      <c r="B201" s="190" t="s">
        <v>722</v>
      </c>
      <c r="C201" s="117">
        <f t="shared" ref="C201:N201" si="163">+C202+C209</f>
        <v>0</v>
      </c>
      <c r="D201" s="117">
        <f t="shared" si="163"/>
        <v>0</v>
      </c>
      <c r="E201" s="117">
        <f t="shared" si="163"/>
        <v>0</v>
      </c>
      <c r="F201" s="117">
        <f t="shared" si="163"/>
        <v>0</v>
      </c>
      <c r="G201" s="117">
        <f t="shared" si="163"/>
        <v>0</v>
      </c>
      <c r="H201" s="117">
        <f t="shared" si="163"/>
        <v>0</v>
      </c>
      <c r="I201" s="117">
        <f t="shared" si="163"/>
        <v>0</v>
      </c>
      <c r="J201" s="117">
        <f t="shared" si="163"/>
        <v>0</v>
      </c>
      <c r="K201" s="117">
        <f t="shared" si="163"/>
        <v>0</v>
      </c>
      <c r="L201" s="117">
        <f t="shared" si="163"/>
        <v>0</v>
      </c>
      <c r="M201" s="117">
        <f t="shared" si="163"/>
        <v>0</v>
      </c>
      <c r="N201" s="117">
        <f t="shared" si="163"/>
        <v>0</v>
      </c>
      <c r="O201" s="131">
        <f t="shared" si="114"/>
        <v>0</v>
      </c>
      <c r="P201" s="125"/>
      <c r="Q201" s="125"/>
      <c r="R201" s="125"/>
      <c r="S201" s="125"/>
      <c r="T201" s="125"/>
      <c r="U201" s="125"/>
      <c r="V201" s="125"/>
      <c r="W201" s="125"/>
      <c r="X201" s="125"/>
      <c r="Y201" s="125"/>
      <c r="Z201" s="125"/>
      <c r="AA201" s="125"/>
      <c r="AB201" s="125"/>
      <c r="AC201" s="125"/>
      <c r="AD201" s="125"/>
      <c r="AE201" s="125"/>
      <c r="AF201" s="125"/>
      <c r="AG201" s="125"/>
      <c r="AH201" s="125"/>
      <c r="AI201" s="125"/>
      <c r="AJ201" s="125"/>
      <c r="AK201" s="125"/>
      <c r="AL201" s="125"/>
      <c r="AM201" s="125"/>
      <c r="AN201" s="125"/>
      <c r="AO201" s="125"/>
      <c r="AP201" s="125"/>
      <c r="AQ201" s="125"/>
      <c r="AR201" s="125"/>
      <c r="AS201" s="125"/>
      <c r="AT201" s="125"/>
      <c r="AU201" s="125"/>
      <c r="AV201" s="125"/>
      <c r="AW201" s="125"/>
      <c r="AX201" s="125"/>
      <c r="AY201" s="125"/>
      <c r="AZ201" s="125"/>
      <c r="BA201" s="125"/>
      <c r="BB201" s="125"/>
      <c r="BC201" s="125"/>
      <c r="BD201" s="125"/>
      <c r="BE201" s="125"/>
      <c r="BF201" s="125"/>
      <c r="BG201" s="125"/>
      <c r="BH201" s="125"/>
      <c r="BI201" s="125"/>
      <c r="BJ201" s="125"/>
      <c r="BK201" s="125"/>
      <c r="BL201" s="125"/>
      <c r="BM201" s="125"/>
      <c r="BN201" s="125"/>
      <c r="BO201" s="125"/>
      <c r="BP201" s="125"/>
      <c r="BQ201" s="125"/>
      <c r="BR201" s="125"/>
      <c r="BS201" s="125"/>
      <c r="BT201" s="125"/>
      <c r="BU201" s="125"/>
      <c r="BV201" s="125"/>
    </row>
    <row r="202" spans="1:74" s="126" customFormat="1" x14ac:dyDescent="0.2">
      <c r="A202" s="184" t="s">
        <v>723</v>
      </c>
      <c r="B202" s="190" t="s">
        <v>724</v>
      </c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131">
        <f t="shared" si="114"/>
        <v>0</v>
      </c>
      <c r="P202" s="125"/>
      <c r="Q202" s="125"/>
      <c r="R202" s="125"/>
      <c r="S202" s="125"/>
      <c r="T202" s="125"/>
      <c r="U202" s="125"/>
      <c r="V202" s="125"/>
      <c r="W202" s="125"/>
      <c r="X202" s="125"/>
      <c r="Y202" s="125"/>
      <c r="Z202" s="125"/>
      <c r="AA202" s="125"/>
      <c r="AB202" s="125"/>
      <c r="AC202" s="125"/>
      <c r="AD202" s="125"/>
      <c r="AE202" s="125"/>
      <c r="AF202" s="125"/>
      <c r="AG202" s="125"/>
      <c r="AH202" s="125"/>
      <c r="AI202" s="125"/>
      <c r="AJ202" s="125"/>
      <c r="AK202" s="125"/>
      <c r="AL202" s="125"/>
      <c r="AM202" s="125"/>
      <c r="AN202" s="125"/>
      <c r="AO202" s="125"/>
      <c r="AP202" s="125"/>
      <c r="AQ202" s="125"/>
      <c r="AR202" s="125"/>
      <c r="AS202" s="125"/>
      <c r="AT202" s="125"/>
      <c r="AU202" s="125"/>
      <c r="AV202" s="125"/>
      <c r="AW202" s="125"/>
      <c r="AX202" s="125"/>
      <c r="AY202" s="125"/>
      <c r="AZ202" s="125"/>
      <c r="BA202" s="125"/>
      <c r="BB202" s="125"/>
      <c r="BC202" s="125"/>
      <c r="BD202" s="125"/>
      <c r="BE202" s="125"/>
      <c r="BF202" s="125"/>
      <c r="BG202" s="125"/>
      <c r="BH202" s="125"/>
      <c r="BI202" s="125"/>
      <c r="BJ202" s="125"/>
      <c r="BK202" s="125"/>
      <c r="BL202" s="125"/>
      <c r="BM202" s="125"/>
      <c r="BN202" s="125"/>
      <c r="BO202" s="125"/>
      <c r="BP202" s="125"/>
      <c r="BQ202" s="125"/>
      <c r="BR202" s="125"/>
      <c r="BS202" s="125"/>
      <c r="BT202" s="125"/>
      <c r="BU202" s="125"/>
      <c r="BV202" s="125"/>
    </row>
    <row r="203" spans="1:74" s="189" customFormat="1" ht="25.5" x14ac:dyDescent="0.2">
      <c r="A203" s="187" t="s">
        <v>725</v>
      </c>
      <c r="B203" s="129" t="s">
        <v>726</v>
      </c>
      <c r="C203" s="118">
        <f>+C202*87.230682%</f>
        <v>0</v>
      </c>
      <c r="D203" s="118">
        <f t="shared" ref="D203:N203" si="164">+D202*87.230682%</f>
        <v>0</v>
      </c>
      <c r="E203" s="118">
        <f t="shared" si="164"/>
        <v>0</v>
      </c>
      <c r="F203" s="118">
        <f t="shared" si="164"/>
        <v>0</v>
      </c>
      <c r="G203" s="118">
        <f t="shared" si="164"/>
        <v>0</v>
      </c>
      <c r="H203" s="118">
        <f t="shared" si="164"/>
        <v>0</v>
      </c>
      <c r="I203" s="118">
        <f t="shared" si="164"/>
        <v>0</v>
      </c>
      <c r="J203" s="118">
        <f t="shared" si="164"/>
        <v>0</v>
      </c>
      <c r="K203" s="118">
        <f t="shared" si="164"/>
        <v>0</v>
      </c>
      <c r="L203" s="118">
        <f t="shared" si="164"/>
        <v>0</v>
      </c>
      <c r="M203" s="118">
        <f t="shared" si="164"/>
        <v>0</v>
      </c>
      <c r="N203" s="118">
        <f t="shared" si="164"/>
        <v>0</v>
      </c>
      <c r="O203" s="131">
        <f t="shared" si="114"/>
        <v>0</v>
      </c>
      <c r="P203" s="188"/>
      <c r="Q203" s="188"/>
      <c r="R203" s="188"/>
      <c r="S203" s="188"/>
      <c r="T203" s="188"/>
      <c r="U203" s="188"/>
      <c r="V203" s="188"/>
      <c r="W203" s="188"/>
      <c r="X203" s="188"/>
      <c r="Y203" s="188"/>
      <c r="Z203" s="188"/>
      <c r="AA203" s="188"/>
      <c r="AB203" s="188"/>
      <c r="AC203" s="188"/>
      <c r="AD203" s="188"/>
      <c r="AE203" s="188"/>
      <c r="AF203" s="188"/>
      <c r="AG203" s="188"/>
      <c r="AH203" s="188"/>
      <c r="AI203" s="188"/>
      <c r="AJ203" s="188"/>
      <c r="AK203" s="188"/>
      <c r="AL203" s="188"/>
      <c r="AM203" s="188"/>
      <c r="AN203" s="188"/>
      <c r="AO203" s="188"/>
      <c r="AP203" s="188"/>
      <c r="AQ203" s="188"/>
      <c r="AR203" s="188"/>
      <c r="AS203" s="188"/>
      <c r="AT203" s="188"/>
      <c r="AU203" s="188"/>
      <c r="AV203" s="188"/>
      <c r="AW203" s="188"/>
      <c r="AX203" s="188"/>
      <c r="AY203" s="188"/>
      <c r="AZ203" s="188"/>
      <c r="BA203" s="188"/>
      <c r="BB203" s="188"/>
      <c r="BC203" s="188"/>
      <c r="BD203" s="188"/>
      <c r="BE203" s="188"/>
      <c r="BF203" s="188"/>
      <c r="BG203" s="188"/>
      <c r="BH203" s="188"/>
      <c r="BI203" s="188"/>
      <c r="BJ203" s="188"/>
      <c r="BK203" s="188"/>
      <c r="BL203" s="188"/>
      <c r="BM203" s="188"/>
      <c r="BN203" s="188"/>
      <c r="BO203" s="188"/>
      <c r="BP203" s="188"/>
      <c r="BQ203" s="188"/>
      <c r="BR203" s="188"/>
      <c r="BS203" s="188"/>
      <c r="BT203" s="188"/>
      <c r="BU203" s="188"/>
      <c r="BV203" s="188"/>
    </row>
    <row r="204" spans="1:74" s="189" customFormat="1" x14ac:dyDescent="0.2">
      <c r="A204" s="187" t="s">
        <v>727</v>
      </c>
      <c r="B204" s="129" t="s">
        <v>728</v>
      </c>
      <c r="C204" s="118">
        <f>+C202*0.1%</f>
        <v>0</v>
      </c>
      <c r="D204" s="118">
        <f t="shared" ref="D204:N204" si="165">+D202*0.1%</f>
        <v>0</v>
      </c>
      <c r="E204" s="118">
        <f t="shared" si="165"/>
        <v>0</v>
      </c>
      <c r="F204" s="118">
        <f t="shared" si="165"/>
        <v>0</v>
      </c>
      <c r="G204" s="118">
        <f t="shared" si="165"/>
        <v>0</v>
      </c>
      <c r="H204" s="118">
        <f t="shared" si="165"/>
        <v>0</v>
      </c>
      <c r="I204" s="118">
        <f t="shared" si="165"/>
        <v>0</v>
      </c>
      <c r="J204" s="118">
        <f t="shared" si="165"/>
        <v>0</v>
      </c>
      <c r="K204" s="118">
        <f t="shared" si="165"/>
        <v>0</v>
      </c>
      <c r="L204" s="118">
        <f t="shared" si="165"/>
        <v>0</v>
      </c>
      <c r="M204" s="118">
        <f t="shared" si="165"/>
        <v>0</v>
      </c>
      <c r="N204" s="118">
        <f t="shared" si="165"/>
        <v>0</v>
      </c>
      <c r="O204" s="131">
        <f t="shared" si="114"/>
        <v>0</v>
      </c>
      <c r="P204" s="188"/>
      <c r="Q204" s="188"/>
      <c r="R204" s="188"/>
      <c r="S204" s="188"/>
      <c r="T204" s="188"/>
      <c r="U204" s="188"/>
      <c r="V204" s="188"/>
      <c r="W204" s="188"/>
      <c r="X204" s="188"/>
      <c r="Y204" s="188"/>
      <c r="Z204" s="188"/>
      <c r="AA204" s="188"/>
      <c r="AB204" s="188"/>
      <c r="AC204" s="188"/>
      <c r="AD204" s="188"/>
      <c r="AE204" s="188"/>
      <c r="AF204" s="188"/>
      <c r="AG204" s="188"/>
      <c r="AH204" s="188"/>
      <c r="AI204" s="188"/>
      <c r="AJ204" s="188"/>
      <c r="AK204" s="188"/>
      <c r="AL204" s="188"/>
      <c r="AM204" s="188"/>
      <c r="AN204" s="188"/>
      <c r="AO204" s="188"/>
      <c r="AP204" s="188"/>
      <c r="AQ204" s="188"/>
      <c r="AR204" s="188"/>
      <c r="AS204" s="188"/>
      <c r="AT204" s="188"/>
      <c r="AU204" s="188"/>
      <c r="AV204" s="188"/>
      <c r="AW204" s="188"/>
      <c r="AX204" s="188"/>
      <c r="AY204" s="188"/>
      <c r="AZ204" s="188"/>
      <c r="BA204" s="188"/>
      <c r="BB204" s="188"/>
      <c r="BC204" s="188"/>
      <c r="BD204" s="188"/>
      <c r="BE204" s="188"/>
      <c r="BF204" s="188"/>
      <c r="BG204" s="188"/>
      <c r="BH204" s="188"/>
      <c r="BI204" s="188"/>
      <c r="BJ204" s="188"/>
      <c r="BK204" s="188"/>
      <c r="BL204" s="188"/>
      <c r="BM204" s="188"/>
      <c r="BN204" s="188"/>
      <c r="BO204" s="188"/>
      <c r="BP204" s="188"/>
      <c r="BQ204" s="188"/>
      <c r="BR204" s="188"/>
      <c r="BS204" s="188"/>
      <c r="BT204" s="188"/>
      <c r="BU204" s="188"/>
      <c r="BV204" s="188"/>
    </row>
    <row r="205" spans="1:74" s="189" customFormat="1" x14ac:dyDescent="0.2">
      <c r="A205" s="187" t="s">
        <v>729</v>
      </c>
      <c r="B205" s="129" t="s">
        <v>730</v>
      </c>
      <c r="C205" s="118">
        <f>+C202*9.99%</f>
        <v>0</v>
      </c>
      <c r="D205" s="118">
        <f t="shared" ref="D205:N205" si="166">+D202*9.99%</f>
        <v>0</v>
      </c>
      <c r="E205" s="118">
        <f t="shared" si="166"/>
        <v>0</v>
      </c>
      <c r="F205" s="118">
        <f t="shared" si="166"/>
        <v>0</v>
      </c>
      <c r="G205" s="118">
        <f t="shared" si="166"/>
        <v>0</v>
      </c>
      <c r="H205" s="118">
        <f t="shared" si="166"/>
        <v>0</v>
      </c>
      <c r="I205" s="118">
        <f t="shared" si="166"/>
        <v>0</v>
      </c>
      <c r="J205" s="118">
        <f t="shared" si="166"/>
        <v>0</v>
      </c>
      <c r="K205" s="118">
        <f t="shared" si="166"/>
        <v>0</v>
      </c>
      <c r="L205" s="118">
        <f t="shared" si="166"/>
        <v>0</v>
      </c>
      <c r="M205" s="118">
        <f t="shared" si="166"/>
        <v>0</v>
      </c>
      <c r="N205" s="118">
        <f t="shared" si="166"/>
        <v>0</v>
      </c>
      <c r="O205" s="131">
        <f t="shared" si="114"/>
        <v>0</v>
      </c>
      <c r="P205" s="188"/>
      <c r="Q205" s="188"/>
      <c r="R205" s="188"/>
      <c r="S205" s="188"/>
      <c r="T205" s="188"/>
      <c r="U205" s="188"/>
      <c r="V205" s="188"/>
      <c r="W205" s="188"/>
      <c r="X205" s="188"/>
      <c r="Y205" s="188"/>
      <c r="Z205" s="188"/>
      <c r="AA205" s="188"/>
      <c r="AB205" s="188"/>
      <c r="AC205" s="188"/>
      <c r="AD205" s="188"/>
      <c r="AE205" s="188"/>
      <c r="AF205" s="188"/>
      <c r="AG205" s="188"/>
      <c r="AH205" s="188"/>
      <c r="AI205" s="188"/>
      <c r="AJ205" s="188"/>
      <c r="AK205" s="188"/>
      <c r="AL205" s="188"/>
      <c r="AM205" s="188"/>
      <c r="AN205" s="188"/>
      <c r="AO205" s="188"/>
      <c r="AP205" s="188"/>
      <c r="AQ205" s="188"/>
      <c r="AR205" s="188"/>
      <c r="AS205" s="188"/>
      <c r="AT205" s="188"/>
      <c r="AU205" s="188"/>
      <c r="AV205" s="188"/>
      <c r="AW205" s="188"/>
      <c r="AX205" s="188"/>
      <c r="AY205" s="188"/>
      <c r="AZ205" s="188"/>
      <c r="BA205" s="188"/>
      <c r="BB205" s="188"/>
      <c r="BC205" s="188"/>
      <c r="BD205" s="188"/>
      <c r="BE205" s="188"/>
      <c r="BF205" s="188"/>
      <c r="BG205" s="188"/>
      <c r="BH205" s="188"/>
      <c r="BI205" s="188"/>
      <c r="BJ205" s="188"/>
      <c r="BK205" s="188"/>
      <c r="BL205" s="188"/>
      <c r="BM205" s="188"/>
      <c r="BN205" s="188"/>
      <c r="BO205" s="188"/>
      <c r="BP205" s="188"/>
      <c r="BQ205" s="188"/>
      <c r="BR205" s="188"/>
      <c r="BS205" s="188"/>
      <c r="BT205" s="188"/>
      <c r="BU205" s="188"/>
      <c r="BV205" s="188"/>
    </row>
    <row r="206" spans="1:74" s="189" customFormat="1" ht="38.25" x14ac:dyDescent="0.2">
      <c r="A206" s="187" t="s">
        <v>731</v>
      </c>
      <c r="B206" s="192" t="s">
        <v>1370</v>
      </c>
      <c r="C206" s="118">
        <f>+C202*0%</f>
        <v>0</v>
      </c>
      <c r="D206" s="118">
        <f t="shared" ref="D206:N206" si="167">+D202*0%</f>
        <v>0</v>
      </c>
      <c r="E206" s="118">
        <f t="shared" si="167"/>
        <v>0</v>
      </c>
      <c r="F206" s="118">
        <f t="shared" si="167"/>
        <v>0</v>
      </c>
      <c r="G206" s="118">
        <f t="shared" si="167"/>
        <v>0</v>
      </c>
      <c r="H206" s="118">
        <f t="shared" si="167"/>
        <v>0</v>
      </c>
      <c r="I206" s="118">
        <f t="shared" si="167"/>
        <v>0</v>
      </c>
      <c r="J206" s="118">
        <f t="shared" si="167"/>
        <v>0</v>
      </c>
      <c r="K206" s="118">
        <f t="shared" si="167"/>
        <v>0</v>
      </c>
      <c r="L206" s="118">
        <f t="shared" si="167"/>
        <v>0</v>
      </c>
      <c r="M206" s="118">
        <f t="shared" si="167"/>
        <v>0</v>
      </c>
      <c r="N206" s="118">
        <f t="shared" si="167"/>
        <v>0</v>
      </c>
      <c r="O206" s="131">
        <f t="shared" ref="O206:O275" si="168">SUM(C206:N206)</f>
        <v>0</v>
      </c>
      <c r="P206" s="188"/>
      <c r="Q206" s="188"/>
      <c r="R206" s="188"/>
      <c r="S206" s="188"/>
      <c r="T206" s="188"/>
      <c r="U206" s="188"/>
      <c r="V206" s="188"/>
      <c r="W206" s="188"/>
      <c r="X206" s="188"/>
      <c r="Y206" s="188"/>
      <c r="Z206" s="188"/>
      <c r="AA206" s="188"/>
      <c r="AB206" s="188"/>
      <c r="AC206" s="188"/>
      <c r="AD206" s="188"/>
      <c r="AE206" s="188"/>
      <c r="AF206" s="188"/>
      <c r="AG206" s="188"/>
      <c r="AH206" s="188"/>
      <c r="AI206" s="188"/>
      <c r="AJ206" s="188"/>
      <c r="AK206" s="188"/>
      <c r="AL206" s="188"/>
      <c r="AM206" s="188"/>
      <c r="AN206" s="188"/>
      <c r="AO206" s="188"/>
      <c r="AP206" s="188"/>
      <c r="AQ206" s="188"/>
      <c r="AR206" s="188"/>
      <c r="AS206" s="188"/>
      <c r="AT206" s="188"/>
      <c r="AU206" s="188"/>
      <c r="AV206" s="188"/>
      <c r="AW206" s="188"/>
      <c r="AX206" s="188"/>
      <c r="AY206" s="188"/>
      <c r="AZ206" s="188"/>
      <c r="BA206" s="188"/>
      <c r="BB206" s="188"/>
      <c r="BC206" s="188"/>
      <c r="BD206" s="188"/>
      <c r="BE206" s="188"/>
      <c r="BF206" s="188"/>
      <c r="BG206" s="188"/>
      <c r="BH206" s="188"/>
      <c r="BI206" s="188"/>
      <c r="BJ206" s="188"/>
      <c r="BK206" s="188"/>
      <c r="BL206" s="188"/>
      <c r="BM206" s="188"/>
      <c r="BN206" s="188"/>
      <c r="BO206" s="188"/>
      <c r="BP206" s="188"/>
      <c r="BQ206" s="188"/>
      <c r="BR206" s="188"/>
      <c r="BS206" s="188"/>
      <c r="BT206" s="188"/>
      <c r="BU206" s="188"/>
      <c r="BV206" s="188"/>
    </row>
    <row r="207" spans="1:74" s="189" customFormat="1" x14ac:dyDescent="0.2">
      <c r="A207" s="187" t="s">
        <v>732</v>
      </c>
      <c r="B207" s="129" t="s">
        <v>733</v>
      </c>
      <c r="C207" s="118">
        <f>+C202*1.7982%</f>
        <v>0</v>
      </c>
      <c r="D207" s="118">
        <f t="shared" ref="D207:N207" si="169">+D202*1.7982%</f>
        <v>0</v>
      </c>
      <c r="E207" s="118">
        <f t="shared" si="169"/>
        <v>0</v>
      </c>
      <c r="F207" s="118">
        <f t="shared" si="169"/>
        <v>0</v>
      </c>
      <c r="G207" s="118">
        <f t="shared" si="169"/>
        <v>0</v>
      </c>
      <c r="H207" s="118">
        <f t="shared" si="169"/>
        <v>0</v>
      </c>
      <c r="I207" s="118">
        <f t="shared" si="169"/>
        <v>0</v>
      </c>
      <c r="J207" s="118">
        <f t="shared" si="169"/>
        <v>0</v>
      </c>
      <c r="K207" s="118">
        <f t="shared" si="169"/>
        <v>0</v>
      </c>
      <c r="L207" s="118">
        <f t="shared" si="169"/>
        <v>0</v>
      </c>
      <c r="M207" s="118">
        <f t="shared" si="169"/>
        <v>0</v>
      </c>
      <c r="N207" s="118">
        <f t="shared" si="169"/>
        <v>0</v>
      </c>
      <c r="O207" s="131">
        <f t="shared" si="168"/>
        <v>0</v>
      </c>
      <c r="P207" s="188"/>
      <c r="Q207" s="188"/>
      <c r="R207" s="188"/>
      <c r="S207" s="188"/>
      <c r="T207" s="188"/>
      <c r="U207" s="188"/>
      <c r="V207" s="188"/>
      <c r="W207" s="188"/>
      <c r="X207" s="188"/>
      <c r="Y207" s="188"/>
      <c r="Z207" s="188"/>
      <c r="AA207" s="188"/>
      <c r="AB207" s="188"/>
      <c r="AC207" s="188"/>
      <c r="AD207" s="188"/>
      <c r="AE207" s="188"/>
      <c r="AF207" s="188"/>
      <c r="AG207" s="188"/>
      <c r="AH207" s="188"/>
      <c r="AI207" s="188"/>
      <c r="AJ207" s="188"/>
      <c r="AK207" s="188"/>
      <c r="AL207" s="188"/>
      <c r="AM207" s="188"/>
      <c r="AN207" s="188"/>
      <c r="AO207" s="188"/>
      <c r="AP207" s="188"/>
      <c r="AQ207" s="188"/>
      <c r="AR207" s="188"/>
      <c r="AS207" s="188"/>
      <c r="AT207" s="188"/>
      <c r="AU207" s="188"/>
      <c r="AV207" s="188"/>
      <c r="AW207" s="188"/>
      <c r="AX207" s="188"/>
      <c r="AY207" s="188"/>
      <c r="AZ207" s="188"/>
      <c r="BA207" s="188"/>
      <c r="BB207" s="188"/>
      <c r="BC207" s="188"/>
      <c r="BD207" s="188"/>
      <c r="BE207" s="188"/>
      <c r="BF207" s="188"/>
      <c r="BG207" s="188"/>
      <c r="BH207" s="188"/>
      <c r="BI207" s="188"/>
      <c r="BJ207" s="188"/>
      <c r="BK207" s="188"/>
      <c r="BL207" s="188"/>
      <c r="BM207" s="188"/>
      <c r="BN207" s="188"/>
      <c r="BO207" s="188"/>
      <c r="BP207" s="188"/>
      <c r="BQ207" s="188"/>
      <c r="BR207" s="188"/>
      <c r="BS207" s="188"/>
      <c r="BT207" s="188"/>
      <c r="BU207" s="188"/>
      <c r="BV207" s="188"/>
    </row>
    <row r="208" spans="1:74" s="189" customFormat="1" ht="38.25" x14ac:dyDescent="0.2">
      <c r="A208" s="187" t="s">
        <v>734</v>
      </c>
      <c r="B208" s="129" t="s">
        <v>735</v>
      </c>
      <c r="C208" s="118">
        <f>+C202*0.881118%</f>
        <v>0</v>
      </c>
      <c r="D208" s="118">
        <f t="shared" ref="D208:N208" si="170">+D202*0.881118%</f>
        <v>0</v>
      </c>
      <c r="E208" s="118">
        <f t="shared" si="170"/>
        <v>0</v>
      </c>
      <c r="F208" s="118">
        <f t="shared" si="170"/>
        <v>0</v>
      </c>
      <c r="G208" s="118">
        <f t="shared" si="170"/>
        <v>0</v>
      </c>
      <c r="H208" s="118">
        <f t="shared" si="170"/>
        <v>0</v>
      </c>
      <c r="I208" s="118">
        <f t="shared" si="170"/>
        <v>0</v>
      </c>
      <c r="J208" s="118">
        <f t="shared" si="170"/>
        <v>0</v>
      </c>
      <c r="K208" s="118">
        <f t="shared" si="170"/>
        <v>0</v>
      </c>
      <c r="L208" s="118">
        <f t="shared" si="170"/>
        <v>0</v>
      </c>
      <c r="M208" s="118">
        <f t="shared" si="170"/>
        <v>0</v>
      </c>
      <c r="N208" s="118">
        <f t="shared" si="170"/>
        <v>0</v>
      </c>
      <c r="O208" s="131">
        <f t="shared" si="168"/>
        <v>0</v>
      </c>
      <c r="P208" s="188"/>
      <c r="Q208" s="188"/>
      <c r="R208" s="188"/>
      <c r="S208" s="188"/>
      <c r="T208" s="188"/>
      <c r="U208" s="188"/>
      <c r="V208" s="188"/>
      <c r="W208" s="188"/>
      <c r="X208" s="188"/>
      <c r="Y208" s="188"/>
      <c r="Z208" s="188"/>
      <c r="AA208" s="188"/>
      <c r="AB208" s="188"/>
      <c r="AC208" s="188"/>
      <c r="AD208" s="188"/>
      <c r="AE208" s="188"/>
      <c r="AF208" s="188"/>
      <c r="AG208" s="188"/>
      <c r="AH208" s="188"/>
      <c r="AI208" s="188"/>
      <c r="AJ208" s="188"/>
      <c r="AK208" s="188"/>
      <c r="AL208" s="188"/>
      <c r="AM208" s="188"/>
      <c r="AN208" s="188"/>
      <c r="AO208" s="188"/>
      <c r="AP208" s="188"/>
      <c r="AQ208" s="188"/>
      <c r="AR208" s="188"/>
      <c r="AS208" s="188"/>
      <c r="AT208" s="188"/>
      <c r="AU208" s="188"/>
      <c r="AV208" s="188"/>
      <c r="AW208" s="188"/>
      <c r="AX208" s="188"/>
      <c r="AY208" s="188"/>
      <c r="AZ208" s="188"/>
      <c r="BA208" s="188"/>
      <c r="BB208" s="188"/>
      <c r="BC208" s="188"/>
      <c r="BD208" s="188"/>
      <c r="BE208" s="188"/>
      <c r="BF208" s="188"/>
      <c r="BG208" s="188"/>
      <c r="BH208" s="188"/>
      <c r="BI208" s="188"/>
      <c r="BJ208" s="188"/>
      <c r="BK208" s="188"/>
      <c r="BL208" s="188"/>
      <c r="BM208" s="188"/>
      <c r="BN208" s="188"/>
      <c r="BO208" s="188"/>
      <c r="BP208" s="188"/>
      <c r="BQ208" s="188"/>
      <c r="BR208" s="188"/>
      <c r="BS208" s="188"/>
      <c r="BT208" s="188"/>
      <c r="BU208" s="188"/>
      <c r="BV208" s="188"/>
    </row>
    <row r="209" spans="1:74" s="189" customFormat="1" x14ac:dyDescent="0.2">
      <c r="A209" s="184" t="s">
        <v>1629</v>
      </c>
      <c r="B209" s="185" t="s">
        <v>1630</v>
      </c>
      <c r="C209" s="117">
        <f t="shared" ref="C209:N209" si="171">+C210</f>
        <v>0</v>
      </c>
      <c r="D209" s="117">
        <f t="shared" si="171"/>
        <v>0</v>
      </c>
      <c r="E209" s="117">
        <f t="shared" si="171"/>
        <v>0</v>
      </c>
      <c r="F209" s="117">
        <f t="shared" si="171"/>
        <v>0</v>
      </c>
      <c r="G209" s="117">
        <f t="shared" si="171"/>
        <v>0</v>
      </c>
      <c r="H209" s="117">
        <f t="shared" si="171"/>
        <v>0</v>
      </c>
      <c r="I209" s="117">
        <f t="shared" si="171"/>
        <v>0</v>
      </c>
      <c r="J209" s="117">
        <f t="shared" si="171"/>
        <v>0</v>
      </c>
      <c r="K209" s="117">
        <f t="shared" si="171"/>
        <v>0</v>
      </c>
      <c r="L209" s="117">
        <f t="shared" si="171"/>
        <v>0</v>
      </c>
      <c r="M209" s="117">
        <f t="shared" si="171"/>
        <v>0</v>
      </c>
      <c r="N209" s="117">
        <f t="shared" si="171"/>
        <v>0</v>
      </c>
      <c r="O209" s="131">
        <f t="shared" si="168"/>
        <v>0</v>
      </c>
      <c r="P209" s="188"/>
      <c r="Q209" s="188"/>
      <c r="R209" s="188"/>
      <c r="S209" s="188"/>
      <c r="T209" s="188"/>
      <c r="U209" s="188"/>
      <c r="V209" s="188"/>
      <c r="W209" s="188"/>
      <c r="X209" s="188"/>
      <c r="Y209" s="188"/>
      <c r="Z209" s="188"/>
      <c r="AA209" s="188"/>
      <c r="AB209" s="188"/>
      <c r="AC209" s="188"/>
      <c r="AD209" s="188"/>
      <c r="AE209" s="188"/>
      <c r="AF209" s="188"/>
      <c r="AG209" s="188"/>
      <c r="AH209" s="188"/>
      <c r="AI209" s="188"/>
      <c r="AJ209" s="188"/>
      <c r="AK209" s="188"/>
      <c r="AL209" s="188"/>
      <c r="AM209" s="188"/>
      <c r="AN209" s="188"/>
      <c r="AO209" s="188"/>
      <c r="AP209" s="188"/>
      <c r="AQ209" s="188"/>
      <c r="AR209" s="188"/>
      <c r="AS209" s="188"/>
      <c r="AT209" s="188"/>
      <c r="AU209" s="188"/>
      <c r="AV209" s="188"/>
      <c r="AW209" s="188"/>
      <c r="AX209" s="188"/>
      <c r="AY209" s="188"/>
      <c r="AZ209" s="188"/>
      <c r="BA209" s="188"/>
      <c r="BB209" s="188"/>
      <c r="BC209" s="188"/>
      <c r="BD209" s="188"/>
      <c r="BE209" s="188"/>
      <c r="BF209" s="188"/>
      <c r="BG209" s="188"/>
      <c r="BH209" s="188"/>
      <c r="BI209" s="188"/>
      <c r="BJ209" s="188"/>
      <c r="BK209" s="188"/>
      <c r="BL209" s="188"/>
      <c r="BM209" s="188"/>
      <c r="BN209" s="188"/>
      <c r="BO209" s="188"/>
      <c r="BP209" s="188"/>
      <c r="BQ209" s="188"/>
      <c r="BR209" s="188"/>
      <c r="BS209" s="188"/>
      <c r="BT209" s="188"/>
      <c r="BU209" s="188"/>
      <c r="BV209" s="188"/>
    </row>
    <row r="210" spans="1:74" s="126" customFormat="1" x14ac:dyDescent="0.2">
      <c r="A210" s="184" t="s">
        <v>1631</v>
      </c>
      <c r="B210" s="185" t="s">
        <v>1630</v>
      </c>
      <c r="C210" s="118"/>
      <c r="D210" s="118"/>
      <c r="E210" s="118"/>
      <c r="F210" s="118"/>
      <c r="G210" s="118"/>
      <c r="H210" s="118"/>
      <c r="I210" s="118"/>
      <c r="J210" s="118"/>
      <c r="K210" s="118"/>
      <c r="L210" s="118"/>
      <c r="M210" s="118"/>
      <c r="N210" s="118"/>
      <c r="O210" s="131">
        <f t="shared" si="168"/>
        <v>0</v>
      </c>
      <c r="P210" s="125"/>
      <c r="Q210" s="125"/>
      <c r="R210" s="125"/>
      <c r="S210" s="125"/>
      <c r="T210" s="125"/>
      <c r="U210" s="125"/>
      <c r="V210" s="125"/>
      <c r="W210" s="125"/>
      <c r="X210" s="125"/>
      <c r="Y210" s="125"/>
      <c r="Z210" s="125"/>
      <c r="AA210" s="125"/>
      <c r="AB210" s="125"/>
      <c r="AC210" s="125"/>
      <c r="AD210" s="125"/>
      <c r="AE210" s="125"/>
      <c r="AF210" s="125"/>
      <c r="AG210" s="125"/>
      <c r="AH210" s="125"/>
      <c r="AI210" s="125"/>
      <c r="AJ210" s="125"/>
      <c r="AK210" s="125"/>
      <c r="AL210" s="125"/>
      <c r="AM210" s="125"/>
      <c r="AN210" s="125"/>
      <c r="AO210" s="125"/>
      <c r="AP210" s="125"/>
      <c r="AQ210" s="125"/>
      <c r="AR210" s="125"/>
      <c r="AS210" s="125"/>
      <c r="AT210" s="125"/>
      <c r="AU210" s="125"/>
      <c r="AV210" s="125"/>
      <c r="AW210" s="125"/>
      <c r="AX210" s="125"/>
      <c r="AY210" s="125"/>
      <c r="AZ210" s="125"/>
      <c r="BA210" s="125"/>
      <c r="BB210" s="125"/>
      <c r="BC210" s="125"/>
      <c r="BD210" s="125"/>
      <c r="BE210" s="125"/>
      <c r="BF210" s="125"/>
      <c r="BG210" s="125"/>
      <c r="BH210" s="125"/>
      <c r="BI210" s="125"/>
      <c r="BJ210" s="125"/>
      <c r="BK210" s="125"/>
      <c r="BL210" s="125"/>
      <c r="BM210" s="125"/>
      <c r="BN210" s="125"/>
      <c r="BO210" s="125"/>
      <c r="BP210" s="125"/>
      <c r="BQ210" s="125"/>
      <c r="BR210" s="125"/>
      <c r="BS210" s="125"/>
      <c r="BT210" s="125"/>
      <c r="BU210" s="125"/>
      <c r="BV210" s="125"/>
    </row>
    <row r="211" spans="1:74" s="126" customFormat="1" x14ac:dyDescent="0.2">
      <c r="A211" s="184" t="s">
        <v>268</v>
      </c>
      <c r="B211" s="185" t="s">
        <v>269</v>
      </c>
      <c r="C211" s="117">
        <f t="shared" ref="C211:N211" si="172">+C212+C218</f>
        <v>0</v>
      </c>
      <c r="D211" s="117">
        <f t="shared" si="172"/>
        <v>0</v>
      </c>
      <c r="E211" s="117">
        <f t="shared" si="172"/>
        <v>0</v>
      </c>
      <c r="F211" s="117">
        <f t="shared" si="172"/>
        <v>0</v>
      </c>
      <c r="G211" s="117">
        <f t="shared" si="172"/>
        <v>0</v>
      </c>
      <c r="H211" s="117">
        <f t="shared" si="172"/>
        <v>0</v>
      </c>
      <c r="I211" s="117">
        <f t="shared" si="172"/>
        <v>0</v>
      </c>
      <c r="J211" s="117">
        <f t="shared" si="172"/>
        <v>0</v>
      </c>
      <c r="K211" s="117">
        <f t="shared" si="172"/>
        <v>0</v>
      </c>
      <c r="L211" s="117">
        <f t="shared" si="172"/>
        <v>0</v>
      </c>
      <c r="M211" s="117">
        <f t="shared" si="172"/>
        <v>4218135921.8600001</v>
      </c>
      <c r="N211" s="117">
        <f t="shared" si="172"/>
        <v>0</v>
      </c>
      <c r="O211" s="131">
        <f t="shared" si="168"/>
        <v>4218135921.8600001</v>
      </c>
      <c r="P211" s="125"/>
      <c r="Q211" s="125"/>
      <c r="R211" s="125"/>
      <c r="S211" s="125"/>
      <c r="T211" s="125"/>
      <c r="U211" s="125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5"/>
      <c r="AK211" s="125"/>
      <c r="AL211" s="125"/>
      <c r="AM211" s="125"/>
      <c r="AN211" s="125"/>
      <c r="AO211" s="125"/>
      <c r="AP211" s="125"/>
      <c r="AQ211" s="125"/>
      <c r="AR211" s="125"/>
      <c r="AS211" s="125"/>
      <c r="AT211" s="125"/>
      <c r="AU211" s="125"/>
      <c r="AV211" s="125"/>
      <c r="AW211" s="125"/>
      <c r="AX211" s="125"/>
      <c r="AY211" s="125"/>
      <c r="AZ211" s="125"/>
      <c r="BA211" s="125"/>
      <c r="BB211" s="125"/>
      <c r="BC211" s="125"/>
      <c r="BD211" s="125"/>
      <c r="BE211" s="125"/>
      <c r="BF211" s="125"/>
      <c r="BG211" s="125"/>
      <c r="BH211" s="125"/>
      <c r="BI211" s="125"/>
      <c r="BJ211" s="125"/>
      <c r="BK211" s="125"/>
      <c r="BL211" s="125"/>
      <c r="BM211" s="125"/>
      <c r="BN211" s="125"/>
      <c r="BO211" s="125"/>
      <c r="BP211" s="125"/>
      <c r="BQ211" s="125"/>
      <c r="BR211" s="125"/>
      <c r="BS211" s="125"/>
      <c r="BT211" s="125"/>
      <c r="BU211" s="125"/>
      <c r="BV211" s="125"/>
    </row>
    <row r="212" spans="1:74" s="126" customFormat="1" x14ac:dyDescent="0.2">
      <c r="A212" s="184" t="s">
        <v>736</v>
      </c>
      <c r="B212" s="185" t="s">
        <v>737</v>
      </c>
      <c r="C212" s="117">
        <f t="shared" ref="C212:N212" si="173">+C213+C216</f>
        <v>0</v>
      </c>
      <c r="D212" s="117">
        <f t="shared" si="173"/>
        <v>0</v>
      </c>
      <c r="E212" s="117">
        <f t="shared" si="173"/>
        <v>0</v>
      </c>
      <c r="F212" s="117">
        <f t="shared" si="173"/>
        <v>0</v>
      </c>
      <c r="G212" s="117">
        <f t="shared" si="173"/>
        <v>0</v>
      </c>
      <c r="H212" s="117">
        <f t="shared" si="173"/>
        <v>0</v>
      </c>
      <c r="I212" s="117">
        <f t="shared" si="173"/>
        <v>0</v>
      </c>
      <c r="J212" s="117">
        <f t="shared" si="173"/>
        <v>0</v>
      </c>
      <c r="K212" s="117">
        <f t="shared" si="173"/>
        <v>0</v>
      </c>
      <c r="L212" s="117">
        <f t="shared" si="173"/>
        <v>0</v>
      </c>
      <c r="M212" s="117">
        <f t="shared" si="173"/>
        <v>888547888.13999999</v>
      </c>
      <c r="N212" s="117">
        <f t="shared" si="173"/>
        <v>0</v>
      </c>
      <c r="O212" s="131">
        <f t="shared" si="168"/>
        <v>888547888.13999999</v>
      </c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  <c r="AU212" s="125"/>
      <c r="AV212" s="125"/>
      <c r="AW212" s="125"/>
      <c r="AX212" s="125"/>
      <c r="AY212" s="125"/>
      <c r="AZ212" s="125"/>
      <c r="BA212" s="125"/>
      <c r="BB212" s="125"/>
      <c r="BC212" s="125"/>
      <c r="BD212" s="125"/>
      <c r="BE212" s="125"/>
      <c r="BF212" s="125"/>
      <c r="BG212" s="125"/>
      <c r="BH212" s="125"/>
      <c r="BI212" s="125"/>
      <c r="BJ212" s="125"/>
      <c r="BK212" s="125"/>
      <c r="BL212" s="125"/>
      <c r="BM212" s="125"/>
      <c r="BN212" s="125"/>
      <c r="BO212" s="125"/>
      <c r="BP212" s="125"/>
      <c r="BQ212" s="125"/>
      <c r="BR212" s="125"/>
      <c r="BS212" s="125"/>
      <c r="BT212" s="125"/>
      <c r="BU212" s="125"/>
      <c r="BV212" s="125"/>
    </row>
    <row r="213" spans="1:74" s="189" customFormat="1" x14ac:dyDescent="0.2">
      <c r="A213" s="184" t="s">
        <v>738</v>
      </c>
      <c r="B213" s="129" t="s">
        <v>739</v>
      </c>
      <c r="C213" s="117">
        <f t="shared" ref="C213:N214" si="174">+C214</f>
        <v>0</v>
      </c>
      <c r="D213" s="117">
        <f t="shared" si="174"/>
        <v>0</v>
      </c>
      <c r="E213" s="117">
        <f t="shared" si="174"/>
        <v>0</v>
      </c>
      <c r="F213" s="117">
        <f t="shared" si="174"/>
        <v>0</v>
      </c>
      <c r="G213" s="117">
        <f t="shared" si="174"/>
        <v>0</v>
      </c>
      <c r="H213" s="117">
        <f t="shared" si="174"/>
        <v>0</v>
      </c>
      <c r="I213" s="117">
        <f t="shared" si="174"/>
        <v>0</v>
      </c>
      <c r="J213" s="117">
        <f t="shared" si="174"/>
        <v>0</v>
      </c>
      <c r="K213" s="117">
        <f t="shared" si="174"/>
        <v>0</v>
      </c>
      <c r="L213" s="117">
        <f t="shared" si="174"/>
        <v>0</v>
      </c>
      <c r="M213" s="117">
        <f t="shared" si="174"/>
        <v>0</v>
      </c>
      <c r="N213" s="117">
        <f t="shared" si="174"/>
        <v>0</v>
      </c>
      <c r="O213" s="131">
        <f t="shared" si="168"/>
        <v>0</v>
      </c>
      <c r="P213" s="188"/>
      <c r="Q213" s="188"/>
      <c r="R213" s="188"/>
      <c r="S213" s="188"/>
      <c r="T213" s="188"/>
      <c r="U213" s="188"/>
      <c r="V213" s="188"/>
      <c r="W213" s="188"/>
      <c r="X213" s="188"/>
      <c r="Y213" s="188"/>
      <c r="Z213" s="188"/>
      <c r="AA213" s="188"/>
      <c r="AB213" s="188"/>
      <c r="AC213" s="188"/>
      <c r="AD213" s="188"/>
      <c r="AE213" s="188"/>
      <c r="AF213" s="188"/>
      <c r="AG213" s="188"/>
      <c r="AH213" s="188"/>
      <c r="AI213" s="188"/>
      <c r="AJ213" s="188"/>
      <c r="AK213" s="188"/>
      <c r="AL213" s="188"/>
      <c r="AM213" s="188"/>
      <c r="AN213" s="188"/>
      <c r="AO213" s="188"/>
      <c r="AP213" s="188"/>
      <c r="AQ213" s="188"/>
      <c r="AR213" s="188"/>
      <c r="AS213" s="188"/>
      <c r="AT213" s="188"/>
      <c r="AU213" s="188"/>
      <c r="AV213" s="188"/>
      <c r="AW213" s="188"/>
      <c r="AX213" s="188"/>
      <c r="AY213" s="188"/>
      <c r="AZ213" s="188"/>
      <c r="BA213" s="188"/>
      <c r="BB213" s="188"/>
      <c r="BC213" s="188"/>
      <c r="BD213" s="188"/>
      <c r="BE213" s="188"/>
      <c r="BF213" s="188"/>
      <c r="BG213" s="188"/>
      <c r="BH213" s="188"/>
      <c r="BI213" s="188"/>
      <c r="BJ213" s="188"/>
      <c r="BK213" s="188"/>
      <c r="BL213" s="188"/>
      <c r="BM213" s="188"/>
      <c r="BN213" s="188"/>
      <c r="BO213" s="188"/>
      <c r="BP213" s="188"/>
      <c r="BQ213" s="188"/>
      <c r="BR213" s="188"/>
      <c r="BS213" s="188"/>
      <c r="BT213" s="188"/>
      <c r="BU213" s="188"/>
      <c r="BV213" s="188"/>
    </row>
    <row r="214" spans="1:74" s="189" customFormat="1" ht="25.5" x14ac:dyDescent="0.2">
      <c r="A214" s="184" t="s">
        <v>740</v>
      </c>
      <c r="B214" s="185" t="s">
        <v>741</v>
      </c>
      <c r="C214" s="117">
        <f t="shared" si="174"/>
        <v>0</v>
      </c>
      <c r="D214" s="117">
        <f t="shared" si="174"/>
        <v>0</v>
      </c>
      <c r="E214" s="117">
        <f t="shared" si="174"/>
        <v>0</v>
      </c>
      <c r="F214" s="117">
        <f t="shared" si="174"/>
        <v>0</v>
      </c>
      <c r="G214" s="117">
        <f t="shared" si="174"/>
        <v>0</v>
      </c>
      <c r="H214" s="117">
        <f t="shared" si="174"/>
        <v>0</v>
      </c>
      <c r="I214" s="117">
        <f t="shared" si="174"/>
        <v>0</v>
      </c>
      <c r="J214" s="117">
        <f t="shared" si="174"/>
        <v>0</v>
      </c>
      <c r="K214" s="117">
        <f t="shared" si="174"/>
        <v>0</v>
      </c>
      <c r="L214" s="117">
        <f t="shared" si="174"/>
        <v>0</v>
      </c>
      <c r="M214" s="117">
        <f t="shared" si="174"/>
        <v>0</v>
      </c>
      <c r="N214" s="117">
        <f t="shared" si="174"/>
        <v>0</v>
      </c>
      <c r="O214" s="131">
        <f t="shared" si="168"/>
        <v>0</v>
      </c>
      <c r="P214" s="188"/>
      <c r="Q214" s="188"/>
      <c r="R214" s="188"/>
      <c r="S214" s="188"/>
      <c r="T214" s="188"/>
      <c r="U214" s="188"/>
      <c r="V214" s="188"/>
      <c r="W214" s="188"/>
      <c r="X214" s="188"/>
      <c r="Y214" s="188"/>
      <c r="Z214" s="188"/>
      <c r="AA214" s="188"/>
      <c r="AB214" s="188"/>
      <c r="AC214" s="188"/>
      <c r="AD214" s="188"/>
      <c r="AE214" s="188"/>
      <c r="AF214" s="188"/>
      <c r="AG214" s="188"/>
      <c r="AH214" s="188"/>
      <c r="AI214" s="188"/>
      <c r="AJ214" s="188"/>
      <c r="AK214" s="188"/>
      <c r="AL214" s="188"/>
      <c r="AM214" s="188"/>
      <c r="AN214" s="188"/>
      <c r="AO214" s="188"/>
      <c r="AP214" s="188"/>
      <c r="AQ214" s="188"/>
      <c r="AR214" s="188"/>
      <c r="AS214" s="188"/>
      <c r="AT214" s="188"/>
      <c r="AU214" s="188"/>
      <c r="AV214" s="188"/>
      <c r="AW214" s="188"/>
      <c r="AX214" s="188"/>
      <c r="AY214" s="188"/>
      <c r="AZ214" s="188"/>
      <c r="BA214" s="188"/>
      <c r="BB214" s="188"/>
      <c r="BC214" s="188"/>
      <c r="BD214" s="188"/>
      <c r="BE214" s="188"/>
      <c r="BF214" s="188"/>
      <c r="BG214" s="188"/>
      <c r="BH214" s="188"/>
      <c r="BI214" s="188"/>
      <c r="BJ214" s="188"/>
      <c r="BK214" s="188"/>
      <c r="BL214" s="188"/>
      <c r="BM214" s="188"/>
      <c r="BN214" s="188"/>
      <c r="BO214" s="188"/>
      <c r="BP214" s="188"/>
      <c r="BQ214" s="188"/>
      <c r="BR214" s="188"/>
      <c r="BS214" s="188"/>
      <c r="BT214" s="188"/>
      <c r="BU214" s="188"/>
      <c r="BV214" s="188"/>
    </row>
    <row r="215" spans="1:74" s="189" customFormat="1" ht="38.25" x14ac:dyDescent="0.2">
      <c r="A215" s="187" t="s">
        <v>742</v>
      </c>
      <c r="B215" s="129" t="s">
        <v>743</v>
      </c>
      <c r="C215" s="118"/>
      <c r="D215" s="118"/>
      <c r="E215" s="118"/>
      <c r="F215" s="118"/>
      <c r="G215" s="118"/>
      <c r="H215" s="118"/>
      <c r="I215" s="118"/>
      <c r="J215" s="118"/>
      <c r="K215" s="118"/>
      <c r="L215" s="118"/>
      <c r="M215" s="118"/>
      <c r="N215" s="118"/>
      <c r="O215" s="131">
        <f t="shared" si="168"/>
        <v>0</v>
      </c>
      <c r="P215" s="188"/>
      <c r="Q215" s="188"/>
      <c r="R215" s="188"/>
      <c r="S215" s="188"/>
      <c r="T215" s="188"/>
      <c r="U215" s="188"/>
      <c r="V215" s="188"/>
      <c r="W215" s="188"/>
      <c r="X215" s="188"/>
      <c r="Y215" s="188"/>
      <c r="Z215" s="188"/>
      <c r="AA215" s="188"/>
      <c r="AB215" s="188"/>
      <c r="AC215" s="188"/>
      <c r="AD215" s="188"/>
      <c r="AE215" s="188"/>
      <c r="AF215" s="188"/>
      <c r="AG215" s="188"/>
      <c r="AH215" s="188"/>
      <c r="AI215" s="188"/>
      <c r="AJ215" s="188"/>
      <c r="AK215" s="188"/>
      <c r="AL215" s="188"/>
      <c r="AM215" s="188"/>
      <c r="AN215" s="188"/>
      <c r="AO215" s="188"/>
      <c r="AP215" s="188"/>
      <c r="AQ215" s="188"/>
      <c r="AR215" s="188"/>
      <c r="AS215" s="188"/>
      <c r="AT215" s="188"/>
      <c r="AU215" s="188"/>
      <c r="AV215" s="188"/>
      <c r="AW215" s="188"/>
      <c r="AX215" s="188"/>
      <c r="AY215" s="188"/>
      <c r="AZ215" s="188"/>
      <c r="BA215" s="188"/>
      <c r="BB215" s="188"/>
      <c r="BC215" s="188"/>
      <c r="BD215" s="188"/>
      <c r="BE215" s="188"/>
      <c r="BF215" s="188"/>
      <c r="BG215" s="188"/>
      <c r="BH215" s="188"/>
      <c r="BI215" s="188"/>
      <c r="BJ215" s="188"/>
      <c r="BK215" s="188"/>
      <c r="BL215" s="188"/>
      <c r="BM215" s="188"/>
      <c r="BN215" s="188"/>
      <c r="BO215" s="188"/>
      <c r="BP215" s="188"/>
      <c r="BQ215" s="188"/>
      <c r="BR215" s="188"/>
      <c r="BS215" s="188"/>
      <c r="BT215" s="188"/>
      <c r="BU215" s="188"/>
      <c r="BV215" s="188"/>
    </row>
    <row r="216" spans="1:74" s="189" customFormat="1" x14ac:dyDescent="0.2">
      <c r="A216" s="124" t="s">
        <v>1179</v>
      </c>
      <c r="B216" s="130" t="s">
        <v>1180</v>
      </c>
      <c r="C216" s="117">
        <f>+C217</f>
        <v>0</v>
      </c>
      <c r="D216" s="117">
        <f t="shared" ref="D216:N216" si="175">+D217</f>
        <v>0</v>
      </c>
      <c r="E216" s="117">
        <f t="shared" si="175"/>
        <v>0</v>
      </c>
      <c r="F216" s="117">
        <f t="shared" si="175"/>
        <v>0</v>
      </c>
      <c r="G216" s="117">
        <f t="shared" si="175"/>
        <v>0</v>
      </c>
      <c r="H216" s="117">
        <f t="shared" si="175"/>
        <v>0</v>
      </c>
      <c r="I216" s="117">
        <f t="shared" si="175"/>
        <v>0</v>
      </c>
      <c r="J216" s="117">
        <f t="shared" si="175"/>
        <v>0</v>
      </c>
      <c r="K216" s="117">
        <f t="shared" si="175"/>
        <v>0</v>
      </c>
      <c r="L216" s="117">
        <f t="shared" si="175"/>
        <v>0</v>
      </c>
      <c r="M216" s="117">
        <f t="shared" si="175"/>
        <v>888547888.13999999</v>
      </c>
      <c r="N216" s="117">
        <f t="shared" si="175"/>
        <v>0</v>
      </c>
      <c r="O216" s="131">
        <f t="shared" si="168"/>
        <v>888547888.13999999</v>
      </c>
      <c r="P216" s="188"/>
      <c r="Q216" s="188"/>
      <c r="R216" s="188"/>
      <c r="S216" s="188"/>
      <c r="T216" s="188"/>
      <c r="U216" s="188"/>
      <c r="V216" s="188"/>
      <c r="W216" s="188"/>
      <c r="X216" s="188"/>
      <c r="Y216" s="188"/>
      <c r="Z216" s="188"/>
      <c r="AA216" s="188"/>
      <c r="AB216" s="188"/>
      <c r="AC216" s="188"/>
      <c r="AD216" s="188"/>
      <c r="AE216" s="188"/>
      <c r="AF216" s="188"/>
      <c r="AG216" s="188"/>
      <c r="AH216" s="188"/>
      <c r="AI216" s="188"/>
      <c r="AJ216" s="188"/>
      <c r="AK216" s="188"/>
      <c r="AL216" s="188"/>
      <c r="AM216" s="188"/>
      <c r="AN216" s="188"/>
      <c r="AO216" s="188"/>
      <c r="AP216" s="188"/>
      <c r="AQ216" s="188"/>
      <c r="AR216" s="188"/>
      <c r="AS216" s="188"/>
      <c r="AT216" s="188"/>
      <c r="AU216" s="188"/>
      <c r="AV216" s="188"/>
      <c r="AW216" s="188"/>
      <c r="AX216" s="188"/>
      <c r="AY216" s="188"/>
      <c r="AZ216" s="188"/>
      <c r="BA216" s="188"/>
      <c r="BB216" s="188"/>
      <c r="BC216" s="188"/>
      <c r="BD216" s="188"/>
      <c r="BE216" s="188"/>
      <c r="BF216" s="188"/>
      <c r="BG216" s="188"/>
      <c r="BH216" s="188"/>
      <c r="BI216" s="188"/>
      <c r="BJ216" s="188"/>
      <c r="BK216" s="188"/>
      <c r="BL216" s="188"/>
      <c r="BM216" s="188"/>
      <c r="BN216" s="188"/>
      <c r="BO216" s="188"/>
      <c r="BP216" s="188"/>
      <c r="BQ216" s="188"/>
      <c r="BR216" s="188"/>
      <c r="BS216" s="188"/>
      <c r="BT216" s="188"/>
      <c r="BU216" s="188"/>
      <c r="BV216" s="188"/>
    </row>
    <row r="217" spans="1:74" s="189" customFormat="1" x14ac:dyDescent="0.2">
      <c r="A217" s="199" t="s">
        <v>1181</v>
      </c>
      <c r="B217" s="200" t="s">
        <v>1182</v>
      </c>
      <c r="C217" s="118"/>
      <c r="D217" s="118"/>
      <c r="E217" s="118"/>
      <c r="F217" s="118"/>
      <c r="G217" s="118"/>
      <c r="H217" s="118"/>
      <c r="I217" s="118"/>
      <c r="J217" s="118"/>
      <c r="K217" s="118"/>
      <c r="L217" s="118"/>
      <c r="M217" s="118">
        <v>888547888.13999999</v>
      </c>
      <c r="N217" s="118"/>
      <c r="O217" s="375">
        <f t="shared" si="168"/>
        <v>888547888.13999999</v>
      </c>
      <c r="P217" s="188"/>
      <c r="Q217" s="188"/>
      <c r="R217" s="188"/>
      <c r="S217" s="188"/>
      <c r="T217" s="188"/>
      <c r="U217" s="188"/>
      <c r="V217" s="188"/>
      <c r="W217" s="188"/>
      <c r="X217" s="188"/>
      <c r="Y217" s="188"/>
      <c r="Z217" s="188"/>
      <c r="AA217" s="188"/>
      <c r="AB217" s="188"/>
      <c r="AC217" s="188"/>
      <c r="AD217" s="188"/>
      <c r="AE217" s="188"/>
      <c r="AF217" s="188"/>
      <c r="AG217" s="188"/>
      <c r="AH217" s="188"/>
      <c r="AI217" s="188"/>
      <c r="AJ217" s="188"/>
      <c r="AK217" s="188"/>
      <c r="AL217" s="188"/>
      <c r="AM217" s="188"/>
      <c r="AN217" s="188"/>
      <c r="AO217" s="188"/>
      <c r="AP217" s="188"/>
      <c r="AQ217" s="188"/>
      <c r="AR217" s="188"/>
      <c r="AS217" s="188"/>
      <c r="AT217" s="188"/>
      <c r="AU217" s="188"/>
      <c r="AV217" s="188"/>
      <c r="AW217" s="188"/>
      <c r="AX217" s="188"/>
      <c r="AY217" s="188"/>
      <c r="AZ217" s="188"/>
      <c r="BA217" s="188"/>
      <c r="BB217" s="188"/>
      <c r="BC217" s="188"/>
      <c r="BD217" s="188"/>
      <c r="BE217" s="188"/>
      <c r="BF217" s="188"/>
      <c r="BG217" s="188"/>
      <c r="BH217" s="188"/>
      <c r="BI217" s="188"/>
      <c r="BJ217" s="188"/>
      <c r="BK217" s="188"/>
      <c r="BL217" s="188"/>
      <c r="BM217" s="188"/>
      <c r="BN217" s="188"/>
      <c r="BO217" s="188"/>
      <c r="BP217" s="188"/>
      <c r="BQ217" s="188"/>
      <c r="BR217" s="188"/>
      <c r="BS217" s="188"/>
      <c r="BT217" s="188"/>
      <c r="BU217" s="188"/>
      <c r="BV217" s="188"/>
    </row>
    <row r="218" spans="1:74" s="189" customFormat="1" x14ac:dyDescent="0.2">
      <c r="A218" s="124" t="s">
        <v>270</v>
      </c>
      <c r="B218" s="130" t="s">
        <v>96</v>
      </c>
      <c r="C218" s="117">
        <f t="shared" ref="C218:N218" si="176">+C219</f>
        <v>0</v>
      </c>
      <c r="D218" s="117">
        <f t="shared" si="176"/>
        <v>0</v>
      </c>
      <c r="E218" s="117">
        <f t="shared" si="176"/>
        <v>0</v>
      </c>
      <c r="F218" s="117">
        <f t="shared" si="176"/>
        <v>0</v>
      </c>
      <c r="G218" s="117">
        <f t="shared" si="176"/>
        <v>0</v>
      </c>
      <c r="H218" s="117">
        <f t="shared" si="176"/>
        <v>0</v>
      </c>
      <c r="I218" s="117">
        <f t="shared" si="176"/>
        <v>0</v>
      </c>
      <c r="J218" s="117">
        <f t="shared" si="176"/>
        <v>0</v>
      </c>
      <c r="K218" s="117">
        <f t="shared" si="176"/>
        <v>0</v>
      </c>
      <c r="L218" s="117">
        <f t="shared" si="176"/>
        <v>0</v>
      </c>
      <c r="M218" s="117">
        <f t="shared" si="176"/>
        <v>3329588033.7200003</v>
      </c>
      <c r="N218" s="117">
        <f t="shared" si="176"/>
        <v>0</v>
      </c>
      <c r="O218" s="131">
        <f t="shared" si="168"/>
        <v>3329588033.7200003</v>
      </c>
      <c r="P218" s="188"/>
      <c r="Q218" s="188"/>
      <c r="R218" s="188"/>
      <c r="S218" s="188"/>
      <c r="T218" s="188"/>
      <c r="U218" s="188"/>
      <c r="V218" s="188"/>
      <c r="W218" s="188"/>
      <c r="X218" s="188"/>
      <c r="Y218" s="188"/>
      <c r="Z218" s="188"/>
      <c r="AA218" s="188"/>
      <c r="AB218" s="188"/>
      <c r="AC218" s="188"/>
      <c r="AD218" s="188"/>
      <c r="AE218" s="188"/>
      <c r="AF218" s="188"/>
      <c r="AG218" s="188"/>
      <c r="AH218" s="188"/>
      <c r="AI218" s="188"/>
      <c r="AJ218" s="188"/>
      <c r="AK218" s="188"/>
      <c r="AL218" s="188"/>
      <c r="AM218" s="188"/>
      <c r="AN218" s="188"/>
      <c r="AO218" s="188"/>
      <c r="AP218" s="188"/>
      <c r="AQ218" s="188"/>
      <c r="AR218" s="188"/>
      <c r="AS218" s="188"/>
      <c r="AT218" s="188"/>
      <c r="AU218" s="188"/>
      <c r="AV218" s="188"/>
      <c r="AW218" s="188"/>
      <c r="AX218" s="188"/>
      <c r="AY218" s="188"/>
      <c r="AZ218" s="188"/>
      <c r="BA218" s="188"/>
      <c r="BB218" s="188"/>
      <c r="BC218" s="188"/>
      <c r="BD218" s="188"/>
      <c r="BE218" s="188"/>
      <c r="BF218" s="188"/>
      <c r="BG218" s="188"/>
      <c r="BH218" s="188"/>
      <c r="BI218" s="188"/>
      <c r="BJ218" s="188"/>
      <c r="BK218" s="188"/>
      <c r="BL218" s="188"/>
      <c r="BM218" s="188"/>
      <c r="BN218" s="188"/>
      <c r="BO218" s="188"/>
      <c r="BP218" s="188"/>
      <c r="BQ218" s="188"/>
      <c r="BR218" s="188"/>
      <c r="BS218" s="188"/>
      <c r="BT218" s="188"/>
      <c r="BU218" s="188"/>
      <c r="BV218" s="188"/>
    </row>
    <row r="219" spans="1:74" s="126" customFormat="1" x14ac:dyDescent="0.2">
      <c r="A219" s="124" t="s">
        <v>271</v>
      </c>
      <c r="B219" s="130" t="s">
        <v>97</v>
      </c>
      <c r="C219" s="117">
        <f>+C220+C228+C230+C232</f>
        <v>0</v>
      </c>
      <c r="D219" s="117">
        <f t="shared" ref="D219:N219" si="177">+D220+D228+D230+D232</f>
        <v>0</v>
      </c>
      <c r="E219" s="117">
        <f t="shared" si="177"/>
        <v>0</v>
      </c>
      <c r="F219" s="117">
        <f t="shared" si="177"/>
        <v>0</v>
      </c>
      <c r="G219" s="117">
        <f t="shared" si="177"/>
        <v>0</v>
      </c>
      <c r="H219" s="117">
        <f t="shared" si="177"/>
        <v>0</v>
      </c>
      <c r="I219" s="117">
        <f t="shared" si="177"/>
        <v>0</v>
      </c>
      <c r="J219" s="117">
        <f t="shared" si="177"/>
        <v>0</v>
      </c>
      <c r="K219" s="117">
        <f t="shared" si="177"/>
        <v>0</v>
      </c>
      <c r="L219" s="117">
        <f t="shared" si="177"/>
        <v>0</v>
      </c>
      <c r="M219" s="117">
        <f t="shared" si="177"/>
        <v>3329588033.7200003</v>
      </c>
      <c r="N219" s="117">
        <f t="shared" si="177"/>
        <v>0</v>
      </c>
      <c r="O219" s="131">
        <f t="shared" si="168"/>
        <v>3329588033.7200003</v>
      </c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  <c r="AU219" s="125"/>
      <c r="AV219" s="125"/>
      <c r="AW219" s="125"/>
      <c r="AX219" s="125"/>
      <c r="AY219" s="125"/>
      <c r="AZ219" s="125"/>
      <c r="BA219" s="125"/>
      <c r="BB219" s="125"/>
      <c r="BC219" s="125"/>
      <c r="BD219" s="125"/>
      <c r="BE219" s="125"/>
      <c r="BF219" s="125"/>
      <c r="BG219" s="125"/>
      <c r="BH219" s="125"/>
      <c r="BI219" s="125"/>
      <c r="BJ219" s="125"/>
      <c r="BK219" s="125"/>
      <c r="BL219" s="125"/>
      <c r="BM219" s="125"/>
      <c r="BN219" s="125"/>
      <c r="BO219" s="125"/>
      <c r="BP219" s="125"/>
      <c r="BQ219" s="125"/>
      <c r="BR219" s="125"/>
      <c r="BS219" s="125"/>
      <c r="BT219" s="125"/>
      <c r="BU219" s="125"/>
      <c r="BV219" s="125"/>
    </row>
    <row r="220" spans="1:74" s="126" customFormat="1" ht="25.5" x14ac:dyDescent="0.2">
      <c r="A220" s="124" t="s">
        <v>272</v>
      </c>
      <c r="B220" s="130" t="s">
        <v>98</v>
      </c>
      <c r="C220" s="117">
        <f>+C221+C225</f>
        <v>0</v>
      </c>
      <c r="D220" s="117">
        <f t="shared" ref="D220:N220" si="178">+D221+D225</f>
        <v>0</v>
      </c>
      <c r="E220" s="117">
        <f t="shared" si="178"/>
        <v>0</v>
      </c>
      <c r="F220" s="117">
        <f t="shared" si="178"/>
        <v>0</v>
      </c>
      <c r="G220" s="117">
        <f t="shared" si="178"/>
        <v>0</v>
      </c>
      <c r="H220" s="117">
        <f t="shared" si="178"/>
        <v>0</v>
      </c>
      <c r="I220" s="117">
        <f t="shared" si="178"/>
        <v>0</v>
      </c>
      <c r="J220" s="117">
        <f t="shared" si="178"/>
        <v>0</v>
      </c>
      <c r="K220" s="117">
        <f t="shared" si="178"/>
        <v>0</v>
      </c>
      <c r="L220" s="117">
        <f t="shared" si="178"/>
        <v>0</v>
      </c>
      <c r="M220" s="117">
        <f t="shared" si="178"/>
        <v>1338425955</v>
      </c>
      <c r="N220" s="117">
        <f t="shared" si="178"/>
        <v>0</v>
      </c>
      <c r="O220" s="131">
        <f t="shared" si="168"/>
        <v>1338425955</v>
      </c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  <c r="AU220" s="125"/>
      <c r="AV220" s="125"/>
      <c r="AW220" s="125"/>
      <c r="AX220" s="125"/>
      <c r="AY220" s="125"/>
      <c r="AZ220" s="125"/>
      <c r="BA220" s="125"/>
      <c r="BB220" s="125"/>
      <c r="BC220" s="125"/>
      <c r="BD220" s="125"/>
      <c r="BE220" s="125"/>
      <c r="BF220" s="125"/>
      <c r="BG220" s="125"/>
      <c r="BH220" s="125"/>
      <c r="BI220" s="125"/>
      <c r="BJ220" s="125"/>
      <c r="BK220" s="125"/>
      <c r="BL220" s="125"/>
      <c r="BM220" s="125"/>
      <c r="BN220" s="125"/>
      <c r="BO220" s="125"/>
      <c r="BP220" s="125"/>
      <c r="BQ220" s="125"/>
      <c r="BR220" s="125"/>
      <c r="BS220" s="125"/>
      <c r="BT220" s="125"/>
      <c r="BU220" s="125"/>
      <c r="BV220" s="125"/>
    </row>
    <row r="221" spans="1:74" s="126" customFormat="1" ht="25.5" x14ac:dyDescent="0.2">
      <c r="A221" s="124" t="s">
        <v>877</v>
      </c>
      <c r="B221" s="130" t="s">
        <v>1632</v>
      </c>
      <c r="C221" s="117">
        <f t="shared" ref="C221:N221" si="179">+C222</f>
        <v>0</v>
      </c>
      <c r="D221" s="117">
        <f t="shared" si="179"/>
        <v>0</v>
      </c>
      <c r="E221" s="117">
        <f t="shared" si="179"/>
        <v>0</v>
      </c>
      <c r="F221" s="117">
        <f t="shared" si="179"/>
        <v>0</v>
      </c>
      <c r="G221" s="117">
        <f t="shared" si="179"/>
        <v>0</v>
      </c>
      <c r="H221" s="117">
        <f t="shared" si="179"/>
        <v>0</v>
      </c>
      <c r="I221" s="117">
        <f t="shared" si="179"/>
        <v>0</v>
      </c>
      <c r="J221" s="117">
        <f t="shared" si="179"/>
        <v>0</v>
      </c>
      <c r="K221" s="117">
        <f t="shared" si="179"/>
        <v>0</v>
      </c>
      <c r="L221" s="117">
        <f t="shared" si="179"/>
        <v>0</v>
      </c>
      <c r="M221" s="117">
        <f t="shared" si="179"/>
        <v>0</v>
      </c>
      <c r="N221" s="117">
        <f t="shared" si="179"/>
        <v>0</v>
      </c>
      <c r="O221" s="131">
        <f t="shared" si="168"/>
        <v>0</v>
      </c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  <c r="AU221" s="125"/>
      <c r="AV221" s="125"/>
      <c r="AW221" s="125"/>
      <c r="AX221" s="125"/>
      <c r="AY221" s="125"/>
      <c r="AZ221" s="125"/>
      <c r="BA221" s="125"/>
      <c r="BB221" s="125"/>
      <c r="BC221" s="125"/>
      <c r="BD221" s="125"/>
      <c r="BE221" s="125"/>
      <c r="BF221" s="125"/>
      <c r="BG221" s="125"/>
      <c r="BH221" s="125"/>
      <c r="BI221" s="125"/>
      <c r="BJ221" s="125"/>
      <c r="BK221" s="125"/>
      <c r="BL221" s="125"/>
      <c r="BM221" s="125"/>
      <c r="BN221" s="125"/>
      <c r="BO221" s="125"/>
      <c r="BP221" s="125"/>
      <c r="BQ221" s="125"/>
      <c r="BR221" s="125"/>
      <c r="BS221" s="125"/>
      <c r="BT221" s="125"/>
      <c r="BU221" s="125"/>
      <c r="BV221" s="125"/>
    </row>
    <row r="222" spans="1:74" s="126" customFormat="1" x14ac:dyDescent="0.2">
      <c r="A222" s="124" t="s">
        <v>1633</v>
      </c>
      <c r="B222" s="130" t="s">
        <v>744</v>
      </c>
      <c r="C222" s="117">
        <f t="shared" ref="C222:N222" si="180">SUM(C223:C224)</f>
        <v>0</v>
      </c>
      <c r="D222" s="117">
        <f t="shared" si="180"/>
        <v>0</v>
      </c>
      <c r="E222" s="117">
        <f t="shared" si="180"/>
        <v>0</v>
      </c>
      <c r="F222" s="117">
        <f t="shared" si="180"/>
        <v>0</v>
      </c>
      <c r="G222" s="117">
        <f t="shared" si="180"/>
        <v>0</v>
      </c>
      <c r="H222" s="117">
        <f t="shared" si="180"/>
        <v>0</v>
      </c>
      <c r="I222" s="117">
        <f t="shared" si="180"/>
        <v>0</v>
      </c>
      <c r="J222" s="117">
        <f t="shared" si="180"/>
        <v>0</v>
      </c>
      <c r="K222" s="117">
        <f t="shared" si="180"/>
        <v>0</v>
      </c>
      <c r="L222" s="117">
        <f t="shared" si="180"/>
        <v>0</v>
      </c>
      <c r="M222" s="117">
        <f t="shared" si="180"/>
        <v>0</v>
      </c>
      <c r="N222" s="117">
        <f t="shared" si="180"/>
        <v>0</v>
      </c>
      <c r="O222" s="131">
        <f t="shared" si="168"/>
        <v>0</v>
      </c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  <c r="AU222" s="125"/>
      <c r="AV222" s="125"/>
      <c r="AW222" s="125"/>
      <c r="AX222" s="125"/>
      <c r="AY222" s="125"/>
      <c r="AZ222" s="125"/>
      <c r="BA222" s="125"/>
      <c r="BB222" s="125"/>
      <c r="BC222" s="125"/>
      <c r="BD222" s="125"/>
      <c r="BE222" s="125"/>
      <c r="BF222" s="125"/>
      <c r="BG222" s="125"/>
      <c r="BH222" s="125"/>
      <c r="BI222" s="125"/>
      <c r="BJ222" s="125"/>
      <c r="BK222" s="125"/>
      <c r="BL222" s="125"/>
      <c r="BM222" s="125"/>
      <c r="BN222" s="125"/>
      <c r="BO222" s="125"/>
      <c r="BP222" s="125"/>
      <c r="BQ222" s="125"/>
      <c r="BR222" s="125"/>
      <c r="BS222" s="125"/>
      <c r="BT222" s="125"/>
      <c r="BU222" s="125"/>
      <c r="BV222" s="125"/>
    </row>
    <row r="223" spans="1:74" s="189" customFormat="1" x14ac:dyDescent="0.2">
      <c r="A223" s="199" t="s">
        <v>1634</v>
      </c>
      <c r="B223" s="200" t="s">
        <v>745</v>
      </c>
      <c r="C223" s="118"/>
      <c r="D223" s="118"/>
      <c r="E223" s="118"/>
      <c r="F223" s="118"/>
      <c r="G223" s="118"/>
      <c r="H223" s="118"/>
      <c r="I223" s="118"/>
      <c r="J223" s="118"/>
      <c r="K223" s="118"/>
      <c r="L223" s="118"/>
      <c r="M223" s="118"/>
      <c r="N223" s="118"/>
      <c r="O223" s="131">
        <f t="shared" si="168"/>
        <v>0</v>
      </c>
      <c r="P223" s="188"/>
      <c r="Q223" s="188"/>
      <c r="R223" s="188"/>
      <c r="S223" s="188"/>
      <c r="T223" s="188"/>
      <c r="U223" s="188"/>
      <c r="V223" s="188"/>
      <c r="W223" s="188"/>
      <c r="X223" s="188"/>
      <c r="Y223" s="188"/>
      <c r="Z223" s="188"/>
      <c r="AA223" s="188"/>
      <c r="AB223" s="188"/>
      <c r="AC223" s="188"/>
      <c r="AD223" s="188"/>
      <c r="AE223" s="188"/>
      <c r="AF223" s="188"/>
      <c r="AG223" s="188"/>
      <c r="AH223" s="188"/>
      <c r="AI223" s="188"/>
      <c r="AJ223" s="188"/>
      <c r="AK223" s="188"/>
      <c r="AL223" s="188"/>
      <c r="AM223" s="188"/>
      <c r="AN223" s="188"/>
      <c r="AO223" s="188"/>
      <c r="AP223" s="188"/>
      <c r="AQ223" s="188"/>
      <c r="AR223" s="188"/>
      <c r="AS223" s="188"/>
      <c r="AT223" s="188"/>
      <c r="AU223" s="188"/>
      <c r="AV223" s="188"/>
      <c r="AW223" s="188"/>
      <c r="AX223" s="188"/>
      <c r="AY223" s="188"/>
      <c r="AZ223" s="188"/>
      <c r="BA223" s="188"/>
      <c r="BB223" s="188"/>
      <c r="BC223" s="188"/>
      <c r="BD223" s="188"/>
      <c r="BE223" s="188"/>
      <c r="BF223" s="188"/>
      <c r="BG223" s="188"/>
      <c r="BH223" s="188"/>
      <c r="BI223" s="188"/>
      <c r="BJ223" s="188"/>
      <c r="BK223" s="188"/>
      <c r="BL223" s="188"/>
      <c r="BM223" s="188"/>
      <c r="BN223" s="188"/>
      <c r="BO223" s="188"/>
      <c r="BP223" s="188"/>
      <c r="BQ223" s="188"/>
      <c r="BR223" s="188"/>
      <c r="BS223" s="188"/>
      <c r="BT223" s="188"/>
      <c r="BU223" s="188"/>
      <c r="BV223" s="188"/>
    </row>
    <row r="224" spans="1:74" s="189" customFormat="1" x14ac:dyDescent="0.2">
      <c r="A224" s="199" t="s">
        <v>1635</v>
      </c>
      <c r="B224" s="200" t="s">
        <v>746</v>
      </c>
      <c r="C224" s="118"/>
      <c r="D224" s="118"/>
      <c r="E224" s="118"/>
      <c r="F224" s="118"/>
      <c r="G224" s="118"/>
      <c r="H224" s="118"/>
      <c r="I224" s="118"/>
      <c r="J224" s="118"/>
      <c r="K224" s="118"/>
      <c r="L224" s="118"/>
      <c r="M224" s="118"/>
      <c r="N224" s="118"/>
      <c r="O224" s="131">
        <f t="shared" si="168"/>
        <v>0</v>
      </c>
      <c r="P224" s="188"/>
      <c r="Q224" s="188"/>
      <c r="R224" s="188"/>
      <c r="S224" s="188"/>
      <c r="T224" s="188"/>
      <c r="U224" s="188"/>
      <c r="V224" s="188"/>
      <c r="W224" s="188"/>
      <c r="X224" s="188"/>
      <c r="Y224" s="188"/>
      <c r="Z224" s="188"/>
      <c r="AA224" s="188"/>
      <c r="AB224" s="188"/>
      <c r="AC224" s="188"/>
      <c r="AD224" s="188"/>
      <c r="AE224" s="188"/>
      <c r="AF224" s="188"/>
      <c r="AG224" s="188"/>
      <c r="AH224" s="188"/>
      <c r="AI224" s="188"/>
      <c r="AJ224" s="188"/>
      <c r="AK224" s="188"/>
      <c r="AL224" s="188"/>
      <c r="AM224" s="188"/>
      <c r="AN224" s="188"/>
      <c r="AO224" s="188"/>
      <c r="AP224" s="188"/>
      <c r="AQ224" s="188"/>
      <c r="AR224" s="188"/>
      <c r="AS224" s="188"/>
      <c r="AT224" s="188"/>
      <c r="AU224" s="188"/>
      <c r="AV224" s="188"/>
      <c r="AW224" s="188"/>
      <c r="AX224" s="188"/>
      <c r="AY224" s="188"/>
      <c r="AZ224" s="188"/>
      <c r="BA224" s="188"/>
      <c r="BB224" s="188"/>
      <c r="BC224" s="188"/>
      <c r="BD224" s="188"/>
      <c r="BE224" s="188"/>
      <c r="BF224" s="188"/>
      <c r="BG224" s="188"/>
      <c r="BH224" s="188"/>
      <c r="BI224" s="188"/>
      <c r="BJ224" s="188"/>
      <c r="BK224" s="188"/>
      <c r="BL224" s="188"/>
      <c r="BM224" s="188"/>
      <c r="BN224" s="188"/>
      <c r="BO224" s="188"/>
      <c r="BP224" s="188"/>
      <c r="BQ224" s="188"/>
      <c r="BR224" s="188"/>
      <c r="BS224" s="188"/>
      <c r="BT224" s="188"/>
      <c r="BU224" s="188"/>
      <c r="BV224" s="188"/>
    </row>
    <row r="225" spans="1:74" s="126" customFormat="1" ht="25.5" x14ac:dyDescent="0.2">
      <c r="A225" s="124" t="s">
        <v>747</v>
      </c>
      <c r="B225" s="130" t="s">
        <v>748</v>
      </c>
      <c r="C225" s="117">
        <f t="shared" ref="C225:N226" si="181">+C226</f>
        <v>0</v>
      </c>
      <c r="D225" s="117">
        <f t="shared" si="181"/>
        <v>0</v>
      </c>
      <c r="E225" s="117">
        <f t="shared" si="181"/>
        <v>0</v>
      </c>
      <c r="F225" s="117">
        <f t="shared" si="181"/>
        <v>0</v>
      </c>
      <c r="G225" s="117">
        <f t="shared" si="181"/>
        <v>0</v>
      </c>
      <c r="H225" s="117">
        <f t="shared" si="181"/>
        <v>0</v>
      </c>
      <c r="I225" s="117">
        <f t="shared" si="181"/>
        <v>0</v>
      </c>
      <c r="J225" s="117">
        <f t="shared" si="181"/>
        <v>0</v>
      </c>
      <c r="K225" s="117">
        <f t="shared" si="181"/>
        <v>0</v>
      </c>
      <c r="L225" s="117">
        <f t="shared" si="181"/>
        <v>0</v>
      </c>
      <c r="M225" s="117">
        <f t="shared" si="181"/>
        <v>1338425955</v>
      </c>
      <c r="N225" s="117">
        <f t="shared" si="181"/>
        <v>0</v>
      </c>
      <c r="O225" s="131">
        <f t="shared" si="168"/>
        <v>1338425955</v>
      </c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  <c r="AU225" s="125"/>
      <c r="AV225" s="125"/>
      <c r="AW225" s="125"/>
      <c r="AX225" s="125"/>
      <c r="AY225" s="125"/>
      <c r="AZ225" s="125"/>
      <c r="BA225" s="125"/>
      <c r="BB225" s="125"/>
      <c r="BC225" s="125"/>
      <c r="BD225" s="125"/>
      <c r="BE225" s="125"/>
      <c r="BF225" s="125"/>
      <c r="BG225" s="125"/>
      <c r="BH225" s="125"/>
      <c r="BI225" s="125"/>
      <c r="BJ225" s="125"/>
      <c r="BK225" s="125"/>
      <c r="BL225" s="125"/>
      <c r="BM225" s="125"/>
      <c r="BN225" s="125"/>
      <c r="BO225" s="125"/>
      <c r="BP225" s="125"/>
      <c r="BQ225" s="125"/>
      <c r="BR225" s="125"/>
      <c r="BS225" s="125"/>
      <c r="BT225" s="125"/>
      <c r="BU225" s="125"/>
      <c r="BV225" s="125"/>
    </row>
    <row r="226" spans="1:74" s="126" customFormat="1" ht="25.5" x14ac:dyDescent="0.2">
      <c r="A226" s="124" t="s">
        <v>749</v>
      </c>
      <c r="B226" s="130" t="s">
        <v>748</v>
      </c>
      <c r="C226" s="117">
        <f t="shared" si="181"/>
        <v>0</v>
      </c>
      <c r="D226" s="117">
        <f t="shared" si="181"/>
        <v>0</v>
      </c>
      <c r="E226" s="117">
        <f t="shared" si="181"/>
        <v>0</v>
      </c>
      <c r="F226" s="117">
        <f t="shared" si="181"/>
        <v>0</v>
      </c>
      <c r="G226" s="117">
        <f t="shared" si="181"/>
        <v>0</v>
      </c>
      <c r="H226" s="117">
        <f t="shared" si="181"/>
        <v>0</v>
      </c>
      <c r="I226" s="117">
        <f t="shared" si="181"/>
        <v>0</v>
      </c>
      <c r="J226" s="117">
        <f t="shared" si="181"/>
        <v>0</v>
      </c>
      <c r="K226" s="117">
        <f t="shared" si="181"/>
        <v>0</v>
      </c>
      <c r="L226" s="117">
        <f t="shared" si="181"/>
        <v>0</v>
      </c>
      <c r="M226" s="117">
        <f t="shared" si="181"/>
        <v>1338425955</v>
      </c>
      <c r="N226" s="117">
        <f t="shared" si="181"/>
        <v>0</v>
      </c>
      <c r="O226" s="131">
        <f t="shared" si="168"/>
        <v>1338425955</v>
      </c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  <c r="AU226" s="125"/>
      <c r="AV226" s="125"/>
      <c r="AW226" s="125"/>
      <c r="AX226" s="125"/>
      <c r="AY226" s="125"/>
      <c r="AZ226" s="125"/>
      <c r="BA226" s="125"/>
      <c r="BB226" s="125"/>
      <c r="BC226" s="125"/>
      <c r="BD226" s="125"/>
      <c r="BE226" s="125"/>
      <c r="BF226" s="125"/>
      <c r="BG226" s="125"/>
      <c r="BH226" s="125"/>
      <c r="BI226" s="125"/>
      <c r="BJ226" s="125"/>
      <c r="BK226" s="125"/>
      <c r="BL226" s="125"/>
      <c r="BM226" s="125"/>
      <c r="BN226" s="125"/>
      <c r="BO226" s="125"/>
      <c r="BP226" s="125"/>
      <c r="BQ226" s="125"/>
      <c r="BR226" s="125"/>
      <c r="BS226" s="125"/>
      <c r="BT226" s="125"/>
      <c r="BU226" s="125"/>
      <c r="BV226" s="125"/>
    </row>
    <row r="227" spans="1:74" s="189" customFormat="1" ht="25.5" x14ac:dyDescent="0.2">
      <c r="A227" s="199" t="s">
        <v>750</v>
      </c>
      <c r="B227" s="200" t="s">
        <v>751</v>
      </c>
      <c r="C227" s="118"/>
      <c r="D227" s="118"/>
      <c r="E227" s="118"/>
      <c r="F227" s="118"/>
      <c r="G227" s="118"/>
      <c r="H227" s="118"/>
      <c r="I227" s="118"/>
      <c r="J227" s="118"/>
      <c r="K227" s="118"/>
      <c r="L227" s="118"/>
      <c r="M227" s="118">
        <v>1338425955</v>
      </c>
      <c r="N227" s="118"/>
      <c r="O227" s="131">
        <f t="shared" si="168"/>
        <v>1338425955</v>
      </c>
      <c r="P227" s="188"/>
      <c r="Q227" s="188"/>
      <c r="R227" s="188"/>
      <c r="S227" s="188"/>
      <c r="T227" s="188"/>
      <c r="U227" s="188"/>
      <c r="V227" s="188"/>
      <c r="W227" s="188"/>
      <c r="X227" s="188"/>
      <c r="Y227" s="188"/>
      <c r="Z227" s="188"/>
      <c r="AA227" s="188"/>
      <c r="AB227" s="188"/>
      <c r="AC227" s="188"/>
      <c r="AD227" s="188"/>
      <c r="AE227" s="188"/>
      <c r="AF227" s="188"/>
      <c r="AG227" s="188"/>
      <c r="AH227" s="188"/>
      <c r="AI227" s="188"/>
      <c r="AJ227" s="188"/>
      <c r="AK227" s="188"/>
      <c r="AL227" s="188"/>
      <c r="AM227" s="188"/>
      <c r="AN227" s="188"/>
      <c r="AO227" s="188"/>
      <c r="AP227" s="188"/>
      <c r="AQ227" s="188"/>
      <c r="AR227" s="188"/>
      <c r="AS227" s="188"/>
      <c r="AT227" s="188"/>
      <c r="AU227" s="188"/>
      <c r="AV227" s="188"/>
      <c r="AW227" s="188"/>
      <c r="AX227" s="188"/>
      <c r="AY227" s="188"/>
      <c r="AZ227" s="188"/>
      <c r="BA227" s="188"/>
      <c r="BB227" s="188"/>
      <c r="BC227" s="188"/>
      <c r="BD227" s="188"/>
      <c r="BE227" s="188"/>
      <c r="BF227" s="188"/>
      <c r="BG227" s="188"/>
      <c r="BH227" s="188"/>
      <c r="BI227" s="188"/>
      <c r="BJ227" s="188"/>
      <c r="BK227" s="188"/>
      <c r="BL227" s="188"/>
      <c r="BM227" s="188"/>
      <c r="BN227" s="188"/>
      <c r="BO227" s="188"/>
      <c r="BP227" s="188"/>
      <c r="BQ227" s="188"/>
      <c r="BR227" s="188"/>
      <c r="BS227" s="188"/>
      <c r="BT227" s="188"/>
      <c r="BU227" s="188"/>
      <c r="BV227" s="188"/>
    </row>
    <row r="228" spans="1:74" s="126" customFormat="1" x14ac:dyDescent="0.2">
      <c r="A228" s="124" t="s">
        <v>752</v>
      </c>
      <c r="B228" s="130" t="s">
        <v>753</v>
      </c>
      <c r="C228" s="117">
        <f t="shared" ref="C228:N228" si="182">SUM(C229:C229)</f>
        <v>0</v>
      </c>
      <c r="D228" s="117">
        <f t="shared" si="182"/>
        <v>0</v>
      </c>
      <c r="E228" s="117">
        <f t="shared" si="182"/>
        <v>0</v>
      </c>
      <c r="F228" s="117">
        <f t="shared" si="182"/>
        <v>0</v>
      </c>
      <c r="G228" s="117">
        <f t="shared" si="182"/>
        <v>0</v>
      </c>
      <c r="H228" s="117">
        <f t="shared" si="182"/>
        <v>0</v>
      </c>
      <c r="I228" s="117">
        <f t="shared" si="182"/>
        <v>0</v>
      </c>
      <c r="J228" s="117">
        <f t="shared" si="182"/>
        <v>0</v>
      </c>
      <c r="K228" s="117">
        <f t="shared" si="182"/>
        <v>0</v>
      </c>
      <c r="L228" s="117">
        <f t="shared" si="182"/>
        <v>0</v>
      </c>
      <c r="M228" s="117">
        <f t="shared" si="182"/>
        <v>0</v>
      </c>
      <c r="N228" s="117">
        <f t="shared" si="182"/>
        <v>0</v>
      </c>
      <c r="O228" s="131">
        <f t="shared" si="168"/>
        <v>0</v>
      </c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  <c r="AU228" s="125"/>
      <c r="AV228" s="125"/>
      <c r="AW228" s="125"/>
      <c r="AX228" s="125"/>
      <c r="AY228" s="125"/>
      <c r="AZ228" s="125"/>
      <c r="BA228" s="125"/>
      <c r="BB228" s="125"/>
      <c r="BC228" s="125"/>
      <c r="BD228" s="125"/>
      <c r="BE228" s="125"/>
      <c r="BF228" s="125"/>
      <c r="BG228" s="125"/>
      <c r="BH228" s="125"/>
      <c r="BI228" s="125"/>
      <c r="BJ228" s="125"/>
      <c r="BK228" s="125"/>
      <c r="BL228" s="125"/>
      <c r="BM228" s="125"/>
      <c r="BN228" s="125"/>
      <c r="BO228" s="125"/>
      <c r="BP228" s="125"/>
      <c r="BQ228" s="125"/>
      <c r="BR228" s="125"/>
      <c r="BS228" s="125"/>
      <c r="BT228" s="125"/>
      <c r="BU228" s="125"/>
      <c r="BV228" s="125"/>
    </row>
    <row r="229" spans="1:74" s="189" customFormat="1" x14ac:dyDescent="0.2">
      <c r="A229" s="199" t="s">
        <v>754</v>
      </c>
      <c r="B229" s="200" t="s">
        <v>755</v>
      </c>
      <c r="C229" s="118"/>
      <c r="D229" s="118"/>
      <c r="E229" s="118"/>
      <c r="F229" s="118"/>
      <c r="G229" s="118"/>
      <c r="H229" s="118"/>
      <c r="I229" s="118"/>
      <c r="J229" s="118"/>
      <c r="K229" s="118"/>
      <c r="L229" s="118"/>
      <c r="M229" s="118"/>
      <c r="N229" s="118"/>
      <c r="O229" s="131">
        <f t="shared" si="168"/>
        <v>0</v>
      </c>
      <c r="P229" s="188"/>
      <c r="Q229" s="188"/>
      <c r="R229" s="188"/>
      <c r="S229" s="188"/>
      <c r="T229" s="188"/>
      <c r="U229" s="188"/>
      <c r="V229" s="188"/>
      <c r="W229" s="188"/>
      <c r="X229" s="188"/>
      <c r="Y229" s="188"/>
      <c r="Z229" s="188"/>
      <c r="AA229" s="188"/>
      <c r="AB229" s="188"/>
      <c r="AC229" s="188"/>
      <c r="AD229" s="188"/>
      <c r="AE229" s="188"/>
      <c r="AF229" s="188"/>
      <c r="AG229" s="188"/>
      <c r="AH229" s="188"/>
      <c r="AI229" s="188"/>
      <c r="AJ229" s="188"/>
      <c r="AK229" s="188"/>
      <c r="AL229" s="188"/>
      <c r="AM229" s="188"/>
      <c r="AN229" s="188"/>
      <c r="AO229" s="188"/>
      <c r="AP229" s="188"/>
      <c r="AQ229" s="188"/>
      <c r="AR229" s="188"/>
      <c r="AS229" s="188"/>
      <c r="AT229" s="188"/>
      <c r="AU229" s="188"/>
      <c r="AV229" s="188"/>
      <c r="AW229" s="188"/>
      <c r="AX229" s="188"/>
      <c r="AY229" s="188"/>
      <c r="AZ229" s="188"/>
      <c r="BA229" s="188"/>
      <c r="BB229" s="188"/>
      <c r="BC229" s="188"/>
      <c r="BD229" s="188"/>
      <c r="BE229" s="188"/>
      <c r="BF229" s="188"/>
      <c r="BG229" s="188"/>
      <c r="BH229" s="188"/>
      <c r="BI229" s="188"/>
      <c r="BJ229" s="188"/>
      <c r="BK229" s="188"/>
      <c r="BL229" s="188"/>
      <c r="BM229" s="188"/>
      <c r="BN229" s="188"/>
      <c r="BO229" s="188"/>
      <c r="BP229" s="188"/>
      <c r="BQ229" s="188"/>
      <c r="BR229" s="188"/>
      <c r="BS229" s="188"/>
      <c r="BT229" s="188"/>
      <c r="BU229" s="188"/>
      <c r="BV229" s="188"/>
    </row>
    <row r="230" spans="1:74" s="126" customFormat="1" x14ac:dyDescent="0.2">
      <c r="A230" s="124" t="s">
        <v>756</v>
      </c>
      <c r="B230" s="130" t="s">
        <v>757</v>
      </c>
      <c r="C230" s="117">
        <f>+C231</f>
        <v>0</v>
      </c>
      <c r="D230" s="117">
        <f t="shared" ref="D230:N230" si="183">+D231</f>
        <v>0</v>
      </c>
      <c r="E230" s="117">
        <f t="shared" si="183"/>
        <v>0</v>
      </c>
      <c r="F230" s="117">
        <f t="shared" si="183"/>
        <v>0</v>
      </c>
      <c r="G230" s="117">
        <f t="shared" si="183"/>
        <v>0</v>
      </c>
      <c r="H230" s="117">
        <f t="shared" si="183"/>
        <v>0</v>
      </c>
      <c r="I230" s="117">
        <f t="shared" si="183"/>
        <v>0</v>
      </c>
      <c r="J230" s="117">
        <f t="shared" si="183"/>
        <v>0</v>
      </c>
      <c r="K230" s="117">
        <f t="shared" si="183"/>
        <v>0</v>
      </c>
      <c r="L230" s="117">
        <f t="shared" si="183"/>
        <v>0</v>
      </c>
      <c r="M230" s="117">
        <f t="shared" si="183"/>
        <v>0</v>
      </c>
      <c r="N230" s="117">
        <f t="shared" si="183"/>
        <v>0</v>
      </c>
      <c r="O230" s="131">
        <f t="shared" si="168"/>
        <v>0</v>
      </c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  <c r="AU230" s="125"/>
      <c r="AV230" s="125"/>
      <c r="AW230" s="125"/>
      <c r="AX230" s="125"/>
      <c r="AY230" s="125"/>
      <c r="AZ230" s="125"/>
      <c r="BA230" s="125"/>
      <c r="BB230" s="125"/>
      <c r="BC230" s="125"/>
      <c r="BD230" s="125"/>
      <c r="BE230" s="125"/>
      <c r="BF230" s="125"/>
      <c r="BG230" s="125"/>
      <c r="BH230" s="125"/>
      <c r="BI230" s="125"/>
      <c r="BJ230" s="125"/>
      <c r="BK230" s="125"/>
      <c r="BL230" s="125"/>
      <c r="BM230" s="125"/>
      <c r="BN230" s="125"/>
      <c r="BO230" s="125"/>
      <c r="BP230" s="125"/>
      <c r="BQ230" s="125"/>
      <c r="BR230" s="125"/>
      <c r="BS230" s="125"/>
      <c r="BT230" s="125"/>
      <c r="BU230" s="125"/>
      <c r="BV230" s="125"/>
    </row>
    <row r="231" spans="1:74" s="126" customFormat="1" x14ac:dyDescent="0.2">
      <c r="A231" s="124" t="s">
        <v>758</v>
      </c>
      <c r="B231" s="130" t="s">
        <v>759</v>
      </c>
      <c r="C231" s="117"/>
      <c r="D231" s="117"/>
      <c r="E231" s="117"/>
      <c r="F231" s="117"/>
      <c r="G231" s="117"/>
      <c r="H231" s="117"/>
      <c r="I231" s="117"/>
      <c r="J231" s="117"/>
      <c r="K231" s="117"/>
      <c r="L231" s="117"/>
      <c r="M231" s="117"/>
      <c r="N231" s="117"/>
      <c r="O231" s="131">
        <f t="shared" si="168"/>
        <v>0</v>
      </c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  <c r="AU231" s="125"/>
      <c r="AV231" s="125"/>
      <c r="AW231" s="125"/>
      <c r="AX231" s="125"/>
      <c r="AY231" s="125"/>
      <c r="AZ231" s="125"/>
      <c r="BA231" s="125"/>
      <c r="BB231" s="125"/>
      <c r="BC231" s="125"/>
      <c r="BD231" s="125"/>
      <c r="BE231" s="125"/>
      <c r="BF231" s="125"/>
      <c r="BG231" s="125"/>
      <c r="BH231" s="125"/>
      <c r="BI231" s="125"/>
      <c r="BJ231" s="125"/>
      <c r="BK231" s="125"/>
      <c r="BL231" s="125"/>
      <c r="BM231" s="125"/>
      <c r="BN231" s="125"/>
      <c r="BO231" s="125"/>
      <c r="BP231" s="125"/>
      <c r="BQ231" s="125"/>
      <c r="BR231" s="125"/>
      <c r="BS231" s="125"/>
      <c r="BT231" s="125"/>
      <c r="BU231" s="125"/>
      <c r="BV231" s="125"/>
    </row>
    <row r="232" spans="1:74" s="126" customFormat="1" ht="25.5" x14ac:dyDescent="0.2">
      <c r="A232" s="124" t="s">
        <v>281</v>
      </c>
      <c r="B232" s="130" t="s">
        <v>2646</v>
      </c>
      <c r="C232" s="117">
        <f>+C233</f>
        <v>0</v>
      </c>
      <c r="D232" s="117">
        <f t="shared" ref="D232:N233" si="184">+D233</f>
        <v>0</v>
      </c>
      <c r="E232" s="117">
        <f t="shared" si="184"/>
        <v>0</v>
      </c>
      <c r="F232" s="117">
        <f t="shared" si="184"/>
        <v>0</v>
      </c>
      <c r="G232" s="117">
        <f t="shared" si="184"/>
        <v>0</v>
      </c>
      <c r="H232" s="117">
        <f t="shared" si="184"/>
        <v>0</v>
      </c>
      <c r="I232" s="117">
        <f t="shared" si="184"/>
        <v>0</v>
      </c>
      <c r="J232" s="117">
        <f t="shared" si="184"/>
        <v>0</v>
      </c>
      <c r="K232" s="117">
        <f t="shared" si="184"/>
        <v>0</v>
      </c>
      <c r="L232" s="117">
        <f t="shared" si="184"/>
        <v>0</v>
      </c>
      <c r="M232" s="117">
        <f t="shared" si="184"/>
        <v>1991162078.72</v>
      </c>
      <c r="N232" s="117">
        <f t="shared" si="184"/>
        <v>0</v>
      </c>
      <c r="O232" s="131">
        <f t="shared" si="168"/>
        <v>1991162078.72</v>
      </c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  <c r="AU232" s="125"/>
      <c r="AV232" s="125"/>
      <c r="AW232" s="125"/>
      <c r="AX232" s="125"/>
      <c r="AY232" s="125"/>
      <c r="AZ232" s="125"/>
      <c r="BA232" s="125"/>
      <c r="BB232" s="125"/>
      <c r="BC232" s="125"/>
      <c r="BD232" s="125"/>
      <c r="BE232" s="125"/>
      <c r="BF232" s="125"/>
      <c r="BG232" s="125"/>
      <c r="BH232" s="125"/>
      <c r="BI232" s="125"/>
      <c r="BJ232" s="125"/>
      <c r="BK232" s="125"/>
      <c r="BL232" s="125"/>
      <c r="BM232" s="125"/>
      <c r="BN232" s="125"/>
      <c r="BO232" s="125"/>
      <c r="BP232" s="125"/>
      <c r="BQ232" s="125"/>
      <c r="BR232" s="125"/>
      <c r="BS232" s="125"/>
      <c r="BT232" s="125"/>
      <c r="BU232" s="125"/>
      <c r="BV232" s="125"/>
    </row>
    <row r="233" spans="1:74" s="126" customFormat="1" x14ac:dyDescent="0.2">
      <c r="A233" s="124" t="s">
        <v>890</v>
      </c>
      <c r="B233" s="130" t="s">
        <v>891</v>
      </c>
      <c r="C233" s="117">
        <f>+C234</f>
        <v>0</v>
      </c>
      <c r="D233" s="117">
        <f t="shared" si="184"/>
        <v>0</v>
      </c>
      <c r="E233" s="117">
        <f t="shared" si="184"/>
        <v>0</v>
      </c>
      <c r="F233" s="117">
        <f t="shared" si="184"/>
        <v>0</v>
      </c>
      <c r="G233" s="117">
        <f t="shared" si="184"/>
        <v>0</v>
      </c>
      <c r="H233" s="117">
        <f t="shared" si="184"/>
        <v>0</v>
      </c>
      <c r="I233" s="117">
        <f t="shared" si="184"/>
        <v>0</v>
      </c>
      <c r="J233" s="117">
        <f t="shared" si="184"/>
        <v>0</v>
      </c>
      <c r="K233" s="117">
        <f t="shared" si="184"/>
        <v>0</v>
      </c>
      <c r="L233" s="117">
        <f t="shared" si="184"/>
        <v>0</v>
      </c>
      <c r="M233" s="117">
        <f t="shared" si="184"/>
        <v>1991162078.72</v>
      </c>
      <c r="N233" s="117">
        <f t="shared" si="184"/>
        <v>0</v>
      </c>
      <c r="O233" s="131">
        <f t="shared" si="168"/>
        <v>1991162078.72</v>
      </c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  <c r="AU233" s="125"/>
      <c r="AV233" s="125"/>
      <c r="AW233" s="125"/>
      <c r="AX233" s="125"/>
      <c r="AY233" s="125"/>
      <c r="AZ233" s="125"/>
      <c r="BA233" s="125"/>
      <c r="BB233" s="125"/>
      <c r="BC233" s="125"/>
      <c r="BD233" s="125"/>
      <c r="BE233" s="125"/>
      <c r="BF233" s="125"/>
      <c r="BG233" s="125"/>
      <c r="BH233" s="125"/>
      <c r="BI233" s="125"/>
      <c r="BJ233" s="125"/>
      <c r="BK233" s="125"/>
      <c r="BL233" s="125"/>
      <c r="BM233" s="125"/>
      <c r="BN233" s="125"/>
      <c r="BO233" s="125"/>
      <c r="BP233" s="125"/>
      <c r="BQ233" s="125"/>
      <c r="BR233" s="125"/>
      <c r="BS233" s="125"/>
      <c r="BT233" s="125"/>
      <c r="BU233" s="125"/>
      <c r="BV233" s="125"/>
    </row>
    <row r="234" spans="1:74" s="126" customFormat="1" ht="25.5" x14ac:dyDescent="0.2">
      <c r="A234" s="124" t="s">
        <v>2647</v>
      </c>
      <c r="B234" s="130" t="s">
        <v>2648</v>
      </c>
      <c r="C234" s="117">
        <f>SUM(C235:C237)</f>
        <v>0</v>
      </c>
      <c r="D234" s="117">
        <f t="shared" ref="D234:N234" si="185">SUM(D235:D237)</f>
        <v>0</v>
      </c>
      <c r="E234" s="117">
        <f t="shared" si="185"/>
        <v>0</v>
      </c>
      <c r="F234" s="117">
        <f t="shared" si="185"/>
        <v>0</v>
      </c>
      <c r="G234" s="117">
        <f t="shared" si="185"/>
        <v>0</v>
      </c>
      <c r="H234" s="117">
        <f t="shared" si="185"/>
        <v>0</v>
      </c>
      <c r="I234" s="117">
        <f t="shared" si="185"/>
        <v>0</v>
      </c>
      <c r="J234" s="117">
        <f t="shared" si="185"/>
        <v>0</v>
      </c>
      <c r="K234" s="117">
        <f t="shared" si="185"/>
        <v>0</v>
      </c>
      <c r="L234" s="117">
        <f t="shared" si="185"/>
        <v>0</v>
      </c>
      <c r="M234" s="117">
        <f t="shared" si="185"/>
        <v>1991162078.72</v>
      </c>
      <c r="N234" s="117">
        <f t="shared" si="185"/>
        <v>0</v>
      </c>
      <c r="O234" s="131">
        <f t="shared" si="168"/>
        <v>1991162078.72</v>
      </c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  <c r="AU234" s="125"/>
      <c r="AV234" s="125"/>
      <c r="AW234" s="125"/>
      <c r="AX234" s="125"/>
      <c r="AY234" s="125"/>
      <c r="AZ234" s="125"/>
      <c r="BA234" s="125"/>
      <c r="BB234" s="125"/>
      <c r="BC234" s="125"/>
      <c r="BD234" s="125"/>
      <c r="BE234" s="125"/>
      <c r="BF234" s="125"/>
      <c r="BG234" s="125"/>
      <c r="BH234" s="125"/>
      <c r="BI234" s="125"/>
      <c r="BJ234" s="125"/>
      <c r="BK234" s="125"/>
      <c r="BL234" s="125"/>
      <c r="BM234" s="125"/>
      <c r="BN234" s="125"/>
      <c r="BO234" s="125"/>
      <c r="BP234" s="125"/>
      <c r="BQ234" s="125"/>
      <c r="BR234" s="125"/>
      <c r="BS234" s="125"/>
      <c r="BT234" s="125"/>
      <c r="BU234" s="125"/>
      <c r="BV234" s="125"/>
    </row>
    <row r="235" spans="1:74" s="189" customFormat="1" ht="25.5" x14ac:dyDescent="0.2">
      <c r="A235" s="199" t="s">
        <v>2649</v>
      </c>
      <c r="B235" s="200" t="s">
        <v>2650</v>
      </c>
      <c r="C235" s="118"/>
      <c r="D235" s="118"/>
      <c r="E235" s="118"/>
      <c r="F235" s="118"/>
      <c r="G235" s="118"/>
      <c r="H235" s="118"/>
      <c r="I235" s="118"/>
      <c r="J235" s="118"/>
      <c r="K235" s="118"/>
      <c r="L235" s="118"/>
      <c r="M235" s="118">
        <v>474403612</v>
      </c>
      <c r="N235" s="118"/>
      <c r="O235" s="375">
        <f t="shared" si="168"/>
        <v>474403612</v>
      </c>
      <c r="P235" s="188"/>
      <c r="Q235" s="188"/>
      <c r="R235" s="188"/>
      <c r="S235" s="188"/>
      <c r="T235" s="188"/>
      <c r="U235" s="188"/>
      <c r="V235" s="188"/>
      <c r="W235" s="188"/>
      <c r="X235" s="188"/>
      <c r="Y235" s="188"/>
      <c r="Z235" s="188"/>
      <c r="AA235" s="188"/>
      <c r="AB235" s="188"/>
      <c r="AC235" s="188"/>
      <c r="AD235" s="188"/>
      <c r="AE235" s="188"/>
      <c r="AF235" s="188"/>
      <c r="AG235" s="188"/>
      <c r="AH235" s="188"/>
      <c r="AI235" s="188"/>
      <c r="AJ235" s="188"/>
      <c r="AK235" s="188"/>
      <c r="AL235" s="188"/>
      <c r="AM235" s="188"/>
      <c r="AN235" s="188"/>
      <c r="AO235" s="188"/>
      <c r="AP235" s="188"/>
      <c r="AQ235" s="188"/>
      <c r="AR235" s="188"/>
      <c r="AS235" s="188"/>
      <c r="AT235" s="188"/>
      <c r="AU235" s="188"/>
      <c r="AV235" s="188"/>
      <c r="AW235" s="188"/>
      <c r="AX235" s="188"/>
      <c r="AY235" s="188"/>
      <c r="AZ235" s="188"/>
      <c r="BA235" s="188"/>
      <c r="BB235" s="188"/>
      <c r="BC235" s="188"/>
      <c r="BD235" s="188"/>
      <c r="BE235" s="188"/>
      <c r="BF235" s="188"/>
      <c r="BG235" s="188"/>
      <c r="BH235" s="188"/>
      <c r="BI235" s="188"/>
      <c r="BJ235" s="188"/>
      <c r="BK235" s="188"/>
      <c r="BL235" s="188"/>
      <c r="BM235" s="188"/>
      <c r="BN235" s="188"/>
      <c r="BO235" s="188"/>
      <c r="BP235" s="188"/>
      <c r="BQ235" s="188"/>
      <c r="BR235" s="188"/>
      <c r="BS235" s="188"/>
      <c r="BT235" s="188"/>
      <c r="BU235" s="188"/>
      <c r="BV235" s="188"/>
    </row>
    <row r="236" spans="1:74" s="189" customFormat="1" ht="25.5" x14ac:dyDescent="0.2">
      <c r="A236" s="199" t="s">
        <v>2651</v>
      </c>
      <c r="B236" s="200" t="s">
        <v>2652</v>
      </c>
      <c r="C236" s="118"/>
      <c r="D236" s="118"/>
      <c r="E236" s="118"/>
      <c r="F236" s="118"/>
      <c r="G236" s="118"/>
      <c r="H236" s="118"/>
      <c r="I236" s="118"/>
      <c r="J236" s="118"/>
      <c r="K236" s="118"/>
      <c r="L236" s="118"/>
      <c r="M236" s="118">
        <v>1508542515.72</v>
      </c>
      <c r="N236" s="118"/>
      <c r="O236" s="375">
        <f t="shared" si="168"/>
        <v>1508542515.72</v>
      </c>
      <c r="P236" s="188"/>
      <c r="Q236" s="188"/>
      <c r="R236" s="188"/>
      <c r="S236" s="188"/>
      <c r="T236" s="188"/>
      <c r="U236" s="188"/>
      <c r="V236" s="188"/>
      <c r="W236" s="188"/>
      <c r="X236" s="188"/>
      <c r="Y236" s="188"/>
      <c r="Z236" s="188"/>
      <c r="AA236" s="188"/>
      <c r="AB236" s="188"/>
      <c r="AC236" s="188"/>
      <c r="AD236" s="188"/>
      <c r="AE236" s="188"/>
      <c r="AF236" s="188"/>
      <c r="AG236" s="188"/>
      <c r="AH236" s="188"/>
      <c r="AI236" s="188"/>
      <c r="AJ236" s="188"/>
      <c r="AK236" s="188"/>
      <c r="AL236" s="188"/>
      <c r="AM236" s="188"/>
      <c r="AN236" s="188"/>
      <c r="AO236" s="188"/>
      <c r="AP236" s="188"/>
      <c r="AQ236" s="188"/>
      <c r="AR236" s="188"/>
      <c r="AS236" s="188"/>
      <c r="AT236" s="188"/>
      <c r="AU236" s="188"/>
      <c r="AV236" s="188"/>
      <c r="AW236" s="188"/>
      <c r="AX236" s="188"/>
      <c r="AY236" s="188"/>
      <c r="AZ236" s="188"/>
      <c r="BA236" s="188"/>
      <c r="BB236" s="188"/>
      <c r="BC236" s="188"/>
      <c r="BD236" s="188"/>
      <c r="BE236" s="188"/>
      <c r="BF236" s="188"/>
      <c r="BG236" s="188"/>
      <c r="BH236" s="188"/>
      <c r="BI236" s="188"/>
      <c r="BJ236" s="188"/>
      <c r="BK236" s="188"/>
      <c r="BL236" s="188"/>
      <c r="BM236" s="188"/>
      <c r="BN236" s="188"/>
      <c r="BO236" s="188"/>
      <c r="BP236" s="188"/>
      <c r="BQ236" s="188"/>
      <c r="BR236" s="188"/>
      <c r="BS236" s="188"/>
      <c r="BT236" s="188"/>
      <c r="BU236" s="188"/>
      <c r="BV236" s="188"/>
    </row>
    <row r="237" spans="1:74" s="189" customFormat="1" ht="25.5" x14ac:dyDescent="0.2">
      <c r="A237" s="199" t="s">
        <v>2653</v>
      </c>
      <c r="B237" s="200" t="s">
        <v>2654</v>
      </c>
      <c r="C237" s="118"/>
      <c r="D237" s="118"/>
      <c r="E237" s="118"/>
      <c r="F237" s="118"/>
      <c r="G237" s="118"/>
      <c r="H237" s="118"/>
      <c r="I237" s="118"/>
      <c r="J237" s="118"/>
      <c r="K237" s="118"/>
      <c r="L237" s="118"/>
      <c r="M237" s="118">
        <v>8215951</v>
      </c>
      <c r="N237" s="118"/>
      <c r="O237" s="375">
        <f t="shared" si="168"/>
        <v>8215951</v>
      </c>
      <c r="P237" s="188"/>
      <c r="Q237" s="188"/>
      <c r="R237" s="188"/>
      <c r="S237" s="188"/>
      <c r="T237" s="188"/>
      <c r="U237" s="188"/>
      <c r="V237" s="188"/>
      <c r="W237" s="188"/>
      <c r="X237" s="188"/>
      <c r="Y237" s="188"/>
      <c r="Z237" s="188"/>
      <c r="AA237" s="188"/>
      <c r="AB237" s="188"/>
      <c r="AC237" s="188"/>
      <c r="AD237" s="188"/>
      <c r="AE237" s="188"/>
      <c r="AF237" s="188"/>
      <c r="AG237" s="188"/>
      <c r="AH237" s="188"/>
      <c r="AI237" s="188"/>
      <c r="AJ237" s="188"/>
      <c r="AK237" s="188"/>
      <c r="AL237" s="188"/>
      <c r="AM237" s="188"/>
      <c r="AN237" s="188"/>
      <c r="AO237" s="188"/>
      <c r="AP237" s="188"/>
      <c r="AQ237" s="188"/>
      <c r="AR237" s="188"/>
      <c r="AS237" s="188"/>
      <c r="AT237" s="188"/>
      <c r="AU237" s="188"/>
      <c r="AV237" s="188"/>
      <c r="AW237" s="188"/>
      <c r="AX237" s="188"/>
      <c r="AY237" s="188"/>
      <c r="AZ237" s="188"/>
      <c r="BA237" s="188"/>
      <c r="BB237" s="188"/>
      <c r="BC237" s="188"/>
      <c r="BD237" s="188"/>
      <c r="BE237" s="188"/>
      <c r="BF237" s="188"/>
      <c r="BG237" s="188"/>
      <c r="BH237" s="188"/>
      <c r="BI237" s="188"/>
      <c r="BJ237" s="188"/>
      <c r="BK237" s="188"/>
      <c r="BL237" s="188"/>
      <c r="BM237" s="188"/>
      <c r="BN237" s="188"/>
      <c r="BO237" s="188"/>
      <c r="BP237" s="188"/>
      <c r="BQ237" s="188"/>
      <c r="BR237" s="188"/>
      <c r="BS237" s="188"/>
      <c r="BT237" s="188"/>
      <c r="BU237" s="188"/>
      <c r="BV237" s="188"/>
    </row>
    <row r="238" spans="1:74" s="126" customFormat="1" ht="24.75" customHeight="1" x14ac:dyDescent="0.2">
      <c r="A238" s="124" t="s">
        <v>294</v>
      </c>
      <c r="B238" s="130" t="s">
        <v>99</v>
      </c>
      <c r="C238" s="117">
        <f>+C239+C249</f>
        <v>0</v>
      </c>
      <c r="D238" s="117">
        <f t="shared" ref="D238:N238" si="186">+D239+D249</f>
        <v>0</v>
      </c>
      <c r="E238" s="117">
        <f t="shared" si="186"/>
        <v>0</v>
      </c>
      <c r="F238" s="117">
        <f t="shared" si="186"/>
        <v>0</v>
      </c>
      <c r="G238" s="117">
        <f t="shared" si="186"/>
        <v>0</v>
      </c>
      <c r="H238" s="117">
        <f t="shared" si="186"/>
        <v>0</v>
      </c>
      <c r="I238" s="117">
        <f t="shared" si="186"/>
        <v>0</v>
      </c>
      <c r="J238" s="117">
        <f t="shared" si="186"/>
        <v>0</v>
      </c>
      <c r="K238" s="117">
        <f t="shared" si="186"/>
        <v>0</v>
      </c>
      <c r="L238" s="117">
        <f t="shared" si="186"/>
        <v>0</v>
      </c>
      <c r="M238" s="117">
        <f t="shared" si="186"/>
        <v>224191563.34</v>
      </c>
      <c r="N238" s="117">
        <f t="shared" si="186"/>
        <v>0</v>
      </c>
      <c r="O238" s="131">
        <f t="shared" si="168"/>
        <v>224191563.34</v>
      </c>
      <c r="P238" s="125"/>
      <c r="Q238" s="125"/>
      <c r="R238" s="125"/>
      <c r="S238" s="125"/>
      <c r="T238" s="125"/>
      <c r="U238" s="125"/>
      <c r="V238" s="125"/>
      <c r="W238" s="125"/>
      <c r="X238" s="125"/>
      <c r="Y238" s="125"/>
      <c r="Z238" s="125"/>
      <c r="AA238" s="125"/>
      <c r="AB238" s="125"/>
      <c r="AC238" s="125"/>
      <c r="AD238" s="125"/>
      <c r="AE238" s="125"/>
      <c r="AF238" s="125"/>
      <c r="AG238" s="125"/>
      <c r="AH238" s="125"/>
      <c r="AI238" s="125"/>
      <c r="AJ238" s="125"/>
      <c r="AK238" s="125"/>
      <c r="AL238" s="125"/>
      <c r="AM238" s="125"/>
      <c r="AN238" s="125"/>
      <c r="AO238" s="125"/>
      <c r="AP238" s="125"/>
      <c r="AQ238" s="125"/>
      <c r="AR238" s="125"/>
      <c r="AS238" s="125"/>
      <c r="AT238" s="125"/>
      <c r="AU238" s="125"/>
      <c r="AV238" s="125"/>
      <c r="AW238" s="125"/>
      <c r="AX238" s="125"/>
      <c r="AY238" s="125"/>
      <c r="AZ238" s="125"/>
      <c r="BA238" s="125"/>
      <c r="BB238" s="125"/>
      <c r="BC238" s="125"/>
      <c r="BD238" s="125"/>
      <c r="BE238" s="125"/>
      <c r="BF238" s="125"/>
      <c r="BG238" s="125"/>
      <c r="BH238" s="125"/>
      <c r="BI238" s="125"/>
      <c r="BJ238" s="125"/>
      <c r="BK238" s="125"/>
      <c r="BL238" s="125"/>
      <c r="BM238" s="125"/>
      <c r="BN238" s="125"/>
      <c r="BO238" s="125"/>
      <c r="BP238" s="125"/>
      <c r="BQ238" s="125"/>
      <c r="BR238" s="125"/>
      <c r="BS238" s="125"/>
      <c r="BT238" s="125"/>
      <c r="BU238" s="125"/>
      <c r="BV238" s="125"/>
    </row>
    <row r="239" spans="1:74" s="126" customFormat="1" x14ac:dyDescent="0.2">
      <c r="A239" s="124" t="s">
        <v>356</v>
      </c>
      <c r="B239" s="130" t="s">
        <v>760</v>
      </c>
      <c r="C239" s="117">
        <f>+C240+C247</f>
        <v>0</v>
      </c>
      <c r="D239" s="117">
        <f t="shared" ref="D239:N239" si="187">+D240+D247</f>
        <v>0</v>
      </c>
      <c r="E239" s="117">
        <f t="shared" si="187"/>
        <v>0</v>
      </c>
      <c r="F239" s="117">
        <f t="shared" si="187"/>
        <v>0</v>
      </c>
      <c r="G239" s="117">
        <f t="shared" si="187"/>
        <v>0</v>
      </c>
      <c r="H239" s="117">
        <f t="shared" si="187"/>
        <v>0</v>
      </c>
      <c r="I239" s="117">
        <f t="shared" si="187"/>
        <v>0</v>
      </c>
      <c r="J239" s="117">
        <f t="shared" si="187"/>
        <v>0</v>
      </c>
      <c r="K239" s="117">
        <f t="shared" si="187"/>
        <v>0</v>
      </c>
      <c r="L239" s="117">
        <f t="shared" si="187"/>
        <v>0</v>
      </c>
      <c r="M239" s="117">
        <f t="shared" si="187"/>
        <v>0</v>
      </c>
      <c r="N239" s="117">
        <f t="shared" si="187"/>
        <v>0</v>
      </c>
      <c r="O239" s="131">
        <f t="shared" si="168"/>
        <v>0</v>
      </c>
      <c r="P239" s="125"/>
      <c r="Q239" s="125"/>
      <c r="R239" s="125"/>
      <c r="S239" s="125"/>
      <c r="T239" s="125"/>
      <c r="U239" s="125"/>
      <c r="V239" s="125"/>
      <c r="W239" s="125"/>
      <c r="X239" s="125"/>
      <c r="Y239" s="125"/>
      <c r="Z239" s="125"/>
      <c r="AA239" s="125"/>
      <c r="AB239" s="125"/>
      <c r="AC239" s="125"/>
      <c r="AD239" s="125"/>
      <c r="AE239" s="125"/>
      <c r="AF239" s="125"/>
      <c r="AG239" s="125"/>
      <c r="AH239" s="125"/>
      <c r="AI239" s="125"/>
      <c r="AJ239" s="125"/>
      <c r="AK239" s="125"/>
      <c r="AL239" s="125"/>
      <c r="AM239" s="125"/>
      <c r="AN239" s="125"/>
      <c r="AO239" s="125"/>
      <c r="AP239" s="125"/>
      <c r="AQ239" s="125"/>
      <c r="AR239" s="125"/>
      <c r="AS239" s="125"/>
      <c r="AT239" s="125"/>
      <c r="AU239" s="125"/>
      <c r="AV239" s="125"/>
      <c r="AW239" s="125"/>
      <c r="AX239" s="125"/>
      <c r="AY239" s="125"/>
      <c r="AZ239" s="125"/>
      <c r="BA239" s="125"/>
      <c r="BB239" s="125"/>
      <c r="BC239" s="125"/>
      <c r="BD239" s="125"/>
      <c r="BE239" s="125"/>
      <c r="BF239" s="125"/>
      <c r="BG239" s="125"/>
      <c r="BH239" s="125"/>
      <c r="BI239" s="125"/>
      <c r="BJ239" s="125"/>
      <c r="BK239" s="125"/>
      <c r="BL239" s="125"/>
      <c r="BM239" s="125"/>
      <c r="BN239" s="125"/>
      <c r="BO239" s="125"/>
      <c r="BP239" s="125"/>
      <c r="BQ239" s="125"/>
      <c r="BR239" s="125"/>
      <c r="BS239" s="125"/>
      <c r="BT239" s="125"/>
      <c r="BU239" s="125"/>
      <c r="BV239" s="125"/>
    </row>
    <row r="240" spans="1:74" s="126" customFormat="1" x14ac:dyDescent="0.2">
      <c r="A240" s="124" t="s">
        <v>761</v>
      </c>
      <c r="B240" s="130" t="s">
        <v>762</v>
      </c>
      <c r="C240" s="117"/>
      <c r="D240" s="117"/>
      <c r="E240" s="117"/>
      <c r="F240" s="117"/>
      <c r="G240" s="117"/>
      <c r="H240" s="117"/>
      <c r="I240" s="117"/>
      <c r="J240" s="117"/>
      <c r="K240" s="117"/>
      <c r="L240" s="117"/>
      <c r="M240" s="117"/>
      <c r="N240" s="117"/>
      <c r="O240" s="131">
        <f t="shared" si="168"/>
        <v>0</v>
      </c>
      <c r="P240" s="125"/>
      <c r="Q240" s="125"/>
      <c r="R240" s="125"/>
      <c r="S240" s="125"/>
      <c r="T240" s="125"/>
      <c r="U240" s="125"/>
      <c r="V240" s="125"/>
      <c r="W240" s="125"/>
      <c r="X240" s="125"/>
      <c r="Y240" s="125"/>
      <c r="Z240" s="125"/>
      <c r="AA240" s="125"/>
      <c r="AB240" s="125"/>
      <c r="AC240" s="125"/>
      <c r="AD240" s="125"/>
      <c r="AE240" s="125"/>
      <c r="AF240" s="125"/>
      <c r="AG240" s="125"/>
      <c r="AH240" s="125"/>
      <c r="AI240" s="125"/>
      <c r="AJ240" s="125"/>
      <c r="AK240" s="125"/>
      <c r="AL240" s="125"/>
      <c r="AM240" s="125"/>
      <c r="AN240" s="125"/>
      <c r="AO240" s="125"/>
      <c r="AP240" s="125"/>
      <c r="AQ240" s="125"/>
      <c r="AR240" s="125"/>
      <c r="AS240" s="125"/>
      <c r="AT240" s="125"/>
      <c r="AU240" s="125"/>
      <c r="AV240" s="125"/>
      <c r="AW240" s="125"/>
      <c r="AX240" s="125"/>
      <c r="AY240" s="125"/>
      <c r="AZ240" s="125"/>
      <c r="BA240" s="125"/>
      <c r="BB240" s="125"/>
      <c r="BC240" s="125"/>
      <c r="BD240" s="125"/>
      <c r="BE240" s="125"/>
      <c r="BF240" s="125"/>
      <c r="BG240" s="125"/>
      <c r="BH240" s="125"/>
      <c r="BI240" s="125"/>
      <c r="BJ240" s="125"/>
      <c r="BK240" s="125"/>
      <c r="BL240" s="125"/>
      <c r="BM240" s="125"/>
      <c r="BN240" s="125"/>
      <c r="BO240" s="125"/>
      <c r="BP240" s="125"/>
      <c r="BQ240" s="125"/>
      <c r="BR240" s="125"/>
      <c r="BS240" s="125"/>
      <c r="BT240" s="125"/>
      <c r="BU240" s="125"/>
      <c r="BV240" s="125"/>
    </row>
    <row r="241" spans="1:74" s="189" customFormat="1" x14ac:dyDescent="0.2">
      <c r="A241" s="199" t="s">
        <v>763</v>
      </c>
      <c r="B241" s="200" t="s">
        <v>764</v>
      </c>
      <c r="C241" s="118">
        <f>+C240*87.230682%</f>
        <v>0</v>
      </c>
      <c r="D241" s="118">
        <f t="shared" ref="D241:N241" si="188">+D240*87.230682%</f>
        <v>0</v>
      </c>
      <c r="E241" s="118">
        <f t="shared" si="188"/>
        <v>0</v>
      </c>
      <c r="F241" s="118">
        <f t="shared" si="188"/>
        <v>0</v>
      </c>
      <c r="G241" s="118">
        <f t="shared" si="188"/>
        <v>0</v>
      </c>
      <c r="H241" s="118">
        <f t="shared" si="188"/>
        <v>0</v>
      </c>
      <c r="I241" s="118">
        <f t="shared" si="188"/>
        <v>0</v>
      </c>
      <c r="J241" s="118">
        <f t="shared" si="188"/>
        <v>0</v>
      </c>
      <c r="K241" s="118">
        <f t="shared" si="188"/>
        <v>0</v>
      </c>
      <c r="L241" s="118">
        <f t="shared" si="188"/>
        <v>0</v>
      </c>
      <c r="M241" s="118">
        <f t="shared" si="188"/>
        <v>0</v>
      </c>
      <c r="N241" s="118">
        <f t="shared" si="188"/>
        <v>0</v>
      </c>
      <c r="O241" s="131">
        <f t="shared" si="168"/>
        <v>0</v>
      </c>
      <c r="P241" s="188"/>
      <c r="Q241" s="188"/>
      <c r="R241" s="188"/>
      <c r="S241" s="188"/>
      <c r="T241" s="188"/>
      <c r="U241" s="188"/>
      <c r="V241" s="188"/>
      <c r="W241" s="188"/>
      <c r="X241" s="188"/>
      <c r="Y241" s="188"/>
      <c r="Z241" s="188"/>
      <c r="AA241" s="188"/>
      <c r="AB241" s="188"/>
      <c r="AC241" s="188"/>
      <c r="AD241" s="188"/>
      <c r="AE241" s="188"/>
      <c r="AF241" s="188"/>
      <c r="AG241" s="188"/>
      <c r="AH241" s="188"/>
      <c r="AI241" s="188"/>
      <c r="AJ241" s="188"/>
      <c r="AK241" s="188"/>
      <c r="AL241" s="188"/>
      <c r="AM241" s="188"/>
      <c r="AN241" s="188"/>
      <c r="AO241" s="188"/>
      <c r="AP241" s="188"/>
      <c r="AQ241" s="188"/>
      <c r="AR241" s="188"/>
      <c r="AS241" s="188"/>
      <c r="AT241" s="188"/>
      <c r="AU241" s="188"/>
      <c r="AV241" s="188"/>
      <c r="AW241" s="188"/>
      <c r="AX241" s="188"/>
      <c r="AY241" s="188"/>
      <c r="AZ241" s="188"/>
      <c r="BA241" s="188"/>
      <c r="BB241" s="188"/>
      <c r="BC241" s="188"/>
      <c r="BD241" s="188"/>
      <c r="BE241" s="188"/>
      <c r="BF241" s="188"/>
      <c r="BG241" s="188"/>
      <c r="BH241" s="188"/>
      <c r="BI241" s="188"/>
      <c r="BJ241" s="188"/>
      <c r="BK241" s="188"/>
      <c r="BL241" s="188"/>
      <c r="BM241" s="188"/>
      <c r="BN241" s="188"/>
      <c r="BO241" s="188"/>
      <c r="BP241" s="188"/>
      <c r="BQ241" s="188"/>
      <c r="BR241" s="188"/>
      <c r="BS241" s="188"/>
      <c r="BT241" s="188"/>
      <c r="BU241" s="188"/>
      <c r="BV241" s="188"/>
    </row>
    <row r="242" spans="1:74" s="189" customFormat="1" x14ac:dyDescent="0.2">
      <c r="A242" s="199" t="s">
        <v>765</v>
      </c>
      <c r="B242" s="200" t="s">
        <v>766</v>
      </c>
      <c r="C242" s="118">
        <f>+C240*0.1%</f>
        <v>0</v>
      </c>
      <c r="D242" s="118">
        <f t="shared" ref="D242:N242" si="189">+D240*0.1%</f>
        <v>0</v>
      </c>
      <c r="E242" s="118">
        <f t="shared" si="189"/>
        <v>0</v>
      </c>
      <c r="F242" s="118">
        <f t="shared" si="189"/>
        <v>0</v>
      </c>
      <c r="G242" s="118">
        <f t="shared" si="189"/>
        <v>0</v>
      </c>
      <c r="H242" s="118">
        <f t="shared" si="189"/>
        <v>0</v>
      </c>
      <c r="I242" s="118">
        <f t="shared" si="189"/>
        <v>0</v>
      </c>
      <c r="J242" s="118">
        <f t="shared" si="189"/>
        <v>0</v>
      </c>
      <c r="K242" s="118">
        <f t="shared" si="189"/>
        <v>0</v>
      </c>
      <c r="L242" s="118">
        <f t="shared" si="189"/>
        <v>0</v>
      </c>
      <c r="M242" s="118">
        <f t="shared" si="189"/>
        <v>0</v>
      </c>
      <c r="N242" s="118">
        <f t="shared" si="189"/>
        <v>0</v>
      </c>
      <c r="O242" s="131">
        <f t="shared" si="168"/>
        <v>0</v>
      </c>
      <c r="P242" s="188"/>
      <c r="Q242" s="188"/>
      <c r="R242" s="188"/>
      <c r="S242" s="188"/>
      <c r="T242" s="188"/>
      <c r="U242" s="188"/>
      <c r="V242" s="188"/>
      <c r="W242" s="188"/>
      <c r="X242" s="188"/>
      <c r="Y242" s="188"/>
      <c r="Z242" s="188"/>
      <c r="AA242" s="188"/>
      <c r="AB242" s="188"/>
      <c r="AC242" s="188"/>
      <c r="AD242" s="188"/>
      <c r="AE242" s="188"/>
      <c r="AF242" s="188"/>
      <c r="AG242" s="188"/>
      <c r="AH242" s="188"/>
      <c r="AI242" s="188"/>
      <c r="AJ242" s="188"/>
      <c r="AK242" s="188"/>
      <c r="AL242" s="188"/>
      <c r="AM242" s="188"/>
      <c r="AN242" s="188"/>
      <c r="AO242" s="188"/>
      <c r="AP242" s="188"/>
      <c r="AQ242" s="188"/>
      <c r="AR242" s="188"/>
      <c r="AS242" s="188"/>
      <c r="AT242" s="188"/>
      <c r="AU242" s="188"/>
      <c r="AV242" s="188"/>
      <c r="AW242" s="188"/>
      <c r="AX242" s="188"/>
      <c r="AY242" s="188"/>
      <c r="AZ242" s="188"/>
      <c r="BA242" s="188"/>
      <c r="BB242" s="188"/>
      <c r="BC242" s="188"/>
      <c r="BD242" s="188"/>
      <c r="BE242" s="188"/>
      <c r="BF242" s="188"/>
      <c r="BG242" s="188"/>
      <c r="BH242" s="188"/>
      <c r="BI242" s="188"/>
      <c r="BJ242" s="188"/>
      <c r="BK242" s="188"/>
      <c r="BL242" s="188"/>
      <c r="BM242" s="188"/>
      <c r="BN242" s="188"/>
      <c r="BO242" s="188"/>
      <c r="BP242" s="188"/>
      <c r="BQ242" s="188"/>
      <c r="BR242" s="188"/>
      <c r="BS242" s="188"/>
      <c r="BT242" s="188"/>
      <c r="BU242" s="188"/>
      <c r="BV242" s="188"/>
    </row>
    <row r="243" spans="1:74" s="189" customFormat="1" x14ac:dyDescent="0.2">
      <c r="A243" s="199" t="s">
        <v>767</v>
      </c>
      <c r="B243" s="200" t="s">
        <v>768</v>
      </c>
      <c r="C243" s="118">
        <f>+C240*9.99%</f>
        <v>0</v>
      </c>
      <c r="D243" s="118">
        <f t="shared" ref="D243:N243" si="190">+D240*9.99%</f>
        <v>0</v>
      </c>
      <c r="E243" s="118">
        <f t="shared" si="190"/>
        <v>0</v>
      </c>
      <c r="F243" s="118">
        <f t="shared" si="190"/>
        <v>0</v>
      </c>
      <c r="G243" s="118">
        <f t="shared" si="190"/>
        <v>0</v>
      </c>
      <c r="H243" s="118">
        <f t="shared" si="190"/>
        <v>0</v>
      </c>
      <c r="I243" s="118">
        <f t="shared" si="190"/>
        <v>0</v>
      </c>
      <c r="J243" s="118">
        <f t="shared" si="190"/>
        <v>0</v>
      </c>
      <c r="K243" s="118">
        <f t="shared" si="190"/>
        <v>0</v>
      </c>
      <c r="L243" s="118">
        <f t="shared" si="190"/>
        <v>0</v>
      </c>
      <c r="M243" s="118">
        <f t="shared" si="190"/>
        <v>0</v>
      </c>
      <c r="N243" s="118">
        <f t="shared" si="190"/>
        <v>0</v>
      </c>
      <c r="O243" s="131">
        <f t="shared" si="168"/>
        <v>0</v>
      </c>
      <c r="P243" s="188"/>
      <c r="Q243" s="188"/>
      <c r="R243" s="188"/>
      <c r="S243" s="188"/>
      <c r="T243" s="188"/>
      <c r="U243" s="188"/>
      <c r="V243" s="188"/>
      <c r="W243" s="188"/>
      <c r="X243" s="188"/>
      <c r="Y243" s="188"/>
      <c r="Z243" s="188"/>
      <c r="AA243" s="188"/>
      <c r="AB243" s="188"/>
      <c r="AC243" s="188"/>
      <c r="AD243" s="188"/>
      <c r="AE243" s="188"/>
      <c r="AF243" s="188"/>
      <c r="AG243" s="188"/>
      <c r="AH243" s="188"/>
      <c r="AI243" s="188"/>
      <c r="AJ243" s="188"/>
      <c r="AK243" s="188"/>
      <c r="AL243" s="188"/>
      <c r="AM243" s="188"/>
      <c r="AN243" s="188"/>
      <c r="AO243" s="188"/>
      <c r="AP243" s="188"/>
      <c r="AQ243" s="188"/>
      <c r="AR243" s="188"/>
      <c r="AS243" s="188"/>
      <c r="AT243" s="188"/>
      <c r="AU243" s="188"/>
      <c r="AV243" s="188"/>
      <c r="AW243" s="188"/>
      <c r="AX243" s="188"/>
      <c r="AY243" s="188"/>
      <c r="AZ243" s="188"/>
      <c r="BA243" s="188"/>
      <c r="BB243" s="188"/>
      <c r="BC243" s="188"/>
      <c r="BD243" s="188"/>
      <c r="BE243" s="188"/>
      <c r="BF243" s="188"/>
      <c r="BG243" s="188"/>
      <c r="BH243" s="188"/>
      <c r="BI243" s="188"/>
      <c r="BJ243" s="188"/>
      <c r="BK243" s="188"/>
      <c r="BL243" s="188"/>
      <c r="BM243" s="188"/>
      <c r="BN243" s="188"/>
      <c r="BO243" s="188"/>
      <c r="BP243" s="188"/>
      <c r="BQ243" s="188"/>
      <c r="BR243" s="188"/>
      <c r="BS243" s="188"/>
      <c r="BT243" s="188"/>
      <c r="BU243" s="188"/>
      <c r="BV243" s="188"/>
    </row>
    <row r="244" spans="1:74" s="189" customFormat="1" ht="38.25" x14ac:dyDescent="0.2">
      <c r="A244" s="199" t="s">
        <v>769</v>
      </c>
      <c r="B244" s="200" t="s">
        <v>1371</v>
      </c>
      <c r="C244" s="118">
        <f>+C240*0%</f>
        <v>0</v>
      </c>
      <c r="D244" s="118">
        <f t="shared" ref="D244:N244" si="191">+D240*0%</f>
        <v>0</v>
      </c>
      <c r="E244" s="118">
        <f t="shared" si="191"/>
        <v>0</v>
      </c>
      <c r="F244" s="118">
        <f t="shared" si="191"/>
        <v>0</v>
      </c>
      <c r="G244" s="118">
        <f t="shared" si="191"/>
        <v>0</v>
      </c>
      <c r="H244" s="118">
        <f t="shared" si="191"/>
        <v>0</v>
      </c>
      <c r="I244" s="118">
        <f t="shared" si="191"/>
        <v>0</v>
      </c>
      <c r="J244" s="118">
        <f t="shared" si="191"/>
        <v>0</v>
      </c>
      <c r="K244" s="118">
        <f t="shared" si="191"/>
        <v>0</v>
      </c>
      <c r="L244" s="118">
        <f t="shared" si="191"/>
        <v>0</v>
      </c>
      <c r="M244" s="118">
        <f t="shared" si="191"/>
        <v>0</v>
      </c>
      <c r="N244" s="118">
        <f t="shared" si="191"/>
        <v>0</v>
      </c>
      <c r="O244" s="131">
        <f t="shared" si="168"/>
        <v>0</v>
      </c>
      <c r="P244" s="188"/>
      <c r="Q244" s="188"/>
      <c r="R244" s="188"/>
      <c r="S244" s="188"/>
      <c r="T244" s="188"/>
      <c r="U244" s="188"/>
      <c r="V244" s="188"/>
      <c r="W244" s="188"/>
      <c r="X244" s="188"/>
      <c r="Y244" s="188"/>
      <c r="Z244" s="188"/>
      <c r="AA244" s="188"/>
      <c r="AB244" s="188"/>
      <c r="AC244" s="188"/>
      <c r="AD244" s="188"/>
      <c r="AE244" s="188"/>
      <c r="AF244" s="188"/>
      <c r="AG244" s="188"/>
      <c r="AH244" s="188"/>
      <c r="AI244" s="188"/>
      <c r="AJ244" s="188"/>
      <c r="AK244" s="188"/>
      <c r="AL244" s="188"/>
      <c r="AM244" s="188"/>
      <c r="AN244" s="188"/>
      <c r="AO244" s="188"/>
      <c r="AP244" s="188"/>
      <c r="AQ244" s="188"/>
      <c r="AR244" s="188"/>
      <c r="AS244" s="188"/>
      <c r="AT244" s="188"/>
      <c r="AU244" s="188"/>
      <c r="AV244" s="188"/>
      <c r="AW244" s="188"/>
      <c r="AX244" s="188"/>
      <c r="AY244" s="188"/>
      <c r="AZ244" s="188"/>
      <c r="BA244" s="188"/>
      <c r="BB244" s="188"/>
      <c r="BC244" s="188"/>
      <c r="BD244" s="188"/>
      <c r="BE244" s="188"/>
      <c r="BF244" s="188"/>
      <c r="BG244" s="188"/>
      <c r="BH244" s="188"/>
      <c r="BI244" s="188"/>
      <c r="BJ244" s="188"/>
      <c r="BK244" s="188"/>
      <c r="BL244" s="188"/>
      <c r="BM244" s="188"/>
      <c r="BN244" s="188"/>
      <c r="BO244" s="188"/>
      <c r="BP244" s="188"/>
      <c r="BQ244" s="188"/>
      <c r="BR244" s="188"/>
      <c r="BS244" s="188"/>
      <c r="BT244" s="188"/>
      <c r="BU244" s="188"/>
      <c r="BV244" s="188"/>
    </row>
    <row r="245" spans="1:74" s="189" customFormat="1" x14ac:dyDescent="0.2">
      <c r="A245" s="199" t="s">
        <v>770</v>
      </c>
      <c r="B245" s="200" t="s">
        <v>771</v>
      </c>
      <c r="C245" s="118">
        <f>+C240*1.7982%</f>
        <v>0</v>
      </c>
      <c r="D245" s="118">
        <f t="shared" ref="D245:N245" si="192">+D240*1.7982%</f>
        <v>0</v>
      </c>
      <c r="E245" s="118">
        <f t="shared" si="192"/>
        <v>0</v>
      </c>
      <c r="F245" s="118">
        <f t="shared" si="192"/>
        <v>0</v>
      </c>
      <c r="G245" s="118">
        <f t="shared" si="192"/>
        <v>0</v>
      </c>
      <c r="H245" s="118">
        <f t="shared" si="192"/>
        <v>0</v>
      </c>
      <c r="I245" s="118">
        <f t="shared" si="192"/>
        <v>0</v>
      </c>
      <c r="J245" s="118">
        <f t="shared" si="192"/>
        <v>0</v>
      </c>
      <c r="K245" s="118">
        <f t="shared" si="192"/>
        <v>0</v>
      </c>
      <c r="L245" s="118">
        <f t="shared" si="192"/>
        <v>0</v>
      </c>
      <c r="M245" s="118">
        <f t="shared" si="192"/>
        <v>0</v>
      </c>
      <c r="N245" s="118">
        <f t="shared" si="192"/>
        <v>0</v>
      </c>
      <c r="O245" s="131">
        <f t="shared" si="168"/>
        <v>0</v>
      </c>
      <c r="P245" s="188"/>
      <c r="Q245" s="188"/>
      <c r="R245" s="188"/>
      <c r="S245" s="188"/>
      <c r="T245" s="188"/>
      <c r="U245" s="188"/>
      <c r="V245" s="188"/>
      <c r="W245" s="188"/>
      <c r="X245" s="188"/>
      <c r="Y245" s="188"/>
      <c r="Z245" s="188"/>
      <c r="AA245" s="188"/>
      <c r="AB245" s="188"/>
      <c r="AC245" s="188"/>
      <c r="AD245" s="188"/>
      <c r="AE245" s="188"/>
      <c r="AF245" s="188"/>
      <c r="AG245" s="188"/>
      <c r="AH245" s="188"/>
      <c r="AI245" s="188"/>
      <c r="AJ245" s="188"/>
      <c r="AK245" s="188"/>
      <c r="AL245" s="188"/>
      <c r="AM245" s="188"/>
      <c r="AN245" s="188"/>
      <c r="AO245" s="188"/>
      <c r="AP245" s="188"/>
      <c r="AQ245" s="188"/>
      <c r="AR245" s="188"/>
      <c r="AS245" s="188"/>
      <c r="AT245" s="188"/>
      <c r="AU245" s="188"/>
      <c r="AV245" s="188"/>
      <c r="AW245" s="188"/>
      <c r="AX245" s="188"/>
      <c r="AY245" s="188"/>
      <c r="AZ245" s="188"/>
      <c r="BA245" s="188"/>
      <c r="BB245" s="188"/>
      <c r="BC245" s="188"/>
      <c r="BD245" s="188"/>
      <c r="BE245" s="188"/>
      <c r="BF245" s="188"/>
      <c r="BG245" s="188"/>
      <c r="BH245" s="188"/>
      <c r="BI245" s="188"/>
      <c r="BJ245" s="188"/>
      <c r="BK245" s="188"/>
      <c r="BL245" s="188"/>
      <c r="BM245" s="188"/>
      <c r="BN245" s="188"/>
      <c r="BO245" s="188"/>
      <c r="BP245" s="188"/>
      <c r="BQ245" s="188"/>
      <c r="BR245" s="188"/>
      <c r="BS245" s="188"/>
      <c r="BT245" s="188"/>
      <c r="BU245" s="188"/>
      <c r="BV245" s="188"/>
    </row>
    <row r="246" spans="1:74" s="189" customFormat="1" ht="38.25" x14ac:dyDescent="0.2">
      <c r="A246" s="199" t="s">
        <v>772</v>
      </c>
      <c r="B246" s="200" t="s">
        <v>773</v>
      </c>
      <c r="C246" s="118">
        <f>+C240*0.881118%</f>
        <v>0</v>
      </c>
      <c r="D246" s="118">
        <f t="shared" ref="D246:N246" si="193">+D240*0.881118%</f>
        <v>0</v>
      </c>
      <c r="E246" s="118">
        <f t="shared" si="193"/>
        <v>0</v>
      </c>
      <c r="F246" s="118">
        <f t="shared" si="193"/>
        <v>0</v>
      </c>
      <c r="G246" s="118">
        <f t="shared" si="193"/>
        <v>0</v>
      </c>
      <c r="H246" s="118">
        <f t="shared" si="193"/>
        <v>0</v>
      </c>
      <c r="I246" s="118">
        <f t="shared" si="193"/>
        <v>0</v>
      </c>
      <c r="J246" s="118">
        <f t="shared" si="193"/>
        <v>0</v>
      </c>
      <c r="K246" s="118">
        <f t="shared" si="193"/>
        <v>0</v>
      </c>
      <c r="L246" s="118">
        <f t="shared" si="193"/>
        <v>0</v>
      </c>
      <c r="M246" s="118">
        <f t="shared" si="193"/>
        <v>0</v>
      </c>
      <c r="N246" s="118">
        <f t="shared" si="193"/>
        <v>0</v>
      </c>
      <c r="O246" s="131">
        <f t="shared" si="168"/>
        <v>0</v>
      </c>
      <c r="P246" s="188"/>
      <c r="Q246" s="188"/>
      <c r="R246" s="188"/>
      <c r="S246" s="188"/>
      <c r="T246" s="188"/>
      <c r="U246" s="188"/>
      <c r="V246" s="188"/>
      <c r="W246" s="188"/>
      <c r="X246" s="188"/>
      <c r="Y246" s="188"/>
      <c r="Z246" s="188"/>
      <c r="AA246" s="188"/>
      <c r="AB246" s="188"/>
      <c r="AC246" s="188"/>
      <c r="AD246" s="188"/>
      <c r="AE246" s="188"/>
      <c r="AF246" s="188"/>
      <c r="AG246" s="188"/>
      <c r="AH246" s="188"/>
      <c r="AI246" s="188"/>
      <c r="AJ246" s="188"/>
      <c r="AK246" s="188"/>
      <c r="AL246" s="188"/>
      <c r="AM246" s="188"/>
      <c r="AN246" s="188"/>
      <c r="AO246" s="188"/>
      <c r="AP246" s="188"/>
      <c r="AQ246" s="188"/>
      <c r="AR246" s="188"/>
      <c r="AS246" s="188"/>
      <c r="AT246" s="188"/>
      <c r="AU246" s="188"/>
      <c r="AV246" s="188"/>
      <c r="AW246" s="188"/>
      <c r="AX246" s="188"/>
      <c r="AY246" s="188"/>
      <c r="AZ246" s="188"/>
      <c r="BA246" s="188"/>
      <c r="BB246" s="188"/>
      <c r="BC246" s="188"/>
      <c r="BD246" s="188"/>
      <c r="BE246" s="188"/>
      <c r="BF246" s="188"/>
      <c r="BG246" s="188"/>
      <c r="BH246" s="188"/>
      <c r="BI246" s="188"/>
      <c r="BJ246" s="188"/>
      <c r="BK246" s="188"/>
      <c r="BL246" s="188"/>
      <c r="BM246" s="188"/>
      <c r="BN246" s="188"/>
      <c r="BO246" s="188"/>
      <c r="BP246" s="188"/>
      <c r="BQ246" s="188"/>
      <c r="BR246" s="188"/>
      <c r="BS246" s="188"/>
      <c r="BT246" s="188"/>
      <c r="BU246" s="188"/>
      <c r="BV246" s="188"/>
    </row>
    <row r="247" spans="1:74" s="126" customFormat="1" x14ac:dyDescent="0.2">
      <c r="A247" s="124" t="s">
        <v>774</v>
      </c>
      <c r="B247" s="130" t="s">
        <v>775</v>
      </c>
      <c r="C247" s="117">
        <f>+C248</f>
        <v>0</v>
      </c>
      <c r="D247" s="117">
        <f t="shared" ref="D247:N247" si="194">+D248</f>
        <v>0</v>
      </c>
      <c r="E247" s="117">
        <f t="shared" si="194"/>
        <v>0</v>
      </c>
      <c r="F247" s="117">
        <f t="shared" si="194"/>
        <v>0</v>
      </c>
      <c r="G247" s="117">
        <f t="shared" si="194"/>
        <v>0</v>
      </c>
      <c r="H247" s="117">
        <f t="shared" si="194"/>
        <v>0</v>
      </c>
      <c r="I247" s="117">
        <f t="shared" si="194"/>
        <v>0</v>
      </c>
      <c r="J247" s="117">
        <f t="shared" si="194"/>
        <v>0</v>
      </c>
      <c r="K247" s="117">
        <f t="shared" si="194"/>
        <v>0</v>
      </c>
      <c r="L247" s="117">
        <f t="shared" si="194"/>
        <v>0</v>
      </c>
      <c r="M247" s="117">
        <f t="shared" si="194"/>
        <v>0</v>
      </c>
      <c r="N247" s="117">
        <f t="shared" si="194"/>
        <v>0</v>
      </c>
      <c r="O247" s="131">
        <f t="shared" si="168"/>
        <v>0</v>
      </c>
      <c r="P247" s="125"/>
      <c r="Q247" s="125"/>
      <c r="R247" s="125"/>
      <c r="S247" s="125"/>
      <c r="T247" s="125"/>
      <c r="U247" s="125"/>
      <c r="V247" s="125"/>
      <c r="W247" s="125"/>
      <c r="X247" s="125"/>
      <c r="Y247" s="125"/>
      <c r="Z247" s="125"/>
      <c r="AA247" s="125"/>
      <c r="AB247" s="125"/>
      <c r="AC247" s="125"/>
      <c r="AD247" s="125"/>
      <c r="AE247" s="125"/>
      <c r="AF247" s="125"/>
      <c r="AG247" s="125"/>
      <c r="AH247" s="125"/>
      <c r="AI247" s="125"/>
      <c r="AJ247" s="125"/>
      <c r="AK247" s="125"/>
      <c r="AL247" s="125"/>
      <c r="AM247" s="125"/>
      <c r="AN247" s="125"/>
      <c r="AO247" s="125"/>
      <c r="AP247" s="125"/>
      <c r="AQ247" s="125"/>
      <c r="AR247" s="125"/>
      <c r="AS247" s="125"/>
      <c r="AT247" s="125"/>
      <c r="AU247" s="125"/>
      <c r="AV247" s="125"/>
      <c r="AW247" s="125"/>
      <c r="AX247" s="125"/>
      <c r="AY247" s="125"/>
      <c r="AZ247" s="125"/>
      <c r="BA247" s="125"/>
      <c r="BB247" s="125"/>
      <c r="BC247" s="125"/>
      <c r="BD247" s="125"/>
      <c r="BE247" s="125"/>
      <c r="BF247" s="125"/>
      <c r="BG247" s="125"/>
      <c r="BH247" s="125"/>
      <c r="BI247" s="125"/>
      <c r="BJ247" s="125"/>
      <c r="BK247" s="125"/>
      <c r="BL247" s="125"/>
      <c r="BM247" s="125"/>
      <c r="BN247" s="125"/>
      <c r="BO247" s="125"/>
      <c r="BP247" s="125"/>
      <c r="BQ247" s="125"/>
      <c r="BR247" s="125"/>
      <c r="BS247" s="125"/>
      <c r="BT247" s="125"/>
      <c r="BU247" s="125"/>
      <c r="BV247" s="125"/>
    </row>
    <row r="248" spans="1:74" s="189" customFormat="1" x14ac:dyDescent="0.2">
      <c r="A248" s="199" t="s">
        <v>776</v>
      </c>
      <c r="B248" s="200" t="s">
        <v>777</v>
      </c>
      <c r="C248" s="118"/>
      <c r="D248" s="118"/>
      <c r="E248" s="118"/>
      <c r="F248" s="118"/>
      <c r="G248" s="118"/>
      <c r="H248" s="118"/>
      <c r="I248" s="118"/>
      <c r="J248" s="118"/>
      <c r="K248" s="118"/>
      <c r="L248" s="118"/>
      <c r="M248" s="118"/>
      <c r="N248" s="118"/>
      <c r="O248" s="131">
        <f t="shared" si="168"/>
        <v>0</v>
      </c>
      <c r="P248" s="188"/>
      <c r="Q248" s="188"/>
      <c r="R248" s="188"/>
      <c r="S248" s="188"/>
      <c r="T248" s="188"/>
      <c r="U248" s="188"/>
      <c r="V248" s="188"/>
      <c r="W248" s="188"/>
      <c r="X248" s="188"/>
      <c r="Y248" s="188"/>
      <c r="Z248" s="188"/>
      <c r="AA248" s="188"/>
      <c r="AB248" s="188"/>
      <c r="AC248" s="188"/>
      <c r="AD248" s="188"/>
      <c r="AE248" s="188"/>
      <c r="AF248" s="188"/>
      <c r="AG248" s="188"/>
      <c r="AH248" s="188"/>
      <c r="AI248" s="188"/>
      <c r="AJ248" s="188"/>
      <c r="AK248" s="188"/>
      <c r="AL248" s="188"/>
      <c r="AM248" s="188"/>
      <c r="AN248" s="188"/>
      <c r="AO248" s="188"/>
      <c r="AP248" s="188"/>
      <c r="AQ248" s="188"/>
      <c r="AR248" s="188"/>
      <c r="AS248" s="188"/>
      <c r="AT248" s="188"/>
      <c r="AU248" s="188"/>
      <c r="AV248" s="188"/>
      <c r="AW248" s="188"/>
      <c r="AX248" s="188"/>
      <c r="AY248" s="188"/>
      <c r="AZ248" s="188"/>
      <c r="BA248" s="188"/>
      <c r="BB248" s="188"/>
      <c r="BC248" s="188"/>
      <c r="BD248" s="188"/>
      <c r="BE248" s="188"/>
      <c r="BF248" s="188"/>
      <c r="BG248" s="188"/>
      <c r="BH248" s="188"/>
      <c r="BI248" s="188"/>
      <c r="BJ248" s="188"/>
      <c r="BK248" s="188"/>
      <c r="BL248" s="188"/>
      <c r="BM248" s="188"/>
      <c r="BN248" s="188"/>
      <c r="BO248" s="188"/>
      <c r="BP248" s="188"/>
      <c r="BQ248" s="188"/>
      <c r="BR248" s="188"/>
      <c r="BS248" s="188"/>
      <c r="BT248" s="188"/>
      <c r="BU248" s="188"/>
      <c r="BV248" s="188"/>
    </row>
    <row r="249" spans="1:74" s="126" customFormat="1" ht="38.25" x14ac:dyDescent="0.2">
      <c r="A249" s="124" t="s">
        <v>1388</v>
      </c>
      <c r="B249" s="130" t="s">
        <v>1389</v>
      </c>
      <c r="C249" s="117"/>
      <c r="D249" s="117"/>
      <c r="E249" s="117"/>
      <c r="F249" s="117"/>
      <c r="G249" s="117"/>
      <c r="H249" s="117"/>
      <c r="I249" s="117"/>
      <c r="J249" s="117"/>
      <c r="K249" s="117"/>
      <c r="L249" s="117"/>
      <c r="M249" s="117">
        <f>+M252+M254+M255++M257+M258+M259+M260+M261+M262+M263</f>
        <v>224191563.34</v>
      </c>
      <c r="N249" s="117"/>
      <c r="O249" s="131">
        <f t="shared" si="168"/>
        <v>224191563.34</v>
      </c>
      <c r="P249" s="125"/>
      <c r="Q249" s="125"/>
      <c r="R249" s="125"/>
      <c r="S249" s="125"/>
      <c r="T249" s="125"/>
      <c r="U249" s="125"/>
      <c r="V249" s="125"/>
      <c r="W249" s="125"/>
      <c r="X249" s="125"/>
      <c r="Y249" s="125"/>
      <c r="Z249" s="125"/>
      <c r="AA249" s="125"/>
      <c r="AB249" s="125"/>
      <c r="AC249" s="125"/>
      <c r="AD249" s="125"/>
      <c r="AE249" s="125"/>
      <c r="AF249" s="125"/>
      <c r="AG249" s="125"/>
      <c r="AH249" s="125"/>
      <c r="AI249" s="125"/>
      <c r="AJ249" s="125"/>
      <c r="AK249" s="125"/>
      <c r="AL249" s="125"/>
      <c r="AM249" s="125"/>
      <c r="AN249" s="125"/>
      <c r="AO249" s="125"/>
      <c r="AP249" s="125"/>
      <c r="AQ249" s="125"/>
      <c r="AR249" s="125"/>
      <c r="AS249" s="125"/>
      <c r="AT249" s="125"/>
      <c r="AU249" s="125"/>
      <c r="AV249" s="125"/>
      <c r="AW249" s="125"/>
      <c r="AX249" s="125"/>
      <c r="AY249" s="125"/>
      <c r="AZ249" s="125"/>
      <c r="BA249" s="125"/>
      <c r="BB249" s="125"/>
      <c r="BC249" s="125"/>
      <c r="BD249" s="125"/>
      <c r="BE249" s="125"/>
      <c r="BF249" s="125"/>
      <c r="BG249" s="125"/>
      <c r="BH249" s="125"/>
      <c r="BI249" s="125"/>
      <c r="BJ249" s="125"/>
      <c r="BK249" s="125"/>
      <c r="BL249" s="125"/>
      <c r="BM249" s="125"/>
      <c r="BN249" s="125"/>
      <c r="BO249" s="125"/>
      <c r="BP249" s="125"/>
      <c r="BQ249" s="125"/>
      <c r="BR249" s="125"/>
      <c r="BS249" s="125"/>
      <c r="BT249" s="125"/>
      <c r="BU249" s="125"/>
      <c r="BV249" s="125"/>
    </row>
    <row r="250" spans="1:74" s="126" customFormat="1" x14ac:dyDescent="0.2">
      <c r="A250" s="124" t="s">
        <v>1390</v>
      </c>
      <c r="B250" s="130" t="s">
        <v>1391</v>
      </c>
      <c r="C250" s="117">
        <f t="shared" ref="C250:N251" si="195">+C251</f>
        <v>0</v>
      </c>
      <c r="D250" s="117">
        <f t="shared" si="195"/>
        <v>0</v>
      </c>
      <c r="E250" s="117">
        <f t="shared" si="195"/>
        <v>0</v>
      </c>
      <c r="F250" s="117">
        <f t="shared" si="195"/>
        <v>0</v>
      </c>
      <c r="G250" s="117">
        <f t="shared" si="195"/>
        <v>0</v>
      </c>
      <c r="H250" s="117">
        <f t="shared" si="195"/>
        <v>0</v>
      </c>
      <c r="I250" s="117">
        <f t="shared" si="195"/>
        <v>0</v>
      </c>
      <c r="J250" s="117">
        <f t="shared" si="195"/>
        <v>0</v>
      </c>
      <c r="K250" s="117">
        <f t="shared" si="195"/>
        <v>0</v>
      </c>
      <c r="L250" s="117">
        <f t="shared" si="195"/>
        <v>0</v>
      </c>
      <c r="M250" s="117">
        <f t="shared" si="195"/>
        <v>0</v>
      </c>
      <c r="N250" s="117">
        <f t="shared" si="195"/>
        <v>0</v>
      </c>
      <c r="O250" s="131">
        <f t="shared" si="168"/>
        <v>0</v>
      </c>
      <c r="P250" s="125"/>
      <c r="Q250" s="125"/>
      <c r="R250" s="125"/>
      <c r="S250" s="125"/>
      <c r="T250" s="125"/>
      <c r="U250" s="125"/>
      <c r="V250" s="125"/>
      <c r="W250" s="125"/>
      <c r="X250" s="125"/>
      <c r="Y250" s="125"/>
      <c r="Z250" s="125"/>
      <c r="AA250" s="125"/>
      <c r="AB250" s="125"/>
      <c r="AC250" s="125"/>
      <c r="AD250" s="125"/>
      <c r="AE250" s="125"/>
      <c r="AF250" s="125"/>
      <c r="AG250" s="125"/>
      <c r="AH250" s="125"/>
      <c r="AI250" s="125"/>
      <c r="AJ250" s="125"/>
      <c r="AK250" s="125"/>
      <c r="AL250" s="125"/>
      <c r="AM250" s="125"/>
      <c r="AN250" s="125"/>
      <c r="AO250" s="125"/>
      <c r="AP250" s="125"/>
      <c r="AQ250" s="125"/>
      <c r="AR250" s="125"/>
      <c r="AS250" s="125"/>
      <c r="AT250" s="125"/>
      <c r="AU250" s="125"/>
      <c r="AV250" s="125"/>
      <c r="AW250" s="125"/>
      <c r="AX250" s="125"/>
      <c r="AY250" s="125"/>
      <c r="AZ250" s="125"/>
      <c r="BA250" s="125"/>
      <c r="BB250" s="125"/>
      <c r="BC250" s="125"/>
      <c r="BD250" s="125"/>
      <c r="BE250" s="125"/>
      <c r="BF250" s="125"/>
      <c r="BG250" s="125"/>
      <c r="BH250" s="125"/>
      <c r="BI250" s="125"/>
      <c r="BJ250" s="125"/>
      <c r="BK250" s="125"/>
      <c r="BL250" s="125"/>
      <c r="BM250" s="125"/>
      <c r="BN250" s="125"/>
      <c r="BO250" s="125"/>
      <c r="BP250" s="125"/>
      <c r="BQ250" s="125"/>
      <c r="BR250" s="125"/>
      <c r="BS250" s="125"/>
      <c r="BT250" s="125"/>
      <c r="BU250" s="125"/>
      <c r="BV250" s="125"/>
    </row>
    <row r="251" spans="1:74" s="189" customFormat="1" x14ac:dyDescent="0.2">
      <c r="A251" s="199" t="s">
        <v>1392</v>
      </c>
      <c r="B251" s="200" t="s">
        <v>1393</v>
      </c>
      <c r="C251" s="81">
        <f t="shared" si="195"/>
        <v>0</v>
      </c>
      <c r="D251" s="81">
        <f t="shared" si="195"/>
        <v>0</v>
      </c>
      <c r="E251" s="81">
        <f t="shared" si="195"/>
        <v>0</v>
      </c>
      <c r="F251" s="81">
        <f t="shared" si="195"/>
        <v>0</v>
      </c>
      <c r="G251" s="81">
        <f t="shared" si="195"/>
        <v>0</v>
      </c>
      <c r="H251" s="81">
        <f t="shared" si="195"/>
        <v>0</v>
      </c>
      <c r="I251" s="81">
        <f t="shared" si="195"/>
        <v>0</v>
      </c>
      <c r="J251" s="81">
        <f t="shared" si="195"/>
        <v>0</v>
      </c>
      <c r="K251" s="81">
        <f t="shared" si="195"/>
        <v>0</v>
      </c>
      <c r="L251" s="81">
        <f t="shared" si="195"/>
        <v>0</v>
      </c>
      <c r="M251" s="81">
        <f t="shared" si="195"/>
        <v>0</v>
      </c>
      <c r="N251" s="81">
        <f t="shared" si="195"/>
        <v>0</v>
      </c>
      <c r="O251" s="131">
        <f t="shared" si="168"/>
        <v>0</v>
      </c>
      <c r="P251" s="188"/>
      <c r="Q251" s="188"/>
      <c r="R251" s="188"/>
      <c r="S251" s="188"/>
      <c r="T251" s="188"/>
      <c r="U251" s="188"/>
      <c r="V251" s="188"/>
      <c r="W251" s="188"/>
      <c r="X251" s="188"/>
      <c r="Y251" s="188"/>
      <c r="Z251" s="188"/>
      <c r="AA251" s="188"/>
      <c r="AB251" s="188"/>
      <c r="AC251" s="188"/>
      <c r="AD251" s="188"/>
      <c r="AE251" s="188"/>
      <c r="AF251" s="188"/>
      <c r="AG251" s="188"/>
      <c r="AH251" s="188"/>
      <c r="AI251" s="188"/>
      <c r="AJ251" s="188"/>
      <c r="AK251" s="188"/>
      <c r="AL251" s="188"/>
      <c r="AM251" s="188"/>
      <c r="AN251" s="188"/>
      <c r="AO251" s="188"/>
      <c r="AP251" s="188"/>
      <c r="AQ251" s="188"/>
      <c r="AR251" s="188"/>
      <c r="AS251" s="188"/>
      <c r="AT251" s="188"/>
      <c r="AU251" s="188"/>
      <c r="AV251" s="188"/>
      <c r="AW251" s="188"/>
      <c r="AX251" s="188"/>
      <c r="AY251" s="188"/>
      <c r="AZ251" s="188"/>
      <c r="BA251" s="188"/>
      <c r="BB251" s="188"/>
      <c r="BC251" s="188"/>
      <c r="BD251" s="188"/>
      <c r="BE251" s="188"/>
      <c r="BF251" s="188"/>
      <c r="BG251" s="188"/>
      <c r="BH251" s="188"/>
      <c r="BI251" s="188"/>
      <c r="BJ251" s="188"/>
      <c r="BK251" s="188"/>
      <c r="BL251" s="188"/>
      <c r="BM251" s="188"/>
      <c r="BN251" s="188"/>
      <c r="BO251" s="188"/>
      <c r="BP251" s="188"/>
      <c r="BQ251" s="188"/>
      <c r="BR251" s="188"/>
      <c r="BS251" s="188"/>
      <c r="BT251" s="188"/>
      <c r="BU251" s="188"/>
      <c r="BV251" s="188"/>
    </row>
    <row r="252" spans="1:74" s="189" customFormat="1" ht="38.25" x14ac:dyDescent="0.2">
      <c r="A252" s="199" t="s">
        <v>1394</v>
      </c>
      <c r="B252" s="200" t="s">
        <v>1395</v>
      </c>
      <c r="C252" s="118">
        <f>+C249*23.33%/2</f>
        <v>0</v>
      </c>
      <c r="D252" s="118">
        <f t="shared" ref="D252:N252" si="196">+D249*23.33%/2</f>
        <v>0</v>
      </c>
      <c r="E252" s="118">
        <f t="shared" si="196"/>
        <v>0</v>
      </c>
      <c r="F252" s="118">
        <f t="shared" si="196"/>
        <v>0</v>
      </c>
      <c r="G252" s="118">
        <f t="shared" si="196"/>
        <v>0</v>
      </c>
      <c r="H252" s="118">
        <f t="shared" si="196"/>
        <v>0</v>
      </c>
      <c r="I252" s="118">
        <f t="shared" si="196"/>
        <v>0</v>
      </c>
      <c r="J252" s="118">
        <f t="shared" si="196"/>
        <v>0</v>
      </c>
      <c r="K252" s="118">
        <f t="shared" si="196"/>
        <v>0</v>
      </c>
      <c r="L252" s="118">
        <f t="shared" si="196"/>
        <v>0</v>
      </c>
      <c r="M252" s="118"/>
      <c r="N252" s="118">
        <f t="shared" si="196"/>
        <v>0</v>
      </c>
      <c r="O252" s="131">
        <f t="shared" si="168"/>
        <v>0</v>
      </c>
      <c r="P252" s="188"/>
      <c r="Q252" s="188"/>
      <c r="R252" s="188"/>
      <c r="S252" s="188"/>
      <c r="T252" s="188"/>
      <c r="U252" s="188"/>
      <c r="V252" s="188"/>
      <c r="W252" s="188"/>
      <c r="X252" s="188"/>
      <c r="Y252" s="188"/>
      <c r="Z252" s="188"/>
      <c r="AA252" s="188"/>
      <c r="AB252" s="188"/>
      <c r="AC252" s="188"/>
      <c r="AD252" s="188"/>
      <c r="AE252" s="188"/>
      <c r="AF252" s="188"/>
      <c r="AG252" s="188"/>
      <c r="AH252" s="188"/>
      <c r="AI252" s="188"/>
      <c r="AJ252" s="188"/>
      <c r="AK252" s="188"/>
      <c r="AL252" s="188"/>
      <c r="AM252" s="188"/>
      <c r="AN252" s="188"/>
      <c r="AO252" s="188"/>
      <c r="AP252" s="188"/>
      <c r="AQ252" s="188"/>
      <c r="AR252" s="188"/>
      <c r="AS252" s="188"/>
      <c r="AT252" s="188"/>
      <c r="AU252" s="188"/>
      <c r="AV252" s="188"/>
      <c r="AW252" s="188"/>
      <c r="AX252" s="188"/>
      <c r="AY252" s="188"/>
      <c r="AZ252" s="188"/>
      <c r="BA252" s="188"/>
      <c r="BB252" s="188"/>
      <c r="BC252" s="188"/>
      <c r="BD252" s="188"/>
      <c r="BE252" s="188"/>
      <c r="BF252" s="188"/>
      <c r="BG252" s="188"/>
      <c r="BH252" s="188"/>
      <c r="BI252" s="188"/>
      <c r="BJ252" s="188"/>
      <c r="BK252" s="188"/>
      <c r="BL252" s="188"/>
      <c r="BM252" s="188"/>
      <c r="BN252" s="188"/>
      <c r="BO252" s="188"/>
      <c r="BP252" s="188"/>
      <c r="BQ252" s="188"/>
      <c r="BR252" s="188"/>
      <c r="BS252" s="188"/>
      <c r="BT252" s="188"/>
      <c r="BU252" s="188"/>
      <c r="BV252" s="188"/>
    </row>
    <row r="253" spans="1:74" s="126" customFormat="1" x14ac:dyDescent="0.2">
      <c r="A253" s="124" t="s">
        <v>1396</v>
      </c>
      <c r="B253" s="130" t="s">
        <v>1397</v>
      </c>
      <c r="C253" s="117">
        <f>SUM(C254:C255)</f>
        <v>0</v>
      </c>
      <c r="D253" s="117">
        <f t="shared" ref="D253:N253" si="197">SUM(D254:D255)</f>
        <v>0</v>
      </c>
      <c r="E253" s="117">
        <f t="shared" si="197"/>
        <v>0</v>
      </c>
      <c r="F253" s="117">
        <f t="shared" si="197"/>
        <v>0</v>
      </c>
      <c r="G253" s="117">
        <f t="shared" si="197"/>
        <v>0</v>
      </c>
      <c r="H253" s="117">
        <f t="shared" si="197"/>
        <v>0</v>
      </c>
      <c r="I253" s="117">
        <f t="shared" si="197"/>
        <v>0</v>
      </c>
      <c r="J253" s="117">
        <f t="shared" si="197"/>
        <v>0</v>
      </c>
      <c r="K253" s="117">
        <f t="shared" si="197"/>
        <v>0</v>
      </c>
      <c r="L253" s="117">
        <f t="shared" si="197"/>
        <v>0</v>
      </c>
      <c r="M253" s="117">
        <f t="shared" si="197"/>
        <v>224191563.34</v>
      </c>
      <c r="N253" s="117">
        <f t="shared" si="197"/>
        <v>0</v>
      </c>
      <c r="O253" s="131">
        <f t="shared" si="168"/>
        <v>224191563.34</v>
      </c>
      <c r="P253" s="125"/>
      <c r="Q253" s="125"/>
      <c r="R253" s="125"/>
      <c r="S253" s="125"/>
      <c r="T253" s="125"/>
      <c r="U253" s="125"/>
      <c r="V253" s="125"/>
      <c r="W253" s="125"/>
      <c r="X253" s="125"/>
      <c r="Y253" s="125"/>
      <c r="Z253" s="125"/>
      <c r="AA253" s="125"/>
      <c r="AB253" s="125"/>
      <c r="AC253" s="125"/>
      <c r="AD253" s="125"/>
      <c r="AE253" s="125"/>
      <c r="AF253" s="125"/>
      <c r="AG253" s="125"/>
      <c r="AH253" s="125"/>
      <c r="AI253" s="125"/>
      <c r="AJ253" s="125"/>
      <c r="AK253" s="125"/>
      <c r="AL253" s="125"/>
      <c r="AM253" s="125"/>
      <c r="AN253" s="125"/>
      <c r="AO253" s="125"/>
      <c r="AP253" s="125"/>
      <c r="AQ253" s="125"/>
      <c r="AR253" s="125"/>
      <c r="AS253" s="125"/>
      <c r="AT253" s="125"/>
      <c r="AU253" s="125"/>
      <c r="AV253" s="125"/>
      <c r="AW253" s="125"/>
      <c r="AX253" s="125"/>
      <c r="AY253" s="125"/>
      <c r="AZ253" s="125"/>
      <c r="BA253" s="125"/>
      <c r="BB253" s="125"/>
      <c r="BC253" s="125"/>
      <c r="BD253" s="125"/>
      <c r="BE253" s="125"/>
      <c r="BF253" s="125"/>
      <c r="BG253" s="125"/>
      <c r="BH253" s="125"/>
      <c r="BI253" s="125"/>
      <c r="BJ253" s="125"/>
      <c r="BK253" s="125"/>
      <c r="BL253" s="125"/>
      <c r="BM253" s="125"/>
      <c r="BN253" s="125"/>
      <c r="BO253" s="125"/>
      <c r="BP253" s="125"/>
      <c r="BQ253" s="125"/>
      <c r="BR253" s="125"/>
      <c r="BS253" s="125"/>
      <c r="BT253" s="125"/>
      <c r="BU253" s="125"/>
      <c r="BV253" s="125"/>
    </row>
    <row r="254" spans="1:74" s="189" customFormat="1" ht="38.25" x14ac:dyDescent="0.2">
      <c r="A254" s="144" t="s">
        <v>1398</v>
      </c>
      <c r="B254" s="201" t="s">
        <v>1399</v>
      </c>
      <c r="C254" s="118">
        <f>+C249*23.33%/2</f>
        <v>0</v>
      </c>
      <c r="D254" s="118">
        <f t="shared" ref="D254:N254" si="198">+D249*23.33%/2</f>
        <v>0</v>
      </c>
      <c r="E254" s="118">
        <f t="shared" si="198"/>
        <v>0</v>
      </c>
      <c r="F254" s="118">
        <f t="shared" si="198"/>
        <v>0</v>
      </c>
      <c r="G254" s="118">
        <f t="shared" si="198"/>
        <v>0</v>
      </c>
      <c r="H254" s="118">
        <f t="shared" si="198"/>
        <v>0</v>
      </c>
      <c r="I254" s="118">
        <f t="shared" si="198"/>
        <v>0</v>
      </c>
      <c r="J254" s="118">
        <f t="shared" si="198"/>
        <v>0</v>
      </c>
      <c r="K254" s="118">
        <f t="shared" si="198"/>
        <v>0</v>
      </c>
      <c r="L254" s="118">
        <f t="shared" si="198"/>
        <v>0</v>
      </c>
      <c r="M254" s="118"/>
      <c r="N254" s="118">
        <f t="shared" si="198"/>
        <v>0</v>
      </c>
      <c r="O254" s="131">
        <f t="shared" si="168"/>
        <v>0</v>
      </c>
      <c r="P254" s="188"/>
      <c r="Q254" s="188"/>
      <c r="R254" s="188"/>
      <c r="S254" s="188"/>
      <c r="T254" s="188"/>
      <c r="U254" s="188"/>
      <c r="V254" s="188"/>
      <c r="W254" s="188"/>
      <c r="X254" s="188"/>
      <c r="Y254" s="188"/>
      <c r="Z254" s="188"/>
      <c r="AA254" s="188"/>
      <c r="AB254" s="188"/>
      <c r="AC254" s="188"/>
      <c r="AD254" s="188"/>
      <c r="AE254" s="188"/>
      <c r="AF254" s="188"/>
      <c r="AG254" s="188"/>
      <c r="AH254" s="188"/>
      <c r="AI254" s="188"/>
      <c r="AJ254" s="188"/>
      <c r="AK254" s="188"/>
      <c r="AL254" s="188"/>
      <c r="AM254" s="188"/>
      <c r="AN254" s="188"/>
      <c r="AO254" s="188"/>
      <c r="AP254" s="188"/>
      <c r="AQ254" s="188"/>
      <c r="AR254" s="188"/>
      <c r="AS254" s="188"/>
      <c r="AT254" s="188"/>
      <c r="AU254" s="188"/>
      <c r="AV254" s="188"/>
      <c r="AW254" s="188"/>
      <c r="AX254" s="188"/>
      <c r="AY254" s="188"/>
      <c r="AZ254" s="188"/>
      <c r="BA254" s="188"/>
      <c r="BB254" s="188"/>
      <c r="BC254" s="188"/>
      <c r="BD254" s="188"/>
      <c r="BE254" s="188"/>
      <c r="BF254" s="188"/>
      <c r="BG254" s="188"/>
      <c r="BH254" s="188"/>
      <c r="BI254" s="188"/>
      <c r="BJ254" s="188"/>
      <c r="BK254" s="188"/>
      <c r="BL254" s="188"/>
      <c r="BM254" s="188"/>
      <c r="BN254" s="188"/>
      <c r="BO254" s="188"/>
      <c r="BP254" s="188"/>
      <c r="BQ254" s="188"/>
      <c r="BR254" s="188"/>
      <c r="BS254" s="188"/>
      <c r="BT254" s="188"/>
      <c r="BU254" s="188"/>
      <c r="BV254" s="188"/>
    </row>
    <row r="255" spans="1:74" s="189" customFormat="1" ht="38.25" x14ac:dyDescent="0.2">
      <c r="A255" s="144" t="s">
        <v>2644</v>
      </c>
      <c r="B255" s="201" t="s">
        <v>2645</v>
      </c>
      <c r="C255" s="118"/>
      <c r="D255" s="118"/>
      <c r="E255" s="118"/>
      <c r="F255" s="118"/>
      <c r="G255" s="118"/>
      <c r="H255" s="118"/>
      <c r="I255" s="118"/>
      <c r="J255" s="118"/>
      <c r="K255" s="118"/>
      <c r="L255" s="118"/>
      <c r="M255" s="118">
        <v>224191563.34</v>
      </c>
      <c r="N255" s="118"/>
      <c r="O255" s="131">
        <f t="shared" si="168"/>
        <v>224191563.34</v>
      </c>
      <c r="P255" s="188"/>
      <c r="Q255" s="188"/>
      <c r="R255" s="188"/>
      <c r="S255" s="188"/>
      <c r="T255" s="188"/>
      <c r="U255" s="188"/>
      <c r="V255" s="188"/>
      <c r="W255" s="188"/>
      <c r="X255" s="188"/>
      <c r="Y255" s="188"/>
      <c r="Z255" s="188"/>
      <c r="AA255" s="188"/>
      <c r="AB255" s="188"/>
      <c r="AC255" s="188"/>
      <c r="AD255" s="188"/>
      <c r="AE255" s="188"/>
      <c r="AF255" s="188"/>
      <c r="AG255" s="188"/>
      <c r="AH255" s="188"/>
      <c r="AI255" s="188"/>
      <c r="AJ255" s="188"/>
      <c r="AK255" s="188"/>
      <c r="AL255" s="188"/>
      <c r="AM255" s="188"/>
      <c r="AN255" s="188"/>
      <c r="AO255" s="188"/>
      <c r="AP255" s="188"/>
      <c r="AQ255" s="188"/>
      <c r="AR255" s="188"/>
      <c r="AS255" s="188"/>
      <c r="AT255" s="188"/>
      <c r="AU255" s="188"/>
      <c r="AV255" s="188"/>
      <c r="AW255" s="188"/>
      <c r="AX255" s="188"/>
      <c r="AY255" s="188"/>
      <c r="AZ255" s="188"/>
      <c r="BA255" s="188"/>
      <c r="BB255" s="188"/>
      <c r="BC255" s="188"/>
      <c r="BD255" s="188"/>
      <c r="BE255" s="188"/>
      <c r="BF255" s="188"/>
      <c r="BG255" s="188"/>
      <c r="BH255" s="188"/>
      <c r="BI255" s="188"/>
      <c r="BJ255" s="188"/>
      <c r="BK255" s="188"/>
      <c r="BL255" s="188"/>
      <c r="BM255" s="188"/>
      <c r="BN255" s="188"/>
      <c r="BO255" s="188"/>
      <c r="BP255" s="188"/>
      <c r="BQ255" s="188"/>
      <c r="BR255" s="188"/>
      <c r="BS255" s="188"/>
      <c r="BT255" s="188"/>
      <c r="BU255" s="188"/>
      <c r="BV255" s="188"/>
    </row>
    <row r="256" spans="1:74" s="126" customFormat="1" x14ac:dyDescent="0.2">
      <c r="A256" s="216" t="s">
        <v>1372</v>
      </c>
      <c r="B256" s="123" t="s">
        <v>1373</v>
      </c>
      <c r="C256" s="117">
        <f>SUM(C257:C263)</f>
        <v>0</v>
      </c>
      <c r="D256" s="117">
        <f t="shared" ref="D256:N256" si="199">SUM(D257:D263)</f>
        <v>0</v>
      </c>
      <c r="E256" s="117">
        <f t="shared" si="199"/>
        <v>0</v>
      </c>
      <c r="F256" s="117">
        <f t="shared" si="199"/>
        <v>0</v>
      </c>
      <c r="G256" s="117">
        <f t="shared" si="199"/>
        <v>0</v>
      </c>
      <c r="H256" s="117">
        <f t="shared" si="199"/>
        <v>0</v>
      </c>
      <c r="I256" s="117">
        <f t="shared" si="199"/>
        <v>0</v>
      </c>
      <c r="J256" s="117">
        <f t="shared" si="199"/>
        <v>0</v>
      </c>
      <c r="K256" s="117">
        <f t="shared" si="199"/>
        <v>0</v>
      </c>
      <c r="L256" s="117">
        <f t="shared" si="199"/>
        <v>0</v>
      </c>
      <c r="M256" s="117">
        <f t="shared" si="199"/>
        <v>0</v>
      </c>
      <c r="N256" s="117">
        <f t="shared" si="199"/>
        <v>0</v>
      </c>
      <c r="O256" s="131">
        <f t="shared" si="168"/>
        <v>0</v>
      </c>
      <c r="P256" s="125"/>
      <c r="Q256" s="125"/>
      <c r="R256" s="125"/>
      <c r="S256" s="125"/>
      <c r="T256" s="125"/>
      <c r="U256" s="125"/>
      <c r="V256" s="125"/>
      <c r="W256" s="125"/>
      <c r="X256" s="125"/>
      <c r="Y256" s="125"/>
      <c r="Z256" s="125"/>
      <c r="AA256" s="125"/>
      <c r="AB256" s="125"/>
      <c r="AC256" s="125"/>
      <c r="AD256" s="125"/>
      <c r="AE256" s="125"/>
      <c r="AF256" s="125"/>
      <c r="AG256" s="125"/>
      <c r="AH256" s="125"/>
      <c r="AI256" s="125"/>
      <c r="AJ256" s="125"/>
      <c r="AK256" s="125"/>
      <c r="AL256" s="125"/>
      <c r="AM256" s="125"/>
      <c r="AN256" s="125"/>
      <c r="AO256" s="125"/>
      <c r="AP256" s="125"/>
      <c r="AQ256" s="125"/>
      <c r="AR256" s="125"/>
      <c r="AS256" s="125"/>
      <c r="AT256" s="125"/>
      <c r="AU256" s="125"/>
      <c r="AV256" s="125"/>
      <c r="AW256" s="125"/>
      <c r="AX256" s="125"/>
      <c r="AY256" s="125"/>
      <c r="AZ256" s="125"/>
      <c r="BA256" s="125"/>
      <c r="BB256" s="125"/>
      <c r="BC256" s="125"/>
      <c r="BD256" s="125"/>
      <c r="BE256" s="125"/>
      <c r="BF256" s="125"/>
      <c r="BG256" s="125"/>
      <c r="BH256" s="125"/>
      <c r="BI256" s="125"/>
      <c r="BJ256" s="125"/>
      <c r="BK256" s="125"/>
      <c r="BL256" s="125"/>
      <c r="BM256" s="125"/>
      <c r="BN256" s="125"/>
      <c r="BO256" s="125"/>
      <c r="BP256" s="125"/>
      <c r="BQ256" s="125"/>
      <c r="BR256" s="125"/>
      <c r="BS256" s="125"/>
      <c r="BT256" s="125"/>
      <c r="BU256" s="125"/>
      <c r="BV256" s="125"/>
    </row>
    <row r="257" spans="1:74" s="189" customFormat="1" ht="25.5" x14ac:dyDescent="0.2">
      <c r="A257" s="199" t="s">
        <v>1374</v>
      </c>
      <c r="B257" s="200" t="s">
        <v>1375</v>
      </c>
      <c r="C257" s="118">
        <f>+C249*60.7461638894%</f>
        <v>0</v>
      </c>
      <c r="D257" s="118">
        <f t="shared" ref="D257:N257" si="200">+D249*60.7461638894%</f>
        <v>0</v>
      </c>
      <c r="E257" s="118">
        <f t="shared" si="200"/>
        <v>0</v>
      </c>
      <c r="F257" s="118">
        <f t="shared" si="200"/>
        <v>0</v>
      </c>
      <c r="G257" s="118">
        <f t="shared" si="200"/>
        <v>0</v>
      </c>
      <c r="H257" s="118">
        <f t="shared" si="200"/>
        <v>0</v>
      </c>
      <c r="I257" s="118">
        <f t="shared" si="200"/>
        <v>0</v>
      </c>
      <c r="J257" s="118">
        <f t="shared" si="200"/>
        <v>0</v>
      </c>
      <c r="K257" s="118">
        <f t="shared" si="200"/>
        <v>0</v>
      </c>
      <c r="L257" s="118">
        <f t="shared" si="200"/>
        <v>0</v>
      </c>
      <c r="M257" s="118"/>
      <c r="N257" s="118">
        <f t="shared" si="200"/>
        <v>0</v>
      </c>
      <c r="O257" s="131">
        <f t="shared" si="168"/>
        <v>0</v>
      </c>
      <c r="P257" s="188"/>
      <c r="Q257" s="188"/>
      <c r="R257" s="188"/>
      <c r="S257" s="188"/>
      <c r="T257" s="188"/>
      <c r="U257" s="188"/>
      <c r="V257" s="188"/>
      <c r="W257" s="188"/>
      <c r="X257" s="188"/>
      <c r="Y257" s="188"/>
      <c r="Z257" s="188"/>
      <c r="AA257" s="188"/>
      <c r="AB257" s="188"/>
      <c r="AC257" s="188"/>
      <c r="AD257" s="188"/>
      <c r="AE257" s="188"/>
      <c r="AF257" s="188"/>
      <c r="AG257" s="188"/>
      <c r="AH257" s="188"/>
      <c r="AI257" s="188"/>
      <c r="AJ257" s="188"/>
      <c r="AK257" s="188"/>
      <c r="AL257" s="188"/>
      <c r="AM257" s="188"/>
      <c r="AN257" s="188"/>
      <c r="AO257" s="188"/>
      <c r="AP257" s="188"/>
      <c r="AQ257" s="188"/>
      <c r="AR257" s="188"/>
      <c r="AS257" s="188"/>
      <c r="AT257" s="188"/>
      <c r="AU257" s="188"/>
      <c r="AV257" s="188"/>
      <c r="AW257" s="188"/>
      <c r="AX257" s="188"/>
      <c r="AY257" s="188"/>
      <c r="AZ257" s="188"/>
      <c r="BA257" s="188"/>
      <c r="BB257" s="188"/>
      <c r="BC257" s="188"/>
      <c r="BD257" s="188"/>
      <c r="BE257" s="188"/>
      <c r="BF257" s="188"/>
      <c r="BG257" s="188"/>
      <c r="BH257" s="188"/>
      <c r="BI257" s="188"/>
      <c r="BJ257" s="188"/>
      <c r="BK257" s="188"/>
      <c r="BL257" s="188"/>
      <c r="BM257" s="188"/>
      <c r="BN257" s="188"/>
      <c r="BO257" s="188"/>
      <c r="BP257" s="188"/>
      <c r="BQ257" s="188"/>
      <c r="BR257" s="188"/>
      <c r="BS257" s="188"/>
      <c r="BT257" s="188"/>
      <c r="BU257" s="188"/>
      <c r="BV257" s="188"/>
    </row>
    <row r="258" spans="1:74" s="189" customFormat="1" ht="25.5" x14ac:dyDescent="0.2">
      <c r="A258" s="199" t="s">
        <v>1376</v>
      </c>
      <c r="B258" s="200" t="s">
        <v>1377</v>
      </c>
      <c r="C258" s="118">
        <f>+C249*0.07667%</f>
        <v>0</v>
      </c>
      <c r="D258" s="118">
        <f t="shared" ref="D258:N258" si="201">+D249*0.07667%</f>
        <v>0</v>
      </c>
      <c r="E258" s="118">
        <f t="shared" si="201"/>
        <v>0</v>
      </c>
      <c r="F258" s="118">
        <f t="shared" si="201"/>
        <v>0</v>
      </c>
      <c r="G258" s="118">
        <f t="shared" si="201"/>
        <v>0</v>
      </c>
      <c r="H258" s="118">
        <f t="shared" si="201"/>
        <v>0</v>
      </c>
      <c r="I258" s="118">
        <f t="shared" si="201"/>
        <v>0</v>
      </c>
      <c r="J258" s="118">
        <f t="shared" si="201"/>
        <v>0</v>
      </c>
      <c r="K258" s="118">
        <f t="shared" si="201"/>
        <v>0</v>
      </c>
      <c r="L258" s="118">
        <f t="shared" si="201"/>
        <v>0</v>
      </c>
      <c r="M258" s="118"/>
      <c r="N258" s="118">
        <f t="shared" si="201"/>
        <v>0</v>
      </c>
      <c r="O258" s="131">
        <f t="shared" si="168"/>
        <v>0</v>
      </c>
      <c r="P258" s="188"/>
      <c r="Q258" s="188"/>
      <c r="R258" s="188"/>
      <c r="S258" s="188"/>
      <c r="T258" s="188"/>
      <c r="U258" s="188"/>
      <c r="V258" s="188"/>
      <c r="W258" s="188"/>
      <c r="X258" s="188"/>
      <c r="Y258" s="188"/>
      <c r="Z258" s="188"/>
      <c r="AA258" s="188"/>
      <c r="AB258" s="188"/>
      <c r="AC258" s="188"/>
      <c r="AD258" s="188"/>
      <c r="AE258" s="188"/>
      <c r="AF258" s="188"/>
      <c r="AG258" s="188"/>
      <c r="AH258" s="188"/>
      <c r="AI258" s="188"/>
      <c r="AJ258" s="188"/>
      <c r="AK258" s="188"/>
      <c r="AL258" s="188"/>
      <c r="AM258" s="188"/>
      <c r="AN258" s="188"/>
      <c r="AO258" s="188"/>
      <c r="AP258" s="188"/>
      <c r="AQ258" s="188"/>
      <c r="AR258" s="188"/>
      <c r="AS258" s="188"/>
      <c r="AT258" s="188"/>
      <c r="AU258" s="188"/>
      <c r="AV258" s="188"/>
      <c r="AW258" s="188"/>
      <c r="AX258" s="188"/>
      <c r="AY258" s="188"/>
      <c r="AZ258" s="188"/>
      <c r="BA258" s="188"/>
      <c r="BB258" s="188"/>
      <c r="BC258" s="188"/>
      <c r="BD258" s="188"/>
      <c r="BE258" s="188"/>
      <c r="BF258" s="188"/>
      <c r="BG258" s="188"/>
      <c r="BH258" s="188"/>
      <c r="BI258" s="188"/>
      <c r="BJ258" s="188"/>
      <c r="BK258" s="188"/>
      <c r="BL258" s="188"/>
      <c r="BM258" s="188"/>
      <c r="BN258" s="188"/>
      <c r="BO258" s="188"/>
      <c r="BP258" s="188"/>
      <c r="BQ258" s="188"/>
      <c r="BR258" s="188"/>
      <c r="BS258" s="188"/>
      <c r="BT258" s="188"/>
      <c r="BU258" s="188"/>
      <c r="BV258" s="188"/>
    </row>
    <row r="259" spans="1:74" s="189" customFormat="1" ht="25.5" x14ac:dyDescent="0.2">
      <c r="A259" s="199" t="s">
        <v>1378</v>
      </c>
      <c r="B259" s="200" t="s">
        <v>1379</v>
      </c>
      <c r="C259" s="118">
        <f>+C249*7.659333%</f>
        <v>0</v>
      </c>
      <c r="D259" s="118">
        <f t="shared" ref="D259:N259" si="202">+D249*7.659333%</f>
        <v>0</v>
      </c>
      <c r="E259" s="118">
        <f t="shared" si="202"/>
        <v>0</v>
      </c>
      <c r="F259" s="118">
        <f t="shared" si="202"/>
        <v>0</v>
      </c>
      <c r="G259" s="118">
        <f t="shared" si="202"/>
        <v>0</v>
      </c>
      <c r="H259" s="118">
        <f t="shared" si="202"/>
        <v>0</v>
      </c>
      <c r="I259" s="118">
        <f t="shared" si="202"/>
        <v>0</v>
      </c>
      <c r="J259" s="118">
        <f t="shared" si="202"/>
        <v>0</v>
      </c>
      <c r="K259" s="118">
        <f t="shared" si="202"/>
        <v>0</v>
      </c>
      <c r="L259" s="118">
        <f t="shared" si="202"/>
        <v>0</v>
      </c>
      <c r="M259" s="118"/>
      <c r="N259" s="118">
        <f t="shared" si="202"/>
        <v>0</v>
      </c>
      <c r="O259" s="131">
        <f t="shared" si="168"/>
        <v>0</v>
      </c>
      <c r="P259" s="188"/>
      <c r="Q259" s="188"/>
      <c r="R259" s="188"/>
      <c r="S259" s="188"/>
      <c r="T259" s="188"/>
      <c r="U259" s="188"/>
      <c r="V259" s="188"/>
      <c r="W259" s="188"/>
      <c r="X259" s="188"/>
      <c r="Y259" s="188"/>
      <c r="Z259" s="188"/>
      <c r="AA259" s="188"/>
      <c r="AB259" s="188"/>
      <c r="AC259" s="188"/>
      <c r="AD259" s="188"/>
      <c r="AE259" s="188"/>
      <c r="AF259" s="188"/>
      <c r="AG259" s="188"/>
      <c r="AH259" s="188"/>
      <c r="AI259" s="188"/>
      <c r="AJ259" s="188"/>
      <c r="AK259" s="188"/>
      <c r="AL259" s="188"/>
      <c r="AM259" s="188"/>
      <c r="AN259" s="188"/>
      <c r="AO259" s="188"/>
      <c r="AP259" s="188"/>
      <c r="AQ259" s="188"/>
      <c r="AR259" s="188"/>
      <c r="AS259" s="188"/>
      <c r="AT259" s="188"/>
      <c r="AU259" s="188"/>
      <c r="AV259" s="188"/>
      <c r="AW259" s="188"/>
      <c r="AX259" s="188"/>
      <c r="AY259" s="188"/>
      <c r="AZ259" s="188"/>
      <c r="BA259" s="188"/>
      <c r="BB259" s="188"/>
      <c r="BC259" s="188"/>
      <c r="BD259" s="188"/>
      <c r="BE259" s="188"/>
      <c r="BF259" s="188"/>
      <c r="BG259" s="188"/>
      <c r="BH259" s="188"/>
      <c r="BI259" s="188"/>
      <c r="BJ259" s="188"/>
      <c r="BK259" s="188"/>
      <c r="BL259" s="188"/>
      <c r="BM259" s="188"/>
      <c r="BN259" s="188"/>
      <c r="BO259" s="188"/>
      <c r="BP259" s="188"/>
      <c r="BQ259" s="188"/>
      <c r="BR259" s="188"/>
      <c r="BS259" s="188"/>
      <c r="BT259" s="188"/>
      <c r="BU259" s="188"/>
      <c r="BV259" s="188"/>
    </row>
    <row r="260" spans="1:74" s="189" customFormat="1" ht="38.25" x14ac:dyDescent="0.2">
      <c r="A260" s="199" t="s">
        <v>1380</v>
      </c>
      <c r="B260" s="206" t="s">
        <v>1381</v>
      </c>
      <c r="C260" s="118">
        <f>+C249*0%</f>
        <v>0</v>
      </c>
      <c r="D260" s="118">
        <f t="shared" ref="D260:N260" si="203">+D249*0%</f>
        <v>0</v>
      </c>
      <c r="E260" s="118">
        <f t="shared" si="203"/>
        <v>0</v>
      </c>
      <c r="F260" s="118">
        <f t="shared" si="203"/>
        <v>0</v>
      </c>
      <c r="G260" s="118">
        <f t="shared" si="203"/>
        <v>0</v>
      </c>
      <c r="H260" s="118">
        <f t="shared" si="203"/>
        <v>0</v>
      </c>
      <c r="I260" s="118">
        <f t="shared" si="203"/>
        <v>0</v>
      </c>
      <c r="J260" s="118">
        <f t="shared" si="203"/>
        <v>0</v>
      </c>
      <c r="K260" s="118">
        <f t="shared" si="203"/>
        <v>0</v>
      </c>
      <c r="L260" s="118">
        <f t="shared" si="203"/>
        <v>0</v>
      </c>
      <c r="M260" s="118"/>
      <c r="N260" s="118">
        <f t="shared" si="203"/>
        <v>0</v>
      </c>
      <c r="O260" s="131">
        <f t="shared" si="168"/>
        <v>0</v>
      </c>
      <c r="P260" s="188"/>
      <c r="Q260" s="188"/>
      <c r="R260" s="188"/>
      <c r="S260" s="188"/>
      <c r="T260" s="188"/>
      <c r="U260" s="188"/>
      <c r="V260" s="188"/>
      <c r="W260" s="188"/>
      <c r="X260" s="188"/>
      <c r="Y260" s="188"/>
      <c r="Z260" s="188"/>
      <c r="AA260" s="188"/>
      <c r="AB260" s="188"/>
      <c r="AC260" s="188"/>
      <c r="AD260" s="188"/>
      <c r="AE260" s="188"/>
      <c r="AF260" s="188"/>
      <c r="AG260" s="188"/>
      <c r="AH260" s="188"/>
      <c r="AI260" s="188"/>
      <c r="AJ260" s="188"/>
      <c r="AK260" s="188"/>
      <c r="AL260" s="188"/>
      <c r="AM260" s="188"/>
      <c r="AN260" s="188"/>
      <c r="AO260" s="188"/>
      <c r="AP260" s="188"/>
      <c r="AQ260" s="188"/>
      <c r="AR260" s="188"/>
      <c r="AS260" s="188"/>
      <c r="AT260" s="188"/>
      <c r="AU260" s="188"/>
      <c r="AV260" s="188"/>
      <c r="AW260" s="188"/>
      <c r="AX260" s="188"/>
      <c r="AY260" s="188"/>
      <c r="AZ260" s="188"/>
      <c r="BA260" s="188"/>
      <c r="BB260" s="188"/>
      <c r="BC260" s="188"/>
      <c r="BD260" s="188"/>
      <c r="BE260" s="188"/>
      <c r="BF260" s="188"/>
      <c r="BG260" s="188"/>
      <c r="BH260" s="188"/>
      <c r="BI260" s="188"/>
      <c r="BJ260" s="188"/>
      <c r="BK260" s="188"/>
      <c r="BL260" s="188"/>
      <c r="BM260" s="188"/>
      <c r="BN260" s="188"/>
      <c r="BO260" s="188"/>
      <c r="BP260" s="188"/>
      <c r="BQ260" s="188"/>
      <c r="BR260" s="188"/>
      <c r="BS260" s="188"/>
      <c r="BT260" s="188"/>
      <c r="BU260" s="188"/>
      <c r="BV260" s="188"/>
    </row>
    <row r="261" spans="1:74" s="189" customFormat="1" ht="25.5" x14ac:dyDescent="0.2">
      <c r="A261" s="199" t="s">
        <v>1382</v>
      </c>
      <c r="B261" s="206" t="s">
        <v>1383</v>
      </c>
      <c r="C261" s="118">
        <f>+C249*1.37867994%</f>
        <v>0</v>
      </c>
      <c r="D261" s="118">
        <f t="shared" ref="D261:N261" si="204">+D249*1.37867994%</f>
        <v>0</v>
      </c>
      <c r="E261" s="118">
        <f t="shared" si="204"/>
        <v>0</v>
      </c>
      <c r="F261" s="118">
        <f t="shared" si="204"/>
        <v>0</v>
      </c>
      <c r="G261" s="118">
        <f t="shared" si="204"/>
        <v>0</v>
      </c>
      <c r="H261" s="118">
        <f t="shared" si="204"/>
        <v>0</v>
      </c>
      <c r="I261" s="118">
        <f t="shared" si="204"/>
        <v>0</v>
      </c>
      <c r="J261" s="118">
        <f t="shared" si="204"/>
        <v>0</v>
      </c>
      <c r="K261" s="118">
        <f t="shared" si="204"/>
        <v>0</v>
      </c>
      <c r="L261" s="118">
        <f t="shared" si="204"/>
        <v>0</v>
      </c>
      <c r="M261" s="118"/>
      <c r="N261" s="118">
        <f t="shared" si="204"/>
        <v>0</v>
      </c>
      <c r="O261" s="131">
        <f t="shared" si="168"/>
        <v>0</v>
      </c>
      <c r="P261" s="188"/>
      <c r="Q261" s="188"/>
      <c r="R261" s="188"/>
      <c r="S261" s="188"/>
      <c r="T261" s="188"/>
      <c r="U261" s="188"/>
      <c r="V261" s="188"/>
      <c r="W261" s="188"/>
      <c r="X261" s="188"/>
      <c r="Y261" s="188"/>
      <c r="Z261" s="188"/>
      <c r="AA261" s="188"/>
      <c r="AB261" s="188"/>
      <c r="AC261" s="188"/>
      <c r="AD261" s="188"/>
      <c r="AE261" s="188"/>
      <c r="AF261" s="188"/>
      <c r="AG261" s="188"/>
      <c r="AH261" s="188"/>
      <c r="AI261" s="188"/>
      <c r="AJ261" s="188"/>
      <c r="AK261" s="188"/>
      <c r="AL261" s="188"/>
      <c r="AM261" s="188"/>
      <c r="AN261" s="188"/>
      <c r="AO261" s="188"/>
      <c r="AP261" s="188"/>
      <c r="AQ261" s="188"/>
      <c r="AR261" s="188"/>
      <c r="AS261" s="188"/>
      <c r="AT261" s="188"/>
      <c r="AU261" s="188"/>
      <c r="AV261" s="188"/>
      <c r="AW261" s="188"/>
      <c r="AX261" s="188"/>
      <c r="AY261" s="188"/>
      <c r="AZ261" s="188"/>
      <c r="BA261" s="188"/>
      <c r="BB261" s="188"/>
      <c r="BC261" s="188"/>
      <c r="BD261" s="188"/>
      <c r="BE261" s="188"/>
      <c r="BF261" s="188"/>
      <c r="BG261" s="188"/>
      <c r="BH261" s="188"/>
      <c r="BI261" s="188"/>
      <c r="BJ261" s="188"/>
      <c r="BK261" s="188"/>
      <c r="BL261" s="188"/>
      <c r="BM261" s="188"/>
      <c r="BN261" s="188"/>
      <c r="BO261" s="188"/>
      <c r="BP261" s="188"/>
      <c r="BQ261" s="188"/>
      <c r="BR261" s="188"/>
      <c r="BS261" s="188"/>
      <c r="BT261" s="188"/>
      <c r="BU261" s="188"/>
      <c r="BV261" s="188"/>
    </row>
    <row r="262" spans="1:74" s="126" customFormat="1" ht="38.25" x14ac:dyDescent="0.2">
      <c r="A262" s="199" t="s">
        <v>1384</v>
      </c>
      <c r="B262" s="200" t="s">
        <v>1385</v>
      </c>
      <c r="C262" s="118">
        <f>+C249*0.6755531706%</f>
        <v>0</v>
      </c>
      <c r="D262" s="118">
        <f t="shared" ref="D262:N262" si="205">+D249*0.6755531706%</f>
        <v>0</v>
      </c>
      <c r="E262" s="118">
        <f t="shared" si="205"/>
        <v>0</v>
      </c>
      <c r="F262" s="118">
        <f t="shared" si="205"/>
        <v>0</v>
      </c>
      <c r="G262" s="118">
        <f t="shared" si="205"/>
        <v>0</v>
      </c>
      <c r="H262" s="118">
        <f t="shared" si="205"/>
        <v>0</v>
      </c>
      <c r="I262" s="118">
        <f t="shared" si="205"/>
        <v>0</v>
      </c>
      <c r="J262" s="118">
        <f t="shared" si="205"/>
        <v>0</v>
      </c>
      <c r="K262" s="118">
        <f t="shared" si="205"/>
        <v>0</v>
      </c>
      <c r="L262" s="118">
        <f t="shared" si="205"/>
        <v>0</v>
      </c>
      <c r="M262" s="118"/>
      <c r="N262" s="118">
        <f t="shared" si="205"/>
        <v>0</v>
      </c>
      <c r="O262" s="131">
        <f t="shared" si="168"/>
        <v>0</v>
      </c>
      <c r="P262" s="125"/>
      <c r="Q262" s="125"/>
      <c r="R262" s="125"/>
      <c r="S262" s="125"/>
      <c r="T262" s="125"/>
      <c r="U262" s="125"/>
      <c r="V262" s="125"/>
      <c r="W262" s="125"/>
      <c r="X262" s="125"/>
      <c r="Y262" s="125"/>
      <c r="Z262" s="125"/>
      <c r="AA262" s="125"/>
      <c r="AB262" s="125"/>
      <c r="AC262" s="125"/>
      <c r="AD262" s="125"/>
      <c r="AE262" s="125"/>
      <c r="AF262" s="125"/>
      <c r="AG262" s="125"/>
      <c r="AH262" s="125"/>
      <c r="AI262" s="125"/>
      <c r="AJ262" s="125"/>
      <c r="AK262" s="125"/>
      <c r="AL262" s="125"/>
      <c r="AM262" s="125"/>
      <c r="AN262" s="125"/>
      <c r="AO262" s="125"/>
      <c r="AP262" s="125"/>
      <c r="AQ262" s="125"/>
      <c r="AR262" s="125"/>
      <c r="AS262" s="125"/>
      <c r="AT262" s="125"/>
      <c r="AU262" s="125"/>
      <c r="AV262" s="125"/>
      <c r="AW262" s="125"/>
      <c r="AX262" s="125"/>
      <c r="AY262" s="125"/>
      <c r="AZ262" s="125"/>
      <c r="BA262" s="125"/>
      <c r="BB262" s="125"/>
      <c r="BC262" s="125"/>
      <c r="BD262" s="125"/>
      <c r="BE262" s="125"/>
      <c r="BF262" s="125"/>
      <c r="BG262" s="125"/>
      <c r="BH262" s="125"/>
      <c r="BI262" s="125"/>
      <c r="BJ262" s="125"/>
      <c r="BK262" s="125"/>
      <c r="BL262" s="125"/>
      <c r="BM262" s="125"/>
      <c r="BN262" s="125"/>
      <c r="BO262" s="125"/>
      <c r="BP262" s="125"/>
      <c r="BQ262" s="125"/>
      <c r="BR262" s="125"/>
      <c r="BS262" s="125"/>
      <c r="BT262" s="125"/>
      <c r="BU262" s="125"/>
      <c r="BV262" s="125"/>
    </row>
    <row r="263" spans="1:74" s="126" customFormat="1" ht="25.5" x14ac:dyDescent="0.2">
      <c r="A263" s="199" t="s">
        <v>1386</v>
      </c>
      <c r="B263" s="200" t="s">
        <v>1387</v>
      </c>
      <c r="C263" s="118">
        <f>+C249*6.1336%</f>
        <v>0</v>
      </c>
      <c r="D263" s="118">
        <f t="shared" ref="D263:N263" si="206">+D249*6.1336%</f>
        <v>0</v>
      </c>
      <c r="E263" s="118">
        <f t="shared" si="206"/>
        <v>0</v>
      </c>
      <c r="F263" s="118">
        <f t="shared" si="206"/>
        <v>0</v>
      </c>
      <c r="G263" s="118">
        <f t="shared" si="206"/>
        <v>0</v>
      </c>
      <c r="H263" s="118">
        <f t="shared" si="206"/>
        <v>0</v>
      </c>
      <c r="I263" s="118">
        <f t="shared" si="206"/>
        <v>0</v>
      </c>
      <c r="J263" s="118">
        <f t="shared" si="206"/>
        <v>0</v>
      </c>
      <c r="K263" s="118">
        <f t="shared" si="206"/>
        <v>0</v>
      </c>
      <c r="L263" s="118">
        <f t="shared" si="206"/>
        <v>0</v>
      </c>
      <c r="M263" s="118"/>
      <c r="N263" s="118">
        <f t="shared" si="206"/>
        <v>0</v>
      </c>
      <c r="O263" s="131">
        <f t="shared" si="168"/>
        <v>0</v>
      </c>
      <c r="P263" s="125"/>
      <c r="Q263" s="125"/>
      <c r="R263" s="125"/>
      <c r="S263" s="125"/>
      <c r="T263" s="125"/>
      <c r="U263" s="125"/>
      <c r="V263" s="125"/>
      <c r="W263" s="125"/>
      <c r="X263" s="125"/>
      <c r="Y263" s="125"/>
      <c r="Z263" s="125"/>
      <c r="AA263" s="125"/>
      <c r="AB263" s="125"/>
      <c r="AC263" s="125"/>
      <c r="AD263" s="125"/>
      <c r="AE263" s="125"/>
      <c r="AF263" s="125"/>
      <c r="AG263" s="125"/>
      <c r="AH263" s="125"/>
      <c r="AI263" s="125"/>
      <c r="AJ263" s="125"/>
      <c r="AK263" s="125"/>
      <c r="AL263" s="125"/>
      <c r="AM263" s="125"/>
      <c r="AN263" s="125"/>
      <c r="AO263" s="125"/>
      <c r="AP263" s="125"/>
      <c r="AQ263" s="125"/>
      <c r="AR263" s="125"/>
      <c r="AS263" s="125"/>
      <c r="AT263" s="125"/>
      <c r="AU263" s="125"/>
      <c r="AV263" s="125"/>
      <c r="AW263" s="125"/>
      <c r="AX263" s="125"/>
      <c r="AY263" s="125"/>
      <c r="AZ263" s="125"/>
      <c r="BA263" s="125"/>
      <c r="BB263" s="125"/>
      <c r="BC263" s="125"/>
      <c r="BD263" s="125"/>
      <c r="BE263" s="125"/>
      <c r="BF263" s="125"/>
      <c r="BG263" s="125"/>
      <c r="BH263" s="125"/>
      <c r="BI263" s="125"/>
      <c r="BJ263" s="125"/>
      <c r="BK263" s="125"/>
      <c r="BL263" s="125"/>
      <c r="BM263" s="125"/>
      <c r="BN263" s="125"/>
      <c r="BO263" s="125"/>
      <c r="BP263" s="125"/>
      <c r="BQ263" s="125"/>
      <c r="BR263" s="125"/>
      <c r="BS263" s="125"/>
      <c r="BT263" s="125"/>
      <c r="BU263" s="125"/>
      <c r="BV263" s="125"/>
    </row>
    <row r="264" spans="1:74" s="126" customFormat="1" x14ac:dyDescent="0.2">
      <c r="A264" s="124" t="s">
        <v>308</v>
      </c>
      <c r="B264" s="130" t="s">
        <v>102</v>
      </c>
      <c r="C264" s="117">
        <f t="shared" ref="C264:N264" si="207">+C265+C644+C745+C1245+C652+C638+C1240+C741</f>
        <v>0</v>
      </c>
      <c r="D264" s="117">
        <f t="shared" si="207"/>
        <v>184933317490.52005</v>
      </c>
      <c r="E264" s="117">
        <f t="shared" si="207"/>
        <v>0</v>
      </c>
      <c r="F264" s="117">
        <f t="shared" si="207"/>
        <v>190239574042.01001</v>
      </c>
      <c r="G264" s="117">
        <f t="shared" si="207"/>
        <v>14357603104.09</v>
      </c>
      <c r="H264" s="117">
        <f t="shared" si="207"/>
        <v>0</v>
      </c>
      <c r="I264" s="117">
        <f t="shared" si="207"/>
        <v>4641171735.8899994</v>
      </c>
      <c r="J264" s="117">
        <f t="shared" si="207"/>
        <v>1643363809.0900002</v>
      </c>
      <c r="K264" s="117">
        <f t="shared" si="207"/>
        <v>0</v>
      </c>
      <c r="L264" s="117">
        <f t="shared" si="207"/>
        <v>0</v>
      </c>
      <c r="M264" s="117">
        <f t="shared" si="207"/>
        <v>35963402690.660004</v>
      </c>
      <c r="N264" s="117">
        <f t="shared" si="207"/>
        <v>0</v>
      </c>
      <c r="O264" s="131">
        <f t="shared" si="168"/>
        <v>431778432872.26013</v>
      </c>
      <c r="P264" s="125"/>
      <c r="Q264" s="125"/>
      <c r="R264" s="125"/>
      <c r="S264" s="125"/>
      <c r="T264" s="125"/>
      <c r="U264" s="125"/>
      <c r="V264" s="125"/>
      <c r="W264" s="125"/>
      <c r="X264" s="125"/>
      <c r="Y264" s="125"/>
      <c r="Z264" s="125"/>
      <c r="AA264" s="125"/>
      <c r="AB264" s="125"/>
      <c r="AC264" s="125"/>
      <c r="AD264" s="125"/>
      <c r="AE264" s="125"/>
      <c r="AF264" s="125"/>
      <c r="AG264" s="125"/>
      <c r="AH264" s="125"/>
      <c r="AI264" s="125"/>
      <c r="AJ264" s="125"/>
      <c r="AK264" s="125"/>
      <c r="AL264" s="125"/>
      <c r="AM264" s="125"/>
      <c r="AN264" s="125"/>
      <c r="AO264" s="125"/>
      <c r="AP264" s="125"/>
      <c r="AQ264" s="125"/>
      <c r="AR264" s="125"/>
      <c r="AS264" s="125"/>
      <c r="AT264" s="125"/>
      <c r="AU264" s="125"/>
      <c r="AV264" s="125"/>
      <c r="AW264" s="125"/>
      <c r="AX264" s="125"/>
      <c r="AY264" s="125"/>
      <c r="AZ264" s="125"/>
      <c r="BA264" s="125"/>
      <c r="BB264" s="125"/>
      <c r="BC264" s="125"/>
      <c r="BD264" s="125"/>
      <c r="BE264" s="125"/>
      <c r="BF264" s="125"/>
      <c r="BG264" s="125"/>
      <c r="BH264" s="125"/>
      <c r="BI264" s="125"/>
      <c r="BJ264" s="125"/>
      <c r="BK264" s="125"/>
      <c r="BL264" s="125"/>
      <c r="BM264" s="125"/>
      <c r="BN264" s="125"/>
      <c r="BO264" s="125"/>
      <c r="BP264" s="125"/>
      <c r="BQ264" s="125"/>
      <c r="BR264" s="125"/>
      <c r="BS264" s="125"/>
      <c r="BT264" s="125"/>
      <c r="BU264" s="125"/>
      <c r="BV264" s="125"/>
    </row>
    <row r="265" spans="1:74" s="126" customFormat="1" x14ac:dyDescent="0.2">
      <c r="A265" s="124" t="s">
        <v>778</v>
      </c>
      <c r="B265" s="130" t="s">
        <v>103</v>
      </c>
      <c r="C265" s="117">
        <f>+C266+C633+C422</f>
        <v>0</v>
      </c>
      <c r="D265" s="117">
        <f t="shared" ref="D265:N265" si="208">+D266+D633+D422</f>
        <v>7915880832.4799995</v>
      </c>
      <c r="E265" s="117">
        <f t="shared" si="208"/>
        <v>0</v>
      </c>
      <c r="F265" s="117">
        <f t="shared" si="208"/>
        <v>9812135294.6100006</v>
      </c>
      <c r="G265" s="117">
        <f t="shared" si="208"/>
        <v>0</v>
      </c>
      <c r="H265" s="117">
        <f t="shared" si="208"/>
        <v>0</v>
      </c>
      <c r="I265" s="117">
        <f t="shared" si="208"/>
        <v>0</v>
      </c>
      <c r="J265" s="117">
        <f t="shared" si="208"/>
        <v>597736000</v>
      </c>
      <c r="K265" s="117">
        <f t="shared" si="208"/>
        <v>0</v>
      </c>
      <c r="L265" s="117">
        <f t="shared" si="208"/>
        <v>0</v>
      </c>
      <c r="M265" s="117">
        <f t="shared" si="208"/>
        <v>4368476928.4799995</v>
      </c>
      <c r="N265" s="117">
        <f t="shared" si="208"/>
        <v>0</v>
      </c>
      <c r="O265" s="131">
        <f t="shared" si="168"/>
        <v>22694229055.57</v>
      </c>
      <c r="P265" s="125"/>
      <c r="Q265" s="125"/>
      <c r="R265" s="125"/>
      <c r="S265" s="125"/>
      <c r="T265" s="125"/>
      <c r="U265" s="125"/>
      <c r="V265" s="125"/>
      <c r="W265" s="125"/>
      <c r="X265" s="125"/>
      <c r="Y265" s="125"/>
      <c r="Z265" s="125"/>
      <c r="AA265" s="125"/>
      <c r="AB265" s="125"/>
      <c r="AC265" s="125"/>
      <c r="AD265" s="125"/>
      <c r="AE265" s="125"/>
      <c r="AF265" s="125"/>
      <c r="AG265" s="125"/>
      <c r="AH265" s="125"/>
      <c r="AI265" s="125"/>
      <c r="AJ265" s="125"/>
      <c r="AK265" s="125"/>
      <c r="AL265" s="125"/>
      <c r="AM265" s="125"/>
      <c r="AN265" s="125"/>
      <c r="AO265" s="125"/>
      <c r="AP265" s="125"/>
      <c r="AQ265" s="125"/>
      <c r="AR265" s="125"/>
      <c r="AS265" s="125"/>
      <c r="AT265" s="125"/>
      <c r="AU265" s="125"/>
      <c r="AV265" s="125"/>
      <c r="AW265" s="125"/>
      <c r="AX265" s="125"/>
      <c r="AY265" s="125"/>
      <c r="AZ265" s="125"/>
      <c r="BA265" s="125"/>
      <c r="BB265" s="125"/>
      <c r="BC265" s="125"/>
      <c r="BD265" s="125"/>
      <c r="BE265" s="125"/>
      <c r="BF265" s="125"/>
      <c r="BG265" s="125"/>
      <c r="BH265" s="125"/>
      <c r="BI265" s="125"/>
      <c r="BJ265" s="125"/>
      <c r="BK265" s="125"/>
      <c r="BL265" s="125"/>
      <c r="BM265" s="125"/>
      <c r="BN265" s="125"/>
      <c r="BO265" s="125"/>
      <c r="BP265" s="125"/>
      <c r="BQ265" s="125"/>
      <c r="BR265" s="125"/>
      <c r="BS265" s="125"/>
      <c r="BT265" s="125"/>
      <c r="BU265" s="125"/>
      <c r="BV265" s="125"/>
    </row>
    <row r="266" spans="1:74" s="126" customFormat="1" ht="25.5" x14ac:dyDescent="0.2">
      <c r="A266" s="124" t="s">
        <v>779</v>
      </c>
      <c r="B266" s="130" t="s">
        <v>780</v>
      </c>
      <c r="C266" s="117">
        <f t="shared" ref="C266:N266" si="209">+C353+ C267+C388</f>
        <v>0</v>
      </c>
      <c r="D266" s="117">
        <f t="shared" si="209"/>
        <v>7915880832.4799995</v>
      </c>
      <c r="E266" s="117">
        <f t="shared" si="209"/>
        <v>0</v>
      </c>
      <c r="F266" s="117">
        <f t="shared" si="209"/>
        <v>9812135294.6100006</v>
      </c>
      <c r="G266" s="117">
        <f t="shared" si="209"/>
        <v>0</v>
      </c>
      <c r="H266" s="117">
        <f t="shared" si="209"/>
        <v>0</v>
      </c>
      <c r="I266" s="117">
        <f t="shared" si="209"/>
        <v>0</v>
      </c>
      <c r="J266" s="117">
        <f t="shared" si="209"/>
        <v>597736000</v>
      </c>
      <c r="K266" s="117">
        <f t="shared" si="209"/>
        <v>0</v>
      </c>
      <c r="L266" s="117">
        <f t="shared" si="209"/>
        <v>0</v>
      </c>
      <c r="M266" s="117">
        <f t="shared" si="209"/>
        <v>0</v>
      </c>
      <c r="N266" s="117">
        <f t="shared" si="209"/>
        <v>0</v>
      </c>
      <c r="O266" s="131">
        <f t="shared" si="168"/>
        <v>18325752127.09</v>
      </c>
      <c r="P266" s="125"/>
      <c r="Q266" s="125"/>
      <c r="R266" s="125"/>
      <c r="S266" s="125"/>
      <c r="T266" s="125"/>
      <c r="U266" s="125"/>
      <c r="V266" s="125"/>
      <c r="W266" s="125"/>
      <c r="X266" s="125"/>
      <c r="Y266" s="125"/>
      <c r="Z266" s="125"/>
      <c r="AA266" s="125"/>
      <c r="AB266" s="125"/>
      <c r="AC266" s="125"/>
      <c r="AD266" s="125"/>
      <c r="AE266" s="125"/>
      <c r="AF266" s="125"/>
      <c r="AG266" s="125"/>
      <c r="AH266" s="125"/>
      <c r="AI266" s="125"/>
      <c r="AJ266" s="125"/>
      <c r="AK266" s="125"/>
      <c r="AL266" s="125"/>
      <c r="AM266" s="125"/>
      <c r="AN266" s="125"/>
      <c r="AO266" s="125"/>
      <c r="AP266" s="125"/>
      <c r="AQ266" s="125"/>
      <c r="AR266" s="125"/>
      <c r="AS266" s="125"/>
      <c r="AT266" s="125"/>
      <c r="AU266" s="125"/>
      <c r="AV266" s="125"/>
      <c r="AW266" s="125"/>
      <c r="AX266" s="125"/>
      <c r="AY266" s="125"/>
      <c r="AZ266" s="125"/>
      <c r="BA266" s="125"/>
      <c r="BB266" s="125"/>
      <c r="BC266" s="125"/>
      <c r="BD266" s="125"/>
      <c r="BE266" s="125"/>
      <c r="BF266" s="125"/>
      <c r="BG266" s="125"/>
      <c r="BH266" s="125"/>
      <c r="BI266" s="125"/>
      <c r="BJ266" s="125"/>
      <c r="BK266" s="125"/>
      <c r="BL266" s="125"/>
      <c r="BM266" s="125"/>
      <c r="BN266" s="125"/>
      <c r="BO266" s="125"/>
      <c r="BP266" s="125"/>
      <c r="BQ266" s="125"/>
      <c r="BR266" s="125"/>
      <c r="BS266" s="125"/>
      <c r="BT266" s="125"/>
      <c r="BU266" s="125"/>
      <c r="BV266" s="125"/>
    </row>
    <row r="267" spans="1:74" s="126" customFormat="1" x14ac:dyDescent="0.2">
      <c r="A267" s="124" t="s">
        <v>1011</v>
      </c>
      <c r="B267" s="130" t="s">
        <v>1012</v>
      </c>
      <c r="C267" s="117">
        <f t="shared" ref="C267:N267" si="210">+C268+C351</f>
        <v>0</v>
      </c>
      <c r="D267" s="117">
        <f t="shared" si="210"/>
        <v>0</v>
      </c>
      <c r="E267" s="117">
        <f t="shared" si="210"/>
        <v>0</v>
      </c>
      <c r="F267" s="117">
        <f t="shared" si="210"/>
        <v>0</v>
      </c>
      <c r="G267" s="117">
        <f t="shared" si="210"/>
        <v>0</v>
      </c>
      <c r="H267" s="117">
        <f t="shared" si="210"/>
        <v>0</v>
      </c>
      <c r="I267" s="117">
        <f t="shared" si="210"/>
        <v>0</v>
      </c>
      <c r="J267" s="117">
        <f t="shared" si="210"/>
        <v>0</v>
      </c>
      <c r="K267" s="117">
        <f t="shared" si="210"/>
        <v>0</v>
      </c>
      <c r="L267" s="117">
        <f t="shared" si="210"/>
        <v>0</v>
      </c>
      <c r="M267" s="117">
        <f t="shared" si="210"/>
        <v>0</v>
      </c>
      <c r="N267" s="117">
        <f t="shared" si="210"/>
        <v>0</v>
      </c>
      <c r="O267" s="131">
        <f t="shared" si="168"/>
        <v>0</v>
      </c>
      <c r="P267" s="125"/>
      <c r="Q267" s="125"/>
      <c r="R267" s="125"/>
      <c r="S267" s="125"/>
      <c r="T267" s="125"/>
      <c r="U267" s="125"/>
      <c r="V267" s="125"/>
      <c r="W267" s="125"/>
      <c r="X267" s="125"/>
      <c r="Y267" s="125"/>
      <c r="Z267" s="125"/>
      <c r="AA267" s="125"/>
      <c r="AB267" s="125"/>
      <c r="AC267" s="125"/>
      <c r="AD267" s="125"/>
      <c r="AE267" s="125"/>
      <c r="AF267" s="125"/>
      <c r="AG267" s="125"/>
      <c r="AH267" s="125"/>
      <c r="AI267" s="125"/>
      <c r="AJ267" s="125"/>
      <c r="AK267" s="125"/>
      <c r="AL267" s="125"/>
      <c r="AM267" s="125"/>
      <c r="AN267" s="125"/>
      <c r="AO267" s="125"/>
      <c r="AP267" s="125"/>
      <c r="AQ267" s="125"/>
      <c r="AR267" s="125"/>
      <c r="AS267" s="125"/>
      <c r="AT267" s="125"/>
      <c r="AU267" s="125"/>
      <c r="AV267" s="125"/>
      <c r="AW267" s="125"/>
      <c r="AX267" s="125"/>
      <c r="AY267" s="125"/>
      <c r="AZ267" s="125"/>
      <c r="BA267" s="125"/>
      <c r="BB267" s="125"/>
      <c r="BC267" s="125"/>
      <c r="BD267" s="125"/>
      <c r="BE267" s="125"/>
      <c r="BF267" s="125"/>
      <c r="BG267" s="125"/>
      <c r="BH267" s="125"/>
      <c r="BI267" s="125"/>
      <c r="BJ267" s="125"/>
      <c r="BK267" s="125"/>
      <c r="BL267" s="125"/>
      <c r="BM267" s="125"/>
      <c r="BN267" s="125"/>
      <c r="BO267" s="125"/>
      <c r="BP267" s="125"/>
      <c r="BQ267" s="125"/>
      <c r="BR267" s="125"/>
      <c r="BS267" s="125"/>
      <c r="BT267" s="125"/>
      <c r="BU267" s="125"/>
      <c r="BV267" s="125"/>
    </row>
    <row r="268" spans="1:74" s="126" customFormat="1" ht="25.5" x14ac:dyDescent="0.2">
      <c r="A268" s="124" t="s">
        <v>1013</v>
      </c>
      <c r="B268" s="130" t="s">
        <v>1014</v>
      </c>
      <c r="C268" s="117">
        <f>SUM(C269:C350)</f>
        <v>0</v>
      </c>
      <c r="D268" s="117">
        <f t="shared" ref="D268:N268" si="211">SUM(D269:D350)</f>
        <v>0</v>
      </c>
      <c r="E268" s="117">
        <f t="shared" si="211"/>
        <v>0</v>
      </c>
      <c r="F268" s="117">
        <f t="shared" si="211"/>
        <v>0</v>
      </c>
      <c r="G268" s="117">
        <f t="shared" si="211"/>
        <v>0</v>
      </c>
      <c r="H268" s="117">
        <f t="shared" si="211"/>
        <v>0</v>
      </c>
      <c r="I268" s="117">
        <f t="shared" si="211"/>
        <v>0</v>
      </c>
      <c r="J268" s="117">
        <f t="shared" si="211"/>
        <v>0</v>
      </c>
      <c r="K268" s="117">
        <f t="shared" si="211"/>
        <v>0</v>
      </c>
      <c r="L268" s="117">
        <f t="shared" si="211"/>
        <v>0</v>
      </c>
      <c r="M268" s="117">
        <f t="shared" si="211"/>
        <v>0</v>
      </c>
      <c r="N268" s="117">
        <f t="shared" si="211"/>
        <v>0</v>
      </c>
      <c r="O268" s="131">
        <f t="shared" si="168"/>
        <v>0</v>
      </c>
      <c r="P268" s="125"/>
      <c r="Q268" s="125"/>
      <c r="R268" s="125"/>
      <c r="S268" s="125"/>
      <c r="T268" s="125"/>
      <c r="U268" s="125"/>
      <c r="V268" s="125"/>
      <c r="W268" s="125"/>
      <c r="X268" s="125"/>
      <c r="Y268" s="125"/>
      <c r="Z268" s="125"/>
      <c r="AA268" s="125"/>
      <c r="AB268" s="125"/>
      <c r="AC268" s="125"/>
      <c r="AD268" s="125"/>
      <c r="AE268" s="125"/>
      <c r="AF268" s="125"/>
      <c r="AG268" s="125"/>
      <c r="AH268" s="125"/>
      <c r="AI268" s="125"/>
      <c r="AJ268" s="125"/>
      <c r="AK268" s="125"/>
      <c r="AL268" s="125"/>
      <c r="AM268" s="125"/>
      <c r="AN268" s="125"/>
      <c r="AO268" s="125"/>
      <c r="AP268" s="125"/>
      <c r="AQ268" s="125"/>
      <c r="AR268" s="125"/>
      <c r="AS268" s="125"/>
      <c r="AT268" s="125"/>
      <c r="AU268" s="125"/>
      <c r="AV268" s="125"/>
      <c r="AW268" s="125"/>
      <c r="AX268" s="125"/>
      <c r="AY268" s="125"/>
      <c r="AZ268" s="125"/>
      <c r="BA268" s="125"/>
      <c r="BB268" s="125"/>
      <c r="BC268" s="125"/>
      <c r="BD268" s="125"/>
      <c r="BE268" s="125"/>
      <c r="BF268" s="125"/>
      <c r="BG268" s="125"/>
      <c r="BH268" s="125"/>
      <c r="BI268" s="125"/>
      <c r="BJ268" s="125"/>
      <c r="BK268" s="125"/>
      <c r="BL268" s="125"/>
      <c r="BM268" s="125"/>
      <c r="BN268" s="125"/>
      <c r="BO268" s="125"/>
      <c r="BP268" s="125"/>
      <c r="BQ268" s="125"/>
      <c r="BR268" s="125"/>
      <c r="BS268" s="125"/>
      <c r="BT268" s="125"/>
      <c r="BU268" s="125"/>
      <c r="BV268" s="125"/>
    </row>
    <row r="269" spans="1:74" s="126" customFormat="1" ht="38.25" x14ac:dyDescent="0.2">
      <c r="A269" s="199" t="s">
        <v>1015</v>
      </c>
      <c r="B269" s="200" t="s">
        <v>1016</v>
      </c>
      <c r="C269" s="118"/>
      <c r="D269" s="118"/>
      <c r="E269" s="118"/>
      <c r="F269" s="118"/>
      <c r="G269" s="118"/>
      <c r="H269" s="118"/>
      <c r="I269" s="118"/>
      <c r="J269" s="118"/>
      <c r="K269" s="118"/>
      <c r="L269" s="118"/>
      <c r="M269" s="118"/>
      <c r="N269" s="118"/>
      <c r="O269" s="131">
        <f t="shared" si="168"/>
        <v>0</v>
      </c>
      <c r="P269" s="125"/>
      <c r="Q269" s="125"/>
      <c r="R269" s="125"/>
      <c r="S269" s="125"/>
      <c r="T269" s="125"/>
      <c r="U269" s="125"/>
      <c r="V269" s="125"/>
      <c r="W269" s="125"/>
      <c r="X269" s="125"/>
      <c r="Y269" s="125"/>
      <c r="Z269" s="125"/>
      <c r="AA269" s="125"/>
      <c r="AB269" s="125"/>
      <c r="AC269" s="125"/>
      <c r="AD269" s="125"/>
      <c r="AE269" s="125"/>
      <c r="AF269" s="125"/>
      <c r="AG269" s="125"/>
      <c r="AH269" s="125"/>
      <c r="AI269" s="125"/>
      <c r="AJ269" s="125"/>
      <c r="AK269" s="125"/>
      <c r="AL269" s="125"/>
      <c r="AM269" s="125"/>
      <c r="AN269" s="125"/>
      <c r="AO269" s="125"/>
      <c r="AP269" s="125"/>
      <c r="AQ269" s="125"/>
      <c r="AR269" s="125"/>
      <c r="AS269" s="125"/>
      <c r="AT269" s="125"/>
      <c r="AU269" s="125"/>
      <c r="AV269" s="125"/>
      <c r="AW269" s="125"/>
      <c r="AX269" s="125"/>
      <c r="AY269" s="125"/>
      <c r="AZ269" s="125"/>
      <c r="BA269" s="125"/>
      <c r="BB269" s="125"/>
      <c r="BC269" s="125"/>
      <c r="BD269" s="125"/>
      <c r="BE269" s="125"/>
      <c r="BF269" s="125"/>
      <c r="BG269" s="125"/>
      <c r="BH269" s="125"/>
      <c r="BI269" s="125"/>
      <c r="BJ269" s="125"/>
      <c r="BK269" s="125"/>
      <c r="BL269" s="125"/>
      <c r="BM269" s="125"/>
      <c r="BN269" s="125"/>
      <c r="BO269" s="125"/>
      <c r="BP269" s="125"/>
      <c r="BQ269" s="125"/>
      <c r="BR269" s="125"/>
      <c r="BS269" s="125"/>
      <c r="BT269" s="125"/>
      <c r="BU269" s="125"/>
      <c r="BV269" s="125"/>
    </row>
    <row r="270" spans="1:74" s="126" customFormat="1" ht="38.25" x14ac:dyDescent="0.2">
      <c r="A270" s="199" t="s">
        <v>1017</v>
      </c>
      <c r="B270" s="200" t="s">
        <v>1018</v>
      </c>
      <c r="C270" s="118"/>
      <c r="D270" s="118"/>
      <c r="E270" s="118"/>
      <c r="F270" s="118"/>
      <c r="G270" s="118"/>
      <c r="H270" s="118"/>
      <c r="I270" s="118"/>
      <c r="J270" s="118"/>
      <c r="K270" s="118"/>
      <c r="L270" s="118"/>
      <c r="M270" s="118"/>
      <c r="N270" s="118"/>
      <c r="O270" s="131">
        <f t="shared" si="168"/>
        <v>0</v>
      </c>
      <c r="P270" s="125"/>
      <c r="Q270" s="125"/>
      <c r="R270" s="125"/>
      <c r="S270" s="125"/>
      <c r="T270" s="125"/>
      <c r="U270" s="125"/>
      <c r="V270" s="125"/>
      <c r="W270" s="125"/>
      <c r="X270" s="125"/>
      <c r="Y270" s="125"/>
      <c r="Z270" s="125"/>
      <c r="AA270" s="125"/>
      <c r="AB270" s="125"/>
      <c r="AC270" s="125"/>
      <c r="AD270" s="125"/>
      <c r="AE270" s="125"/>
      <c r="AF270" s="125"/>
      <c r="AG270" s="125"/>
      <c r="AH270" s="125"/>
      <c r="AI270" s="125"/>
      <c r="AJ270" s="125"/>
      <c r="AK270" s="125"/>
      <c r="AL270" s="125"/>
      <c r="AM270" s="125"/>
      <c r="AN270" s="125"/>
      <c r="AO270" s="125"/>
      <c r="AP270" s="125"/>
      <c r="AQ270" s="125"/>
      <c r="AR270" s="125"/>
      <c r="AS270" s="125"/>
      <c r="AT270" s="125"/>
      <c r="AU270" s="125"/>
      <c r="AV270" s="125"/>
      <c r="AW270" s="125"/>
      <c r="AX270" s="125"/>
      <c r="AY270" s="125"/>
      <c r="AZ270" s="125"/>
      <c r="BA270" s="125"/>
      <c r="BB270" s="125"/>
      <c r="BC270" s="125"/>
      <c r="BD270" s="125"/>
      <c r="BE270" s="125"/>
      <c r="BF270" s="125"/>
      <c r="BG270" s="125"/>
      <c r="BH270" s="125"/>
      <c r="BI270" s="125"/>
      <c r="BJ270" s="125"/>
      <c r="BK270" s="125"/>
      <c r="BL270" s="125"/>
      <c r="BM270" s="125"/>
      <c r="BN270" s="125"/>
      <c r="BO270" s="125"/>
      <c r="BP270" s="125"/>
      <c r="BQ270" s="125"/>
      <c r="BR270" s="125"/>
      <c r="BS270" s="125"/>
      <c r="BT270" s="125"/>
      <c r="BU270" s="125"/>
      <c r="BV270" s="125"/>
    </row>
    <row r="271" spans="1:74" s="126" customFormat="1" ht="38.25" x14ac:dyDescent="0.2">
      <c r="A271" s="199" t="s">
        <v>1019</v>
      </c>
      <c r="B271" s="200" t="s">
        <v>1020</v>
      </c>
      <c r="C271" s="118"/>
      <c r="D271" s="118"/>
      <c r="E271" s="118"/>
      <c r="F271" s="118"/>
      <c r="G271" s="118"/>
      <c r="H271" s="118"/>
      <c r="I271" s="118"/>
      <c r="J271" s="118"/>
      <c r="K271" s="118"/>
      <c r="L271" s="118"/>
      <c r="M271" s="118"/>
      <c r="N271" s="118"/>
      <c r="O271" s="131">
        <f t="shared" si="168"/>
        <v>0</v>
      </c>
      <c r="P271" s="125"/>
      <c r="Q271" s="125"/>
      <c r="R271" s="125"/>
      <c r="S271" s="125"/>
      <c r="T271" s="125"/>
      <c r="U271" s="125"/>
      <c r="V271" s="125"/>
      <c r="W271" s="125"/>
      <c r="X271" s="125"/>
      <c r="Y271" s="125"/>
      <c r="Z271" s="125"/>
      <c r="AA271" s="125"/>
      <c r="AB271" s="125"/>
      <c r="AC271" s="125"/>
      <c r="AD271" s="125"/>
      <c r="AE271" s="125"/>
      <c r="AF271" s="125"/>
      <c r="AG271" s="125"/>
      <c r="AH271" s="125"/>
      <c r="AI271" s="125"/>
      <c r="AJ271" s="125"/>
      <c r="AK271" s="125"/>
      <c r="AL271" s="125"/>
      <c r="AM271" s="125"/>
      <c r="AN271" s="125"/>
      <c r="AO271" s="125"/>
      <c r="AP271" s="125"/>
      <c r="AQ271" s="125"/>
      <c r="AR271" s="125"/>
      <c r="AS271" s="125"/>
      <c r="AT271" s="125"/>
      <c r="AU271" s="125"/>
      <c r="AV271" s="125"/>
      <c r="AW271" s="125"/>
      <c r="AX271" s="125"/>
      <c r="AY271" s="125"/>
      <c r="AZ271" s="125"/>
      <c r="BA271" s="125"/>
      <c r="BB271" s="125"/>
      <c r="BC271" s="125"/>
      <c r="BD271" s="125"/>
      <c r="BE271" s="125"/>
      <c r="BF271" s="125"/>
      <c r="BG271" s="125"/>
      <c r="BH271" s="125"/>
      <c r="BI271" s="125"/>
      <c r="BJ271" s="125"/>
      <c r="BK271" s="125"/>
      <c r="BL271" s="125"/>
      <c r="BM271" s="125"/>
      <c r="BN271" s="125"/>
      <c r="BO271" s="125"/>
      <c r="BP271" s="125"/>
      <c r="BQ271" s="125"/>
      <c r="BR271" s="125"/>
      <c r="BS271" s="125"/>
      <c r="BT271" s="125"/>
      <c r="BU271" s="125"/>
      <c r="BV271" s="125"/>
    </row>
    <row r="272" spans="1:74" s="126" customFormat="1" ht="38.25" x14ac:dyDescent="0.2">
      <c r="A272" s="199" t="s">
        <v>1021</v>
      </c>
      <c r="B272" s="200" t="s">
        <v>1022</v>
      </c>
      <c r="C272" s="118"/>
      <c r="D272" s="118"/>
      <c r="E272" s="118"/>
      <c r="F272" s="118"/>
      <c r="G272" s="118"/>
      <c r="H272" s="118"/>
      <c r="I272" s="118"/>
      <c r="J272" s="118"/>
      <c r="K272" s="118"/>
      <c r="L272" s="118"/>
      <c r="M272" s="118"/>
      <c r="N272" s="118"/>
      <c r="O272" s="131">
        <f t="shared" si="168"/>
        <v>0</v>
      </c>
      <c r="P272" s="125"/>
      <c r="Q272" s="125"/>
      <c r="R272" s="125"/>
      <c r="S272" s="125"/>
      <c r="T272" s="125"/>
      <c r="U272" s="125"/>
      <c r="V272" s="125"/>
      <c r="W272" s="125"/>
      <c r="X272" s="125"/>
      <c r="Y272" s="125"/>
      <c r="Z272" s="125"/>
      <c r="AA272" s="125"/>
      <c r="AB272" s="125"/>
      <c r="AC272" s="125"/>
      <c r="AD272" s="125"/>
      <c r="AE272" s="125"/>
      <c r="AF272" s="125"/>
      <c r="AG272" s="125"/>
      <c r="AH272" s="125"/>
      <c r="AI272" s="125"/>
      <c r="AJ272" s="125"/>
      <c r="AK272" s="125"/>
      <c r="AL272" s="125"/>
      <c r="AM272" s="125"/>
      <c r="AN272" s="125"/>
      <c r="AO272" s="125"/>
      <c r="AP272" s="125"/>
      <c r="AQ272" s="125"/>
      <c r="AR272" s="125"/>
      <c r="AS272" s="125"/>
      <c r="AT272" s="125"/>
      <c r="AU272" s="125"/>
      <c r="AV272" s="125"/>
      <c r="AW272" s="125"/>
      <c r="AX272" s="125"/>
      <c r="AY272" s="125"/>
      <c r="AZ272" s="125"/>
      <c r="BA272" s="125"/>
      <c r="BB272" s="125"/>
      <c r="BC272" s="125"/>
      <c r="BD272" s="125"/>
      <c r="BE272" s="125"/>
      <c r="BF272" s="125"/>
      <c r="BG272" s="125"/>
      <c r="BH272" s="125"/>
      <c r="BI272" s="125"/>
      <c r="BJ272" s="125"/>
      <c r="BK272" s="125"/>
      <c r="BL272" s="125"/>
      <c r="BM272" s="125"/>
      <c r="BN272" s="125"/>
      <c r="BO272" s="125"/>
      <c r="BP272" s="125"/>
      <c r="BQ272" s="125"/>
      <c r="BR272" s="125"/>
      <c r="BS272" s="125"/>
      <c r="BT272" s="125"/>
      <c r="BU272" s="125"/>
      <c r="BV272" s="125"/>
    </row>
    <row r="273" spans="1:74" s="126" customFormat="1" ht="38.25" x14ac:dyDescent="0.2">
      <c r="A273" s="199" t="s">
        <v>1023</v>
      </c>
      <c r="B273" s="200" t="s">
        <v>1024</v>
      </c>
      <c r="C273" s="118"/>
      <c r="D273" s="118"/>
      <c r="E273" s="118"/>
      <c r="F273" s="118"/>
      <c r="G273" s="118"/>
      <c r="H273" s="118"/>
      <c r="I273" s="118"/>
      <c r="J273" s="118"/>
      <c r="K273" s="118"/>
      <c r="L273" s="118"/>
      <c r="M273" s="118"/>
      <c r="N273" s="118"/>
      <c r="O273" s="131">
        <f t="shared" si="168"/>
        <v>0</v>
      </c>
      <c r="P273" s="125"/>
      <c r="Q273" s="125"/>
      <c r="R273" s="125"/>
      <c r="S273" s="125"/>
      <c r="T273" s="125"/>
      <c r="U273" s="125"/>
      <c r="V273" s="125"/>
      <c r="W273" s="125"/>
      <c r="X273" s="125"/>
      <c r="Y273" s="125"/>
      <c r="Z273" s="125"/>
      <c r="AA273" s="125"/>
      <c r="AB273" s="125"/>
      <c r="AC273" s="125"/>
      <c r="AD273" s="125"/>
      <c r="AE273" s="125"/>
      <c r="AF273" s="125"/>
      <c r="AG273" s="125"/>
      <c r="AH273" s="125"/>
      <c r="AI273" s="125"/>
      <c r="AJ273" s="125"/>
      <c r="AK273" s="125"/>
      <c r="AL273" s="125"/>
      <c r="AM273" s="125"/>
      <c r="AN273" s="125"/>
      <c r="AO273" s="125"/>
      <c r="AP273" s="125"/>
      <c r="AQ273" s="125"/>
      <c r="AR273" s="125"/>
      <c r="AS273" s="125"/>
      <c r="AT273" s="125"/>
      <c r="AU273" s="125"/>
      <c r="AV273" s="125"/>
      <c r="AW273" s="125"/>
      <c r="AX273" s="125"/>
      <c r="AY273" s="125"/>
      <c r="AZ273" s="125"/>
      <c r="BA273" s="125"/>
      <c r="BB273" s="125"/>
      <c r="BC273" s="125"/>
      <c r="BD273" s="125"/>
      <c r="BE273" s="125"/>
      <c r="BF273" s="125"/>
      <c r="BG273" s="125"/>
      <c r="BH273" s="125"/>
      <c r="BI273" s="125"/>
      <c r="BJ273" s="125"/>
      <c r="BK273" s="125"/>
      <c r="BL273" s="125"/>
      <c r="BM273" s="125"/>
      <c r="BN273" s="125"/>
      <c r="BO273" s="125"/>
      <c r="BP273" s="125"/>
      <c r="BQ273" s="125"/>
      <c r="BR273" s="125"/>
      <c r="BS273" s="125"/>
      <c r="BT273" s="125"/>
      <c r="BU273" s="125"/>
      <c r="BV273" s="125"/>
    </row>
    <row r="274" spans="1:74" s="126" customFormat="1" ht="38.25" x14ac:dyDescent="0.2">
      <c r="A274" s="199" t="s">
        <v>1025</v>
      </c>
      <c r="B274" s="200" t="s">
        <v>1026</v>
      </c>
      <c r="C274" s="118"/>
      <c r="D274" s="118"/>
      <c r="E274" s="118"/>
      <c r="F274" s="118"/>
      <c r="G274" s="118"/>
      <c r="H274" s="118"/>
      <c r="I274" s="118"/>
      <c r="J274" s="118"/>
      <c r="K274" s="118"/>
      <c r="L274" s="118"/>
      <c r="M274" s="118"/>
      <c r="N274" s="118"/>
      <c r="O274" s="131">
        <f t="shared" si="168"/>
        <v>0</v>
      </c>
      <c r="P274" s="125"/>
      <c r="Q274" s="125"/>
      <c r="R274" s="125"/>
      <c r="S274" s="125"/>
      <c r="T274" s="125"/>
      <c r="U274" s="125"/>
      <c r="V274" s="125"/>
      <c r="W274" s="125"/>
      <c r="X274" s="125"/>
      <c r="Y274" s="125"/>
      <c r="Z274" s="125"/>
      <c r="AA274" s="125"/>
      <c r="AB274" s="125"/>
      <c r="AC274" s="125"/>
      <c r="AD274" s="125"/>
      <c r="AE274" s="125"/>
      <c r="AF274" s="125"/>
      <c r="AG274" s="125"/>
      <c r="AH274" s="125"/>
      <c r="AI274" s="125"/>
      <c r="AJ274" s="125"/>
      <c r="AK274" s="125"/>
      <c r="AL274" s="125"/>
      <c r="AM274" s="125"/>
      <c r="AN274" s="125"/>
      <c r="AO274" s="125"/>
      <c r="AP274" s="125"/>
      <c r="AQ274" s="125"/>
      <c r="AR274" s="125"/>
      <c r="AS274" s="125"/>
      <c r="AT274" s="125"/>
      <c r="AU274" s="125"/>
      <c r="AV274" s="125"/>
      <c r="AW274" s="125"/>
      <c r="AX274" s="125"/>
      <c r="AY274" s="125"/>
      <c r="AZ274" s="125"/>
      <c r="BA274" s="125"/>
      <c r="BB274" s="125"/>
      <c r="BC274" s="125"/>
      <c r="BD274" s="125"/>
      <c r="BE274" s="125"/>
      <c r="BF274" s="125"/>
      <c r="BG274" s="125"/>
      <c r="BH274" s="125"/>
      <c r="BI274" s="125"/>
      <c r="BJ274" s="125"/>
      <c r="BK274" s="125"/>
      <c r="BL274" s="125"/>
      <c r="BM274" s="125"/>
      <c r="BN274" s="125"/>
      <c r="BO274" s="125"/>
      <c r="BP274" s="125"/>
      <c r="BQ274" s="125"/>
      <c r="BR274" s="125"/>
      <c r="BS274" s="125"/>
      <c r="BT274" s="125"/>
      <c r="BU274" s="125"/>
      <c r="BV274" s="125"/>
    </row>
    <row r="275" spans="1:74" s="126" customFormat="1" ht="38.25" x14ac:dyDescent="0.2">
      <c r="A275" s="199" t="s">
        <v>1027</v>
      </c>
      <c r="B275" s="200" t="s">
        <v>1028</v>
      </c>
      <c r="C275" s="118"/>
      <c r="D275" s="118"/>
      <c r="E275" s="118"/>
      <c r="F275" s="118"/>
      <c r="G275" s="118"/>
      <c r="H275" s="118"/>
      <c r="I275" s="118"/>
      <c r="J275" s="118"/>
      <c r="K275" s="118"/>
      <c r="L275" s="118"/>
      <c r="M275" s="118"/>
      <c r="N275" s="118"/>
      <c r="O275" s="131">
        <f t="shared" si="168"/>
        <v>0</v>
      </c>
      <c r="P275" s="125"/>
      <c r="Q275" s="125"/>
      <c r="R275" s="125"/>
      <c r="S275" s="125"/>
      <c r="T275" s="125"/>
      <c r="U275" s="125"/>
      <c r="V275" s="125"/>
      <c r="W275" s="125"/>
      <c r="X275" s="125"/>
      <c r="Y275" s="125"/>
      <c r="Z275" s="125"/>
      <c r="AA275" s="125"/>
      <c r="AB275" s="125"/>
      <c r="AC275" s="125"/>
      <c r="AD275" s="125"/>
      <c r="AE275" s="125"/>
      <c r="AF275" s="125"/>
      <c r="AG275" s="125"/>
      <c r="AH275" s="125"/>
      <c r="AI275" s="125"/>
      <c r="AJ275" s="125"/>
      <c r="AK275" s="125"/>
      <c r="AL275" s="125"/>
      <c r="AM275" s="125"/>
      <c r="AN275" s="125"/>
      <c r="AO275" s="125"/>
      <c r="AP275" s="125"/>
      <c r="AQ275" s="125"/>
      <c r="AR275" s="125"/>
      <c r="AS275" s="125"/>
      <c r="AT275" s="125"/>
      <c r="AU275" s="125"/>
      <c r="AV275" s="125"/>
      <c r="AW275" s="125"/>
      <c r="AX275" s="125"/>
      <c r="AY275" s="125"/>
      <c r="AZ275" s="125"/>
      <c r="BA275" s="125"/>
      <c r="BB275" s="125"/>
      <c r="BC275" s="125"/>
      <c r="BD275" s="125"/>
      <c r="BE275" s="125"/>
      <c r="BF275" s="125"/>
      <c r="BG275" s="125"/>
      <c r="BH275" s="125"/>
      <c r="BI275" s="125"/>
      <c r="BJ275" s="125"/>
      <c r="BK275" s="125"/>
      <c r="BL275" s="125"/>
      <c r="BM275" s="125"/>
      <c r="BN275" s="125"/>
      <c r="BO275" s="125"/>
      <c r="BP275" s="125"/>
      <c r="BQ275" s="125"/>
      <c r="BR275" s="125"/>
      <c r="BS275" s="125"/>
      <c r="BT275" s="125"/>
      <c r="BU275" s="125"/>
      <c r="BV275" s="125"/>
    </row>
    <row r="276" spans="1:74" s="126" customFormat="1" ht="38.25" x14ac:dyDescent="0.2">
      <c r="A276" s="199" t="s">
        <v>1029</v>
      </c>
      <c r="B276" s="200" t="s">
        <v>1030</v>
      </c>
      <c r="C276" s="118"/>
      <c r="D276" s="118"/>
      <c r="E276" s="118"/>
      <c r="F276" s="118"/>
      <c r="G276" s="118"/>
      <c r="H276" s="118"/>
      <c r="I276" s="118"/>
      <c r="J276" s="118"/>
      <c r="K276" s="118"/>
      <c r="L276" s="118"/>
      <c r="M276" s="118"/>
      <c r="N276" s="118"/>
      <c r="O276" s="131">
        <f t="shared" ref="O276:O339" si="212">SUM(C276:N276)</f>
        <v>0</v>
      </c>
      <c r="P276" s="125"/>
      <c r="Q276" s="125"/>
      <c r="R276" s="125"/>
      <c r="S276" s="125"/>
      <c r="T276" s="125"/>
      <c r="U276" s="125"/>
      <c r="V276" s="125"/>
      <c r="W276" s="125"/>
      <c r="X276" s="125"/>
      <c r="Y276" s="125"/>
      <c r="Z276" s="125"/>
      <c r="AA276" s="125"/>
      <c r="AB276" s="125"/>
      <c r="AC276" s="125"/>
      <c r="AD276" s="125"/>
      <c r="AE276" s="125"/>
      <c r="AF276" s="125"/>
      <c r="AG276" s="125"/>
      <c r="AH276" s="125"/>
      <c r="AI276" s="125"/>
      <c r="AJ276" s="125"/>
      <c r="AK276" s="125"/>
      <c r="AL276" s="125"/>
      <c r="AM276" s="125"/>
      <c r="AN276" s="125"/>
      <c r="AO276" s="125"/>
      <c r="AP276" s="125"/>
      <c r="AQ276" s="125"/>
      <c r="AR276" s="125"/>
      <c r="AS276" s="125"/>
      <c r="AT276" s="125"/>
      <c r="AU276" s="125"/>
      <c r="AV276" s="125"/>
      <c r="AW276" s="125"/>
      <c r="AX276" s="125"/>
      <c r="AY276" s="125"/>
      <c r="AZ276" s="125"/>
      <c r="BA276" s="125"/>
      <c r="BB276" s="125"/>
      <c r="BC276" s="125"/>
      <c r="BD276" s="125"/>
      <c r="BE276" s="125"/>
      <c r="BF276" s="125"/>
      <c r="BG276" s="125"/>
      <c r="BH276" s="125"/>
      <c r="BI276" s="125"/>
      <c r="BJ276" s="125"/>
      <c r="BK276" s="125"/>
      <c r="BL276" s="125"/>
      <c r="BM276" s="125"/>
      <c r="BN276" s="125"/>
      <c r="BO276" s="125"/>
      <c r="BP276" s="125"/>
      <c r="BQ276" s="125"/>
      <c r="BR276" s="125"/>
      <c r="BS276" s="125"/>
      <c r="BT276" s="125"/>
      <c r="BU276" s="125"/>
      <c r="BV276" s="125"/>
    </row>
    <row r="277" spans="1:74" s="126" customFormat="1" ht="38.25" x14ac:dyDescent="0.2">
      <c r="A277" s="199" t="s">
        <v>1031</v>
      </c>
      <c r="B277" s="200" t="s">
        <v>1032</v>
      </c>
      <c r="C277" s="118"/>
      <c r="D277" s="118"/>
      <c r="E277" s="118"/>
      <c r="F277" s="118"/>
      <c r="G277" s="118"/>
      <c r="H277" s="118"/>
      <c r="I277" s="118"/>
      <c r="J277" s="118"/>
      <c r="K277" s="118"/>
      <c r="L277" s="118"/>
      <c r="M277" s="118"/>
      <c r="N277" s="118"/>
      <c r="O277" s="131">
        <f t="shared" si="212"/>
        <v>0</v>
      </c>
      <c r="P277" s="125"/>
      <c r="Q277" s="125"/>
      <c r="R277" s="125"/>
      <c r="S277" s="125"/>
      <c r="T277" s="125"/>
      <c r="U277" s="125"/>
      <c r="V277" s="125"/>
      <c r="W277" s="125"/>
      <c r="X277" s="125"/>
      <c r="Y277" s="125"/>
      <c r="Z277" s="125"/>
      <c r="AA277" s="125"/>
      <c r="AB277" s="125"/>
      <c r="AC277" s="125"/>
      <c r="AD277" s="125"/>
      <c r="AE277" s="125"/>
      <c r="AF277" s="125"/>
      <c r="AG277" s="125"/>
      <c r="AH277" s="125"/>
      <c r="AI277" s="125"/>
      <c r="AJ277" s="125"/>
      <c r="AK277" s="125"/>
      <c r="AL277" s="125"/>
      <c r="AM277" s="125"/>
      <c r="AN277" s="125"/>
      <c r="AO277" s="125"/>
      <c r="AP277" s="125"/>
      <c r="AQ277" s="125"/>
      <c r="AR277" s="125"/>
      <c r="AS277" s="125"/>
      <c r="AT277" s="125"/>
      <c r="AU277" s="125"/>
      <c r="AV277" s="125"/>
      <c r="AW277" s="125"/>
      <c r="AX277" s="125"/>
      <c r="AY277" s="125"/>
      <c r="AZ277" s="125"/>
      <c r="BA277" s="125"/>
      <c r="BB277" s="125"/>
      <c r="BC277" s="125"/>
      <c r="BD277" s="125"/>
      <c r="BE277" s="125"/>
      <c r="BF277" s="125"/>
      <c r="BG277" s="125"/>
      <c r="BH277" s="125"/>
      <c r="BI277" s="125"/>
      <c r="BJ277" s="125"/>
      <c r="BK277" s="125"/>
      <c r="BL277" s="125"/>
      <c r="BM277" s="125"/>
      <c r="BN277" s="125"/>
      <c r="BO277" s="125"/>
      <c r="BP277" s="125"/>
      <c r="BQ277" s="125"/>
      <c r="BR277" s="125"/>
      <c r="BS277" s="125"/>
      <c r="BT277" s="125"/>
      <c r="BU277" s="125"/>
      <c r="BV277" s="125"/>
    </row>
    <row r="278" spans="1:74" s="126" customFormat="1" ht="38.25" x14ac:dyDescent="0.2">
      <c r="A278" s="199" t="s">
        <v>1033</v>
      </c>
      <c r="B278" s="200" t="s">
        <v>1034</v>
      </c>
      <c r="C278" s="118"/>
      <c r="D278" s="118"/>
      <c r="E278" s="118"/>
      <c r="F278" s="118"/>
      <c r="G278" s="118"/>
      <c r="H278" s="118"/>
      <c r="I278" s="118"/>
      <c r="J278" s="118"/>
      <c r="K278" s="118"/>
      <c r="L278" s="118"/>
      <c r="M278" s="118"/>
      <c r="N278" s="118"/>
      <c r="O278" s="131">
        <f t="shared" si="212"/>
        <v>0</v>
      </c>
      <c r="P278" s="125"/>
      <c r="Q278" s="125"/>
      <c r="R278" s="125"/>
      <c r="S278" s="125"/>
      <c r="T278" s="125"/>
      <c r="U278" s="125"/>
      <c r="V278" s="125"/>
      <c r="W278" s="125"/>
      <c r="X278" s="125"/>
      <c r="Y278" s="125"/>
      <c r="Z278" s="125"/>
      <c r="AA278" s="125"/>
      <c r="AB278" s="125"/>
      <c r="AC278" s="125"/>
      <c r="AD278" s="125"/>
      <c r="AE278" s="125"/>
      <c r="AF278" s="125"/>
      <c r="AG278" s="125"/>
      <c r="AH278" s="125"/>
      <c r="AI278" s="125"/>
      <c r="AJ278" s="125"/>
      <c r="AK278" s="125"/>
      <c r="AL278" s="125"/>
      <c r="AM278" s="125"/>
      <c r="AN278" s="125"/>
      <c r="AO278" s="125"/>
      <c r="AP278" s="125"/>
      <c r="AQ278" s="125"/>
      <c r="AR278" s="125"/>
      <c r="AS278" s="125"/>
      <c r="AT278" s="125"/>
      <c r="AU278" s="125"/>
      <c r="AV278" s="125"/>
      <c r="AW278" s="125"/>
      <c r="AX278" s="125"/>
      <c r="AY278" s="125"/>
      <c r="AZ278" s="125"/>
      <c r="BA278" s="125"/>
      <c r="BB278" s="125"/>
      <c r="BC278" s="125"/>
      <c r="BD278" s="125"/>
      <c r="BE278" s="125"/>
      <c r="BF278" s="125"/>
      <c r="BG278" s="125"/>
      <c r="BH278" s="125"/>
      <c r="BI278" s="125"/>
      <c r="BJ278" s="125"/>
      <c r="BK278" s="125"/>
      <c r="BL278" s="125"/>
      <c r="BM278" s="125"/>
      <c r="BN278" s="125"/>
      <c r="BO278" s="125"/>
      <c r="BP278" s="125"/>
      <c r="BQ278" s="125"/>
      <c r="BR278" s="125"/>
      <c r="BS278" s="125"/>
      <c r="BT278" s="125"/>
      <c r="BU278" s="125"/>
      <c r="BV278" s="125"/>
    </row>
    <row r="279" spans="1:74" s="126" customFormat="1" ht="38.25" x14ac:dyDescent="0.2">
      <c r="A279" s="199" t="s">
        <v>1035</v>
      </c>
      <c r="B279" s="200" t="s">
        <v>1036</v>
      </c>
      <c r="C279" s="118"/>
      <c r="D279" s="118"/>
      <c r="E279" s="118"/>
      <c r="F279" s="118"/>
      <c r="G279" s="118"/>
      <c r="H279" s="118"/>
      <c r="I279" s="118"/>
      <c r="J279" s="118"/>
      <c r="K279" s="118"/>
      <c r="L279" s="118"/>
      <c r="M279" s="118"/>
      <c r="N279" s="118"/>
      <c r="O279" s="131">
        <f t="shared" si="212"/>
        <v>0</v>
      </c>
      <c r="P279" s="125"/>
      <c r="Q279" s="125"/>
      <c r="R279" s="125"/>
      <c r="S279" s="125"/>
      <c r="T279" s="125"/>
      <c r="U279" s="125"/>
      <c r="V279" s="125"/>
      <c r="W279" s="125"/>
      <c r="X279" s="125"/>
      <c r="Y279" s="125"/>
      <c r="Z279" s="125"/>
      <c r="AA279" s="125"/>
      <c r="AB279" s="125"/>
      <c r="AC279" s="125"/>
      <c r="AD279" s="125"/>
      <c r="AE279" s="125"/>
      <c r="AF279" s="125"/>
      <c r="AG279" s="125"/>
      <c r="AH279" s="125"/>
      <c r="AI279" s="125"/>
      <c r="AJ279" s="125"/>
      <c r="AK279" s="125"/>
      <c r="AL279" s="125"/>
      <c r="AM279" s="125"/>
      <c r="AN279" s="125"/>
      <c r="AO279" s="125"/>
      <c r="AP279" s="125"/>
      <c r="AQ279" s="125"/>
      <c r="AR279" s="125"/>
      <c r="AS279" s="125"/>
      <c r="AT279" s="125"/>
      <c r="AU279" s="125"/>
      <c r="AV279" s="125"/>
      <c r="AW279" s="125"/>
      <c r="AX279" s="125"/>
      <c r="AY279" s="125"/>
      <c r="AZ279" s="125"/>
      <c r="BA279" s="125"/>
      <c r="BB279" s="125"/>
      <c r="BC279" s="125"/>
      <c r="BD279" s="125"/>
      <c r="BE279" s="125"/>
      <c r="BF279" s="125"/>
      <c r="BG279" s="125"/>
      <c r="BH279" s="125"/>
      <c r="BI279" s="125"/>
      <c r="BJ279" s="125"/>
      <c r="BK279" s="125"/>
      <c r="BL279" s="125"/>
      <c r="BM279" s="125"/>
      <c r="BN279" s="125"/>
      <c r="BO279" s="125"/>
      <c r="BP279" s="125"/>
      <c r="BQ279" s="125"/>
      <c r="BR279" s="125"/>
      <c r="BS279" s="125"/>
      <c r="BT279" s="125"/>
      <c r="BU279" s="125"/>
      <c r="BV279" s="125"/>
    </row>
    <row r="280" spans="1:74" s="126" customFormat="1" ht="25.5" x14ac:dyDescent="0.2">
      <c r="A280" s="199" t="s">
        <v>1037</v>
      </c>
      <c r="B280" s="200" t="s">
        <v>1038</v>
      </c>
      <c r="C280" s="118"/>
      <c r="D280" s="118"/>
      <c r="E280" s="118"/>
      <c r="F280" s="118"/>
      <c r="G280" s="118"/>
      <c r="H280" s="118"/>
      <c r="I280" s="118"/>
      <c r="J280" s="118"/>
      <c r="K280" s="118"/>
      <c r="L280" s="118"/>
      <c r="M280" s="118"/>
      <c r="N280" s="118"/>
      <c r="O280" s="131">
        <f t="shared" si="212"/>
        <v>0</v>
      </c>
      <c r="P280" s="125"/>
      <c r="Q280" s="125"/>
      <c r="R280" s="125"/>
      <c r="S280" s="125"/>
      <c r="T280" s="125"/>
      <c r="U280" s="125"/>
      <c r="V280" s="125"/>
      <c r="W280" s="125"/>
      <c r="X280" s="125"/>
      <c r="Y280" s="125"/>
      <c r="Z280" s="125"/>
      <c r="AA280" s="125"/>
      <c r="AB280" s="125"/>
      <c r="AC280" s="125"/>
      <c r="AD280" s="125"/>
      <c r="AE280" s="125"/>
      <c r="AF280" s="125"/>
      <c r="AG280" s="125"/>
      <c r="AH280" s="125"/>
      <c r="AI280" s="125"/>
      <c r="AJ280" s="125"/>
      <c r="AK280" s="125"/>
      <c r="AL280" s="125"/>
      <c r="AM280" s="125"/>
      <c r="AN280" s="125"/>
      <c r="AO280" s="125"/>
      <c r="AP280" s="125"/>
      <c r="AQ280" s="125"/>
      <c r="AR280" s="125"/>
      <c r="AS280" s="125"/>
      <c r="AT280" s="125"/>
      <c r="AU280" s="125"/>
      <c r="AV280" s="125"/>
      <c r="AW280" s="125"/>
      <c r="AX280" s="125"/>
      <c r="AY280" s="125"/>
      <c r="AZ280" s="125"/>
      <c r="BA280" s="125"/>
      <c r="BB280" s="125"/>
      <c r="BC280" s="125"/>
      <c r="BD280" s="125"/>
      <c r="BE280" s="125"/>
      <c r="BF280" s="125"/>
      <c r="BG280" s="125"/>
      <c r="BH280" s="125"/>
      <c r="BI280" s="125"/>
      <c r="BJ280" s="125"/>
      <c r="BK280" s="125"/>
      <c r="BL280" s="125"/>
      <c r="BM280" s="125"/>
      <c r="BN280" s="125"/>
      <c r="BO280" s="125"/>
      <c r="BP280" s="125"/>
      <c r="BQ280" s="125"/>
      <c r="BR280" s="125"/>
      <c r="BS280" s="125"/>
      <c r="BT280" s="125"/>
      <c r="BU280" s="125"/>
      <c r="BV280" s="125"/>
    </row>
    <row r="281" spans="1:74" s="126" customFormat="1" ht="38.25" x14ac:dyDescent="0.2">
      <c r="A281" s="199" t="s">
        <v>1039</v>
      </c>
      <c r="B281" s="200" t="s">
        <v>1040</v>
      </c>
      <c r="C281" s="118"/>
      <c r="D281" s="118"/>
      <c r="E281" s="118"/>
      <c r="F281" s="118"/>
      <c r="G281" s="118"/>
      <c r="H281" s="118"/>
      <c r="I281" s="118"/>
      <c r="J281" s="118"/>
      <c r="K281" s="118"/>
      <c r="L281" s="118"/>
      <c r="M281" s="118"/>
      <c r="N281" s="118"/>
      <c r="O281" s="131">
        <f t="shared" si="212"/>
        <v>0</v>
      </c>
      <c r="P281" s="125"/>
      <c r="Q281" s="125"/>
      <c r="R281" s="125"/>
      <c r="S281" s="125"/>
      <c r="T281" s="125"/>
      <c r="U281" s="125"/>
      <c r="V281" s="125"/>
      <c r="W281" s="125"/>
      <c r="X281" s="125"/>
      <c r="Y281" s="125"/>
      <c r="Z281" s="125"/>
      <c r="AA281" s="125"/>
      <c r="AB281" s="125"/>
      <c r="AC281" s="125"/>
      <c r="AD281" s="125"/>
      <c r="AE281" s="125"/>
      <c r="AF281" s="125"/>
      <c r="AG281" s="125"/>
      <c r="AH281" s="125"/>
      <c r="AI281" s="125"/>
      <c r="AJ281" s="125"/>
      <c r="AK281" s="125"/>
      <c r="AL281" s="125"/>
      <c r="AM281" s="125"/>
      <c r="AN281" s="125"/>
      <c r="AO281" s="125"/>
      <c r="AP281" s="125"/>
      <c r="AQ281" s="125"/>
      <c r="AR281" s="125"/>
      <c r="AS281" s="125"/>
      <c r="AT281" s="125"/>
      <c r="AU281" s="125"/>
      <c r="AV281" s="125"/>
      <c r="AW281" s="125"/>
      <c r="AX281" s="125"/>
      <c r="AY281" s="125"/>
      <c r="AZ281" s="125"/>
      <c r="BA281" s="125"/>
      <c r="BB281" s="125"/>
      <c r="BC281" s="125"/>
      <c r="BD281" s="125"/>
      <c r="BE281" s="125"/>
      <c r="BF281" s="125"/>
      <c r="BG281" s="125"/>
      <c r="BH281" s="125"/>
      <c r="BI281" s="125"/>
      <c r="BJ281" s="125"/>
      <c r="BK281" s="125"/>
      <c r="BL281" s="125"/>
      <c r="BM281" s="125"/>
      <c r="BN281" s="125"/>
      <c r="BO281" s="125"/>
      <c r="BP281" s="125"/>
      <c r="BQ281" s="125"/>
      <c r="BR281" s="125"/>
      <c r="BS281" s="125"/>
      <c r="BT281" s="125"/>
      <c r="BU281" s="125"/>
      <c r="BV281" s="125"/>
    </row>
    <row r="282" spans="1:74" s="126" customFormat="1" ht="38.25" x14ac:dyDescent="0.2">
      <c r="A282" s="199" t="s">
        <v>1041</v>
      </c>
      <c r="B282" s="200" t="s">
        <v>1042</v>
      </c>
      <c r="C282" s="118"/>
      <c r="D282" s="118"/>
      <c r="E282" s="118"/>
      <c r="F282" s="118"/>
      <c r="G282" s="118"/>
      <c r="H282" s="118"/>
      <c r="I282" s="118"/>
      <c r="J282" s="118"/>
      <c r="K282" s="118"/>
      <c r="L282" s="118"/>
      <c r="M282" s="118"/>
      <c r="N282" s="118"/>
      <c r="O282" s="131">
        <f t="shared" si="212"/>
        <v>0</v>
      </c>
      <c r="P282" s="125"/>
      <c r="Q282" s="125"/>
      <c r="R282" s="125"/>
      <c r="S282" s="125"/>
      <c r="T282" s="125"/>
      <c r="U282" s="125"/>
      <c r="V282" s="125"/>
      <c r="W282" s="125"/>
      <c r="X282" s="125"/>
      <c r="Y282" s="125"/>
      <c r="Z282" s="125"/>
      <c r="AA282" s="125"/>
      <c r="AB282" s="125"/>
      <c r="AC282" s="125"/>
      <c r="AD282" s="125"/>
      <c r="AE282" s="125"/>
      <c r="AF282" s="125"/>
      <c r="AG282" s="125"/>
      <c r="AH282" s="125"/>
      <c r="AI282" s="125"/>
      <c r="AJ282" s="125"/>
      <c r="AK282" s="125"/>
      <c r="AL282" s="125"/>
      <c r="AM282" s="125"/>
      <c r="AN282" s="125"/>
      <c r="AO282" s="125"/>
      <c r="AP282" s="125"/>
      <c r="AQ282" s="125"/>
      <c r="AR282" s="125"/>
      <c r="AS282" s="125"/>
      <c r="AT282" s="125"/>
      <c r="AU282" s="125"/>
      <c r="AV282" s="125"/>
      <c r="AW282" s="125"/>
      <c r="AX282" s="125"/>
      <c r="AY282" s="125"/>
      <c r="AZ282" s="125"/>
      <c r="BA282" s="125"/>
      <c r="BB282" s="125"/>
      <c r="BC282" s="125"/>
      <c r="BD282" s="125"/>
      <c r="BE282" s="125"/>
      <c r="BF282" s="125"/>
      <c r="BG282" s="125"/>
      <c r="BH282" s="125"/>
      <c r="BI282" s="125"/>
      <c r="BJ282" s="125"/>
      <c r="BK282" s="125"/>
      <c r="BL282" s="125"/>
      <c r="BM282" s="125"/>
      <c r="BN282" s="125"/>
      <c r="BO282" s="125"/>
      <c r="BP282" s="125"/>
      <c r="BQ282" s="125"/>
      <c r="BR282" s="125"/>
      <c r="BS282" s="125"/>
      <c r="BT282" s="125"/>
      <c r="BU282" s="125"/>
      <c r="BV282" s="125"/>
    </row>
    <row r="283" spans="1:74" s="126" customFormat="1" ht="25.5" x14ac:dyDescent="0.2">
      <c r="A283" s="199" t="s">
        <v>1043</v>
      </c>
      <c r="B283" s="200" t="s">
        <v>1044</v>
      </c>
      <c r="C283" s="118"/>
      <c r="D283" s="118"/>
      <c r="E283" s="118"/>
      <c r="F283" s="118"/>
      <c r="G283" s="118"/>
      <c r="H283" s="118"/>
      <c r="I283" s="118"/>
      <c r="J283" s="118"/>
      <c r="K283" s="118"/>
      <c r="L283" s="118"/>
      <c r="M283" s="118"/>
      <c r="N283" s="118"/>
      <c r="O283" s="131">
        <f t="shared" si="212"/>
        <v>0</v>
      </c>
      <c r="P283" s="125"/>
      <c r="Q283" s="125"/>
      <c r="R283" s="125"/>
      <c r="S283" s="125"/>
      <c r="T283" s="125"/>
      <c r="U283" s="125"/>
      <c r="V283" s="125"/>
      <c r="W283" s="125"/>
      <c r="X283" s="125"/>
      <c r="Y283" s="125"/>
      <c r="Z283" s="125"/>
      <c r="AA283" s="125"/>
      <c r="AB283" s="125"/>
      <c r="AC283" s="125"/>
      <c r="AD283" s="125"/>
      <c r="AE283" s="125"/>
      <c r="AF283" s="125"/>
      <c r="AG283" s="125"/>
      <c r="AH283" s="125"/>
      <c r="AI283" s="125"/>
      <c r="AJ283" s="125"/>
      <c r="AK283" s="125"/>
      <c r="AL283" s="125"/>
      <c r="AM283" s="125"/>
      <c r="AN283" s="125"/>
      <c r="AO283" s="125"/>
      <c r="AP283" s="125"/>
      <c r="AQ283" s="125"/>
      <c r="AR283" s="125"/>
      <c r="AS283" s="125"/>
      <c r="AT283" s="125"/>
      <c r="AU283" s="125"/>
      <c r="AV283" s="125"/>
      <c r="AW283" s="125"/>
      <c r="AX283" s="125"/>
      <c r="AY283" s="125"/>
      <c r="AZ283" s="125"/>
      <c r="BA283" s="125"/>
      <c r="BB283" s="125"/>
      <c r="BC283" s="125"/>
      <c r="BD283" s="125"/>
      <c r="BE283" s="125"/>
      <c r="BF283" s="125"/>
      <c r="BG283" s="125"/>
      <c r="BH283" s="125"/>
      <c r="BI283" s="125"/>
      <c r="BJ283" s="125"/>
      <c r="BK283" s="125"/>
      <c r="BL283" s="125"/>
      <c r="BM283" s="125"/>
      <c r="BN283" s="125"/>
      <c r="BO283" s="125"/>
      <c r="BP283" s="125"/>
      <c r="BQ283" s="125"/>
      <c r="BR283" s="125"/>
      <c r="BS283" s="125"/>
      <c r="BT283" s="125"/>
      <c r="BU283" s="125"/>
      <c r="BV283" s="125"/>
    </row>
    <row r="284" spans="1:74" s="126" customFormat="1" ht="38.25" x14ac:dyDescent="0.2">
      <c r="A284" s="199" t="s">
        <v>1045</v>
      </c>
      <c r="B284" s="200" t="s">
        <v>1046</v>
      </c>
      <c r="C284" s="118"/>
      <c r="D284" s="118"/>
      <c r="E284" s="118"/>
      <c r="F284" s="118"/>
      <c r="G284" s="118"/>
      <c r="H284" s="118"/>
      <c r="I284" s="118"/>
      <c r="J284" s="118"/>
      <c r="K284" s="118"/>
      <c r="L284" s="118"/>
      <c r="M284" s="118"/>
      <c r="N284" s="118"/>
      <c r="O284" s="131">
        <f t="shared" si="212"/>
        <v>0</v>
      </c>
      <c r="P284" s="125"/>
      <c r="Q284" s="125"/>
      <c r="R284" s="125"/>
      <c r="S284" s="125"/>
      <c r="T284" s="125"/>
      <c r="U284" s="125"/>
      <c r="V284" s="125"/>
      <c r="W284" s="125"/>
      <c r="X284" s="125"/>
      <c r="Y284" s="125"/>
      <c r="Z284" s="125"/>
      <c r="AA284" s="125"/>
      <c r="AB284" s="125"/>
      <c r="AC284" s="125"/>
      <c r="AD284" s="125"/>
      <c r="AE284" s="125"/>
      <c r="AF284" s="125"/>
      <c r="AG284" s="125"/>
      <c r="AH284" s="125"/>
      <c r="AI284" s="125"/>
      <c r="AJ284" s="125"/>
      <c r="AK284" s="125"/>
      <c r="AL284" s="125"/>
      <c r="AM284" s="125"/>
      <c r="AN284" s="125"/>
      <c r="AO284" s="125"/>
      <c r="AP284" s="125"/>
      <c r="AQ284" s="125"/>
      <c r="AR284" s="125"/>
      <c r="AS284" s="125"/>
      <c r="AT284" s="125"/>
      <c r="AU284" s="125"/>
      <c r="AV284" s="125"/>
      <c r="AW284" s="125"/>
      <c r="AX284" s="125"/>
      <c r="AY284" s="125"/>
      <c r="AZ284" s="125"/>
      <c r="BA284" s="125"/>
      <c r="BB284" s="125"/>
      <c r="BC284" s="125"/>
      <c r="BD284" s="125"/>
      <c r="BE284" s="125"/>
      <c r="BF284" s="125"/>
      <c r="BG284" s="125"/>
      <c r="BH284" s="125"/>
      <c r="BI284" s="125"/>
      <c r="BJ284" s="125"/>
      <c r="BK284" s="125"/>
      <c r="BL284" s="125"/>
      <c r="BM284" s="125"/>
      <c r="BN284" s="125"/>
      <c r="BO284" s="125"/>
      <c r="BP284" s="125"/>
      <c r="BQ284" s="125"/>
      <c r="BR284" s="125"/>
      <c r="BS284" s="125"/>
      <c r="BT284" s="125"/>
      <c r="BU284" s="125"/>
      <c r="BV284" s="125"/>
    </row>
    <row r="285" spans="1:74" s="126" customFormat="1" ht="38.25" x14ac:dyDescent="0.2">
      <c r="A285" s="199" t="s">
        <v>1047</v>
      </c>
      <c r="B285" s="200" t="s">
        <v>1048</v>
      </c>
      <c r="C285" s="118"/>
      <c r="D285" s="118"/>
      <c r="E285" s="118"/>
      <c r="F285" s="118"/>
      <c r="G285" s="118"/>
      <c r="H285" s="118"/>
      <c r="I285" s="118"/>
      <c r="J285" s="118"/>
      <c r="K285" s="118"/>
      <c r="L285" s="118"/>
      <c r="M285" s="118"/>
      <c r="N285" s="118"/>
      <c r="O285" s="131">
        <f t="shared" si="212"/>
        <v>0</v>
      </c>
      <c r="P285" s="125"/>
      <c r="Q285" s="125"/>
      <c r="R285" s="125"/>
      <c r="S285" s="125"/>
      <c r="T285" s="125"/>
      <c r="U285" s="125"/>
      <c r="V285" s="125"/>
      <c r="W285" s="125"/>
      <c r="X285" s="125"/>
      <c r="Y285" s="125"/>
      <c r="Z285" s="125"/>
      <c r="AA285" s="125"/>
      <c r="AB285" s="125"/>
      <c r="AC285" s="125"/>
      <c r="AD285" s="125"/>
      <c r="AE285" s="125"/>
      <c r="AF285" s="125"/>
      <c r="AG285" s="125"/>
      <c r="AH285" s="125"/>
      <c r="AI285" s="125"/>
      <c r="AJ285" s="125"/>
      <c r="AK285" s="125"/>
      <c r="AL285" s="125"/>
      <c r="AM285" s="125"/>
      <c r="AN285" s="125"/>
      <c r="AO285" s="125"/>
      <c r="AP285" s="125"/>
      <c r="AQ285" s="125"/>
      <c r="AR285" s="125"/>
      <c r="AS285" s="125"/>
      <c r="AT285" s="125"/>
      <c r="AU285" s="125"/>
      <c r="AV285" s="125"/>
      <c r="AW285" s="125"/>
      <c r="AX285" s="125"/>
      <c r="AY285" s="125"/>
      <c r="AZ285" s="125"/>
      <c r="BA285" s="125"/>
      <c r="BB285" s="125"/>
      <c r="BC285" s="125"/>
      <c r="BD285" s="125"/>
      <c r="BE285" s="125"/>
      <c r="BF285" s="125"/>
      <c r="BG285" s="125"/>
      <c r="BH285" s="125"/>
      <c r="BI285" s="125"/>
      <c r="BJ285" s="125"/>
      <c r="BK285" s="125"/>
      <c r="BL285" s="125"/>
      <c r="BM285" s="125"/>
      <c r="BN285" s="125"/>
      <c r="BO285" s="125"/>
      <c r="BP285" s="125"/>
      <c r="BQ285" s="125"/>
      <c r="BR285" s="125"/>
      <c r="BS285" s="125"/>
      <c r="BT285" s="125"/>
      <c r="BU285" s="125"/>
      <c r="BV285" s="125"/>
    </row>
    <row r="286" spans="1:74" s="126" customFormat="1" ht="38.25" x14ac:dyDescent="0.2">
      <c r="A286" s="199" t="s">
        <v>1049</v>
      </c>
      <c r="B286" s="200" t="s">
        <v>1050</v>
      </c>
      <c r="C286" s="118"/>
      <c r="D286" s="118"/>
      <c r="E286" s="118"/>
      <c r="F286" s="118"/>
      <c r="G286" s="118"/>
      <c r="H286" s="118"/>
      <c r="I286" s="118"/>
      <c r="J286" s="118"/>
      <c r="K286" s="118"/>
      <c r="L286" s="118"/>
      <c r="M286" s="118"/>
      <c r="N286" s="118"/>
      <c r="O286" s="131">
        <f t="shared" si="212"/>
        <v>0</v>
      </c>
      <c r="P286" s="125"/>
      <c r="Q286" s="125"/>
      <c r="R286" s="125"/>
      <c r="S286" s="125"/>
      <c r="T286" s="125"/>
      <c r="U286" s="125"/>
      <c r="V286" s="125"/>
      <c r="W286" s="125"/>
      <c r="X286" s="125"/>
      <c r="Y286" s="125"/>
      <c r="Z286" s="125"/>
      <c r="AA286" s="125"/>
      <c r="AB286" s="125"/>
      <c r="AC286" s="125"/>
      <c r="AD286" s="125"/>
      <c r="AE286" s="125"/>
      <c r="AF286" s="125"/>
      <c r="AG286" s="125"/>
      <c r="AH286" s="125"/>
      <c r="AI286" s="125"/>
      <c r="AJ286" s="125"/>
      <c r="AK286" s="125"/>
      <c r="AL286" s="125"/>
      <c r="AM286" s="125"/>
      <c r="AN286" s="125"/>
      <c r="AO286" s="125"/>
      <c r="AP286" s="125"/>
      <c r="AQ286" s="125"/>
      <c r="AR286" s="125"/>
      <c r="AS286" s="125"/>
      <c r="AT286" s="125"/>
      <c r="AU286" s="125"/>
      <c r="AV286" s="125"/>
      <c r="AW286" s="125"/>
      <c r="AX286" s="125"/>
      <c r="AY286" s="125"/>
      <c r="AZ286" s="125"/>
      <c r="BA286" s="125"/>
      <c r="BB286" s="125"/>
      <c r="BC286" s="125"/>
      <c r="BD286" s="125"/>
      <c r="BE286" s="125"/>
      <c r="BF286" s="125"/>
      <c r="BG286" s="125"/>
      <c r="BH286" s="125"/>
      <c r="BI286" s="125"/>
      <c r="BJ286" s="125"/>
      <c r="BK286" s="125"/>
      <c r="BL286" s="125"/>
      <c r="BM286" s="125"/>
      <c r="BN286" s="125"/>
      <c r="BO286" s="125"/>
      <c r="BP286" s="125"/>
      <c r="BQ286" s="125"/>
      <c r="BR286" s="125"/>
      <c r="BS286" s="125"/>
      <c r="BT286" s="125"/>
      <c r="BU286" s="125"/>
      <c r="BV286" s="125"/>
    </row>
    <row r="287" spans="1:74" s="126" customFormat="1" ht="38.25" x14ac:dyDescent="0.2">
      <c r="A287" s="199" t="s">
        <v>1051</v>
      </c>
      <c r="B287" s="200" t="s">
        <v>1052</v>
      </c>
      <c r="C287" s="118"/>
      <c r="D287" s="118"/>
      <c r="E287" s="118"/>
      <c r="F287" s="118"/>
      <c r="G287" s="118"/>
      <c r="H287" s="118"/>
      <c r="I287" s="118"/>
      <c r="J287" s="118"/>
      <c r="K287" s="118"/>
      <c r="L287" s="118"/>
      <c r="M287" s="118"/>
      <c r="N287" s="118"/>
      <c r="O287" s="131">
        <f t="shared" si="212"/>
        <v>0</v>
      </c>
      <c r="P287" s="125"/>
      <c r="Q287" s="125"/>
      <c r="R287" s="125"/>
      <c r="S287" s="125"/>
      <c r="T287" s="125"/>
      <c r="U287" s="125"/>
      <c r="V287" s="125"/>
      <c r="W287" s="125"/>
      <c r="X287" s="125"/>
      <c r="Y287" s="125"/>
      <c r="Z287" s="125"/>
      <c r="AA287" s="125"/>
      <c r="AB287" s="125"/>
      <c r="AC287" s="125"/>
      <c r="AD287" s="125"/>
      <c r="AE287" s="125"/>
      <c r="AF287" s="125"/>
      <c r="AG287" s="125"/>
      <c r="AH287" s="125"/>
      <c r="AI287" s="125"/>
      <c r="AJ287" s="125"/>
      <c r="AK287" s="125"/>
      <c r="AL287" s="125"/>
      <c r="AM287" s="125"/>
      <c r="AN287" s="125"/>
      <c r="AO287" s="125"/>
      <c r="AP287" s="125"/>
      <c r="AQ287" s="125"/>
      <c r="AR287" s="125"/>
      <c r="AS287" s="125"/>
      <c r="AT287" s="125"/>
      <c r="AU287" s="125"/>
      <c r="AV287" s="125"/>
      <c r="AW287" s="125"/>
      <c r="AX287" s="125"/>
      <c r="AY287" s="125"/>
      <c r="AZ287" s="125"/>
      <c r="BA287" s="125"/>
      <c r="BB287" s="125"/>
      <c r="BC287" s="125"/>
      <c r="BD287" s="125"/>
      <c r="BE287" s="125"/>
      <c r="BF287" s="125"/>
      <c r="BG287" s="125"/>
      <c r="BH287" s="125"/>
      <c r="BI287" s="125"/>
      <c r="BJ287" s="125"/>
      <c r="BK287" s="125"/>
      <c r="BL287" s="125"/>
      <c r="BM287" s="125"/>
      <c r="BN287" s="125"/>
      <c r="BO287" s="125"/>
      <c r="BP287" s="125"/>
      <c r="BQ287" s="125"/>
      <c r="BR287" s="125"/>
      <c r="BS287" s="125"/>
      <c r="BT287" s="125"/>
      <c r="BU287" s="125"/>
      <c r="BV287" s="125"/>
    </row>
    <row r="288" spans="1:74" s="126" customFormat="1" ht="38.25" x14ac:dyDescent="0.2">
      <c r="A288" s="199" t="s">
        <v>1053</v>
      </c>
      <c r="B288" s="200" t="s">
        <v>1054</v>
      </c>
      <c r="C288" s="118"/>
      <c r="D288" s="118"/>
      <c r="E288" s="118"/>
      <c r="F288" s="118"/>
      <c r="G288" s="118"/>
      <c r="H288" s="118"/>
      <c r="I288" s="118"/>
      <c r="J288" s="118"/>
      <c r="K288" s="118"/>
      <c r="L288" s="118"/>
      <c r="M288" s="118"/>
      <c r="N288" s="118"/>
      <c r="O288" s="131">
        <f t="shared" si="212"/>
        <v>0</v>
      </c>
      <c r="P288" s="125"/>
      <c r="Q288" s="125"/>
      <c r="R288" s="125"/>
      <c r="S288" s="125"/>
      <c r="T288" s="125"/>
      <c r="U288" s="125"/>
      <c r="V288" s="125"/>
      <c r="W288" s="125"/>
      <c r="X288" s="125"/>
      <c r="Y288" s="125"/>
      <c r="Z288" s="125"/>
      <c r="AA288" s="125"/>
      <c r="AB288" s="125"/>
      <c r="AC288" s="125"/>
      <c r="AD288" s="125"/>
      <c r="AE288" s="125"/>
      <c r="AF288" s="125"/>
      <c r="AG288" s="125"/>
      <c r="AH288" s="125"/>
      <c r="AI288" s="125"/>
      <c r="AJ288" s="125"/>
      <c r="AK288" s="125"/>
      <c r="AL288" s="125"/>
      <c r="AM288" s="125"/>
      <c r="AN288" s="125"/>
      <c r="AO288" s="125"/>
      <c r="AP288" s="125"/>
      <c r="AQ288" s="125"/>
      <c r="AR288" s="125"/>
      <c r="AS288" s="125"/>
      <c r="AT288" s="125"/>
      <c r="AU288" s="125"/>
      <c r="AV288" s="125"/>
      <c r="AW288" s="125"/>
      <c r="AX288" s="125"/>
      <c r="AY288" s="125"/>
      <c r="AZ288" s="125"/>
      <c r="BA288" s="125"/>
      <c r="BB288" s="125"/>
      <c r="BC288" s="125"/>
      <c r="BD288" s="125"/>
      <c r="BE288" s="125"/>
      <c r="BF288" s="125"/>
      <c r="BG288" s="125"/>
      <c r="BH288" s="125"/>
      <c r="BI288" s="125"/>
      <c r="BJ288" s="125"/>
      <c r="BK288" s="125"/>
      <c r="BL288" s="125"/>
      <c r="BM288" s="125"/>
      <c r="BN288" s="125"/>
      <c r="BO288" s="125"/>
      <c r="BP288" s="125"/>
      <c r="BQ288" s="125"/>
      <c r="BR288" s="125"/>
      <c r="BS288" s="125"/>
      <c r="BT288" s="125"/>
      <c r="BU288" s="125"/>
      <c r="BV288" s="125"/>
    </row>
    <row r="289" spans="1:74" s="126" customFormat="1" ht="38.25" x14ac:dyDescent="0.2">
      <c r="A289" s="199" t="s">
        <v>1055</v>
      </c>
      <c r="B289" s="200" t="s">
        <v>1056</v>
      </c>
      <c r="C289" s="118"/>
      <c r="D289" s="118"/>
      <c r="E289" s="118"/>
      <c r="F289" s="118"/>
      <c r="G289" s="118"/>
      <c r="H289" s="118"/>
      <c r="I289" s="118"/>
      <c r="J289" s="118"/>
      <c r="K289" s="118"/>
      <c r="L289" s="118"/>
      <c r="M289" s="118"/>
      <c r="N289" s="118"/>
      <c r="O289" s="131">
        <f t="shared" si="212"/>
        <v>0</v>
      </c>
      <c r="P289" s="125"/>
      <c r="Q289" s="125"/>
      <c r="R289" s="125"/>
      <c r="S289" s="125"/>
      <c r="T289" s="125"/>
      <c r="U289" s="125"/>
      <c r="V289" s="125"/>
      <c r="W289" s="125"/>
      <c r="X289" s="125"/>
      <c r="Y289" s="125"/>
      <c r="Z289" s="125"/>
      <c r="AA289" s="125"/>
      <c r="AB289" s="125"/>
      <c r="AC289" s="125"/>
      <c r="AD289" s="125"/>
      <c r="AE289" s="125"/>
      <c r="AF289" s="125"/>
      <c r="AG289" s="125"/>
      <c r="AH289" s="125"/>
      <c r="AI289" s="125"/>
      <c r="AJ289" s="125"/>
      <c r="AK289" s="125"/>
      <c r="AL289" s="125"/>
      <c r="AM289" s="125"/>
      <c r="AN289" s="125"/>
      <c r="AO289" s="125"/>
      <c r="AP289" s="125"/>
      <c r="AQ289" s="125"/>
      <c r="AR289" s="125"/>
      <c r="AS289" s="125"/>
      <c r="AT289" s="125"/>
      <c r="AU289" s="125"/>
      <c r="AV289" s="125"/>
      <c r="AW289" s="125"/>
      <c r="AX289" s="125"/>
      <c r="AY289" s="125"/>
      <c r="AZ289" s="125"/>
      <c r="BA289" s="125"/>
      <c r="BB289" s="125"/>
      <c r="BC289" s="125"/>
      <c r="BD289" s="125"/>
      <c r="BE289" s="125"/>
      <c r="BF289" s="125"/>
      <c r="BG289" s="125"/>
      <c r="BH289" s="125"/>
      <c r="BI289" s="125"/>
      <c r="BJ289" s="125"/>
      <c r="BK289" s="125"/>
      <c r="BL289" s="125"/>
      <c r="BM289" s="125"/>
      <c r="BN289" s="125"/>
      <c r="BO289" s="125"/>
      <c r="BP289" s="125"/>
      <c r="BQ289" s="125"/>
      <c r="BR289" s="125"/>
      <c r="BS289" s="125"/>
      <c r="BT289" s="125"/>
      <c r="BU289" s="125"/>
      <c r="BV289" s="125"/>
    </row>
    <row r="290" spans="1:74" s="126" customFormat="1" ht="25.5" x14ac:dyDescent="0.2">
      <c r="A290" s="199" t="s">
        <v>1057</v>
      </c>
      <c r="B290" s="200" t="s">
        <v>1058</v>
      </c>
      <c r="C290" s="118"/>
      <c r="D290" s="118"/>
      <c r="E290" s="118"/>
      <c r="F290" s="118"/>
      <c r="G290" s="118"/>
      <c r="H290" s="118"/>
      <c r="I290" s="118"/>
      <c r="J290" s="118"/>
      <c r="K290" s="118"/>
      <c r="L290" s="118"/>
      <c r="M290" s="118"/>
      <c r="N290" s="118"/>
      <c r="O290" s="131">
        <f t="shared" si="212"/>
        <v>0</v>
      </c>
      <c r="P290" s="125"/>
      <c r="Q290" s="125"/>
      <c r="R290" s="125"/>
      <c r="S290" s="125"/>
      <c r="T290" s="125"/>
      <c r="U290" s="125"/>
      <c r="V290" s="125"/>
      <c r="W290" s="125"/>
      <c r="X290" s="125"/>
      <c r="Y290" s="125"/>
      <c r="Z290" s="125"/>
      <c r="AA290" s="125"/>
      <c r="AB290" s="125"/>
      <c r="AC290" s="125"/>
      <c r="AD290" s="125"/>
      <c r="AE290" s="125"/>
      <c r="AF290" s="125"/>
      <c r="AG290" s="125"/>
      <c r="AH290" s="125"/>
      <c r="AI290" s="125"/>
      <c r="AJ290" s="125"/>
      <c r="AK290" s="125"/>
      <c r="AL290" s="125"/>
      <c r="AM290" s="125"/>
      <c r="AN290" s="125"/>
      <c r="AO290" s="125"/>
      <c r="AP290" s="125"/>
      <c r="AQ290" s="125"/>
      <c r="AR290" s="125"/>
      <c r="AS290" s="125"/>
      <c r="AT290" s="125"/>
      <c r="AU290" s="125"/>
      <c r="AV290" s="125"/>
      <c r="AW290" s="125"/>
      <c r="AX290" s="125"/>
      <c r="AY290" s="125"/>
      <c r="AZ290" s="125"/>
      <c r="BA290" s="125"/>
      <c r="BB290" s="125"/>
      <c r="BC290" s="125"/>
      <c r="BD290" s="125"/>
      <c r="BE290" s="125"/>
      <c r="BF290" s="125"/>
      <c r="BG290" s="125"/>
      <c r="BH290" s="125"/>
      <c r="BI290" s="125"/>
      <c r="BJ290" s="125"/>
      <c r="BK290" s="125"/>
      <c r="BL290" s="125"/>
      <c r="BM290" s="125"/>
      <c r="BN290" s="125"/>
      <c r="BO290" s="125"/>
      <c r="BP290" s="125"/>
      <c r="BQ290" s="125"/>
      <c r="BR290" s="125"/>
      <c r="BS290" s="125"/>
      <c r="BT290" s="125"/>
      <c r="BU290" s="125"/>
      <c r="BV290" s="125"/>
    </row>
    <row r="291" spans="1:74" s="126" customFormat="1" ht="38.25" x14ac:dyDescent="0.2">
      <c r="A291" s="199" t="s">
        <v>1059</v>
      </c>
      <c r="B291" s="200" t="s">
        <v>1060</v>
      </c>
      <c r="C291" s="118"/>
      <c r="D291" s="118"/>
      <c r="E291" s="118"/>
      <c r="F291" s="118"/>
      <c r="G291" s="118"/>
      <c r="H291" s="118"/>
      <c r="I291" s="118"/>
      <c r="J291" s="118"/>
      <c r="K291" s="118"/>
      <c r="L291" s="118"/>
      <c r="M291" s="118"/>
      <c r="N291" s="118"/>
      <c r="O291" s="131">
        <f t="shared" si="212"/>
        <v>0</v>
      </c>
      <c r="P291" s="125"/>
      <c r="Q291" s="125"/>
      <c r="R291" s="125"/>
      <c r="S291" s="125"/>
      <c r="T291" s="125"/>
      <c r="U291" s="125"/>
      <c r="V291" s="125"/>
      <c r="W291" s="125"/>
      <c r="X291" s="125"/>
      <c r="Y291" s="125"/>
      <c r="Z291" s="125"/>
      <c r="AA291" s="125"/>
      <c r="AB291" s="125"/>
      <c r="AC291" s="125"/>
      <c r="AD291" s="125"/>
      <c r="AE291" s="125"/>
      <c r="AF291" s="125"/>
      <c r="AG291" s="125"/>
      <c r="AH291" s="125"/>
      <c r="AI291" s="125"/>
      <c r="AJ291" s="125"/>
      <c r="AK291" s="125"/>
      <c r="AL291" s="125"/>
      <c r="AM291" s="125"/>
      <c r="AN291" s="125"/>
      <c r="AO291" s="125"/>
      <c r="AP291" s="125"/>
      <c r="AQ291" s="125"/>
      <c r="AR291" s="125"/>
      <c r="AS291" s="125"/>
      <c r="AT291" s="125"/>
      <c r="AU291" s="125"/>
      <c r="AV291" s="125"/>
      <c r="AW291" s="125"/>
      <c r="AX291" s="125"/>
      <c r="AY291" s="125"/>
      <c r="AZ291" s="125"/>
      <c r="BA291" s="125"/>
      <c r="BB291" s="125"/>
      <c r="BC291" s="125"/>
      <c r="BD291" s="125"/>
      <c r="BE291" s="125"/>
      <c r="BF291" s="125"/>
      <c r="BG291" s="125"/>
      <c r="BH291" s="125"/>
      <c r="BI291" s="125"/>
      <c r="BJ291" s="125"/>
      <c r="BK291" s="125"/>
      <c r="BL291" s="125"/>
      <c r="BM291" s="125"/>
      <c r="BN291" s="125"/>
      <c r="BO291" s="125"/>
      <c r="BP291" s="125"/>
      <c r="BQ291" s="125"/>
      <c r="BR291" s="125"/>
      <c r="BS291" s="125"/>
      <c r="BT291" s="125"/>
      <c r="BU291" s="125"/>
      <c r="BV291" s="125"/>
    </row>
    <row r="292" spans="1:74" s="126" customFormat="1" ht="38.25" x14ac:dyDescent="0.2">
      <c r="A292" s="199" t="s">
        <v>1061</v>
      </c>
      <c r="B292" s="200" t="s">
        <v>1062</v>
      </c>
      <c r="C292" s="118"/>
      <c r="D292" s="118"/>
      <c r="E292" s="118"/>
      <c r="F292" s="118"/>
      <c r="G292" s="118"/>
      <c r="H292" s="118"/>
      <c r="I292" s="118"/>
      <c r="J292" s="118"/>
      <c r="K292" s="118"/>
      <c r="L292" s="118"/>
      <c r="M292" s="118"/>
      <c r="N292" s="118"/>
      <c r="O292" s="131">
        <f t="shared" si="212"/>
        <v>0</v>
      </c>
      <c r="P292" s="125"/>
      <c r="Q292" s="125"/>
      <c r="R292" s="125"/>
      <c r="S292" s="125"/>
      <c r="T292" s="125"/>
      <c r="U292" s="125"/>
      <c r="V292" s="125"/>
      <c r="W292" s="125"/>
      <c r="X292" s="125"/>
      <c r="Y292" s="125"/>
      <c r="Z292" s="125"/>
      <c r="AA292" s="125"/>
      <c r="AB292" s="125"/>
      <c r="AC292" s="125"/>
      <c r="AD292" s="125"/>
      <c r="AE292" s="125"/>
      <c r="AF292" s="125"/>
      <c r="AG292" s="125"/>
      <c r="AH292" s="125"/>
      <c r="AI292" s="125"/>
      <c r="AJ292" s="125"/>
      <c r="AK292" s="125"/>
      <c r="AL292" s="125"/>
      <c r="AM292" s="125"/>
      <c r="AN292" s="125"/>
      <c r="AO292" s="125"/>
      <c r="AP292" s="125"/>
      <c r="AQ292" s="125"/>
      <c r="AR292" s="125"/>
      <c r="AS292" s="125"/>
      <c r="AT292" s="125"/>
      <c r="AU292" s="125"/>
      <c r="AV292" s="125"/>
      <c r="AW292" s="125"/>
      <c r="AX292" s="125"/>
      <c r="AY292" s="125"/>
      <c r="AZ292" s="125"/>
      <c r="BA292" s="125"/>
      <c r="BB292" s="125"/>
      <c r="BC292" s="125"/>
      <c r="BD292" s="125"/>
      <c r="BE292" s="125"/>
      <c r="BF292" s="125"/>
      <c r="BG292" s="125"/>
      <c r="BH292" s="125"/>
      <c r="BI292" s="125"/>
      <c r="BJ292" s="125"/>
      <c r="BK292" s="125"/>
      <c r="BL292" s="125"/>
      <c r="BM292" s="125"/>
      <c r="BN292" s="125"/>
      <c r="BO292" s="125"/>
      <c r="BP292" s="125"/>
      <c r="BQ292" s="125"/>
      <c r="BR292" s="125"/>
      <c r="BS292" s="125"/>
      <c r="BT292" s="125"/>
      <c r="BU292" s="125"/>
      <c r="BV292" s="125"/>
    </row>
    <row r="293" spans="1:74" s="126" customFormat="1" ht="38.25" x14ac:dyDescent="0.2">
      <c r="A293" s="199" t="s">
        <v>1063</v>
      </c>
      <c r="B293" s="200" t="s">
        <v>1064</v>
      </c>
      <c r="C293" s="118"/>
      <c r="D293" s="118"/>
      <c r="E293" s="118"/>
      <c r="F293" s="118"/>
      <c r="G293" s="118"/>
      <c r="H293" s="118"/>
      <c r="I293" s="118"/>
      <c r="J293" s="118"/>
      <c r="K293" s="118"/>
      <c r="L293" s="118"/>
      <c r="M293" s="118"/>
      <c r="N293" s="118"/>
      <c r="O293" s="131">
        <f t="shared" si="212"/>
        <v>0</v>
      </c>
      <c r="P293" s="125"/>
      <c r="Q293" s="125"/>
      <c r="R293" s="125"/>
      <c r="S293" s="125"/>
      <c r="T293" s="125"/>
      <c r="U293" s="125"/>
      <c r="V293" s="125"/>
      <c r="W293" s="125"/>
      <c r="X293" s="125"/>
      <c r="Y293" s="125"/>
      <c r="Z293" s="125"/>
      <c r="AA293" s="125"/>
      <c r="AB293" s="125"/>
      <c r="AC293" s="125"/>
      <c r="AD293" s="125"/>
      <c r="AE293" s="125"/>
      <c r="AF293" s="125"/>
      <c r="AG293" s="125"/>
      <c r="AH293" s="125"/>
      <c r="AI293" s="125"/>
      <c r="AJ293" s="125"/>
      <c r="AK293" s="125"/>
      <c r="AL293" s="125"/>
      <c r="AM293" s="125"/>
      <c r="AN293" s="125"/>
      <c r="AO293" s="125"/>
      <c r="AP293" s="125"/>
      <c r="AQ293" s="125"/>
      <c r="AR293" s="125"/>
      <c r="AS293" s="125"/>
      <c r="AT293" s="125"/>
      <c r="AU293" s="125"/>
      <c r="AV293" s="125"/>
      <c r="AW293" s="125"/>
      <c r="AX293" s="125"/>
      <c r="AY293" s="125"/>
      <c r="AZ293" s="125"/>
      <c r="BA293" s="125"/>
      <c r="BB293" s="125"/>
      <c r="BC293" s="125"/>
      <c r="BD293" s="125"/>
      <c r="BE293" s="125"/>
      <c r="BF293" s="125"/>
      <c r="BG293" s="125"/>
      <c r="BH293" s="125"/>
      <c r="BI293" s="125"/>
      <c r="BJ293" s="125"/>
      <c r="BK293" s="125"/>
      <c r="BL293" s="125"/>
      <c r="BM293" s="125"/>
      <c r="BN293" s="125"/>
      <c r="BO293" s="125"/>
      <c r="BP293" s="125"/>
      <c r="BQ293" s="125"/>
      <c r="BR293" s="125"/>
      <c r="BS293" s="125"/>
      <c r="BT293" s="125"/>
      <c r="BU293" s="125"/>
      <c r="BV293" s="125"/>
    </row>
    <row r="294" spans="1:74" s="126" customFormat="1" ht="38.25" x14ac:dyDescent="0.2">
      <c r="A294" s="199" t="s">
        <v>1065</v>
      </c>
      <c r="B294" s="200" t="s">
        <v>1066</v>
      </c>
      <c r="C294" s="118"/>
      <c r="D294" s="118"/>
      <c r="E294" s="118"/>
      <c r="F294" s="118"/>
      <c r="G294" s="118"/>
      <c r="H294" s="118"/>
      <c r="I294" s="118"/>
      <c r="J294" s="118"/>
      <c r="K294" s="118"/>
      <c r="L294" s="118"/>
      <c r="M294" s="118"/>
      <c r="N294" s="118"/>
      <c r="O294" s="131">
        <f t="shared" si="212"/>
        <v>0</v>
      </c>
      <c r="P294" s="125"/>
      <c r="Q294" s="125"/>
      <c r="R294" s="125"/>
      <c r="S294" s="125"/>
      <c r="T294" s="125"/>
      <c r="U294" s="125"/>
      <c r="V294" s="125"/>
      <c r="W294" s="125"/>
      <c r="X294" s="125"/>
      <c r="Y294" s="125"/>
      <c r="Z294" s="125"/>
      <c r="AA294" s="125"/>
      <c r="AB294" s="125"/>
      <c r="AC294" s="125"/>
      <c r="AD294" s="125"/>
      <c r="AE294" s="125"/>
      <c r="AF294" s="125"/>
      <c r="AG294" s="125"/>
      <c r="AH294" s="125"/>
      <c r="AI294" s="125"/>
      <c r="AJ294" s="125"/>
      <c r="AK294" s="125"/>
      <c r="AL294" s="125"/>
      <c r="AM294" s="125"/>
      <c r="AN294" s="125"/>
      <c r="AO294" s="125"/>
      <c r="AP294" s="125"/>
      <c r="AQ294" s="125"/>
      <c r="AR294" s="125"/>
      <c r="AS294" s="125"/>
      <c r="AT294" s="125"/>
      <c r="AU294" s="125"/>
      <c r="AV294" s="125"/>
      <c r="AW294" s="125"/>
      <c r="AX294" s="125"/>
      <c r="AY294" s="125"/>
      <c r="AZ294" s="125"/>
      <c r="BA294" s="125"/>
      <c r="BB294" s="125"/>
      <c r="BC294" s="125"/>
      <c r="BD294" s="125"/>
      <c r="BE294" s="125"/>
      <c r="BF294" s="125"/>
      <c r="BG294" s="125"/>
      <c r="BH294" s="125"/>
      <c r="BI294" s="125"/>
      <c r="BJ294" s="125"/>
      <c r="BK294" s="125"/>
      <c r="BL294" s="125"/>
      <c r="BM294" s="125"/>
      <c r="BN294" s="125"/>
      <c r="BO294" s="125"/>
      <c r="BP294" s="125"/>
      <c r="BQ294" s="125"/>
      <c r="BR294" s="125"/>
      <c r="BS294" s="125"/>
      <c r="BT294" s="125"/>
      <c r="BU294" s="125"/>
      <c r="BV294" s="125"/>
    </row>
    <row r="295" spans="1:74" s="126" customFormat="1" ht="38.25" x14ac:dyDescent="0.2">
      <c r="A295" s="199" t="s">
        <v>1067</v>
      </c>
      <c r="B295" s="200" t="s">
        <v>1068</v>
      </c>
      <c r="C295" s="118"/>
      <c r="D295" s="118"/>
      <c r="E295" s="118"/>
      <c r="F295" s="118"/>
      <c r="G295" s="118"/>
      <c r="H295" s="118"/>
      <c r="I295" s="118"/>
      <c r="J295" s="118"/>
      <c r="K295" s="118"/>
      <c r="L295" s="118"/>
      <c r="M295" s="118"/>
      <c r="N295" s="118"/>
      <c r="O295" s="131">
        <f t="shared" si="212"/>
        <v>0</v>
      </c>
      <c r="P295" s="125"/>
      <c r="Q295" s="125"/>
      <c r="R295" s="125"/>
      <c r="S295" s="125"/>
      <c r="T295" s="125"/>
      <c r="U295" s="125"/>
      <c r="V295" s="125"/>
      <c r="W295" s="125"/>
      <c r="X295" s="125"/>
      <c r="Y295" s="125"/>
      <c r="Z295" s="125"/>
      <c r="AA295" s="125"/>
      <c r="AB295" s="125"/>
      <c r="AC295" s="125"/>
      <c r="AD295" s="125"/>
      <c r="AE295" s="125"/>
      <c r="AF295" s="125"/>
      <c r="AG295" s="125"/>
      <c r="AH295" s="125"/>
      <c r="AI295" s="125"/>
      <c r="AJ295" s="125"/>
      <c r="AK295" s="125"/>
      <c r="AL295" s="125"/>
      <c r="AM295" s="125"/>
      <c r="AN295" s="125"/>
      <c r="AO295" s="125"/>
      <c r="AP295" s="125"/>
      <c r="AQ295" s="125"/>
      <c r="AR295" s="125"/>
      <c r="AS295" s="125"/>
      <c r="AT295" s="125"/>
      <c r="AU295" s="125"/>
      <c r="AV295" s="125"/>
      <c r="AW295" s="125"/>
      <c r="AX295" s="125"/>
      <c r="AY295" s="125"/>
      <c r="AZ295" s="125"/>
      <c r="BA295" s="125"/>
      <c r="BB295" s="125"/>
      <c r="BC295" s="125"/>
      <c r="BD295" s="125"/>
      <c r="BE295" s="125"/>
      <c r="BF295" s="125"/>
      <c r="BG295" s="125"/>
      <c r="BH295" s="125"/>
      <c r="BI295" s="125"/>
      <c r="BJ295" s="125"/>
      <c r="BK295" s="125"/>
      <c r="BL295" s="125"/>
      <c r="BM295" s="125"/>
      <c r="BN295" s="125"/>
      <c r="BO295" s="125"/>
      <c r="BP295" s="125"/>
      <c r="BQ295" s="125"/>
      <c r="BR295" s="125"/>
      <c r="BS295" s="125"/>
      <c r="BT295" s="125"/>
      <c r="BU295" s="125"/>
      <c r="BV295" s="125"/>
    </row>
    <row r="296" spans="1:74" s="126" customFormat="1" ht="25.5" x14ac:dyDescent="0.2">
      <c r="A296" s="199" t="s">
        <v>1069</v>
      </c>
      <c r="B296" s="200" t="s">
        <v>1070</v>
      </c>
      <c r="C296" s="118"/>
      <c r="D296" s="118"/>
      <c r="E296" s="118"/>
      <c r="F296" s="118"/>
      <c r="G296" s="118"/>
      <c r="H296" s="118"/>
      <c r="I296" s="118"/>
      <c r="J296" s="118"/>
      <c r="K296" s="118"/>
      <c r="L296" s="118"/>
      <c r="M296" s="118"/>
      <c r="N296" s="118"/>
      <c r="O296" s="131">
        <f t="shared" si="212"/>
        <v>0</v>
      </c>
      <c r="P296" s="125"/>
      <c r="Q296" s="125"/>
      <c r="R296" s="125"/>
      <c r="S296" s="125"/>
      <c r="T296" s="125"/>
      <c r="U296" s="125"/>
      <c r="V296" s="125"/>
      <c r="W296" s="125"/>
      <c r="X296" s="125"/>
      <c r="Y296" s="125"/>
      <c r="Z296" s="125"/>
      <c r="AA296" s="125"/>
      <c r="AB296" s="125"/>
      <c r="AC296" s="125"/>
      <c r="AD296" s="125"/>
      <c r="AE296" s="125"/>
      <c r="AF296" s="125"/>
      <c r="AG296" s="125"/>
      <c r="AH296" s="125"/>
      <c r="AI296" s="125"/>
      <c r="AJ296" s="125"/>
      <c r="AK296" s="125"/>
      <c r="AL296" s="125"/>
      <c r="AM296" s="125"/>
      <c r="AN296" s="125"/>
      <c r="AO296" s="125"/>
      <c r="AP296" s="125"/>
      <c r="AQ296" s="125"/>
      <c r="AR296" s="125"/>
      <c r="AS296" s="125"/>
      <c r="AT296" s="125"/>
      <c r="AU296" s="125"/>
      <c r="AV296" s="125"/>
      <c r="AW296" s="125"/>
      <c r="AX296" s="125"/>
      <c r="AY296" s="125"/>
      <c r="AZ296" s="125"/>
      <c r="BA296" s="125"/>
      <c r="BB296" s="125"/>
      <c r="BC296" s="125"/>
      <c r="BD296" s="125"/>
      <c r="BE296" s="125"/>
      <c r="BF296" s="125"/>
      <c r="BG296" s="125"/>
      <c r="BH296" s="125"/>
      <c r="BI296" s="125"/>
      <c r="BJ296" s="125"/>
      <c r="BK296" s="125"/>
      <c r="BL296" s="125"/>
      <c r="BM296" s="125"/>
      <c r="BN296" s="125"/>
      <c r="BO296" s="125"/>
      <c r="BP296" s="125"/>
      <c r="BQ296" s="125"/>
      <c r="BR296" s="125"/>
      <c r="BS296" s="125"/>
      <c r="BT296" s="125"/>
      <c r="BU296" s="125"/>
      <c r="BV296" s="125"/>
    </row>
    <row r="297" spans="1:74" s="126" customFormat="1" ht="25.5" x14ac:dyDescent="0.2">
      <c r="A297" s="199" t="s">
        <v>1071</v>
      </c>
      <c r="B297" s="200" t="s">
        <v>1072</v>
      </c>
      <c r="C297" s="118"/>
      <c r="D297" s="118"/>
      <c r="E297" s="118"/>
      <c r="F297" s="118"/>
      <c r="G297" s="118"/>
      <c r="H297" s="118"/>
      <c r="I297" s="118"/>
      <c r="J297" s="118"/>
      <c r="K297" s="118"/>
      <c r="L297" s="118"/>
      <c r="M297" s="118"/>
      <c r="N297" s="118"/>
      <c r="O297" s="131">
        <f t="shared" si="212"/>
        <v>0</v>
      </c>
      <c r="P297" s="125"/>
      <c r="Q297" s="125"/>
      <c r="R297" s="125"/>
      <c r="S297" s="125"/>
      <c r="T297" s="125"/>
      <c r="U297" s="125"/>
      <c r="V297" s="125"/>
      <c r="W297" s="125"/>
      <c r="X297" s="125"/>
      <c r="Y297" s="125"/>
      <c r="Z297" s="125"/>
      <c r="AA297" s="125"/>
      <c r="AB297" s="125"/>
      <c r="AC297" s="125"/>
      <c r="AD297" s="125"/>
      <c r="AE297" s="125"/>
      <c r="AF297" s="125"/>
      <c r="AG297" s="125"/>
      <c r="AH297" s="125"/>
      <c r="AI297" s="125"/>
      <c r="AJ297" s="125"/>
      <c r="AK297" s="125"/>
      <c r="AL297" s="125"/>
      <c r="AM297" s="125"/>
      <c r="AN297" s="125"/>
      <c r="AO297" s="125"/>
      <c r="AP297" s="125"/>
      <c r="AQ297" s="125"/>
      <c r="AR297" s="125"/>
      <c r="AS297" s="125"/>
      <c r="AT297" s="125"/>
      <c r="AU297" s="125"/>
      <c r="AV297" s="125"/>
      <c r="AW297" s="125"/>
      <c r="AX297" s="125"/>
      <c r="AY297" s="125"/>
      <c r="AZ297" s="125"/>
      <c r="BA297" s="125"/>
      <c r="BB297" s="125"/>
      <c r="BC297" s="125"/>
      <c r="BD297" s="125"/>
      <c r="BE297" s="125"/>
      <c r="BF297" s="125"/>
      <c r="BG297" s="125"/>
      <c r="BH297" s="125"/>
      <c r="BI297" s="125"/>
      <c r="BJ297" s="125"/>
      <c r="BK297" s="125"/>
      <c r="BL297" s="125"/>
      <c r="BM297" s="125"/>
      <c r="BN297" s="125"/>
      <c r="BO297" s="125"/>
      <c r="BP297" s="125"/>
      <c r="BQ297" s="125"/>
      <c r="BR297" s="125"/>
      <c r="BS297" s="125"/>
      <c r="BT297" s="125"/>
      <c r="BU297" s="125"/>
      <c r="BV297" s="125"/>
    </row>
    <row r="298" spans="1:74" s="126" customFormat="1" ht="38.25" x14ac:dyDescent="0.2">
      <c r="A298" s="199" t="s">
        <v>1073</v>
      </c>
      <c r="B298" s="200" t="s">
        <v>1074</v>
      </c>
      <c r="C298" s="118"/>
      <c r="D298" s="118"/>
      <c r="E298" s="118"/>
      <c r="F298" s="118"/>
      <c r="G298" s="118"/>
      <c r="H298" s="118"/>
      <c r="I298" s="118"/>
      <c r="J298" s="118"/>
      <c r="K298" s="118"/>
      <c r="L298" s="118"/>
      <c r="M298" s="118"/>
      <c r="N298" s="118"/>
      <c r="O298" s="131">
        <f t="shared" si="212"/>
        <v>0</v>
      </c>
      <c r="P298" s="125"/>
      <c r="Q298" s="125"/>
      <c r="R298" s="125"/>
      <c r="S298" s="125"/>
      <c r="T298" s="125"/>
      <c r="U298" s="125"/>
      <c r="V298" s="125"/>
      <c r="W298" s="125"/>
      <c r="X298" s="125"/>
      <c r="Y298" s="125"/>
      <c r="Z298" s="125"/>
      <c r="AA298" s="125"/>
      <c r="AB298" s="125"/>
      <c r="AC298" s="125"/>
      <c r="AD298" s="125"/>
      <c r="AE298" s="125"/>
      <c r="AF298" s="125"/>
      <c r="AG298" s="125"/>
      <c r="AH298" s="125"/>
      <c r="AI298" s="125"/>
      <c r="AJ298" s="125"/>
      <c r="AK298" s="125"/>
      <c r="AL298" s="125"/>
      <c r="AM298" s="125"/>
      <c r="AN298" s="125"/>
      <c r="AO298" s="125"/>
      <c r="AP298" s="125"/>
      <c r="AQ298" s="125"/>
      <c r="AR298" s="125"/>
      <c r="AS298" s="125"/>
      <c r="AT298" s="125"/>
      <c r="AU298" s="125"/>
      <c r="AV298" s="125"/>
      <c r="AW298" s="125"/>
      <c r="AX298" s="125"/>
      <c r="AY298" s="125"/>
      <c r="AZ298" s="125"/>
      <c r="BA298" s="125"/>
      <c r="BB298" s="125"/>
      <c r="BC298" s="125"/>
      <c r="BD298" s="125"/>
      <c r="BE298" s="125"/>
      <c r="BF298" s="125"/>
      <c r="BG298" s="125"/>
      <c r="BH298" s="125"/>
      <c r="BI298" s="125"/>
      <c r="BJ298" s="125"/>
      <c r="BK298" s="125"/>
      <c r="BL298" s="125"/>
      <c r="BM298" s="125"/>
      <c r="BN298" s="125"/>
      <c r="BO298" s="125"/>
      <c r="BP298" s="125"/>
      <c r="BQ298" s="125"/>
      <c r="BR298" s="125"/>
      <c r="BS298" s="125"/>
      <c r="BT298" s="125"/>
      <c r="BU298" s="125"/>
      <c r="BV298" s="125"/>
    </row>
    <row r="299" spans="1:74" s="126" customFormat="1" ht="25.5" x14ac:dyDescent="0.2">
      <c r="A299" s="199" t="s">
        <v>1075</v>
      </c>
      <c r="B299" s="200" t="s">
        <v>1076</v>
      </c>
      <c r="C299" s="118"/>
      <c r="D299" s="118"/>
      <c r="E299" s="118"/>
      <c r="F299" s="118"/>
      <c r="G299" s="118"/>
      <c r="H299" s="118"/>
      <c r="I299" s="118"/>
      <c r="J299" s="118"/>
      <c r="K299" s="118"/>
      <c r="L299" s="118"/>
      <c r="M299" s="118"/>
      <c r="N299" s="118"/>
      <c r="O299" s="131">
        <f t="shared" si="212"/>
        <v>0</v>
      </c>
      <c r="P299" s="125"/>
      <c r="Q299" s="125"/>
      <c r="R299" s="125"/>
      <c r="S299" s="125"/>
      <c r="T299" s="125"/>
      <c r="U299" s="125"/>
      <c r="V299" s="125"/>
      <c r="W299" s="125"/>
      <c r="X299" s="125"/>
      <c r="Y299" s="125"/>
      <c r="Z299" s="125"/>
      <c r="AA299" s="125"/>
      <c r="AB299" s="125"/>
      <c r="AC299" s="125"/>
      <c r="AD299" s="125"/>
      <c r="AE299" s="125"/>
      <c r="AF299" s="125"/>
      <c r="AG299" s="125"/>
      <c r="AH299" s="125"/>
      <c r="AI299" s="125"/>
      <c r="AJ299" s="125"/>
      <c r="AK299" s="125"/>
      <c r="AL299" s="125"/>
      <c r="AM299" s="125"/>
      <c r="AN299" s="125"/>
      <c r="AO299" s="125"/>
      <c r="AP299" s="125"/>
      <c r="AQ299" s="125"/>
      <c r="AR299" s="125"/>
      <c r="AS299" s="125"/>
      <c r="AT299" s="125"/>
      <c r="AU299" s="125"/>
      <c r="AV299" s="125"/>
      <c r="AW299" s="125"/>
      <c r="AX299" s="125"/>
      <c r="AY299" s="125"/>
      <c r="AZ299" s="125"/>
      <c r="BA299" s="125"/>
      <c r="BB299" s="125"/>
      <c r="BC299" s="125"/>
      <c r="BD299" s="125"/>
      <c r="BE299" s="125"/>
      <c r="BF299" s="125"/>
      <c r="BG299" s="125"/>
      <c r="BH299" s="125"/>
      <c r="BI299" s="125"/>
      <c r="BJ299" s="125"/>
      <c r="BK299" s="125"/>
      <c r="BL299" s="125"/>
      <c r="BM299" s="125"/>
      <c r="BN299" s="125"/>
      <c r="BO299" s="125"/>
      <c r="BP299" s="125"/>
      <c r="BQ299" s="125"/>
      <c r="BR299" s="125"/>
      <c r="BS299" s="125"/>
      <c r="BT299" s="125"/>
      <c r="BU299" s="125"/>
      <c r="BV299" s="125"/>
    </row>
    <row r="300" spans="1:74" s="126" customFormat="1" ht="38.25" x14ac:dyDescent="0.2">
      <c r="A300" s="199" t="s">
        <v>1077</v>
      </c>
      <c r="B300" s="200" t="s">
        <v>1078</v>
      </c>
      <c r="C300" s="118"/>
      <c r="D300" s="118"/>
      <c r="E300" s="118"/>
      <c r="F300" s="118"/>
      <c r="G300" s="118"/>
      <c r="H300" s="118"/>
      <c r="I300" s="118"/>
      <c r="J300" s="118"/>
      <c r="K300" s="118"/>
      <c r="L300" s="118"/>
      <c r="M300" s="118"/>
      <c r="N300" s="118"/>
      <c r="O300" s="131">
        <f t="shared" si="212"/>
        <v>0</v>
      </c>
      <c r="P300" s="125"/>
      <c r="Q300" s="125"/>
      <c r="R300" s="125"/>
      <c r="S300" s="125"/>
      <c r="T300" s="125"/>
      <c r="U300" s="125"/>
      <c r="V300" s="125"/>
      <c r="W300" s="125"/>
      <c r="X300" s="125"/>
      <c r="Y300" s="125"/>
      <c r="Z300" s="125"/>
      <c r="AA300" s="125"/>
      <c r="AB300" s="125"/>
      <c r="AC300" s="125"/>
      <c r="AD300" s="125"/>
      <c r="AE300" s="125"/>
      <c r="AF300" s="125"/>
      <c r="AG300" s="125"/>
      <c r="AH300" s="125"/>
      <c r="AI300" s="125"/>
      <c r="AJ300" s="125"/>
      <c r="AK300" s="125"/>
      <c r="AL300" s="125"/>
      <c r="AM300" s="125"/>
      <c r="AN300" s="125"/>
      <c r="AO300" s="125"/>
      <c r="AP300" s="125"/>
      <c r="AQ300" s="125"/>
      <c r="AR300" s="125"/>
      <c r="AS300" s="125"/>
      <c r="AT300" s="125"/>
      <c r="AU300" s="125"/>
      <c r="AV300" s="125"/>
      <c r="AW300" s="125"/>
      <c r="AX300" s="125"/>
      <c r="AY300" s="125"/>
      <c r="AZ300" s="125"/>
      <c r="BA300" s="125"/>
      <c r="BB300" s="125"/>
      <c r="BC300" s="125"/>
      <c r="BD300" s="125"/>
      <c r="BE300" s="125"/>
      <c r="BF300" s="125"/>
      <c r="BG300" s="125"/>
      <c r="BH300" s="125"/>
      <c r="BI300" s="125"/>
      <c r="BJ300" s="125"/>
      <c r="BK300" s="125"/>
      <c r="BL300" s="125"/>
      <c r="BM300" s="125"/>
      <c r="BN300" s="125"/>
      <c r="BO300" s="125"/>
      <c r="BP300" s="125"/>
      <c r="BQ300" s="125"/>
      <c r="BR300" s="125"/>
      <c r="BS300" s="125"/>
      <c r="BT300" s="125"/>
      <c r="BU300" s="125"/>
      <c r="BV300" s="125"/>
    </row>
    <row r="301" spans="1:74" s="126" customFormat="1" ht="25.5" x14ac:dyDescent="0.2">
      <c r="A301" s="199" t="s">
        <v>1079</v>
      </c>
      <c r="B301" s="200" t="s">
        <v>1080</v>
      </c>
      <c r="C301" s="118"/>
      <c r="D301" s="118"/>
      <c r="E301" s="118"/>
      <c r="F301" s="118"/>
      <c r="G301" s="118"/>
      <c r="H301" s="118"/>
      <c r="I301" s="118"/>
      <c r="J301" s="118"/>
      <c r="K301" s="118"/>
      <c r="L301" s="118"/>
      <c r="M301" s="118"/>
      <c r="N301" s="118"/>
      <c r="O301" s="131">
        <f t="shared" si="212"/>
        <v>0</v>
      </c>
      <c r="P301" s="125"/>
      <c r="Q301" s="125"/>
      <c r="R301" s="125"/>
      <c r="S301" s="125"/>
      <c r="T301" s="125"/>
      <c r="U301" s="125"/>
      <c r="V301" s="125"/>
      <c r="W301" s="125"/>
      <c r="X301" s="125"/>
      <c r="Y301" s="125"/>
      <c r="Z301" s="125"/>
      <c r="AA301" s="125"/>
      <c r="AB301" s="125"/>
      <c r="AC301" s="125"/>
      <c r="AD301" s="125"/>
      <c r="AE301" s="125"/>
      <c r="AF301" s="125"/>
      <c r="AG301" s="125"/>
      <c r="AH301" s="125"/>
      <c r="AI301" s="125"/>
      <c r="AJ301" s="125"/>
      <c r="AK301" s="125"/>
      <c r="AL301" s="125"/>
      <c r="AM301" s="125"/>
      <c r="AN301" s="125"/>
      <c r="AO301" s="125"/>
      <c r="AP301" s="125"/>
      <c r="AQ301" s="125"/>
      <c r="AR301" s="125"/>
      <c r="AS301" s="125"/>
      <c r="AT301" s="125"/>
      <c r="AU301" s="125"/>
      <c r="AV301" s="125"/>
      <c r="AW301" s="125"/>
      <c r="AX301" s="125"/>
      <c r="AY301" s="125"/>
      <c r="AZ301" s="125"/>
      <c r="BA301" s="125"/>
      <c r="BB301" s="125"/>
      <c r="BC301" s="125"/>
      <c r="BD301" s="125"/>
      <c r="BE301" s="125"/>
      <c r="BF301" s="125"/>
      <c r="BG301" s="125"/>
      <c r="BH301" s="125"/>
      <c r="BI301" s="125"/>
      <c r="BJ301" s="125"/>
      <c r="BK301" s="125"/>
      <c r="BL301" s="125"/>
      <c r="BM301" s="125"/>
      <c r="BN301" s="125"/>
      <c r="BO301" s="125"/>
      <c r="BP301" s="125"/>
      <c r="BQ301" s="125"/>
      <c r="BR301" s="125"/>
      <c r="BS301" s="125"/>
      <c r="BT301" s="125"/>
      <c r="BU301" s="125"/>
      <c r="BV301" s="125"/>
    </row>
    <row r="302" spans="1:74" s="126" customFormat="1" ht="38.25" x14ac:dyDescent="0.2">
      <c r="A302" s="199" t="s">
        <v>1081</v>
      </c>
      <c r="B302" s="200" t="s">
        <v>1082</v>
      </c>
      <c r="C302" s="118"/>
      <c r="D302" s="118"/>
      <c r="E302" s="118"/>
      <c r="F302" s="118"/>
      <c r="G302" s="118"/>
      <c r="H302" s="118"/>
      <c r="I302" s="118"/>
      <c r="J302" s="118"/>
      <c r="K302" s="118"/>
      <c r="L302" s="118"/>
      <c r="M302" s="118"/>
      <c r="N302" s="118"/>
      <c r="O302" s="131">
        <f t="shared" si="212"/>
        <v>0</v>
      </c>
      <c r="P302" s="125"/>
      <c r="Q302" s="125"/>
      <c r="R302" s="125"/>
      <c r="S302" s="125"/>
      <c r="T302" s="125"/>
      <c r="U302" s="125"/>
      <c r="V302" s="125"/>
      <c r="W302" s="125"/>
      <c r="X302" s="125"/>
      <c r="Y302" s="125"/>
      <c r="Z302" s="125"/>
      <c r="AA302" s="125"/>
      <c r="AB302" s="125"/>
      <c r="AC302" s="125"/>
      <c r="AD302" s="125"/>
      <c r="AE302" s="125"/>
      <c r="AF302" s="125"/>
      <c r="AG302" s="125"/>
      <c r="AH302" s="125"/>
      <c r="AI302" s="125"/>
      <c r="AJ302" s="125"/>
      <c r="AK302" s="125"/>
      <c r="AL302" s="125"/>
      <c r="AM302" s="125"/>
      <c r="AN302" s="125"/>
      <c r="AO302" s="125"/>
      <c r="AP302" s="125"/>
      <c r="AQ302" s="125"/>
      <c r="AR302" s="125"/>
      <c r="AS302" s="125"/>
      <c r="AT302" s="125"/>
      <c r="AU302" s="125"/>
      <c r="AV302" s="125"/>
      <c r="AW302" s="125"/>
      <c r="AX302" s="125"/>
      <c r="AY302" s="125"/>
      <c r="AZ302" s="125"/>
      <c r="BA302" s="125"/>
      <c r="BB302" s="125"/>
      <c r="BC302" s="125"/>
      <c r="BD302" s="125"/>
      <c r="BE302" s="125"/>
      <c r="BF302" s="125"/>
      <c r="BG302" s="125"/>
      <c r="BH302" s="125"/>
      <c r="BI302" s="125"/>
      <c r="BJ302" s="125"/>
      <c r="BK302" s="125"/>
      <c r="BL302" s="125"/>
      <c r="BM302" s="125"/>
      <c r="BN302" s="125"/>
      <c r="BO302" s="125"/>
      <c r="BP302" s="125"/>
      <c r="BQ302" s="125"/>
      <c r="BR302" s="125"/>
      <c r="BS302" s="125"/>
      <c r="BT302" s="125"/>
      <c r="BU302" s="125"/>
      <c r="BV302" s="125"/>
    </row>
    <row r="303" spans="1:74" s="126" customFormat="1" ht="38.25" x14ac:dyDescent="0.2">
      <c r="A303" s="199" t="s">
        <v>1083</v>
      </c>
      <c r="B303" s="200" t="s">
        <v>1084</v>
      </c>
      <c r="C303" s="118"/>
      <c r="D303" s="118"/>
      <c r="E303" s="118"/>
      <c r="F303" s="118"/>
      <c r="G303" s="118"/>
      <c r="H303" s="118"/>
      <c r="I303" s="118"/>
      <c r="J303" s="118"/>
      <c r="K303" s="118"/>
      <c r="L303" s="118"/>
      <c r="M303" s="118"/>
      <c r="N303" s="118"/>
      <c r="O303" s="131">
        <f t="shared" si="212"/>
        <v>0</v>
      </c>
      <c r="P303" s="125"/>
      <c r="Q303" s="125"/>
      <c r="R303" s="125"/>
      <c r="S303" s="125"/>
      <c r="T303" s="125"/>
      <c r="U303" s="125"/>
      <c r="V303" s="125"/>
      <c r="W303" s="125"/>
      <c r="X303" s="125"/>
      <c r="Y303" s="125"/>
      <c r="Z303" s="125"/>
      <c r="AA303" s="125"/>
      <c r="AB303" s="125"/>
      <c r="AC303" s="125"/>
      <c r="AD303" s="125"/>
      <c r="AE303" s="125"/>
      <c r="AF303" s="125"/>
      <c r="AG303" s="125"/>
      <c r="AH303" s="125"/>
      <c r="AI303" s="125"/>
      <c r="AJ303" s="125"/>
      <c r="AK303" s="125"/>
      <c r="AL303" s="125"/>
      <c r="AM303" s="125"/>
      <c r="AN303" s="125"/>
      <c r="AO303" s="125"/>
      <c r="AP303" s="125"/>
      <c r="AQ303" s="125"/>
      <c r="AR303" s="125"/>
      <c r="AS303" s="125"/>
      <c r="AT303" s="125"/>
      <c r="AU303" s="125"/>
      <c r="AV303" s="125"/>
      <c r="AW303" s="125"/>
      <c r="AX303" s="125"/>
      <c r="AY303" s="125"/>
      <c r="AZ303" s="125"/>
      <c r="BA303" s="125"/>
      <c r="BB303" s="125"/>
      <c r="BC303" s="125"/>
      <c r="BD303" s="125"/>
      <c r="BE303" s="125"/>
      <c r="BF303" s="125"/>
      <c r="BG303" s="125"/>
      <c r="BH303" s="125"/>
      <c r="BI303" s="125"/>
      <c r="BJ303" s="125"/>
      <c r="BK303" s="125"/>
      <c r="BL303" s="125"/>
      <c r="BM303" s="125"/>
      <c r="BN303" s="125"/>
      <c r="BO303" s="125"/>
      <c r="BP303" s="125"/>
      <c r="BQ303" s="125"/>
      <c r="BR303" s="125"/>
      <c r="BS303" s="125"/>
      <c r="BT303" s="125"/>
      <c r="BU303" s="125"/>
      <c r="BV303" s="125"/>
    </row>
    <row r="304" spans="1:74" s="126" customFormat="1" ht="38.25" x14ac:dyDescent="0.2">
      <c r="A304" s="199" t="s">
        <v>1085</v>
      </c>
      <c r="B304" s="200" t="s">
        <v>1086</v>
      </c>
      <c r="C304" s="118"/>
      <c r="D304" s="118"/>
      <c r="E304" s="118"/>
      <c r="F304" s="118"/>
      <c r="G304" s="118"/>
      <c r="H304" s="118"/>
      <c r="I304" s="118"/>
      <c r="J304" s="118"/>
      <c r="K304" s="118"/>
      <c r="L304" s="118"/>
      <c r="M304" s="118"/>
      <c r="N304" s="118"/>
      <c r="O304" s="131">
        <f t="shared" si="212"/>
        <v>0</v>
      </c>
      <c r="P304" s="125"/>
      <c r="Q304" s="125"/>
      <c r="R304" s="125"/>
      <c r="S304" s="125"/>
      <c r="T304" s="125"/>
      <c r="U304" s="125"/>
      <c r="V304" s="125"/>
      <c r="W304" s="125"/>
      <c r="X304" s="125"/>
      <c r="Y304" s="125"/>
      <c r="Z304" s="125"/>
      <c r="AA304" s="125"/>
      <c r="AB304" s="125"/>
      <c r="AC304" s="125"/>
      <c r="AD304" s="125"/>
      <c r="AE304" s="125"/>
      <c r="AF304" s="125"/>
      <c r="AG304" s="125"/>
      <c r="AH304" s="125"/>
      <c r="AI304" s="125"/>
      <c r="AJ304" s="125"/>
      <c r="AK304" s="125"/>
      <c r="AL304" s="125"/>
      <c r="AM304" s="125"/>
      <c r="AN304" s="125"/>
      <c r="AO304" s="125"/>
      <c r="AP304" s="125"/>
      <c r="AQ304" s="125"/>
      <c r="AR304" s="125"/>
      <c r="AS304" s="125"/>
      <c r="AT304" s="125"/>
      <c r="AU304" s="125"/>
      <c r="AV304" s="125"/>
      <c r="AW304" s="125"/>
      <c r="AX304" s="125"/>
      <c r="AY304" s="125"/>
      <c r="AZ304" s="125"/>
      <c r="BA304" s="125"/>
      <c r="BB304" s="125"/>
      <c r="BC304" s="125"/>
      <c r="BD304" s="125"/>
      <c r="BE304" s="125"/>
      <c r="BF304" s="125"/>
      <c r="BG304" s="125"/>
      <c r="BH304" s="125"/>
      <c r="BI304" s="125"/>
      <c r="BJ304" s="125"/>
      <c r="BK304" s="125"/>
      <c r="BL304" s="125"/>
      <c r="BM304" s="125"/>
      <c r="BN304" s="125"/>
      <c r="BO304" s="125"/>
      <c r="BP304" s="125"/>
      <c r="BQ304" s="125"/>
      <c r="BR304" s="125"/>
      <c r="BS304" s="125"/>
      <c r="BT304" s="125"/>
      <c r="BU304" s="125"/>
      <c r="BV304" s="125"/>
    </row>
    <row r="305" spans="1:74" s="126" customFormat="1" ht="38.25" x14ac:dyDescent="0.2">
      <c r="A305" s="199" t="s">
        <v>1087</v>
      </c>
      <c r="B305" s="200" t="s">
        <v>1088</v>
      </c>
      <c r="C305" s="118"/>
      <c r="D305" s="118"/>
      <c r="E305" s="118"/>
      <c r="F305" s="118"/>
      <c r="G305" s="118"/>
      <c r="H305" s="118"/>
      <c r="I305" s="118"/>
      <c r="J305" s="118"/>
      <c r="K305" s="118"/>
      <c r="L305" s="118"/>
      <c r="M305" s="118"/>
      <c r="N305" s="118"/>
      <c r="O305" s="131">
        <f t="shared" si="212"/>
        <v>0</v>
      </c>
      <c r="P305" s="125"/>
      <c r="Q305" s="125"/>
      <c r="R305" s="125"/>
      <c r="S305" s="125"/>
      <c r="T305" s="125"/>
      <c r="U305" s="125"/>
      <c r="V305" s="125"/>
      <c r="W305" s="125"/>
      <c r="X305" s="125"/>
      <c r="Y305" s="125"/>
      <c r="Z305" s="125"/>
      <c r="AA305" s="125"/>
      <c r="AB305" s="125"/>
      <c r="AC305" s="125"/>
      <c r="AD305" s="125"/>
      <c r="AE305" s="125"/>
      <c r="AF305" s="125"/>
      <c r="AG305" s="125"/>
      <c r="AH305" s="125"/>
      <c r="AI305" s="125"/>
      <c r="AJ305" s="125"/>
      <c r="AK305" s="125"/>
      <c r="AL305" s="125"/>
      <c r="AM305" s="125"/>
      <c r="AN305" s="125"/>
      <c r="AO305" s="125"/>
      <c r="AP305" s="125"/>
      <c r="AQ305" s="125"/>
      <c r="AR305" s="125"/>
      <c r="AS305" s="125"/>
      <c r="AT305" s="125"/>
      <c r="AU305" s="125"/>
      <c r="AV305" s="125"/>
      <c r="AW305" s="125"/>
      <c r="AX305" s="125"/>
      <c r="AY305" s="125"/>
      <c r="AZ305" s="125"/>
      <c r="BA305" s="125"/>
      <c r="BB305" s="125"/>
      <c r="BC305" s="125"/>
      <c r="BD305" s="125"/>
      <c r="BE305" s="125"/>
      <c r="BF305" s="125"/>
      <c r="BG305" s="125"/>
      <c r="BH305" s="125"/>
      <c r="BI305" s="125"/>
      <c r="BJ305" s="125"/>
      <c r="BK305" s="125"/>
      <c r="BL305" s="125"/>
      <c r="BM305" s="125"/>
      <c r="BN305" s="125"/>
      <c r="BO305" s="125"/>
      <c r="BP305" s="125"/>
      <c r="BQ305" s="125"/>
      <c r="BR305" s="125"/>
      <c r="BS305" s="125"/>
      <c r="BT305" s="125"/>
      <c r="BU305" s="125"/>
      <c r="BV305" s="125"/>
    </row>
    <row r="306" spans="1:74" s="126" customFormat="1" ht="25.5" x14ac:dyDescent="0.2">
      <c r="A306" s="199" t="s">
        <v>1089</v>
      </c>
      <c r="B306" s="200" t="s">
        <v>1090</v>
      </c>
      <c r="C306" s="118"/>
      <c r="D306" s="118"/>
      <c r="E306" s="118"/>
      <c r="F306" s="118"/>
      <c r="G306" s="118"/>
      <c r="H306" s="118"/>
      <c r="I306" s="118"/>
      <c r="J306" s="118"/>
      <c r="K306" s="118"/>
      <c r="L306" s="118"/>
      <c r="M306" s="118"/>
      <c r="N306" s="118"/>
      <c r="O306" s="131">
        <f t="shared" si="212"/>
        <v>0</v>
      </c>
      <c r="P306" s="125"/>
      <c r="Q306" s="125"/>
      <c r="R306" s="125"/>
      <c r="S306" s="125"/>
      <c r="T306" s="125"/>
      <c r="U306" s="125"/>
      <c r="V306" s="125"/>
      <c r="W306" s="125"/>
      <c r="X306" s="125"/>
      <c r="Y306" s="125"/>
      <c r="Z306" s="125"/>
      <c r="AA306" s="125"/>
      <c r="AB306" s="125"/>
      <c r="AC306" s="125"/>
      <c r="AD306" s="125"/>
      <c r="AE306" s="125"/>
      <c r="AF306" s="125"/>
      <c r="AG306" s="125"/>
      <c r="AH306" s="125"/>
      <c r="AI306" s="125"/>
      <c r="AJ306" s="125"/>
      <c r="AK306" s="125"/>
      <c r="AL306" s="125"/>
      <c r="AM306" s="125"/>
      <c r="AN306" s="125"/>
      <c r="AO306" s="125"/>
      <c r="AP306" s="125"/>
      <c r="AQ306" s="125"/>
      <c r="AR306" s="125"/>
      <c r="AS306" s="125"/>
      <c r="AT306" s="125"/>
      <c r="AU306" s="125"/>
      <c r="AV306" s="125"/>
      <c r="AW306" s="125"/>
      <c r="AX306" s="125"/>
      <c r="AY306" s="125"/>
      <c r="AZ306" s="125"/>
      <c r="BA306" s="125"/>
      <c r="BB306" s="125"/>
      <c r="BC306" s="125"/>
      <c r="BD306" s="125"/>
      <c r="BE306" s="125"/>
      <c r="BF306" s="125"/>
      <c r="BG306" s="125"/>
      <c r="BH306" s="125"/>
      <c r="BI306" s="125"/>
      <c r="BJ306" s="125"/>
      <c r="BK306" s="125"/>
      <c r="BL306" s="125"/>
      <c r="BM306" s="125"/>
      <c r="BN306" s="125"/>
      <c r="BO306" s="125"/>
      <c r="BP306" s="125"/>
      <c r="BQ306" s="125"/>
      <c r="BR306" s="125"/>
      <c r="BS306" s="125"/>
      <c r="BT306" s="125"/>
      <c r="BU306" s="125"/>
      <c r="BV306" s="125"/>
    </row>
    <row r="307" spans="1:74" s="126" customFormat="1" ht="38.25" x14ac:dyDescent="0.2">
      <c r="A307" s="199" t="s">
        <v>1091</v>
      </c>
      <c r="B307" s="200" t="s">
        <v>1092</v>
      </c>
      <c r="C307" s="118"/>
      <c r="D307" s="118"/>
      <c r="E307" s="118"/>
      <c r="F307" s="118"/>
      <c r="G307" s="118"/>
      <c r="H307" s="118"/>
      <c r="I307" s="118"/>
      <c r="J307" s="118"/>
      <c r="K307" s="118"/>
      <c r="L307" s="118"/>
      <c r="M307" s="118"/>
      <c r="N307" s="118"/>
      <c r="O307" s="131">
        <f t="shared" si="212"/>
        <v>0</v>
      </c>
      <c r="P307" s="125"/>
      <c r="Q307" s="125"/>
      <c r="R307" s="125"/>
      <c r="S307" s="125"/>
      <c r="T307" s="125"/>
      <c r="U307" s="125"/>
      <c r="V307" s="125"/>
      <c r="W307" s="125"/>
      <c r="X307" s="125"/>
      <c r="Y307" s="125"/>
      <c r="Z307" s="125"/>
      <c r="AA307" s="125"/>
      <c r="AB307" s="125"/>
      <c r="AC307" s="125"/>
      <c r="AD307" s="125"/>
      <c r="AE307" s="125"/>
      <c r="AF307" s="125"/>
      <c r="AG307" s="125"/>
      <c r="AH307" s="125"/>
      <c r="AI307" s="125"/>
      <c r="AJ307" s="125"/>
      <c r="AK307" s="125"/>
      <c r="AL307" s="125"/>
      <c r="AM307" s="125"/>
      <c r="AN307" s="125"/>
      <c r="AO307" s="125"/>
      <c r="AP307" s="125"/>
      <c r="AQ307" s="125"/>
      <c r="AR307" s="125"/>
      <c r="AS307" s="125"/>
      <c r="AT307" s="125"/>
      <c r="AU307" s="125"/>
      <c r="AV307" s="125"/>
      <c r="AW307" s="125"/>
      <c r="AX307" s="125"/>
      <c r="AY307" s="125"/>
      <c r="AZ307" s="125"/>
      <c r="BA307" s="125"/>
      <c r="BB307" s="125"/>
      <c r="BC307" s="125"/>
      <c r="BD307" s="125"/>
      <c r="BE307" s="125"/>
      <c r="BF307" s="125"/>
      <c r="BG307" s="125"/>
      <c r="BH307" s="125"/>
      <c r="BI307" s="125"/>
      <c r="BJ307" s="125"/>
      <c r="BK307" s="125"/>
      <c r="BL307" s="125"/>
      <c r="BM307" s="125"/>
      <c r="BN307" s="125"/>
      <c r="BO307" s="125"/>
      <c r="BP307" s="125"/>
      <c r="BQ307" s="125"/>
      <c r="BR307" s="125"/>
      <c r="BS307" s="125"/>
      <c r="BT307" s="125"/>
      <c r="BU307" s="125"/>
      <c r="BV307" s="125"/>
    </row>
    <row r="308" spans="1:74" s="126" customFormat="1" ht="38.25" x14ac:dyDescent="0.2">
      <c r="A308" s="199" t="s">
        <v>1093</v>
      </c>
      <c r="B308" s="200" t="s">
        <v>1094</v>
      </c>
      <c r="C308" s="118"/>
      <c r="D308" s="118"/>
      <c r="E308" s="118"/>
      <c r="F308" s="118"/>
      <c r="G308" s="118"/>
      <c r="H308" s="118"/>
      <c r="I308" s="118"/>
      <c r="J308" s="118"/>
      <c r="K308" s="118"/>
      <c r="L308" s="118"/>
      <c r="M308" s="118"/>
      <c r="N308" s="118"/>
      <c r="O308" s="131">
        <f t="shared" si="212"/>
        <v>0</v>
      </c>
      <c r="P308" s="125"/>
      <c r="Q308" s="125"/>
      <c r="R308" s="125"/>
      <c r="S308" s="125"/>
      <c r="T308" s="125"/>
      <c r="U308" s="125"/>
      <c r="V308" s="125"/>
      <c r="W308" s="125"/>
      <c r="X308" s="125"/>
      <c r="Y308" s="125"/>
      <c r="Z308" s="125"/>
      <c r="AA308" s="125"/>
      <c r="AB308" s="125"/>
      <c r="AC308" s="125"/>
      <c r="AD308" s="125"/>
      <c r="AE308" s="125"/>
      <c r="AF308" s="125"/>
      <c r="AG308" s="125"/>
      <c r="AH308" s="125"/>
      <c r="AI308" s="125"/>
      <c r="AJ308" s="125"/>
      <c r="AK308" s="125"/>
      <c r="AL308" s="125"/>
      <c r="AM308" s="125"/>
      <c r="AN308" s="125"/>
      <c r="AO308" s="125"/>
      <c r="AP308" s="125"/>
      <c r="AQ308" s="125"/>
      <c r="AR308" s="125"/>
      <c r="AS308" s="125"/>
      <c r="AT308" s="125"/>
      <c r="AU308" s="125"/>
      <c r="AV308" s="125"/>
      <c r="AW308" s="125"/>
      <c r="AX308" s="125"/>
      <c r="AY308" s="125"/>
      <c r="AZ308" s="125"/>
      <c r="BA308" s="125"/>
      <c r="BB308" s="125"/>
      <c r="BC308" s="125"/>
      <c r="BD308" s="125"/>
      <c r="BE308" s="125"/>
      <c r="BF308" s="125"/>
      <c r="BG308" s="125"/>
      <c r="BH308" s="125"/>
      <c r="BI308" s="125"/>
      <c r="BJ308" s="125"/>
      <c r="BK308" s="125"/>
      <c r="BL308" s="125"/>
      <c r="BM308" s="125"/>
      <c r="BN308" s="125"/>
      <c r="BO308" s="125"/>
      <c r="BP308" s="125"/>
      <c r="BQ308" s="125"/>
      <c r="BR308" s="125"/>
      <c r="BS308" s="125"/>
      <c r="BT308" s="125"/>
      <c r="BU308" s="125"/>
      <c r="BV308" s="125"/>
    </row>
    <row r="309" spans="1:74" s="126" customFormat="1" ht="38.25" x14ac:dyDescent="0.2">
      <c r="A309" s="199" t="s">
        <v>1095</v>
      </c>
      <c r="B309" s="200" t="s">
        <v>1096</v>
      </c>
      <c r="C309" s="118"/>
      <c r="D309" s="118"/>
      <c r="E309" s="118"/>
      <c r="F309" s="118"/>
      <c r="G309" s="118"/>
      <c r="H309" s="118"/>
      <c r="I309" s="118"/>
      <c r="J309" s="118"/>
      <c r="K309" s="118"/>
      <c r="L309" s="118"/>
      <c r="M309" s="118"/>
      <c r="N309" s="118"/>
      <c r="O309" s="131">
        <f t="shared" si="212"/>
        <v>0</v>
      </c>
      <c r="P309" s="125"/>
      <c r="Q309" s="125"/>
      <c r="R309" s="125"/>
      <c r="S309" s="125"/>
      <c r="T309" s="125"/>
      <c r="U309" s="125"/>
      <c r="V309" s="125"/>
      <c r="W309" s="125"/>
      <c r="X309" s="125"/>
      <c r="Y309" s="125"/>
      <c r="Z309" s="125"/>
      <c r="AA309" s="125"/>
      <c r="AB309" s="125"/>
      <c r="AC309" s="125"/>
      <c r="AD309" s="125"/>
      <c r="AE309" s="125"/>
      <c r="AF309" s="125"/>
      <c r="AG309" s="125"/>
      <c r="AH309" s="125"/>
      <c r="AI309" s="125"/>
      <c r="AJ309" s="125"/>
      <c r="AK309" s="125"/>
      <c r="AL309" s="125"/>
      <c r="AM309" s="125"/>
      <c r="AN309" s="125"/>
      <c r="AO309" s="125"/>
      <c r="AP309" s="125"/>
      <c r="AQ309" s="125"/>
      <c r="AR309" s="125"/>
      <c r="AS309" s="125"/>
      <c r="AT309" s="125"/>
      <c r="AU309" s="125"/>
      <c r="AV309" s="125"/>
      <c r="AW309" s="125"/>
      <c r="AX309" s="125"/>
      <c r="AY309" s="125"/>
      <c r="AZ309" s="125"/>
      <c r="BA309" s="125"/>
      <c r="BB309" s="125"/>
      <c r="BC309" s="125"/>
      <c r="BD309" s="125"/>
      <c r="BE309" s="125"/>
      <c r="BF309" s="125"/>
      <c r="BG309" s="125"/>
      <c r="BH309" s="125"/>
      <c r="BI309" s="125"/>
      <c r="BJ309" s="125"/>
      <c r="BK309" s="125"/>
      <c r="BL309" s="125"/>
      <c r="BM309" s="125"/>
      <c r="BN309" s="125"/>
      <c r="BO309" s="125"/>
      <c r="BP309" s="125"/>
      <c r="BQ309" s="125"/>
      <c r="BR309" s="125"/>
      <c r="BS309" s="125"/>
      <c r="BT309" s="125"/>
      <c r="BU309" s="125"/>
      <c r="BV309" s="125"/>
    </row>
    <row r="310" spans="1:74" s="126" customFormat="1" ht="25.5" x14ac:dyDescent="0.2">
      <c r="A310" s="199" t="s">
        <v>1097</v>
      </c>
      <c r="B310" s="200" t="s">
        <v>1098</v>
      </c>
      <c r="C310" s="118"/>
      <c r="D310" s="118"/>
      <c r="E310" s="118"/>
      <c r="F310" s="118"/>
      <c r="G310" s="118"/>
      <c r="H310" s="118"/>
      <c r="I310" s="118"/>
      <c r="J310" s="118"/>
      <c r="K310" s="118"/>
      <c r="L310" s="118"/>
      <c r="M310" s="118"/>
      <c r="N310" s="118"/>
      <c r="O310" s="131">
        <f t="shared" si="212"/>
        <v>0</v>
      </c>
      <c r="P310" s="125"/>
      <c r="Q310" s="125"/>
      <c r="R310" s="125"/>
      <c r="S310" s="125"/>
      <c r="T310" s="125"/>
      <c r="U310" s="125"/>
      <c r="V310" s="125"/>
      <c r="W310" s="125"/>
      <c r="X310" s="125"/>
      <c r="Y310" s="125"/>
      <c r="Z310" s="125"/>
      <c r="AA310" s="125"/>
      <c r="AB310" s="125"/>
      <c r="AC310" s="125"/>
      <c r="AD310" s="125"/>
      <c r="AE310" s="125"/>
      <c r="AF310" s="125"/>
      <c r="AG310" s="125"/>
      <c r="AH310" s="125"/>
      <c r="AI310" s="125"/>
      <c r="AJ310" s="125"/>
      <c r="AK310" s="125"/>
      <c r="AL310" s="125"/>
      <c r="AM310" s="125"/>
      <c r="AN310" s="125"/>
      <c r="AO310" s="125"/>
      <c r="AP310" s="125"/>
      <c r="AQ310" s="125"/>
      <c r="AR310" s="125"/>
      <c r="AS310" s="125"/>
      <c r="AT310" s="125"/>
      <c r="AU310" s="125"/>
      <c r="AV310" s="125"/>
      <c r="AW310" s="125"/>
      <c r="AX310" s="125"/>
      <c r="AY310" s="125"/>
      <c r="AZ310" s="125"/>
      <c r="BA310" s="125"/>
      <c r="BB310" s="125"/>
      <c r="BC310" s="125"/>
      <c r="BD310" s="125"/>
      <c r="BE310" s="125"/>
      <c r="BF310" s="125"/>
      <c r="BG310" s="125"/>
      <c r="BH310" s="125"/>
      <c r="BI310" s="125"/>
      <c r="BJ310" s="125"/>
      <c r="BK310" s="125"/>
      <c r="BL310" s="125"/>
      <c r="BM310" s="125"/>
      <c r="BN310" s="125"/>
      <c r="BO310" s="125"/>
      <c r="BP310" s="125"/>
      <c r="BQ310" s="125"/>
      <c r="BR310" s="125"/>
      <c r="BS310" s="125"/>
      <c r="BT310" s="125"/>
      <c r="BU310" s="125"/>
      <c r="BV310" s="125"/>
    </row>
    <row r="311" spans="1:74" s="126" customFormat="1" ht="38.25" x14ac:dyDescent="0.2">
      <c r="A311" s="199" t="s">
        <v>1099</v>
      </c>
      <c r="B311" s="200" t="s">
        <v>1100</v>
      </c>
      <c r="C311" s="118"/>
      <c r="D311" s="118"/>
      <c r="E311" s="118"/>
      <c r="F311" s="118"/>
      <c r="G311" s="118"/>
      <c r="H311" s="118"/>
      <c r="I311" s="118"/>
      <c r="J311" s="118"/>
      <c r="K311" s="118"/>
      <c r="L311" s="118"/>
      <c r="M311" s="118"/>
      <c r="N311" s="118"/>
      <c r="O311" s="131">
        <f t="shared" si="212"/>
        <v>0</v>
      </c>
      <c r="P311" s="125"/>
      <c r="Q311" s="125"/>
      <c r="R311" s="125"/>
      <c r="S311" s="125"/>
      <c r="T311" s="125"/>
      <c r="U311" s="125"/>
      <c r="V311" s="125"/>
      <c r="W311" s="125"/>
      <c r="X311" s="125"/>
      <c r="Y311" s="125"/>
      <c r="Z311" s="125"/>
      <c r="AA311" s="125"/>
      <c r="AB311" s="125"/>
      <c r="AC311" s="125"/>
      <c r="AD311" s="125"/>
      <c r="AE311" s="125"/>
      <c r="AF311" s="125"/>
      <c r="AG311" s="125"/>
      <c r="AH311" s="125"/>
      <c r="AI311" s="125"/>
      <c r="AJ311" s="125"/>
      <c r="AK311" s="125"/>
      <c r="AL311" s="125"/>
      <c r="AM311" s="125"/>
      <c r="AN311" s="125"/>
      <c r="AO311" s="125"/>
      <c r="AP311" s="125"/>
      <c r="AQ311" s="125"/>
      <c r="AR311" s="125"/>
      <c r="AS311" s="125"/>
      <c r="AT311" s="125"/>
      <c r="AU311" s="125"/>
      <c r="AV311" s="125"/>
      <c r="AW311" s="125"/>
      <c r="AX311" s="125"/>
      <c r="AY311" s="125"/>
      <c r="AZ311" s="125"/>
      <c r="BA311" s="125"/>
      <c r="BB311" s="125"/>
      <c r="BC311" s="125"/>
      <c r="BD311" s="125"/>
      <c r="BE311" s="125"/>
      <c r="BF311" s="125"/>
      <c r="BG311" s="125"/>
      <c r="BH311" s="125"/>
      <c r="BI311" s="125"/>
      <c r="BJ311" s="125"/>
      <c r="BK311" s="125"/>
      <c r="BL311" s="125"/>
      <c r="BM311" s="125"/>
      <c r="BN311" s="125"/>
      <c r="BO311" s="125"/>
      <c r="BP311" s="125"/>
      <c r="BQ311" s="125"/>
      <c r="BR311" s="125"/>
      <c r="BS311" s="125"/>
      <c r="BT311" s="125"/>
      <c r="BU311" s="125"/>
      <c r="BV311" s="125"/>
    </row>
    <row r="312" spans="1:74" s="126" customFormat="1" ht="38.25" x14ac:dyDescent="0.2">
      <c r="A312" s="199" t="s">
        <v>1101</v>
      </c>
      <c r="B312" s="200" t="s">
        <v>1102</v>
      </c>
      <c r="C312" s="118"/>
      <c r="D312" s="118"/>
      <c r="E312" s="118"/>
      <c r="F312" s="118"/>
      <c r="G312" s="118"/>
      <c r="H312" s="118"/>
      <c r="I312" s="118"/>
      <c r="J312" s="118"/>
      <c r="K312" s="118"/>
      <c r="L312" s="118"/>
      <c r="M312" s="118"/>
      <c r="N312" s="118"/>
      <c r="O312" s="131">
        <f t="shared" si="212"/>
        <v>0</v>
      </c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 s="125"/>
      <c r="AP312" s="125"/>
      <c r="AQ312" s="125"/>
      <c r="AR312" s="125"/>
      <c r="AS312" s="125"/>
      <c r="AT312" s="125"/>
      <c r="AU312" s="125"/>
      <c r="AV312" s="125"/>
      <c r="AW312" s="125"/>
      <c r="AX312" s="125"/>
      <c r="AY312" s="125"/>
      <c r="AZ312" s="125"/>
      <c r="BA312" s="125"/>
      <c r="BB312" s="125"/>
      <c r="BC312" s="125"/>
      <c r="BD312" s="125"/>
      <c r="BE312" s="125"/>
      <c r="BF312" s="125"/>
      <c r="BG312" s="125"/>
      <c r="BH312" s="125"/>
      <c r="BI312" s="125"/>
      <c r="BJ312" s="125"/>
      <c r="BK312" s="125"/>
      <c r="BL312" s="125"/>
      <c r="BM312" s="125"/>
      <c r="BN312" s="125"/>
      <c r="BO312" s="125"/>
      <c r="BP312" s="125"/>
      <c r="BQ312" s="125"/>
      <c r="BR312" s="125"/>
      <c r="BS312" s="125"/>
      <c r="BT312" s="125"/>
      <c r="BU312" s="125"/>
      <c r="BV312" s="125"/>
    </row>
    <row r="313" spans="1:74" s="126" customFormat="1" ht="38.25" x14ac:dyDescent="0.2">
      <c r="A313" s="199" t="s">
        <v>1103</v>
      </c>
      <c r="B313" s="200" t="s">
        <v>1104</v>
      </c>
      <c r="C313" s="118"/>
      <c r="D313" s="118"/>
      <c r="E313" s="118"/>
      <c r="F313" s="118"/>
      <c r="G313" s="118"/>
      <c r="H313" s="118"/>
      <c r="I313" s="118"/>
      <c r="J313" s="118"/>
      <c r="K313" s="118"/>
      <c r="L313" s="118"/>
      <c r="M313" s="118"/>
      <c r="N313" s="118"/>
      <c r="O313" s="131">
        <f t="shared" si="212"/>
        <v>0</v>
      </c>
      <c r="P313" s="125"/>
      <c r="Q313" s="125"/>
      <c r="R313" s="125"/>
      <c r="S313" s="125"/>
      <c r="T313" s="125"/>
      <c r="U313" s="125"/>
      <c r="V313" s="125"/>
      <c r="W313" s="125"/>
      <c r="X313" s="125"/>
      <c r="Y313" s="125"/>
      <c r="Z313" s="125"/>
      <c r="AA313" s="125"/>
      <c r="AB313" s="125"/>
      <c r="AC313" s="125"/>
      <c r="AD313" s="125"/>
      <c r="AE313" s="125"/>
      <c r="AF313" s="125"/>
      <c r="AG313" s="125"/>
      <c r="AH313" s="125"/>
      <c r="AI313" s="125"/>
      <c r="AJ313" s="125"/>
      <c r="AK313" s="125"/>
      <c r="AL313" s="125"/>
      <c r="AM313" s="125"/>
      <c r="AN313" s="125"/>
      <c r="AO313" s="125"/>
      <c r="AP313" s="125"/>
      <c r="AQ313" s="125"/>
      <c r="AR313" s="125"/>
      <c r="AS313" s="125"/>
      <c r="AT313" s="125"/>
      <c r="AU313" s="125"/>
      <c r="AV313" s="125"/>
      <c r="AW313" s="125"/>
      <c r="AX313" s="125"/>
      <c r="AY313" s="125"/>
      <c r="AZ313" s="125"/>
      <c r="BA313" s="125"/>
      <c r="BB313" s="125"/>
      <c r="BC313" s="125"/>
      <c r="BD313" s="125"/>
      <c r="BE313" s="125"/>
      <c r="BF313" s="125"/>
      <c r="BG313" s="125"/>
      <c r="BH313" s="125"/>
      <c r="BI313" s="125"/>
      <c r="BJ313" s="125"/>
      <c r="BK313" s="125"/>
      <c r="BL313" s="125"/>
      <c r="BM313" s="125"/>
      <c r="BN313" s="125"/>
      <c r="BO313" s="125"/>
      <c r="BP313" s="125"/>
      <c r="BQ313" s="125"/>
      <c r="BR313" s="125"/>
      <c r="BS313" s="125"/>
      <c r="BT313" s="125"/>
      <c r="BU313" s="125"/>
      <c r="BV313" s="125"/>
    </row>
    <row r="314" spans="1:74" s="126" customFormat="1" ht="38.25" x14ac:dyDescent="0.2">
      <c r="A314" s="199" t="s">
        <v>1105</v>
      </c>
      <c r="B314" s="200" t="s">
        <v>1106</v>
      </c>
      <c r="C314" s="118"/>
      <c r="D314" s="118"/>
      <c r="E314" s="118"/>
      <c r="F314" s="118"/>
      <c r="G314" s="118"/>
      <c r="H314" s="118"/>
      <c r="I314" s="118"/>
      <c r="J314" s="118"/>
      <c r="K314" s="118"/>
      <c r="L314" s="118"/>
      <c r="M314" s="118"/>
      <c r="N314" s="118"/>
      <c r="O314" s="131">
        <f t="shared" si="212"/>
        <v>0</v>
      </c>
      <c r="P314" s="125"/>
      <c r="Q314" s="125"/>
      <c r="R314" s="125"/>
      <c r="S314" s="125"/>
      <c r="T314" s="125"/>
      <c r="U314" s="125"/>
      <c r="V314" s="125"/>
      <c r="W314" s="125"/>
      <c r="X314" s="125"/>
      <c r="Y314" s="125"/>
      <c r="Z314" s="125"/>
      <c r="AA314" s="125"/>
      <c r="AB314" s="125"/>
      <c r="AC314" s="125"/>
      <c r="AD314" s="125"/>
      <c r="AE314" s="125"/>
      <c r="AF314" s="125"/>
      <c r="AG314" s="125"/>
      <c r="AH314" s="125"/>
      <c r="AI314" s="125"/>
      <c r="AJ314" s="125"/>
      <c r="AK314" s="125"/>
      <c r="AL314" s="125"/>
      <c r="AM314" s="125"/>
      <c r="AN314" s="125"/>
      <c r="AO314" s="125"/>
      <c r="AP314" s="125"/>
      <c r="AQ314" s="125"/>
      <c r="AR314" s="125"/>
      <c r="AS314" s="125"/>
      <c r="AT314" s="125"/>
      <c r="AU314" s="125"/>
      <c r="AV314" s="125"/>
      <c r="AW314" s="125"/>
      <c r="AX314" s="125"/>
      <c r="AY314" s="125"/>
      <c r="AZ314" s="125"/>
      <c r="BA314" s="125"/>
      <c r="BB314" s="125"/>
      <c r="BC314" s="125"/>
      <c r="BD314" s="125"/>
      <c r="BE314" s="125"/>
      <c r="BF314" s="125"/>
      <c r="BG314" s="125"/>
      <c r="BH314" s="125"/>
      <c r="BI314" s="125"/>
      <c r="BJ314" s="125"/>
      <c r="BK314" s="125"/>
      <c r="BL314" s="125"/>
      <c r="BM314" s="125"/>
      <c r="BN314" s="125"/>
      <c r="BO314" s="125"/>
      <c r="BP314" s="125"/>
      <c r="BQ314" s="125"/>
      <c r="BR314" s="125"/>
      <c r="BS314" s="125"/>
      <c r="BT314" s="125"/>
      <c r="BU314" s="125"/>
      <c r="BV314" s="125"/>
    </row>
    <row r="315" spans="1:74" s="126" customFormat="1" ht="38.25" x14ac:dyDescent="0.2">
      <c r="A315" s="199" t="s">
        <v>1107</v>
      </c>
      <c r="B315" s="200" t="s">
        <v>1108</v>
      </c>
      <c r="C315" s="118"/>
      <c r="D315" s="118"/>
      <c r="E315" s="118"/>
      <c r="F315" s="118"/>
      <c r="G315" s="118"/>
      <c r="H315" s="118"/>
      <c r="I315" s="118"/>
      <c r="J315" s="118"/>
      <c r="K315" s="118"/>
      <c r="L315" s="118"/>
      <c r="M315" s="118"/>
      <c r="N315" s="118"/>
      <c r="O315" s="131">
        <f t="shared" si="212"/>
        <v>0</v>
      </c>
      <c r="P315" s="125"/>
      <c r="Q315" s="125"/>
      <c r="R315" s="125"/>
      <c r="S315" s="125"/>
      <c r="T315" s="125"/>
      <c r="U315" s="125"/>
      <c r="V315" s="125"/>
      <c r="W315" s="125"/>
      <c r="X315" s="125"/>
      <c r="Y315" s="125"/>
      <c r="Z315" s="125"/>
      <c r="AA315" s="125"/>
      <c r="AB315" s="125"/>
      <c r="AC315" s="125"/>
      <c r="AD315" s="125"/>
      <c r="AE315" s="125"/>
      <c r="AF315" s="125"/>
      <c r="AG315" s="125"/>
      <c r="AH315" s="125"/>
      <c r="AI315" s="125"/>
      <c r="AJ315" s="125"/>
      <c r="AK315" s="125"/>
      <c r="AL315" s="125"/>
      <c r="AM315" s="125"/>
      <c r="AN315" s="125"/>
      <c r="AO315" s="125"/>
      <c r="AP315" s="125"/>
      <c r="AQ315" s="125"/>
      <c r="AR315" s="125"/>
      <c r="AS315" s="125"/>
      <c r="AT315" s="125"/>
      <c r="AU315" s="125"/>
      <c r="AV315" s="125"/>
      <c r="AW315" s="125"/>
      <c r="AX315" s="125"/>
      <c r="AY315" s="125"/>
      <c r="AZ315" s="125"/>
      <c r="BA315" s="125"/>
      <c r="BB315" s="125"/>
      <c r="BC315" s="125"/>
      <c r="BD315" s="125"/>
      <c r="BE315" s="125"/>
      <c r="BF315" s="125"/>
      <c r="BG315" s="125"/>
      <c r="BH315" s="125"/>
      <c r="BI315" s="125"/>
      <c r="BJ315" s="125"/>
      <c r="BK315" s="125"/>
      <c r="BL315" s="125"/>
      <c r="BM315" s="125"/>
      <c r="BN315" s="125"/>
      <c r="BO315" s="125"/>
      <c r="BP315" s="125"/>
      <c r="BQ315" s="125"/>
      <c r="BR315" s="125"/>
      <c r="BS315" s="125"/>
      <c r="BT315" s="125"/>
      <c r="BU315" s="125"/>
      <c r="BV315" s="125"/>
    </row>
    <row r="316" spans="1:74" s="126" customFormat="1" ht="38.25" x14ac:dyDescent="0.2">
      <c r="A316" s="199" t="s">
        <v>1109</v>
      </c>
      <c r="B316" s="200" t="s">
        <v>1110</v>
      </c>
      <c r="C316" s="118"/>
      <c r="D316" s="118"/>
      <c r="E316" s="118"/>
      <c r="F316" s="118"/>
      <c r="G316" s="118"/>
      <c r="H316" s="118"/>
      <c r="I316" s="118"/>
      <c r="J316" s="118"/>
      <c r="K316" s="118"/>
      <c r="L316" s="118"/>
      <c r="M316" s="118"/>
      <c r="N316" s="118"/>
      <c r="O316" s="131">
        <f t="shared" si="212"/>
        <v>0</v>
      </c>
      <c r="P316" s="125"/>
      <c r="Q316" s="125"/>
      <c r="R316" s="125"/>
      <c r="S316" s="125"/>
      <c r="T316" s="125"/>
      <c r="U316" s="125"/>
      <c r="V316" s="125"/>
      <c r="W316" s="125"/>
      <c r="X316" s="125"/>
      <c r="Y316" s="125"/>
      <c r="Z316" s="125"/>
      <c r="AA316" s="125"/>
      <c r="AB316" s="125"/>
      <c r="AC316" s="125"/>
      <c r="AD316" s="125"/>
      <c r="AE316" s="125"/>
      <c r="AF316" s="125"/>
      <c r="AG316" s="125"/>
      <c r="AH316" s="125"/>
      <c r="AI316" s="125"/>
      <c r="AJ316" s="125"/>
      <c r="AK316" s="125"/>
      <c r="AL316" s="125"/>
      <c r="AM316" s="125"/>
      <c r="AN316" s="125"/>
      <c r="AO316" s="125"/>
      <c r="AP316" s="125"/>
      <c r="AQ316" s="125"/>
      <c r="AR316" s="125"/>
      <c r="AS316" s="125"/>
      <c r="AT316" s="125"/>
      <c r="AU316" s="125"/>
      <c r="AV316" s="125"/>
      <c r="AW316" s="125"/>
      <c r="AX316" s="125"/>
      <c r="AY316" s="125"/>
      <c r="AZ316" s="125"/>
      <c r="BA316" s="125"/>
      <c r="BB316" s="125"/>
      <c r="BC316" s="125"/>
      <c r="BD316" s="125"/>
      <c r="BE316" s="125"/>
      <c r="BF316" s="125"/>
      <c r="BG316" s="125"/>
      <c r="BH316" s="125"/>
      <c r="BI316" s="125"/>
      <c r="BJ316" s="125"/>
      <c r="BK316" s="125"/>
      <c r="BL316" s="125"/>
      <c r="BM316" s="125"/>
      <c r="BN316" s="125"/>
      <c r="BO316" s="125"/>
      <c r="BP316" s="125"/>
      <c r="BQ316" s="125"/>
      <c r="BR316" s="125"/>
      <c r="BS316" s="125"/>
      <c r="BT316" s="125"/>
      <c r="BU316" s="125"/>
      <c r="BV316" s="125"/>
    </row>
    <row r="317" spans="1:74" s="126" customFormat="1" ht="38.25" x14ac:dyDescent="0.2">
      <c r="A317" s="199" t="s">
        <v>1111</v>
      </c>
      <c r="B317" s="200" t="s">
        <v>1112</v>
      </c>
      <c r="C317" s="118"/>
      <c r="D317" s="118"/>
      <c r="E317" s="118"/>
      <c r="F317" s="118"/>
      <c r="G317" s="118"/>
      <c r="H317" s="118"/>
      <c r="I317" s="118"/>
      <c r="J317" s="118"/>
      <c r="K317" s="118"/>
      <c r="L317" s="118"/>
      <c r="M317" s="118"/>
      <c r="N317" s="118"/>
      <c r="O317" s="131">
        <f t="shared" si="212"/>
        <v>0</v>
      </c>
      <c r="P317" s="125"/>
      <c r="Q317" s="125"/>
      <c r="R317" s="125"/>
      <c r="S317" s="125"/>
      <c r="T317" s="125"/>
      <c r="U317" s="125"/>
      <c r="V317" s="125"/>
      <c r="W317" s="125"/>
      <c r="X317" s="125"/>
      <c r="Y317" s="125"/>
      <c r="Z317" s="125"/>
      <c r="AA317" s="125"/>
      <c r="AB317" s="125"/>
      <c r="AC317" s="125"/>
      <c r="AD317" s="125"/>
      <c r="AE317" s="125"/>
      <c r="AF317" s="125"/>
      <c r="AG317" s="125"/>
      <c r="AH317" s="125"/>
      <c r="AI317" s="125"/>
      <c r="AJ317" s="125"/>
      <c r="AK317" s="125"/>
      <c r="AL317" s="125"/>
      <c r="AM317" s="125"/>
      <c r="AN317" s="125"/>
      <c r="AO317" s="125"/>
      <c r="AP317" s="125"/>
      <c r="AQ317" s="125"/>
      <c r="AR317" s="125"/>
      <c r="AS317" s="125"/>
      <c r="AT317" s="125"/>
      <c r="AU317" s="125"/>
      <c r="AV317" s="125"/>
      <c r="AW317" s="125"/>
      <c r="AX317" s="125"/>
      <c r="AY317" s="125"/>
      <c r="AZ317" s="125"/>
      <c r="BA317" s="125"/>
      <c r="BB317" s="125"/>
      <c r="BC317" s="125"/>
      <c r="BD317" s="125"/>
      <c r="BE317" s="125"/>
      <c r="BF317" s="125"/>
      <c r="BG317" s="125"/>
      <c r="BH317" s="125"/>
      <c r="BI317" s="125"/>
      <c r="BJ317" s="125"/>
      <c r="BK317" s="125"/>
      <c r="BL317" s="125"/>
      <c r="BM317" s="125"/>
      <c r="BN317" s="125"/>
      <c r="BO317" s="125"/>
      <c r="BP317" s="125"/>
      <c r="BQ317" s="125"/>
      <c r="BR317" s="125"/>
      <c r="BS317" s="125"/>
      <c r="BT317" s="125"/>
      <c r="BU317" s="125"/>
      <c r="BV317" s="125"/>
    </row>
    <row r="318" spans="1:74" s="126" customFormat="1" ht="38.25" x14ac:dyDescent="0.2">
      <c r="A318" s="199" t="s">
        <v>1113</v>
      </c>
      <c r="B318" s="200" t="s">
        <v>1114</v>
      </c>
      <c r="C318" s="118"/>
      <c r="D318" s="118"/>
      <c r="E318" s="118"/>
      <c r="F318" s="118"/>
      <c r="G318" s="118"/>
      <c r="H318" s="118"/>
      <c r="I318" s="118"/>
      <c r="J318" s="118"/>
      <c r="K318" s="118"/>
      <c r="L318" s="118"/>
      <c r="M318" s="118"/>
      <c r="N318" s="118"/>
      <c r="O318" s="131">
        <f t="shared" si="212"/>
        <v>0</v>
      </c>
      <c r="P318" s="125"/>
      <c r="Q318" s="125"/>
      <c r="R318" s="125"/>
      <c r="S318" s="125"/>
      <c r="T318" s="125"/>
      <c r="U318" s="125"/>
      <c r="V318" s="125"/>
      <c r="W318" s="125"/>
      <c r="X318" s="125"/>
      <c r="Y318" s="125"/>
      <c r="Z318" s="125"/>
      <c r="AA318" s="125"/>
      <c r="AB318" s="125"/>
      <c r="AC318" s="125"/>
      <c r="AD318" s="125"/>
      <c r="AE318" s="125"/>
      <c r="AF318" s="125"/>
      <c r="AG318" s="125"/>
      <c r="AH318" s="125"/>
      <c r="AI318" s="125"/>
      <c r="AJ318" s="125"/>
      <c r="AK318" s="125"/>
      <c r="AL318" s="125"/>
      <c r="AM318" s="125"/>
      <c r="AN318" s="125"/>
      <c r="AO318" s="125"/>
      <c r="AP318" s="125"/>
      <c r="AQ318" s="125"/>
      <c r="AR318" s="125"/>
      <c r="AS318" s="125"/>
      <c r="AT318" s="125"/>
      <c r="AU318" s="125"/>
      <c r="AV318" s="125"/>
      <c r="AW318" s="125"/>
      <c r="AX318" s="125"/>
      <c r="AY318" s="125"/>
      <c r="AZ318" s="125"/>
      <c r="BA318" s="125"/>
      <c r="BB318" s="125"/>
      <c r="BC318" s="125"/>
      <c r="BD318" s="125"/>
      <c r="BE318" s="125"/>
      <c r="BF318" s="125"/>
      <c r="BG318" s="125"/>
      <c r="BH318" s="125"/>
      <c r="BI318" s="125"/>
      <c r="BJ318" s="125"/>
      <c r="BK318" s="125"/>
      <c r="BL318" s="125"/>
      <c r="BM318" s="125"/>
      <c r="BN318" s="125"/>
      <c r="BO318" s="125"/>
      <c r="BP318" s="125"/>
      <c r="BQ318" s="125"/>
      <c r="BR318" s="125"/>
      <c r="BS318" s="125"/>
      <c r="BT318" s="125"/>
      <c r="BU318" s="125"/>
      <c r="BV318" s="125"/>
    </row>
    <row r="319" spans="1:74" s="126" customFormat="1" ht="25.5" x14ac:dyDescent="0.2">
      <c r="A319" s="199" t="s">
        <v>1115</v>
      </c>
      <c r="B319" s="200" t="s">
        <v>1116</v>
      </c>
      <c r="C319" s="118"/>
      <c r="D319" s="118"/>
      <c r="E319" s="118"/>
      <c r="F319" s="118"/>
      <c r="G319" s="118"/>
      <c r="H319" s="118"/>
      <c r="I319" s="118"/>
      <c r="J319" s="118"/>
      <c r="K319" s="118"/>
      <c r="L319" s="118"/>
      <c r="M319" s="118"/>
      <c r="N319" s="118"/>
      <c r="O319" s="131">
        <f t="shared" si="212"/>
        <v>0</v>
      </c>
      <c r="P319" s="125"/>
      <c r="Q319" s="125"/>
      <c r="R319" s="125"/>
      <c r="S319" s="125"/>
      <c r="T319" s="125"/>
      <c r="U319" s="125"/>
      <c r="V319" s="125"/>
      <c r="W319" s="125"/>
      <c r="X319" s="125"/>
      <c r="Y319" s="125"/>
      <c r="Z319" s="125"/>
      <c r="AA319" s="125"/>
      <c r="AB319" s="125"/>
      <c r="AC319" s="125"/>
      <c r="AD319" s="125"/>
      <c r="AE319" s="125"/>
      <c r="AF319" s="125"/>
      <c r="AG319" s="125"/>
      <c r="AH319" s="125"/>
      <c r="AI319" s="125"/>
      <c r="AJ319" s="125"/>
      <c r="AK319" s="125"/>
      <c r="AL319" s="125"/>
      <c r="AM319" s="125"/>
      <c r="AN319" s="125"/>
      <c r="AO319" s="125"/>
      <c r="AP319" s="125"/>
      <c r="AQ319" s="125"/>
      <c r="AR319" s="125"/>
      <c r="AS319" s="125"/>
      <c r="AT319" s="125"/>
      <c r="AU319" s="125"/>
      <c r="AV319" s="125"/>
      <c r="AW319" s="125"/>
      <c r="AX319" s="125"/>
      <c r="AY319" s="125"/>
      <c r="AZ319" s="125"/>
      <c r="BA319" s="125"/>
      <c r="BB319" s="125"/>
      <c r="BC319" s="125"/>
      <c r="BD319" s="125"/>
      <c r="BE319" s="125"/>
      <c r="BF319" s="125"/>
      <c r="BG319" s="125"/>
      <c r="BH319" s="125"/>
      <c r="BI319" s="125"/>
      <c r="BJ319" s="125"/>
      <c r="BK319" s="125"/>
      <c r="BL319" s="125"/>
      <c r="BM319" s="125"/>
      <c r="BN319" s="125"/>
      <c r="BO319" s="125"/>
      <c r="BP319" s="125"/>
      <c r="BQ319" s="125"/>
      <c r="BR319" s="125"/>
      <c r="BS319" s="125"/>
      <c r="BT319" s="125"/>
      <c r="BU319" s="125"/>
      <c r="BV319" s="125"/>
    </row>
    <row r="320" spans="1:74" s="126" customFormat="1" ht="38.25" x14ac:dyDescent="0.2">
      <c r="A320" s="199" t="s">
        <v>1117</v>
      </c>
      <c r="B320" s="200" t="s">
        <v>1118</v>
      </c>
      <c r="C320" s="118"/>
      <c r="D320" s="118"/>
      <c r="E320" s="118"/>
      <c r="F320" s="118"/>
      <c r="G320" s="118"/>
      <c r="H320" s="118"/>
      <c r="I320" s="118"/>
      <c r="J320" s="118"/>
      <c r="K320" s="118"/>
      <c r="L320" s="118"/>
      <c r="M320" s="118"/>
      <c r="N320" s="118"/>
      <c r="O320" s="131">
        <f t="shared" si="212"/>
        <v>0</v>
      </c>
      <c r="P320" s="125"/>
      <c r="Q320" s="125"/>
      <c r="R320" s="125"/>
      <c r="S320" s="125"/>
      <c r="T320" s="125"/>
      <c r="U320" s="125"/>
      <c r="V320" s="125"/>
      <c r="W320" s="125"/>
      <c r="X320" s="125"/>
      <c r="Y320" s="125"/>
      <c r="Z320" s="125"/>
      <c r="AA320" s="125"/>
      <c r="AB320" s="125"/>
      <c r="AC320" s="125"/>
      <c r="AD320" s="125"/>
      <c r="AE320" s="125"/>
      <c r="AF320" s="125"/>
      <c r="AG320" s="125"/>
      <c r="AH320" s="125"/>
      <c r="AI320" s="125"/>
      <c r="AJ320" s="125"/>
      <c r="AK320" s="125"/>
      <c r="AL320" s="125"/>
      <c r="AM320" s="125"/>
      <c r="AN320" s="125"/>
      <c r="AO320" s="125"/>
      <c r="AP320" s="125"/>
      <c r="AQ320" s="125"/>
      <c r="AR320" s="125"/>
      <c r="AS320" s="125"/>
      <c r="AT320" s="125"/>
      <c r="AU320" s="125"/>
      <c r="AV320" s="125"/>
      <c r="AW320" s="125"/>
      <c r="AX320" s="125"/>
      <c r="AY320" s="125"/>
      <c r="AZ320" s="125"/>
      <c r="BA320" s="125"/>
      <c r="BB320" s="125"/>
      <c r="BC320" s="125"/>
      <c r="BD320" s="125"/>
      <c r="BE320" s="125"/>
      <c r="BF320" s="125"/>
      <c r="BG320" s="125"/>
      <c r="BH320" s="125"/>
      <c r="BI320" s="125"/>
      <c r="BJ320" s="125"/>
      <c r="BK320" s="125"/>
      <c r="BL320" s="125"/>
      <c r="BM320" s="125"/>
      <c r="BN320" s="125"/>
      <c r="BO320" s="125"/>
      <c r="BP320" s="125"/>
      <c r="BQ320" s="125"/>
      <c r="BR320" s="125"/>
      <c r="BS320" s="125"/>
      <c r="BT320" s="125"/>
      <c r="BU320" s="125"/>
      <c r="BV320" s="125"/>
    </row>
    <row r="321" spans="1:74" s="126" customFormat="1" ht="38.25" x14ac:dyDescent="0.2">
      <c r="A321" s="199" t="s">
        <v>1119</v>
      </c>
      <c r="B321" s="200" t="s">
        <v>1120</v>
      </c>
      <c r="C321" s="118"/>
      <c r="D321" s="118"/>
      <c r="E321" s="118"/>
      <c r="F321" s="118"/>
      <c r="G321" s="118"/>
      <c r="H321" s="118"/>
      <c r="I321" s="118"/>
      <c r="J321" s="118"/>
      <c r="K321" s="118"/>
      <c r="L321" s="118"/>
      <c r="M321" s="118"/>
      <c r="N321" s="118"/>
      <c r="O321" s="131">
        <f t="shared" si="212"/>
        <v>0</v>
      </c>
      <c r="P321" s="125"/>
      <c r="Q321" s="125"/>
      <c r="R321" s="125"/>
      <c r="S321" s="125"/>
      <c r="T321" s="125"/>
      <c r="U321" s="125"/>
      <c r="V321" s="125"/>
      <c r="W321" s="125"/>
      <c r="X321" s="125"/>
      <c r="Y321" s="125"/>
      <c r="Z321" s="125"/>
      <c r="AA321" s="125"/>
      <c r="AB321" s="125"/>
      <c r="AC321" s="125"/>
      <c r="AD321" s="125"/>
      <c r="AE321" s="125"/>
      <c r="AF321" s="125"/>
      <c r="AG321" s="125"/>
      <c r="AH321" s="125"/>
      <c r="AI321" s="125"/>
      <c r="AJ321" s="125"/>
      <c r="AK321" s="125"/>
      <c r="AL321" s="125"/>
      <c r="AM321" s="125"/>
      <c r="AN321" s="125"/>
      <c r="AO321" s="125"/>
      <c r="AP321" s="125"/>
      <c r="AQ321" s="125"/>
      <c r="AR321" s="125"/>
      <c r="AS321" s="125"/>
      <c r="AT321" s="125"/>
      <c r="AU321" s="125"/>
      <c r="AV321" s="125"/>
      <c r="AW321" s="125"/>
      <c r="AX321" s="125"/>
      <c r="AY321" s="125"/>
      <c r="AZ321" s="125"/>
      <c r="BA321" s="125"/>
      <c r="BB321" s="125"/>
      <c r="BC321" s="125"/>
      <c r="BD321" s="125"/>
      <c r="BE321" s="125"/>
      <c r="BF321" s="125"/>
      <c r="BG321" s="125"/>
      <c r="BH321" s="125"/>
      <c r="BI321" s="125"/>
      <c r="BJ321" s="125"/>
      <c r="BK321" s="125"/>
      <c r="BL321" s="125"/>
      <c r="BM321" s="125"/>
      <c r="BN321" s="125"/>
      <c r="BO321" s="125"/>
      <c r="BP321" s="125"/>
      <c r="BQ321" s="125"/>
      <c r="BR321" s="125"/>
      <c r="BS321" s="125"/>
      <c r="BT321" s="125"/>
      <c r="BU321" s="125"/>
      <c r="BV321" s="125"/>
    </row>
    <row r="322" spans="1:74" s="126" customFormat="1" ht="38.25" x14ac:dyDescent="0.2">
      <c r="A322" s="199" t="s">
        <v>1121</v>
      </c>
      <c r="B322" s="200" t="s">
        <v>1122</v>
      </c>
      <c r="C322" s="118"/>
      <c r="D322" s="118"/>
      <c r="E322" s="118"/>
      <c r="F322" s="118"/>
      <c r="G322" s="118"/>
      <c r="H322" s="118"/>
      <c r="I322" s="118"/>
      <c r="J322" s="118"/>
      <c r="K322" s="118"/>
      <c r="L322" s="118"/>
      <c r="M322" s="118"/>
      <c r="N322" s="118"/>
      <c r="O322" s="131">
        <f t="shared" si="212"/>
        <v>0</v>
      </c>
      <c r="P322" s="125"/>
      <c r="Q322" s="125"/>
      <c r="R322" s="125"/>
      <c r="S322" s="125"/>
      <c r="T322" s="125"/>
      <c r="U322" s="125"/>
      <c r="V322" s="125"/>
      <c r="W322" s="125"/>
      <c r="X322" s="125"/>
      <c r="Y322" s="125"/>
      <c r="Z322" s="125"/>
      <c r="AA322" s="125"/>
      <c r="AB322" s="125"/>
      <c r="AC322" s="125"/>
      <c r="AD322" s="125"/>
      <c r="AE322" s="125"/>
      <c r="AF322" s="125"/>
      <c r="AG322" s="125"/>
      <c r="AH322" s="125"/>
      <c r="AI322" s="125"/>
      <c r="AJ322" s="125"/>
      <c r="AK322" s="125"/>
      <c r="AL322" s="125"/>
      <c r="AM322" s="125"/>
      <c r="AN322" s="125"/>
      <c r="AO322" s="125"/>
      <c r="AP322" s="125"/>
      <c r="AQ322" s="125"/>
      <c r="AR322" s="125"/>
      <c r="AS322" s="125"/>
      <c r="AT322" s="125"/>
      <c r="AU322" s="125"/>
      <c r="AV322" s="125"/>
      <c r="AW322" s="125"/>
      <c r="AX322" s="125"/>
      <c r="AY322" s="125"/>
      <c r="AZ322" s="125"/>
      <c r="BA322" s="125"/>
      <c r="BB322" s="125"/>
      <c r="BC322" s="125"/>
      <c r="BD322" s="125"/>
      <c r="BE322" s="125"/>
      <c r="BF322" s="125"/>
      <c r="BG322" s="125"/>
      <c r="BH322" s="125"/>
      <c r="BI322" s="125"/>
      <c r="BJ322" s="125"/>
      <c r="BK322" s="125"/>
      <c r="BL322" s="125"/>
      <c r="BM322" s="125"/>
      <c r="BN322" s="125"/>
      <c r="BO322" s="125"/>
      <c r="BP322" s="125"/>
      <c r="BQ322" s="125"/>
      <c r="BR322" s="125"/>
      <c r="BS322" s="125"/>
      <c r="BT322" s="125"/>
      <c r="BU322" s="125"/>
      <c r="BV322" s="125"/>
    </row>
    <row r="323" spans="1:74" s="126" customFormat="1" ht="38.25" x14ac:dyDescent="0.2">
      <c r="A323" s="199" t="s">
        <v>1123</v>
      </c>
      <c r="B323" s="200" t="s">
        <v>1124</v>
      </c>
      <c r="C323" s="118"/>
      <c r="D323" s="118"/>
      <c r="E323" s="118"/>
      <c r="F323" s="118"/>
      <c r="G323" s="118"/>
      <c r="H323" s="118"/>
      <c r="I323" s="118"/>
      <c r="J323" s="118"/>
      <c r="K323" s="118"/>
      <c r="L323" s="118"/>
      <c r="M323" s="118"/>
      <c r="N323" s="118"/>
      <c r="O323" s="131">
        <f t="shared" si="212"/>
        <v>0</v>
      </c>
      <c r="P323" s="125"/>
      <c r="Q323" s="125"/>
      <c r="R323" s="125"/>
      <c r="S323" s="125"/>
      <c r="T323" s="125"/>
      <c r="U323" s="125"/>
      <c r="V323" s="125"/>
      <c r="W323" s="125"/>
      <c r="X323" s="125"/>
      <c r="Y323" s="125"/>
      <c r="Z323" s="125"/>
      <c r="AA323" s="125"/>
      <c r="AB323" s="125"/>
      <c r="AC323" s="125"/>
      <c r="AD323" s="125"/>
      <c r="AE323" s="125"/>
      <c r="AF323" s="125"/>
      <c r="AG323" s="125"/>
      <c r="AH323" s="125"/>
      <c r="AI323" s="125"/>
      <c r="AJ323" s="125"/>
      <c r="AK323" s="125"/>
      <c r="AL323" s="125"/>
      <c r="AM323" s="125"/>
      <c r="AN323" s="125"/>
      <c r="AO323" s="125"/>
      <c r="AP323" s="125"/>
      <c r="AQ323" s="125"/>
      <c r="AR323" s="125"/>
      <c r="AS323" s="125"/>
      <c r="AT323" s="125"/>
      <c r="AU323" s="125"/>
      <c r="AV323" s="125"/>
      <c r="AW323" s="125"/>
      <c r="AX323" s="125"/>
      <c r="AY323" s="125"/>
      <c r="AZ323" s="125"/>
      <c r="BA323" s="125"/>
      <c r="BB323" s="125"/>
      <c r="BC323" s="125"/>
      <c r="BD323" s="125"/>
      <c r="BE323" s="125"/>
      <c r="BF323" s="125"/>
      <c r="BG323" s="125"/>
      <c r="BH323" s="125"/>
      <c r="BI323" s="125"/>
      <c r="BJ323" s="125"/>
      <c r="BK323" s="125"/>
      <c r="BL323" s="125"/>
      <c r="BM323" s="125"/>
      <c r="BN323" s="125"/>
      <c r="BO323" s="125"/>
      <c r="BP323" s="125"/>
      <c r="BQ323" s="125"/>
      <c r="BR323" s="125"/>
      <c r="BS323" s="125"/>
      <c r="BT323" s="125"/>
      <c r="BU323" s="125"/>
      <c r="BV323" s="125"/>
    </row>
    <row r="324" spans="1:74" s="126" customFormat="1" ht="38.25" x14ac:dyDescent="0.2">
      <c r="A324" s="199" t="s">
        <v>1125</v>
      </c>
      <c r="B324" s="200" t="s">
        <v>1126</v>
      </c>
      <c r="C324" s="118"/>
      <c r="D324" s="118"/>
      <c r="E324" s="118"/>
      <c r="F324" s="118"/>
      <c r="G324" s="118"/>
      <c r="H324" s="118"/>
      <c r="I324" s="118"/>
      <c r="J324" s="118"/>
      <c r="K324" s="118"/>
      <c r="L324" s="118"/>
      <c r="M324" s="118"/>
      <c r="N324" s="118"/>
      <c r="O324" s="131">
        <f t="shared" si="212"/>
        <v>0</v>
      </c>
      <c r="P324" s="125"/>
      <c r="Q324" s="125"/>
      <c r="R324" s="125"/>
      <c r="S324" s="125"/>
      <c r="T324" s="125"/>
      <c r="U324" s="125"/>
      <c r="V324" s="125"/>
      <c r="W324" s="125"/>
      <c r="X324" s="125"/>
      <c r="Y324" s="125"/>
      <c r="Z324" s="125"/>
      <c r="AA324" s="125"/>
      <c r="AB324" s="125"/>
      <c r="AC324" s="125"/>
      <c r="AD324" s="125"/>
      <c r="AE324" s="125"/>
      <c r="AF324" s="125"/>
      <c r="AG324" s="125"/>
      <c r="AH324" s="125"/>
      <c r="AI324" s="125"/>
      <c r="AJ324" s="125"/>
      <c r="AK324" s="125"/>
      <c r="AL324" s="125"/>
      <c r="AM324" s="125"/>
      <c r="AN324" s="125"/>
      <c r="AO324" s="125"/>
      <c r="AP324" s="125"/>
      <c r="AQ324" s="125"/>
      <c r="AR324" s="125"/>
      <c r="AS324" s="125"/>
      <c r="AT324" s="125"/>
      <c r="AU324" s="125"/>
      <c r="AV324" s="125"/>
      <c r="AW324" s="125"/>
      <c r="AX324" s="125"/>
      <c r="AY324" s="125"/>
      <c r="AZ324" s="125"/>
      <c r="BA324" s="125"/>
      <c r="BB324" s="125"/>
      <c r="BC324" s="125"/>
      <c r="BD324" s="125"/>
      <c r="BE324" s="125"/>
      <c r="BF324" s="125"/>
      <c r="BG324" s="125"/>
      <c r="BH324" s="125"/>
      <c r="BI324" s="125"/>
      <c r="BJ324" s="125"/>
      <c r="BK324" s="125"/>
      <c r="BL324" s="125"/>
      <c r="BM324" s="125"/>
      <c r="BN324" s="125"/>
      <c r="BO324" s="125"/>
      <c r="BP324" s="125"/>
      <c r="BQ324" s="125"/>
      <c r="BR324" s="125"/>
      <c r="BS324" s="125"/>
      <c r="BT324" s="125"/>
      <c r="BU324" s="125"/>
      <c r="BV324" s="125"/>
    </row>
    <row r="325" spans="1:74" s="126" customFormat="1" ht="38.25" x14ac:dyDescent="0.2">
      <c r="A325" s="199" t="s">
        <v>1127</v>
      </c>
      <c r="B325" s="200" t="s">
        <v>1128</v>
      </c>
      <c r="C325" s="118"/>
      <c r="D325" s="118"/>
      <c r="E325" s="118"/>
      <c r="F325" s="118"/>
      <c r="G325" s="118"/>
      <c r="H325" s="118"/>
      <c r="I325" s="118"/>
      <c r="J325" s="118"/>
      <c r="K325" s="118"/>
      <c r="L325" s="118"/>
      <c r="M325" s="118"/>
      <c r="N325" s="118"/>
      <c r="O325" s="131">
        <f t="shared" si="212"/>
        <v>0</v>
      </c>
      <c r="P325" s="125"/>
      <c r="Q325" s="125"/>
      <c r="R325" s="125"/>
      <c r="S325" s="125"/>
      <c r="T325" s="125"/>
      <c r="U325" s="125"/>
      <c r="V325" s="125"/>
      <c r="W325" s="125"/>
      <c r="X325" s="125"/>
      <c r="Y325" s="125"/>
      <c r="Z325" s="125"/>
      <c r="AA325" s="125"/>
      <c r="AB325" s="125"/>
      <c r="AC325" s="125"/>
      <c r="AD325" s="125"/>
      <c r="AE325" s="125"/>
      <c r="AF325" s="125"/>
      <c r="AG325" s="125"/>
      <c r="AH325" s="125"/>
      <c r="AI325" s="125"/>
      <c r="AJ325" s="125"/>
      <c r="AK325" s="125"/>
      <c r="AL325" s="125"/>
      <c r="AM325" s="125"/>
      <c r="AN325" s="125"/>
      <c r="AO325" s="125"/>
      <c r="AP325" s="125"/>
      <c r="AQ325" s="125"/>
      <c r="AR325" s="125"/>
      <c r="AS325" s="125"/>
      <c r="AT325" s="125"/>
      <c r="AU325" s="125"/>
      <c r="AV325" s="125"/>
      <c r="AW325" s="125"/>
      <c r="AX325" s="125"/>
      <c r="AY325" s="125"/>
      <c r="AZ325" s="125"/>
      <c r="BA325" s="125"/>
      <c r="BB325" s="125"/>
      <c r="BC325" s="125"/>
      <c r="BD325" s="125"/>
      <c r="BE325" s="125"/>
      <c r="BF325" s="125"/>
      <c r="BG325" s="125"/>
      <c r="BH325" s="125"/>
      <c r="BI325" s="125"/>
      <c r="BJ325" s="125"/>
      <c r="BK325" s="125"/>
      <c r="BL325" s="125"/>
      <c r="BM325" s="125"/>
      <c r="BN325" s="125"/>
      <c r="BO325" s="125"/>
      <c r="BP325" s="125"/>
      <c r="BQ325" s="125"/>
      <c r="BR325" s="125"/>
      <c r="BS325" s="125"/>
      <c r="BT325" s="125"/>
      <c r="BU325" s="125"/>
      <c r="BV325" s="125"/>
    </row>
    <row r="326" spans="1:74" s="126" customFormat="1" ht="38.25" x14ac:dyDescent="0.2">
      <c r="A326" s="199" t="s">
        <v>1129</v>
      </c>
      <c r="B326" s="200" t="s">
        <v>1130</v>
      </c>
      <c r="C326" s="118"/>
      <c r="D326" s="118"/>
      <c r="E326" s="118"/>
      <c r="F326" s="118"/>
      <c r="G326" s="118"/>
      <c r="H326" s="118"/>
      <c r="I326" s="118"/>
      <c r="J326" s="118"/>
      <c r="K326" s="118"/>
      <c r="L326" s="118"/>
      <c r="M326" s="118"/>
      <c r="N326" s="118"/>
      <c r="O326" s="131">
        <f t="shared" si="212"/>
        <v>0</v>
      </c>
      <c r="P326" s="125"/>
      <c r="Q326" s="125"/>
      <c r="R326" s="125"/>
      <c r="S326" s="125"/>
      <c r="T326" s="125"/>
      <c r="U326" s="125"/>
      <c r="V326" s="125"/>
      <c r="W326" s="125"/>
      <c r="X326" s="125"/>
      <c r="Y326" s="125"/>
      <c r="Z326" s="125"/>
      <c r="AA326" s="125"/>
      <c r="AB326" s="125"/>
      <c r="AC326" s="125"/>
      <c r="AD326" s="125"/>
      <c r="AE326" s="125"/>
      <c r="AF326" s="125"/>
      <c r="AG326" s="125"/>
      <c r="AH326" s="125"/>
      <c r="AI326" s="125"/>
      <c r="AJ326" s="125"/>
      <c r="AK326" s="125"/>
      <c r="AL326" s="125"/>
      <c r="AM326" s="125"/>
      <c r="AN326" s="125"/>
      <c r="AO326" s="125"/>
      <c r="AP326" s="125"/>
      <c r="AQ326" s="125"/>
      <c r="AR326" s="125"/>
      <c r="AS326" s="125"/>
      <c r="AT326" s="125"/>
      <c r="AU326" s="125"/>
      <c r="AV326" s="125"/>
      <c r="AW326" s="125"/>
      <c r="AX326" s="125"/>
      <c r="AY326" s="125"/>
      <c r="AZ326" s="125"/>
      <c r="BA326" s="125"/>
      <c r="BB326" s="125"/>
      <c r="BC326" s="125"/>
      <c r="BD326" s="125"/>
      <c r="BE326" s="125"/>
      <c r="BF326" s="125"/>
      <c r="BG326" s="125"/>
      <c r="BH326" s="125"/>
      <c r="BI326" s="125"/>
      <c r="BJ326" s="125"/>
      <c r="BK326" s="125"/>
      <c r="BL326" s="125"/>
      <c r="BM326" s="125"/>
      <c r="BN326" s="125"/>
      <c r="BO326" s="125"/>
      <c r="BP326" s="125"/>
      <c r="BQ326" s="125"/>
      <c r="BR326" s="125"/>
      <c r="BS326" s="125"/>
      <c r="BT326" s="125"/>
      <c r="BU326" s="125"/>
      <c r="BV326" s="125"/>
    </row>
    <row r="327" spans="1:74" s="126" customFormat="1" ht="38.25" x14ac:dyDescent="0.2">
      <c r="A327" s="199" t="s">
        <v>1131</v>
      </c>
      <c r="B327" s="200" t="s">
        <v>1132</v>
      </c>
      <c r="C327" s="118"/>
      <c r="D327" s="118"/>
      <c r="E327" s="118"/>
      <c r="F327" s="118"/>
      <c r="G327" s="118"/>
      <c r="H327" s="118"/>
      <c r="I327" s="118"/>
      <c r="J327" s="118"/>
      <c r="K327" s="118"/>
      <c r="L327" s="118"/>
      <c r="M327" s="118"/>
      <c r="N327" s="118"/>
      <c r="O327" s="131">
        <f t="shared" si="212"/>
        <v>0</v>
      </c>
      <c r="P327" s="125"/>
      <c r="Q327" s="125"/>
      <c r="R327" s="125"/>
      <c r="S327" s="125"/>
      <c r="T327" s="125"/>
      <c r="U327" s="125"/>
      <c r="V327" s="125"/>
      <c r="W327" s="125"/>
      <c r="X327" s="125"/>
      <c r="Y327" s="125"/>
      <c r="Z327" s="125"/>
      <c r="AA327" s="125"/>
      <c r="AB327" s="125"/>
      <c r="AC327" s="125"/>
      <c r="AD327" s="125"/>
      <c r="AE327" s="125"/>
      <c r="AF327" s="125"/>
      <c r="AG327" s="125"/>
      <c r="AH327" s="125"/>
      <c r="AI327" s="125"/>
      <c r="AJ327" s="125"/>
      <c r="AK327" s="125"/>
      <c r="AL327" s="125"/>
      <c r="AM327" s="125"/>
      <c r="AN327" s="125"/>
      <c r="AO327" s="125"/>
      <c r="AP327" s="125"/>
      <c r="AQ327" s="125"/>
      <c r="AR327" s="125"/>
      <c r="AS327" s="125"/>
      <c r="AT327" s="125"/>
      <c r="AU327" s="125"/>
      <c r="AV327" s="125"/>
      <c r="AW327" s="125"/>
      <c r="AX327" s="125"/>
      <c r="AY327" s="125"/>
      <c r="AZ327" s="125"/>
      <c r="BA327" s="125"/>
      <c r="BB327" s="125"/>
      <c r="BC327" s="125"/>
      <c r="BD327" s="125"/>
      <c r="BE327" s="125"/>
      <c r="BF327" s="125"/>
      <c r="BG327" s="125"/>
      <c r="BH327" s="125"/>
      <c r="BI327" s="125"/>
      <c r="BJ327" s="125"/>
      <c r="BK327" s="125"/>
      <c r="BL327" s="125"/>
      <c r="BM327" s="125"/>
      <c r="BN327" s="125"/>
      <c r="BO327" s="125"/>
      <c r="BP327" s="125"/>
      <c r="BQ327" s="125"/>
      <c r="BR327" s="125"/>
      <c r="BS327" s="125"/>
      <c r="BT327" s="125"/>
      <c r="BU327" s="125"/>
      <c r="BV327" s="125"/>
    </row>
    <row r="328" spans="1:74" s="126" customFormat="1" ht="38.25" x14ac:dyDescent="0.2">
      <c r="A328" s="199" t="s">
        <v>1133</v>
      </c>
      <c r="B328" s="200" t="s">
        <v>1134</v>
      </c>
      <c r="C328" s="118"/>
      <c r="D328" s="118"/>
      <c r="E328" s="118"/>
      <c r="F328" s="118"/>
      <c r="G328" s="118"/>
      <c r="H328" s="118"/>
      <c r="I328" s="118"/>
      <c r="J328" s="118"/>
      <c r="K328" s="118"/>
      <c r="L328" s="118"/>
      <c r="M328" s="118"/>
      <c r="N328" s="118"/>
      <c r="O328" s="131">
        <f t="shared" si="212"/>
        <v>0</v>
      </c>
      <c r="P328" s="125"/>
      <c r="Q328" s="125"/>
      <c r="R328" s="125"/>
      <c r="S328" s="125"/>
      <c r="T328" s="125"/>
      <c r="U328" s="125"/>
      <c r="V328" s="125"/>
      <c r="W328" s="125"/>
      <c r="X328" s="125"/>
      <c r="Y328" s="125"/>
      <c r="Z328" s="125"/>
      <c r="AA328" s="125"/>
      <c r="AB328" s="125"/>
      <c r="AC328" s="125"/>
      <c r="AD328" s="125"/>
      <c r="AE328" s="125"/>
      <c r="AF328" s="125"/>
      <c r="AG328" s="125"/>
      <c r="AH328" s="125"/>
      <c r="AI328" s="125"/>
      <c r="AJ328" s="125"/>
      <c r="AK328" s="125"/>
      <c r="AL328" s="125"/>
      <c r="AM328" s="125"/>
      <c r="AN328" s="125"/>
      <c r="AO328" s="125"/>
      <c r="AP328" s="125"/>
      <c r="AQ328" s="125"/>
      <c r="AR328" s="125"/>
      <c r="AS328" s="125"/>
      <c r="AT328" s="125"/>
      <c r="AU328" s="125"/>
      <c r="AV328" s="125"/>
      <c r="AW328" s="125"/>
      <c r="AX328" s="125"/>
      <c r="AY328" s="125"/>
      <c r="AZ328" s="125"/>
      <c r="BA328" s="125"/>
      <c r="BB328" s="125"/>
      <c r="BC328" s="125"/>
      <c r="BD328" s="125"/>
      <c r="BE328" s="125"/>
      <c r="BF328" s="125"/>
      <c r="BG328" s="125"/>
      <c r="BH328" s="125"/>
      <c r="BI328" s="125"/>
      <c r="BJ328" s="125"/>
      <c r="BK328" s="125"/>
      <c r="BL328" s="125"/>
      <c r="BM328" s="125"/>
      <c r="BN328" s="125"/>
      <c r="BO328" s="125"/>
      <c r="BP328" s="125"/>
      <c r="BQ328" s="125"/>
      <c r="BR328" s="125"/>
      <c r="BS328" s="125"/>
      <c r="BT328" s="125"/>
      <c r="BU328" s="125"/>
      <c r="BV328" s="125"/>
    </row>
    <row r="329" spans="1:74" s="126" customFormat="1" ht="38.25" x14ac:dyDescent="0.2">
      <c r="A329" s="199" t="s">
        <v>1135</v>
      </c>
      <c r="B329" s="200" t="s">
        <v>1136</v>
      </c>
      <c r="C329" s="118"/>
      <c r="D329" s="118"/>
      <c r="E329" s="118"/>
      <c r="F329" s="118"/>
      <c r="G329" s="118"/>
      <c r="H329" s="118"/>
      <c r="I329" s="118"/>
      <c r="J329" s="118"/>
      <c r="K329" s="118"/>
      <c r="L329" s="118"/>
      <c r="M329" s="118"/>
      <c r="N329" s="118"/>
      <c r="O329" s="131">
        <f t="shared" si="212"/>
        <v>0</v>
      </c>
      <c r="P329" s="125"/>
      <c r="Q329" s="125"/>
      <c r="R329" s="125"/>
      <c r="S329" s="125"/>
      <c r="T329" s="125"/>
      <c r="U329" s="125"/>
      <c r="V329" s="125"/>
      <c r="W329" s="125"/>
      <c r="X329" s="125"/>
      <c r="Y329" s="125"/>
      <c r="Z329" s="125"/>
      <c r="AA329" s="125"/>
      <c r="AB329" s="125"/>
      <c r="AC329" s="125"/>
      <c r="AD329" s="125"/>
      <c r="AE329" s="125"/>
      <c r="AF329" s="125"/>
      <c r="AG329" s="125"/>
      <c r="AH329" s="125"/>
      <c r="AI329" s="125"/>
      <c r="AJ329" s="125"/>
      <c r="AK329" s="125"/>
      <c r="AL329" s="125"/>
      <c r="AM329" s="125"/>
      <c r="AN329" s="125"/>
      <c r="AO329" s="125"/>
      <c r="AP329" s="125"/>
      <c r="AQ329" s="125"/>
      <c r="AR329" s="125"/>
      <c r="AS329" s="125"/>
      <c r="AT329" s="125"/>
      <c r="AU329" s="125"/>
      <c r="AV329" s="125"/>
      <c r="AW329" s="125"/>
      <c r="AX329" s="125"/>
      <c r="AY329" s="125"/>
      <c r="AZ329" s="125"/>
      <c r="BA329" s="125"/>
      <c r="BB329" s="125"/>
      <c r="BC329" s="125"/>
      <c r="BD329" s="125"/>
      <c r="BE329" s="125"/>
      <c r="BF329" s="125"/>
      <c r="BG329" s="125"/>
      <c r="BH329" s="125"/>
      <c r="BI329" s="125"/>
      <c r="BJ329" s="125"/>
      <c r="BK329" s="125"/>
      <c r="BL329" s="125"/>
      <c r="BM329" s="125"/>
      <c r="BN329" s="125"/>
      <c r="BO329" s="125"/>
      <c r="BP329" s="125"/>
      <c r="BQ329" s="125"/>
      <c r="BR329" s="125"/>
      <c r="BS329" s="125"/>
      <c r="BT329" s="125"/>
      <c r="BU329" s="125"/>
      <c r="BV329" s="125"/>
    </row>
    <row r="330" spans="1:74" s="126" customFormat="1" ht="38.25" x14ac:dyDescent="0.2">
      <c r="A330" s="199" t="s">
        <v>1137</v>
      </c>
      <c r="B330" s="200" t="s">
        <v>1138</v>
      </c>
      <c r="C330" s="118"/>
      <c r="D330" s="118"/>
      <c r="E330" s="118"/>
      <c r="F330" s="118"/>
      <c r="G330" s="118"/>
      <c r="H330" s="118"/>
      <c r="I330" s="118"/>
      <c r="J330" s="118"/>
      <c r="K330" s="118"/>
      <c r="L330" s="118"/>
      <c r="M330" s="118"/>
      <c r="N330" s="118"/>
      <c r="O330" s="131">
        <f t="shared" si="212"/>
        <v>0</v>
      </c>
      <c r="P330" s="125"/>
      <c r="Q330" s="125"/>
      <c r="R330" s="125"/>
      <c r="S330" s="125"/>
      <c r="T330" s="125"/>
      <c r="U330" s="125"/>
      <c r="V330" s="125"/>
      <c r="W330" s="125"/>
      <c r="X330" s="125"/>
      <c r="Y330" s="125"/>
      <c r="Z330" s="125"/>
      <c r="AA330" s="125"/>
      <c r="AB330" s="125"/>
      <c r="AC330" s="125"/>
      <c r="AD330" s="125"/>
      <c r="AE330" s="125"/>
      <c r="AF330" s="125"/>
      <c r="AG330" s="125"/>
      <c r="AH330" s="125"/>
      <c r="AI330" s="125"/>
      <c r="AJ330" s="125"/>
      <c r="AK330" s="125"/>
      <c r="AL330" s="125"/>
      <c r="AM330" s="125"/>
      <c r="AN330" s="125"/>
      <c r="AO330" s="125"/>
      <c r="AP330" s="125"/>
      <c r="AQ330" s="125"/>
      <c r="AR330" s="125"/>
      <c r="AS330" s="125"/>
      <c r="AT330" s="125"/>
      <c r="AU330" s="125"/>
      <c r="AV330" s="125"/>
      <c r="AW330" s="125"/>
      <c r="AX330" s="125"/>
      <c r="AY330" s="125"/>
      <c r="AZ330" s="125"/>
      <c r="BA330" s="125"/>
      <c r="BB330" s="125"/>
      <c r="BC330" s="125"/>
      <c r="BD330" s="125"/>
      <c r="BE330" s="125"/>
      <c r="BF330" s="125"/>
      <c r="BG330" s="125"/>
      <c r="BH330" s="125"/>
      <c r="BI330" s="125"/>
      <c r="BJ330" s="125"/>
      <c r="BK330" s="125"/>
      <c r="BL330" s="125"/>
      <c r="BM330" s="125"/>
      <c r="BN330" s="125"/>
      <c r="BO330" s="125"/>
      <c r="BP330" s="125"/>
      <c r="BQ330" s="125"/>
      <c r="BR330" s="125"/>
      <c r="BS330" s="125"/>
      <c r="BT330" s="125"/>
      <c r="BU330" s="125"/>
      <c r="BV330" s="125"/>
    </row>
    <row r="331" spans="1:74" s="126" customFormat="1" ht="38.25" x14ac:dyDescent="0.2">
      <c r="A331" s="199" t="s">
        <v>1139</v>
      </c>
      <c r="B331" s="200" t="s">
        <v>1140</v>
      </c>
      <c r="C331" s="118"/>
      <c r="D331" s="118"/>
      <c r="E331" s="118"/>
      <c r="F331" s="118"/>
      <c r="G331" s="118"/>
      <c r="H331" s="118"/>
      <c r="I331" s="118"/>
      <c r="J331" s="118"/>
      <c r="K331" s="118"/>
      <c r="L331" s="118"/>
      <c r="M331" s="118"/>
      <c r="N331" s="118"/>
      <c r="O331" s="131">
        <f t="shared" si="212"/>
        <v>0</v>
      </c>
      <c r="P331" s="125"/>
      <c r="Q331" s="125"/>
      <c r="R331" s="125"/>
      <c r="S331" s="125"/>
      <c r="T331" s="125"/>
      <c r="U331" s="125"/>
      <c r="V331" s="125"/>
      <c r="W331" s="125"/>
      <c r="X331" s="125"/>
      <c r="Y331" s="125"/>
      <c r="Z331" s="125"/>
      <c r="AA331" s="125"/>
      <c r="AB331" s="125"/>
      <c r="AC331" s="125"/>
      <c r="AD331" s="125"/>
      <c r="AE331" s="125"/>
      <c r="AF331" s="125"/>
      <c r="AG331" s="125"/>
      <c r="AH331" s="125"/>
      <c r="AI331" s="125"/>
      <c r="AJ331" s="125"/>
      <c r="AK331" s="125"/>
      <c r="AL331" s="125"/>
      <c r="AM331" s="125"/>
      <c r="AN331" s="125"/>
      <c r="AO331" s="125"/>
      <c r="AP331" s="125"/>
      <c r="AQ331" s="125"/>
      <c r="AR331" s="125"/>
      <c r="AS331" s="125"/>
      <c r="AT331" s="125"/>
      <c r="AU331" s="125"/>
      <c r="AV331" s="125"/>
      <c r="AW331" s="125"/>
      <c r="AX331" s="125"/>
      <c r="AY331" s="125"/>
      <c r="AZ331" s="125"/>
      <c r="BA331" s="125"/>
      <c r="BB331" s="125"/>
      <c r="BC331" s="125"/>
      <c r="BD331" s="125"/>
      <c r="BE331" s="125"/>
      <c r="BF331" s="125"/>
      <c r="BG331" s="125"/>
      <c r="BH331" s="125"/>
      <c r="BI331" s="125"/>
      <c r="BJ331" s="125"/>
      <c r="BK331" s="125"/>
      <c r="BL331" s="125"/>
      <c r="BM331" s="125"/>
      <c r="BN331" s="125"/>
      <c r="BO331" s="125"/>
      <c r="BP331" s="125"/>
      <c r="BQ331" s="125"/>
      <c r="BR331" s="125"/>
      <c r="BS331" s="125"/>
      <c r="BT331" s="125"/>
      <c r="BU331" s="125"/>
      <c r="BV331" s="125"/>
    </row>
    <row r="332" spans="1:74" s="126" customFormat="1" ht="25.5" x14ac:dyDescent="0.2">
      <c r="A332" s="199" t="s">
        <v>1141</v>
      </c>
      <c r="B332" s="200" t="s">
        <v>1142</v>
      </c>
      <c r="C332" s="118"/>
      <c r="D332" s="118"/>
      <c r="E332" s="118"/>
      <c r="F332" s="118"/>
      <c r="G332" s="118"/>
      <c r="H332" s="118"/>
      <c r="I332" s="118"/>
      <c r="J332" s="118"/>
      <c r="K332" s="118"/>
      <c r="L332" s="118"/>
      <c r="M332" s="118"/>
      <c r="N332" s="118"/>
      <c r="O332" s="131">
        <f t="shared" si="212"/>
        <v>0</v>
      </c>
      <c r="P332" s="125"/>
      <c r="Q332" s="125"/>
      <c r="R332" s="125"/>
      <c r="S332" s="125"/>
      <c r="T332" s="125"/>
      <c r="U332" s="125"/>
      <c r="V332" s="125"/>
      <c r="W332" s="125"/>
      <c r="X332" s="125"/>
      <c r="Y332" s="125"/>
      <c r="Z332" s="125"/>
      <c r="AA332" s="125"/>
      <c r="AB332" s="125"/>
      <c r="AC332" s="125"/>
      <c r="AD332" s="125"/>
      <c r="AE332" s="125"/>
      <c r="AF332" s="125"/>
      <c r="AG332" s="125"/>
      <c r="AH332" s="125"/>
      <c r="AI332" s="125"/>
      <c r="AJ332" s="125"/>
      <c r="AK332" s="125"/>
      <c r="AL332" s="125"/>
      <c r="AM332" s="125"/>
      <c r="AN332" s="125"/>
      <c r="AO332" s="125"/>
      <c r="AP332" s="125"/>
      <c r="AQ332" s="125"/>
      <c r="AR332" s="125"/>
      <c r="AS332" s="125"/>
      <c r="AT332" s="125"/>
      <c r="AU332" s="125"/>
      <c r="AV332" s="125"/>
      <c r="AW332" s="125"/>
      <c r="AX332" s="125"/>
      <c r="AY332" s="125"/>
      <c r="AZ332" s="125"/>
      <c r="BA332" s="125"/>
      <c r="BB332" s="125"/>
      <c r="BC332" s="125"/>
      <c r="BD332" s="125"/>
      <c r="BE332" s="125"/>
      <c r="BF332" s="125"/>
      <c r="BG332" s="125"/>
      <c r="BH332" s="125"/>
      <c r="BI332" s="125"/>
      <c r="BJ332" s="125"/>
      <c r="BK332" s="125"/>
      <c r="BL332" s="125"/>
      <c r="BM332" s="125"/>
      <c r="BN332" s="125"/>
      <c r="BO332" s="125"/>
      <c r="BP332" s="125"/>
      <c r="BQ332" s="125"/>
      <c r="BR332" s="125"/>
      <c r="BS332" s="125"/>
      <c r="BT332" s="125"/>
      <c r="BU332" s="125"/>
      <c r="BV332" s="125"/>
    </row>
    <row r="333" spans="1:74" s="126" customFormat="1" ht="38.25" x14ac:dyDescent="0.2">
      <c r="A333" s="199" t="s">
        <v>1143</v>
      </c>
      <c r="B333" s="200" t="s">
        <v>1144</v>
      </c>
      <c r="C333" s="118"/>
      <c r="D333" s="118"/>
      <c r="E333" s="118"/>
      <c r="F333" s="118"/>
      <c r="G333" s="118"/>
      <c r="H333" s="118"/>
      <c r="I333" s="118"/>
      <c r="J333" s="118"/>
      <c r="K333" s="118"/>
      <c r="L333" s="118"/>
      <c r="M333" s="118"/>
      <c r="N333" s="118"/>
      <c r="O333" s="131">
        <f t="shared" si="212"/>
        <v>0</v>
      </c>
      <c r="P333" s="125"/>
      <c r="Q333" s="125"/>
      <c r="R333" s="125"/>
      <c r="S333" s="125"/>
      <c r="T333" s="125"/>
      <c r="U333" s="125"/>
      <c r="V333" s="125"/>
      <c r="W333" s="125"/>
      <c r="X333" s="125"/>
      <c r="Y333" s="125"/>
      <c r="Z333" s="125"/>
      <c r="AA333" s="125"/>
      <c r="AB333" s="125"/>
      <c r="AC333" s="125"/>
      <c r="AD333" s="125"/>
      <c r="AE333" s="125"/>
      <c r="AF333" s="125"/>
      <c r="AG333" s="125"/>
      <c r="AH333" s="125"/>
      <c r="AI333" s="125"/>
      <c r="AJ333" s="125"/>
      <c r="AK333" s="125"/>
      <c r="AL333" s="125"/>
      <c r="AM333" s="125"/>
      <c r="AN333" s="125"/>
      <c r="AO333" s="125"/>
      <c r="AP333" s="125"/>
      <c r="AQ333" s="125"/>
      <c r="AR333" s="125"/>
      <c r="AS333" s="125"/>
      <c r="AT333" s="125"/>
      <c r="AU333" s="125"/>
      <c r="AV333" s="125"/>
      <c r="AW333" s="125"/>
      <c r="AX333" s="125"/>
      <c r="AY333" s="125"/>
      <c r="AZ333" s="125"/>
      <c r="BA333" s="125"/>
      <c r="BB333" s="125"/>
      <c r="BC333" s="125"/>
      <c r="BD333" s="125"/>
      <c r="BE333" s="125"/>
      <c r="BF333" s="125"/>
      <c r="BG333" s="125"/>
      <c r="BH333" s="125"/>
      <c r="BI333" s="125"/>
      <c r="BJ333" s="125"/>
      <c r="BK333" s="125"/>
      <c r="BL333" s="125"/>
      <c r="BM333" s="125"/>
      <c r="BN333" s="125"/>
      <c r="BO333" s="125"/>
      <c r="BP333" s="125"/>
      <c r="BQ333" s="125"/>
      <c r="BR333" s="125"/>
      <c r="BS333" s="125"/>
      <c r="BT333" s="125"/>
      <c r="BU333" s="125"/>
      <c r="BV333" s="125"/>
    </row>
    <row r="334" spans="1:74" s="126" customFormat="1" ht="38.25" x14ac:dyDescent="0.2">
      <c r="A334" s="199" t="s">
        <v>1145</v>
      </c>
      <c r="B334" s="200" t="s">
        <v>1146</v>
      </c>
      <c r="C334" s="118"/>
      <c r="D334" s="118"/>
      <c r="E334" s="118"/>
      <c r="F334" s="118"/>
      <c r="G334" s="118"/>
      <c r="H334" s="118"/>
      <c r="I334" s="118"/>
      <c r="J334" s="118"/>
      <c r="K334" s="118"/>
      <c r="L334" s="118"/>
      <c r="M334" s="118"/>
      <c r="N334" s="118"/>
      <c r="O334" s="131">
        <f t="shared" si="212"/>
        <v>0</v>
      </c>
      <c r="P334" s="125"/>
      <c r="Q334" s="125"/>
      <c r="R334" s="125"/>
      <c r="S334" s="125"/>
      <c r="T334" s="125"/>
      <c r="U334" s="125"/>
      <c r="V334" s="125"/>
      <c r="W334" s="125"/>
      <c r="X334" s="125"/>
      <c r="Y334" s="125"/>
      <c r="Z334" s="125"/>
      <c r="AA334" s="125"/>
      <c r="AB334" s="125"/>
      <c r="AC334" s="125"/>
      <c r="AD334" s="125"/>
      <c r="AE334" s="125"/>
      <c r="AF334" s="125"/>
      <c r="AG334" s="125"/>
      <c r="AH334" s="125"/>
      <c r="AI334" s="125"/>
      <c r="AJ334" s="125"/>
      <c r="AK334" s="125"/>
      <c r="AL334" s="125"/>
      <c r="AM334" s="125"/>
      <c r="AN334" s="125"/>
      <c r="AO334" s="125"/>
      <c r="AP334" s="125"/>
      <c r="AQ334" s="125"/>
      <c r="AR334" s="125"/>
      <c r="AS334" s="125"/>
      <c r="AT334" s="125"/>
      <c r="AU334" s="125"/>
      <c r="AV334" s="125"/>
      <c r="AW334" s="125"/>
      <c r="AX334" s="125"/>
      <c r="AY334" s="125"/>
      <c r="AZ334" s="125"/>
      <c r="BA334" s="125"/>
      <c r="BB334" s="125"/>
      <c r="BC334" s="125"/>
      <c r="BD334" s="125"/>
      <c r="BE334" s="125"/>
      <c r="BF334" s="125"/>
      <c r="BG334" s="125"/>
      <c r="BH334" s="125"/>
      <c r="BI334" s="125"/>
      <c r="BJ334" s="125"/>
      <c r="BK334" s="125"/>
      <c r="BL334" s="125"/>
      <c r="BM334" s="125"/>
      <c r="BN334" s="125"/>
      <c r="BO334" s="125"/>
      <c r="BP334" s="125"/>
      <c r="BQ334" s="125"/>
      <c r="BR334" s="125"/>
      <c r="BS334" s="125"/>
      <c r="BT334" s="125"/>
      <c r="BU334" s="125"/>
      <c r="BV334" s="125"/>
    </row>
    <row r="335" spans="1:74" s="126" customFormat="1" ht="38.25" x14ac:dyDescent="0.2">
      <c r="A335" s="199" t="s">
        <v>1147</v>
      </c>
      <c r="B335" s="200" t="s">
        <v>1148</v>
      </c>
      <c r="C335" s="118"/>
      <c r="D335" s="118"/>
      <c r="E335" s="118"/>
      <c r="F335" s="118"/>
      <c r="G335" s="118"/>
      <c r="H335" s="118"/>
      <c r="I335" s="118"/>
      <c r="J335" s="118"/>
      <c r="K335" s="118"/>
      <c r="L335" s="118"/>
      <c r="M335" s="118"/>
      <c r="N335" s="118"/>
      <c r="O335" s="131">
        <f t="shared" si="212"/>
        <v>0</v>
      </c>
      <c r="P335" s="125"/>
      <c r="Q335" s="125"/>
      <c r="R335" s="125"/>
      <c r="S335" s="125"/>
      <c r="T335" s="125"/>
      <c r="U335" s="125"/>
      <c r="V335" s="125"/>
      <c r="W335" s="125"/>
      <c r="X335" s="125"/>
      <c r="Y335" s="125"/>
      <c r="Z335" s="125"/>
      <c r="AA335" s="125"/>
      <c r="AB335" s="125"/>
      <c r="AC335" s="125"/>
      <c r="AD335" s="125"/>
      <c r="AE335" s="125"/>
      <c r="AF335" s="125"/>
      <c r="AG335" s="125"/>
      <c r="AH335" s="125"/>
      <c r="AI335" s="125"/>
      <c r="AJ335" s="125"/>
      <c r="AK335" s="125"/>
      <c r="AL335" s="125"/>
      <c r="AM335" s="125"/>
      <c r="AN335" s="125"/>
      <c r="AO335" s="125"/>
      <c r="AP335" s="125"/>
      <c r="AQ335" s="125"/>
      <c r="AR335" s="125"/>
      <c r="AS335" s="125"/>
      <c r="AT335" s="125"/>
      <c r="AU335" s="125"/>
      <c r="AV335" s="125"/>
      <c r="AW335" s="125"/>
      <c r="AX335" s="125"/>
      <c r="AY335" s="125"/>
      <c r="AZ335" s="125"/>
      <c r="BA335" s="125"/>
      <c r="BB335" s="125"/>
      <c r="BC335" s="125"/>
      <c r="BD335" s="125"/>
      <c r="BE335" s="125"/>
      <c r="BF335" s="125"/>
      <c r="BG335" s="125"/>
      <c r="BH335" s="125"/>
      <c r="BI335" s="125"/>
      <c r="BJ335" s="125"/>
      <c r="BK335" s="125"/>
      <c r="BL335" s="125"/>
      <c r="BM335" s="125"/>
      <c r="BN335" s="125"/>
      <c r="BO335" s="125"/>
      <c r="BP335" s="125"/>
      <c r="BQ335" s="125"/>
      <c r="BR335" s="125"/>
      <c r="BS335" s="125"/>
      <c r="BT335" s="125"/>
      <c r="BU335" s="125"/>
      <c r="BV335" s="125"/>
    </row>
    <row r="336" spans="1:74" s="126" customFormat="1" ht="38.25" x14ac:dyDescent="0.2">
      <c r="A336" s="199" t="s">
        <v>1149</v>
      </c>
      <c r="B336" s="200" t="s">
        <v>1150</v>
      </c>
      <c r="C336" s="118"/>
      <c r="D336" s="118"/>
      <c r="E336" s="118"/>
      <c r="F336" s="118"/>
      <c r="G336" s="118"/>
      <c r="H336" s="118"/>
      <c r="I336" s="118"/>
      <c r="J336" s="118"/>
      <c r="K336" s="118"/>
      <c r="L336" s="118"/>
      <c r="M336" s="118"/>
      <c r="N336" s="118"/>
      <c r="O336" s="131">
        <f t="shared" si="212"/>
        <v>0</v>
      </c>
      <c r="P336" s="125"/>
      <c r="Q336" s="125"/>
      <c r="R336" s="125"/>
      <c r="S336" s="125"/>
      <c r="T336" s="125"/>
      <c r="U336" s="125"/>
      <c r="V336" s="125"/>
      <c r="W336" s="125"/>
      <c r="X336" s="125"/>
      <c r="Y336" s="125"/>
      <c r="Z336" s="125"/>
      <c r="AA336" s="125"/>
      <c r="AB336" s="125"/>
      <c r="AC336" s="125"/>
      <c r="AD336" s="125"/>
      <c r="AE336" s="125"/>
      <c r="AF336" s="125"/>
      <c r="AG336" s="125"/>
      <c r="AH336" s="125"/>
      <c r="AI336" s="125"/>
      <c r="AJ336" s="125"/>
      <c r="AK336" s="125"/>
      <c r="AL336" s="125"/>
      <c r="AM336" s="125"/>
      <c r="AN336" s="125"/>
      <c r="AO336" s="125"/>
      <c r="AP336" s="125"/>
      <c r="AQ336" s="125"/>
      <c r="AR336" s="125"/>
      <c r="AS336" s="125"/>
      <c r="AT336" s="125"/>
      <c r="AU336" s="125"/>
      <c r="AV336" s="125"/>
      <c r="AW336" s="125"/>
      <c r="AX336" s="125"/>
      <c r="AY336" s="125"/>
      <c r="AZ336" s="125"/>
      <c r="BA336" s="125"/>
      <c r="BB336" s="125"/>
      <c r="BC336" s="125"/>
      <c r="BD336" s="125"/>
      <c r="BE336" s="125"/>
      <c r="BF336" s="125"/>
      <c r="BG336" s="125"/>
      <c r="BH336" s="125"/>
      <c r="BI336" s="125"/>
      <c r="BJ336" s="125"/>
      <c r="BK336" s="125"/>
      <c r="BL336" s="125"/>
      <c r="BM336" s="125"/>
      <c r="BN336" s="125"/>
      <c r="BO336" s="125"/>
      <c r="BP336" s="125"/>
      <c r="BQ336" s="125"/>
      <c r="BR336" s="125"/>
      <c r="BS336" s="125"/>
      <c r="BT336" s="125"/>
      <c r="BU336" s="125"/>
      <c r="BV336" s="125"/>
    </row>
    <row r="337" spans="1:74" s="126" customFormat="1" ht="38.25" x14ac:dyDescent="0.2">
      <c r="A337" s="199" t="s">
        <v>1151</v>
      </c>
      <c r="B337" s="200" t="s">
        <v>1152</v>
      </c>
      <c r="C337" s="118"/>
      <c r="D337" s="118"/>
      <c r="E337" s="118"/>
      <c r="F337" s="118"/>
      <c r="G337" s="118"/>
      <c r="H337" s="118"/>
      <c r="I337" s="118"/>
      <c r="J337" s="118"/>
      <c r="K337" s="118"/>
      <c r="L337" s="118"/>
      <c r="M337" s="118"/>
      <c r="N337" s="118"/>
      <c r="O337" s="131">
        <f t="shared" si="212"/>
        <v>0</v>
      </c>
      <c r="P337" s="125"/>
      <c r="Q337" s="125"/>
      <c r="R337" s="125"/>
      <c r="S337" s="125"/>
      <c r="T337" s="125"/>
      <c r="U337" s="125"/>
      <c r="V337" s="125"/>
      <c r="W337" s="125"/>
      <c r="X337" s="125"/>
      <c r="Y337" s="125"/>
      <c r="Z337" s="125"/>
      <c r="AA337" s="125"/>
      <c r="AB337" s="125"/>
      <c r="AC337" s="125"/>
      <c r="AD337" s="125"/>
      <c r="AE337" s="125"/>
      <c r="AF337" s="125"/>
      <c r="AG337" s="125"/>
      <c r="AH337" s="125"/>
      <c r="AI337" s="125"/>
      <c r="AJ337" s="125"/>
      <c r="AK337" s="125"/>
      <c r="AL337" s="125"/>
      <c r="AM337" s="125"/>
      <c r="AN337" s="125"/>
      <c r="AO337" s="125"/>
      <c r="AP337" s="125"/>
      <c r="AQ337" s="125"/>
      <c r="AR337" s="125"/>
      <c r="AS337" s="125"/>
      <c r="AT337" s="125"/>
      <c r="AU337" s="125"/>
      <c r="AV337" s="125"/>
      <c r="AW337" s="125"/>
      <c r="AX337" s="125"/>
      <c r="AY337" s="125"/>
      <c r="AZ337" s="125"/>
      <c r="BA337" s="125"/>
      <c r="BB337" s="125"/>
      <c r="BC337" s="125"/>
      <c r="BD337" s="125"/>
      <c r="BE337" s="125"/>
      <c r="BF337" s="125"/>
      <c r="BG337" s="125"/>
      <c r="BH337" s="125"/>
      <c r="BI337" s="125"/>
      <c r="BJ337" s="125"/>
      <c r="BK337" s="125"/>
      <c r="BL337" s="125"/>
      <c r="BM337" s="125"/>
      <c r="BN337" s="125"/>
      <c r="BO337" s="125"/>
      <c r="BP337" s="125"/>
      <c r="BQ337" s="125"/>
      <c r="BR337" s="125"/>
      <c r="BS337" s="125"/>
      <c r="BT337" s="125"/>
      <c r="BU337" s="125"/>
      <c r="BV337" s="125"/>
    </row>
    <row r="338" spans="1:74" s="126" customFormat="1" ht="38.25" x14ac:dyDescent="0.2">
      <c r="A338" s="199" t="s">
        <v>1153</v>
      </c>
      <c r="B338" s="200" t="s">
        <v>1154</v>
      </c>
      <c r="C338" s="118"/>
      <c r="D338" s="118"/>
      <c r="E338" s="118"/>
      <c r="F338" s="118"/>
      <c r="G338" s="118"/>
      <c r="H338" s="118"/>
      <c r="I338" s="118"/>
      <c r="J338" s="118"/>
      <c r="K338" s="118"/>
      <c r="L338" s="118"/>
      <c r="M338" s="118"/>
      <c r="N338" s="118"/>
      <c r="O338" s="131">
        <f t="shared" si="212"/>
        <v>0</v>
      </c>
      <c r="P338" s="125"/>
      <c r="Q338" s="125"/>
      <c r="R338" s="125"/>
      <c r="S338" s="125"/>
      <c r="T338" s="125"/>
      <c r="U338" s="125"/>
      <c r="V338" s="125"/>
      <c r="W338" s="125"/>
      <c r="X338" s="125"/>
      <c r="Y338" s="125"/>
      <c r="Z338" s="125"/>
      <c r="AA338" s="125"/>
      <c r="AB338" s="125"/>
      <c r="AC338" s="125"/>
      <c r="AD338" s="125"/>
      <c r="AE338" s="125"/>
      <c r="AF338" s="125"/>
      <c r="AG338" s="125"/>
      <c r="AH338" s="125"/>
      <c r="AI338" s="125"/>
      <c r="AJ338" s="125"/>
      <c r="AK338" s="125"/>
      <c r="AL338" s="125"/>
      <c r="AM338" s="125"/>
      <c r="AN338" s="125"/>
      <c r="AO338" s="125"/>
      <c r="AP338" s="125"/>
      <c r="AQ338" s="125"/>
      <c r="AR338" s="125"/>
      <c r="AS338" s="125"/>
      <c r="AT338" s="125"/>
      <c r="AU338" s="125"/>
      <c r="AV338" s="125"/>
      <c r="AW338" s="125"/>
      <c r="AX338" s="125"/>
      <c r="AY338" s="125"/>
      <c r="AZ338" s="125"/>
      <c r="BA338" s="125"/>
      <c r="BB338" s="125"/>
      <c r="BC338" s="125"/>
      <c r="BD338" s="125"/>
      <c r="BE338" s="125"/>
      <c r="BF338" s="125"/>
      <c r="BG338" s="125"/>
      <c r="BH338" s="125"/>
      <c r="BI338" s="125"/>
      <c r="BJ338" s="125"/>
      <c r="BK338" s="125"/>
      <c r="BL338" s="125"/>
      <c r="BM338" s="125"/>
      <c r="BN338" s="125"/>
      <c r="BO338" s="125"/>
      <c r="BP338" s="125"/>
      <c r="BQ338" s="125"/>
      <c r="BR338" s="125"/>
      <c r="BS338" s="125"/>
      <c r="BT338" s="125"/>
      <c r="BU338" s="125"/>
      <c r="BV338" s="125"/>
    </row>
    <row r="339" spans="1:74" s="126" customFormat="1" ht="38.25" x14ac:dyDescent="0.2">
      <c r="A339" s="199" t="s">
        <v>1155</v>
      </c>
      <c r="B339" s="200" t="s">
        <v>1156</v>
      </c>
      <c r="C339" s="118"/>
      <c r="D339" s="118"/>
      <c r="E339" s="118"/>
      <c r="F339" s="118"/>
      <c r="G339" s="118"/>
      <c r="H339" s="118"/>
      <c r="I339" s="118"/>
      <c r="J339" s="118"/>
      <c r="K339" s="118"/>
      <c r="L339" s="118"/>
      <c r="M339" s="118"/>
      <c r="N339" s="118"/>
      <c r="O339" s="131">
        <f t="shared" si="212"/>
        <v>0</v>
      </c>
      <c r="P339" s="125"/>
      <c r="Q339" s="125"/>
      <c r="R339" s="125"/>
      <c r="S339" s="125"/>
      <c r="T339" s="125"/>
      <c r="U339" s="125"/>
      <c r="V339" s="125"/>
      <c r="W339" s="125"/>
      <c r="X339" s="125"/>
      <c r="Y339" s="125"/>
      <c r="Z339" s="125"/>
      <c r="AA339" s="125"/>
      <c r="AB339" s="125"/>
      <c r="AC339" s="125"/>
      <c r="AD339" s="125"/>
      <c r="AE339" s="125"/>
      <c r="AF339" s="125"/>
      <c r="AG339" s="125"/>
      <c r="AH339" s="125"/>
      <c r="AI339" s="125"/>
      <c r="AJ339" s="125"/>
      <c r="AK339" s="125"/>
      <c r="AL339" s="125"/>
      <c r="AM339" s="125"/>
      <c r="AN339" s="125"/>
      <c r="AO339" s="125"/>
      <c r="AP339" s="125"/>
      <c r="AQ339" s="125"/>
      <c r="AR339" s="125"/>
      <c r="AS339" s="125"/>
      <c r="AT339" s="125"/>
      <c r="AU339" s="125"/>
      <c r="AV339" s="125"/>
      <c r="AW339" s="125"/>
      <c r="AX339" s="125"/>
      <c r="AY339" s="125"/>
      <c r="AZ339" s="125"/>
      <c r="BA339" s="125"/>
      <c r="BB339" s="125"/>
      <c r="BC339" s="125"/>
      <c r="BD339" s="125"/>
      <c r="BE339" s="125"/>
      <c r="BF339" s="125"/>
      <c r="BG339" s="125"/>
      <c r="BH339" s="125"/>
      <c r="BI339" s="125"/>
      <c r="BJ339" s="125"/>
      <c r="BK339" s="125"/>
      <c r="BL339" s="125"/>
      <c r="BM339" s="125"/>
      <c r="BN339" s="125"/>
      <c r="BO339" s="125"/>
      <c r="BP339" s="125"/>
      <c r="BQ339" s="125"/>
      <c r="BR339" s="125"/>
      <c r="BS339" s="125"/>
      <c r="BT339" s="125"/>
      <c r="BU339" s="125"/>
      <c r="BV339" s="125"/>
    </row>
    <row r="340" spans="1:74" s="126" customFormat="1" ht="25.5" x14ac:dyDescent="0.2">
      <c r="A340" s="199" t="s">
        <v>1157</v>
      </c>
      <c r="B340" s="200" t="s">
        <v>1158</v>
      </c>
      <c r="C340" s="118"/>
      <c r="D340" s="118"/>
      <c r="E340" s="118"/>
      <c r="F340" s="118"/>
      <c r="G340" s="118"/>
      <c r="H340" s="118"/>
      <c r="I340" s="118"/>
      <c r="J340" s="118"/>
      <c r="K340" s="118"/>
      <c r="L340" s="118"/>
      <c r="M340" s="118"/>
      <c r="N340" s="118"/>
      <c r="O340" s="131">
        <f t="shared" ref="O340:O407" si="213">SUM(C340:N340)</f>
        <v>0</v>
      </c>
      <c r="P340" s="125"/>
      <c r="Q340" s="125"/>
      <c r="R340" s="125"/>
      <c r="S340" s="125"/>
      <c r="T340" s="125"/>
      <c r="U340" s="125"/>
      <c r="V340" s="125"/>
      <c r="W340" s="125"/>
      <c r="X340" s="125"/>
      <c r="Y340" s="125"/>
      <c r="Z340" s="125"/>
      <c r="AA340" s="125"/>
      <c r="AB340" s="125"/>
      <c r="AC340" s="125"/>
      <c r="AD340" s="125"/>
      <c r="AE340" s="125"/>
      <c r="AF340" s="125"/>
      <c r="AG340" s="125"/>
      <c r="AH340" s="125"/>
      <c r="AI340" s="125"/>
      <c r="AJ340" s="125"/>
      <c r="AK340" s="125"/>
      <c r="AL340" s="125"/>
      <c r="AM340" s="125"/>
      <c r="AN340" s="125"/>
      <c r="AO340" s="125"/>
      <c r="AP340" s="125"/>
      <c r="AQ340" s="125"/>
      <c r="AR340" s="125"/>
      <c r="AS340" s="125"/>
      <c r="AT340" s="125"/>
      <c r="AU340" s="125"/>
      <c r="AV340" s="125"/>
      <c r="AW340" s="125"/>
      <c r="AX340" s="125"/>
      <c r="AY340" s="125"/>
      <c r="AZ340" s="125"/>
      <c r="BA340" s="125"/>
      <c r="BB340" s="125"/>
      <c r="BC340" s="125"/>
      <c r="BD340" s="125"/>
      <c r="BE340" s="125"/>
      <c r="BF340" s="125"/>
      <c r="BG340" s="125"/>
      <c r="BH340" s="125"/>
      <c r="BI340" s="125"/>
      <c r="BJ340" s="125"/>
      <c r="BK340" s="125"/>
      <c r="BL340" s="125"/>
      <c r="BM340" s="125"/>
      <c r="BN340" s="125"/>
      <c r="BO340" s="125"/>
      <c r="BP340" s="125"/>
      <c r="BQ340" s="125"/>
      <c r="BR340" s="125"/>
      <c r="BS340" s="125"/>
      <c r="BT340" s="125"/>
      <c r="BU340" s="125"/>
      <c r="BV340" s="125"/>
    </row>
    <row r="341" spans="1:74" s="126" customFormat="1" ht="25.5" x14ac:dyDescent="0.2">
      <c r="A341" s="199" t="s">
        <v>1159</v>
      </c>
      <c r="B341" s="200" t="s">
        <v>1160</v>
      </c>
      <c r="C341" s="118"/>
      <c r="D341" s="118"/>
      <c r="E341" s="118"/>
      <c r="F341" s="118"/>
      <c r="G341" s="118"/>
      <c r="H341" s="118"/>
      <c r="I341" s="118"/>
      <c r="J341" s="118"/>
      <c r="K341" s="118"/>
      <c r="L341" s="118"/>
      <c r="M341" s="118"/>
      <c r="N341" s="118"/>
      <c r="O341" s="131">
        <f t="shared" si="213"/>
        <v>0</v>
      </c>
      <c r="P341" s="125"/>
      <c r="Q341" s="125"/>
      <c r="R341" s="125"/>
      <c r="S341" s="125"/>
      <c r="T341" s="125"/>
      <c r="U341" s="125"/>
      <c r="V341" s="125"/>
      <c r="W341" s="125"/>
      <c r="X341" s="125"/>
      <c r="Y341" s="125"/>
      <c r="Z341" s="125"/>
      <c r="AA341" s="125"/>
      <c r="AB341" s="125"/>
      <c r="AC341" s="125"/>
      <c r="AD341" s="125"/>
      <c r="AE341" s="125"/>
      <c r="AF341" s="125"/>
      <c r="AG341" s="125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5"/>
      <c r="AR341" s="125"/>
      <c r="AS341" s="125"/>
      <c r="AT341" s="125"/>
      <c r="AU341" s="125"/>
      <c r="AV341" s="125"/>
      <c r="AW341" s="125"/>
      <c r="AX341" s="125"/>
      <c r="AY341" s="125"/>
      <c r="AZ341" s="125"/>
      <c r="BA341" s="125"/>
      <c r="BB341" s="125"/>
      <c r="BC341" s="125"/>
      <c r="BD341" s="125"/>
      <c r="BE341" s="125"/>
      <c r="BF341" s="125"/>
      <c r="BG341" s="125"/>
      <c r="BH341" s="125"/>
      <c r="BI341" s="125"/>
      <c r="BJ341" s="125"/>
      <c r="BK341" s="125"/>
      <c r="BL341" s="125"/>
      <c r="BM341" s="125"/>
      <c r="BN341" s="125"/>
      <c r="BO341" s="125"/>
      <c r="BP341" s="125"/>
      <c r="BQ341" s="125"/>
      <c r="BR341" s="125"/>
      <c r="BS341" s="125"/>
      <c r="BT341" s="125"/>
      <c r="BU341" s="125"/>
      <c r="BV341" s="125"/>
    </row>
    <row r="342" spans="1:74" s="126" customFormat="1" ht="38.25" x14ac:dyDescent="0.2">
      <c r="A342" s="199" t="s">
        <v>1161</v>
      </c>
      <c r="B342" s="200" t="s">
        <v>1162</v>
      </c>
      <c r="C342" s="118"/>
      <c r="D342" s="118"/>
      <c r="E342" s="118"/>
      <c r="F342" s="118"/>
      <c r="G342" s="118"/>
      <c r="H342" s="118"/>
      <c r="I342" s="118"/>
      <c r="J342" s="118"/>
      <c r="K342" s="118"/>
      <c r="L342" s="118"/>
      <c r="M342" s="118"/>
      <c r="N342" s="118"/>
      <c r="O342" s="131">
        <f t="shared" si="213"/>
        <v>0</v>
      </c>
      <c r="P342" s="125"/>
      <c r="Q342" s="125"/>
      <c r="R342" s="125"/>
      <c r="S342" s="125"/>
      <c r="T342" s="125"/>
      <c r="U342" s="125"/>
      <c r="V342" s="125"/>
      <c r="W342" s="125"/>
      <c r="X342" s="125"/>
      <c r="Y342" s="125"/>
      <c r="Z342" s="125"/>
      <c r="AA342" s="125"/>
      <c r="AB342" s="125"/>
      <c r="AC342" s="125"/>
      <c r="AD342" s="125"/>
      <c r="AE342" s="125"/>
      <c r="AF342" s="125"/>
      <c r="AG342" s="125"/>
      <c r="AH342" s="125"/>
      <c r="AI342" s="125"/>
      <c r="AJ342" s="125"/>
      <c r="AK342" s="125"/>
      <c r="AL342" s="125"/>
      <c r="AM342" s="125"/>
      <c r="AN342" s="125"/>
      <c r="AO342" s="125"/>
      <c r="AP342" s="125"/>
      <c r="AQ342" s="125"/>
      <c r="AR342" s="125"/>
      <c r="AS342" s="125"/>
      <c r="AT342" s="125"/>
      <c r="AU342" s="125"/>
      <c r="AV342" s="125"/>
      <c r="AW342" s="125"/>
      <c r="AX342" s="125"/>
      <c r="AY342" s="125"/>
      <c r="AZ342" s="125"/>
      <c r="BA342" s="125"/>
      <c r="BB342" s="125"/>
      <c r="BC342" s="125"/>
      <c r="BD342" s="125"/>
      <c r="BE342" s="125"/>
      <c r="BF342" s="125"/>
      <c r="BG342" s="125"/>
      <c r="BH342" s="125"/>
      <c r="BI342" s="125"/>
      <c r="BJ342" s="125"/>
      <c r="BK342" s="125"/>
      <c r="BL342" s="125"/>
      <c r="BM342" s="125"/>
      <c r="BN342" s="125"/>
      <c r="BO342" s="125"/>
      <c r="BP342" s="125"/>
      <c r="BQ342" s="125"/>
      <c r="BR342" s="125"/>
      <c r="BS342" s="125"/>
      <c r="BT342" s="125"/>
      <c r="BU342" s="125"/>
      <c r="BV342" s="125"/>
    </row>
    <row r="343" spans="1:74" s="126" customFormat="1" ht="25.5" x14ac:dyDescent="0.2">
      <c r="A343" s="199" t="s">
        <v>1163</v>
      </c>
      <c r="B343" s="200" t="s">
        <v>1164</v>
      </c>
      <c r="C343" s="118"/>
      <c r="D343" s="118"/>
      <c r="E343" s="118"/>
      <c r="F343" s="118"/>
      <c r="G343" s="118"/>
      <c r="H343" s="118"/>
      <c r="I343" s="118"/>
      <c r="J343" s="118"/>
      <c r="K343" s="118"/>
      <c r="L343" s="118"/>
      <c r="M343" s="118"/>
      <c r="N343" s="118"/>
      <c r="O343" s="131">
        <f t="shared" si="213"/>
        <v>0</v>
      </c>
      <c r="P343" s="125"/>
      <c r="Q343" s="125"/>
      <c r="R343" s="125"/>
      <c r="S343" s="125"/>
      <c r="T343" s="125"/>
      <c r="U343" s="125"/>
      <c r="V343" s="125"/>
      <c r="W343" s="125"/>
      <c r="X343" s="125"/>
      <c r="Y343" s="125"/>
      <c r="Z343" s="125"/>
      <c r="AA343" s="125"/>
      <c r="AB343" s="125"/>
      <c r="AC343" s="125"/>
      <c r="AD343" s="125"/>
      <c r="AE343" s="125"/>
      <c r="AF343" s="125"/>
      <c r="AG343" s="125"/>
      <c r="AH343" s="125"/>
      <c r="AI343" s="125"/>
      <c r="AJ343" s="125"/>
      <c r="AK343" s="125"/>
      <c r="AL343" s="125"/>
      <c r="AM343" s="125"/>
      <c r="AN343" s="125"/>
      <c r="AO343" s="125"/>
      <c r="AP343" s="125"/>
      <c r="AQ343" s="125"/>
      <c r="AR343" s="125"/>
      <c r="AS343" s="125"/>
      <c r="AT343" s="125"/>
      <c r="AU343" s="125"/>
      <c r="AV343" s="125"/>
      <c r="AW343" s="125"/>
      <c r="AX343" s="125"/>
      <c r="AY343" s="125"/>
      <c r="AZ343" s="125"/>
      <c r="BA343" s="125"/>
      <c r="BB343" s="125"/>
      <c r="BC343" s="125"/>
      <c r="BD343" s="125"/>
      <c r="BE343" s="125"/>
      <c r="BF343" s="125"/>
      <c r="BG343" s="125"/>
      <c r="BH343" s="125"/>
      <c r="BI343" s="125"/>
      <c r="BJ343" s="125"/>
      <c r="BK343" s="125"/>
      <c r="BL343" s="125"/>
      <c r="BM343" s="125"/>
      <c r="BN343" s="125"/>
      <c r="BO343" s="125"/>
      <c r="BP343" s="125"/>
      <c r="BQ343" s="125"/>
      <c r="BR343" s="125"/>
      <c r="BS343" s="125"/>
      <c r="BT343" s="125"/>
      <c r="BU343" s="125"/>
      <c r="BV343" s="125"/>
    </row>
    <row r="344" spans="1:74" s="189" customFormat="1" ht="25.5" x14ac:dyDescent="0.2">
      <c r="A344" s="199" t="s">
        <v>1165</v>
      </c>
      <c r="B344" s="200" t="s">
        <v>1166</v>
      </c>
      <c r="C344" s="118"/>
      <c r="D344" s="118"/>
      <c r="E344" s="118"/>
      <c r="F344" s="118"/>
      <c r="G344" s="118"/>
      <c r="H344" s="118"/>
      <c r="I344" s="118"/>
      <c r="J344" s="118"/>
      <c r="K344" s="118"/>
      <c r="L344" s="118"/>
      <c r="M344" s="118"/>
      <c r="N344" s="118"/>
      <c r="O344" s="131">
        <f t="shared" si="213"/>
        <v>0</v>
      </c>
      <c r="P344" s="188"/>
      <c r="Q344" s="188"/>
      <c r="R344" s="188"/>
      <c r="S344" s="188"/>
      <c r="T344" s="188"/>
      <c r="U344" s="188"/>
      <c r="V344" s="188"/>
      <c r="W344" s="188"/>
      <c r="X344" s="188"/>
      <c r="Y344" s="188"/>
      <c r="Z344" s="188"/>
      <c r="AA344" s="188"/>
      <c r="AB344" s="188"/>
      <c r="AC344" s="188"/>
      <c r="AD344" s="188"/>
      <c r="AE344" s="188"/>
      <c r="AF344" s="188"/>
      <c r="AG344" s="188"/>
      <c r="AH344" s="188"/>
      <c r="AI344" s="188"/>
      <c r="AJ344" s="188"/>
      <c r="AK344" s="188"/>
      <c r="AL344" s="188"/>
      <c r="AM344" s="188"/>
      <c r="AN344" s="188"/>
      <c r="AO344" s="188"/>
      <c r="AP344" s="188"/>
      <c r="AQ344" s="188"/>
      <c r="AR344" s="188"/>
      <c r="AS344" s="188"/>
      <c r="AT344" s="188"/>
      <c r="AU344" s="188"/>
      <c r="AV344" s="188"/>
      <c r="AW344" s="188"/>
      <c r="AX344" s="188"/>
      <c r="AY344" s="188"/>
      <c r="AZ344" s="188"/>
      <c r="BA344" s="188"/>
      <c r="BB344" s="188"/>
      <c r="BC344" s="188"/>
      <c r="BD344" s="188"/>
      <c r="BE344" s="188"/>
      <c r="BF344" s="188"/>
      <c r="BG344" s="188"/>
      <c r="BH344" s="188"/>
      <c r="BI344" s="188"/>
      <c r="BJ344" s="188"/>
      <c r="BK344" s="188"/>
      <c r="BL344" s="188"/>
      <c r="BM344" s="188"/>
      <c r="BN344" s="188"/>
      <c r="BO344" s="188"/>
      <c r="BP344" s="188"/>
      <c r="BQ344" s="188"/>
      <c r="BR344" s="188"/>
      <c r="BS344" s="188"/>
      <c r="BT344" s="188"/>
      <c r="BU344" s="188"/>
      <c r="BV344" s="188"/>
    </row>
    <row r="345" spans="1:74" s="189" customFormat="1" ht="25.5" x14ac:dyDescent="0.2">
      <c r="A345" s="199" t="s">
        <v>1167</v>
      </c>
      <c r="B345" s="200" t="s">
        <v>1168</v>
      </c>
      <c r="C345" s="118"/>
      <c r="D345" s="118"/>
      <c r="E345" s="118"/>
      <c r="F345" s="118"/>
      <c r="G345" s="118"/>
      <c r="H345" s="118"/>
      <c r="I345" s="118"/>
      <c r="J345" s="118"/>
      <c r="K345" s="118"/>
      <c r="L345" s="118"/>
      <c r="M345" s="118"/>
      <c r="N345" s="118"/>
      <c r="O345" s="131">
        <f t="shared" si="213"/>
        <v>0</v>
      </c>
      <c r="P345" s="188"/>
      <c r="Q345" s="188"/>
      <c r="R345" s="188"/>
      <c r="S345" s="188"/>
      <c r="T345" s="188"/>
      <c r="U345" s="188"/>
      <c r="V345" s="188"/>
      <c r="W345" s="188"/>
      <c r="X345" s="188"/>
      <c r="Y345" s="188"/>
      <c r="Z345" s="188"/>
      <c r="AA345" s="188"/>
      <c r="AB345" s="188"/>
      <c r="AC345" s="188"/>
      <c r="AD345" s="188"/>
      <c r="AE345" s="188"/>
      <c r="AF345" s="188"/>
      <c r="AG345" s="188"/>
      <c r="AH345" s="188"/>
      <c r="AI345" s="188"/>
      <c r="AJ345" s="188"/>
      <c r="AK345" s="188"/>
      <c r="AL345" s="188"/>
      <c r="AM345" s="188"/>
      <c r="AN345" s="188"/>
      <c r="AO345" s="188"/>
      <c r="AP345" s="188"/>
      <c r="AQ345" s="188"/>
      <c r="AR345" s="188"/>
      <c r="AS345" s="188"/>
      <c r="AT345" s="188"/>
      <c r="AU345" s="188"/>
      <c r="AV345" s="188"/>
      <c r="AW345" s="188"/>
      <c r="AX345" s="188"/>
      <c r="AY345" s="188"/>
      <c r="AZ345" s="188"/>
      <c r="BA345" s="188"/>
      <c r="BB345" s="188"/>
      <c r="BC345" s="188"/>
      <c r="BD345" s="188"/>
      <c r="BE345" s="188"/>
      <c r="BF345" s="188"/>
      <c r="BG345" s="188"/>
      <c r="BH345" s="188"/>
      <c r="BI345" s="188"/>
      <c r="BJ345" s="188"/>
      <c r="BK345" s="188"/>
      <c r="BL345" s="188"/>
      <c r="BM345" s="188"/>
      <c r="BN345" s="188"/>
      <c r="BO345" s="188"/>
      <c r="BP345" s="188"/>
      <c r="BQ345" s="188"/>
      <c r="BR345" s="188"/>
      <c r="BS345" s="188"/>
      <c r="BT345" s="188"/>
      <c r="BU345" s="188"/>
      <c r="BV345" s="188"/>
    </row>
    <row r="346" spans="1:74" s="189" customFormat="1" ht="38.25" x14ac:dyDescent="0.2">
      <c r="A346" s="199" t="s">
        <v>1169</v>
      </c>
      <c r="B346" s="200" t="s">
        <v>1170</v>
      </c>
      <c r="C346" s="118"/>
      <c r="D346" s="118"/>
      <c r="E346" s="118"/>
      <c r="F346" s="118"/>
      <c r="G346" s="118"/>
      <c r="H346" s="118"/>
      <c r="I346" s="118"/>
      <c r="J346" s="118"/>
      <c r="K346" s="118"/>
      <c r="L346" s="118"/>
      <c r="M346" s="118"/>
      <c r="N346" s="118"/>
      <c r="O346" s="131">
        <f t="shared" si="213"/>
        <v>0</v>
      </c>
      <c r="P346" s="188"/>
      <c r="Q346" s="188"/>
      <c r="R346" s="188"/>
      <c r="S346" s="188"/>
      <c r="T346" s="188"/>
      <c r="U346" s="188"/>
      <c r="V346" s="188"/>
      <c r="W346" s="188"/>
      <c r="X346" s="188"/>
      <c r="Y346" s="188"/>
      <c r="Z346" s="188"/>
      <c r="AA346" s="188"/>
      <c r="AB346" s="188"/>
      <c r="AC346" s="188"/>
      <c r="AD346" s="188"/>
      <c r="AE346" s="188"/>
      <c r="AF346" s="188"/>
      <c r="AG346" s="188"/>
      <c r="AH346" s="188"/>
      <c r="AI346" s="188"/>
      <c r="AJ346" s="188"/>
      <c r="AK346" s="188"/>
      <c r="AL346" s="188"/>
      <c r="AM346" s="188"/>
      <c r="AN346" s="188"/>
      <c r="AO346" s="188"/>
      <c r="AP346" s="188"/>
      <c r="AQ346" s="188"/>
      <c r="AR346" s="188"/>
      <c r="AS346" s="188"/>
      <c r="AT346" s="188"/>
      <c r="AU346" s="188"/>
      <c r="AV346" s="188"/>
      <c r="AW346" s="188"/>
      <c r="AX346" s="188"/>
      <c r="AY346" s="188"/>
      <c r="AZ346" s="188"/>
      <c r="BA346" s="188"/>
      <c r="BB346" s="188"/>
      <c r="BC346" s="188"/>
      <c r="BD346" s="188"/>
      <c r="BE346" s="188"/>
      <c r="BF346" s="188"/>
      <c r="BG346" s="188"/>
      <c r="BH346" s="188"/>
      <c r="BI346" s="188"/>
      <c r="BJ346" s="188"/>
      <c r="BK346" s="188"/>
      <c r="BL346" s="188"/>
      <c r="BM346" s="188"/>
      <c r="BN346" s="188"/>
      <c r="BO346" s="188"/>
      <c r="BP346" s="188"/>
      <c r="BQ346" s="188"/>
      <c r="BR346" s="188"/>
      <c r="BS346" s="188"/>
      <c r="BT346" s="188"/>
      <c r="BU346" s="188"/>
      <c r="BV346" s="188"/>
    </row>
    <row r="347" spans="1:74" s="189" customFormat="1" ht="38.25" x14ac:dyDescent="0.2">
      <c r="A347" s="199" t="s">
        <v>1171</v>
      </c>
      <c r="B347" s="200" t="s">
        <v>1172</v>
      </c>
      <c r="C347" s="118"/>
      <c r="D347" s="118"/>
      <c r="E347" s="118"/>
      <c r="F347" s="118"/>
      <c r="G347" s="118"/>
      <c r="H347" s="118"/>
      <c r="I347" s="118"/>
      <c r="J347" s="118"/>
      <c r="K347" s="118"/>
      <c r="L347" s="118"/>
      <c r="M347" s="118"/>
      <c r="N347" s="118"/>
      <c r="O347" s="131">
        <f t="shared" si="213"/>
        <v>0</v>
      </c>
      <c r="P347" s="188"/>
      <c r="Q347" s="188"/>
      <c r="R347" s="188"/>
      <c r="S347" s="188"/>
      <c r="T347" s="188"/>
      <c r="U347" s="188"/>
      <c r="V347" s="188"/>
      <c r="W347" s="188"/>
      <c r="X347" s="188"/>
      <c r="Y347" s="188"/>
      <c r="Z347" s="188"/>
      <c r="AA347" s="188"/>
      <c r="AB347" s="188"/>
      <c r="AC347" s="188"/>
      <c r="AD347" s="188"/>
      <c r="AE347" s="188"/>
      <c r="AF347" s="188"/>
      <c r="AG347" s="188"/>
      <c r="AH347" s="188"/>
      <c r="AI347" s="188"/>
      <c r="AJ347" s="188"/>
      <c r="AK347" s="188"/>
      <c r="AL347" s="188"/>
      <c r="AM347" s="188"/>
      <c r="AN347" s="188"/>
      <c r="AO347" s="188"/>
      <c r="AP347" s="188"/>
      <c r="AQ347" s="188"/>
      <c r="AR347" s="188"/>
      <c r="AS347" s="188"/>
      <c r="AT347" s="188"/>
      <c r="AU347" s="188"/>
      <c r="AV347" s="188"/>
      <c r="AW347" s="188"/>
      <c r="AX347" s="188"/>
      <c r="AY347" s="188"/>
      <c r="AZ347" s="188"/>
      <c r="BA347" s="188"/>
      <c r="BB347" s="188"/>
      <c r="BC347" s="188"/>
      <c r="BD347" s="188"/>
      <c r="BE347" s="188"/>
      <c r="BF347" s="188"/>
      <c r="BG347" s="188"/>
      <c r="BH347" s="188"/>
      <c r="BI347" s="188"/>
      <c r="BJ347" s="188"/>
      <c r="BK347" s="188"/>
      <c r="BL347" s="188"/>
      <c r="BM347" s="188"/>
      <c r="BN347" s="188"/>
      <c r="BO347" s="188"/>
      <c r="BP347" s="188"/>
      <c r="BQ347" s="188"/>
      <c r="BR347" s="188"/>
      <c r="BS347" s="188"/>
      <c r="BT347" s="188"/>
      <c r="BU347" s="188"/>
      <c r="BV347" s="188"/>
    </row>
    <row r="348" spans="1:74" s="189" customFormat="1" ht="38.25" x14ac:dyDescent="0.2">
      <c r="A348" s="199" t="s">
        <v>1173</v>
      </c>
      <c r="B348" s="200" t="s">
        <v>1174</v>
      </c>
      <c r="C348" s="118"/>
      <c r="D348" s="118"/>
      <c r="E348" s="118"/>
      <c r="F348" s="118"/>
      <c r="G348" s="118"/>
      <c r="H348" s="118"/>
      <c r="I348" s="118"/>
      <c r="J348" s="118"/>
      <c r="K348" s="118"/>
      <c r="L348" s="118"/>
      <c r="M348" s="118"/>
      <c r="N348" s="118"/>
      <c r="O348" s="131">
        <f t="shared" si="213"/>
        <v>0</v>
      </c>
      <c r="P348" s="188"/>
      <c r="Q348" s="188"/>
      <c r="R348" s="188"/>
      <c r="S348" s="188"/>
      <c r="T348" s="188"/>
      <c r="U348" s="188"/>
      <c r="V348" s="188"/>
      <c r="W348" s="188"/>
      <c r="X348" s="188"/>
      <c r="Y348" s="188"/>
      <c r="Z348" s="188"/>
      <c r="AA348" s="188"/>
      <c r="AB348" s="188"/>
      <c r="AC348" s="188"/>
      <c r="AD348" s="188"/>
      <c r="AE348" s="188"/>
      <c r="AF348" s="188"/>
      <c r="AG348" s="188"/>
      <c r="AH348" s="188"/>
      <c r="AI348" s="188"/>
      <c r="AJ348" s="188"/>
      <c r="AK348" s="188"/>
      <c r="AL348" s="188"/>
      <c r="AM348" s="188"/>
      <c r="AN348" s="188"/>
      <c r="AO348" s="188"/>
      <c r="AP348" s="188"/>
      <c r="AQ348" s="188"/>
      <c r="AR348" s="188"/>
      <c r="AS348" s="188"/>
      <c r="AT348" s="188"/>
      <c r="AU348" s="188"/>
      <c r="AV348" s="188"/>
      <c r="AW348" s="188"/>
      <c r="AX348" s="188"/>
      <c r="AY348" s="188"/>
      <c r="AZ348" s="188"/>
      <c r="BA348" s="188"/>
      <c r="BB348" s="188"/>
      <c r="BC348" s="188"/>
      <c r="BD348" s="188"/>
      <c r="BE348" s="188"/>
      <c r="BF348" s="188"/>
      <c r="BG348" s="188"/>
      <c r="BH348" s="188"/>
      <c r="BI348" s="188"/>
      <c r="BJ348" s="188"/>
      <c r="BK348" s="188"/>
      <c r="BL348" s="188"/>
      <c r="BM348" s="188"/>
      <c r="BN348" s="188"/>
      <c r="BO348" s="188"/>
      <c r="BP348" s="188"/>
      <c r="BQ348" s="188"/>
      <c r="BR348" s="188"/>
      <c r="BS348" s="188"/>
      <c r="BT348" s="188"/>
      <c r="BU348" s="188"/>
      <c r="BV348" s="188"/>
    </row>
    <row r="349" spans="1:74" s="189" customFormat="1" ht="38.25" x14ac:dyDescent="0.2">
      <c r="A349" s="199" t="s">
        <v>1175</v>
      </c>
      <c r="B349" s="200" t="s">
        <v>1176</v>
      </c>
      <c r="C349" s="118"/>
      <c r="D349" s="118"/>
      <c r="E349" s="118"/>
      <c r="F349" s="118"/>
      <c r="G349" s="118"/>
      <c r="H349" s="118"/>
      <c r="I349" s="118"/>
      <c r="J349" s="118"/>
      <c r="K349" s="118"/>
      <c r="L349" s="118"/>
      <c r="M349" s="118"/>
      <c r="N349" s="118"/>
      <c r="O349" s="131">
        <f t="shared" si="213"/>
        <v>0</v>
      </c>
      <c r="P349" s="188"/>
      <c r="Q349" s="188"/>
      <c r="R349" s="188"/>
      <c r="S349" s="188"/>
      <c r="T349" s="188"/>
      <c r="U349" s="188"/>
      <c r="V349" s="188"/>
      <c r="W349" s="188"/>
      <c r="X349" s="188"/>
      <c r="Y349" s="188"/>
      <c r="Z349" s="188"/>
      <c r="AA349" s="188"/>
      <c r="AB349" s="188"/>
      <c r="AC349" s="188"/>
      <c r="AD349" s="188"/>
      <c r="AE349" s="188"/>
      <c r="AF349" s="188"/>
      <c r="AG349" s="188"/>
      <c r="AH349" s="188"/>
      <c r="AI349" s="188"/>
      <c r="AJ349" s="188"/>
      <c r="AK349" s="188"/>
      <c r="AL349" s="188"/>
      <c r="AM349" s="188"/>
      <c r="AN349" s="188"/>
      <c r="AO349" s="188"/>
      <c r="AP349" s="188"/>
      <c r="AQ349" s="188"/>
      <c r="AR349" s="188"/>
      <c r="AS349" s="188"/>
      <c r="AT349" s="188"/>
      <c r="AU349" s="188"/>
      <c r="AV349" s="188"/>
      <c r="AW349" s="188"/>
      <c r="AX349" s="188"/>
      <c r="AY349" s="188"/>
      <c r="AZ349" s="188"/>
      <c r="BA349" s="188"/>
      <c r="BB349" s="188"/>
      <c r="BC349" s="188"/>
      <c r="BD349" s="188"/>
      <c r="BE349" s="188"/>
      <c r="BF349" s="188"/>
      <c r="BG349" s="188"/>
      <c r="BH349" s="188"/>
      <c r="BI349" s="188"/>
      <c r="BJ349" s="188"/>
      <c r="BK349" s="188"/>
      <c r="BL349" s="188"/>
      <c r="BM349" s="188"/>
      <c r="BN349" s="188"/>
      <c r="BO349" s="188"/>
      <c r="BP349" s="188"/>
      <c r="BQ349" s="188"/>
      <c r="BR349" s="188"/>
      <c r="BS349" s="188"/>
      <c r="BT349" s="188"/>
      <c r="BU349" s="188"/>
      <c r="BV349" s="188"/>
    </row>
    <row r="350" spans="1:74" s="189" customFormat="1" ht="38.25" x14ac:dyDescent="0.2">
      <c r="A350" s="199" t="s">
        <v>1177</v>
      </c>
      <c r="B350" s="200" t="s">
        <v>1178</v>
      </c>
      <c r="C350" s="118"/>
      <c r="D350" s="118"/>
      <c r="E350" s="118"/>
      <c r="F350" s="118"/>
      <c r="G350" s="118"/>
      <c r="H350" s="118"/>
      <c r="I350" s="118"/>
      <c r="J350" s="118"/>
      <c r="K350" s="118"/>
      <c r="L350" s="118"/>
      <c r="M350" s="118"/>
      <c r="N350" s="118"/>
      <c r="O350" s="131">
        <f t="shared" si="213"/>
        <v>0</v>
      </c>
      <c r="P350" s="188"/>
      <c r="Q350" s="188"/>
      <c r="R350" s="188"/>
      <c r="S350" s="188"/>
      <c r="T350" s="188"/>
      <c r="U350" s="188"/>
      <c r="V350" s="188"/>
      <c r="W350" s="188"/>
      <c r="X350" s="188"/>
      <c r="Y350" s="188"/>
      <c r="Z350" s="188"/>
      <c r="AA350" s="188"/>
      <c r="AB350" s="188"/>
      <c r="AC350" s="188"/>
      <c r="AD350" s="188"/>
      <c r="AE350" s="188"/>
      <c r="AF350" s="188"/>
      <c r="AG350" s="188"/>
      <c r="AH350" s="188"/>
      <c r="AI350" s="188"/>
      <c r="AJ350" s="188"/>
      <c r="AK350" s="188"/>
      <c r="AL350" s="188"/>
      <c r="AM350" s="188"/>
      <c r="AN350" s="188"/>
      <c r="AO350" s="188"/>
      <c r="AP350" s="188"/>
      <c r="AQ350" s="188"/>
      <c r="AR350" s="188"/>
      <c r="AS350" s="188"/>
      <c r="AT350" s="188"/>
      <c r="AU350" s="188"/>
      <c r="AV350" s="188"/>
      <c r="AW350" s="188"/>
      <c r="AX350" s="188"/>
      <c r="AY350" s="188"/>
      <c r="AZ350" s="188"/>
      <c r="BA350" s="188"/>
      <c r="BB350" s="188"/>
      <c r="BC350" s="188"/>
      <c r="BD350" s="188"/>
      <c r="BE350" s="188"/>
      <c r="BF350" s="188"/>
      <c r="BG350" s="188"/>
      <c r="BH350" s="188"/>
      <c r="BI350" s="188"/>
      <c r="BJ350" s="188"/>
      <c r="BK350" s="188"/>
      <c r="BL350" s="188"/>
      <c r="BM350" s="188"/>
      <c r="BN350" s="188"/>
      <c r="BO350" s="188"/>
      <c r="BP350" s="188"/>
      <c r="BQ350" s="188"/>
      <c r="BR350" s="188"/>
      <c r="BS350" s="188"/>
      <c r="BT350" s="188"/>
      <c r="BU350" s="188"/>
      <c r="BV350" s="188"/>
    </row>
    <row r="351" spans="1:74" s="126" customFormat="1" ht="38.25" x14ac:dyDescent="0.2">
      <c r="A351" s="124" t="s">
        <v>1310</v>
      </c>
      <c r="B351" s="130" t="s">
        <v>1311</v>
      </c>
      <c r="C351" s="117">
        <f>+C352</f>
        <v>0</v>
      </c>
      <c r="D351" s="117">
        <f t="shared" ref="D351:N351" si="214">+D352</f>
        <v>0</v>
      </c>
      <c r="E351" s="117">
        <f t="shared" si="214"/>
        <v>0</v>
      </c>
      <c r="F351" s="117">
        <f t="shared" si="214"/>
        <v>0</v>
      </c>
      <c r="G351" s="117">
        <f t="shared" si="214"/>
        <v>0</v>
      </c>
      <c r="H351" s="117">
        <f t="shared" si="214"/>
        <v>0</v>
      </c>
      <c r="I351" s="117">
        <f t="shared" si="214"/>
        <v>0</v>
      </c>
      <c r="J351" s="117">
        <f t="shared" si="214"/>
        <v>0</v>
      </c>
      <c r="K351" s="117">
        <f t="shared" si="214"/>
        <v>0</v>
      </c>
      <c r="L351" s="117">
        <f t="shared" si="214"/>
        <v>0</v>
      </c>
      <c r="M351" s="117">
        <f t="shared" si="214"/>
        <v>0</v>
      </c>
      <c r="N351" s="117">
        <f t="shared" si="214"/>
        <v>0</v>
      </c>
      <c r="O351" s="131">
        <f t="shared" si="213"/>
        <v>0</v>
      </c>
      <c r="P351" s="125"/>
      <c r="Q351" s="125"/>
      <c r="R351" s="125"/>
      <c r="S351" s="125"/>
      <c r="T351" s="125"/>
      <c r="U351" s="125"/>
      <c r="V351" s="125"/>
      <c r="W351" s="125"/>
      <c r="X351" s="125"/>
      <c r="Y351" s="125"/>
      <c r="Z351" s="125"/>
      <c r="AA351" s="125"/>
      <c r="AB351" s="125"/>
      <c r="AC351" s="125"/>
      <c r="AD351" s="125"/>
      <c r="AE351" s="125"/>
      <c r="AF351" s="125"/>
      <c r="AG351" s="125"/>
      <c r="AH351" s="125"/>
      <c r="AI351" s="125"/>
      <c r="AJ351" s="125"/>
      <c r="AK351" s="125"/>
      <c r="AL351" s="125"/>
      <c r="AM351" s="125"/>
      <c r="AN351" s="125"/>
      <c r="AO351" s="125"/>
      <c r="AP351" s="125"/>
      <c r="AQ351" s="125"/>
      <c r="AR351" s="125"/>
      <c r="AS351" s="125"/>
      <c r="AT351" s="125"/>
      <c r="AU351" s="125"/>
      <c r="AV351" s="125"/>
      <c r="AW351" s="125"/>
      <c r="AX351" s="125"/>
      <c r="AY351" s="125"/>
      <c r="AZ351" s="125"/>
      <c r="BA351" s="125"/>
      <c r="BB351" s="125"/>
      <c r="BC351" s="125"/>
      <c r="BD351" s="125"/>
      <c r="BE351" s="125"/>
      <c r="BF351" s="125"/>
      <c r="BG351" s="125"/>
      <c r="BH351" s="125"/>
      <c r="BI351" s="125"/>
      <c r="BJ351" s="125"/>
      <c r="BK351" s="125"/>
      <c r="BL351" s="125"/>
      <c r="BM351" s="125"/>
      <c r="BN351" s="125"/>
      <c r="BO351" s="125"/>
      <c r="BP351" s="125"/>
      <c r="BQ351" s="125"/>
      <c r="BR351" s="125"/>
      <c r="BS351" s="125"/>
      <c r="BT351" s="125"/>
      <c r="BU351" s="125"/>
      <c r="BV351" s="125"/>
    </row>
    <row r="352" spans="1:74" s="189" customFormat="1" ht="38.25" x14ac:dyDescent="0.2">
      <c r="A352" s="199" t="s">
        <v>1312</v>
      </c>
      <c r="B352" s="200" t="s">
        <v>1313</v>
      </c>
      <c r="C352" s="118"/>
      <c r="D352" s="118"/>
      <c r="E352" s="118"/>
      <c r="F352" s="118"/>
      <c r="G352" s="118"/>
      <c r="H352" s="118"/>
      <c r="I352" s="118"/>
      <c r="J352" s="118"/>
      <c r="K352" s="118"/>
      <c r="L352" s="118"/>
      <c r="M352" s="118"/>
      <c r="N352" s="118"/>
      <c r="O352" s="131">
        <f t="shared" si="213"/>
        <v>0</v>
      </c>
      <c r="P352" s="188"/>
      <c r="Q352" s="188"/>
      <c r="R352" s="188"/>
      <c r="S352" s="188"/>
      <c r="T352" s="188"/>
      <c r="U352" s="188"/>
      <c r="V352" s="188"/>
      <c r="W352" s="188"/>
      <c r="X352" s="188"/>
      <c r="Y352" s="188"/>
      <c r="Z352" s="188"/>
      <c r="AA352" s="188"/>
      <c r="AB352" s="188"/>
      <c r="AC352" s="188"/>
      <c r="AD352" s="188"/>
      <c r="AE352" s="188"/>
      <c r="AF352" s="188"/>
      <c r="AG352" s="188"/>
      <c r="AH352" s="188"/>
      <c r="AI352" s="188"/>
      <c r="AJ352" s="188"/>
      <c r="AK352" s="188"/>
      <c r="AL352" s="188"/>
      <c r="AM352" s="188"/>
      <c r="AN352" s="188"/>
      <c r="AO352" s="188"/>
      <c r="AP352" s="188"/>
      <c r="AQ352" s="188"/>
      <c r="AR352" s="188"/>
      <c r="AS352" s="188"/>
      <c r="AT352" s="188"/>
      <c r="AU352" s="188"/>
      <c r="AV352" s="188"/>
      <c r="AW352" s="188"/>
      <c r="AX352" s="188"/>
      <c r="AY352" s="188"/>
      <c r="AZ352" s="188"/>
      <c r="BA352" s="188"/>
      <c r="BB352" s="188"/>
      <c r="BC352" s="188"/>
      <c r="BD352" s="188"/>
      <c r="BE352" s="188"/>
      <c r="BF352" s="188"/>
      <c r="BG352" s="188"/>
      <c r="BH352" s="188"/>
      <c r="BI352" s="188"/>
      <c r="BJ352" s="188"/>
      <c r="BK352" s="188"/>
      <c r="BL352" s="188"/>
      <c r="BM352" s="188"/>
      <c r="BN352" s="188"/>
      <c r="BO352" s="188"/>
      <c r="BP352" s="188"/>
      <c r="BQ352" s="188"/>
      <c r="BR352" s="188"/>
      <c r="BS352" s="188"/>
      <c r="BT352" s="188"/>
      <c r="BU352" s="188"/>
      <c r="BV352" s="188"/>
    </row>
    <row r="353" spans="1:74" s="126" customFormat="1" x14ac:dyDescent="0.2">
      <c r="A353" s="124" t="s">
        <v>781</v>
      </c>
      <c r="B353" s="130" t="s">
        <v>104</v>
      </c>
      <c r="C353" s="117">
        <f>SUM(C354:C387)</f>
        <v>0</v>
      </c>
      <c r="D353" s="117">
        <f t="shared" ref="D353:N353" si="215">SUM(D354:D387)</f>
        <v>7915880832.4799995</v>
      </c>
      <c r="E353" s="117">
        <f t="shared" si="215"/>
        <v>0</v>
      </c>
      <c r="F353" s="117">
        <f>SUM(F354:F387)</f>
        <v>8509076199.6099997</v>
      </c>
      <c r="G353" s="117">
        <f t="shared" si="215"/>
        <v>0</v>
      </c>
      <c r="H353" s="117">
        <f t="shared" si="215"/>
        <v>0</v>
      </c>
      <c r="I353" s="117">
        <f t="shared" si="215"/>
        <v>0</v>
      </c>
      <c r="J353" s="117">
        <f t="shared" si="215"/>
        <v>0</v>
      </c>
      <c r="K353" s="117">
        <f t="shared" si="215"/>
        <v>0</v>
      </c>
      <c r="L353" s="117">
        <f>SUM(L354:L387)</f>
        <v>0</v>
      </c>
      <c r="M353" s="117">
        <f t="shared" si="215"/>
        <v>0</v>
      </c>
      <c r="N353" s="117">
        <f t="shared" si="215"/>
        <v>0</v>
      </c>
      <c r="O353" s="131">
        <f t="shared" si="213"/>
        <v>16424957032.09</v>
      </c>
      <c r="P353" s="125"/>
      <c r="Q353" s="125"/>
      <c r="R353" s="125"/>
      <c r="S353" s="125"/>
      <c r="T353" s="125"/>
      <c r="U353" s="125"/>
      <c r="V353" s="125"/>
      <c r="W353" s="125"/>
      <c r="X353" s="125"/>
      <c r="Y353" s="125"/>
      <c r="Z353" s="125"/>
      <c r="AA353" s="125"/>
      <c r="AB353" s="125"/>
      <c r="AC353" s="125"/>
      <c r="AD353" s="125"/>
      <c r="AE353" s="125"/>
      <c r="AF353" s="125"/>
      <c r="AG353" s="125"/>
      <c r="AH353" s="125"/>
      <c r="AI353" s="125"/>
      <c r="AJ353" s="125"/>
      <c r="AK353" s="125"/>
      <c r="AL353" s="125"/>
      <c r="AM353" s="125"/>
      <c r="AN353" s="125"/>
      <c r="AO353" s="125"/>
      <c r="AP353" s="125"/>
      <c r="AQ353" s="125"/>
      <c r="AR353" s="125"/>
      <c r="AS353" s="125"/>
      <c r="AT353" s="125"/>
      <c r="AU353" s="125"/>
      <c r="AV353" s="125"/>
      <c r="AW353" s="125"/>
      <c r="AX353" s="125"/>
      <c r="AY353" s="125"/>
      <c r="AZ353" s="125"/>
      <c r="BA353" s="125"/>
      <c r="BB353" s="125"/>
      <c r="BC353" s="125"/>
      <c r="BD353" s="125"/>
      <c r="BE353" s="125"/>
      <c r="BF353" s="125"/>
      <c r="BG353" s="125"/>
      <c r="BH353" s="125"/>
      <c r="BI353" s="125"/>
      <c r="BJ353" s="125"/>
      <c r="BK353" s="125"/>
      <c r="BL353" s="125"/>
      <c r="BM353" s="125"/>
      <c r="BN353" s="125"/>
      <c r="BO353" s="125"/>
      <c r="BP353" s="125"/>
      <c r="BQ353" s="125"/>
      <c r="BR353" s="125"/>
      <c r="BS353" s="125"/>
      <c r="BT353" s="125"/>
      <c r="BU353" s="125"/>
      <c r="BV353" s="125"/>
    </row>
    <row r="354" spans="1:74" s="189" customFormat="1" x14ac:dyDescent="0.2">
      <c r="A354" s="199" t="s">
        <v>782</v>
      </c>
      <c r="B354" s="200" t="s">
        <v>104</v>
      </c>
      <c r="C354" s="118"/>
      <c r="D354" s="118"/>
      <c r="E354" s="118"/>
      <c r="F354" s="118"/>
      <c r="G354" s="118"/>
      <c r="H354" s="118"/>
      <c r="I354" s="118"/>
      <c r="J354" s="118"/>
      <c r="K354" s="118"/>
      <c r="L354" s="118"/>
      <c r="M354" s="118"/>
      <c r="N354" s="118"/>
      <c r="O354" s="131">
        <f t="shared" si="213"/>
        <v>0</v>
      </c>
      <c r="P354" s="188"/>
      <c r="Q354" s="188"/>
      <c r="R354" s="188"/>
      <c r="S354" s="188"/>
      <c r="T354" s="188"/>
      <c r="U354" s="188"/>
      <c r="V354" s="188"/>
      <c r="W354" s="188"/>
      <c r="X354" s="188"/>
      <c r="Y354" s="188"/>
      <c r="Z354" s="188"/>
      <c r="AA354" s="188"/>
      <c r="AB354" s="188"/>
      <c r="AC354" s="188"/>
      <c r="AD354" s="188"/>
      <c r="AE354" s="188"/>
      <c r="AF354" s="188"/>
      <c r="AG354" s="188"/>
      <c r="AH354" s="188"/>
      <c r="AI354" s="188"/>
      <c r="AJ354" s="188"/>
      <c r="AK354" s="188"/>
      <c r="AL354" s="188"/>
      <c r="AM354" s="188"/>
      <c r="AN354" s="188"/>
      <c r="AO354" s="188"/>
      <c r="AP354" s="188"/>
      <c r="AQ354" s="188"/>
      <c r="AR354" s="188"/>
      <c r="AS354" s="188"/>
      <c r="AT354" s="188"/>
      <c r="AU354" s="188"/>
      <c r="AV354" s="188"/>
      <c r="AW354" s="188"/>
      <c r="AX354" s="188"/>
      <c r="AY354" s="188"/>
      <c r="AZ354" s="188"/>
      <c r="BA354" s="188"/>
      <c r="BB354" s="188"/>
      <c r="BC354" s="188"/>
      <c r="BD354" s="188"/>
      <c r="BE354" s="188"/>
      <c r="BF354" s="188"/>
      <c r="BG354" s="188"/>
      <c r="BH354" s="188"/>
      <c r="BI354" s="188"/>
      <c r="BJ354" s="188"/>
      <c r="BK354" s="188"/>
      <c r="BL354" s="188"/>
      <c r="BM354" s="188"/>
      <c r="BN354" s="188"/>
      <c r="BO354" s="188"/>
      <c r="BP354" s="188"/>
      <c r="BQ354" s="188"/>
      <c r="BR354" s="188"/>
      <c r="BS354" s="188"/>
      <c r="BT354" s="188"/>
      <c r="BU354" s="188"/>
      <c r="BV354" s="188"/>
    </row>
    <row r="355" spans="1:74" s="189" customFormat="1" ht="14.25" x14ac:dyDescent="0.2">
      <c r="A355" s="97" t="s">
        <v>782</v>
      </c>
      <c r="B355" s="98" t="s">
        <v>104</v>
      </c>
      <c r="C355" s="118"/>
      <c r="D355" s="118"/>
      <c r="E355" s="118"/>
      <c r="F355" s="118"/>
      <c r="G355" s="118"/>
      <c r="H355" s="118"/>
      <c r="I355" s="118"/>
      <c r="J355" s="118"/>
      <c r="K355" s="118"/>
      <c r="L355" s="118"/>
      <c r="M355" s="118"/>
      <c r="N355" s="118"/>
      <c r="O355" s="131">
        <f t="shared" si="213"/>
        <v>0</v>
      </c>
      <c r="P355" s="188"/>
      <c r="Q355" s="188"/>
      <c r="R355" s="188"/>
      <c r="S355" s="188"/>
      <c r="T355" s="188"/>
      <c r="U355" s="188"/>
      <c r="V355" s="188"/>
      <c r="W355" s="188"/>
      <c r="X355" s="188"/>
      <c r="Y355" s="188"/>
      <c r="Z355" s="188"/>
      <c r="AA355" s="188"/>
      <c r="AB355" s="188"/>
      <c r="AC355" s="188"/>
      <c r="AD355" s="188"/>
      <c r="AE355" s="188"/>
      <c r="AF355" s="188"/>
      <c r="AG355" s="188"/>
      <c r="AH355" s="188"/>
      <c r="AI355" s="188"/>
      <c r="AJ355" s="188"/>
      <c r="AK355" s="188"/>
      <c r="AL355" s="188"/>
      <c r="AM355" s="188"/>
      <c r="AN355" s="188"/>
      <c r="AO355" s="188"/>
      <c r="AP355" s="188"/>
      <c r="AQ355" s="188"/>
      <c r="AR355" s="188"/>
      <c r="AS355" s="188"/>
      <c r="AT355" s="188"/>
      <c r="AU355" s="188"/>
      <c r="AV355" s="188"/>
      <c r="AW355" s="188"/>
      <c r="AX355" s="188"/>
      <c r="AY355" s="188"/>
      <c r="AZ355" s="188"/>
      <c r="BA355" s="188"/>
      <c r="BB355" s="188"/>
      <c r="BC355" s="188"/>
      <c r="BD355" s="188"/>
      <c r="BE355" s="188"/>
      <c r="BF355" s="188"/>
      <c r="BG355" s="188"/>
      <c r="BH355" s="188"/>
      <c r="BI355" s="188"/>
      <c r="BJ355" s="188"/>
      <c r="BK355" s="188"/>
      <c r="BL355" s="188"/>
      <c r="BM355" s="188"/>
      <c r="BN355" s="188"/>
      <c r="BO355" s="188"/>
      <c r="BP355" s="188"/>
      <c r="BQ355" s="188"/>
      <c r="BR355" s="188"/>
      <c r="BS355" s="188"/>
      <c r="BT355" s="188"/>
      <c r="BU355" s="188"/>
      <c r="BV355" s="188"/>
    </row>
    <row r="356" spans="1:74" s="189" customFormat="1" x14ac:dyDescent="0.2">
      <c r="A356" s="199"/>
      <c r="B356" s="200"/>
      <c r="C356" s="118"/>
      <c r="D356" s="118"/>
      <c r="E356" s="118"/>
      <c r="F356" s="118"/>
      <c r="G356" s="118"/>
      <c r="H356" s="118"/>
      <c r="I356" s="118"/>
      <c r="J356" s="118"/>
      <c r="K356" s="118"/>
      <c r="L356" s="118"/>
      <c r="M356" s="118"/>
      <c r="N356" s="118"/>
      <c r="O356" s="131">
        <f t="shared" si="213"/>
        <v>0</v>
      </c>
      <c r="P356" s="188"/>
      <c r="Q356" s="188"/>
      <c r="R356" s="188"/>
      <c r="S356" s="188"/>
      <c r="T356" s="188"/>
      <c r="U356" s="188"/>
      <c r="V356" s="188"/>
      <c r="W356" s="188"/>
      <c r="X356" s="188"/>
      <c r="Y356" s="188"/>
      <c r="Z356" s="188"/>
      <c r="AA356" s="188"/>
      <c r="AB356" s="188"/>
      <c r="AC356" s="188"/>
      <c r="AD356" s="188"/>
      <c r="AE356" s="188"/>
      <c r="AF356" s="188"/>
      <c r="AG356" s="188"/>
      <c r="AH356" s="188"/>
      <c r="AI356" s="188"/>
      <c r="AJ356" s="188"/>
      <c r="AK356" s="188"/>
      <c r="AL356" s="188"/>
      <c r="AM356" s="188"/>
      <c r="AN356" s="188"/>
      <c r="AO356" s="188"/>
      <c r="AP356" s="188"/>
      <c r="AQ356" s="188"/>
      <c r="AR356" s="188"/>
      <c r="AS356" s="188"/>
      <c r="AT356" s="188"/>
      <c r="AU356" s="188"/>
      <c r="AV356" s="188"/>
      <c r="AW356" s="188"/>
      <c r="AX356" s="188"/>
      <c r="AY356" s="188"/>
      <c r="AZ356" s="188"/>
      <c r="BA356" s="188"/>
      <c r="BB356" s="188"/>
      <c r="BC356" s="188"/>
      <c r="BD356" s="188"/>
      <c r="BE356" s="188"/>
      <c r="BF356" s="188"/>
      <c r="BG356" s="188"/>
      <c r="BH356" s="188"/>
      <c r="BI356" s="188"/>
      <c r="BJ356" s="188"/>
      <c r="BK356" s="188"/>
      <c r="BL356" s="188"/>
      <c r="BM356" s="188"/>
      <c r="BN356" s="188"/>
      <c r="BO356" s="188"/>
      <c r="BP356" s="188"/>
      <c r="BQ356" s="188"/>
      <c r="BR356" s="188"/>
      <c r="BS356" s="188"/>
      <c r="BT356" s="188"/>
      <c r="BU356" s="188"/>
      <c r="BV356" s="188"/>
    </row>
    <row r="357" spans="1:74" s="189" customFormat="1" ht="51" x14ac:dyDescent="0.2">
      <c r="A357" s="199" t="s">
        <v>783</v>
      </c>
      <c r="B357" s="200" t="s">
        <v>1400</v>
      </c>
      <c r="C357" s="118"/>
      <c r="D357" s="118"/>
      <c r="E357" s="118"/>
      <c r="F357" s="118"/>
      <c r="G357" s="118"/>
      <c r="H357" s="118"/>
      <c r="I357" s="118"/>
      <c r="J357" s="118"/>
      <c r="K357" s="118"/>
      <c r="L357" s="118"/>
      <c r="M357" s="118"/>
      <c r="N357" s="118"/>
      <c r="O357" s="131">
        <f t="shared" si="213"/>
        <v>0</v>
      </c>
      <c r="P357" s="188"/>
      <c r="Q357" s="188"/>
      <c r="R357" s="188"/>
      <c r="S357" s="188"/>
      <c r="T357" s="188"/>
      <c r="U357" s="188"/>
      <c r="V357" s="188"/>
      <c r="W357" s="188"/>
      <c r="X357" s="188"/>
      <c r="Y357" s="188"/>
      <c r="Z357" s="188"/>
      <c r="AA357" s="188"/>
      <c r="AB357" s="188"/>
      <c r="AC357" s="188"/>
      <c r="AD357" s="188"/>
      <c r="AE357" s="188"/>
      <c r="AF357" s="188"/>
      <c r="AG357" s="188"/>
      <c r="AH357" s="188"/>
      <c r="AI357" s="188"/>
      <c r="AJ357" s="188"/>
      <c r="AK357" s="188"/>
      <c r="AL357" s="188"/>
      <c r="AM357" s="188"/>
      <c r="AN357" s="188"/>
      <c r="AO357" s="188"/>
      <c r="AP357" s="188"/>
      <c r="AQ357" s="188"/>
      <c r="AR357" s="188"/>
      <c r="AS357" s="188"/>
      <c r="AT357" s="188"/>
      <c r="AU357" s="188"/>
      <c r="AV357" s="188"/>
      <c r="AW357" s="188"/>
      <c r="AX357" s="188"/>
      <c r="AY357" s="188"/>
      <c r="AZ357" s="188"/>
      <c r="BA357" s="188"/>
      <c r="BB357" s="188"/>
      <c r="BC357" s="188"/>
      <c r="BD357" s="188"/>
      <c r="BE357" s="188"/>
      <c r="BF357" s="188"/>
      <c r="BG357" s="188"/>
      <c r="BH357" s="188"/>
      <c r="BI357" s="188"/>
      <c r="BJ357" s="188"/>
      <c r="BK357" s="188"/>
      <c r="BL357" s="188"/>
      <c r="BM357" s="188"/>
      <c r="BN357" s="188"/>
      <c r="BO357" s="188"/>
      <c r="BP357" s="188"/>
      <c r="BQ357" s="188"/>
      <c r="BR357" s="188"/>
      <c r="BS357" s="188"/>
      <c r="BT357" s="188"/>
      <c r="BU357" s="188"/>
      <c r="BV357" s="188"/>
    </row>
    <row r="358" spans="1:74" s="189" customFormat="1" ht="51" x14ac:dyDescent="0.2">
      <c r="A358" s="199" t="s">
        <v>784</v>
      </c>
      <c r="B358" s="200" t="s">
        <v>1401</v>
      </c>
      <c r="C358" s="117"/>
      <c r="D358" s="117"/>
      <c r="E358" s="117"/>
      <c r="F358" s="117"/>
      <c r="G358" s="117"/>
      <c r="H358" s="117"/>
      <c r="I358" s="117"/>
      <c r="J358" s="117"/>
      <c r="K358" s="117"/>
      <c r="L358" s="117"/>
      <c r="M358" s="117"/>
      <c r="N358" s="117"/>
      <c r="O358" s="131">
        <f t="shared" si="213"/>
        <v>0</v>
      </c>
      <c r="P358" s="188"/>
      <c r="Q358" s="188"/>
      <c r="R358" s="188"/>
      <c r="S358" s="188"/>
      <c r="T358" s="188"/>
      <c r="U358" s="188"/>
      <c r="V358" s="188"/>
      <c r="W358" s="188"/>
      <c r="X358" s="188"/>
      <c r="Y358" s="188"/>
      <c r="Z358" s="188"/>
      <c r="AA358" s="188"/>
      <c r="AB358" s="188"/>
      <c r="AC358" s="188"/>
      <c r="AD358" s="188"/>
      <c r="AE358" s="188"/>
      <c r="AF358" s="188"/>
      <c r="AG358" s="188"/>
      <c r="AH358" s="188"/>
      <c r="AI358" s="188"/>
      <c r="AJ358" s="188"/>
      <c r="AK358" s="188"/>
      <c r="AL358" s="188"/>
      <c r="AM358" s="188"/>
      <c r="AN358" s="188"/>
      <c r="AO358" s="188"/>
      <c r="AP358" s="188"/>
      <c r="AQ358" s="188"/>
      <c r="AR358" s="188"/>
      <c r="AS358" s="188"/>
      <c r="AT358" s="188"/>
      <c r="AU358" s="188"/>
      <c r="AV358" s="188"/>
      <c r="AW358" s="188"/>
      <c r="AX358" s="188"/>
      <c r="AY358" s="188"/>
      <c r="AZ358" s="188"/>
      <c r="BA358" s="188"/>
      <c r="BB358" s="188"/>
      <c r="BC358" s="188"/>
      <c r="BD358" s="188"/>
      <c r="BE358" s="188"/>
      <c r="BF358" s="188"/>
      <c r="BG358" s="188"/>
      <c r="BH358" s="188"/>
      <c r="BI358" s="188"/>
      <c r="BJ358" s="188"/>
      <c r="BK358" s="188"/>
      <c r="BL358" s="188"/>
      <c r="BM358" s="188"/>
      <c r="BN358" s="188"/>
      <c r="BO358" s="188"/>
      <c r="BP358" s="188"/>
      <c r="BQ358" s="188"/>
      <c r="BR358" s="188"/>
      <c r="BS358" s="188"/>
      <c r="BT358" s="188"/>
      <c r="BU358" s="188"/>
      <c r="BV358" s="188"/>
    </row>
    <row r="359" spans="1:74" s="189" customFormat="1" ht="51" x14ac:dyDescent="0.2">
      <c r="A359" s="199" t="s">
        <v>1402</v>
      </c>
      <c r="B359" s="200" t="s">
        <v>1403</v>
      </c>
      <c r="C359" s="117"/>
      <c r="D359" s="118">
        <v>270000000</v>
      </c>
      <c r="E359" s="117"/>
      <c r="F359" s="117"/>
      <c r="G359" s="117"/>
      <c r="H359" s="117"/>
      <c r="I359" s="117"/>
      <c r="J359" s="117"/>
      <c r="K359" s="117"/>
      <c r="L359" s="117"/>
      <c r="M359" s="117"/>
      <c r="N359" s="117"/>
      <c r="O359" s="131">
        <f t="shared" si="213"/>
        <v>270000000</v>
      </c>
      <c r="P359" s="188"/>
      <c r="Q359" s="188"/>
      <c r="R359" s="188"/>
      <c r="S359" s="188"/>
      <c r="T359" s="188"/>
      <c r="U359" s="188"/>
      <c r="V359" s="188"/>
      <c r="W359" s="188"/>
      <c r="X359" s="188"/>
      <c r="Y359" s="188"/>
      <c r="Z359" s="188"/>
      <c r="AA359" s="188"/>
      <c r="AB359" s="188"/>
      <c r="AC359" s="188"/>
      <c r="AD359" s="188"/>
      <c r="AE359" s="188"/>
      <c r="AF359" s="188"/>
      <c r="AG359" s="188"/>
      <c r="AH359" s="188"/>
      <c r="AI359" s="188"/>
      <c r="AJ359" s="188"/>
      <c r="AK359" s="188"/>
      <c r="AL359" s="188"/>
      <c r="AM359" s="188"/>
      <c r="AN359" s="188"/>
      <c r="AO359" s="188"/>
      <c r="AP359" s="188"/>
      <c r="AQ359" s="188"/>
      <c r="AR359" s="188"/>
      <c r="AS359" s="188"/>
      <c r="AT359" s="188"/>
      <c r="AU359" s="188"/>
      <c r="AV359" s="188"/>
      <c r="AW359" s="188"/>
      <c r="AX359" s="188"/>
      <c r="AY359" s="188"/>
      <c r="AZ359" s="188"/>
      <c r="BA359" s="188"/>
      <c r="BB359" s="188"/>
      <c r="BC359" s="188"/>
      <c r="BD359" s="188"/>
      <c r="BE359" s="188"/>
      <c r="BF359" s="188"/>
      <c r="BG359" s="188"/>
      <c r="BH359" s="188"/>
      <c r="BI359" s="188"/>
      <c r="BJ359" s="188"/>
      <c r="BK359" s="188"/>
      <c r="BL359" s="188"/>
      <c r="BM359" s="188"/>
      <c r="BN359" s="188"/>
      <c r="BO359" s="188"/>
      <c r="BP359" s="188"/>
      <c r="BQ359" s="188"/>
      <c r="BR359" s="188"/>
      <c r="BS359" s="188"/>
      <c r="BT359" s="188"/>
      <c r="BU359" s="188"/>
      <c r="BV359" s="188"/>
    </row>
    <row r="360" spans="1:74" s="189" customFormat="1" ht="51" x14ac:dyDescent="0.2">
      <c r="A360" s="199" t="s">
        <v>1404</v>
      </c>
      <c r="B360" s="200" t="s">
        <v>1405</v>
      </c>
      <c r="C360" s="117"/>
      <c r="D360" s="118">
        <v>189000000</v>
      </c>
      <c r="E360" s="117"/>
      <c r="F360" s="117"/>
      <c r="G360" s="117"/>
      <c r="H360" s="117"/>
      <c r="I360" s="117"/>
      <c r="J360" s="117"/>
      <c r="K360" s="117"/>
      <c r="L360" s="117"/>
      <c r="M360" s="117"/>
      <c r="N360" s="117"/>
      <c r="O360" s="131">
        <f t="shared" si="213"/>
        <v>189000000</v>
      </c>
      <c r="P360" s="188"/>
      <c r="Q360" s="188"/>
      <c r="R360" s="188"/>
      <c r="S360" s="188"/>
      <c r="T360" s="188"/>
      <c r="U360" s="188"/>
      <c r="V360" s="188"/>
      <c r="W360" s="188"/>
      <c r="X360" s="188"/>
      <c r="Y360" s="188"/>
      <c r="Z360" s="188"/>
      <c r="AA360" s="188"/>
      <c r="AB360" s="188"/>
      <c r="AC360" s="188"/>
      <c r="AD360" s="188"/>
      <c r="AE360" s="188"/>
      <c r="AF360" s="188"/>
      <c r="AG360" s="188"/>
      <c r="AH360" s="188"/>
      <c r="AI360" s="188"/>
      <c r="AJ360" s="188"/>
      <c r="AK360" s="188"/>
      <c r="AL360" s="188"/>
      <c r="AM360" s="188"/>
      <c r="AN360" s="188"/>
      <c r="AO360" s="188"/>
      <c r="AP360" s="188"/>
      <c r="AQ360" s="188"/>
      <c r="AR360" s="188"/>
      <c r="AS360" s="188"/>
      <c r="AT360" s="188"/>
      <c r="AU360" s="188"/>
      <c r="AV360" s="188"/>
      <c r="AW360" s="188"/>
      <c r="AX360" s="188"/>
      <c r="AY360" s="188"/>
      <c r="AZ360" s="188"/>
      <c r="BA360" s="188"/>
      <c r="BB360" s="188"/>
      <c r="BC360" s="188"/>
      <c r="BD360" s="188"/>
      <c r="BE360" s="188"/>
      <c r="BF360" s="188"/>
      <c r="BG360" s="188"/>
      <c r="BH360" s="188"/>
      <c r="BI360" s="188"/>
      <c r="BJ360" s="188"/>
      <c r="BK360" s="188"/>
      <c r="BL360" s="188"/>
      <c r="BM360" s="188"/>
      <c r="BN360" s="188"/>
      <c r="BO360" s="188"/>
      <c r="BP360" s="188"/>
      <c r="BQ360" s="188"/>
      <c r="BR360" s="188"/>
      <c r="BS360" s="188"/>
      <c r="BT360" s="188"/>
      <c r="BU360" s="188"/>
      <c r="BV360" s="188"/>
    </row>
    <row r="361" spans="1:74" s="189" customFormat="1" ht="51" x14ac:dyDescent="0.2">
      <c r="A361" s="199" t="s">
        <v>1406</v>
      </c>
      <c r="B361" s="200" t="s">
        <v>1407</v>
      </c>
      <c r="C361" s="117"/>
      <c r="D361" s="118">
        <v>162000000</v>
      </c>
      <c r="E361" s="117"/>
      <c r="F361" s="117"/>
      <c r="G361" s="117"/>
      <c r="H361" s="117"/>
      <c r="I361" s="117"/>
      <c r="J361" s="117"/>
      <c r="K361" s="117"/>
      <c r="L361" s="117"/>
      <c r="M361" s="117"/>
      <c r="N361" s="117"/>
      <c r="O361" s="131">
        <f t="shared" si="213"/>
        <v>162000000</v>
      </c>
      <c r="P361" s="188"/>
      <c r="Q361" s="188"/>
      <c r="R361" s="188"/>
      <c r="S361" s="188"/>
      <c r="T361" s="188"/>
      <c r="U361" s="188"/>
      <c r="V361" s="188"/>
      <c r="W361" s="188"/>
      <c r="X361" s="188"/>
      <c r="Y361" s="188"/>
      <c r="Z361" s="188"/>
      <c r="AA361" s="188"/>
      <c r="AB361" s="188"/>
      <c r="AC361" s="188"/>
      <c r="AD361" s="188"/>
      <c r="AE361" s="188"/>
      <c r="AF361" s="188"/>
      <c r="AG361" s="188"/>
      <c r="AH361" s="188"/>
      <c r="AI361" s="188"/>
      <c r="AJ361" s="188"/>
      <c r="AK361" s="188"/>
      <c r="AL361" s="188"/>
      <c r="AM361" s="188"/>
      <c r="AN361" s="188"/>
      <c r="AO361" s="188"/>
      <c r="AP361" s="188"/>
      <c r="AQ361" s="188"/>
      <c r="AR361" s="188"/>
      <c r="AS361" s="188"/>
      <c r="AT361" s="188"/>
      <c r="AU361" s="188"/>
      <c r="AV361" s="188"/>
      <c r="AW361" s="188"/>
      <c r="AX361" s="188"/>
      <c r="AY361" s="188"/>
      <c r="AZ361" s="188"/>
      <c r="BA361" s="188"/>
      <c r="BB361" s="188"/>
      <c r="BC361" s="188"/>
      <c r="BD361" s="188"/>
      <c r="BE361" s="188"/>
      <c r="BF361" s="188"/>
      <c r="BG361" s="188"/>
      <c r="BH361" s="188"/>
      <c r="BI361" s="188"/>
      <c r="BJ361" s="188"/>
      <c r="BK361" s="188"/>
      <c r="BL361" s="188"/>
      <c r="BM361" s="188"/>
      <c r="BN361" s="188"/>
      <c r="BO361" s="188"/>
      <c r="BP361" s="188"/>
      <c r="BQ361" s="188"/>
      <c r="BR361" s="188"/>
      <c r="BS361" s="188"/>
      <c r="BT361" s="188"/>
      <c r="BU361" s="188"/>
      <c r="BV361" s="188"/>
    </row>
    <row r="362" spans="1:74" s="189" customFormat="1" ht="51" x14ac:dyDescent="0.2">
      <c r="A362" s="205" t="s">
        <v>1408</v>
      </c>
      <c r="B362" s="206" t="s">
        <v>1409</v>
      </c>
      <c r="C362" s="118"/>
      <c r="D362" s="118">
        <v>395855753</v>
      </c>
      <c r="E362" s="118"/>
      <c r="F362" s="118"/>
      <c r="G362" s="118"/>
      <c r="H362" s="118"/>
      <c r="I362" s="118"/>
      <c r="J362" s="118"/>
      <c r="K362" s="118"/>
      <c r="L362" s="118"/>
      <c r="M362" s="118"/>
      <c r="N362" s="118"/>
      <c r="O362" s="131">
        <f t="shared" si="213"/>
        <v>395855753</v>
      </c>
      <c r="P362" s="188"/>
      <c r="Q362" s="188"/>
      <c r="R362" s="188"/>
      <c r="S362" s="188"/>
      <c r="T362" s="188"/>
      <c r="U362" s="188"/>
      <c r="V362" s="188"/>
      <c r="W362" s="188"/>
      <c r="X362" s="188"/>
      <c r="Y362" s="188"/>
      <c r="Z362" s="188"/>
      <c r="AA362" s="188"/>
      <c r="AB362" s="188"/>
      <c r="AC362" s="188"/>
      <c r="AD362" s="188"/>
      <c r="AE362" s="188"/>
      <c r="AF362" s="188"/>
      <c r="AG362" s="188"/>
      <c r="AH362" s="188"/>
      <c r="AI362" s="188"/>
      <c r="AJ362" s="188"/>
      <c r="AK362" s="188"/>
      <c r="AL362" s="188"/>
      <c r="AM362" s="188"/>
      <c r="AN362" s="188"/>
      <c r="AO362" s="188"/>
      <c r="AP362" s="188"/>
      <c r="AQ362" s="188"/>
      <c r="AR362" s="188"/>
      <c r="AS362" s="188"/>
      <c r="AT362" s="188"/>
      <c r="AU362" s="188"/>
      <c r="AV362" s="188"/>
      <c r="AW362" s="188"/>
      <c r="AX362" s="188"/>
      <c r="AY362" s="188"/>
      <c r="AZ362" s="188"/>
      <c r="BA362" s="188"/>
      <c r="BB362" s="188"/>
      <c r="BC362" s="188"/>
      <c r="BD362" s="188"/>
      <c r="BE362" s="188"/>
      <c r="BF362" s="188"/>
      <c r="BG362" s="188"/>
      <c r="BH362" s="188"/>
      <c r="BI362" s="188"/>
      <c r="BJ362" s="188"/>
      <c r="BK362" s="188"/>
      <c r="BL362" s="188"/>
      <c r="BM362" s="188"/>
      <c r="BN362" s="188"/>
      <c r="BO362" s="188"/>
      <c r="BP362" s="188"/>
      <c r="BQ362" s="188"/>
      <c r="BR362" s="188"/>
      <c r="BS362" s="188"/>
      <c r="BT362" s="188"/>
      <c r="BU362" s="188"/>
      <c r="BV362" s="188"/>
    </row>
    <row r="363" spans="1:74" s="189" customFormat="1" ht="51" x14ac:dyDescent="0.2">
      <c r="A363" s="199" t="s">
        <v>1410</v>
      </c>
      <c r="B363" s="200" t="s">
        <v>1411</v>
      </c>
      <c r="C363" s="117"/>
      <c r="D363" s="118">
        <v>162000000</v>
      </c>
      <c r="E363" s="117"/>
      <c r="F363" s="117"/>
      <c r="G363" s="117"/>
      <c r="H363" s="117"/>
      <c r="I363" s="117"/>
      <c r="J363" s="117"/>
      <c r="K363" s="117"/>
      <c r="L363" s="117"/>
      <c r="M363" s="117"/>
      <c r="N363" s="117"/>
      <c r="O363" s="131">
        <f t="shared" si="213"/>
        <v>162000000</v>
      </c>
      <c r="P363" s="188"/>
      <c r="Q363" s="188"/>
      <c r="R363" s="188"/>
      <c r="S363" s="188"/>
      <c r="T363" s="188"/>
      <c r="U363" s="188"/>
      <c r="V363" s="188"/>
      <c r="W363" s="188"/>
      <c r="X363" s="188"/>
      <c r="Y363" s="188"/>
      <c r="Z363" s="188"/>
      <c r="AA363" s="188"/>
      <c r="AB363" s="188"/>
      <c r="AC363" s="188"/>
      <c r="AD363" s="188"/>
      <c r="AE363" s="188"/>
      <c r="AF363" s="188"/>
      <c r="AG363" s="188"/>
      <c r="AH363" s="188"/>
      <c r="AI363" s="188"/>
      <c r="AJ363" s="188"/>
      <c r="AK363" s="188"/>
      <c r="AL363" s="188"/>
      <c r="AM363" s="188"/>
      <c r="AN363" s="188"/>
      <c r="AO363" s="188"/>
      <c r="AP363" s="188"/>
      <c r="AQ363" s="188"/>
      <c r="AR363" s="188"/>
      <c r="AS363" s="188"/>
      <c r="AT363" s="188"/>
      <c r="AU363" s="188"/>
      <c r="AV363" s="188"/>
      <c r="AW363" s="188"/>
      <c r="AX363" s="188"/>
      <c r="AY363" s="188"/>
      <c r="AZ363" s="188"/>
      <c r="BA363" s="188"/>
      <c r="BB363" s="188"/>
      <c r="BC363" s="188"/>
      <c r="BD363" s="188"/>
      <c r="BE363" s="188"/>
      <c r="BF363" s="188"/>
      <c r="BG363" s="188"/>
      <c r="BH363" s="188"/>
      <c r="BI363" s="188"/>
      <c r="BJ363" s="188"/>
      <c r="BK363" s="188"/>
      <c r="BL363" s="188"/>
      <c r="BM363" s="188"/>
      <c r="BN363" s="188"/>
      <c r="BO363" s="188"/>
      <c r="BP363" s="188"/>
      <c r="BQ363" s="188"/>
      <c r="BR363" s="188"/>
      <c r="BS363" s="188"/>
      <c r="BT363" s="188"/>
      <c r="BU363" s="188"/>
      <c r="BV363" s="188"/>
    </row>
    <row r="364" spans="1:74" s="189" customFormat="1" ht="51" x14ac:dyDescent="0.2">
      <c r="A364" s="199" t="s">
        <v>1412</v>
      </c>
      <c r="B364" s="200" t="s">
        <v>1413</v>
      </c>
      <c r="C364" s="117"/>
      <c r="D364" s="118">
        <v>164403665.94</v>
      </c>
      <c r="E364" s="117"/>
      <c r="F364" s="117"/>
      <c r="G364" s="117"/>
      <c r="H364" s="117"/>
      <c r="I364" s="117"/>
      <c r="J364" s="117"/>
      <c r="K364" s="117"/>
      <c r="L364" s="117"/>
      <c r="M364" s="117"/>
      <c r="N364" s="117"/>
      <c r="O364" s="131">
        <f t="shared" si="213"/>
        <v>164403665.94</v>
      </c>
      <c r="P364" s="188"/>
      <c r="Q364" s="188"/>
      <c r="R364" s="188"/>
      <c r="S364" s="188"/>
      <c r="T364" s="188"/>
      <c r="U364" s="188"/>
      <c r="V364" s="188"/>
      <c r="W364" s="188"/>
      <c r="X364" s="188"/>
      <c r="Y364" s="188"/>
      <c r="Z364" s="188"/>
      <c r="AA364" s="188"/>
      <c r="AB364" s="188"/>
      <c r="AC364" s="188"/>
      <c r="AD364" s="188"/>
      <c r="AE364" s="188"/>
      <c r="AF364" s="188"/>
      <c r="AG364" s="188"/>
      <c r="AH364" s="188"/>
      <c r="AI364" s="188"/>
      <c r="AJ364" s="188"/>
      <c r="AK364" s="188"/>
      <c r="AL364" s="188"/>
      <c r="AM364" s="188"/>
      <c r="AN364" s="188"/>
      <c r="AO364" s="188"/>
      <c r="AP364" s="188"/>
      <c r="AQ364" s="188"/>
      <c r="AR364" s="188"/>
      <c r="AS364" s="188"/>
      <c r="AT364" s="188"/>
      <c r="AU364" s="188"/>
      <c r="AV364" s="188"/>
      <c r="AW364" s="188"/>
      <c r="AX364" s="188"/>
      <c r="AY364" s="188"/>
      <c r="AZ364" s="188"/>
      <c r="BA364" s="188"/>
      <c r="BB364" s="188"/>
      <c r="BC364" s="188"/>
      <c r="BD364" s="188"/>
      <c r="BE364" s="188"/>
      <c r="BF364" s="188"/>
      <c r="BG364" s="188"/>
      <c r="BH364" s="188"/>
      <c r="BI364" s="188"/>
      <c r="BJ364" s="188"/>
      <c r="BK364" s="188"/>
      <c r="BL364" s="188"/>
      <c r="BM364" s="188"/>
      <c r="BN364" s="188"/>
      <c r="BO364" s="188"/>
      <c r="BP364" s="188"/>
      <c r="BQ364" s="188"/>
      <c r="BR364" s="188"/>
      <c r="BS364" s="188"/>
      <c r="BT364" s="188"/>
      <c r="BU364" s="188"/>
      <c r="BV364" s="188"/>
    </row>
    <row r="365" spans="1:74" s="189" customFormat="1" ht="51" x14ac:dyDescent="0.2">
      <c r="A365" s="199" t="s">
        <v>1414</v>
      </c>
      <c r="B365" s="200" t="s">
        <v>1415</v>
      </c>
      <c r="C365" s="117"/>
      <c r="D365" s="118">
        <v>639527724.48000002</v>
      </c>
      <c r="E365" s="117"/>
      <c r="F365" s="117"/>
      <c r="G365" s="117"/>
      <c r="H365" s="117"/>
      <c r="I365" s="117"/>
      <c r="J365" s="117"/>
      <c r="K365" s="117"/>
      <c r="L365" s="117"/>
      <c r="M365" s="117"/>
      <c r="N365" s="117"/>
      <c r="O365" s="131">
        <f t="shared" si="213"/>
        <v>639527724.48000002</v>
      </c>
      <c r="P365" s="188"/>
      <c r="Q365" s="188"/>
      <c r="R365" s="188"/>
      <c r="S365" s="188"/>
      <c r="T365" s="188"/>
      <c r="U365" s="188"/>
      <c r="V365" s="188"/>
      <c r="W365" s="188"/>
      <c r="X365" s="188"/>
      <c r="Y365" s="188"/>
      <c r="Z365" s="188"/>
      <c r="AA365" s="188"/>
      <c r="AB365" s="188"/>
      <c r="AC365" s="188"/>
      <c r="AD365" s="188"/>
      <c r="AE365" s="188"/>
      <c r="AF365" s="188"/>
      <c r="AG365" s="188"/>
      <c r="AH365" s="188"/>
      <c r="AI365" s="188"/>
      <c r="AJ365" s="188"/>
      <c r="AK365" s="188"/>
      <c r="AL365" s="188"/>
      <c r="AM365" s="188"/>
      <c r="AN365" s="188"/>
      <c r="AO365" s="188"/>
      <c r="AP365" s="188"/>
      <c r="AQ365" s="188"/>
      <c r="AR365" s="188"/>
      <c r="AS365" s="188"/>
      <c r="AT365" s="188"/>
      <c r="AU365" s="188"/>
      <c r="AV365" s="188"/>
      <c r="AW365" s="188"/>
      <c r="AX365" s="188"/>
      <c r="AY365" s="188"/>
      <c r="AZ365" s="188"/>
      <c r="BA365" s="188"/>
      <c r="BB365" s="188"/>
      <c r="BC365" s="188"/>
      <c r="BD365" s="188"/>
      <c r="BE365" s="188"/>
      <c r="BF365" s="188"/>
      <c r="BG365" s="188"/>
      <c r="BH365" s="188"/>
      <c r="BI365" s="188"/>
      <c r="BJ365" s="188"/>
      <c r="BK365" s="188"/>
      <c r="BL365" s="188"/>
      <c r="BM365" s="188"/>
      <c r="BN365" s="188"/>
      <c r="BO365" s="188"/>
      <c r="BP365" s="188"/>
      <c r="BQ365" s="188"/>
      <c r="BR365" s="188"/>
      <c r="BS365" s="188"/>
      <c r="BT365" s="188"/>
      <c r="BU365" s="188"/>
      <c r="BV365" s="188"/>
    </row>
    <row r="366" spans="1:74" s="189" customFormat="1" ht="51" x14ac:dyDescent="0.2">
      <c r="A366" s="199" t="s">
        <v>1416</v>
      </c>
      <c r="B366" s="200" t="s">
        <v>1417</v>
      </c>
      <c r="C366" s="117"/>
      <c r="D366" s="118">
        <v>270000000</v>
      </c>
      <c r="E366" s="117"/>
      <c r="F366" s="117"/>
      <c r="G366" s="117"/>
      <c r="H366" s="117"/>
      <c r="I366" s="117"/>
      <c r="J366" s="117"/>
      <c r="K366" s="117"/>
      <c r="L366" s="117"/>
      <c r="M366" s="117"/>
      <c r="N366" s="117"/>
      <c r="O366" s="131">
        <f t="shared" si="213"/>
        <v>270000000</v>
      </c>
      <c r="P366" s="188"/>
      <c r="Q366" s="188"/>
      <c r="R366" s="188"/>
      <c r="S366" s="188"/>
      <c r="T366" s="188"/>
      <c r="U366" s="188"/>
      <c r="V366" s="188"/>
      <c r="W366" s="188"/>
      <c r="X366" s="188"/>
      <c r="Y366" s="188"/>
      <c r="Z366" s="188"/>
      <c r="AA366" s="188"/>
      <c r="AB366" s="188"/>
      <c r="AC366" s="188"/>
      <c r="AD366" s="188"/>
      <c r="AE366" s="188"/>
      <c r="AF366" s="188"/>
      <c r="AG366" s="188"/>
      <c r="AH366" s="188"/>
      <c r="AI366" s="188"/>
      <c r="AJ366" s="188"/>
      <c r="AK366" s="188"/>
      <c r="AL366" s="188"/>
      <c r="AM366" s="188"/>
      <c r="AN366" s="188"/>
      <c r="AO366" s="188"/>
      <c r="AP366" s="188"/>
      <c r="AQ366" s="188"/>
      <c r="AR366" s="188"/>
      <c r="AS366" s="188"/>
      <c r="AT366" s="188"/>
      <c r="AU366" s="188"/>
      <c r="AV366" s="188"/>
      <c r="AW366" s="188"/>
      <c r="AX366" s="188"/>
      <c r="AY366" s="188"/>
      <c r="AZ366" s="188"/>
      <c r="BA366" s="188"/>
      <c r="BB366" s="188"/>
      <c r="BC366" s="188"/>
      <c r="BD366" s="188"/>
      <c r="BE366" s="188"/>
      <c r="BF366" s="188"/>
      <c r="BG366" s="188"/>
      <c r="BH366" s="188"/>
      <c r="BI366" s="188"/>
      <c r="BJ366" s="188"/>
      <c r="BK366" s="188"/>
      <c r="BL366" s="188"/>
      <c r="BM366" s="188"/>
      <c r="BN366" s="188"/>
      <c r="BO366" s="188"/>
      <c r="BP366" s="188"/>
      <c r="BQ366" s="188"/>
      <c r="BR366" s="188"/>
      <c r="BS366" s="188"/>
      <c r="BT366" s="188"/>
      <c r="BU366" s="188"/>
      <c r="BV366" s="188"/>
    </row>
    <row r="367" spans="1:74" s="189" customFormat="1" ht="51" x14ac:dyDescent="0.2">
      <c r="A367" s="199" t="s">
        <v>1418</v>
      </c>
      <c r="B367" s="200" t="s">
        <v>1419</v>
      </c>
      <c r="C367" s="117"/>
      <c r="D367" s="118">
        <v>243518017.5</v>
      </c>
      <c r="E367" s="117"/>
      <c r="F367" s="117"/>
      <c r="G367" s="117"/>
      <c r="H367" s="117"/>
      <c r="I367" s="117"/>
      <c r="J367" s="117"/>
      <c r="K367" s="117"/>
      <c r="L367" s="117"/>
      <c r="M367" s="117"/>
      <c r="N367" s="117"/>
      <c r="O367" s="131">
        <f t="shared" si="213"/>
        <v>243518017.5</v>
      </c>
      <c r="P367" s="188"/>
      <c r="Q367" s="188"/>
      <c r="R367" s="188"/>
      <c r="S367" s="188"/>
      <c r="T367" s="188"/>
      <c r="U367" s="188"/>
      <c r="V367" s="188"/>
      <c r="W367" s="188"/>
      <c r="X367" s="188"/>
      <c r="Y367" s="188"/>
      <c r="Z367" s="188"/>
      <c r="AA367" s="188"/>
      <c r="AB367" s="188"/>
      <c r="AC367" s="188"/>
      <c r="AD367" s="188"/>
      <c r="AE367" s="188"/>
      <c r="AF367" s="188"/>
      <c r="AG367" s="188"/>
      <c r="AH367" s="188"/>
      <c r="AI367" s="188"/>
      <c r="AJ367" s="188"/>
      <c r="AK367" s="188"/>
      <c r="AL367" s="188"/>
      <c r="AM367" s="188"/>
      <c r="AN367" s="188"/>
      <c r="AO367" s="188"/>
      <c r="AP367" s="188"/>
      <c r="AQ367" s="188"/>
      <c r="AR367" s="188"/>
      <c r="AS367" s="188"/>
      <c r="AT367" s="188"/>
      <c r="AU367" s="188"/>
      <c r="AV367" s="188"/>
      <c r="AW367" s="188"/>
      <c r="AX367" s="188"/>
      <c r="AY367" s="188"/>
      <c r="AZ367" s="188"/>
      <c r="BA367" s="188"/>
      <c r="BB367" s="188"/>
      <c r="BC367" s="188"/>
      <c r="BD367" s="188"/>
      <c r="BE367" s="188"/>
      <c r="BF367" s="188"/>
      <c r="BG367" s="188"/>
      <c r="BH367" s="188"/>
      <c r="BI367" s="188"/>
      <c r="BJ367" s="188"/>
      <c r="BK367" s="188"/>
      <c r="BL367" s="188"/>
      <c r="BM367" s="188"/>
      <c r="BN367" s="188"/>
      <c r="BO367" s="188"/>
      <c r="BP367" s="188"/>
      <c r="BQ367" s="188"/>
      <c r="BR367" s="188"/>
      <c r="BS367" s="188"/>
      <c r="BT367" s="188"/>
      <c r="BU367" s="188"/>
      <c r="BV367" s="188"/>
    </row>
    <row r="368" spans="1:74" s="189" customFormat="1" ht="51" x14ac:dyDescent="0.2">
      <c r="A368" s="199" t="s">
        <v>1420</v>
      </c>
      <c r="B368" s="200" t="s">
        <v>1421</v>
      </c>
      <c r="C368" s="117"/>
      <c r="D368" s="118">
        <v>1166747739.5599999</v>
      </c>
      <c r="E368" s="117"/>
      <c r="F368" s="117"/>
      <c r="G368" s="117"/>
      <c r="H368" s="117"/>
      <c r="I368" s="117"/>
      <c r="J368" s="117"/>
      <c r="K368" s="117"/>
      <c r="L368" s="117"/>
      <c r="M368" s="117"/>
      <c r="N368" s="117"/>
      <c r="O368" s="131">
        <f t="shared" si="213"/>
        <v>1166747739.5599999</v>
      </c>
      <c r="P368" s="188"/>
      <c r="Q368" s="188"/>
      <c r="R368" s="188"/>
      <c r="S368" s="188"/>
      <c r="T368" s="188"/>
      <c r="U368" s="188"/>
      <c r="V368" s="188"/>
      <c r="W368" s="188"/>
      <c r="X368" s="188"/>
      <c r="Y368" s="188"/>
      <c r="Z368" s="188"/>
      <c r="AA368" s="188"/>
      <c r="AB368" s="188"/>
      <c r="AC368" s="188"/>
      <c r="AD368" s="188"/>
      <c r="AE368" s="188"/>
      <c r="AF368" s="188"/>
      <c r="AG368" s="188"/>
      <c r="AH368" s="188"/>
      <c r="AI368" s="188"/>
      <c r="AJ368" s="188"/>
      <c r="AK368" s="188"/>
      <c r="AL368" s="188"/>
      <c r="AM368" s="188"/>
      <c r="AN368" s="188"/>
      <c r="AO368" s="188"/>
      <c r="AP368" s="188"/>
      <c r="AQ368" s="188"/>
      <c r="AR368" s="188"/>
      <c r="AS368" s="188"/>
      <c r="AT368" s="188"/>
      <c r="AU368" s="188"/>
      <c r="AV368" s="188"/>
      <c r="AW368" s="188"/>
      <c r="AX368" s="188"/>
      <c r="AY368" s="188"/>
      <c r="AZ368" s="188"/>
      <c r="BA368" s="188"/>
      <c r="BB368" s="188"/>
      <c r="BC368" s="188"/>
      <c r="BD368" s="188"/>
      <c r="BE368" s="188"/>
      <c r="BF368" s="188"/>
      <c r="BG368" s="188"/>
      <c r="BH368" s="188"/>
      <c r="BI368" s="188"/>
      <c r="BJ368" s="188"/>
      <c r="BK368" s="188"/>
      <c r="BL368" s="188"/>
      <c r="BM368" s="188"/>
      <c r="BN368" s="188"/>
      <c r="BO368" s="188"/>
      <c r="BP368" s="188"/>
      <c r="BQ368" s="188"/>
      <c r="BR368" s="188"/>
      <c r="BS368" s="188"/>
      <c r="BT368" s="188"/>
      <c r="BU368" s="188"/>
      <c r="BV368" s="188"/>
    </row>
    <row r="369" spans="1:74" s="189" customFormat="1" ht="38.25" x14ac:dyDescent="0.2">
      <c r="A369" s="199" t="s">
        <v>1422</v>
      </c>
      <c r="B369" s="200" t="s">
        <v>1423</v>
      </c>
      <c r="C369" s="117"/>
      <c r="D369" s="118">
        <v>81000000</v>
      </c>
      <c r="E369" s="117"/>
      <c r="F369" s="117"/>
      <c r="G369" s="117"/>
      <c r="H369" s="117"/>
      <c r="I369" s="117"/>
      <c r="J369" s="117"/>
      <c r="K369" s="117"/>
      <c r="L369" s="117"/>
      <c r="M369" s="117"/>
      <c r="N369" s="117"/>
      <c r="O369" s="131">
        <f t="shared" si="213"/>
        <v>81000000</v>
      </c>
      <c r="P369" s="188"/>
      <c r="Q369" s="188"/>
      <c r="R369" s="188"/>
      <c r="S369" s="188"/>
      <c r="T369" s="188"/>
      <c r="U369" s="188"/>
      <c r="V369" s="188"/>
      <c r="W369" s="188"/>
      <c r="X369" s="188"/>
      <c r="Y369" s="188"/>
      <c r="Z369" s="188"/>
      <c r="AA369" s="188"/>
      <c r="AB369" s="188"/>
      <c r="AC369" s="188"/>
      <c r="AD369" s="188"/>
      <c r="AE369" s="188"/>
      <c r="AF369" s="188"/>
      <c r="AG369" s="188"/>
      <c r="AH369" s="188"/>
      <c r="AI369" s="188"/>
      <c r="AJ369" s="188"/>
      <c r="AK369" s="188"/>
      <c r="AL369" s="188"/>
      <c r="AM369" s="188"/>
      <c r="AN369" s="188"/>
      <c r="AO369" s="188"/>
      <c r="AP369" s="188"/>
      <c r="AQ369" s="188"/>
      <c r="AR369" s="188"/>
      <c r="AS369" s="188"/>
      <c r="AT369" s="188"/>
      <c r="AU369" s="188"/>
      <c r="AV369" s="188"/>
      <c r="AW369" s="188"/>
      <c r="AX369" s="188"/>
      <c r="AY369" s="188"/>
      <c r="AZ369" s="188"/>
      <c r="BA369" s="188"/>
      <c r="BB369" s="188"/>
      <c r="BC369" s="188"/>
      <c r="BD369" s="188"/>
      <c r="BE369" s="188"/>
      <c r="BF369" s="188"/>
      <c r="BG369" s="188"/>
      <c r="BH369" s="188"/>
      <c r="BI369" s="188"/>
      <c r="BJ369" s="188"/>
      <c r="BK369" s="188"/>
      <c r="BL369" s="188"/>
      <c r="BM369" s="188"/>
      <c r="BN369" s="188"/>
      <c r="BO369" s="188"/>
      <c r="BP369" s="188"/>
      <c r="BQ369" s="188"/>
      <c r="BR369" s="188"/>
      <c r="BS369" s="188"/>
      <c r="BT369" s="188"/>
      <c r="BU369" s="188"/>
      <c r="BV369" s="188"/>
    </row>
    <row r="370" spans="1:74" s="189" customFormat="1" ht="38.25" x14ac:dyDescent="0.2">
      <c r="A370" s="199" t="s">
        <v>1424</v>
      </c>
      <c r="B370" s="200" t="s">
        <v>1425</v>
      </c>
      <c r="C370" s="117"/>
      <c r="D370" s="118">
        <v>189000000</v>
      </c>
      <c r="E370" s="117"/>
      <c r="F370" s="117"/>
      <c r="G370" s="117"/>
      <c r="H370" s="117"/>
      <c r="I370" s="117"/>
      <c r="J370" s="117"/>
      <c r="K370" s="117"/>
      <c r="L370" s="117"/>
      <c r="M370" s="117"/>
      <c r="N370" s="117"/>
      <c r="O370" s="131">
        <f t="shared" si="213"/>
        <v>189000000</v>
      </c>
      <c r="P370" s="188"/>
      <c r="Q370" s="188"/>
      <c r="R370" s="188"/>
      <c r="S370" s="188"/>
      <c r="T370" s="188"/>
      <c r="U370" s="188"/>
      <c r="V370" s="188"/>
      <c r="W370" s="188"/>
      <c r="X370" s="188"/>
      <c r="Y370" s="188"/>
      <c r="Z370" s="188"/>
      <c r="AA370" s="188"/>
      <c r="AB370" s="188"/>
      <c r="AC370" s="188"/>
      <c r="AD370" s="188"/>
      <c r="AE370" s="188"/>
      <c r="AF370" s="188"/>
      <c r="AG370" s="188"/>
      <c r="AH370" s="188"/>
      <c r="AI370" s="188"/>
      <c r="AJ370" s="188"/>
      <c r="AK370" s="188"/>
      <c r="AL370" s="188"/>
      <c r="AM370" s="188"/>
      <c r="AN370" s="188"/>
      <c r="AO370" s="188"/>
      <c r="AP370" s="188"/>
      <c r="AQ370" s="188"/>
      <c r="AR370" s="188"/>
      <c r="AS370" s="188"/>
      <c r="AT370" s="188"/>
      <c r="AU370" s="188"/>
      <c r="AV370" s="188"/>
      <c r="AW370" s="188"/>
      <c r="AX370" s="188"/>
      <c r="AY370" s="188"/>
      <c r="AZ370" s="188"/>
      <c r="BA370" s="188"/>
      <c r="BB370" s="188"/>
      <c r="BC370" s="188"/>
      <c r="BD370" s="188"/>
      <c r="BE370" s="188"/>
      <c r="BF370" s="188"/>
      <c r="BG370" s="188"/>
      <c r="BH370" s="188"/>
      <c r="BI370" s="188"/>
      <c r="BJ370" s="188"/>
      <c r="BK370" s="188"/>
      <c r="BL370" s="188"/>
      <c r="BM370" s="188"/>
      <c r="BN370" s="188"/>
      <c r="BO370" s="188"/>
      <c r="BP370" s="188"/>
      <c r="BQ370" s="188"/>
      <c r="BR370" s="188"/>
      <c r="BS370" s="188"/>
      <c r="BT370" s="188"/>
      <c r="BU370" s="188"/>
      <c r="BV370" s="188"/>
    </row>
    <row r="371" spans="1:74" s="189" customFormat="1" ht="38.25" x14ac:dyDescent="0.2">
      <c r="A371" s="199" t="s">
        <v>1426</v>
      </c>
      <c r="B371" s="200" t="s">
        <v>1427</v>
      </c>
      <c r="C371" s="117"/>
      <c r="D371" s="118">
        <v>423087912</v>
      </c>
      <c r="E371" s="117"/>
      <c r="F371" s="117"/>
      <c r="G371" s="117"/>
      <c r="H371" s="117"/>
      <c r="I371" s="117"/>
      <c r="J371" s="117"/>
      <c r="K371" s="117"/>
      <c r="L371" s="117"/>
      <c r="M371" s="117"/>
      <c r="N371" s="117"/>
      <c r="O371" s="131">
        <f t="shared" si="213"/>
        <v>423087912</v>
      </c>
      <c r="P371" s="188"/>
      <c r="Q371" s="188"/>
      <c r="R371" s="188"/>
      <c r="S371" s="188"/>
      <c r="T371" s="188"/>
      <c r="U371" s="188"/>
      <c r="V371" s="188"/>
      <c r="W371" s="188"/>
      <c r="X371" s="188"/>
      <c r="Y371" s="188"/>
      <c r="Z371" s="188"/>
      <c r="AA371" s="188"/>
      <c r="AB371" s="188"/>
      <c r="AC371" s="188"/>
      <c r="AD371" s="188"/>
      <c r="AE371" s="188"/>
      <c r="AF371" s="188"/>
      <c r="AG371" s="188"/>
      <c r="AH371" s="188"/>
      <c r="AI371" s="188"/>
      <c r="AJ371" s="188"/>
      <c r="AK371" s="188"/>
      <c r="AL371" s="188"/>
      <c r="AM371" s="188"/>
      <c r="AN371" s="188"/>
      <c r="AO371" s="188"/>
      <c r="AP371" s="188"/>
      <c r="AQ371" s="188"/>
      <c r="AR371" s="188"/>
      <c r="AS371" s="188"/>
      <c r="AT371" s="188"/>
      <c r="AU371" s="188"/>
      <c r="AV371" s="188"/>
      <c r="AW371" s="188"/>
      <c r="AX371" s="188"/>
      <c r="AY371" s="188"/>
      <c r="AZ371" s="188"/>
      <c r="BA371" s="188"/>
      <c r="BB371" s="188"/>
      <c r="BC371" s="188"/>
      <c r="BD371" s="188"/>
      <c r="BE371" s="188"/>
      <c r="BF371" s="188"/>
      <c r="BG371" s="188"/>
      <c r="BH371" s="188"/>
      <c r="BI371" s="188"/>
      <c r="BJ371" s="188"/>
      <c r="BK371" s="188"/>
      <c r="BL371" s="188"/>
      <c r="BM371" s="188"/>
      <c r="BN371" s="188"/>
      <c r="BO371" s="188"/>
      <c r="BP371" s="188"/>
      <c r="BQ371" s="188"/>
      <c r="BR371" s="188"/>
      <c r="BS371" s="188"/>
      <c r="BT371" s="188"/>
      <c r="BU371" s="188"/>
      <c r="BV371" s="188"/>
    </row>
    <row r="372" spans="1:74" s="189" customFormat="1" ht="38.25" x14ac:dyDescent="0.2">
      <c r="A372" s="199" t="s">
        <v>1428</v>
      </c>
      <c r="B372" s="200" t="s">
        <v>1429</v>
      </c>
      <c r="C372" s="117"/>
      <c r="D372" s="118">
        <v>108000000</v>
      </c>
      <c r="E372" s="117"/>
      <c r="F372" s="117"/>
      <c r="G372" s="117"/>
      <c r="H372" s="117"/>
      <c r="I372" s="117"/>
      <c r="J372" s="117"/>
      <c r="K372" s="117"/>
      <c r="L372" s="117"/>
      <c r="M372" s="117"/>
      <c r="N372" s="117"/>
      <c r="O372" s="131">
        <f t="shared" si="213"/>
        <v>108000000</v>
      </c>
      <c r="P372" s="188"/>
      <c r="Q372" s="188"/>
      <c r="R372" s="188"/>
      <c r="S372" s="188"/>
      <c r="T372" s="188"/>
      <c r="U372" s="188"/>
      <c r="V372" s="188"/>
      <c r="W372" s="188"/>
      <c r="X372" s="188"/>
      <c r="Y372" s="188"/>
      <c r="Z372" s="188"/>
      <c r="AA372" s="188"/>
      <c r="AB372" s="188"/>
      <c r="AC372" s="188"/>
      <c r="AD372" s="188"/>
      <c r="AE372" s="188"/>
      <c r="AF372" s="188"/>
      <c r="AG372" s="188"/>
      <c r="AH372" s="188"/>
      <c r="AI372" s="188"/>
      <c r="AJ372" s="188"/>
      <c r="AK372" s="188"/>
      <c r="AL372" s="188"/>
      <c r="AM372" s="188"/>
      <c r="AN372" s="188"/>
      <c r="AO372" s="188"/>
      <c r="AP372" s="188"/>
      <c r="AQ372" s="188"/>
      <c r="AR372" s="188"/>
      <c r="AS372" s="188"/>
      <c r="AT372" s="188"/>
      <c r="AU372" s="188"/>
      <c r="AV372" s="188"/>
      <c r="AW372" s="188"/>
      <c r="AX372" s="188"/>
      <c r="AY372" s="188"/>
      <c r="AZ372" s="188"/>
      <c r="BA372" s="188"/>
      <c r="BB372" s="188"/>
      <c r="BC372" s="188"/>
      <c r="BD372" s="188"/>
      <c r="BE372" s="188"/>
      <c r="BF372" s="188"/>
      <c r="BG372" s="188"/>
      <c r="BH372" s="188"/>
      <c r="BI372" s="188"/>
      <c r="BJ372" s="188"/>
      <c r="BK372" s="188"/>
      <c r="BL372" s="188"/>
      <c r="BM372" s="188"/>
      <c r="BN372" s="188"/>
      <c r="BO372" s="188"/>
      <c r="BP372" s="188"/>
      <c r="BQ372" s="188"/>
      <c r="BR372" s="188"/>
      <c r="BS372" s="188"/>
      <c r="BT372" s="188"/>
      <c r="BU372" s="188"/>
      <c r="BV372" s="188"/>
    </row>
    <row r="373" spans="1:74" s="189" customFormat="1" ht="38.25" x14ac:dyDescent="0.2">
      <c r="A373" s="199" t="s">
        <v>1430</v>
      </c>
      <c r="B373" s="200" t="s">
        <v>1431</v>
      </c>
      <c r="C373" s="117"/>
      <c r="D373" s="118">
        <v>81000000</v>
      </c>
      <c r="E373" s="117"/>
      <c r="F373" s="117"/>
      <c r="G373" s="117"/>
      <c r="H373" s="117"/>
      <c r="I373" s="117"/>
      <c r="J373" s="117"/>
      <c r="K373" s="117"/>
      <c r="L373" s="117"/>
      <c r="M373" s="117"/>
      <c r="N373" s="117"/>
      <c r="O373" s="131">
        <f t="shared" si="213"/>
        <v>81000000</v>
      </c>
      <c r="P373" s="188"/>
      <c r="Q373" s="188"/>
      <c r="R373" s="188"/>
      <c r="S373" s="188"/>
      <c r="T373" s="188"/>
      <c r="U373" s="188"/>
      <c r="V373" s="188"/>
      <c r="W373" s="188"/>
      <c r="X373" s="188"/>
      <c r="Y373" s="188"/>
      <c r="Z373" s="188"/>
      <c r="AA373" s="188"/>
      <c r="AB373" s="188"/>
      <c r="AC373" s="188"/>
      <c r="AD373" s="188"/>
      <c r="AE373" s="188"/>
      <c r="AF373" s="188"/>
      <c r="AG373" s="188"/>
      <c r="AH373" s="188"/>
      <c r="AI373" s="188"/>
      <c r="AJ373" s="188"/>
      <c r="AK373" s="188"/>
      <c r="AL373" s="188"/>
      <c r="AM373" s="188"/>
      <c r="AN373" s="188"/>
      <c r="AO373" s="188"/>
      <c r="AP373" s="188"/>
      <c r="AQ373" s="188"/>
      <c r="AR373" s="188"/>
      <c r="AS373" s="188"/>
      <c r="AT373" s="188"/>
      <c r="AU373" s="188"/>
      <c r="AV373" s="188"/>
      <c r="AW373" s="188"/>
      <c r="AX373" s="188"/>
      <c r="AY373" s="188"/>
      <c r="AZ373" s="188"/>
      <c r="BA373" s="188"/>
      <c r="BB373" s="188"/>
      <c r="BC373" s="188"/>
      <c r="BD373" s="188"/>
      <c r="BE373" s="188"/>
      <c r="BF373" s="188"/>
      <c r="BG373" s="188"/>
      <c r="BH373" s="188"/>
      <c r="BI373" s="188"/>
      <c r="BJ373" s="188"/>
      <c r="BK373" s="188"/>
      <c r="BL373" s="188"/>
      <c r="BM373" s="188"/>
      <c r="BN373" s="188"/>
      <c r="BO373" s="188"/>
      <c r="BP373" s="188"/>
      <c r="BQ373" s="188"/>
      <c r="BR373" s="188"/>
      <c r="BS373" s="188"/>
      <c r="BT373" s="188"/>
      <c r="BU373" s="188"/>
      <c r="BV373" s="188"/>
    </row>
    <row r="374" spans="1:74" s="189" customFormat="1" ht="38.25" x14ac:dyDescent="0.2">
      <c r="A374" s="199" t="s">
        <v>1432</v>
      </c>
      <c r="B374" s="200" t="s">
        <v>1433</v>
      </c>
      <c r="C374" s="117"/>
      <c r="D374" s="118">
        <v>85090267</v>
      </c>
      <c r="E374" s="117"/>
      <c r="F374" s="117"/>
      <c r="G374" s="117"/>
      <c r="H374" s="117"/>
      <c r="I374" s="117"/>
      <c r="J374" s="117"/>
      <c r="K374" s="117"/>
      <c r="L374" s="117"/>
      <c r="M374" s="117"/>
      <c r="N374" s="117"/>
      <c r="O374" s="131">
        <f t="shared" si="213"/>
        <v>85090267</v>
      </c>
      <c r="P374" s="188"/>
      <c r="Q374" s="188"/>
      <c r="R374" s="188"/>
      <c r="S374" s="188"/>
      <c r="T374" s="188"/>
      <c r="U374" s="188"/>
      <c r="V374" s="188"/>
      <c r="W374" s="188"/>
      <c r="X374" s="188"/>
      <c r="Y374" s="188"/>
      <c r="Z374" s="188"/>
      <c r="AA374" s="188"/>
      <c r="AB374" s="188"/>
      <c r="AC374" s="188"/>
      <c r="AD374" s="188"/>
      <c r="AE374" s="188"/>
      <c r="AF374" s="188"/>
      <c r="AG374" s="188"/>
      <c r="AH374" s="188"/>
      <c r="AI374" s="188"/>
      <c r="AJ374" s="188"/>
      <c r="AK374" s="188"/>
      <c r="AL374" s="188"/>
      <c r="AM374" s="188"/>
      <c r="AN374" s="188"/>
      <c r="AO374" s="188"/>
      <c r="AP374" s="188"/>
      <c r="AQ374" s="188"/>
      <c r="AR374" s="188"/>
      <c r="AS374" s="188"/>
      <c r="AT374" s="188"/>
      <c r="AU374" s="188"/>
      <c r="AV374" s="188"/>
      <c r="AW374" s="188"/>
      <c r="AX374" s="188"/>
      <c r="AY374" s="188"/>
      <c r="AZ374" s="188"/>
      <c r="BA374" s="188"/>
      <c r="BB374" s="188"/>
      <c r="BC374" s="188"/>
      <c r="BD374" s="188"/>
      <c r="BE374" s="188"/>
      <c r="BF374" s="188"/>
      <c r="BG374" s="188"/>
      <c r="BH374" s="188"/>
      <c r="BI374" s="188"/>
      <c r="BJ374" s="188"/>
      <c r="BK374" s="188"/>
      <c r="BL374" s="188"/>
      <c r="BM374" s="188"/>
      <c r="BN374" s="188"/>
      <c r="BO374" s="188"/>
      <c r="BP374" s="188"/>
      <c r="BQ374" s="188"/>
      <c r="BR374" s="188"/>
      <c r="BS374" s="188"/>
      <c r="BT374" s="188"/>
      <c r="BU374" s="188"/>
      <c r="BV374" s="188"/>
    </row>
    <row r="375" spans="1:74" s="189" customFormat="1" ht="38.25" x14ac:dyDescent="0.2">
      <c r="A375" s="199" t="s">
        <v>1434</v>
      </c>
      <c r="B375" s="200" t="s">
        <v>1435</v>
      </c>
      <c r="C375" s="117"/>
      <c r="D375" s="118">
        <v>81000000</v>
      </c>
      <c r="E375" s="117"/>
      <c r="F375" s="117"/>
      <c r="G375" s="117"/>
      <c r="H375" s="117"/>
      <c r="I375" s="117"/>
      <c r="J375" s="117"/>
      <c r="K375" s="117"/>
      <c r="L375" s="117"/>
      <c r="M375" s="117"/>
      <c r="N375" s="117"/>
      <c r="O375" s="131">
        <f t="shared" si="213"/>
        <v>81000000</v>
      </c>
      <c r="P375" s="188"/>
      <c r="Q375" s="188"/>
      <c r="R375" s="188"/>
      <c r="S375" s="188"/>
      <c r="T375" s="188"/>
      <c r="U375" s="188"/>
      <c r="V375" s="188"/>
      <c r="W375" s="188"/>
      <c r="X375" s="188"/>
      <c r="Y375" s="188"/>
      <c r="Z375" s="188"/>
      <c r="AA375" s="188"/>
      <c r="AB375" s="188"/>
      <c r="AC375" s="188"/>
      <c r="AD375" s="188"/>
      <c r="AE375" s="188"/>
      <c r="AF375" s="188"/>
      <c r="AG375" s="188"/>
      <c r="AH375" s="188"/>
      <c r="AI375" s="188"/>
      <c r="AJ375" s="188"/>
      <c r="AK375" s="188"/>
      <c r="AL375" s="188"/>
      <c r="AM375" s="188"/>
      <c r="AN375" s="188"/>
      <c r="AO375" s="188"/>
      <c r="AP375" s="188"/>
      <c r="AQ375" s="188"/>
      <c r="AR375" s="188"/>
      <c r="AS375" s="188"/>
      <c r="AT375" s="188"/>
      <c r="AU375" s="188"/>
      <c r="AV375" s="188"/>
      <c r="AW375" s="188"/>
      <c r="AX375" s="188"/>
      <c r="AY375" s="188"/>
      <c r="AZ375" s="188"/>
      <c r="BA375" s="188"/>
      <c r="BB375" s="188"/>
      <c r="BC375" s="188"/>
      <c r="BD375" s="188"/>
      <c r="BE375" s="188"/>
      <c r="BF375" s="188"/>
      <c r="BG375" s="188"/>
      <c r="BH375" s="188"/>
      <c r="BI375" s="188"/>
      <c r="BJ375" s="188"/>
      <c r="BK375" s="188"/>
      <c r="BL375" s="188"/>
      <c r="BM375" s="188"/>
      <c r="BN375" s="188"/>
      <c r="BO375" s="188"/>
      <c r="BP375" s="188"/>
      <c r="BQ375" s="188"/>
      <c r="BR375" s="188"/>
      <c r="BS375" s="188"/>
      <c r="BT375" s="188"/>
      <c r="BU375" s="188"/>
      <c r="BV375" s="188"/>
    </row>
    <row r="376" spans="1:74" s="189" customFormat="1" ht="38.25" x14ac:dyDescent="0.2">
      <c r="A376" s="199" t="s">
        <v>1436</v>
      </c>
      <c r="B376" s="200" t="s">
        <v>1437</v>
      </c>
      <c r="C376" s="117"/>
      <c r="D376" s="118">
        <v>162366136</v>
      </c>
      <c r="E376" s="117"/>
      <c r="F376" s="117"/>
      <c r="G376" s="117"/>
      <c r="H376" s="117"/>
      <c r="I376" s="117"/>
      <c r="J376" s="117"/>
      <c r="K376" s="117"/>
      <c r="L376" s="117"/>
      <c r="M376" s="117"/>
      <c r="N376" s="117"/>
      <c r="O376" s="131">
        <f t="shared" si="213"/>
        <v>162366136</v>
      </c>
      <c r="P376" s="188"/>
      <c r="Q376" s="188"/>
      <c r="R376" s="188"/>
      <c r="S376" s="188"/>
      <c r="T376" s="188"/>
      <c r="U376" s="188"/>
      <c r="V376" s="188"/>
      <c r="W376" s="188"/>
      <c r="X376" s="188"/>
      <c r="Y376" s="188"/>
      <c r="Z376" s="188"/>
      <c r="AA376" s="188"/>
      <c r="AB376" s="188"/>
      <c r="AC376" s="188"/>
      <c r="AD376" s="188"/>
      <c r="AE376" s="188"/>
      <c r="AF376" s="188"/>
      <c r="AG376" s="188"/>
      <c r="AH376" s="188"/>
      <c r="AI376" s="188"/>
      <c r="AJ376" s="188"/>
      <c r="AK376" s="188"/>
      <c r="AL376" s="188"/>
      <c r="AM376" s="188"/>
      <c r="AN376" s="188"/>
      <c r="AO376" s="188"/>
      <c r="AP376" s="188"/>
      <c r="AQ376" s="188"/>
      <c r="AR376" s="188"/>
      <c r="AS376" s="188"/>
      <c r="AT376" s="188"/>
      <c r="AU376" s="188"/>
      <c r="AV376" s="188"/>
      <c r="AW376" s="188"/>
      <c r="AX376" s="188"/>
      <c r="AY376" s="188"/>
      <c r="AZ376" s="188"/>
      <c r="BA376" s="188"/>
      <c r="BB376" s="188"/>
      <c r="BC376" s="188"/>
      <c r="BD376" s="188"/>
      <c r="BE376" s="188"/>
      <c r="BF376" s="188"/>
      <c r="BG376" s="188"/>
      <c r="BH376" s="188"/>
      <c r="BI376" s="188"/>
      <c r="BJ376" s="188"/>
      <c r="BK376" s="188"/>
      <c r="BL376" s="188"/>
      <c r="BM376" s="188"/>
      <c r="BN376" s="188"/>
      <c r="BO376" s="188"/>
      <c r="BP376" s="188"/>
      <c r="BQ376" s="188"/>
      <c r="BR376" s="188"/>
      <c r="BS376" s="188"/>
      <c r="BT376" s="188"/>
      <c r="BU376" s="188"/>
      <c r="BV376" s="188"/>
    </row>
    <row r="377" spans="1:74" s="189" customFormat="1" ht="38.25" x14ac:dyDescent="0.2">
      <c r="A377" s="199" t="s">
        <v>1438</v>
      </c>
      <c r="B377" s="200" t="s">
        <v>1439</v>
      </c>
      <c r="C377" s="117"/>
      <c r="D377" s="118">
        <v>108000000</v>
      </c>
      <c r="E377" s="117"/>
      <c r="F377" s="117"/>
      <c r="G377" s="117"/>
      <c r="H377" s="117"/>
      <c r="I377" s="117"/>
      <c r="J377" s="117"/>
      <c r="K377" s="117"/>
      <c r="L377" s="117"/>
      <c r="M377" s="117"/>
      <c r="N377" s="117"/>
      <c r="O377" s="131">
        <f t="shared" si="213"/>
        <v>108000000</v>
      </c>
      <c r="P377" s="188"/>
      <c r="Q377" s="188"/>
      <c r="R377" s="188"/>
      <c r="S377" s="188"/>
      <c r="T377" s="188"/>
      <c r="U377" s="188"/>
      <c r="V377" s="188"/>
      <c r="W377" s="188"/>
      <c r="X377" s="188"/>
      <c r="Y377" s="188"/>
      <c r="Z377" s="188"/>
      <c r="AA377" s="188"/>
      <c r="AB377" s="188"/>
      <c r="AC377" s="188"/>
      <c r="AD377" s="188"/>
      <c r="AE377" s="188"/>
      <c r="AF377" s="188"/>
      <c r="AG377" s="188"/>
      <c r="AH377" s="188"/>
      <c r="AI377" s="188"/>
      <c r="AJ377" s="188"/>
      <c r="AK377" s="188"/>
      <c r="AL377" s="188"/>
      <c r="AM377" s="188"/>
      <c r="AN377" s="188"/>
      <c r="AO377" s="188"/>
      <c r="AP377" s="188"/>
      <c r="AQ377" s="188"/>
      <c r="AR377" s="188"/>
      <c r="AS377" s="188"/>
      <c r="AT377" s="188"/>
      <c r="AU377" s="188"/>
      <c r="AV377" s="188"/>
      <c r="AW377" s="188"/>
      <c r="AX377" s="188"/>
      <c r="AY377" s="188"/>
      <c r="AZ377" s="188"/>
      <c r="BA377" s="188"/>
      <c r="BB377" s="188"/>
      <c r="BC377" s="188"/>
      <c r="BD377" s="188"/>
      <c r="BE377" s="188"/>
      <c r="BF377" s="188"/>
      <c r="BG377" s="188"/>
      <c r="BH377" s="188"/>
      <c r="BI377" s="188"/>
      <c r="BJ377" s="188"/>
      <c r="BK377" s="188"/>
      <c r="BL377" s="188"/>
      <c r="BM377" s="188"/>
      <c r="BN377" s="188"/>
      <c r="BO377" s="188"/>
      <c r="BP377" s="188"/>
      <c r="BQ377" s="188"/>
      <c r="BR377" s="188"/>
      <c r="BS377" s="188"/>
      <c r="BT377" s="188"/>
      <c r="BU377" s="188"/>
      <c r="BV377" s="188"/>
    </row>
    <row r="378" spans="1:74" s="189" customFormat="1" ht="38.25" x14ac:dyDescent="0.2">
      <c r="A378" s="199" t="s">
        <v>1440</v>
      </c>
      <c r="B378" s="200" t="s">
        <v>1441</v>
      </c>
      <c r="C378" s="117"/>
      <c r="D378" s="118">
        <v>58495201</v>
      </c>
      <c r="E378" s="117"/>
      <c r="F378" s="117"/>
      <c r="G378" s="117"/>
      <c r="H378" s="117"/>
      <c r="I378" s="117"/>
      <c r="J378" s="117"/>
      <c r="K378" s="117"/>
      <c r="L378" s="117"/>
      <c r="M378" s="117"/>
      <c r="N378" s="117"/>
      <c r="O378" s="131">
        <f t="shared" si="213"/>
        <v>58495201</v>
      </c>
      <c r="P378" s="188"/>
      <c r="Q378" s="188"/>
      <c r="R378" s="188"/>
      <c r="S378" s="188"/>
      <c r="T378" s="188"/>
      <c r="U378" s="188"/>
      <c r="V378" s="188"/>
      <c r="W378" s="188"/>
      <c r="X378" s="188"/>
      <c r="Y378" s="188"/>
      <c r="Z378" s="188"/>
      <c r="AA378" s="188"/>
      <c r="AB378" s="188"/>
      <c r="AC378" s="188"/>
      <c r="AD378" s="188"/>
      <c r="AE378" s="188"/>
      <c r="AF378" s="188"/>
      <c r="AG378" s="188"/>
      <c r="AH378" s="188"/>
      <c r="AI378" s="188"/>
      <c r="AJ378" s="188"/>
      <c r="AK378" s="188"/>
      <c r="AL378" s="188"/>
      <c r="AM378" s="188"/>
      <c r="AN378" s="188"/>
      <c r="AO378" s="188"/>
      <c r="AP378" s="188"/>
      <c r="AQ378" s="188"/>
      <c r="AR378" s="188"/>
      <c r="AS378" s="188"/>
      <c r="AT378" s="188"/>
      <c r="AU378" s="188"/>
      <c r="AV378" s="188"/>
      <c r="AW378" s="188"/>
      <c r="AX378" s="188"/>
      <c r="AY378" s="188"/>
      <c r="AZ378" s="188"/>
      <c r="BA378" s="188"/>
      <c r="BB378" s="188"/>
      <c r="BC378" s="188"/>
      <c r="BD378" s="188"/>
      <c r="BE378" s="188"/>
      <c r="BF378" s="188"/>
      <c r="BG378" s="188"/>
      <c r="BH378" s="188"/>
      <c r="BI378" s="188"/>
      <c r="BJ378" s="188"/>
      <c r="BK378" s="188"/>
      <c r="BL378" s="188"/>
      <c r="BM378" s="188"/>
      <c r="BN378" s="188"/>
      <c r="BO378" s="188"/>
      <c r="BP378" s="188"/>
      <c r="BQ378" s="188"/>
      <c r="BR378" s="188"/>
      <c r="BS378" s="188"/>
      <c r="BT378" s="188"/>
      <c r="BU378" s="188"/>
      <c r="BV378" s="188"/>
    </row>
    <row r="379" spans="1:74" s="189" customFormat="1" ht="38.25" x14ac:dyDescent="0.2">
      <c r="A379" s="199" t="s">
        <v>1442</v>
      </c>
      <c r="B379" s="200" t="s">
        <v>1443</v>
      </c>
      <c r="C379" s="117"/>
      <c r="D379" s="118">
        <v>99586571</v>
      </c>
      <c r="E379" s="117"/>
      <c r="F379" s="117"/>
      <c r="G379" s="117"/>
      <c r="H379" s="117"/>
      <c r="I379" s="117"/>
      <c r="J379" s="117"/>
      <c r="K379" s="117"/>
      <c r="L379" s="117"/>
      <c r="M379" s="117"/>
      <c r="N379" s="117"/>
      <c r="O379" s="131">
        <f t="shared" si="213"/>
        <v>99586571</v>
      </c>
      <c r="P379" s="188"/>
      <c r="Q379" s="188"/>
      <c r="R379" s="188"/>
      <c r="S379" s="188"/>
      <c r="T379" s="188"/>
      <c r="U379" s="188"/>
      <c r="V379" s="188"/>
      <c r="W379" s="188"/>
      <c r="X379" s="188"/>
      <c r="Y379" s="188"/>
      <c r="Z379" s="188"/>
      <c r="AA379" s="188"/>
      <c r="AB379" s="188"/>
      <c r="AC379" s="188"/>
      <c r="AD379" s="188"/>
      <c r="AE379" s="188"/>
      <c r="AF379" s="188"/>
      <c r="AG379" s="188"/>
      <c r="AH379" s="188"/>
      <c r="AI379" s="188"/>
      <c r="AJ379" s="188"/>
      <c r="AK379" s="188"/>
      <c r="AL379" s="188"/>
      <c r="AM379" s="188"/>
      <c r="AN379" s="188"/>
      <c r="AO379" s="188"/>
      <c r="AP379" s="188"/>
      <c r="AQ379" s="188"/>
      <c r="AR379" s="188"/>
      <c r="AS379" s="188"/>
      <c r="AT379" s="188"/>
      <c r="AU379" s="188"/>
      <c r="AV379" s="188"/>
      <c r="AW379" s="188"/>
      <c r="AX379" s="188"/>
      <c r="AY379" s="188"/>
      <c r="AZ379" s="188"/>
      <c r="BA379" s="188"/>
      <c r="BB379" s="188"/>
      <c r="BC379" s="188"/>
      <c r="BD379" s="188"/>
      <c r="BE379" s="188"/>
      <c r="BF379" s="188"/>
      <c r="BG379" s="188"/>
      <c r="BH379" s="188"/>
      <c r="BI379" s="188"/>
      <c r="BJ379" s="188"/>
      <c r="BK379" s="188"/>
      <c r="BL379" s="188"/>
      <c r="BM379" s="188"/>
      <c r="BN379" s="188"/>
      <c r="BO379" s="188"/>
      <c r="BP379" s="188"/>
      <c r="BQ379" s="188"/>
      <c r="BR379" s="188"/>
      <c r="BS379" s="188"/>
      <c r="BT379" s="188"/>
      <c r="BU379" s="188"/>
      <c r="BV379" s="188"/>
    </row>
    <row r="380" spans="1:74" s="189" customFormat="1" ht="38.25" x14ac:dyDescent="0.2">
      <c r="A380" s="199" t="s">
        <v>1444</v>
      </c>
      <c r="B380" s="200" t="s">
        <v>1445</v>
      </c>
      <c r="C380" s="117"/>
      <c r="D380" s="118">
        <v>135000000</v>
      </c>
      <c r="E380" s="117"/>
      <c r="F380" s="117"/>
      <c r="G380" s="117"/>
      <c r="H380" s="117"/>
      <c r="I380" s="117"/>
      <c r="J380" s="117"/>
      <c r="K380" s="117"/>
      <c r="L380" s="117"/>
      <c r="M380" s="117"/>
      <c r="N380" s="117"/>
      <c r="O380" s="131">
        <f t="shared" si="213"/>
        <v>135000000</v>
      </c>
      <c r="P380" s="188"/>
      <c r="Q380" s="188"/>
      <c r="R380" s="188"/>
      <c r="S380" s="188"/>
      <c r="T380" s="188"/>
      <c r="U380" s="188"/>
      <c r="V380" s="188"/>
      <c r="W380" s="188"/>
      <c r="X380" s="188"/>
      <c r="Y380" s="188"/>
      <c r="Z380" s="188"/>
      <c r="AA380" s="188"/>
      <c r="AB380" s="188"/>
      <c r="AC380" s="188"/>
      <c r="AD380" s="188"/>
      <c r="AE380" s="188"/>
      <c r="AF380" s="188"/>
      <c r="AG380" s="188"/>
      <c r="AH380" s="188"/>
      <c r="AI380" s="188"/>
      <c r="AJ380" s="188"/>
      <c r="AK380" s="188"/>
      <c r="AL380" s="188"/>
      <c r="AM380" s="188"/>
      <c r="AN380" s="188"/>
      <c r="AO380" s="188"/>
      <c r="AP380" s="188"/>
      <c r="AQ380" s="188"/>
      <c r="AR380" s="188"/>
      <c r="AS380" s="188"/>
      <c r="AT380" s="188"/>
      <c r="AU380" s="188"/>
      <c r="AV380" s="188"/>
      <c r="AW380" s="188"/>
      <c r="AX380" s="188"/>
      <c r="AY380" s="188"/>
      <c r="AZ380" s="188"/>
      <c r="BA380" s="188"/>
      <c r="BB380" s="188"/>
      <c r="BC380" s="188"/>
      <c r="BD380" s="188"/>
      <c r="BE380" s="188"/>
      <c r="BF380" s="188"/>
      <c r="BG380" s="188"/>
      <c r="BH380" s="188"/>
      <c r="BI380" s="188"/>
      <c r="BJ380" s="188"/>
      <c r="BK380" s="188"/>
      <c r="BL380" s="188"/>
      <c r="BM380" s="188"/>
      <c r="BN380" s="188"/>
      <c r="BO380" s="188"/>
      <c r="BP380" s="188"/>
      <c r="BQ380" s="188"/>
      <c r="BR380" s="188"/>
      <c r="BS380" s="188"/>
      <c r="BT380" s="188"/>
      <c r="BU380" s="188"/>
      <c r="BV380" s="188"/>
    </row>
    <row r="381" spans="1:74" s="189" customFormat="1" ht="38.25" x14ac:dyDescent="0.2">
      <c r="A381" s="199" t="s">
        <v>1446</v>
      </c>
      <c r="B381" s="200" t="s">
        <v>1447</v>
      </c>
      <c r="C381" s="117"/>
      <c r="D381" s="118">
        <v>54000000</v>
      </c>
      <c r="E381" s="117"/>
      <c r="F381" s="117"/>
      <c r="G381" s="117"/>
      <c r="H381" s="117"/>
      <c r="I381" s="117"/>
      <c r="J381" s="117"/>
      <c r="K381" s="117"/>
      <c r="L381" s="117"/>
      <c r="M381" s="117"/>
      <c r="N381" s="117"/>
      <c r="O381" s="131">
        <f t="shared" si="213"/>
        <v>54000000</v>
      </c>
      <c r="P381" s="188"/>
      <c r="Q381" s="188"/>
      <c r="R381" s="188"/>
      <c r="S381" s="188"/>
      <c r="T381" s="188"/>
      <c r="U381" s="188"/>
      <c r="V381" s="188"/>
      <c r="W381" s="188"/>
      <c r="X381" s="188"/>
      <c r="Y381" s="188"/>
      <c r="Z381" s="188"/>
      <c r="AA381" s="188"/>
      <c r="AB381" s="188"/>
      <c r="AC381" s="188"/>
      <c r="AD381" s="188"/>
      <c r="AE381" s="188"/>
      <c r="AF381" s="188"/>
      <c r="AG381" s="188"/>
      <c r="AH381" s="188"/>
      <c r="AI381" s="188"/>
      <c r="AJ381" s="188"/>
      <c r="AK381" s="188"/>
      <c r="AL381" s="188"/>
      <c r="AM381" s="188"/>
      <c r="AN381" s="188"/>
      <c r="AO381" s="188"/>
      <c r="AP381" s="188"/>
      <c r="AQ381" s="188"/>
      <c r="AR381" s="188"/>
      <c r="AS381" s="188"/>
      <c r="AT381" s="188"/>
      <c r="AU381" s="188"/>
      <c r="AV381" s="188"/>
      <c r="AW381" s="188"/>
      <c r="AX381" s="188"/>
      <c r="AY381" s="188"/>
      <c r="AZ381" s="188"/>
      <c r="BA381" s="188"/>
      <c r="BB381" s="188"/>
      <c r="BC381" s="188"/>
      <c r="BD381" s="188"/>
      <c r="BE381" s="188"/>
      <c r="BF381" s="188"/>
      <c r="BG381" s="188"/>
      <c r="BH381" s="188"/>
      <c r="BI381" s="188"/>
      <c r="BJ381" s="188"/>
      <c r="BK381" s="188"/>
      <c r="BL381" s="188"/>
      <c r="BM381" s="188"/>
      <c r="BN381" s="188"/>
      <c r="BO381" s="188"/>
      <c r="BP381" s="188"/>
      <c r="BQ381" s="188"/>
      <c r="BR381" s="188"/>
      <c r="BS381" s="188"/>
      <c r="BT381" s="188"/>
      <c r="BU381" s="188"/>
      <c r="BV381" s="188"/>
    </row>
    <row r="382" spans="1:74" s="189" customFormat="1" ht="51" x14ac:dyDescent="0.2">
      <c r="A382" s="199" t="s">
        <v>1448</v>
      </c>
      <c r="B382" s="200" t="s">
        <v>1449</v>
      </c>
      <c r="C382" s="117"/>
      <c r="D382" s="118">
        <v>108000000</v>
      </c>
      <c r="E382" s="117"/>
      <c r="F382" s="117"/>
      <c r="G382" s="117"/>
      <c r="H382" s="117"/>
      <c r="I382" s="117"/>
      <c r="J382" s="117"/>
      <c r="K382" s="117"/>
      <c r="L382" s="117"/>
      <c r="M382" s="117"/>
      <c r="N382" s="117"/>
      <c r="O382" s="131">
        <f t="shared" si="213"/>
        <v>108000000</v>
      </c>
      <c r="P382" s="188"/>
      <c r="Q382" s="188"/>
      <c r="R382" s="188"/>
      <c r="S382" s="188"/>
      <c r="T382" s="188"/>
      <c r="U382" s="188"/>
      <c r="V382" s="188"/>
      <c r="W382" s="188"/>
      <c r="X382" s="188"/>
      <c r="Y382" s="188"/>
      <c r="Z382" s="188"/>
      <c r="AA382" s="188"/>
      <c r="AB382" s="188"/>
      <c r="AC382" s="188"/>
      <c r="AD382" s="188"/>
      <c r="AE382" s="188"/>
      <c r="AF382" s="188"/>
      <c r="AG382" s="188"/>
      <c r="AH382" s="188"/>
      <c r="AI382" s="188"/>
      <c r="AJ382" s="188"/>
      <c r="AK382" s="188"/>
      <c r="AL382" s="188"/>
      <c r="AM382" s="188"/>
      <c r="AN382" s="188"/>
      <c r="AO382" s="188"/>
      <c r="AP382" s="188"/>
      <c r="AQ382" s="188"/>
      <c r="AR382" s="188"/>
      <c r="AS382" s="188"/>
      <c r="AT382" s="188"/>
      <c r="AU382" s="188"/>
      <c r="AV382" s="188"/>
      <c r="AW382" s="188"/>
      <c r="AX382" s="188"/>
      <c r="AY382" s="188"/>
      <c r="AZ382" s="188"/>
      <c r="BA382" s="188"/>
      <c r="BB382" s="188"/>
      <c r="BC382" s="188"/>
      <c r="BD382" s="188"/>
      <c r="BE382" s="188"/>
      <c r="BF382" s="188"/>
      <c r="BG382" s="188"/>
      <c r="BH382" s="188"/>
      <c r="BI382" s="188"/>
      <c r="BJ382" s="188"/>
      <c r="BK382" s="188"/>
      <c r="BL382" s="188"/>
      <c r="BM382" s="188"/>
      <c r="BN382" s="188"/>
      <c r="BO382" s="188"/>
      <c r="BP382" s="188"/>
      <c r="BQ382" s="188"/>
      <c r="BR382" s="188"/>
      <c r="BS382" s="188"/>
      <c r="BT382" s="188"/>
      <c r="BU382" s="188"/>
      <c r="BV382" s="188"/>
    </row>
    <row r="383" spans="1:74" s="189" customFormat="1" ht="38.25" x14ac:dyDescent="0.2">
      <c r="A383" s="199" t="s">
        <v>1450</v>
      </c>
      <c r="B383" s="200" t="s">
        <v>1451</v>
      </c>
      <c r="C383" s="117"/>
      <c r="D383" s="118">
        <v>81000000</v>
      </c>
      <c r="E383" s="117"/>
      <c r="F383" s="117"/>
      <c r="G383" s="117"/>
      <c r="H383" s="117"/>
      <c r="I383" s="117"/>
      <c r="J383" s="117"/>
      <c r="K383" s="117"/>
      <c r="L383" s="117"/>
      <c r="M383" s="117"/>
      <c r="N383" s="117"/>
      <c r="O383" s="131">
        <f t="shared" si="213"/>
        <v>81000000</v>
      </c>
      <c r="P383" s="188"/>
      <c r="Q383" s="188"/>
      <c r="R383" s="188"/>
      <c r="S383" s="188"/>
      <c r="T383" s="188"/>
      <c r="U383" s="188"/>
      <c r="V383" s="188"/>
      <c r="W383" s="188"/>
      <c r="X383" s="188"/>
      <c r="Y383" s="188"/>
      <c r="Z383" s="188"/>
      <c r="AA383" s="188"/>
      <c r="AB383" s="188"/>
      <c r="AC383" s="188"/>
      <c r="AD383" s="188"/>
      <c r="AE383" s="188"/>
      <c r="AF383" s="188"/>
      <c r="AG383" s="188"/>
      <c r="AH383" s="188"/>
      <c r="AI383" s="188"/>
      <c r="AJ383" s="188"/>
      <c r="AK383" s="188"/>
      <c r="AL383" s="188"/>
      <c r="AM383" s="188"/>
      <c r="AN383" s="188"/>
      <c r="AO383" s="188"/>
      <c r="AP383" s="188"/>
      <c r="AQ383" s="188"/>
      <c r="AR383" s="188"/>
      <c r="AS383" s="188"/>
      <c r="AT383" s="188"/>
      <c r="AU383" s="188"/>
      <c r="AV383" s="188"/>
      <c r="AW383" s="188"/>
      <c r="AX383" s="188"/>
      <c r="AY383" s="188"/>
      <c r="AZ383" s="188"/>
      <c r="BA383" s="188"/>
      <c r="BB383" s="188"/>
      <c r="BC383" s="188"/>
      <c r="BD383" s="188"/>
      <c r="BE383" s="188"/>
      <c r="BF383" s="188"/>
      <c r="BG383" s="188"/>
      <c r="BH383" s="188"/>
      <c r="BI383" s="188"/>
      <c r="BJ383" s="188"/>
      <c r="BK383" s="188"/>
      <c r="BL383" s="188"/>
      <c r="BM383" s="188"/>
      <c r="BN383" s="188"/>
      <c r="BO383" s="188"/>
      <c r="BP383" s="188"/>
      <c r="BQ383" s="188"/>
      <c r="BR383" s="188"/>
      <c r="BS383" s="188"/>
      <c r="BT383" s="188"/>
      <c r="BU383" s="188"/>
      <c r="BV383" s="188"/>
    </row>
    <row r="384" spans="1:74" s="189" customFormat="1" ht="25.5" x14ac:dyDescent="0.2">
      <c r="A384" s="205" t="s">
        <v>1452</v>
      </c>
      <c r="B384" s="206" t="s">
        <v>1453</v>
      </c>
      <c r="C384" s="118"/>
      <c r="D384" s="118">
        <v>343506945</v>
      </c>
      <c r="E384" s="118"/>
      <c r="F384" s="118"/>
      <c r="G384" s="118"/>
      <c r="H384" s="118"/>
      <c r="I384" s="118"/>
      <c r="J384" s="118"/>
      <c r="K384" s="118"/>
      <c r="L384" s="118"/>
      <c r="M384" s="118"/>
      <c r="N384" s="118"/>
      <c r="O384" s="131">
        <f t="shared" si="213"/>
        <v>343506945</v>
      </c>
      <c r="P384" s="188"/>
      <c r="Q384" s="188"/>
      <c r="R384" s="188"/>
      <c r="S384" s="188"/>
      <c r="T384" s="188"/>
      <c r="U384" s="188"/>
      <c r="V384" s="188"/>
      <c r="W384" s="188"/>
      <c r="X384" s="188"/>
      <c r="Y384" s="188"/>
      <c r="Z384" s="188"/>
      <c r="AA384" s="188"/>
      <c r="AB384" s="188"/>
      <c r="AC384" s="188"/>
      <c r="AD384" s="188"/>
      <c r="AE384" s="188"/>
      <c r="AF384" s="188"/>
      <c r="AG384" s="188"/>
      <c r="AH384" s="188"/>
      <c r="AI384" s="188"/>
      <c r="AJ384" s="188"/>
      <c r="AK384" s="188"/>
      <c r="AL384" s="188"/>
      <c r="AM384" s="188"/>
      <c r="AN384" s="188"/>
      <c r="AO384" s="188"/>
      <c r="AP384" s="188"/>
      <c r="AQ384" s="188"/>
      <c r="AR384" s="188"/>
      <c r="AS384" s="188"/>
      <c r="AT384" s="188"/>
      <c r="AU384" s="188"/>
      <c r="AV384" s="188"/>
      <c r="AW384" s="188"/>
      <c r="AX384" s="188"/>
      <c r="AY384" s="188"/>
      <c r="AZ384" s="188"/>
      <c r="BA384" s="188"/>
      <c r="BB384" s="188"/>
      <c r="BC384" s="188"/>
      <c r="BD384" s="188"/>
      <c r="BE384" s="188"/>
      <c r="BF384" s="188"/>
      <c r="BG384" s="188"/>
      <c r="BH384" s="188"/>
      <c r="BI384" s="188"/>
      <c r="BJ384" s="188"/>
      <c r="BK384" s="188"/>
      <c r="BL384" s="188"/>
      <c r="BM384" s="188"/>
      <c r="BN384" s="188"/>
      <c r="BO384" s="188"/>
      <c r="BP384" s="188"/>
      <c r="BQ384" s="188"/>
      <c r="BR384" s="188"/>
      <c r="BS384" s="188"/>
      <c r="BT384" s="188"/>
      <c r="BU384" s="188"/>
      <c r="BV384" s="188"/>
    </row>
    <row r="385" spans="1:74" s="189" customFormat="1" ht="38.25" x14ac:dyDescent="0.2">
      <c r="A385" s="205" t="s">
        <v>1454</v>
      </c>
      <c r="B385" s="206" t="s">
        <v>1455</v>
      </c>
      <c r="C385" s="118"/>
      <c r="D385" s="118">
        <v>2054694900</v>
      </c>
      <c r="E385" s="118"/>
      <c r="F385" s="118"/>
      <c r="G385" s="118"/>
      <c r="H385" s="118"/>
      <c r="I385" s="118"/>
      <c r="J385" s="118"/>
      <c r="K385" s="118"/>
      <c r="L385" s="118"/>
      <c r="M385" s="118"/>
      <c r="N385" s="118"/>
      <c r="O385" s="131">
        <f t="shared" si="213"/>
        <v>2054694900</v>
      </c>
      <c r="P385" s="188"/>
      <c r="Q385" s="188"/>
      <c r="R385" s="188"/>
      <c r="S385" s="188"/>
      <c r="T385" s="188"/>
      <c r="U385" s="188"/>
      <c r="V385" s="188"/>
      <c r="W385" s="188"/>
      <c r="X385" s="188"/>
      <c r="Y385" s="188"/>
      <c r="Z385" s="188"/>
      <c r="AA385" s="188"/>
      <c r="AB385" s="188"/>
      <c r="AC385" s="188"/>
      <c r="AD385" s="188"/>
      <c r="AE385" s="188"/>
      <c r="AF385" s="188"/>
      <c r="AG385" s="188"/>
      <c r="AH385" s="188"/>
      <c r="AI385" s="188"/>
      <c r="AJ385" s="188"/>
      <c r="AK385" s="188"/>
      <c r="AL385" s="188"/>
      <c r="AM385" s="188"/>
      <c r="AN385" s="188"/>
      <c r="AO385" s="188"/>
      <c r="AP385" s="188"/>
      <c r="AQ385" s="188"/>
      <c r="AR385" s="188"/>
      <c r="AS385" s="188"/>
      <c r="AT385" s="188"/>
      <c r="AU385" s="188"/>
      <c r="AV385" s="188"/>
      <c r="AW385" s="188"/>
      <c r="AX385" s="188"/>
      <c r="AY385" s="188"/>
      <c r="AZ385" s="188"/>
      <c r="BA385" s="188"/>
      <c r="BB385" s="188"/>
      <c r="BC385" s="188"/>
      <c r="BD385" s="188"/>
      <c r="BE385" s="188"/>
      <c r="BF385" s="188"/>
      <c r="BG385" s="188"/>
      <c r="BH385" s="188"/>
      <c r="BI385" s="188"/>
      <c r="BJ385" s="188"/>
      <c r="BK385" s="188"/>
      <c r="BL385" s="188"/>
      <c r="BM385" s="188"/>
      <c r="BN385" s="188"/>
      <c r="BO385" s="188"/>
      <c r="BP385" s="188"/>
      <c r="BQ385" s="188"/>
      <c r="BR385" s="188"/>
      <c r="BS385" s="188"/>
      <c r="BT385" s="188"/>
      <c r="BU385" s="188"/>
      <c r="BV385" s="188"/>
    </row>
    <row r="386" spans="1:74" s="189" customFormat="1" ht="38.25" x14ac:dyDescent="0.2">
      <c r="A386" s="205" t="s">
        <v>1975</v>
      </c>
      <c r="B386" s="206" t="s">
        <v>1976</v>
      </c>
      <c r="C386" s="118"/>
      <c r="D386" s="118"/>
      <c r="E386" s="118"/>
      <c r="F386" s="118">
        <v>4809076199.6099997</v>
      </c>
      <c r="G386" s="118"/>
      <c r="H386" s="118"/>
      <c r="I386" s="118"/>
      <c r="J386" s="118"/>
      <c r="K386" s="118"/>
      <c r="L386" s="118"/>
      <c r="M386" s="118"/>
      <c r="N386" s="118"/>
      <c r="O386" s="131">
        <f t="shared" si="213"/>
        <v>4809076199.6099997</v>
      </c>
      <c r="P386" s="188"/>
      <c r="Q386" s="188"/>
      <c r="R386" s="188"/>
      <c r="S386" s="188"/>
      <c r="T386" s="188"/>
      <c r="U386" s="188"/>
      <c r="V386" s="188"/>
      <c r="W386" s="188"/>
      <c r="X386" s="188"/>
      <c r="Y386" s="188"/>
      <c r="Z386" s="188"/>
      <c r="AA386" s="188"/>
      <c r="AB386" s="188"/>
      <c r="AC386" s="188"/>
      <c r="AD386" s="188"/>
      <c r="AE386" s="188"/>
      <c r="AF386" s="188"/>
      <c r="AG386" s="188"/>
      <c r="AH386" s="188"/>
      <c r="AI386" s="188"/>
      <c r="AJ386" s="188"/>
      <c r="AK386" s="188"/>
      <c r="AL386" s="188"/>
      <c r="AM386" s="188"/>
      <c r="AN386" s="188"/>
      <c r="AO386" s="188"/>
      <c r="AP386" s="188"/>
      <c r="AQ386" s="188"/>
      <c r="AR386" s="188"/>
      <c r="AS386" s="188"/>
      <c r="AT386" s="188"/>
      <c r="AU386" s="188"/>
      <c r="AV386" s="188"/>
      <c r="AW386" s="188"/>
      <c r="AX386" s="188"/>
      <c r="AY386" s="188"/>
      <c r="AZ386" s="188"/>
      <c r="BA386" s="188"/>
      <c r="BB386" s="188"/>
      <c r="BC386" s="188"/>
      <c r="BD386" s="188"/>
      <c r="BE386" s="188"/>
      <c r="BF386" s="188"/>
      <c r="BG386" s="188"/>
      <c r="BH386" s="188"/>
      <c r="BI386" s="188"/>
      <c r="BJ386" s="188"/>
      <c r="BK386" s="188"/>
      <c r="BL386" s="188"/>
      <c r="BM386" s="188"/>
      <c r="BN386" s="188"/>
      <c r="BO386" s="188"/>
      <c r="BP386" s="188"/>
      <c r="BQ386" s="188"/>
      <c r="BR386" s="188"/>
      <c r="BS386" s="188"/>
      <c r="BT386" s="188"/>
      <c r="BU386" s="188"/>
      <c r="BV386" s="188"/>
    </row>
    <row r="387" spans="1:74" s="189" customFormat="1" ht="25.5" x14ac:dyDescent="0.2">
      <c r="A387" s="205" t="s">
        <v>1977</v>
      </c>
      <c r="B387" s="206" t="s">
        <v>1978</v>
      </c>
      <c r="C387" s="118"/>
      <c r="D387" s="118"/>
      <c r="E387" s="118"/>
      <c r="F387" s="118">
        <v>3700000000</v>
      </c>
      <c r="G387" s="118"/>
      <c r="H387" s="118"/>
      <c r="I387" s="118"/>
      <c r="J387" s="118"/>
      <c r="K387" s="118"/>
      <c r="L387" s="118"/>
      <c r="M387" s="118"/>
      <c r="N387" s="118"/>
      <c r="O387" s="131">
        <f t="shared" si="213"/>
        <v>3700000000</v>
      </c>
      <c r="P387" s="188"/>
      <c r="Q387" s="188"/>
      <c r="R387" s="188"/>
      <c r="S387" s="188"/>
      <c r="T387" s="188"/>
      <c r="U387" s="188"/>
      <c r="V387" s="188"/>
      <c r="W387" s="188"/>
      <c r="X387" s="188"/>
      <c r="Y387" s="188"/>
      <c r="Z387" s="188"/>
      <c r="AA387" s="188"/>
      <c r="AB387" s="188"/>
      <c r="AC387" s="188"/>
      <c r="AD387" s="188"/>
      <c r="AE387" s="188"/>
      <c r="AF387" s="188"/>
      <c r="AG387" s="188"/>
      <c r="AH387" s="188"/>
      <c r="AI387" s="188"/>
      <c r="AJ387" s="188"/>
      <c r="AK387" s="188"/>
      <c r="AL387" s="188"/>
      <c r="AM387" s="188"/>
      <c r="AN387" s="188"/>
      <c r="AO387" s="188"/>
      <c r="AP387" s="188"/>
      <c r="AQ387" s="188"/>
      <c r="AR387" s="188"/>
      <c r="AS387" s="188"/>
      <c r="AT387" s="188"/>
      <c r="AU387" s="188"/>
      <c r="AV387" s="188"/>
      <c r="AW387" s="188"/>
      <c r="AX387" s="188"/>
      <c r="AY387" s="188"/>
      <c r="AZ387" s="188"/>
      <c r="BA387" s="188"/>
      <c r="BB387" s="188"/>
      <c r="BC387" s="188"/>
      <c r="BD387" s="188"/>
      <c r="BE387" s="188"/>
      <c r="BF387" s="188"/>
      <c r="BG387" s="188"/>
      <c r="BH387" s="188"/>
      <c r="BI387" s="188"/>
      <c r="BJ387" s="188"/>
      <c r="BK387" s="188"/>
      <c r="BL387" s="188"/>
      <c r="BM387" s="188"/>
      <c r="BN387" s="188"/>
      <c r="BO387" s="188"/>
      <c r="BP387" s="188"/>
      <c r="BQ387" s="188"/>
      <c r="BR387" s="188"/>
      <c r="BS387" s="188"/>
      <c r="BT387" s="188"/>
      <c r="BU387" s="188"/>
      <c r="BV387" s="188"/>
    </row>
    <row r="388" spans="1:74" s="126" customFormat="1" x14ac:dyDescent="0.2">
      <c r="A388" s="207" t="s">
        <v>1636</v>
      </c>
      <c r="B388" s="202" t="s">
        <v>1637</v>
      </c>
      <c r="C388" s="117">
        <f>SUM(C389:C421)</f>
        <v>0</v>
      </c>
      <c r="D388" s="117">
        <f t="shared" ref="D388:N388" si="216">SUM(D389:D421)</f>
        <v>0</v>
      </c>
      <c r="E388" s="117">
        <f t="shared" si="216"/>
        <v>0</v>
      </c>
      <c r="F388" s="117">
        <f t="shared" si="216"/>
        <v>1303059095</v>
      </c>
      <c r="G388" s="117">
        <f t="shared" si="216"/>
        <v>0</v>
      </c>
      <c r="H388" s="117">
        <f t="shared" si="216"/>
        <v>0</v>
      </c>
      <c r="I388" s="117">
        <f t="shared" si="216"/>
        <v>0</v>
      </c>
      <c r="J388" s="117">
        <f t="shared" si="216"/>
        <v>597736000</v>
      </c>
      <c r="K388" s="117">
        <f t="shared" si="216"/>
        <v>0</v>
      </c>
      <c r="L388" s="117">
        <f t="shared" si="216"/>
        <v>0</v>
      </c>
      <c r="M388" s="117">
        <f t="shared" si="216"/>
        <v>0</v>
      </c>
      <c r="N388" s="117">
        <f t="shared" si="216"/>
        <v>0</v>
      </c>
      <c r="O388" s="131">
        <f t="shared" si="213"/>
        <v>1900795095</v>
      </c>
      <c r="P388" s="125"/>
      <c r="Q388" s="125"/>
      <c r="R388" s="125"/>
      <c r="S388" s="125"/>
      <c r="T388" s="125"/>
      <c r="U388" s="125"/>
      <c r="V388" s="125"/>
      <c r="W388" s="125"/>
      <c r="X388" s="125"/>
      <c r="Y388" s="125"/>
      <c r="Z388" s="125"/>
      <c r="AA388" s="125"/>
      <c r="AB388" s="125"/>
      <c r="AC388" s="125"/>
      <c r="AD388" s="125"/>
      <c r="AE388" s="125"/>
      <c r="AF388" s="125"/>
      <c r="AG388" s="125"/>
      <c r="AH388" s="125"/>
      <c r="AI388" s="125"/>
      <c r="AJ388" s="125"/>
      <c r="AK388" s="125"/>
      <c r="AL388" s="125"/>
      <c r="AM388" s="125"/>
      <c r="AN388" s="125"/>
      <c r="AO388" s="125"/>
      <c r="AP388" s="125"/>
      <c r="AQ388" s="125"/>
      <c r="AR388" s="125"/>
      <c r="AS388" s="125"/>
      <c r="AT388" s="125"/>
      <c r="AU388" s="125"/>
      <c r="AV388" s="125"/>
      <c r="AW388" s="125"/>
      <c r="AX388" s="125"/>
      <c r="AY388" s="125"/>
      <c r="AZ388" s="125"/>
      <c r="BA388" s="125"/>
      <c r="BB388" s="125"/>
      <c r="BC388" s="125"/>
      <c r="BD388" s="125"/>
      <c r="BE388" s="125"/>
      <c r="BF388" s="125"/>
      <c r="BG388" s="125"/>
      <c r="BH388" s="125"/>
      <c r="BI388" s="125"/>
      <c r="BJ388" s="125"/>
      <c r="BK388" s="125"/>
      <c r="BL388" s="125"/>
      <c r="BM388" s="125"/>
      <c r="BN388" s="125"/>
      <c r="BO388" s="125"/>
      <c r="BP388" s="125"/>
      <c r="BQ388" s="125"/>
      <c r="BR388" s="125"/>
      <c r="BS388" s="125"/>
      <c r="BT388" s="125"/>
      <c r="BU388" s="125"/>
      <c r="BV388" s="125"/>
    </row>
    <row r="389" spans="1:74" s="189" customFormat="1" ht="25.5" x14ac:dyDescent="0.2">
      <c r="A389" s="199" t="s">
        <v>1638</v>
      </c>
      <c r="B389" s="200" t="s">
        <v>1639</v>
      </c>
      <c r="C389" s="118"/>
      <c r="D389" s="118"/>
      <c r="E389" s="118"/>
      <c r="F389" s="118"/>
      <c r="G389" s="118"/>
      <c r="H389" s="118"/>
      <c r="I389" s="118"/>
      <c r="J389" s="118"/>
      <c r="K389" s="118"/>
      <c r="L389" s="118"/>
      <c r="M389" s="118"/>
      <c r="N389" s="118"/>
      <c r="O389" s="131">
        <f t="shared" si="213"/>
        <v>0</v>
      </c>
      <c r="P389" s="188"/>
      <c r="Q389" s="188"/>
      <c r="R389" s="188"/>
      <c r="S389" s="188"/>
      <c r="T389" s="188"/>
      <c r="U389" s="188"/>
      <c r="V389" s="188"/>
      <c r="W389" s="188"/>
      <c r="X389" s="188"/>
      <c r="Y389" s="188"/>
      <c r="Z389" s="188"/>
      <c r="AA389" s="188"/>
      <c r="AB389" s="188"/>
      <c r="AC389" s="188"/>
      <c r="AD389" s="188"/>
      <c r="AE389" s="188"/>
      <c r="AF389" s="188"/>
      <c r="AG389" s="188"/>
      <c r="AH389" s="188"/>
      <c r="AI389" s="188"/>
      <c r="AJ389" s="188"/>
      <c r="AK389" s="188"/>
      <c r="AL389" s="188"/>
      <c r="AM389" s="188"/>
      <c r="AN389" s="188"/>
      <c r="AO389" s="188"/>
      <c r="AP389" s="188"/>
      <c r="AQ389" s="188"/>
      <c r="AR389" s="188"/>
      <c r="AS389" s="188"/>
      <c r="AT389" s="188"/>
      <c r="AU389" s="188"/>
      <c r="AV389" s="188"/>
      <c r="AW389" s="188"/>
      <c r="AX389" s="188"/>
      <c r="AY389" s="188"/>
      <c r="AZ389" s="188"/>
      <c r="BA389" s="188"/>
      <c r="BB389" s="188"/>
      <c r="BC389" s="188"/>
      <c r="BD389" s="188"/>
      <c r="BE389" s="188"/>
      <c r="BF389" s="188"/>
      <c r="BG389" s="188"/>
      <c r="BH389" s="188"/>
      <c r="BI389" s="188"/>
      <c r="BJ389" s="188"/>
      <c r="BK389" s="188"/>
      <c r="BL389" s="188"/>
      <c r="BM389" s="188"/>
      <c r="BN389" s="188"/>
      <c r="BO389" s="188"/>
      <c r="BP389" s="188"/>
      <c r="BQ389" s="188"/>
      <c r="BR389" s="188"/>
      <c r="BS389" s="188"/>
      <c r="BT389" s="188"/>
      <c r="BU389" s="188"/>
      <c r="BV389" s="188"/>
    </row>
    <row r="390" spans="1:74" s="189" customFormat="1" ht="25.5" x14ac:dyDescent="0.2">
      <c r="A390" s="199" t="s">
        <v>1640</v>
      </c>
      <c r="B390" s="200" t="s">
        <v>1641</v>
      </c>
      <c r="C390" s="118"/>
      <c r="D390" s="118"/>
      <c r="E390" s="118"/>
      <c r="F390" s="118"/>
      <c r="G390" s="118"/>
      <c r="H390" s="118"/>
      <c r="I390" s="118"/>
      <c r="J390" s="118"/>
      <c r="K390" s="118"/>
      <c r="L390" s="118"/>
      <c r="M390" s="118"/>
      <c r="N390" s="118"/>
      <c r="O390" s="131">
        <f t="shared" si="213"/>
        <v>0</v>
      </c>
      <c r="P390" s="188"/>
      <c r="Q390" s="188"/>
      <c r="R390" s="188"/>
      <c r="S390" s="188"/>
      <c r="T390" s="188"/>
      <c r="U390" s="188"/>
      <c r="V390" s="188"/>
      <c r="W390" s="188"/>
      <c r="X390" s="188"/>
      <c r="Y390" s="188"/>
      <c r="Z390" s="188"/>
      <c r="AA390" s="188"/>
      <c r="AB390" s="188"/>
      <c r="AC390" s="188"/>
      <c r="AD390" s="188"/>
      <c r="AE390" s="188"/>
      <c r="AF390" s="188"/>
      <c r="AG390" s="188"/>
      <c r="AH390" s="188"/>
      <c r="AI390" s="188"/>
      <c r="AJ390" s="188"/>
      <c r="AK390" s="188"/>
      <c r="AL390" s="188"/>
      <c r="AM390" s="188"/>
      <c r="AN390" s="188"/>
      <c r="AO390" s="188"/>
      <c r="AP390" s="188"/>
      <c r="AQ390" s="188"/>
      <c r="AR390" s="188"/>
      <c r="AS390" s="188"/>
      <c r="AT390" s="188"/>
      <c r="AU390" s="188"/>
      <c r="AV390" s="188"/>
      <c r="AW390" s="188"/>
      <c r="AX390" s="188"/>
      <c r="AY390" s="188"/>
      <c r="AZ390" s="188"/>
      <c r="BA390" s="188"/>
      <c r="BB390" s="188"/>
      <c r="BC390" s="188"/>
      <c r="BD390" s="188"/>
      <c r="BE390" s="188"/>
      <c r="BF390" s="188"/>
      <c r="BG390" s="188"/>
      <c r="BH390" s="188"/>
      <c r="BI390" s="188"/>
      <c r="BJ390" s="188"/>
      <c r="BK390" s="188"/>
      <c r="BL390" s="188"/>
      <c r="BM390" s="188"/>
      <c r="BN390" s="188"/>
      <c r="BO390" s="188"/>
      <c r="BP390" s="188"/>
      <c r="BQ390" s="188"/>
      <c r="BR390" s="188"/>
      <c r="BS390" s="188"/>
      <c r="BT390" s="188"/>
      <c r="BU390" s="188"/>
      <c r="BV390" s="188"/>
    </row>
    <row r="391" spans="1:74" s="189" customFormat="1" ht="25.5" x14ac:dyDescent="0.2">
      <c r="A391" s="199" t="s">
        <v>1642</v>
      </c>
      <c r="B391" s="200" t="s">
        <v>1643</v>
      </c>
      <c r="C391" s="118"/>
      <c r="D391" s="118"/>
      <c r="E391" s="118"/>
      <c r="F391" s="118"/>
      <c r="G391" s="118"/>
      <c r="H391" s="118"/>
      <c r="I391" s="118"/>
      <c r="J391" s="118"/>
      <c r="K391" s="118"/>
      <c r="L391" s="118"/>
      <c r="M391" s="118"/>
      <c r="N391" s="118"/>
      <c r="O391" s="131">
        <f t="shared" si="213"/>
        <v>0</v>
      </c>
      <c r="P391" s="188"/>
      <c r="Q391" s="188"/>
      <c r="R391" s="188"/>
      <c r="S391" s="188"/>
      <c r="T391" s="188"/>
      <c r="U391" s="188"/>
      <c r="V391" s="188"/>
      <c r="W391" s="188"/>
      <c r="X391" s="188"/>
      <c r="Y391" s="188"/>
      <c r="Z391" s="188"/>
      <c r="AA391" s="188"/>
      <c r="AB391" s="188"/>
      <c r="AC391" s="188"/>
      <c r="AD391" s="188"/>
      <c r="AE391" s="188"/>
      <c r="AF391" s="188"/>
      <c r="AG391" s="188"/>
      <c r="AH391" s="188"/>
      <c r="AI391" s="188"/>
      <c r="AJ391" s="188"/>
      <c r="AK391" s="188"/>
      <c r="AL391" s="188"/>
      <c r="AM391" s="188"/>
      <c r="AN391" s="188"/>
      <c r="AO391" s="188"/>
      <c r="AP391" s="188"/>
      <c r="AQ391" s="188"/>
      <c r="AR391" s="188"/>
      <c r="AS391" s="188"/>
      <c r="AT391" s="188"/>
      <c r="AU391" s="188"/>
      <c r="AV391" s="188"/>
      <c r="AW391" s="188"/>
      <c r="AX391" s="188"/>
      <c r="AY391" s="188"/>
      <c r="AZ391" s="188"/>
      <c r="BA391" s="188"/>
      <c r="BB391" s="188"/>
      <c r="BC391" s="188"/>
      <c r="BD391" s="188"/>
      <c r="BE391" s="188"/>
      <c r="BF391" s="188"/>
      <c r="BG391" s="188"/>
      <c r="BH391" s="188"/>
      <c r="BI391" s="188"/>
      <c r="BJ391" s="188"/>
      <c r="BK391" s="188"/>
      <c r="BL391" s="188"/>
      <c r="BM391" s="188"/>
      <c r="BN391" s="188"/>
      <c r="BO391" s="188"/>
      <c r="BP391" s="188"/>
      <c r="BQ391" s="188"/>
      <c r="BR391" s="188"/>
      <c r="BS391" s="188"/>
      <c r="BT391" s="188"/>
      <c r="BU391" s="188"/>
      <c r="BV391" s="188"/>
    </row>
    <row r="392" spans="1:74" s="189" customFormat="1" ht="25.5" x14ac:dyDescent="0.2">
      <c r="A392" s="199" t="s">
        <v>1644</v>
      </c>
      <c r="B392" s="200" t="s">
        <v>1645</v>
      </c>
      <c r="C392" s="118"/>
      <c r="D392" s="118"/>
      <c r="E392" s="118"/>
      <c r="F392" s="118"/>
      <c r="G392" s="118"/>
      <c r="H392" s="118"/>
      <c r="I392" s="118"/>
      <c r="J392" s="118"/>
      <c r="K392" s="118"/>
      <c r="L392" s="118"/>
      <c r="M392" s="118"/>
      <c r="N392" s="118"/>
      <c r="O392" s="131">
        <f t="shared" si="213"/>
        <v>0</v>
      </c>
      <c r="P392" s="188"/>
      <c r="Q392" s="188"/>
      <c r="R392" s="188"/>
      <c r="S392" s="188"/>
      <c r="T392" s="188"/>
      <c r="U392" s="188"/>
      <c r="V392" s="188"/>
      <c r="W392" s="188"/>
      <c r="X392" s="188"/>
      <c r="Y392" s="188"/>
      <c r="Z392" s="188"/>
      <c r="AA392" s="188"/>
      <c r="AB392" s="188"/>
      <c r="AC392" s="188"/>
      <c r="AD392" s="188"/>
      <c r="AE392" s="188"/>
      <c r="AF392" s="188"/>
      <c r="AG392" s="188"/>
      <c r="AH392" s="188"/>
      <c r="AI392" s="188"/>
      <c r="AJ392" s="188"/>
      <c r="AK392" s="188"/>
      <c r="AL392" s="188"/>
      <c r="AM392" s="188"/>
      <c r="AN392" s="188"/>
      <c r="AO392" s="188"/>
      <c r="AP392" s="188"/>
      <c r="AQ392" s="188"/>
      <c r="AR392" s="188"/>
      <c r="AS392" s="188"/>
      <c r="AT392" s="188"/>
      <c r="AU392" s="188"/>
      <c r="AV392" s="188"/>
      <c r="AW392" s="188"/>
      <c r="AX392" s="188"/>
      <c r="AY392" s="188"/>
      <c r="AZ392" s="188"/>
      <c r="BA392" s="188"/>
      <c r="BB392" s="188"/>
      <c r="BC392" s="188"/>
      <c r="BD392" s="188"/>
      <c r="BE392" s="188"/>
      <c r="BF392" s="188"/>
      <c r="BG392" s="188"/>
      <c r="BH392" s="188"/>
      <c r="BI392" s="188"/>
      <c r="BJ392" s="188"/>
      <c r="BK392" s="188"/>
      <c r="BL392" s="188"/>
      <c r="BM392" s="188"/>
      <c r="BN392" s="188"/>
      <c r="BO392" s="188"/>
      <c r="BP392" s="188"/>
      <c r="BQ392" s="188"/>
      <c r="BR392" s="188"/>
      <c r="BS392" s="188"/>
      <c r="BT392" s="188"/>
      <c r="BU392" s="188"/>
      <c r="BV392" s="188"/>
    </row>
    <row r="393" spans="1:74" s="189" customFormat="1" ht="25.5" x14ac:dyDescent="0.2">
      <c r="A393" s="199" t="s">
        <v>1646</v>
      </c>
      <c r="B393" s="200" t="s">
        <v>1647</v>
      </c>
      <c r="C393" s="118"/>
      <c r="D393" s="118"/>
      <c r="E393" s="118"/>
      <c r="F393" s="118"/>
      <c r="G393" s="118"/>
      <c r="H393" s="118"/>
      <c r="I393" s="118"/>
      <c r="J393" s="118"/>
      <c r="K393" s="118"/>
      <c r="L393" s="118"/>
      <c r="M393" s="118"/>
      <c r="N393" s="118"/>
      <c r="O393" s="131">
        <f t="shared" si="213"/>
        <v>0</v>
      </c>
      <c r="P393" s="188"/>
      <c r="Q393" s="188"/>
      <c r="R393" s="188"/>
      <c r="S393" s="188"/>
      <c r="T393" s="188"/>
      <c r="U393" s="188"/>
      <c r="V393" s="188"/>
      <c r="W393" s="188"/>
      <c r="X393" s="188"/>
      <c r="Y393" s="188"/>
      <c r="Z393" s="188"/>
      <c r="AA393" s="188"/>
      <c r="AB393" s="188"/>
      <c r="AC393" s="188"/>
      <c r="AD393" s="188"/>
      <c r="AE393" s="188"/>
      <c r="AF393" s="188"/>
      <c r="AG393" s="188"/>
      <c r="AH393" s="188"/>
      <c r="AI393" s="188"/>
      <c r="AJ393" s="188"/>
      <c r="AK393" s="188"/>
      <c r="AL393" s="188"/>
      <c r="AM393" s="188"/>
      <c r="AN393" s="188"/>
      <c r="AO393" s="188"/>
      <c r="AP393" s="188"/>
      <c r="AQ393" s="188"/>
      <c r="AR393" s="188"/>
      <c r="AS393" s="188"/>
      <c r="AT393" s="188"/>
      <c r="AU393" s="188"/>
      <c r="AV393" s="188"/>
      <c r="AW393" s="188"/>
      <c r="AX393" s="188"/>
      <c r="AY393" s="188"/>
      <c r="AZ393" s="188"/>
      <c r="BA393" s="188"/>
      <c r="BB393" s="188"/>
      <c r="BC393" s="188"/>
      <c r="BD393" s="188"/>
      <c r="BE393" s="188"/>
      <c r="BF393" s="188"/>
      <c r="BG393" s="188"/>
      <c r="BH393" s="188"/>
      <c r="BI393" s="188"/>
      <c r="BJ393" s="188"/>
      <c r="BK393" s="188"/>
      <c r="BL393" s="188"/>
      <c r="BM393" s="188"/>
      <c r="BN393" s="188"/>
      <c r="BO393" s="188"/>
      <c r="BP393" s="188"/>
      <c r="BQ393" s="188"/>
      <c r="BR393" s="188"/>
      <c r="BS393" s="188"/>
      <c r="BT393" s="188"/>
      <c r="BU393" s="188"/>
      <c r="BV393" s="188"/>
    </row>
    <row r="394" spans="1:74" s="189" customFormat="1" ht="38.25" x14ac:dyDescent="0.2">
      <c r="A394" s="199" t="s">
        <v>1648</v>
      </c>
      <c r="B394" s="200" t="s">
        <v>1314</v>
      </c>
      <c r="C394" s="118"/>
      <c r="D394" s="118"/>
      <c r="E394" s="118"/>
      <c r="F394" s="118"/>
      <c r="G394" s="118"/>
      <c r="H394" s="118"/>
      <c r="I394" s="118"/>
      <c r="J394" s="118"/>
      <c r="K394" s="118"/>
      <c r="L394" s="118"/>
      <c r="M394" s="118"/>
      <c r="N394" s="118"/>
      <c r="O394" s="131">
        <f t="shared" si="213"/>
        <v>0</v>
      </c>
      <c r="P394" s="188"/>
      <c r="Q394" s="188"/>
      <c r="R394" s="188"/>
      <c r="S394" s="188"/>
      <c r="T394" s="188"/>
      <c r="U394" s="188"/>
      <c r="V394" s="188"/>
      <c r="W394" s="188"/>
      <c r="X394" s="188"/>
      <c r="Y394" s="188"/>
      <c r="Z394" s="188"/>
      <c r="AA394" s="188"/>
      <c r="AB394" s="188"/>
      <c r="AC394" s="188"/>
      <c r="AD394" s="188"/>
      <c r="AE394" s="188"/>
      <c r="AF394" s="188"/>
      <c r="AG394" s="188"/>
      <c r="AH394" s="188"/>
      <c r="AI394" s="188"/>
      <c r="AJ394" s="188"/>
      <c r="AK394" s="188"/>
      <c r="AL394" s="188"/>
      <c r="AM394" s="188"/>
      <c r="AN394" s="188"/>
      <c r="AO394" s="188"/>
      <c r="AP394" s="188"/>
      <c r="AQ394" s="188"/>
      <c r="AR394" s="188"/>
      <c r="AS394" s="188"/>
      <c r="AT394" s="188"/>
      <c r="AU394" s="188"/>
      <c r="AV394" s="188"/>
      <c r="AW394" s="188"/>
      <c r="AX394" s="188"/>
      <c r="AY394" s="188"/>
      <c r="AZ394" s="188"/>
      <c r="BA394" s="188"/>
      <c r="BB394" s="188"/>
      <c r="BC394" s="188"/>
      <c r="BD394" s="188"/>
      <c r="BE394" s="188"/>
      <c r="BF394" s="188"/>
      <c r="BG394" s="188"/>
      <c r="BH394" s="188"/>
      <c r="BI394" s="188"/>
      <c r="BJ394" s="188"/>
      <c r="BK394" s="188"/>
      <c r="BL394" s="188"/>
      <c r="BM394" s="188"/>
      <c r="BN394" s="188"/>
      <c r="BO394" s="188"/>
      <c r="BP394" s="188"/>
      <c r="BQ394" s="188"/>
      <c r="BR394" s="188"/>
      <c r="BS394" s="188"/>
      <c r="BT394" s="188"/>
      <c r="BU394" s="188"/>
      <c r="BV394" s="188"/>
    </row>
    <row r="395" spans="1:74" s="189" customFormat="1" ht="38.25" x14ac:dyDescent="0.2">
      <c r="A395" s="199" t="s">
        <v>1649</v>
      </c>
      <c r="B395" s="200" t="s">
        <v>1315</v>
      </c>
      <c r="C395" s="118"/>
      <c r="D395" s="118"/>
      <c r="E395" s="118"/>
      <c r="F395" s="118"/>
      <c r="G395" s="118"/>
      <c r="H395" s="118"/>
      <c r="I395" s="118"/>
      <c r="J395" s="118"/>
      <c r="K395" s="118"/>
      <c r="L395" s="118"/>
      <c r="M395" s="118"/>
      <c r="N395" s="118"/>
      <c r="O395" s="131">
        <f t="shared" si="213"/>
        <v>0</v>
      </c>
      <c r="P395" s="188"/>
      <c r="Q395" s="188"/>
      <c r="R395" s="188"/>
      <c r="S395" s="188"/>
      <c r="T395" s="188"/>
      <c r="U395" s="188"/>
      <c r="V395" s="188"/>
      <c r="W395" s="188"/>
      <c r="X395" s="188"/>
      <c r="Y395" s="188"/>
      <c r="Z395" s="188"/>
      <c r="AA395" s="188"/>
      <c r="AB395" s="188"/>
      <c r="AC395" s="188"/>
      <c r="AD395" s="188"/>
      <c r="AE395" s="188"/>
      <c r="AF395" s="188"/>
      <c r="AG395" s="188"/>
      <c r="AH395" s="188"/>
      <c r="AI395" s="188"/>
      <c r="AJ395" s="188"/>
      <c r="AK395" s="188"/>
      <c r="AL395" s="188"/>
      <c r="AM395" s="188"/>
      <c r="AN395" s="188"/>
      <c r="AO395" s="188"/>
      <c r="AP395" s="188"/>
      <c r="AQ395" s="188"/>
      <c r="AR395" s="188"/>
      <c r="AS395" s="188"/>
      <c r="AT395" s="188"/>
      <c r="AU395" s="188"/>
      <c r="AV395" s="188"/>
      <c r="AW395" s="188"/>
      <c r="AX395" s="188"/>
      <c r="AY395" s="188"/>
      <c r="AZ395" s="188"/>
      <c r="BA395" s="188"/>
      <c r="BB395" s="188"/>
      <c r="BC395" s="188"/>
      <c r="BD395" s="188"/>
      <c r="BE395" s="188"/>
      <c r="BF395" s="188"/>
      <c r="BG395" s="188"/>
      <c r="BH395" s="188"/>
      <c r="BI395" s="188"/>
      <c r="BJ395" s="188"/>
      <c r="BK395" s="188"/>
      <c r="BL395" s="188"/>
      <c r="BM395" s="188"/>
      <c r="BN395" s="188"/>
      <c r="BO395" s="188"/>
      <c r="BP395" s="188"/>
      <c r="BQ395" s="188"/>
      <c r="BR395" s="188"/>
      <c r="BS395" s="188"/>
      <c r="BT395" s="188"/>
      <c r="BU395" s="188"/>
      <c r="BV395" s="188"/>
    </row>
    <row r="396" spans="1:74" s="189" customFormat="1" ht="38.25" x14ac:dyDescent="0.2">
      <c r="A396" s="199" t="s">
        <v>1650</v>
      </c>
      <c r="B396" s="200" t="s">
        <v>1316</v>
      </c>
      <c r="C396" s="118"/>
      <c r="D396" s="118"/>
      <c r="E396" s="118"/>
      <c r="F396" s="118"/>
      <c r="G396" s="118"/>
      <c r="H396" s="118"/>
      <c r="I396" s="118"/>
      <c r="J396" s="118"/>
      <c r="K396" s="118"/>
      <c r="L396" s="118"/>
      <c r="M396" s="118"/>
      <c r="N396" s="118"/>
      <c r="O396" s="131">
        <f t="shared" si="213"/>
        <v>0</v>
      </c>
      <c r="P396" s="188"/>
      <c r="Q396" s="188"/>
      <c r="R396" s="188"/>
      <c r="S396" s="188"/>
      <c r="T396" s="188"/>
      <c r="U396" s="188"/>
      <c r="V396" s="188"/>
      <c r="W396" s="188"/>
      <c r="X396" s="188"/>
      <c r="Y396" s="188"/>
      <c r="Z396" s="188"/>
      <c r="AA396" s="188"/>
      <c r="AB396" s="188"/>
      <c r="AC396" s="188"/>
      <c r="AD396" s="188"/>
      <c r="AE396" s="188"/>
      <c r="AF396" s="188"/>
      <c r="AG396" s="188"/>
      <c r="AH396" s="188"/>
      <c r="AI396" s="188"/>
      <c r="AJ396" s="188"/>
      <c r="AK396" s="188"/>
      <c r="AL396" s="188"/>
      <c r="AM396" s="188"/>
      <c r="AN396" s="188"/>
      <c r="AO396" s="188"/>
      <c r="AP396" s="188"/>
      <c r="AQ396" s="188"/>
      <c r="AR396" s="188"/>
      <c r="AS396" s="188"/>
      <c r="AT396" s="188"/>
      <c r="AU396" s="188"/>
      <c r="AV396" s="188"/>
      <c r="AW396" s="188"/>
      <c r="AX396" s="188"/>
      <c r="AY396" s="188"/>
      <c r="AZ396" s="188"/>
      <c r="BA396" s="188"/>
      <c r="BB396" s="188"/>
      <c r="BC396" s="188"/>
      <c r="BD396" s="188"/>
      <c r="BE396" s="188"/>
      <c r="BF396" s="188"/>
      <c r="BG396" s="188"/>
      <c r="BH396" s="188"/>
      <c r="BI396" s="188"/>
      <c r="BJ396" s="188"/>
      <c r="BK396" s="188"/>
      <c r="BL396" s="188"/>
      <c r="BM396" s="188"/>
      <c r="BN396" s="188"/>
      <c r="BO396" s="188"/>
      <c r="BP396" s="188"/>
      <c r="BQ396" s="188"/>
      <c r="BR396" s="188"/>
      <c r="BS396" s="188"/>
      <c r="BT396" s="188"/>
      <c r="BU396" s="188"/>
      <c r="BV396" s="188"/>
    </row>
    <row r="397" spans="1:74" s="189" customFormat="1" ht="38.25" x14ac:dyDescent="0.2">
      <c r="A397" s="199" t="s">
        <v>1651</v>
      </c>
      <c r="B397" s="200" t="s">
        <v>1317</v>
      </c>
      <c r="C397" s="118"/>
      <c r="D397" s="118"/>
      <c r="E397" s="118"/>
      <c r="F397" s="118"/>
      <c r="G397" s="118"/>
      <c r="H397" s="118"/>
      <c r="I397" s="118"/>
      <c r="J397" s="118"/>
      <c r="K397" s="118"/>
      <c r="L397" s="118"/>
      <c r="M397" s="118"/>
      <c r="N397" s="118"/>
      <c r="O397" s="131">
        <f t="shared" si="213"/>
        <v>0</v>
      </c>
      <c r="P397" s="188"/>
      <c r="Q397" s="188"/>
      <c r="R397" s="188"/>
      <c r="S397" s="188"/>
      <c r="T397" s="188"/>
      <c r="U397" s="188"/>
      <c r="V397" s="188"/>
      <c r="W397" s="188"/>
      <c r="X397" s="188"/>
      <c r="Y397" s="188"/>
      <c r="Z397" s="188"/>
      <c r="AA397" s="188"/>
      <c r="AB397" s="188"/>
      <c r="AC397" s="188"/>
      <c r="AD397" s="188"/>
      <c r="AE397" s="188"/>
      <c r="AF397" s="188"/>
      <c r="AG397" s="188"/>
      <c r="AH397" s="188"/>
      <c r="AI397" s="188"/>
      <c r="AJ397" s="188"/>
      <c r="AK397" s="188"/>
      <c r="AL397" s="188"/>
      <c r="AM397" s="188"/>
      <c r="AN397" s="188"/>
      <c r="AO397" s="188"/>
      <c r="AP397" s="188"/>
      <c r="AQ397" s="188"/>
      <c r="AR397" s="188"/>
      <c r="AS397" s="188"/>
      <c r="AT397" s="188"/>
      <c r="AU397" s="188"/>
      <c r="AV397" s="188"/>
      <c r="AW397" s="188"/>
      <c r="AX397" s="188"/>
      <c r="AY397" s="188"/>
      <c r="AZ397" s="188"/>
      <c r="BA397" s="188"/>
      <c r="BB397" s="188"/>
      <c r="BC397" s="188"/>
      <c r="BD397" s="188"/>
      <c r="BE397" s="188"/>
      <c r="BF397" s="188"/>
      <c r="BG397" s="188"/>
      <c r="BH397" s="188"/>
      <c r="BI397" s="188"/>
      <c r="BJ397" s="188"/>
      <c r="BK397" s="188"/>
      <c r="BL397" s="188"/>
      <c r="BM397" s="188"/>
      <c r="BN397" s="188"/>
      <c r="BO397" s="188"/>
      <c r="BP397" s="188"/>
      <c r="BQ397" s="188"/>
      <c r="BR397" s="188"/>
      <c r="BS397" s="188"/>
      <c r="BT397" s="188"/>
      <c r="BU397" s="188"/>
      <c r="BV397" s="188"/>
    </row>
    <row r="398" spans="1:74" s="189" customFormat="1" ht="38.25" x14ac:dyDescent="0.2">
      <c r="A398" s="199" t="s">
        <v>1652</v>
      </c>
      <c r="B398" s="200" t="s">
        <v>1318</v>
      </c>
      <c r="C398" s="118"/>
      <c r="D398" s="118"/>
      <c r="E398" s="118"/>
      <c r="F398" s="118"/>
      <c r="G398" s="118"/>
      <c r="H398" s="118"/>
      <c r="I398" s="118"/>
      <c r="J398" s="118"/>
      <c r="K398" s="118"/>
      <c r="L398" s="118"/>
      <c r="M398" s="118"/>
      <c r="N398" s="118"/>
      <c r="O398" s="131">
        <f t="shared" si="213"/>
        <v>0</v>
      </c>
      <c r="P398" s="188"/>
      <c r="Q398" s="188"/>
      <c r="R398" s="188"/>
      <c r="S398" s="188"/>
      <c r="T398" s="188"/>
      <c r="U398" s="188"/>
      <c r="V398" s="188"/>
      <c r="W398" s="188"/>
      <c r="X398" s="188"/>
      <c r="Y398" s="188"/>
      <c r="Z398" s="188"/>
      <c r="AA398" s="188"/>
      <c r="AB398" s="188"/>
      <c r="AC398" s="188"/>
      <c r="AD398" s="188"/>
      <c r="AE398" s="188"/>
      <c r="AF398" s="188"/>
      <c r="AG398" s="188"/>
      <c r="AH398" s="188"/>
      <c r="AI398" s="188"/>
      <c r="AJ398" s="188"/>
      <c r="AK398" s="188"/>
      <c r="AL398" s="188"/>
      <c r="AM398" s="188"/>
      <c r="AN398" s="188"/>
      <c r="AO398" s="188"/>
      <c r="AP398" s="188"/>
      <c r="AQ398" s="188"/>
      <c r="AR398" s="188"/>
      <c r="AS398" s="188"/>
      <c r="AT398" s="188"/>
      <c r="AU398" s="188"/>
      <c r="AV398" s="188"/>
      <c r="AW398" s="188"/>
      <c r="AX398" s="188"/>
      <c r="AY398" s="188"/>
      <c r="AZ398" s="188"/>
      <c r="BA398" s="188"/>
      <c r="BB398" s="188"/>
      <c r="BC398" s="188"/>
      <c r="BD398" s="188"/>
      <c r="BE398" s="188"/>
      <c r="BF398" s="188"/>
      <c r="BG398" s="188"/>
      <c r="BH398" s="188"/>
      <c r="BI398" s="188"/>
      <c r="BJ398" s="188"/>
      <c r="BK398" s="188"/>
      <c r="BL398" s="188"/>
      <c r="BM398" s="188"/>
      <c r="BN398" s="188"/>
      <c r="BO398" s="188"/>
      <c r="BP398" s="188"/>
      <c r="BQ398" s="188"/>
      <c r="BR398" s="188"/>
      <c r="BS398" s="188"/>
      <c r="BT398" s="188"/>
      <c r="BU398" s="188"/>
      <c r="BV398" s="188"/>
    </row>
    <row r="399" spans="1:74" s="189" customFormat="1" ht="38.25" x14ac:dyDescent="0.2">
      <c r="A399" s="199" t="s">
        <v>1653</v>
      </c>
      <c r="B399" s="200" t="s">
        <v>1319</v>
      </c>
      <c r="C399" s="118"/>
      <c r="D399" s="118"/>
      <c r="E399" s="118"/>
      <c r="F399" s="118"/>
      <c r="G399" s="118"/>
      <c r="H399" s="118"/>
      <c r="I399" s="118"/>
      <c r="J399" s="118"/>
      <c r="K399" s="118"/>
      <c r="L399" s="118"/>
      <c r="M399" s="118"/>
      <c r="N399" s="118"/>
      <c r="O399" s="131">
        <f t="shared" si="213"/>
        <v>0</v>
      </c>
      <c r="P399" s="188"/>
      <c r="Q399" s="188"/>
      <c r="R399" s="188"/>
      <c r="S399" s="188"/>
      <c r="T399" s="188"/>
      <c r="U399" s="188"/>
      <c r="V399" s="188"/>
      <c r="W399" s="188"/>
      <c r="X399" s="188"/>
      <c r="Y399" s="188"/>
      <c r="Z399" s="188"/>
      <c r="AA399" s="188"/>
      <c r="AB399" s="188"/>
      <c r="AC399" s="188"/>
      <c r="AD399" s="188"/>
      <c r="AE399" s="188"/>
      <c r="AF399" s="188"/>
      <c r="AG399" s="188"/>
      <c r="AH399" s="188"/>
      <c r="AI399" s="188"/>
      <c r="AJ399" s="188"/>
      <c r="AK399" s="188"/>
      <c r="AL399" s="188"/>
      <c r="AM399" s="188"/>
      <c r="AN399" s="188"/>
      <c r="AO399" s="188"/>
      <c r="AP399" s="188"/>
      <c r="AQ399" s="188"/>
      <c r="AR399" s="188"/>
      <c r="AS399" s="188"/>
      <c r="AT399" s="188"/>
      <c r="AU399" s="188"/>
      <c r="AV399" s="188"/>
      <c r="AW399" s="188"/>
      <c r="AX399" s="188"/>
      <c r="AY399" s="188"/>
      <c r="AZ399" s="188"/>
      <c r="BA399" s="188"/>
      <c r="BB399" s="188"/>
      <c r="BC399" s="188"/>
      <c r="BD399" s="188"/>
      <c r="BE399" s="188"/>
      <c r="BF399" s="188"/>
      <c r="BG399" s="188"/>
      <c r="BH399" s="188"/>
      <c r="BI399" s="188"/>
      <c r="BJ399" s="188"/>
      <c r="BK399" s="188"/>
      <c r="BL399" s="188"/>
      <c r="BM399" s="188"/>
      <c r="BN399" s="188"/>
      <c r="BO399" s="188"/>
      <c r="BP399" s="188"/>
      <c r="BQ399" s="188"/>
      <c r="BR399" s="188"/>
      <c r="BS399" s="188"/>
      <c r="BT399" s="188"/>
      <c r="BU399" s="188"/>
      <c r="BV399" s="188"/>
    </row>
    <row r="400" spans="1:74" s="189" customFormat="1" ht="25.5" x14ac:dyDescent="0.2">
      <c r="A400" s="199" t="s">
        <v>1323</v>
      </c>
      <c r="B400" s="203" t="s">
        <v>1324</v>
      </c>
      <c r="C400" s="118"/>
      <c r="D400" s="118"/>
      <c r="E400" s="118"/>
      <c r="F400" s="118"/>
      <c r="G400" s="118"/>
      <c r="H400" s="118"/>
      <c r="I400" s="118"/>
      <c r="J400" s="118"/>
      <c r="K400" s="118"/>
      <c r="L400" s="118"/>
      <c r="M400" s="118"/>
      <c r="N400" s="118"/>
      <c r="O400" s="131">
        <f t="shared" si="213"/>
        <v>0</v>
      </c>
      <c r="P400" s="188"/>
      <c r="Q400" s="188"/>
      <c r="R400" s="188"/>
      <c r="S400" s="188"/>
      <c r="T400" s="188"/>
      <c r="U400" s="188"/>
      <c r="V400" s="188"/>
      <c r="W400" s="188"/>
      <c r="X400" s="188"/>
      <c r="Y400" s="188"/>
      <c r="Z400" s="188"/>
      <c r="AA400" s="188"/>
      <c r="AB400" s="188"/>
      <c r="AC400" s="188"/>
      <c r="AD400" s="188"/>
      <c r="AE400" s="188"/>
      <c r="AF400" s="188"/>
      <c r="AG400" s="188"/>
      <c r="AH400" s="188"/>
      <c r="AI400" s="188"/>
      <c r="AJ400" s="188"/>
      <c r="AK400" s="188"/>
      <c r="AL400" s="188"/>
      <c r="AM400" s="188"/>
      <c r="AN400" s="188"/>
      <c r="AO400" s="188"/>
      <c r="AP400" s="188"/>
      <c r="AQ400" s="188"/>
      <c r="AR400" s="188"/>
      <c r="AS400" s="188"/>
      <c r="AT400" s="188"/>
      <c r="AU400" s="188"/>
      <c r="AV400" s="188"/>
      <c r="AW400" s="188"/>
      <c r="AX400" s="188"/>
      <c r="AY400" s="188"/>
      <c r="AZ400" s="188"/>
      <c r="BA400" s="188"/>
      <c r="BB400" s="188"/>
      <c r="BC400" s="188"/>
      <c r="BD400" s="188"/>
      <c r="BE400" s="188"/>
      <c r="BF400" s="188"/>
      <c r="BG400" s="188"/>
      <c r="BH400" s="188"/>
      <c r="BI400" s="188"/>
      <c r="BJ400" s="188"/>
      <c r="BK400" s="188"/>
      <c r="BL400" s="188"/>
      <c r="BM400" s="188"/>
      <c r="BN400" s="188"/>
      <c r="BO400" s="188"/>
      <c r="BP400" s="188"/>
      <c r="BQ400" s="188"/>
      <c r="BR400" s="188"/>
      <c r="BS400" s="188"/>
      <c r="BT400" s="188"/>
      <c r="BU400" s="188"/>
      <c r="BV400" s="188"/>
    </row>
    <row r="401" spans="1:74" s="189" customFormat="1" ht="38.25" x14ac:dyDescent="0.2">
      <c r="A401" s="199" t="s">
        <v>1325</v>
      </c>
      <c r="B401" s="203" t="s">
        <v>1326</v>
      </c>
      <c r="C401" s="118"/>
      <c r="D401" s="118"/>
      <c r="E401" s="118"/>
      <c r="F401" s="118"/>
      <c r="G401" s="118"/>
      <c r="H401" s="118"/>
      <c r="I401" s="118"/>
      <c r="J401" s="118"/>
      <c r="K401" s="118"/>
      <c r="L401" s="118"/>
      <c r="M401" s="118"/>
      <c r="N401" s="118"/>
      <c r="O401" s="131">
        <f t="shared" si="213"/>
        <v>0</v>
      </c>
      <c r="P401" s="188"/>
      <c r="Q401" s="188"/>
      <c r="R401" s="188"/>
      <c r="S401" s="188"/>
      <c r="T401" s="188"/>
      <c r="U401" s="188"/>
      <c r="V401" s="188"/>
      <c r="W401" s="188"/>
      <c r="X401" s="188"/>
      <c r="Y401" s="188"/>
      <c r="Z401" s="188"/>
      <c r="AA401" s="188"/>
      <c r="AB401" s="188"/>
      <c r="AC401" s="188"/>
      <c r="AD401" s="188"/>
      <c r="AE401" s="188"/>
      <c r="AF401" s="188"/>
      <c r="AG401" s="188"/>
      <c r="AH401" s="188"/>
      <c r="AI401" s="188"/>
      <c r="AJ401" s="188"/>
      <c r="AK401" s="188"/>
      <c r="AL401" s="188"/>
      <c r="AM401" s="188"/>
      <c r="AN401" s="188"/>
      <c r="AO401" s="188"/>
      <c r="AP401" s="188"/>
      <c r="AQ401" s="188"/>
      <c r="AR401" s="188"/>
      <c r="AS401" s="188"/>
      <c r="AT401" s="188"/>
      <c r="AU401" s="188"/>
      <c r="AV401" s="188"/>
      <c r="AW401" s="188"/>
      <c r="AX401" s="188"/>
      <c r="AY401" s="188"/>
      <c r="AZ401" s="188"/>
      <c r="BA401" s="188"/>
      <c r="BB401" s="188"/>
      <c r="BC401" s="188"/>
      <c r="BD401" s="188"/>
      <c r="BE401" s="188"/>
      <c r="BF401" s="188"/>
      <c r="BG401" s="188"/>
      <c r="BH401" s="188"/>
      <c r="BI401" s="188"/>
      <c r="BJ401" s="188"/>
      <c r="BK401" s="188"/>
      <c r="BL401" s="188"/>
      <c r="BM401" s="188"/>
      <c r="BN401" s="188"/>
      <c r="BO401" s="188"/>
      <c r="BP401" s="188"/>
      <c r="BQ401" s="188"/>
      <c r="BR401" s="188"/>
      <c r="BS401" s="188"/>
      <c r="BT401" s="188"/>
      <c r="BU401" s="188"/>
      <c r="BV401" s="188"/>
    </row>
    <row r="402" spans="1:74" s="189" customFormat="1" ht="25.5" x14ac:dyDescent="0.2">
      <c r="A402" s="199" t="s">
        <v>1327</v>
      </c>
      <c r="B402" s="203" t="s">
        <v>1328</v>
      </c>
      <c r="C402" s="118"/>
      <c r="D402" s="118"/>
      <c r="E402" s="118"/>
      <c r="F402" s="118"/>
      <c r="G402" s="118"/>
      <c r="H402" s="118"/>
      <c r="I402" s="118"/>
      <c r="J402" s="118"/>
      <c r="K402" s="118"/>
      <c r="L402" s="118"/>
      <c r="M402" s="118"/>
      <c r="N402" s="118"/>
      <c r="O402" s="131">
        <f t="shared" si="213"/>
        <v>0</v>
      </c>
      <c r="P402" s="188"/>
      <c r="Q402" s="188"/>
      <c r="R402" s="188"/>
      <c r="S402" s="188"/>
      <c r="T402" s="188"/>
      <c r="U402" s="188"/>
      <c r="V402" s="188"/>
      <c r="W402" s="188"/>
      <c r="X402" s="188"/>
      <c r="Y402" s="188"/>
      <c r="Z402" s="188"/>
      <c r="AA402" s="188"/>
      <c r="AB402" s="188"/>
      <c r="AC402" s="188"/>
      <c r="AD402" s="188"/>
      <c r="AE402" s="188"/>
      <c r="AF402" s="188"/>
      <c r="AG402" s="188"/>
      <c r="AH402" s="188"/>
      <c r="AI402" s="188"/>
      <c r="AJ402" s="188"/>
      <c r="AK402" s="188"/>
      <c r="AL402" s="188"/>
      <c r="AM402" s="188"/>
      <c r="AN402" s="188"/>
      <c r="AO402" s="188"/>
      <c r="AP402" s="188"/>
      <c r="AQ402" s="188"/>
      <c r="AR402" s="188"/>
      <c r="AS402" s="188"/>
      <c r="AT402" s="188"/>
      <c r="AU402" s="188"/>
      <c r="AV402" s="188"/>
      <c r="AW402" s="188"/>
      <c r="AX402" s="188"/>
      <c r="AY402" s="188"/>
      <c r="AZ402" s="188"/>
      <c r="BA402" s="188"/>
      <c r="BB402" s="188"/>
      <c r="BC402" s="188"/>
      <c r="BD402" s="188"/>
      <c r="BE402" s="188"/>
      <c r="BF402" s="188"/>
      <c r="BG402" s="188"/>
      <c r="BH402" s="188"/>
      <c r="BI402" s="188"/>
      <c r="BJ402" s="188"/>
      <c r="BK402" s="188"/>
      <c r="BL402" s="188"/>
      <c r="BM402" s="188"/>
      <c r="BN402" s="188"/>
      <c r="BO402" s="188"/>
      <c r="BP402" s="188"/>
      <c r="BQ402" s="188"/>
      <c r="BR402" s="188"/>
      <c r="BS402" s="188"/>
      <c r="BT402" s="188"/>
      <c r="BU402" s="188"/>
      <c r="BV402" s="188"/>
    </row>
    <row r="403" spans="1:74" s="189" customFormat="1" ht="25.5" x14ac:dyDescent="0.2">
      <c r="A403" s="199" t="s">
        <v>1329</v>
      </c>
      <c r="B403" s="203" t="s">
        <v>1330</v>
      </c>
      <c r="C403" s="118"/>
      <c r="D403" s="118"/>
      <c r="E403" s="118"/>
      <c r="F403" s="118"/>
      <c r="G403" s="118"/>
      <c r="H403" s="118"/>
      <c r="I403" s="118"/>
      <c r="J403" s="118"/>
      <c r="K403" s="118"/>
      <c r="L403" s="118"/>
      <c r="M403" s="118"/>
      <c r="N403" s="118"/>
      <c r="O403" s="131">
        <f t="shared" si="213"/>
        <v>0</v>
      </c>
      <c r="P403" s="188"/>
      <c r="Q403" s="188"/>
      <c r="R403" s="188"/>
      <c r="S403" s="188"/>
      <c r="T403" s="188"/>
      <c r="U403" s="188"/>
      <c r="V403" s="188"/>
      <c r="W403" s="188"/>
      <c r="X403" s="188"/>
      <c r="Y403" s="188"/>
      <c r="Z403" s="188"/>
      <c r="AA403" s="188"/>
      <c r="AB403" s="188"/>
      <c r="AC403" s="188"/>
      <c r="AD403" s="188"/>
      <c r="AE403" s="188"/>
      <c r="AF403" s="188"/>
      <c r="AG403" s="188"/>
      <c r="AH403" s="188"/>
      <c r="AI403" s="188"/>
      <c r="AJ403" s="188"/>
      <c r="AK403" s="188"/>
      <c r="AL403" s="188"/>
      <c r="AM403" s="188"/>
      <c r="AN403" s="188"/>
      <c r="AO403" s="188"/>
      <c r="AP403" s="188"/>
      <c r="AQ403" s="188"/>
      <c r="AR403" s="188"/>
      <c r="AS403" s="188"/>
      <c r="AT403" s="188"/>
      <c r="AU403" s="188"/>
      <c r="AV403" s="188"/>
      <c r="AW403" s="188"/>
      <c r="AX403" s="188"/>
      <c r="AY403" s="188"/>
      <c r="AZ403" s="188"/>
      <c r="BA403" s="188"/>
      <c r="BB403" s="188"/>
      <c r="BC403" s="188"/>
      <c r="BD403" s="188"/>
      <c r="BE403" s="188"/>
      <c r="BF403" s="188"/>
      <c r="BG403" s="188"/>
      <c r="BH403" s="188"/>
      <c r="BI403" s="188"/>
      <c r="BJ403" s="188"/>
      <c r="BK403" s="188"/>
      <c r="BL403" s="188"/>
      <c r="BM403" s="188"/>
      <c r="BN403" s="188"/>
      <c r="BO403" s="188"/>
      <c r="BP403" s="188"/>
      <c r="BQ403" s="188"/>
      <c r="BR403" s="188"/>
      <c r="BS403" s="188"/>
      <c r="BT403" s="188"/>
      <c r="BU403" s="188"/>
      <c r="BV403" s="188"/>
    </row>
    <row r="404" spans="1:74" s="189" customFormat="1" ht="25.5" x14ac:dyDescent="0.2">
      <c r="A404" s="199" t="s">
        <v>1331</v>
      </c>
      <c r="B404" s="203" t="s">
        <v>1332</v>
      </c>
      <c r="C404" s="118"/>
      <c r="D404" s="118"/>
      <c r="E404" s="118"/>
      <c r="F404" s="118"/>
      <c r="G404" s="118"/>
      <c r="H404" s="118"/>
      <c r="I404" s="118"/>
      <c r="J404" s="118"/>
      <c r="K404" s="118"/>
      <c r="L404" s="118"/>
      <c r="M404" s="118"/>
      <c r="N404" s="118"/>
      <c r="O404" s="131">
        <f t="shared" si="213"/>
        <v>0</v>
      </c>
      <c r="P404" s="188"/>
      <c r="Q404" s="188"/>
      <c r="R404" s="188"/>
      <c r="S404" s="188"/>
      <c r="T404" s="188"/>
      <c r="U404" s="188"/>
      <c r="V404" s="188"/>
      <c r="W404" s="188"/>
      <c r="X404" s="188"/>
      <c r="Y404" s="188"/>
      <c r="Z404" s="188"/>
      <c r="AA404" s="188"/>
      <c r="AB404" s="188"/>
      <c r="AC404" s="188"/>
      <c r="AD404" s="188"/>
      <c r="AE404" s="188"/>
      <c r="AF404" s="188"/>
      <c r="AG404" s="188"/>
      <c r="AH404" s="188"/>
      <c r="AI404" s="188"/>
      <c r="AJ404" s="188"/>
      <c r="AK404" s="188"/>
      <c r="AL404" s="188"/>
      <c r="AM404" s="188"/>
      <c r="AN404" s="188"/>
      <c r="AO404" s="188"/>
      <c r="AP404" s="188"/>
      <c r="AQ404" s="188"/>
      <c r="AR404" s="188"/>
      <c r="AS404" s="188"/>
      <c r="AT404" s="188"/>
      <c r="AU404" s="188"/>
      <c r="AV404" s="188"/>
      <c r="AW404" s="188"/>
      <c r="AX404" s="188"/>
      <c r="AY404" s="188"/>
      <c r="AZ404" s="188"/>
      <c r="BA404" s="188"/>
      <c r="BB404" s="188"/>
      <c r="BC404" s="188"/>
      <c r="BD404" s="188"/>
      <c r="BE404" s="188"/>
      <c r="BF404" s="188"/>
      <c r="BG404" s="188"/>
      <c r="BH404" s="188"/>
      <c r="BI404" s="188"/>
      <c r="BJ404" s="188"/>
      <c r="BK404" s="188"/>
      <c r="BL404" s="188"/>
      <c r="BM404" s="188"/>
      <c r="BN404" s="188"/>
      <c r="BO404" s="188"/>
      <c r="BP404" s="188"/>
      <c r="BQ404" s="188"/>
      <c r="BR404" s="188"/>
      <c r="BS404" s="188"/>
      <c r="BT404" s="188"/>
      <c r="BU404" s="188"/>
      <c r="BV404" s="188"/>
    </row>
    <row r="405" spans="1:74" s="189" customFormat="1" ht="25.5" x14ac:dyDescent="0.2">
      <c r="A405" s="199" t="s">
        <v>1333</v>
      </c>
      <c r="B405" s="203" t="s">
        <v>1334</v>
      </c>
      <c r="C405" s="118"/>
      <c r="D405" s="118"/>
      <c r="E405" s="118"/>
      <c r="F405" s="118"/>
      <c r="G405" s="118"/>
      <c r="H405" s="118"/>
      <c r="I405" s="118"/>
      <c r="J405" s="118"/>
      <c r="K405" s="118"/>
      <c r="L405" s="118"/>
      <c r="M405" s="118"/>
      <c r="N405" s="118"/>
      <c r="O405" s="131">
        <f t="shared" si="213"/>
        <v>0</v>
      </c>
      <c r="P405" s="188"/>
      <c r="Q405" s="188"/>
      <c r="R405" s="188"/>
      <c r="S405" s="188"/>
      <c r="T405" s="188"/>
      <c r="U405" s="188"/>
      <c r="V405" s="188"/>
      <c r="W405" s="188"/>
      <c r="X405" s="188"/>
      <c r="Y405" s="188"/>
      <c r="Z405" s="188"/>
      <c r="AA405" s="188"/>
      <c r="AB405" s="188"/>
      <c r="AC405" s="188"/>
      <c r="AD405" s="188"/>
      <c r="AE405" s="188"/>
      <c r="AF405" s="188"/>
      <c r="AG405" s="188"/>
      <c r="AH405" s="188"/>
      <c r="AI405" s="188"/>
      <c r="AJ405" s="188"/>
      <c r="AK405" s="188"/>
      <c r="AL405" s="188"/>
      <c r="AM405" s="188"/>
      <c r="AN405" s="188"/>
      <c r="AO405" s="188"/>
      <c r="AP405" s="188"/>
      <c r="AQ405" s="188"/>
      <c r="AR405" s="188"/>
      <c r="AS405" s="188"/>
      <c r="AT405" s="188"/>
      <c r="AU405" s="188"/>
      <c r="AV405" s="188"/>
      <c r="AW405" s="188"/>
      <c r="AX405" s="188"/>
      <c r="AY405" s="188"/>
      <c r="AZ405" s="188"/>
      <c r="BA405" s="188"/>
      <c r="BB405" s="188"/>
      <c r="BC405" s="188"/>
      <c r="BD405" s="188"/>
      <c r="BE405" s="188"/>
      <c r="BF405" s="188"/>
      <c r="BG405" s="188"/>
      <c r="BH405" s="188"/>
      <c r="BI405" s="188"/>
      <c r="BJ405" s="188"/>
      <c r="BK405" s="188"/>
      <c r="BL405" s="188"/>
      <c r="BM405" s="188"/>
      <c r="BN405" s="188"/>
      <c r="BO405" s="188"/>
      <c r="BP405" s="188"/>
      <c r="BQ405" s="188"/>
      <c r="BR405" s="188"/>
      <c r="BS405" s="188"/>
      <c r="BT405" s="188"/>
      <c r="BU405" s="188"/>
      <c r="BV405" s="188"/>
    </row>
    <row r="406" spans="1:74" s="189" customFormat="1" ht="25.5" x14ac:dyDescent="0.2">
      <c r="A406" s="199" t="s">
        <v>1335</v>
      </c>
      <c r="B406" s="203" t="s">
        <v>1336</v>
      </c>
      <c r="C406" s="118"/>
      <c r="D406" s="118"/>
      <c r="E406" s="118"/>
      <c r="F406" s="118"/>
      <c r="G406" s="118"/>
      <c r="H406" s="118"/>
      <c r="I406" s="118"/>
      <c r="J406" s="118"/>
      <c r="K406" s="118"/>
      <c r="L406" s="118"/>
      <c r="M406" s="118"/>
      <c r="N406" s="118"/>
      <c r="O406" s="131">
        <f t="shared" si="213"/>
        <v>0</v>
      </c>
      <c r="P406" s="188"/>
      <c r="Q406" s="188"/>
      <c r="R406" s="188"/>
      <c r="S406" s="188"/>
      <c r="T406" s="188"/>
      <c r="U406" s="188"/>
      <c r="V406" s="188"/>
      <c r="W406" s="188"/>
      <c r="X406" s="188"/>
      <c r="Y406" s="188"/>
      <c r="Z406" s="188"/>
      <c r="AA406" s="188"/>
      <c r="AB406" s="188"/>
      <c r="AC406" s="188"/>
      <c r="AD406" s="188"/>
      <c r="AE406" s="188"/>
      <c r="AF406" s="188"/>
      <c r="AG406" s="188"/>
      <c r="AH406" s="188"/>
      <c r="AI406" s="188"/>
      <c r="AJ406" s="188"/>
      <c r="AK406" s="188"/>
      <c r="AL406" s="188"/>
      <c r="AM406" s="188"/>
      <c r="AN406" s="188"/>
      <c r="AO406" s="188"/>
      <c r="AP406" s="188"/>
      <c r="AQ406" s="188"/>
      <c r="AR406" s="188"/>
      <c r="AS406" s="188"/>
      <c r="AT406" s="188"/>
      <c r="AU406" s="188"/>
      <c r="AV406" s="188"/>
      <c r="AW406" s="188"/>
      <c r="AX406" s="188"/>
      <c r="AY406" s="188"/>
      <c r="AZ406" s="188"/>
      <c r="BA406" s="188"/>
      <c r="BB406" s="188"/>
      <c r="BC406" s="188"/>
      <c r="BD406" s="188"/>
      <c r="BE406" s="188"/>
      <c r="BF406" s="188"/>
      <c r="BG406" s="188"/>
      <c r="BH406" s="188"/>
      <c r="BI406" s="188"/>
      <c r="BJ406" s="188"/>
      <c r="BK406" s="188"/>
      <c r="BL406" s="188"/>
      <c r="BM406" s="188"/>
      <c r="BN406" s="188"/>
      <c r="BO406" s="188"/>
      <c r="BP406" s="188"/>
      <c r="BQ406" s="188"/>
      <c r="BR406" s="188"/>
      <c r="BS406" s="188"/>
      <c r="BT406" s="188"/>
      <c r="BU406" s="188"/>
      <c r="BV406" s="188"/>
    </row>
    <row r="407" spans="1:74" s="189" customFormat="1" ht="25.5" x14ac:dyDescent="0.2">
      <c r="A407" s="199" t="s">
        <v>1337</v>
      </c>
      <c r="B407" s="203" t="s">
        <v>1338</v>
      </c>
      <c r="C407" s="118"/>
      <c r="D407" s="118"/>
      <c r="E407" s="118"/>
      <c r="F407" s="118"/>
      <c r="G407" s="118"/>
      <c r="H407" s="118"/>
      <c r="I407" s="118"/>
      <c r="J407" s="118"/>
      <c r="K407" s="118"/>
      <c r="L407" s="118"/>
      <c r="M407" s="118"/>
      <c r="N407" s="118"/>
      <c r="O407" s="131">
        <f t="shared" si="213"/>
        <v>0</v>
      </c>
      <c r="P407" s="188"/>
      <c r="Q407" s="188"/>
      <c r="R407" s="188"/>
      <c r="S407" s="188"/>
      <c r="T407" s="188"/>
      <c r="U407" s="188"/>
      <c r="V407" s="188"/>
      <c r="W407" s="188"/>
      <c r="X407" s="188"/>
      <c r="Y407" s="188"/>
      <c r="Z407" s="188"/>
      <c r="AA407" s="188"/>
      <c r="AB407" s="188"/>
      <c r="AC407" s="188"/>
      <c r="AD407" s="188"/>
      <c r="AE407" s="188"/>
      <c r="AF407" s="188"/>
      <c r="AG407" s="188"/>
      <c r="AH407" s="188"/>
      <c r="AI407" s="188"/>
      <c r="AJ407" s="188"/>
      <c r="AK407" s="188"/>
      <c r="AL407" s="188"/>
      <c r="AM407" s="188"/>
      <c r="AN407" s="188"/>
      <c r="AO407" s="188"/>
      <c r="AP407" s="188"/>
      <c r="AQ407" s="188"/>
      <c r="AR407" s="188"/>
      <c r="AS407" s="188"/>
      <c r="AT407" s="188"/>
      <c r="AU407" s="188"/>
      <c r="AV407" s="188"/>
      <c r="AW407" s="188"/>
      <c r="AX407" s="188"/>
      <c r="AY407" s="188"/>
      <c r="AZ407" s="188"/>
      <c r="BA407" s="188"/>
      <c r="BB407" s="188"/>
      <c r="BC407" s="188"/>
      <c r="BD407" s="188"/>
      <c r="BE407" s="188"/>
      <c r="BF407" s="188"/>
      <c r="BG407" s="188"/>
      <c r="BH407" s="188"/>
      <c r="BI407" s="188"/>
      <c r="BJ407" s="188"/>
      <c r="BK407" s="188"/>
      <c r="BL407" s="188"/>
      <c r="BM407" s="188"/>
      <c r="BN407" s="188"/>
      <c r="BO407" s="188"/>
      <c r="BP407" s="188"/>
      <c r="BQ407" s="188"/>
      <c r="BR407" s="188"/>
      <c r="BS407" s="188"/>
      <c r="BT407" s="188"/>
      <c r="BU407" s="188"/>
      <c r="BV407" s="188"/>
    </row>
    <row r="408" spans="1:74" s="189" customFormat="1" ht="38.25" x14ac:dyDescent="0.2">
      <c r="A408" s="199" t="s">
        <v>1339</v>
      </c>
      <c r="B408" s="203" t="s">
        <v>1340</v>
      </c>
      <c r="C408" s="118"/>
      <c r="D408" s="118"/>
      <c r="E408" s="118"/>
      <c r="F408" s="118"/>
      <c r="G408" s="118"/>
      <c r="H408" s="118"/>
      <c r="I408" s="118"/>
      <c r="J408" s="118"/>
      <c r="K408" s="118"/>
      <c r="L408" s="118"/>
      <c r="M408" s="118"/>
      <c r="N408" s="118"/>
      <c r="O408" s="131">
        <f t="shared" ref="O408:O725" si="217">SUM(C408:N408)</f>
        <v>0</v>
      </c>
      <c r="P408" s="188"/>
      <c r="Q408" s="188"/>
      <c r="R408" s="188"/>
      <c r="S408" s="188"/>
      <c r="T408" s="188"/>
      <c r="U408" s="188"/>
      <c r="V408" s="188"/>
      <c r="W408" s="188"/>
      <c r="X408" s="188"/>
      <c r="Y408" s="188"/>
      <c r="Z408" s="188"/>
      <c r="AA408" s="188"/>
      <c r="AB408" s="188"/>
      <c r="AC408" s="188"/>
      <c r="AD408" s="188"/>
      <c r="AE408" s="188"/>
      <c r="AF408" s="188"/>
      <c r="AG408" s="188"/>
      <c r="AH408" s="188"/>
      <c r="AI408" s="188"/>
      <c r="AJ408" s="188"/>
      <c r="AK408" s="188"/>
      <c r="AL408" s="188"/>
      <c r="AM408" s="188"/>
      <c r="AN408" s="188"/>
      <c r="AO408" s="188"/>
      <c r="AP408" s="188"/>
      <c r="AQ408" s="188"/>
      <c r="AR408" s="188"/>
      <c r="AS408" s="188"/>
      <c r="AT408" s="188"/>
      <c r="AU408" s="188"/>
      <c r="AV408" s="188"/>
      <c r="AW408" s="188"/>
      <c r="AX408" s="188"/>
      <c r="AY408" s="188"/>
      <c r="AZ408" s="188"/>
      <c r="BA408" s="188"/>
      <c r="BB408" s="188"/>
      <c r="BC408" s="188"/>
      <c r="BD408" s="188"/>
      <c r="BE408" s="188"/>
      <c r="BF408" s="188"/>
      <c r="BG408" s="188"/>
      <c r="BH408" s="188"/>
      <c r="BI408" s="188"/>
      <c r="BJ408" s="188"/>
      <c r="BK408" s="188"/>
      <c r="BL408" s="188"/>
      <c r="BM408" s="188"/>
      <c r="BN408" s="188"/>
      <c r="BO408" s="188"/>
      <c r="BP408" s="188"/>
      <c r="BQ408" s="188"/>
      <c r="BR408" s="188"/>
      <c r="BS408" s="188"/>
      <c r="BT408" s="188"/>
      <c r="BU408" s="188"/>
      <c r="BV408" s="188"/>
    </row>
    <row r="409" spans="1:74" s="189" customFormat="1" ht="25.5" x14ac:dyDescent="0.2">
      <c r="A409" s="199" t="s">
        <v>1341</v>
      </c>
      <c r="B409" s="206" t="s">
        <v>1342</v>
      </c>
      <c r="C409" s="118"/>
      <c r="D409" s="118"/>
      <c r="E409" s="118"/>
      <c r="F409" s="118"/>
      <c r="G409" s="118"/>
      <c r="H409" s="118"/>
      <c r="I409" s="118"/>
      <c r="J409" s="118"/>
      <c r="K409" s="118"/>
      <c r="L409" s="118"/>
      <c r="M409" s="118"/>
      <c r="N409" s="118"/>
      <c r="O409" s="131">
        <f t="shared" si="217"/>
        <v>0</v>
      </c>
      <c r="P409" s="188"/>
      <c r="Q409" s="188"/>
      <c r="R409" s="188"/>
      <c r="S409" s="188"/>
      <c r="T409" s="188"/>
      <c r="U409" s="188"/>
      <c r="V409" s="188"/>
      <c r="W409" s="188"/>
      <c r="X409" s="188"/>
      <c r="Y409" s="188"/>
      <c r="Z409" s="188"/>
      <c r="AA409" s="188"/>
      <c r="AB409" s="188"/>
      <c r="AC409" s="188"/>
      <c r="AD409" s="188"/>
      <c r="AE409" s="188"/>
      <c r="AF409" s="188"/>
      <c r="AG409" s="188"/>
      <c r="AH409" s="188"/>
      <c r="AI409" s="188"/>
      <c r="AJ409" s="188"/>
      <c r="AK409" s="188"/>
      <c r="AL409" s="188"/>
      <c r="AM409" s="188"/>
      <c r="AN409" s="188"/>
      <c r="AO409" s="188"/>
      <c r="AP409" s="188"/>
      <c r="AQ409" s="188"/>
      <c r="AR409" s="188"/>
      <c r="AS409" s="188"/>
      <c r="AT409" s="188"/>
      <c r="AU409" s="188"/>
      <c r="AV409" s="188"/>
      <c r="AW409" s="188"/>
      <c r="AX409" s="188"/>
      <c r="AY409" s="188"/>
      <c r="AZ409" s="188"/>
      <c r="BA409" s="188"/>
      <c r="BB409" s="188"/>
      <c r="BC409" s="188"/>
      <c r="BD409" s="188"/>
      <c r="BE409" s="188"/>
      <c r="BF409" s="188"/>
      <c r="BG409" s="188"/>
      <c r="BH409" s="188"/>
      <c r="BI409" s="188"/>
      <c r="BJ409" s="188"/>
      <c r="BK409" s="188"/>
      <c r="BL409" s="188"/>
      <c r="BM409" s="188"/>
      <c r="BN409" s="188"/>
      <c r="BO409" s="188"/>
      <c r="BP409" s="188"/>
      <c r="BQ409" s="188"/>
      <c r="BR409" s="188"/>
      <c r="BS409" s="188"/>
      <c r="BT409" s="188"/>
      <c r="BU409" s="188"/>
      <c r="BV409" s="188"/>
    </row>
    <row r="410" spans="1:74" s="189" customFormat="1" ht="25.5" x14ac:dyDescent="0.2">
      <c r="A410" s="199" t="s">
        <v>1979</v>
      </c>
      <c r="B410" s="206" t="s">
        <v>1980</v>
      </c>
      <c r="C410" s="118"/>
      <c r="D410" s="118"/>
      <c r="E410" s="118"/>
      <c r="F410" s="118">
        <v>763238051</v>
      </c>
      <c r="G410" s="118"/>
      <c r="H410" s="118"/>
      <c r="I410" s="118"/>
      <c r="J410" s="118"/>
      <c r="K410" s="118"/>
      <c r="L410" s="118"/>
      <c r="M410" s="118"/>
      <c r="N410" s="118"/>
      <c r="O410" s="131">
        <f t="shared" si="217"/>
        <v>763238051</v>
      </c>
      <c r="P410" s="188"/>
      <c r="Q410" s="188"/>
      <c r="R410" s="188"/>
      <c r="S410" s="188"/>
      <c r="T410" s="188"/>
      <c r="U410" s="188"/>
      <c r="V410" s="188"/>
      <c r="W410" s="188"/>
      <c r="X410" s="188"/>
      <c r="Y410" s="188"/>
      <c r="Z410" s="188"/>
      <c r="AA410" s="188"/>
      <c r="AB410" s="188"/>
      <c r="AC410" s="188"/>
      <c r="AD410" s="188"/>
      <c r="AE410" s="188"/>
      <c r="AF410" s="188"/>
      <c r="AG410" s="188"/>
      <c r="AH410" s="188"/>
      <c r="AI410" s="188"/>
      <c r="AJ410" s="188"/>
      <c r="AK410" s="188"/>
      <c r="AL410" s="188"/>
      <c r="AM410" s="188"/>
      <c r="AN410" s="188"/>
      <c r="AO410" s="188"/>
      <c r="AP410" s="188"/>
      <c r="AQ410" s="188"/>
      <c r="AR410" s="188"/>
      <c r="AS410" s="188"/>
      <c r="AT410" s="188"/>
      <c r="AU410" s="188"/>
      <c r="AV410" s="188"/>
      <c r="AW410" s="188"/>
      <c r="AX410" s="188"/>
      <c r="AY410" s="188"/>
      <c r="AZ410" s="188"/>
      <c r="BA410" s="188"/>
      <c r="BB410" s="188"/>
      <c r="BC410" s="188"/>
      <c r="BD410" s="188"/>
      <c r="BE410" s="188"/>
      <c r="BF410" s="188"/>
      <c r="BG410" s="188"/>
      <c r="BH410" s="188"/>
      <c r="BI410" s="188"/>
      <c r="BJ410" s="188"/>
      <c r="BK410" s="188"/>
      <c r="BL410" s="188"/>
      <c r="BM410" s="188"/>
      <c r="BN410" s="188"/>
      <c r="BO410" s="188"/>
      <c r="BP410" s="188"/>
      <c r="BQ410" s="188"/>
      <c r="BR410" s="188"/>
      <c r="BS410" s="188"/>
      <c r="BT410" s="188"/>
      <c r="BU410" s="188"/>
      <c r="BV410" s="188"/>
    </row>
    <row r="411" spans="1:74" s="189" customFormat="1" ht="25.5" x14ac:dyDescent="0.2">
      <c r="A411" s="199" t="s">
        <v>1981</v>
      </c>
      <c r="B411" s="206" t="s">
        <v>1982</v>
      </c>
      <c r="C411" s="118"/>
      <c r="D411" s="118"/>
      <c r="E411" s="118"/>
      <c r="F411" s="118">
        <v>539821044</v>
      </c>
      <c r="G411" s="118"/>
      <c r="H411" s="118"/>
      <c r="I411" s="118"/>
      <c r="J411" s="118"/>
      <c r="K411" s="118"/>
      <c r="L411" s="118"/>
      <c r="M411" s="118"/>
      <c r="N411" s="118"/>
      <c r="O411" s="131">
        <f t="shared" si="217"/>
        <v>539821044</v>
      </c>
      <c r="P411" s="188"/>
      <c r="Q411" s="188"/>
      <c r="R411" s="188"/>
      <c r="S411" s="188"/>
      <c r="T411" s="188"/>
      <c r="U411" s="188"/>
      <c r="V411" s="188"/>
      <c r="W411" s="188"/>
      <c r="X411" s="188"/>
      <c r="Y411" s="188"/>
      <c r="Z411" s="188"/>
      <c r="AA411" s="188"/>
      <c r="AB411" s="188"/>
      <c r="AC411" s="188"/>
      <c r="AD411" s="188"/>
      <c r="AE411" s="188"/>
      <c r="AF411" s="188"/>
      <c r="AG411" s="188"/>
      <c r="AH411" s="188"/>
      <c r="AI411" s="188"/>
      <c r="AJ411" s="188"/>
      <c r="AK411" s="188"/>
      <c r="AL411" s="188"/>
      <c r="AM411" s="188"/>
      <c r="AN411" s="188"/>
      <c r="AO411" s="188"/>
      <c r="AP411" s="188"/>
      <c r="AQ411" s="188"/>
      <c r="AR411" s="188"/>
      <c r="AS411" s="188"/>
      <c r="AT411" s="188"/>
      <c r="AU411" s="188"/>
      <c r="AV411" s="188"/>
      <c r="AW411" s="188"/>
      <c r="AX411" s="188"/>
      <c r="AY411" s="188"/>
      <c r="AZ411" s="188"/>
      <c r="BA411" s="188"/>
      <c r="BB411" s="188"/>
      <c r="BC411" s="188"/>
      <c r="BD411" s="188"/>
      <c r="BE411" s="188"/>
      <c r="BF411" s="188"/>
      <c r="BG411" s="188"/>
      <c r="BH411" s="188"/>
      <c r="BI411" s="188"/>
      <c r="BJ411" s="188"/>
      <c r="BK411" s="188"/>
      <c r="BL411" s="188"/>
      <c r="BM411" s="188"/>
      <c r="BN411" s="188"/>
      <c r="BO411" s="188"/>
      <c r="BP411" s="188"/>
      <c r="BQ411" s="188"/>
      <c r="BR411" s="188"/>
      <c r="BS411" s="188"/>
      <c r="BT411" s="188"/>
      <c r="BU411" s="188"/>
      <c r="BV411" s="188"/>
    </row>
    <row r="412" spans="1:74" s="189" customFormat="1" ht="25.5" x14ac:dyDescent="0.2">
      <c r="A412" s="199" t="s">
        <v>1983</v>
      </c>
      <c r="B412" s="206" t="s">
        <v>1984</v>
      </c>
      <c r="C412" s="118"/>
      <c r="D412" s="118"/>
      <c r="E412" s="118"/>
      <c r="F412" s="118"/>
      <c r="G412" s="118"/>
      <c r="H412" s="118"/>
      <c r="I412" s="118"/>
      <c r="J412" s="118"/>
      <c r="K412" s="118"/>
      <c r="L412" s="118"/>
      <c r="M412" s="118"/>
      <c r="N412" s="118"/>
      <c r="O412" s="131">
        <f t="shared" si="217"/>
        <v>0</v>
      </c>
      <c r="P412" s="188"/>
      <c r="Q412" s="188"/>
      <c r="R412" s="188"/>
      <c r="S412" s="188"/>
      <c r="T412" s="188"/>
      <c r="U412" s="188"/>
      <c r="V412" s="188"/>
      <c r="W412" s="188"/>
      <c r="X412" s="188"/>
      <c r="Y412" s="188"/>
      <c r="Z412" s="188"/>
      <c r="AA412" s="188"/>
      <c r="AB412" s="188"/>
      <c r="AC412" s="188"/>
      <c r="AD412" s="188"/>
      <c r="AE412" s="188"/>
      <c r="AF412" s="188"/>
      <c r="AG412" s="188"/>
      <c r="AH412" s="188"/>
      <c r="AI412" s="188"/>
      <c r="AJ412" s="188"/>
      <c r="AK412" s="188"/>
      <c r="AL412" s="188"/>
      <c r="AM412" s="188"/>
      <c r="AN412" s="188"/>
      <c r="AO412" s="188"/>
      <c r="AP412" s="188"/>
      <c r="AQ412" s="188"/>
      <c r="AR412" s="188"/>
      <c r="AS412" s="188"/>
      <c r="AT412" s="188"/>
      <c r="AU412" s="188"/>
      <c r="AV412" s="188"/>
      <c r="AW412" s="188"/>
      <c r="AX412" s="188"/>
      <c r="AY412" s="188"/>
      <c r="AZ412" s="188"/>
      <c r="BA412" s="188"/>
      <c r="BB412" s="188"/>
      <c r="BC412" s="188"/>
      <c r="BD412" s="188"/>
      <c r="BE412" s="188"/>
      <c r="BF412" s="188"/>
      <c r="BG412" s="188"/>
      <c r="BH412" s="188"/>
      <c r="BI412" s="188"/>
      <c r="BJ412" s="188"/>
      <c r="BK412" s="188"/>
      <c r="BL412" s="188"/>
      <c r="BM412" s="188"/>
      <c r="BN412" s="188"/>
      <c r="BO412" s="188"/>
      <c r="BP412" s="188"/>
      <c r="BQ412" s="188"/>
      <c r="BR412" s="188"/>
      <c r="BS412" s="188"/>
      <c r="BT412" s="188"/>
      <c r="BU412" s="188"/>
      <c r="BV412" s="188"/>
    </row>
    <row r="413" spans="1:74" s="189" customFormat="1" ht="25.5" x14ac:dyDescent="0.2">
      <c r="A413" s="199" t="s">
        <v>1985</v>
      </c>
      <c r="B413" s="206" t="s">
        <v>1986</v>
      </c>
      <c r="C413" s="118"/>
      <c r="D413" s="118"/>
      <c r="E413" s="118"/>
      <c r="F413" s="118"/>
      <c r="G413" s="118"/>
      <c r="H413" s="118"/>
      <c r="I413" s="118"/>
      <c r="J413" s="118"/>
      <c r="K413" s="118"/>
      <c r="L413" s="118"/>
      <c r="M413" s="118"/>
      <c r="N413" s="118"/>
      <c r="O413" s="131">
        <f t="shared" si="217"/>
        <v>0</v>
      </c>
      <c r="P413" s="188"/>
      <c r="Q413" s="188"/>
      <c r="R413" s="188"/>
      <c r="S413" s="188"/>
      <c r="T413" s="188"/>
      <c r="U413" s="188"/>
      <c r="V413" s="188"/>
      <c r="W413" s="188"/>
      <c r="X413" s="188"/>
      <c r="Y413" s="188"/>
      <c r="Z413" s="188"/>
      <c r="AA413" s="188"/>
      <c r="AB413" s="188"/>
      <c r="AC413" s="188"/>
      <c r="AD413" s="188"/>
      <c r="AE413" s="188"/>
      <c r="AF413" s="188"/>
      <c r="AG413" s="188"/>
      <c r="AH413" s="188"/>
      <c r="AI413" s="188"/>
      <c r="AJ413" s="188"/>
      <c r="AK413" s="188"/>
      <c r="AL413" s="188"/>
      <c r="AM413" s="188"/>
      <c r="AN413" s="188"/>
      <c r="AO413" s="188"/>
      <c r="AP413" s="188"/>
      <c r="AQ413" s="188"/>
      <c r="AR413" s="188"/>
      <c r="AS413" s="188"/>
      <c r="AT413" s="188"/>
      <c r="AU413" s="188"/>
      <c r="AV413" s="188"/>
      <c r="AW413" s="188"/>
      <c r="AX413" s="188"/>
      <c r="AY413" s="188"/>
      <c r="AZ413" s="188"/>
      <c r="BA413" s="188"/>
      <c r="BB413" s="188"/>
      <c r="BC413" s="188"/>
      <c r="BD413" s="188"/>
      <c r="BE413" s="188"/>
      <c r="BF413" s="188"/>
      <c r="BG413" s="188"/>
      <c r="BH413" s="188"/>
      <c r="BI413" s="188"/>
      <c r="BJ413" s="188"/>
      <c r="BK413" s="188"/>
      <c r="BL413" s="188"/>
      <c r="BM413" s="188"/>
      <c r="BN413" s="188"/>
      <c r="BO413" s="188"/>
      <c r="BP413" s="188"/>
      <c r="BQ413" s="188"/>
      <c r="BR413" s="188"/>
      <c r="BS413" s="188"/>
      <c r="BT413" s="188"/>
      <c r="BU413" s="188"/>
      <c r="BV413" s="188"/>
    </row>
    <row r="414" spans="1:74" s="189" customFormat="1" ht="38.25" x14ac:dyDescent="0.2">
      <c r="A414" s="199" t="s">
        <v>1987</v>
      </c>
      <c r="B414" s="206" t="s">
        <v>1988</v>
      </c>
      <c r="C414" s="118"/>
      <c r="D414" s="118"/>
      <c r="E414" s="118"/>
      <c r="F414" s="118"/>
      <c r="G414" s="118"/>
      <c r="H414" s="118"/>
      <c r="I414" s="118"/>
      <c r="J414" s="118"/>
      <c r="K414" s="118"/>
      <c r="L414" s="118"/>
      <c r="M414" s="118"/>
      <c r="N414" s="118"/>
      <c r="O414" s="131">
        <f t="shared" si="217"/>
        <v>0</v>
      </c>
      <c r="P414" s="188"/>
      <c r="Q414" s="188"/>
      <c r="R414" s="188"/>
      <c r="S414" s="188"/>
      <c r="T414" s="188"/>
      <c r="U414" s="188"/>
      <c r="V414" s="188"/>
      <c r="W414" s="188"/>
      <c r="X414" s="188"/>
      <c r="Y414" s="188"/>
      <c r="Z414" s="188"/>
      <c r="AA414" s="188"/>
      <c r="AB414" s="188"/>
      <c r="AC414" s="188"/>
      <c r="AD414" s="188"/>
      <c r="AE414" s="188"/>
      <c r="AF414" s="188"/>
      <c r="AG414" s="188"/>
      <c r="AH414" s="188"/>
      <c r="AI414" s="188"/>
      <c r="AJ414" s="188"/>
      <c r="AK414" s="188"/>
      <c r="AL414" s="188"/>
      <c r="AM414" s="188"/>
      <c r="AN414" s="188"/>
      <c r="AO414" s="188"/>
      <c r="AP414" s="188"/>
      <c r="AQ414" s="188"/>
      <c r="AR414" s="188"/>
      <c r="AS414" s="188"/>
      <c r="AT414" s="188"/>
      <c r="AU414" s="188"/>
      <c r="AV414" s="188"/>
      <c r="AW414" s="188"/>
      <c r="AX414" s="188"/>
      <c r="AY414" s="188"/>
      <c r="AZ414" s="188"/>
      <c r="BA414" s="188"/>
      <c r="BB414" s="188"/>
      <c r="BC414" s="188"/>
      <c r="BD414" s="188"/>
      <c r="BE414" s="188"/>
      <c r="BF414" s="188"/>
      <c r="BG414" s="188"/>
      <c r="BH414" s="188"/>
      <c r="BI414" s="188"/>
      <c r="BJ414" s="188"/>
      <c r="BK414" s="188"/>
      <c r="BL414" s="188"/>
      <c r="BM414" s="188"/>
      <c r="BN414" s="188"/>
      <c r="BO414" s="188"/>
      <c r="BP414" s="188"/>
      <c r="BQ414" s="188"/>
      <c r="BR414" s="188"/>
      <c r="BS414" s="188"/>
      <c r="BT414" s="188"/>
      <c r="BU414" s="188"/>
      <c r="BV414" s="188"/>
    </row>
    <row r="415" spans="1:74" s="189" customFormat="1" ht="38.25" x14ac:dyDescent="0.2">
      <c r="A415" s="199" t="s">
        <v>1989</v>
      </c>
      <c r="B415" s="206" t="s">
        <v>1990</v>
      </c>
      <c r="C415" s="118"/>
      <c r="D415" s="118"/>
      <c r="E415" s="118"/>
      <c r="F415" s="118"/>
      <c r="G415" s="118"/>
      <c r="H415" s="118"/>
      <c r="I415" s="118"/>
      <c r="J415" s="118"/>
      <c r="K415" s="118"/>
      <c r="L415" s="118"/>
      <c r="M415" s="118"/>
      <c r="N415" s="118"/>
      <c r="O415" s="131">
        <f t="shared" si="217"/>
        <v>0</v>
      </c>
      <c r="P415" s="188"/>
      <c r="Q415" s="188"/>
      <c r="R415" s="188"/>
      <c r="S415" s="188"/>
      <c r="T415" s="188"/>
      <c r="U415" s="188"/>
      <c r="V415" s="188"/>
      <c r="W415" s="188"/>
      <c r="X415" s="188"/>
      <c r="Y415" s="188"/>
      <c r="Z415" s="188"/>
      <c r="AA415" s="188"/>
      <c r="AB415" s="188"/>
      <c r="AC415" s="188"/>
      <c r="AD415" s="188"/>
      <c r="AE415" s="188"/>
      <c r="AF415" s="188"/>
      <c r="AG415" s="188"/>
      <c r="AH415" s="188"/>
      <c r="AI415" s="188"/>
      <c r="AJ415" s="188"/>
      <c r="AK415" s="188"/>
      <c r="AL415" s="188"/>
      <c r="AM415" s="188"/>
      <c r="AN415" s="188"/>
      <c r="AO415" s="188"/>
      <c r="AP415" s="188"/>
      <c r="AQ415" s="188"/>
      <c r="AR415" s="188"/>
      <c r="AS415" s="188"/>
      <c r="AT415" s="188"/>
      <c r="AU415" s="188"/>
      <c r="AV415" s="188"/>
      <c r="AW415" s="188"/>
      <c r="AX415" s="188"/>
      <c r="AY415" s="188"/>
      <c r="AZ415" s="188"/>
      <c r="BA415" s="188"/>
      <c r="BB415" s="188"/>
      <c r="BC415" s="188"/>
      <c r="BD415" s="188"/>
      <c r="BE415" s="188"/>
      <c r="BF415" s="188"/>
      <c r="BG415" s="188"/>
      <c r="BH415" s="188"/>
      <c r="BI415" s="188"/>
      <c r="BJ415" s="188"/>
      <c r="BK415" s="188"/>
      <c r="BL415" s="188"/>
      <c r="BM415" s="188"/>
      <c r="BN415" s="188"/>
      <c r="BO415" s="188"/>
      <c r="BP415" s="188"/>
      <c r="BQ415" s="188"/>
      <c r="BR415" s="188"/>
      <c r="BS415" s="188"/>
      <c r="BT415" s="188"/>
      <c r="BU415" s="188"/>
      <c r="BV415" s="188"/>
    </row>
    <row r="416" spans="1:74" s="189" customFormat="1" ht="51" x14ac:dyDescent="0.2">
      <c r="A416" s="199" t="s">
        <v>2541</v>
      </c>
      <c r="B416" s="206" t="s">
        <v>2542</v>
      </c>
      <c r="C416" s="118"/>
      <c r="D416" s="118"/>
      <c r="E416" s="118"/>
      <c r="F416" s="118"/>
      <c r="G416" s="118"/>
      <c r="H416" s="118"/>
      <c r="I416" s="118"/>
      <c r="J416" s="118">
        <v>7836000</v>
      </c>
      <c r="K416" s="118"/>
      <c r="L416" s="118"/>
      <c r="M416" s="118"/>
      <c r="N416" s="118"/>
      <c r="O416" s="131">
        <f t="shared" si="217"/>
        <v>7836000</v>
      </c>
      <c r="P416" s="188"/>
      <c r="Q416" s="188"/>
      <c r="R416" s="188"/>
      <c r="S416" s="188"/>
      <c r="T416" s="188"/>
      <c r="U416" s="188"/>
      <c r="V416" s="188"/>
      <c r="W416" s="188"/>
      <c r="X416" s="188"/>
      <c r="Y416" s="188"/>
      <c r="Z416" s="188"/>
      <c r="AA416" s="188"/>
      <c r="AB416" s="188"/>
      <c r="AC416" s="188"/>
      <c r="AD416" s="188"/>
      <c r="AE416" s="188"/>
      <c r="AF416" s="188"/>
      <c r="AG416" s="188"/>
      <c r="AH416" s="188"/>
      <c r="AI416" s="188"/>
      <c r="AJ416" s="188"/>
      <c r="AK416" s="188"/>
      <c r="AL416" s="188"/>
      <c r="AM416" s="188"/>
      <c r="AN416" s="188"/>
      <c r="AO416" s="188"/>
      <c r="AP416" s="188"/>
      <c r="AQ416" s="188"/>
      <c r="AR416" s="188"/>
      <c r="AS416" s="188"/>
      <c r="AT416" s="188"/>
      <c r="AU416" s="188"/>
      <c r="AV416" s="188"/>
      <c r="AW416" s="188"/>
      <c r="AX416" s="188"/>
      <c r="AY416" s="188"/>
      <c r="AZ416" s="188"/>
      <c r="BA416" s="188"/>
      <c r="BB416" s="188"/>
      <c r="BC416" s="188"/>
      <c r="BD416" s="188"/>
      <c r="BE416" s="188"/>
      <c r="BF416" s="188"/>
      <c r="BG416" s="188"/>
      <c r="BH416" s="188"/>
      <c r="BI416" s="188"/>
      <c r="BJ416" s="188"/>
      <c r="BK416" s="188"/>
      <c r="BL416" s="188"/>
      <c r="BM416" s="188"/>
      <c r="BN416" s="188"/>
      <c r="BO416" s="188"/>
      <c r="BP416" s="188"/>
      <c r="BQ416" s="188"/>
      <c r="BR416" s="188"/>
      <c r="BS416" s="188"/>
      <c r="BT416" s="188"/>
      <c r="BU416" s="188"/>
      <c r="BV416" s="188"/>
    </row>
    <row r="417" spans="1:74" s="189" customFormat="1" ht="51" x14ac:dyDescent="0.2">
      <c r="A417" s="199" t="s">
        <v>2543</v>
      </c>
      <c r="B417" s="206" t="s">
        <v>2544</v>
      </c>
      <c r="C417" s="118"/>
      <c r="D417" s="118"/>
      <c r="E417" s="118"/>
      <c r="F417" s="118"/>
      <c r="G417" s="118"/>
      <c r="H417" s="118"/>
      <c r="I417" s="118"/>
      <c r="J417" s="118">
        <v>10000000</v>
      </c>
      <c r="K417" s="118"/>
      <c r="L417" s="118"/>
      <c r="M417" s="118"/>
      <c r="N417" s="118"/>
      <c r="O417" s="131">
        <f t="shared" si="217"/>
        <v>10000000</v>
      </c>
      <c r="P417" s="188"/>
      <c r="Q417" s="188"/>
      <c r="R417" s="188"/>
      <c r="S417" s="188"/>
      <c r="T417" s="188"/>
      <c r="U417" s="188"/>
      <c r="V417" s="188"/>
      <c r="W417" s="188"/>
      <c r="X417" s="188"/>
      <c r="Y417" s="188"/>
      <c r="Z417" s="188"/>
      <c r="AA417" s="188"/>
      <c r="AB417" s="188"/>
      <c r="AC417" s="188"/>
      <c r="AD417" s="188"/>
      <c r="AE417" s="188"/>
      <c r="AF417" s="188"/>
      <c r="AG417" s="188"/>
      <c r="AH417" s="188"/>
      <c r="AI417" s="188"/>
      <c r="AJ417" s="188"/>
      <c r="AK417" s="188"/>
      <c r="AL417" s="188"/>
      <c r="AM417" s="188"/>
      <c r="AN417" s="188"/>
      <c r="AO417" s="188"/>
      <c r="AP417" s="188"/>
      <c r="AQ417" s="188"/>
      <c r="AR417" s="188"/>
      <c r="AS417" s="188"/>
      <c r="AT417" s="188"/>
      <c r="AU417" s="188"/>
      <c r="AV417" s="188"/>
      <c r="AW417" s="188"/>
      <c r="AX417" s="188"/>
      <c r="AY417" s="188"/>
      <c r="AZ417" s="188"/>
      <c r="BA417" s="188"/>
      <c r="BB417" s="188"/>
      <c r="BC417" s="188"/>
      <c r="BD417" s="188"/>
      <c r="BE417" s="188"/>
      <c r="BF417" s="188"/>
      <c r="BG417" s="188"/>
      <c r="BH417" s="188"/>
      <c r="BI417" s="188"/>
      <c r="BJ417" s="188"/>
      <c r="BK417" s="188"/>
      <c r="BL417" s="188"/>
      <c r="BM417" s="188"/>
      <c r="BN417" s="188"/>
      <c r="BO417" s="188"/>
      <c r="BP417" s="188"/>
      <c r="BQ417" s="188"/>
      <c r="BR417" s="188"/>
      <c r="BS417" s="188"/>
      <c r="BT417" s="188"/>
      <c r="BU417" s="188"/>
      <c r="BV417" s="188"/>
    </row>
    <row r="418" spans="1:74" s="189" customFormat="1" ht="51" x14ac:dyDescent="0.2">
      <c r="A418" s="199" t="s">
        <v>2545</v>
      </c>
      <c r="B418" s="206" t="s">
        <v>2546</v>
      </c>
      <c r="C418" s="118"/>
      <c r="D418" s="118"/>
      <c r="E418" s="118"/>
      <c r="F418" s="118"/>
      <c r="G418" s="118"/>
      <c r="H418" s="118"/>
      <c r="I418" s="118"/>
      <c r="J418" s="118">
        <v>15000000</v>
      </c>
      <c r="K418" s="118"/>
      <c r="L418" s="118"/>
      <c r="M418" s="118"/>
      <c r="N418" s="118"/>
      <c r="O418" s="131">
        <f t="shared" si="217"/>
        <v>15000000</v>
      </c>
      <c r="P418" s="188"/>
      <c r="Q418" s="188"/>
      <c r="R418" s="188"/>
      <c r="S418" s="188"/>
      <c r="T418" s="188"/>
      <c r="U418" s="188"/>
      <c r="V418" s="188"/>
      <c r="W418" s="188"/>
      <c r="X418" s="188"/>
      <c r="Y418" s="188"/>
      <c r="Z418" s="188"/>
      <c r="AA418" s="188"/>
      <c r="AB418" s="188"/>
      <c r="AC418" s="188"/>
      <c r="AD418" s="188"/>
      <c r="AE418" s="188"/>
      <c r="AF418" s="188"/>
      <c r="AG418" s="188"/>
      <c r="AH418" s="188"/>
      <c r="AI418" s="188"/>
      <c r="AJ418" s="188"/>
      <c r="AK418" s="188"/>
      <c r="AL418" s="188"/>
      <c r="AM418" s="188"/>
      <c r="AN418" s="188"/>
      <c r="AO418" s="188"/>
      <c r="AP418" s="188"/>
      <c r="AQ418" s="188"/>
      <c r="AR418" s="188"/>
      <c r="AS418" s="188"/>
      <c r="AT418" s="188"/>
      <c r="AU418" s="188"/>
      <c r="AV418" s="188"/>
      <c r="AW418" s="188"/>
      <c r="AX418" s="188"/>
      <c r="AY418" s="188"/>
      <c r="AZ418" s="188"/>
      <c r="BA418" s="188"/>
      <c r="BB418" s="188"/>
      <c r="BC418" s="188"/>
      <c r="BD418" s="188"/>
      <c r="BE418" s="188"/>
      <c r="BF418" s="188"/>
      <c r="BG418" s="188"/>
      <c r="BH418" s="188"/>
      <c r="BI418" s="188"/>
      <c r="BJ418" s="188"/>
      <c r="BK418" s="188"/>
      <c r="BL418" s="188"/>
      <c r="BM418" s="188"/>
      <c r="BN418" s="188"/>
      <c r="BO418" s="188"/>
      <c r="BP418" s="188"/>
      <c r="BQ418" s="188"/>
      <c r="BR418" s="188"/>
      <c r="BS418" s="188"/>
      <c r="BT418" s="188"/>
      <c r="BU418" s="188"/>
      <c r="BV418" s="188"/>
    </row>
    <row r="419" spans="1:74" s="189" customFormat="1" ht="51" x14ac:dyDescent="0.2">
      <c r="A419" s="199" t="s">
        <v>2547</v>
      </c>
      <c r="B419" s="206" t="s">
        <v>2548</v>
      </c>
      <c r="C419" s="118"/>
      <c r="D419" s="118"/>
      <c r="E419" s="118"/>
      <c r="F419" s="118"/>
      <c r="G419" s="118"/>
      <c r="H419" s="118"/>
      <c r="I419" s="118"/>
      <c r="J419" s="118">
        <v>499900000</v>
      </c>
      <c r="K419" s="118"/>
      <c r="L419" s="118"/>
      <c r="M419" s="118"/>
      <c r="N419" s="118"/>
      <c r="O419" s="131">
        <f t="shared" si="217"/>
        <v>499900000</v>
      </c>
      <c r="P419" s="188"/>
      <c r="Q419" s="188"/>
      <c r="R419" s="188"/>
      <c r="S419" s="188"/>
      <c r="T419" s="188"/>
      <c r="U419" s="188"/>
      <c r="V419" s="188"/>
      <c r="W419" s="188"/>
      <c r="X419" s="188"/>
      <c r="Y419" s="188"/>
      <c r="Z419" s="188"/>
      <c r="AA419" s="188"/>
      <c r="AB419" s="188"/>
      <c r="AC419" s="188"/>
      <c r="AD419" s="188"/>
      <c r="AE419" s="188"/>
      <c r="AF419" s="188"/>
      <c r="AG419" s="188"/>
      <c r="AH419" s="188"/>
      <c r="AI419" s="188"/>
      <c r="AJ419" s="188"/>
      <c r="AK419" s="188"/>
      <c r="AL419" s="188"/>
      <c r="AM419" s="188"/>
      <c r="AN419" s="188"/>
      <c r="AO419" s="188"/>
      <c r="AP419" s="188"/>
      <c r="AQ419" s="188"/>
      <c r="AR419" s="188"/>
      <c r="AS419" s="188"/>
      <c r="AT419" s="188"/>
      <c r="AU419" s="188"/>
      <c r="AV419" s="188"/>
      <c r="AW419" s="188"/>
      <c r="AX419" s="188"/>
      <c r="AY419" s="188"/>
      <c r="AZ419" s="188"/>
      <c r="BA419" s="188"/>
      <c r="BB419" s="188"/>
      <c r="BC419" s="188"/>
      <c r="BD419" s="188"/>
      <c r="BE419" s="188"/>
      <c r="BF419" s="188"/>
      <c r="BG419" s="188"/>
      <c r="BH419" s="188"/>
      <c r="BI419" s="188"/>
      <c r="BJ419" s="188"/>
      <c r="BK419" s="188"/>
      <c r="BL419" s="188"/>
      <c r="BM419" s="188"/>
      <c r="BN419" s="188"/>
      <c r="BO419" s="188"/>
      <c r="BP419" s="188"/>
      <c r="BQ419" s="188"/>
      <c r="BR419" s="188"/>
      <c r="BS419" s="188"/>
      <c r="BT419" s="188"/>
      <c r="BU419" s="188"/>
      <c r="BV419" s="188"/>
    </row>
    <row r="420" spans="1:74" s="189" customFormat="1" ht="63.75" x14ac:dyDescent="0.2">
      <c r="A420" s="199" t="s">
        <v>2549</v>
      </c>
      <c r="B420" s="206" t="s">
        <v>2550</v>
      </c>
      <c r="C420" s="118"/>
      <c r="D420" s="118"/>
      <c r="E420" s="118"/>
      <c r="F420" s="118"/>
      <c r="G420" s="118"/>
      <c r="H420" s="118"/>
      <c r="I420" s="118"/>
      <c r="J420" s="118">
        <v>60000000</v>
      </c>
      <c r="K420" s="118"/>
      <c r="L420" s="118"/>
      <c r="M420" s="118"/>
      <c r="N420" s="118"/>
      <c r="O420" s="131">
        <f t="shared" si="217"/>
        <v>60000000</v>
      </c>
      <c r="P420" s="188"/>
      <c r="Q420" s="188"/>
      <c r="R420" s="188"/>
      <c r="S420" s="188"/>
      <c r="T420" s="188"/>
      <c r="U420" s="188"/>
      <c r="V420" s="188"/>
      <c r="W420" s="188"/>
      <c r="X420" s="188"/>
      <c r="Y420" s="188"/>
      <c r="Z420" s="188"/>
      <c r="AA420" s="188"/>
      <c r="AB420" s="188"/>
      <c r="AC420" s="188"/>
      <c r="AD420" s="188"/>
      <c r="AE420" s="188"/>
      <c r="AF420" s="188"/>
      <c r="AG420" s="188"/>
      <c r="AH420" s="188"/>
      <c r="AI420" s="188"/>
      <c r="AJ420" s="188"/>
      <c r="AK420" s="188"/>
      <c r="AL420" s="188"/>
      <c r="AM420" s="188"/>
      <c r="AN420" s="188"/>
      <c r="AO420" s="188"/>
      <c r="AP420" s="188"/>
      <c r="AQ420" s="188"/>
      <c r="AR420" s="188"/>
      <c r="AS420" s="188"/>
      <c r="AT420" s="188"/>
      <c r="AU420" s="188"/>
      <c r="AV420" s="188"/>
      <c r="AW420" s="188"/>
      <c r="AX420" s="188"/>
      <c r="AY420" s="188"/>
      <c r="AZ420" s="188"/>
      <c r="BA420" s="188"/>
      <c r="BB420" s="188"/>
      <c r="BC420" s="188"/>
      <c r="BD420" s="188"/>
      <c r="BE420" s="188"/>
      <c r="BF420" s="188"/>
      <c r="BG420" s="188"/>
      <c r="BH420" s="188"/>
      <c r="BI420" s="188"/>
      <c r="BJ420" s="188"/>
      <c r="BK420" s="188"/>
      <c r="BL420" s="188"/>
      <c r="BM420" s="188"/>
      <c r="BN420" s="188"/>
      <c r="BO420" s="188"/>
      <c r="BP420" s="188"/>
      <c r="BQ420" s="188"/>
      <c r="BR420" s="188"/>
      <c r="BS420" s="188"/>
      <c r="BT420" s="188"/>
      <c r="BU420" s="188"/>
      <c r="BV420" s="188"/>
    </row>
    <row r="421" spans="1:74" s="189" customFormat="1" ht="51" x14ac:dyDescent="0.2">
      <c r="A421" s="199" t="s">
        <v>2551</v>
      </c>
      <c r="B421" s="206" t="s">
        <v>2552</v>
      </c>
      <c r="C421" s="118"/>
      <c r="D421" s="118"/>
      <c r="E421" s="118"/>
      <c r="F421" s="118"/>
      <c r="G421" s="118"/>
      <c r="H421" s="118"/>
      <c r="I421" s="118"/>
      <c r="J421" s="118">
        <v>5000000</v>
      </c>
      <c r="K421" s="118"/>
      <c r="L421" s="118"/>
      <c r="M421" s="118"/>
      <c r="N421" s="118"/>
      <c r="O421" s="131">
        <f t="shared" si="217"/>
        <v>5000000</v>
      </c>
      <c r="P421" s="188"/>
      <c r="Q421" s="188"/>
      <c r="R421" s="188"/>
      <c r="S421" s="188"/>
      <c r="T421" s="188"/>
      <c r="U421" s="188"/>
      <c r="V421" s="188"/>
      <c r="W421" s="188"/>
      <c r="X421" s="188"/>
      <c r="Y421" s="188"/>
      <c r="Z421" s="188"/>
      <c r="AA421" s="188"/>
      <c r="AB421" s="188"/>
      <c r="AC421" s="188"/>
      <c r="AD421" s="188"/>
      <c r="AE421" s="188"/>
      <c r="AF421" s="188"/>
      <c r="AG421" s="188"/>
      <c r="AH421" s="188"/>
      <c r="AI421" s="188"/>
      <c r="AJ421" s="188"/>
      <c r="AK421" s="188"/>
      <c r="AL421" s="188"/>
      <c r="AM421" s="188"/>
      <c r="AN421" s="188"/>
      <c r="AO421" s="188"/>
      <c r="AP421" s="188"/>
      <c r="AQ421" s="188"/>
      <c r="AR421" s="188"/>
      <c r="AS421" s="188"/>
      <c r="AT421" s="188"/>
      <c r="AU421" s="188"/>
      <c r="AV421" s="188"/>
      <c r="AW421" s="188"/>
      <c r="AX421" s="188"/>
      <c r="AY421" s="188"/>
      <c r="AZ421" s="188"/>
      <c r="BA421" s="188"/>
      <c r="BB421" s="188"/>
      <c r="BC421" s="188"/>
      <c r="BD421" s="188"/>
      <c r="BE421" s="188"/>
      <c r="BF421" s="188"/>
      <c r="BG421" s="188"/>
      <c r="BH421" s="188"/>
      <c r="BI421" s="188"/>
      <c r="BJ421" s="188"/>
      <c r="BK421" s="188"/>
      <c r="BL421" s="188"/>
      <c r="BM421" s="188"/>
      <c r="BN421" s="188"/>
      <c r="BO421" s="188"/>
      <c r="BP421" s="188"/>
      <c r="BQ421" s="188"/>
      <c r="BR421" s="188"/>
      <c r="BS421" s="188"/>
      <c r="BT421" s="188"/>
      <c r="BU421" s="188"/>
      <c r="BV421" s="188"/>
    </row>
    <row r="422" spans="1:74" s="220" customFormat="1" ht="31.5" x14ac:dyDescent="0.2">
      <c r="A422" s="110" t="s">
        <v>1762</v>
      </c>
      <c r="B422" s="106" t="s">
        <v>2655</v>
      </c>
      <c r="C422" s="376">
        <f>+C423</f>
        <v>0</v>
      </c>
      <c r="D422" s="376">
        <f t="shared" ref="D422:N423" si="218">+D423</f>
        <v>0</v>
      </c>
      <c r="E422" s="376">
        <f t="shared" si="218"/>
        <v>0</v>
      </c>
      <c r="F422" s="376">
        <f t="shared" si="218"/>
        <v>0</v>
      </c>
      <c r="G422" s="376">
        <f t="shared" si="218"/>
        <v>0</v>
      </c>
      <c r="H422" s="376">
        <f t="shared" si="218"/>
        <v>0</v>
      </c>
      <c r="I422" s="376">
        <f t="shared" si="218"/>
        <v>0</v>
      </c>
      <c r="J422" s="376">
        <f t="shared" si="218"/>
        <v>0</v>
      </c>
      <c r="K422" s="376">
        <f t="shared" si="218"/>
        <v>0</v>
      </c>
      <c r="L422" s="376">
        <f t="shared" si="218"/>
        <v>0</v>
      </c>
      <c r="M422" s="376">
        <f t="shared" si="218"/>
        <v>4368476928.4799995</v>
      </c>
      <c r="N422" s="376">
        <f t="shared" si="218"/>
        <v>0</v>
      </c>
      <c r="O422" s="131">
        <f t="shared" si="217"/>
        <v>4368476928.4799995</v>
      </c>
      <c r="P422" s="219"/>
      <c r="Q422" s="219"/>
      <c r="R422" s="219"/>
      <c r="S422" s="219"/>
      <c r="T422" s="219"/>
      <c r="U422" s="219"/>
      <c r="V422" s="219"/>
      <c r="W422" s="219"/>
      <c r="X422" s="219"/>
      <c r="Y422" s="219"/>
      <c r="Z422" s="219"/>
      <c r="AA422" s="219"/>
      <c r="AB422" s="219"/>
      <c r="AC422" s="219"/>
      <c r="AD422" s="219"/>
      <c r="AE422" s="219"/>
      <c r="AF422" s="219"/>
      <c r="AG422" s="219"/>
      <c r="AH422" s="219"/>
      <c r="AI422" s="219"/>
      <c r="AJ422" s="219"/>
      <c r="AK422" s="219"/>
      <c r="AL422" s="219"/>
      <c r="AM422" s="219"/>
      <c r="AN422" s="219"/>
      <c r="AO422" s="219"/>
      <c r="AP422" s="219"/>
      <c r="AQ422" s="219"/>
      <c r="AR422" s="219"/>
      <c r="AS422" s="219"/>
      <c r="AT422" s="219"/>
      <c r="AU422" s="219"/>
      <c r="AV422" s="219"/>
      <c r="AW422" s="219"/>
      <c r="AX422" s="219"/>
      <c r="AY422" s="219"/>
      <c r="AZ422" s="219"/>
      <c r="BA422" s="219"/>
      <c r="BB422" s="219"/>
      <c r="BC422" s="219"/>
      <c r="BD422" s="219"/>
      <c r="BE422" s="219"/>
      <c r="BF422" s="219"/>
      <c r="BG422" s="219"/>
      <c r="BH422" s="219"/>
      <c r="BI422" s="219"/>
      <c r="BJ422" s="219"/>
      <c r="BK422" s="219"/>
      <c r="BL422" s="219"/>
      <c r="BM422" s="219"/>
      <c r="BN422" s="219"/>
      <c r="BO422" s="219"/>
      <c r="BP422" s="219"/>
      <c r="BQ422" s="219"/>
      <c r="BR422" s="219"/>
      <c r="BS422" s="219"/>
      <c r="BT422" s="219"/>
      <c r="BU422" s="219"/>
      <c r="BV422" s="219"/>
    </row>
    <row r="423" spans="1:74" s="220" customFormat="1" ht="15.75" x14ac:dyDescent="0.2">
      <c r="A423" s="110" t="s">
        <v>2656</v>
      </c>
      <c r="B423" s="106" t="s">
        <v>891</v>
      </c>
      <c r="C423" s="376">
        <f>+C424</f>
        <v>0</v>
      </c>
      <c r="D423" s="376">
        <f t="shared" si="218"/>
        <v>0</v>
      </c>
      <c r="E423" s="376">
        <f t="shared" si="218"/>
        <v>0</v>
      </c>
      <c r="F423" s="376">
        <f t="shared" si="218"/>
        <v>0</v>
      </c>
      <c r="G423" s="376">
        <f t="shared" si="218"/>
        <v>0</v>
      </c>
      <c r="H423" s="376">
        <f t="shared" si="218"/>
        <v>0</v>
      </c>
      <c r="I423" s="376">
        <f t="shared" si="218"/>
        <v>0</v>
      </c>
      <c r="J423" s="376">
        <f t="shared" si="218"/>
        <v>0</v>
      </c>
      <c r="K423" s="376">
        <f t="shared" si="218"/>
        <v>0</v>
      </c>
      <c r="L423" s="376">
        <f t="shared" si="218"/>
        <v>0</v>
      </c>
      <c r="M423" s="376">
        <f t="shared" si="218"/>
        <v>4368476928.4799995</v>
      </c>
      <c r="N423" s="376">
        <f t="shared" si="218"/>
        <v>0</v>
      </c>
      <c r="O423" s="131">
        <f t="shared" si="217"/>
        <v>4368476928.4799995</v>
      </c>
      <c r="P423" s="219"/>
      <c r="Q423" s="219"/>
      <c r="R423" s="219"/>
      <c r="S423" s="219"/>
      <c r="T423" s="219"/>
      <c r="U423" s="219"/>
      <c r="V423" s="219"/>
      <c r="W423" s="219"/>
      <c r="X423" s="219"/>
      <c r="Y423" s="219"/>
      <c r="Z423" s="219"/>
      <c r="AA423" s="219"/>
      <c r="AB423" s="219"/>
      <c r="AC423" s="219"/>
      <c r="AD423" s="219"/>
      <c r="AE423" s="219"/>
      <c r="AF423" s="219"/>
      <c r="AG423" s="219"/>
      <c r="AH423" s="219"/>
      <c r="AI423" s="219"/>
      <c r="AJ423" s="219"/>
      <c r="AK423" s="219"/>
      <c r="AL423" s="219"/>
      <c r="AM423" s="219"/>
      <c r="AN423" s="219"/>
      <c r="AO423" s="219"/>
      <c r="AP423" s="219"/>
      <c r="AQ423" s="219"/>
      <c r="AR423" s="219"/>
      <c r="AS423" s="219"/>
      <c r="AT423" s="219"/>
      <c r="AU423" s="219"/>
      <c r="AV423" s="219"/>
      <c r="AW423" s="219"/>
      <c r="AX423" s="219"/>
      <c r="AY423" s="219"/>
      <c r="AZ423" s="219"/>
      <c r="BA423" s="219"/>
      <c r="BB423" s="219"/>
      <c r="BC423" s="219"/>
      <c r="BD423" s="219"/>
      <c r="BE423" s="219"/>
      <c r="BF423" s="219"/>
      <c r="BG423" s="219"/>
      <c r="BH423" s="219"/>
      <c r="BI423" s="219"/>
      <c r="BJ423" s="219"/>
      <c r="BK423" s="219"/>
      <c r="BL423" s="219"/>
      <c r="BM423" s="219"/>
      <c r="BN423" s="219"/>
      <c r="BO423" s="219"/>
      <c r="BP423" s="219"/>
      <c r="BQ423" s="219"/>
      <c r="BR423" s="219"/>
      <c r="BS423" s="219"/>
      <c r="BT423" s="219"/>
      <c r="BU423" s="219"/>
      <c r="BV423" s="219"/>
    </row>
    <row r="424" spans="1:74" s="220" customFormat="1" ht="31.5" x14ac:dyDescent="0.2">
      <c r="A424" s="110" t="s">
        <v>2657</v>
      </c>
      <c r="B424" s="106" t="s">
        <v>2658</v>
      </c>
      <c r="C424" s="376">
        <f>+C425+C427+C430+C433+C436+C439+C442+C445+C448+C450+C452+C454+C456+C459+C461+C463+C465+C468+C471+C474+C476+C479+C481+C483+C486+C488+C491+C494+C497+C500+C503+C506+C508+C511+C514+C517+C519+C522+C524+C526+C528+C530+C533+C536+C539+C542+C544+C546+C549+C552+C554+C556+C559+C561+C563+C565+C567+C570+C573+C576+C578+C581+C584+C586+C588+C590+C592+C595+C598+C600+C603+C606+C609+C611+C614+C616+C619+C622+C625+C628+C631</f>
        <v>0</v>
      </c>
      <c r="D424" s="376">
        <f t="shared" ref="D424:N424" si="219">+D425+D427+D430+D433+D436+D439+D442+D445+D448+D450+D452+D454+D456+D459+D461+D463+D465+D468+D471+D474+D476+D479+D481+D483+D486+D488+D491+D494+D497+D500+D503+D506+D508+D511+D514+D517+D519+D522+D524+D526+D528+D530+D533+D536+D539+D542+D544+D546+D549+D552+D554+D556+D559+D561+D563+D565+D567+D570+D573+D576+D578+D581+D584+D586+D588+D590+D592+D595+D598+D600+D603+D606+D609+D611+D614+D616+D619+D622+D625+D628+D631</f>
        <v>0</v>
      </c>
      <c r="E424" s="376">
        <f t="shared" si="219"/>
        <v>0</v>
      </c>
      <c r="F424" s="376">
        <f t="shared" si="219"/>
        <v>0</v>
      </c>
      <c r="G424" s="376">
        <f t="shared" si="219"/>
        <v>0</v>
      </c>
      <c r="H424" s="376">
        <f t="shared" si="219"/>
        <v>0</v>
      </c>
      <c r="I424" s="376">
        <f t="shared" si="219"/>
        <v>0</v>
      </c>
      <c r="J424" s="376">
        <f t="shared" si="219"/>
        <v>0</v>
      </c>
      <c r="K424" s="376">
        <f t="shared" si="219"/>
        <v>0</v>
      </c>
      <c r="L424" s="376">
        <f t="shared" si="219"/>
        <v>0</v>
      </c>
      <c r="M424" s="376">
        <f t="shared" si="219"/>
        <v>4368476928.4799995</v>
      </c>
      <c r="N424" s="376">
        <f t="shared" si="219"/>
        <v>0</v>
      </c>
      <c r="O424" s="131">
        <f t="shared" si="217"/>
        <v>4368476928.4799995</v>
      </c>
      <c r="P424" s="219"/>
      <c r="Q424" s="219"/>
      <c r="R424" s="219"/>
      <c r="S424" s="219"/>
      <c r="T424" s="219"/>
      <c r="U424" s="219"/>
      <c r="V424" s="219"/>
      <c r="W424" s="219"/>
      <c r="X424" s="219"/>
      <c r="Y424" s="219"/>
      <c r="Z424" s="219"/>
      <c r="AA424" s="219"/>
      <c r="AB424" s="219"/>
      <c r="AC424" s="219"/>
      <c r="AD424" s="219"/>
      <c r="AE424" s="219"/>
      <c r="AF424" s="219"/>
      <c r="AG424" s="219"/>
      <c r="AH424" s="219"/>
      <c r="AI424" s="219"/>
      <c r="AJ424" s="219"/>
      <c r="AK424" s="219"/>
      <c r="AL424" s="219"/>
      <c r="AM424" s="219"/>
      <c r="AN424" s="219"/>
      <c r="AO424" s="219"/>
      <c r="AP424" s="219"/>
      <c r="AQ424" s="219"/>
      <c r="AR424" s="219"/>
      <c r="AS424" s="219"/>
      <c r="AT424" s="219"/>
      <c r="AU424" s="219"/>
      <c r="AV424" s="219"/>
      <c r="AW424" s="219"/>
      <c r="AX424" s="219"/>
      <c r="AY424" s="219"/>
      <c r="AZ424" s="219"/>
      <c r="BA424" s="219"/>
      <c r="BB424" s="219"/>
      <c r="BC424" s="219"/>
      <c r="BD424" s="219"/>
      <c r="BE424" s="219"/>
      <c r="BF424" s="219"/>
      <c r="BG424" s="219"/>
      <c r="BH424" s="219"/>
      <c r="BI424" s="219"/>
      <c r="BJ424" s="219"/>
      <c r="BK424" s="219"/>
      <c r="BL424" s="219"/>
      <c r="BM424" s="219"/>
      <c r="BN424" s="219"/>
      <c r="BO424" s="219"/>
      <c r="BP424" s="219"/>
      <c r="BQ424" s="219"/>
      <c r="BR424" s="219"/>
      <c r="BS424" s="219"/>
      <c r="BT424" s="219"/>
      <c r="BU424" s="219"/>
      <c r="BV424" s="219"/>
    </row>
    <row r="425" spans="1:74" s="220" customFormat="1" ht="31.5" x14ac:dyDescent="0.2">
      <c r="A425" s="110" t="s">
        <v>2659</v>
      </c>
      <c r="B425" s="106" t="s">
        <v>2660</v>
      </c>
      <c r="C425" s="376">
        <f>SUM(C426)</f>
        <v>0</v>
      </c>
      <c r="D425" s="376">
        <f t="shared" ref="D425:N425" si="220">SUM(D426)</f>
        <v>0</v>
      </c>
      <c r="E425" s="376">
        <f t="shared" si="220"/>
        <v>0</v>
      </c>
      <c r="F425" s="376">
        <f t="shared" si="220"/>
        <v>0</v>
      </c>
      <c r="G425" s="376">
        <f t="shared" si="220"/>
        <v>0</v>
      </c>
      <c r="H425" s="376">
        <f t="shared" si="220"/>
        <v>0</v>
      </c>
      <c r="I425" s="376">
        <f t="shared" si="220"/>
        <v>0</v>
      </c>
      <c r="J425" s="376">
        <f t="shared" si="220"/>
        <v>0</v>
      </c>
      <c r="K425" s="376">
        <f t="shared" si="220"/>
        <v>0</v>
      </c>
      <c r="L425" s="376">
        <f t="shared" si="220"/>
        <v>0</v>
      </c>
      <c r="M425" s="376">
        <f t="shared" si="220"/>
        <v>6121157</v>
      </c>
      <c r="N425" s="376">
        <f t="shared" si="220"/>
        <v>0</v>
      </c>
      <c r="O425" s="131">
        <f t="shared" si="217"/>
        <v>6121157</v>
      </c>
      <c r="P425" s="219"/>
      <c r="Q425" s="219"/>
      <c r="R425" s="219"/>
      <c r="S425" s="219"/>
      <c r="T425" s="219"/>
      <c r="U425" s="219"/>
      <c r="V425" s="219"/>
      <c r="W425" s="219"/>
      <c r="X425" s="219"/>
      <c r="Y425" s="219"/>
      <c r="Z425" s="219"/>
      <c r="AA425" s="219"/>
      <c r="AB425" s="219"/>
      <c r="AC425" s="219"/>
      <c r="AD425" s="219"/>
      <c r="AE425" s="219"/>
      <c r="AF425" s="219"/>
      <c r="AG425" s="219"/>
      <c r="AH425" s="219"/>
      <c r="AI425" s="219"/>
      <c r="AJ425" s="219"/>
      <c r="AK425" s="219"/>
      <c r="AL425" s="219"/>
      <c r="AM425" s="219"/>
      <c r="AN425" s="219"/>
      <c r="AO425" s="219"/>
      <c r="AP425" s="219"/>
      <c r="AQ425" s="219"/>
      <c r="AR425" s="219"/>
      <c r="AS425" s="219"/>
      <c r="AT425" s="219"/>
      <c r="AU425" s="219"/>
      <c r="AV425" s="219"/>
      <c r="AW425" s="219"/>
      <c r="AX425" s="219"/>
      <c r="AY425" s="219"/>
      <c r="AZ425" s="219"/>
      <c r="BA425" s="219"/>
      <c r="BB425" s="219"/>
      <c r="BC425" s="219"/>
      <c r="BD425" s="219"/>
      <c r="BE425" s="219"/>
      <c r="BF425" s="219"/>
      <c r="BG425" s="219"/>
      <c r="BH425" s="219"/>
      <c r="BI425" s="219"/>
      <c r="BJ425" s="219"/>
      <c r="BK425" s="219"/>
      <c r="BL425" s="219"/>
      <c r="BM425" s="219"/>
      <c r="BN425" s="219"/>
      <c r="BO425" s="219"/>
      <c r="BP425" s="219"/>
      <c r="BQ425" s="219"/>
      <c r="BR425" s="219"/>
      <c r="BS425" s="219"/>
      <c r="BT425" s="219"/>
      <c r="BU425" s="219"/>
      <c r="BV425" s="219"/>
    </row>
    <row r="426" spans="1:74" s="189" customFormat="1" ht="28.5" x14ac:dyDescent="0.2">
      <c r="A426" s="97" t="s">
        <v>2661</v>
      </c>
      <c r="B426" s="98" t="s">
        <v>2662</v>
      </c>
      <c r="C426" s="118"/>
      <c r="D426" s="118"/>
      <c r="E426" s="118"/>
      <c r="F426" s="118"/>
      <c r="G426" s="118"/>
      <c r="H426" s="118"/>
      <c r="I426" s="118"/>
      <c r="J426" s="118"/>
      <c r="K426" s="118"/>
      <c r="L426" s="118"/>
      <c r="M426" s="118">
        <v>6121157</v>
      </c>
      <c r="N426" s="118"/>
      <c r="O426" s="131">
        <f t="shared" si="217"/>
        <v>6121157</v>
      </c>
      <c r="P426" s="188"/>
      <c r="Q426" s="188"/>
      <c r="R426" s="188"/>
      <c r="S426" s="188"/>
      <c r="T426" s="188"/>
      <c r="U426" s="188"/>
      <c r="V426" s="188"/>
      <c r="W426" s="188"/>
      <c r="X426" s="188"/>
      <c r="Y426" s="188"/>
      <c r="Z426" s="188"/>
      <c r="AA426" s="188"/>
      <c r="AB426" s="188"/>
      <c r="AC426" s="188"/>
      <c r="AD426" s="188"/>
      <c r="AE426" s="188"/>
      <c r="AF426" s="188"/>
      <c r="AG426" s="188"/>
      <c r="AH426" s="188"/>
      <c r="AI426" s="188"/>
      <c r="AJ426" s="188"/>
      <c r="AK426" s="188"/>
      <c r="AL426" s="188"/>
      <c r="AM426" s="188"/>
      <c r="AN426" s="188"/>
      <c r="AO426" s="188"/>
      <c r="AP426" s="188"/>
      <c r="AQ426" s="188"/>
      <c r="AR426" s="188"/>
      <c r="AS426" s="188"/>
      <c r="AT426" s="188"/>
      <c r="AU426" s="188"/>
      <c r="AV426" s="188"/>
      <c r="AW426" s="188"/>
      <c r="AX426" s="188"/>
      <c r="AY426" s="188"/>
      <c r="AZ426" s="188"/>
      <c r="BA426" s="188"/>
      <c r="BB426" s="188"/>
      <c r="BC426" s="188"/>
      <c r="BD426" s="188"/>
      <c r="BE426" s="188"/>
      <c r="BF426" s="188"/>
      <c r="BG426" s="188"/>
      <c r="BH426" s="188"/>
      <c r="BI426" s="188"/>
      <c r="BJ426" s="188"/>
      <c r="BK426" s="188"/>
      <c r="BL426" s="188"/>
      <c r="BM426" s="188"/>
      <c r="BN426" s="188"/>
      <c r="BO426" s="188"/>
      <c r="BP426" s="188"/>
      <c r="BQ426" s="188"/>
      <c r="BR426" s="188"/>
      <c r="BS426" s="188"/>
      <c r="BT426" s="188"/>
      <c r="BU426" s="188"/>
      <c r="BV426" s="188"/>
    </row>
    <row r="427" spans="1:74" s="189" customFormat="1" ht="31.5" x14ac:dyDescent="0.2">
      <c r="A427" s="110" t="s">
        <v>2663</v>
      </c>
      <c r="B427" s="106" t="s">
        <v>2664</v>
      </c>
      <c r="C427" s="376">
        <f>SUM(C428:C429)</f>
        <v>0</v>
      </c>
      <c r="D427" s="376">
        <f t="shared" ref="D427:N427" si="221">SUM(D428:D429)</f>
        <v>0</v>
      </c>
      <c r="E427" s="376">
        <f t="shared" si="221"/>
        <v>0</v>
      </c>
      <c r="F427" s="376">
        <f t="shared" si="221"/>
        <v>0</v>
      </c>
      <c r="G427" s="376">
        <f t="shared" si="221"/>
        <v>0</v>
      </c>
      <c r="H427" s="376">
        <f t="shared" si="221"/>
        <v>0</v>
      </c>
      <c r="I427" s="376">
        <f t="shared" si="221"/>
        <v>0</v>
      </c>
      <c r="J427" s="376">
        <f t="shared" si="221"/>
        <v>0</v>
      </c>
      <c r="K427" s="376">
        <f t="shared" si="221"/>
        <v>0</v>
      </c>
      <c r="L427" s="376">
        <f t="shared" si="221"/>
        <v>0</v>
      </c>
      <c r="M427" s="376">
        <f t="shared" si="221"/>
        <v>34176227</v>
      </c>
      <c r="N427" s="376">
        <f t="shared" si="221"/>
        <v>0</v>
      </c>
      <c r="O427" s="131">
        <f t="shared" si="217"/>
        <v>34176227</v>
      </c>
      <c r="P427" s="188"/>
      <c r="Q427" s="188"/>
      <c r="R427" s="188"/>
      <c r="S427" s="188"/>
      <c r="T427" s="188"/>
      <c r="U427" s="188"/>
      <c r="V427" s="188"/>
      <c r="W427" s="188"/>
      <c r="X427" s="188"/>
      <c r="Y427" s="188"/>
      <c r="Z427" s="188"/>
      <c r="AA427" s="188"/>
      <c r="AB427" s="188"/>
      <c r="AC427" s="188"/>
      <c r="AD427" s="188"/>
      <c r="AE427" s="188"/>
      <c r="AF427" s="188"/>
      <c r="AG427" s="188"/>
      <c r="AH427" s="188"/>
      <c r="AI427" s="188"/>
      <c r="AJ427" s="188"/>
      <c r="AK427" s="188"/>
      <c r="AL427" s="188"/>
      <c r="AM427" s="188"/>
      <c r="AN427" s="188"/>
      <c r="AO427" s="188"/>
      <c r="AP427" s="188"/>
      <c r="AQ427" s="188"/>
      <c r="AR427" s="188"/>
      <c r="AS427" s="188"/>
      <c r="AT427" s="188"/>
      <c r="AU427" s="188"/>
      <c r="AV427" s="188"/>
      <c r="AW427" s="188"/>
      <c r="AX427" s="188"/>
      <c r="AY427" s="188"/>
      <c r="AZ427" s="188"/>
      <c r="BA427" s="188"/>
      <c r="BB427" s="188"/>
      <c r="BC427" s="188"/>
      <c r="BD427" s="188"/>
      <c r="BE427" s="188"/>
      <c r="BF427" s="188"/>
      <c r="BG427" s="188"/>
      <c r="BH427" s="188"/>
      <c r="BI427" s="188"/>
      <c r="BJ427" s="188"/>
      <c r="BK427" s="188"/>
      <c r="BL427" s="188"/>
      <c r="BM427" s="188"/>
      <c r="BN427" s="188"/>
      <c r="BO427" s="188"/>
      <c r="BP427" s="188"/>
      <c r="BQ427" s="188"/>
      <c r="BR427" s="188"/>
      <c r="BS427" s="188"/>
      <c r="BT427" s="188"/>
      <c r="BU427" s="188"/>
      <c r="BV427" s="188"/>
    </row>
    <row r="428" spans="1:74" s="189" customFormat="1" ht="28.5" x14ac:dyDescent="0.2">
      <c r="A428" s="97" t="s">
        <v>2665</v>
      </c>
      <c r="B428" s="98" t="s">
        <v>2666</v>
      </c>
      <c r="C428" s="118"/>
      <c r="D428" s="118"/>
      <c r="E428" s="118"/>
      <c r="F428" s="118"/>
      <c r="G428" s="118"/>
      <c r="H428" s="118"/>
      <c r="I428" s="118"/>
      <c r="J428" s="118"/>
      <c r="K428" s="118"/>
      <c r="L428" s="118"/>
      <c r="M428" s="118">
        <v>16182130</v>
      </c>
      <c r="N428" s="118"/>
      <c r="O428" s="131">
        <f t="shared" si="217"/>
        <v>16182130</v>
      </c>
      <c r="P428" s="188"/>
      <c r="Q428" s="188"/>
      <c r="R428" s="188"/>
      <c r="S428" s="188"/>
      <c r="T428" s="188"/>
      <c r="U428" s="188"/>
      <c r="V428" s="188"/>
      <c r="W428" s="188"/>
      <c r="X428" s="188"/>
      <c r="Y428" s="188"/>
      <c r="Z428" s="188"/>
      <c r="AA428" s="188"/>
      <c r="AB428" s="188"/>
      <c r="AC428" s="188"/>
      <c r="AD428" s="188"/>
      <c r="AE428" s="188"/>
      <c r="AF428" s="188"/>
      <c r="AG428" s="188"/>
      <c r="AH428" s="188"/>
      <c r="AI428" s="188"/>
      <c r="AJ428" s="188"/>
      <c r="AK428" s="188"/>
      <c r="AL428" s="188"/>
      <c r="AM428" s="188"/>
      <c r="AN428" s="188"/>
      <c r="AO428" s="188"/>
      <c r="AP428" s="188"/>
      <c r="AQ428" s="188"/>
      <c r="AR428" s="188"/>
      <c r="AS428" s="188"/>
      <c r="AT428" s="188"/>
      <c r="AU428" s="188"/>
      <c r="AV428" s="188"/>
      <c r="AW428" s="188"/>
      <c r="AX428" s="188"/>
      <c r="AY428" s="188"/>
      <c r="AZ428" s="188"/>
      <c r="BA428" s="188"/>
      <c r="BB428" s="188"/>
      <c r="BC428" s="188"/>
      <c r="BD428" s="188"/>
      <c r="BE428" s="188"/>
      <c r="BF428" s="188"/>
      <c r="BG428" s="188"/>
      <c r="BH428" s="188"/>
      <c r="BI428" s="188"/>
      <c r="BJ428" s="188"/>
      <c r="BK428" s="188"/>
      <c r="BL428" s="188"/>
      <c r="BM428" s="188"/>
      <c r="BN428" s="188"/>
      <c r="BO428" s="188"/>
      <c r="BP428" s="188"/>
      <c r="BQ428" s="188"/>
      <c r="BR428" s="188"/>
      <c r="BS428" s="188"/>
      <c r="BT428" s="188"/>
      <c r="BU428" s="188"/>
      <c r="BV428" s="188"/>
    </row>
    <row r="429" spans="1:74" s="189" customFormat="1" ht="28.5" x14ac:dyDescent="0.2">
      <c r="A429" s="97" t="s">
        <v>2667</v>
      </c>
      <c r="B429" s="98" t="s">
        <v>2668</v>
      </c>
      <c r="C429" s="118"/>
      <c r="D429" s="118"/>
      <c r="E429" s="118"/>
      <c r="F429" s="118"/>
      <c r="G429" s="118"/>
      <c r="H429" s="118"/>
      <c r="I429" s="118"/>
      <c r="J429" s="118"/>
      <c r="K429" s="118"/>
      <c r="L429" s="118"/>
      <c r="M429" s="118">
        <v>17994097</v>
      </c>
      <c r="N429" s="118"/>
      <c r="O429" s="131">
        <f t="shared" si="217"/>
        <v>17994097</v>
      </c>
      <c r="P429" s="188"/>
      <c r="Q429" s="188"/>
      <c r="R429" s="188"/>
      <c r="S429" s="188"/>
      <c r="T429" s="188"/>
      <c r="U429" s="188"/>
      <c r="V429" s="188"/>
      <c r="W429" s="188"/>
      <c r="X429" s="188"/>
      <c r="Y429" s="188"/>
      <c r="Z429" s="188"/>
      <c r="AA429" s="188"/>
      <c r="AB429" s="188"/>
      <c r="AC429" s="188"/>
      <c r="AD429" s="188"/>
      <c r="AE429" s="188"/>
      <c r="AF429" s="188"/>
      <c r="AG429" s="188"/>
      <c r="AH429" s="188"/>
      <c r="AI429" s="188"/>
      <c r="AJ429" s="188"/>
      <c r="AK429" s="188"/>
      <c r="AL429" s="188"/>
      <c r="AM429" s="188"/>
      <c r="AN429" s="188"/>
      <c r="AO429" s="188"/>
      <c r="AP429" s="188"/>
      <c r="AQ429" s="188"/>
      <c r="AR429" s="188"/>
      <c r="AS429" s="188"/>
      <c r="AT429" s="188"/>
      <c r="AU429" s="188"/>
      <c r="AV429" s="188"/>
      <c r="AW429" s="188"/>
      <c r="AX429" s="188"/>
      <c r="AY429" s="188"/>
      <c r="AZ429" s="188"/>
      <c r="BA429" s="188"/>
      <c r="BB429" s="188"/>
      <c r="BC429" s="188"/>
      <c r="BD429" s="188"/>
      <c r="BE429" s="188"/>
      <c r="BF429" s="188"/>
      <c r="BG429" s="188"/>
      <c r="BH429" s="188"/>
      <c r="BI429" s="188"/>
      <c r="BJ429" s="188"/>
      <c r="BK429" s="188"/>
      <c r="BL429" s="188"/>
      <c r="BM429" s="188"/>
      <c r="BN429" s="188"/>
      <c r="BO429" s="188"/>
      <c r="BP429" s="188"/>
      <c r="BQ429" s="188"/>
      <c r="BR429" s="188"/>
      <c r="BS429" s="188"/>
      <c r="BT429" s="188"/>
      <c r="BU429" s="188"/>
      <c r="BV429" s="188"/>
    </row>
    <row r="430" spans="1:74" s="189" customFormat="1" ht="31.5" x14ac:dyDescent="0.2">
      <c r="A430" s="110" t="s">
        <v>2669</v>
      </c>
      <c r="B430" s="106" t="s">
        <v>2670</v>
      </c>
      <c r="C430" s="376">
        <f>SUM(C431:C432)</f>
        <v>0</v>
      </c>
      <c r="D430" s="376">
        <f t="shared" ref="D430:N430" si="222">SUM(D431:D432)</f>
        <v>0</v>
      </c>
      <c r="E430" s="376">
        <f t="shared" si="222"/>
        <v>0</v>
      </c>
      <c r="F430" s="376">
        <f t="shared" si="222"/>
        <v>0</v>
      </c>
      <c r="G430" s="376">
        <f t="shared" si="222"/>
        <v>0</v>
      </c>
      <c r="H430" s="376">
        <f t="shared" si="222"/>
        <v>0</v>
      </c>
      <c r="I430" s="376">
        <f t="shared" si="222"/>
        <v>0</v>
      </c>
      <c r="J430" s="376">
        <f t="shared" si="222"/>
        <v>0</v>
      </c>
      <c r="K430" s="376">
        <f t="shared" si="222"/>
        <v>0</v>
      </c>
      <c r="L430" s="376">
        <f t="shared" si="222"/>
        <v>0</v>
      </c>
      <c r="M430" s="376">
        <f t="shared" si="222"/>
        <v>47065481</v>
      </c>
      <c r="N430" s="376">
        <f t="shared" si="222"/>
        <v>0</v>
      </c>
      <c r="O430" s="131">
        <f t="shared" si="217"/>
        <v>47065481</v>
      </c>
      <c r="P430" s="188"/>
      <c r="Q430" s="188"/>
      <c r="R430" s="188"/>
      <c r="S430" s="188"/>
      <c r="T430" s="188"/>
      <c r="U430" s="188"/>
      <c r="V430" s="188"/>
      <c r="W430" s="188"/>
      <c r="X430" s="188"/>
      <c r="Y430" s="188"/>
      <c r="Z430" s="188"/>
      <c r="AA430" s="188"/>
      <c r="AB430" s="188"/>
      <c r="AC430" s="188"/>
      <c r="AD430" s="188"/>
      <c r="AE430" s="188"/>
      <c r="AF430" s="188"/>
      <c r="AG430" s="188"/>
      <c r="AH430" s="188"/>
      <c r="AI430" s="188"/>
      <c r="AJ430" s="188"/>
      <c r="AK430" s="188"/>
      <c r="AL430" s="188"/>
      <c r="AM430" s="188"/>
      <c r="AN430" s="188"/>
      <c r="AO430" s="188"/>
      <c r="AP430" s="188"/>
      <c r="AQ430" s="188"/>
      <c r="AR430" s="188"/>
      <c r="AS430" s="188"/>
      <c r="AT430" s="188"/>
      <c r="AU430" s="188"/>
      <c r="AV430" s="188"/>
      <c r="AW430" s="188"/>
      <c r="AX430" s="188"/>
      <c r="AY430" s="188"/>
      <c r="AZ430" s="188"/>
      <c r="BA430" s="188"/>
      <c r="BB430" s="188"/>
      <c r="BC430" s="188"/>
      <c r="BD430" s="188"/>
      <c r="BE430" s="188"/>
      <c r="BF430" s="188"/>
      <c r="BG430" s="188"/>
      <c r="BH430" s="188"/>
      <c r="BI430" s="188"/>
      <c r="BJ430" s="188"/>
      <c r="BK430" s="188"/>
      <c r="BL430" s="188"/>
      <c r="BM430" s="188"/>
      <c r="BN430" s="188"/>
      <c r="BO430" s="188"/>
      <c r="BP430" s="188"/>
      <c r="BQ430" s="188"/>
      <c r="BR430" s="188"/>
      <c r="BS430" s="188"/>
      <c r="BT430" s="188"/>
      <c r="BU430" s="188"/>
      <c r="BV430" s="188"/>
    </row>
    <row r="431" spans="1:74" s="189" customFormat="1" ht="28.5" x14ac:dyDescent="0.2">
      <c r="A431" s="97" t="s">
        <v>2671</v>
      </c>
      <c r="B431" s="98" t="s">
        <v>2672</v>
      </c>
      <c r="C431" s="118"/>
      <c r="D431" s="118"/>
      <c r="E431" s="118"/>
      <c r="F431" s="118"/>
      <c r="G431" s="118"/>
      <c r="H431" s="118"/>
      <c r="I431" s="118"/>
      <c r="J431" s="118"/>
      <c r="K431" s="118"/>
      <c r="L431" s="118"/>
      <c r="M431" s="118">
        <v>43056842</v>
      </c>
      <c r="N431" s="118"/>
      <c r="O431" s="131">
        <f t="shared" si="217"/>
        <v>43056842</v>
      </c>
      <c r="P431" s="188"/>
      <c r="Q431" s="188"/>
      <c r="R431" s="188"/>
      <c r="S431" s="188"/>
      <c r="T431" s="188"/>
      <c r="U431" s="188"/>
      <c r="V431" s="188"/>
      <c r="W431" s="188"/>
      <c r="X431" s="188"/>
      <c r="Y431" s="188"/>
      <c r="Z431" s="188"/>
      <c r="AA431" s="188"/>
      <c r="AB431" s="188"/>
      <c r="AC431" s="188"/>
      <c r="AD431" s="188"/>
      <c r="AE431" s="188"/>
      <c r="AF431" s="188"/>
      <c r="AG431" s="188"/>
      <c r="AH431" s="188"/>
      <c r="AI431" s="188"/>
      <c r="AJ431" s="188"/>
      <c r="AK431" s="188"/>
      <c r="AL431" s="188"/>
      <c r="AM431" s="188"/>
      <c r="AN431" s="188"/>
      <c r="AO431" s="188"/>
      <c r="AP431" s="188"/>
      <c r="AQ431" s="188"/>
      <c r="AR431" s="188"/>
      <c r="AS431" s="188"/>
      <c r="AT431" s="188"/>
      <c r="AU431" s="188"/>
      <c r="AV431" s="188"/>
      <c r="AW431" s="188"/>
      <c r="AX431" s="188"/>
      <c r="AY431" s="188"/>
      <c r="AZ431" s="188"/>
      <c r="BA431" s="188"/>
      <c r="BB431" s="188"/>
      <c r="BC431" s="188"/>
      <c r="BD431" s="188"/>
      <c r="BE431" s="188"/>
      <c r="BF431" s="188"/>
      <c r="BG431" s="188"/>
      <c r="BH431" s="188"/>
      <c r="BI431" s="188"/>
      <c r="BJ431" s="188"/>
      <c r="BK431" s="188"/>
      <c r="BL431" s="188"/>
      <c r="BM431" s="188"/>
      <c r="BN431" s="188"/>
      <c r="BO431" s="188"/>
      <c r="BP431" s="188"/>
      <c r="BQ431" s="188"/>
      <c r="BR431" s="188"/>
      <c r="BS431" s="188"/>
      <c r="BT431" s="188"/>
      <c r="BU431" s="188"/>
      <c r="BV431" s="188"/>
    </row>
    <row r="432" spans="1:74" s="189" customFormat="1" ht="28.5" x14ac:dyDescent="0.2">
      <c r="A432" s="97" t="s">
        <v>2673</v>
      </c>
      <c r="B432" s="98" t="s">
        <v>2674</v>
      </c>
      <c r="C432" s="118"/>
      <c r="D432" s="118"/>
      <c r="E432" s="118"/>
      <c r="F432" s="118"/>
      <c r="G432" s="118"/>
      <c r="H432" s="118"/>
      <c r="I432" s="118"/>
      <c r="J432" s="118"/>
      <c r="K432" s="118"/>
      <c r="L432" s="118"/>
      <c r="M432" s="118">
        <v>4008639</v>
      </c>
      <c r="N432" s="118"/>
      <c r="O432" s="131">
        <f t="shared" si="217"/>
        <v>4008639</v>
      </c>
      <c r="P432" s="188"/>
      <c r="Q432" s="188"/>
      <c r="R432" s="188"/>
      <c r="S432" s="188"/>
      <c r="T432" s="188"/>
      <c r="U432" s="188"/>
      <c r="V432" s="188"/>
      <c r="W432" s="188"/>
      <c r="X432" s="188"/>
      <c r="Y432" s="188"/>
      <c r="Z432" s="188"/>
      <c r="AA432" s="188"/>
      <c r="AB432" s="188"/>
      <c r="AC432" s="188"/>
      <c r="AD432" s="188"/>
      <c r="AE432" s="188"/>
      <c r="AF432" s="188"/>
      <c r="AG432" s="188"/>
      <c r="AH432" s="188"/>
      <c r="AI432" s="188"/>
      <c r="AJ432" s="188"/>
      <c r="AK432" s="188"/>
      <c r="AL432" s="188"/>
      <c r="AM432" s="188"/>
      <c r="AN432" s="188"/>
      <c r="AO432" s="188"/>
      <c r="AP432" s="188"/>
      <c r="AQ432" s="188"/>
      <c r="AR432" s="188"/>
      <c r="AS432" s="188"/>
      <c r="AT432" s="188"/>
      <c r="AU432" s="188"/>
      <c r="AV432" s="188"/>
      <c r="AW432" s="188"/>
      <c r="AX432" s="188"/>
      <c r="AY432" s="188"/>
      <c r="AZ432" s="188"/>
      <c r="BA432" s="188"/>
      <c r="BB432" s="188"/>
      <c r="BC432" s="188"/>
      <c r="BD432" s="188"/>
      <c r="BE432" s="188"/>
      <c r="BF432" s="188"/>
      <c r="BG432" s="188"/>
      <c r="BH432" s="188"/>
      <c r="BI432" s="188"/>
      <c r="BJ432" s="188"/>
      <c r="BK432" s="188"/>
      <c r="BL432" s="188"/>
      <c r="BM432" s="188"/>
      <c r="BN432" s="188"/>
      <c r="BO432" s="188"/>
      <c r="BP432" s="188"/>
      <c r="BQ432" s="188"/>
      <c r="BR432" s="188"/>
      <c r="BS432" s="188"/>
      <c r="BT432" s="188"/>
      <c r="BU432" s="188"/>
      <c r="BV432" s="188"/>
    </row>
    <row r="433" spans="1:74" s="189" customFormat="1" ht="31.5" x14ac:dyDescent="0.2">
      <c r="A433" s="110" t="s">
        <v>2675</v>
      </c>
      <c r="B433" s="106" t="s">
        <v>2676</v>
      </c>
      <c r="C433" s="376">
        <f>SUM(C434:C435)</f>
        <v>0</v>
      </c>
      <c r="D433" s="376">
        <f t="shared" ref="D433:N433" si="223">SUM(D434:D435)</f>
        <v>0</v>
      </c>
      <c r="E433" s="376">
        <f t="shared" si="223"/>
        <v>0</v>
      </c>
      <c r="F433" s="376">
        <f t="shared" si="223"/>
        <v>0</v>
      </c>
      <c r="G433" s="376">
        <f t="shared" si="223"/>
        <v>0</v>
      </c>
      <c r="H433" s="376">
        <f t="shared" si="223"/>
        <v>0</v>
      </c>
      <c r="I433" s="376">
        <f t="shared" si="223"/>
        <v>0</v>
      </c>
      <c r="J433" s="376">
        <f t="shared" si="223"/>
        <v>0</v>
      </c>
      <c r="K433" s="376">
        <f t="shared" si="223"/>
        <v>0</v>
      </c>
      <c r="L433" s="376">
        <f t="shared" si="223"/>
        <v>0</v>
      </c>
      <c r="M433" s="376">
        <f t="shared" si="223"/>
        <v>158677703</v>
      </c>
      <c r="N433" s="376">
        <f t="shared" si="223"/>
        <v>0</v>
      </c>
      <c r="O433" s="131">
        <f t="shared" si="217"/>
        <v>158677703</v>
      </c>
      <c r="P433" s="188"/>
      <c r="Q433" s="188"/>
      <c r="R433" s="188"/>
      <c r="S433" s="188"/>
      <c r="T433" s="188"/>
      <c r="U433" s="188"/>
      <c r="V433" s="188"/>
      <c r="W433" s="188"/>
      <c r="X433" s="188"/>
      <c r="Y433" s="188"/>
      <c r="Z433" s="188"/>
      <c r="AA433" s="188"/>
      <c r="AB433" s="188"/>
      <c r="AC433" s="188"/>
      <c r="AD433" s="188"/>
      <c r="AE433" s="188"/>
      <c r="AF433" s="188"/>
      <c r="AG433" s="188"/>
      <c r="AH433" s="188"/>
      <c r="AI433" s="188"/>
      <c r="AJ433" s="188"/>
      <c r="AK433" s="188"/>
      <c r="AL433" s="188"/>
      <c r="AM433" s="188"/>
      <c r="AN433" s="188"/>
      <c r="AO433" s="188"/>
      <c r="AP433" s="188"/>
      <c r="AQ433" s="188"/>
      <c r="AR433" s="188"/>
      <c r="AS433" s="188"/>
      <c r="AT433" s="188"/>
      <c r="AU433" s="188"/>
      <c r="AV433" s="188"/>
      <c r="AW433" s="188"/>
      <c r="AX433" s="188"/>
      <c r="AY433" s="188"/>
      <c r="AZ433" s="188"/>
      <c r="BA433" s="188"/>
      <c r="BB433" s="188"/>
      <c r="BC433" s="188"/>
      <c r="BD433" s="188"/>
      <c r="BE433" s="188"/>
      <c r="BF433" s="188"/>
      <c r="BG433" s="188"/>
      <c r="BH433" s="188"/>
      <c r="BI433" s="188"/>
      <c r="BJ433" s="188"/>
      <c r="BK433" s="188"/>
      <c r="BL433" s="188"/>
      <c r="BM433" s="188"/>
      <c r="BN433" s="188"/>
      <c r="BO433" s="188"/>
      <c r="BP433" s="188"/>
      <c r="BQ433" s="188"/>
      <c r="BR433" s="188"/>
      <c r="BS433" s="188"/>
      <c r="BT433" s="188"/>
      <c r="BU433" s="188"/>
      <c r="BV433" s="188"/>
    </row>
    <row r="434" spans="1:74" s="189" customFormat="1" ht="28.5" x14ac:dyDescent="0.2">
      <c r="A434" s="97" t="s">
        <v>2677</v>
      </c>
      <c r="B434" s="98" t="s">
        <v>2678</v>
      </c>
      <c r="C434" s="118"/>
      <c r="D434" s="118"/>
      <c r="E434" s="118"/>
      <c r="F434" s="118"/>
      <c r="G434" s="118"/>
      <c r="H434" s="118"/>
      <c r="I434" s="118"/>
      <c r="J434" s="118"/>
      <c r="K434" s="118"/>
      <c r="L434" s="118"/>
      <c r="M434" s="118">
        <v>22875077</v>
      </c>
      <c r="N434" s="118"/>
      <c r="O434" s="131">
        <f t="shared" si="217"/>
        <v>22875077</v>
      </c>
      <c r="P434" s="188"/>
      <c r="Q434" s="188"/>
      <c r="R434" s="188"/>
      <c r="S434" s="188"/>
      <c r="T434" s="188"/>
      <c r="U434" s="188"/>
      <c r="V434" s="188"/>
      <c r="W434" s="188"/>
      <c r="X434" s="188"/>
      <c r="Y434" s="188"/>
      <c r="Z434" s="188"/>
      <c r="AA434" s="188"/>
      <c r="AB434" s="188"/>
      <c r="AC434" s="188"/>
      <c r="AD434" s="188"/>
      <c r="AE434" s="188"/>
      <c r="AF434" s="188"/>
      <c r="AG434" s="188"/>
      <c r="AH434" s="188"/>
      <c r="AI434" s="188"/>
      <c r="AJ434" s="188"/>
      <c r="AK434" s="188"/>
      <c r="AL434" s="188"/>
      <c r="AM434" s="188"/>
      <c r="AN434" s="188"/>
      <c r="AO434" s="188"/>
      <c r="AP434" s="188"/>
      <c r="AQ434" s="188"/>
      <c r="AR434" s="188"/>
      <c r="AS434" s="188"/>
      <c r="AT434" s="188"/>
      <c r="AU434" s="188"/>
      <c r="AV434" s="188"/>
      <c r="AW434" s="188"/>
      <c r="AX434" s="188"/>
      <c r="AY434" s="188"/>
      <c r="AZ434" s="188"/>
      <c r="BA434" s="188"/>
      <c r="BB434" s="188"/>
      <c r="BC434" s="188"/>
      <c r="BD434" s="188"/>
      <c r="BE434" s="188"/>
      <c r="BF434" s="188"/>
      <c r="BG434" s="188"/>
      <c r="BH434" s="188"/>
      <c r="BI434" s="188"/>
      <c r="BJ434" s="188"/>
      <c r="BK434" s="188"/>
      <c r="BL434" s="188"/>
      <c r="BM434" s="188"/>
      <c r="BN434" s="188"/>
      <c r="BO434" s="188"/>
      <c r="BP434" s="188"/>
      <c r="BQ434" s="188"/>
      <c r="BR434" s="188"/>
      <c r="BS434" s="188"/>
      <c r="BT434" s="188"/>
      <c r="BU434" s="188"/>
      <c r="BV434" s="188"/>
    </row>
    <row r="435" spans="1:74" s="189" customFormat="1" ht="28.5" x14ac:dyDescent="0.2">
      <c r="A435" s="97" t="s">
        <v>2679</v>
      </c>
      <c r="B435" s="98" t="s">
        <v>2680</v>
      </c>
      <c r="C435" s="118"/>
      <c r="D435" s="118"/>
      <c r="E435" s="118"/>
      <c r="F435" s="118"/>
      <c r="G435" s="118"/>
      <c r="H435" s="118"/>
      <c r="I435" s="118"/>
      <c r="J435" s="118"/>
      <c r="K435" s="118"/>
      <c r="L435" s="118"/>
      <c r="M435" s="118">
        <v>135802626</v>
      </c>
      <c r="N435" s="118"/>
      <c r="O435" s="131">
        <f t="shared" si="217"/>
        <v>135802626</v>
      </c>
      <c r="P435" s="188"/>
      <c r="Q435" s="188"/>
      <c r="R435" s="188"/>
      <c r="S435" s="188"/>
      <c r="T435" s="188"/>
      <c r="U435" s="188"/>
      <c r="V435" s="188"/>
      <c r="W435" s="188"/>
      <c r="X435" s="188"/>
      <c r="Y435" s="188"/>
      <c r="Z435" s="188"/>
      <c r="AA435" s="188"/>
      <c r="AB435" s="188"/>
      <c r="AC435" s="188"/>
      <c r="AD435" s="188"/>
      <c r="AE435" s="188"/>
      <c r="AF435" s="188"/>
      <c r="AG435" s="188"/>
      <c r="AH435" s="188"/>
      <c r="AI435" s="188"/>
      <c r="AJ435" s="188"/>
      <c r="AK435" s="188"/>
      <c r="AL435" s="188"/>
      <c r="AM435" s="188"/>
      <c r="AN435" s="188"/>
      <c r="AO435" s="188"/>
      <c r="AP435" s="188"/>
      <c r="AQ435" s="188"/>
      <c r="AR435" s="188"/>
      <c r="AS435" s="188"/>
      <c r="AT435" s="188"/>
      <c r="AU435" s="188"/>
      <c r="AV435" s="188"/>
      <c r="AW435" s="188"/>
      <c r="AX435" s="188"/>
      <c r="AY435" s="188"/>
      <c r="AZ435" s="188"/>
      <c r="BA435" s="188"/>
      <c r="BB435" s="188"/>
      <c r="BC435" s="188"/>
      <c r="BD435" s="188"/>
      <c r="BE435" s="188"/>
      <c r="BF435" s="188"/>
      <c r="BG435" s="188"/>
      <c r="BH435" s="188"/>
      <c r="BI435" s="188"/>
      <c r="BJ435" s="188"/>
      <c r="BK435" s="188"/>
      <c r="BL435" s="188"/>
      <c r="BM435" s="188"/>
      <c r="BN435" s="188"/>
      <c r="BO435" s="188"/>
      <c r="BP435" s="188"/>
      <c r="BQ435" s="188"/>
      <c r="BR435" s="188"/>
      <c r="BS435" s="188"/>
      <c r="BT435" s="188"/>
      <c r="BU435" s="188"/>
      <c r="BV435" s="188"/>
    </row>
    <row r="436" spans="1:74" s="189" customFormat="1" ht="31.5" x14ac:dyDescent="0.2">
      <c r="A436" s="110" t="s">
        <v>2681</v>
      </c>
      <c r="B436" s="106" t="s">
        <v>2682</v>
      </c>
      <c r="C436" s="376">
        <f>SUM(C437:C438)</f>
        <v>0</v>
      </c>
      <c r="D436" s="376">
        <f t="shared" ref="D436:N436" si="224">SUM(D437:D438)</f>
        <v>0</v>
      </c>
      <c r="E436" s="376">
        <f t="shared" si="224"/>
        <v>0</v>
      </c>
      <c r="F436" s="376">
        <f t="shared" si="224"/>
        <v>0</v>
      </c>
      <c r="G436" s="376">
        <f t="shared" si="224"/>
        <v>0</v>
      </c>
      <c r="H436" s="376">
        <f t="shared" si="224"/>
        <v>0</v>
      </c>
      <c r="I436" s="376">
        <f t="shared" si="224"/>
        <v>0</v>
      </c>
      <c r="J436" s="376">
        <f t="shared" si="224"/>
        <v>0</v>
      </c>
      <c r="K436" s="376">
        <f t="shared" si="224"/>
        <v>0</v>
      </c>
      <c r="L436" s="376">
        <f t="shared" si="224"/>
        <v>0</v>
      </c>
      <c r="M436" s="376">
        <f t="shared" si="224"/>
        <v>30882226</v>
      </c>
      <c r="N436" s="376">
        <f t="shared" si="224"/>
        <v>0</v>
      </c>
      <c r="O436" s="131">
        <f t="shared" si="217"/>
        <v>30882226</v>
      </c>
      <c r="P436" s="188"/>
      <c r="Q436" s="188"/>
      <c r="R436" s="188"/>
      <c r="S436" s="188"/>
      <c r="T436" s="188"/>
      <c r="U436" s="188"/>
      <c r="V436" s="188"/>
      <c r="W436" s="188"/>
      <c r="X436" s="188"/>
      <c r="Y436" s="188"/>
      <c r="Z436" s="188"/>
      <c r="AA436" s="188"/>
      <c r="AB436" s="188"/>
      <c r="AC436" s="188"/>
      <c r="AD436" s="188"/>
      <c r="AE436" s="188"/>
      <c r="AF436" s="188"/>
      <c r="AG436" s="188"/>
      <c r="AH436" s="188"/>
      <c r="AI436" s="188"/>
      <c r="AJ436" s="188"/>
      <c r="AK436" s="188"/>
      <c r="AL436" s="188"/>
      <c r="AM436" s="188"/>
      <c r="AN436" s="188"/>
      <c r="AO436" s="188"/>
      <c r="AP436" s="188"/>
      <c r="AQ436" s="188"/>
      <c r="AR436" s="188"/>
      <c r="AS436" s="188"/>
      <c r="AT436" s="188"/>
      <c r="AU436" s="188"/>
      <c r="AV436" s="188"/>
      <c r="AW436" s="188"/>
      <c r="AX436" s="188"/>
      <c r="AY436" s="188"/>
      <c r="AZ436" s="188"/>
      <c r="BA436" s="188"/>
      <c r="BB436" s="188"/>
      <c r="BC436" s="188"/>
      <c r="BD436" s="188"/>
      <c r="BE436" s="188"/>
      <c r="BF436" s="188"/>
      <c r="BG436" s="188"/>
      <c r="BH436" s="188"/>
      <c r="BI436" s="188"/>
      <c r="BJ436" s="188"/>
      <c r="BK436" s="188"/>
      <c r="BL436" s="188"/>
      <c r="BM436" s="188"/>
      <c r="BN436" s="188"/>
      <c r="BO436" s="188"/>
      <c r="BP436" s="188"/>
      <c r="BQ436" s="188"/>
      <c r="BR436" s="188"/>
      <c r="BS436" s="188"/>
      <c r="BT436" s="188"/>
      <c r="BU436" s="188"/>
      <c r="BV436" s="188"/>
    </row>
    <row r="437" spans="1:74" s="189" customFormat="1" ht="28.5" x14ac:dyDescent="0.2">
      <c r="A437" s="97" t="s">
        <v>2683</v>
      </c>
      <c r="B437" s="98" t="s">
        <v>2684</v>
      </c>
      <c r="C437" s="118"/>
      <c r="D437" s="118"/>
      <c r="E437" s="118"/>
      <c r="F437" s="118"/>
      <c r="G437" s="118"/>
      <c r="H437" s="118"/>
      <c r="I437" s="118"/>
      <c r="J437" s="118"/>
      <c r="K437" s="118"/>
      <c r="L437" s="118"/>
      <c r="M437" s="118">
        <v>22431142</v>
      </c>
      <c r="N437" s="118"/>
      <c r="O437" s="131">
        <f t="shared" si="217"/>
        <v>22431142</v>
      </c>
      <c r="P437" s="188"/>
      <c r="Q437" s="188"/>
      <c r="R437" s="188"/>
      <c r="S437" s="188"/>
      <c r="T437" s="188"/>
      <c r="U437" s="188"/>
      <c r="V437" s="188"/>
      <c r="W437" s="188"/>
      <c r="X437" s="188"/>
      <c r="Y437" s="188"/>
      <c r="Z437" s="188"/>
      <c r="AA437" s="188"/>
      <c r="AB437" s="188"/>
      <c r="AC437" s="188"/>
      <c r="AD437" s="188"/>
      <c r="AE437" s="188"/>
      <c r="AF437" s="188"/>
      <c r="AG437" s="188"/>
      <c r="AH437" s="188"/>
      <c r="AI437" s="188"/>
      <c r="AJ437" s="188"/>
      <c r="AK437" s="188"/>
      <c r="AL437" s="188"/>
      <c r="AM437" s="188"/>
      <c r="AN437" s="188"/>
      <c r="AO437" s="188"/>
      <c r="AP437" s="188"/>
      <c r="AQ437" s="188"/>
      <c r="AR437" s="188"/>
      <c r="AS437" s="188"/>
      <c r="AT437" s="188"/>
      <c r="AU437" s="188"/>
      <c r="AV437" s="188"/>
      <c r="AW437" s="188"/>
      <c r="AX437" s="188"/>
      <c r="AY437" s="188"/>
      <c r="AZ437" s="188"/>
      <c r="BA437" s="188"/>
      <c r="BB437" s="188"/>
      <c r="BC437" s="188"/>
      <c r="BD437" s="188"/>
      <c r="BE437" s="188"/>
      <c r="BF437" s="188"/>
      <c r="BG437" s="188"/>
      <c r="BH437" s="188"/>
      <c r="BI437" s="188"/>
      <c r="BJ437" s="188"/>
      <c r="BK437" s="188"/>
      <c r="BL437" s="188"/>
      <c r="BM437" s="188"/>
      <c r="BN437" s="188"/>
      <c r="BO437" s="188"/>
      <c r="BP437" s="188"/>
      <c r="BQ437" s="188"/>
      <c r="BR437" s="188"/>
      <c r="BS437" s="188"/>
      <c r="BT437" s="188"/>
      <c r="BU437" s="188"/>
      <c r="BV437" s="188"/>
    </row>
    <row r="438" spans="1:74" s="189" customFormat="1" ht="28.5" x14ac:dyDescent="0.2">
      <c r="A438" s="97" t="s">
        <v>2685</v>
      </c>
      <c r="B438" s="98" t="s">
        <v>2686</v>
      </c>
      <c r="C438" s="118"/>
      <c r="D438" s="118"/>
      <c r="E438" s="118"/>
      <c r="F438" s="118"/>
      <c r="G438" s="118"/>
      <c r="H438" s="118"/>
      <c r="I438" s="118"/>
      <c r="J438" s="118"/>
      <c r="K438" s="118"/>
      <c r="L438" s="118"/>
      <c r="M438" s="118">
        <v>8451084</v>
      </c>
      <c r="N438" s="118"/>
      <c r="O438" s="131">
        <f t="shared" si="217"/>
        <v>8451084</v>
      </c>
      <c r="P438" s="188"/>
      <c r="Q438" s="188"/>
      <c r="R438" s="188"/>
      <c r="S438" s="188"/>
      <c r="T438" s="188"/>
      <c r="U438" s="188"/>
      <c r="V438" s="188"/>
      <c r="W438" s="188"/>
      <c r="X438" s="188"/>
      <c r="Y438" s="188"/>
      <c r="Z438" s="188"/>
      <c r="AA438" s="188"/>
      <c r="AB438" s="188"/>
      <c r="AC438" s="188"/>
      <c r="AD438" s="188"/>
      <c r="AE438" s="188"/>
      <c r="AF438" s="188"/>
      <c r="AG438" s="188"/>
      <c r="AH438" s="188"/>
      <c r="AI438" s="188"/>
      <c r="AJ438" s="188"/>
      <c r="AK438" s="188"/>
      <c r="AL438" s="188"/>
      <c r="AM438" s="188"/>
      <c r="AN438" s="188"/>
      <c r="AO438" s="188"/>
      <c r="AP438" s="188"/>
      <c r="AQ438" s="188"/>
      <c r="AR438" s="188"/>
      <c r="AS438" s="188"/>
      <c r="AT438" s="188"/>
      <c r="AU438" s="188"/>
      <c r="AV438" s="188"/>
      <c r="AW438" s="188"/>
      <c r="AX438" s="188"/>
      <c r="AY438" s="188"/>
      <c r="AZ438" s="188"/>
      <c r="BA438" s="188"/>
      <c r="BB438" s="188"/>
      <c r="BC438" s="188"/>
      <c r="BD438" s="188"/>
      <c r="BE438" s="188"/>
      <c r="BF438" s="188"/>
      <c r="BG438" s="188"/>
      <c r="BH438" s="188"/>
      <c r="BI438" s="188"/>
      <c r="BJ438" s="188"/>
      <c r="BK438" s="188"/>
      <c r="BL438" s="188"/>
      <c r="BM438" s="188"/>
      <c r="BN438" s="188"/>
      <c r="BO438" s="188"/>
      <c r="BP438" s="188"/>
      <c r="BQ438" s="188"/>
      <c r="BR438" s="188"/>
      <c r="BS438" s="188"/>
      <c r="BT438" s="188"/>
      <c r="BU438" s="188"/>
      <c r="BV438" s="188"/>
    </row>
    <row r="439" spans="1:74" s="189" customFormat="1" ht="31.5" x14ac:dyDescent="0.2">
      <c r="A439" s="110" t="s">
        <v>2923</v>
      </c>
      <c r="B439" s="106" t="s">
        <v>2924</v>
      </c>
      <c r="C439" s="376">
        <f>SUM(C440:C441)</f>
        <v>0</v>
      </c>
      <c r="D439" s="376">
        <f t="shared" ref="D439:N439" si="225">SUM(D440:D441)</f>
        <v>0</v>
      </c>
      <c r="E439" s="376">
        <f t="shared" si="225"/>
        <v>0</v>
      </c>
      <c r="F439" s="376">
        <f t="shared" si="225"/>
        <v>0</v>
      </c>
      <c r="G439" s="376">
        <f t="shared" si="225"/>
        <v>0</v>
      </c>
      <c r="H439" s="376">
        <f t="shared" si="225"/>
        <v>0</v>
      </c>
      <c r="I439" s="376">
        <f t="shared" si="225"/>
        <v>0</v>
      </c>
      <c r="J439" s="376">
        <f t="shared" si="225"/>
        <v>0</v>
      </c>
      <c r="K439" s="376">
        <f t="shared" si="225"/>
        <v>0</v>
      </c>
      <c r="L439" s="376">
        <f t="shared" si="225"/>
        <v>0</v>
      </c>
      <c r="M439" s="376">
        <f t="shared" si="225"/>
        <v>37566874</v>
      </c>
      <c r="N439" s="376">
        <f t="shared" si="225"/>
        <v>0</v>
      </c>
      <c r="O439" s="131">
        <f t="shared" si="217"/>
        <v>37566874</v>
      </c>
      <c r="P439" s="188"/>
      <c r="Q439" s="188"/>
      <c r="R439" s="188"/>
      <c r="S439" s="188"/>
      <c r="T439" s="188"/>
      <c r="U439" s="188"/>
      <c r="V439" s="188"/>
      <c r="W439" s="188"/>
      <c r="X439" s="188"/>
      <c r="Y439" s="188"/>
      <c r="Z439" s="188"/>
      <c r="AA439" s="188"/>
      <c r="AB439" s="188"/>
      <c r="AC439" s="188"/>
      <c r="AD439" s="188"/>
      <c r="AE439" s="188"/>
      <c r="AF439" s="188"/>
      <c r="AG439" s="188"/>
      <c r="AH439" s="188"/>
      <c r="AI439" s="188"/>
      <c r="AJ439" s="188"/>
      <c r="AK439" s="188"/>
      <c r="AL439" s="188"/>
      <c r="AM439" s="188"/>
      <c r="AN439" s="188"/>
      <c r="AO439" s="188"/>
      <c r="AP439" s="188"/>
      <c r="AQ439" s="188"/>
      <c r="AR439" s="188"/>
      <c r="AS439" s="188"/>
      <c r="AT439" s="188"/>
      <c r="AU439" s="188"/>
      <c r="AV439" s="188"/>
      <c r="AW439" s="188"/>
      <c r="AX439" s="188"/>
      <c r="AY439" s="188"/>
      <c r="AZ439" s="188"/>
      <c r="BA439" s="188"/>
      <c r="BB439" s="188"/>
      <c r="BC439" s="188"/>
      <c r="BD439" s="188"/>
      <c r="BE439" s="188"/>
      <c r="BF439" s="188"/>
      <c r="BG439" s="188"/>
      <c r="BH439" s="188"/>
      <c r="BI439" s="188"/>
      <c r="BJ439" s="188"/>
      <c r="BK439" s="188"/>
      <c r="BL439" s="188"/>
      <c r="BM439" s="188"/>
      <c r="BN439" s="188"/>
      <c r="BO439" s="188"/>
      <c r="BP439" s="188"/>
      <c r="BQ439" s="188"/>
      <c r="BR439" s="188"/>
      <c r="BS439" s="188"/>
      <c r="BT439" s="188"/>
      <c r="BU439" s="188"/>
      <c r="BV439" s="188"/>
    </row>
    <row r="440" spans="1:74" s="189" customFormat="1" ht="28.5" x14ac:dyDescent="0.2">
      <c r="A440" s="97" t="s">
        <v>2687</v>
      </c>
      <c r="B440" s="98" t="s">
        <v>2688</v>
      </c>
      <c r="C440" s="118"/>
      <c r="D440" s="118"/>
      <c r="E440" s="118"/>
      <c r="F440" s="118"/>
      <c r="G440" s="118"/>
      <c r="H440" s="118"/>
      <c r="I440" s="118"/>
      <c r="J440" s="118"/>
      <c r="K440" s="118"/>
      <c r="L440" s="118"/>
      <c r="M440" s="118">
        <v>7911216</v>
      </c>
      <c r="N440" s="118"/>
      <c r="O440" s="131">
        <f t="shared" si="217"/>
        <v>7911216</v>
      </c>
      <c r="P440" s="188"/>
      <c r="Q440" s="188"/>
      <c r="R440" s="188"/>
      <c r="S440" s="188"/>
      <c r="T440" s="188"/>
      <c r="U440" s="188"/>
      <c r="V440" s="188"/>
      <c r="W440" s="188"/>
      <c r="X440" s="188"/>
      <c r="Y440" s="188"/>
      <c r="Z440" s="188"/>
      <c r="AA440" s="188"/>
      <c r="AB440" s="188"/>
      <c r="AC440" s="188"/>
      <c r="AD440" s="188"/>
      <c r="AE440" s="188"/>
      <c r="AF440" s="188"/>
      <c r="AG440" s="188"/>
      <c r="AH440" s="188"/>
      <c r="AI440" s="188"/>
      <c r="AJ440" s="188"/>
      <c r="AK440" s="188"/>
      <c r="AL440" s="188"/>
      <c r="AM440" s="188"/>
      <c r="AN440" s="188"/>
      <c r="AO440" s="188"/>
      <c r="AP440" s="188"/>
      <c r="AQ440" s="188"/>
      <c r="AR440" s="188"/>
      <c r="AS440" s="188"/>
      <c r="AT440" s="188"/>
      <c r="AU440" s="188"/>
      <c r="AV440" s="188"/>
      <c r="AW440" s="188"/>
      <c r="AX440" s="188"/>
      <c r="AY440" s="188"/>
      <c r="AZ440" s="188"/>
      <c r="BA440" s="188"/>
      <c r="BB440" s="188"/>
      <c r="BC440" s="188"/>
      <c r="BD440" s="188"/>
      <c r="BE440" s="188"/>
      <c r="BF440" s="188"/>
      <c r="BG440" s="188"/>
      <c r="BH440" s="188"/>
      <c r="BI440" s="188"/>
      <c r="BJ440" s="188"/>
      <c r="BK440" s="188"/>
      <c r="BL440" s="188"/>
      <c r="BM440" s="188"/>
      <c r="BN440" s="188"/>
      <c r="BO440" s="188"/>
      <c r="BP440" s="188"/>
      <c r="BQ440" s="188"/>
      <c r="BR440" s="188"/>
      <c r="BS440" s="188"/>
      <c r="BT440" s="188"/>
      <c r="BU440" s="188"/>
      <c r="BV440" s="188"/>
    </row>
    <row r="441" spans="1:74" s="189" customFormat="1" ht="28.5" x14ac:dyDescent="0.2">
      <c r="A441" s="97" t="s">
        <v>2689</v>
      </c>
      <c r="B441" s="98" t="s">
        <v>2690</v>
      </c>
      <c r="C441" s="118"/>
      <c r="D441" s="118"/>
      <c r="E441" s="118"/>
      <c r="F441" s="118"/>
      <c r="G441" s="118"/>
      <c r="H441" s="118"/>
      <c r="I441" s="118"/>
      <c r="J441" s="118"/>
      <c r="K441" s="118"/>
      <c r="L441" s="118"/>
      <c r="M441" s="118">
        <v>29655658</v>
      </c>
      <c r="N441" s="118"/>
      <c r="O441" s="131">
        <f t="shared" si="217"/>
        <v>29655658</v>
      </c>
      <c r="P441" s="188"/>
      <c r="Q441" s="188"/>
      <c r="R441" s="188"/>
      <c r="S441" s="188"/>
      <c r="T441" s="188"/>
      <c r="U441" s="188"/>
      <c r="V441" s="188"/>
      <c r="W441" s="188"/>
      <c r="X441" s="188"/>
      <c r="Y441" s="188"/>
      <c r="Z441" s="188"/>
      <c r="AA441" s="188"/>
      <c r="AB441" s="188"/>
      <c r="AC441" s="188"/>
      <c r="AD441" s="188"/>
      <c r="AE441" s="188"/>
      <c r="AF441" s="188"/>
      <c r="AG441" s="188"/>
      <c r="AH441" s="188"/>
      <c r="AI441" s="188"/>
      <c r="AJ441" s="188"/>
      <c r="AK441" s="188"/>
      <c r="AL441" s="188"/>
      <c r="AM441" s="188"/>
      <c r="AN441" s="188"/>
      <c r="AO441" s="188"/>
      <c r="AP441" s="188"/>
      <c r="AQ441" s="188"/>
      <c r="AR441" s="188"/>
      <c r="AS441" s="188"/>
      <c r="AT441" s="188"/>
      <c r="AU441" s="188"/>
      <c r="AV441" s="188"/>
      <c r="AW441" s="188"/>
      <c r="AX441" s="188"/>
      <c r="AY441" s="188"/>
      <c r="AZ441" s="188"/>
      <c r="BA441" s="188"/>
      <c r="BB441" s="188"/>
      <c r="BC441" s="188"/>
      <c r="BD441" s="188"/>
      <c r="BE441" s="188"/>
      <c r="BF441" s="188"/>
      <c r="BG441" s="188"/>
      <c r="BH441" s="188"/>
      <c r="BI441" s="188"/>
      <c r="BJ441" s="188"/>
      <c r="BK441" s="188"/>
      <c r="BL441" s="188"/>
      <c r="BM441" s="188"/>
      <c r="BN441" s="188"/>
      <c r="BO441" s="188"/>
      <c r="BP441" s="188"/>
      <c r="BQ441" s="188"/>
      <c r="BR441" s="188"/>
      <c r="BS441" s="188"/>
      <c r="BT441" s="188"/>
      <c r="BU441" s="188"/>
      <c r="BV441" s="188"/>
    </row>
    <row r="442" spans="1:74" s="189" customFormat="1" ht="31.5" x14ac:dyDescent="0.2">
      <c r="A442" s="110" t="s">
        <v>2926</v>
      </c>
      <c r="B442" s="106" t="s">
        <v>2925</v>
      </c>
      <c r="C442" s="376">
        <f>SUM(C443:C444)</f>
        <v>0</v>
      </c>
      <c r="D442" s="376">
        <f t="shared" ref="D442:N442" si="226">SUM(D443:D444)</f>
        <v>0</v>
      </c>
      <c r="E442" s="376">
        <f t="shared" si="226"/>
        <v>0</v>
      </c>
      <c r="F442" s="376">
        <f t="shared" si="226"/>
        <v>0</v>
      </c>
      <c r="G442" s="376">
        <f t="shared" si="226"/>
        <v>0</v>
      </c>
      <c r="H442" s="376">
        <f t="shared" si="226"/>
        <v>0</v>
      </c>
      <c r="I442" s="376">
        <f t="shared" si="226"/>
        <v>0</v>
      </c>
      <c r="J442" s="376">
        <f t="shared" si="226"/>
        <v>0</v>
      </c>
      <c r="K442" s="376">
        <f t="shared" si="226"/>
        <v>0</v>
      </c>
      <c r="L442" s="376">
        <f t="shared" si="226"/>
        <v>0</v>
      </c>
      <c r="M442" s="376">
        <f t="shared" si="226"/>
        <v>74587594</v>
      </c>
      <c r="N442" s="376">
        <f t="shared" si="226"/>
        <v>0</v>
      </c>
      <c r="O442" s="131">
        <f t="shared" si="217"/>
        <v>74587594</v>
      </c>
      <c r="P442" s="188"/>
      <c r="Q442" s="188"/>
      <c r="R442" s="188"/>
      <c r="S442" s="188"/>
      <c r="T442" s="188"/>
      <c r="U442" s="188"/>
      <c r="V442" s="188"/>
      <c r="W442" s="188"/>
      <c r="X442" s="188"/>
      <c r="Y442" s="188"/>
      <c r="Z442" s="188"/>
      <c r="AA442" s="188"/>
      <c r="AB442" s="188"/>
      <c r="AC442" s="188"/>
      <c r="AD442" s="188"/>
      <c r="AE442" s="188"/>
      <c r="AF442" s="188"/>
      <c r="AG442" s="188"/>
      <c r="AH442" s="188"/>
      <c r="AI442" s="188"/>
      <c r="AJ442" s="188"/>
      <c r="AK442" s="188"/>
      <c r="AL442" s="188"/>
      <c r="AM442" s="188"/>
      <c r="AN442" s="188"/>
      <c r="AO442" s="188"/>
      <c r="AP442" s="188"/>
      <c r="AQ442" s="188"/>
      <c r="AR442" s="188"/>
      <c r="AS442" s="188"/>
      <c r="AT442" s="188"/>
      <c r="AU442" s="188"/>
      <c r="AV442" s="188"/>
      <c r="AW442" s="188"/>
      <c r="AX442" s="188"/>
      <c r="AY442" s="188"/>
      <c r="AZ442" s="188"/>
      <c r="BA442" s="188"/>
      <c r="BB442" s="188"/>
      <c r="BC442" s="188"/>
      <c r="BD442" s="188"/>
      <c r="BE442" s="188"/>
      <c r="BF442" s="188"/>
      <c r="BG442" s="188"/>
      <c r="BH442" s="188"/>
      <c r="BI442" s="188"/>
      <c r="BJ442" s="188"/>
      <c r="BK442" s="188"/>
      <c r="BL442" s="188"/>
      <c r="BM442" s="188"/>
      <c r="BN442" s="188"/>
      <c r="BO442" s="188"/>
      <c r="BP442" s="188"/>
      <c r="BQ442" s="188"/>
      <c r="BR442" s="188"/>
      <c r="BS442" s="188"/>
      <c r="BT442" s="188"/>
      <c r="BU442" s="188"/>
      <c r="BV442" s="188"/>
    </row>
    <row r="443" spans="1:74" s="189" customFormat="1" ht="28.5" x14ac:dyDescent="0.2">
      <c r="A443" s="97" t="s">
        <v>2691</v>
      </c>
      <c r="B443" s="98" t="s">
        <v>2692</v>
      </c>
      <c r="C443" s="118"/>
      <c r="D443" s="118"/>
      <c r="E443" s="118"/>
      <c r="F443" s="118"/>
      <c r="G443" s="118"/>
      <c r="H443" s="118"/>
      <c r="I443" s="118"/>
      <c r="J443" s="118"/>
      <c r="K443" s="118"/>
      <c r="L443" s="118"/>
      <c r="M443" s="118">
        <v>67059220</v>
      </c>
      <c r="N443" s="118"/>
      <c r="O443" s="131">
        <f t="shared" si="217"/>
        <v>67059220</v>
      </c>
      <c r="P443" s="188"/>
      <c r="Q443" s="188"/>
      <c r="R443" s="188"/>
      <c r="S443" s="188"/>
      <c r="T443" s="188"/>
      <c r="U443" s="188"/>
      <c r="V443" s="188"/>
      <c r="W443" s="188"/>
      <c r="X443" s="188"/>
      <c r="Y443" s="188"/>
      <c r="Z443" s="188"/>
      <c r="AA443" s="188"/>
      <c r="AB443" s="188"/>
      <c r="AC443" s="188"/>
      <c r="AD443" s="188"/>
      <c r="AE443" s="188"/>
      <c r="AF443" s="188"/>
      <c r="AG443" s="188"/>
      <c r="AH443" s="188"/>
      <c r="AI443" s="188"/>
      <c r="AJ443" s="188"/>
      <c r="AK443" s="188"/>
      <c r="AL443" s="188"/>
      <c r="AM443" s="188"/>
      <c r="AN443" s="188"/>
      <c r="AO443" s="188"/>
      <c r="AP443" s="188"/>
      <c r="AQ443" s="188"/>
      <c r="AR443" s="188"/>
      <c r="AS443" s="188"/>
      <c r="AT443" s="188"/>
      <c r="AU443" s="188"/>
      <c r="AV443" s="188"/>
      <c r="AW443" s="188"/>
      <c r="AX443" s="188"/>
      <c r="AY443" s="188"/>
      <c r="AZ443" s="188"/>
      <c r="BA443" s="188"/>
      <c r="BB443" s="188"/>
      <c r="BC443" s="188"/>
      <c r="BD443" s="188"/>
      <c r="BE443" s="188"/>
      <c r="BF443" s="188"/>
      <c r="BG443" s="188"/>
      <c r="BH443" s="188"/>
      <c r="BI443" s="188"/>
      <c r="BJ443" s="188"/>
      <c r="BK443" s="188"/>
      <c r="BL443" s="188"/>
      <c r="BM443" s="188"/>
      <c r="BN443" s="188"/>
      <c r="BO443" s="188"/>
      <c r="BP443" s="188"/>
      <c r="BQ443" s="188"/>
      <c r="BR443" s="188"/>
      <c r="BS443" s="188"/>
      <c r="BT443" s="188"/>
      <c r="BU443" s="188"/>
      <c r="BV443" s="188"/>
    </row>
    <row r="444" spans="1:74" s="189" customFormat="1" ht="28.5" x14ac:dyDescent="0.2">
      <c r="A444" s="97" t="s">
        <v>2693</v>
      </c>
      <c r="B444" s="98" t="s">
        <v>2694</v>
      </c>
      <c r="C444" s="118"/>
      <c r="D444" s="118"/>
      <c r="E444" s="118"/>
      <c r="F444" s="118"/>
      <c r="G444" s="118"/>
      <c r="H444" s="118"/>
      <c r="I444" s="118"/>
      <c r="J444" s="118"/>
      <c r="K444" s="118"/>
      <c r="L444" s="118"/>
      <c r="M444" s="118">
        <v>7528374</v>
      </c>
      <c r="N444" s="118"/>
      <c r="O444" s="131">
        <f t="shared" si="217"/>
        <v>7528374</v>
      </c>
      <c r="P444" s="188"/>
      <c r="Q444" s="188"/>
      <c r="R444" s="188"/>
      <c r="S444" s="188"/>
      <c r="T444" s="188"/>
      <c r="U444" s="188"/>
      <c r="V444" s="188"/>
      <c r="W444" s="188"/>
      <c r="X444" s="188"/>
      <c r="Y444" s="188"/>
      <c r="Z444" s="188"/>
      <c r="AA444" s="188"/>
      <c r="AB444" s="188"/>
      <c r="AC444" s="188"/>
      <c r="AD444" s="188"/>
      <c r="AE444" s="188"/>
      <c r="AF444" s="188"/>
      <c r="AG444" s="188"/>
      <c r="AH444" s="188"/>
      <c r="AI444" s="188"/>
      <c r="AJ444" s="188"/>
      <c r="AK444" s="188"/>
      <c r="AL444" s="188"/>
      <c r="AM444" s="188"/>
      <c r="AN444" s="188"/>
      <c r="AO444" s="188"/>
      <c r="AP444" s="188"/>
      <c r="AQ444" s="188"/>
      <c r="AR444" s="188"/>
      <c r="AS444" s="188"/>
      <c r="AT444" s="188"/>
      <c r="AU444" s="188"/>
      <c r="AV444" s="188"/>
      <c r="AW444" s="188"/>
      <c r="AX444" s="188"/>
      <c r="AY444" s="188"/>
      <c r="AZ444" s="188"/>
      <c r="BA444" s="188"/>
      <c r="BB444" s="188"/>
      <c r="BC444" s="188"/>
      <c r="BD444" s="188"/>
      <c r="BE444" s="188"/>
      <c r="BF444" s="188"/>
      <c r="BG444" s="188"/>
      <c r="BH444" s="188"/>
      <c r="BI444" s="188"/>
      <c r="BJ444" s="188"/>
      <c r="BK444" s="188"/>
      <c r="BL444" s="188"/>
      <c r="BM444" s="188"/>
      <c r="BN444" s="188"/>
      <c r="BO444" s="188"/>
      <c r="BP444" s="188"/>
      <c r="BQ444" s="188"/>
      <c r="BR444" s="188"/>
      <c r="BS444" s="188"/>
      <c r="BT444" s="188"/>
      <c r="BU444" s="188"/>
      <c r="BV444" s="188"/>
    </row>
    <row r="445" spans="1:74" s="189" customFormat="1" ht="31.5" x14ac:dyDescent="0.2">
      <c r="A445" s="110" t="s">
        <v>2928</v>
      </c>
      <c r="B445" s="106" t="s">
        <v>2927</v>
      </c>
      <c r="C445" s="376">
        <f>SUM(C446:C447)</f>
        <v>0</v>
      </c>
      <c r="D445" s="376">
        <f t="shared" ref="D445:N445" si="227">SUM(D446:D447)</f>
        <v>0</v>
      </c>
      <c r="E445" s="376">
        <f t="shared" si="227"/>
        <v>0</v>
      </c>
      <c r="F445" s="376">
        <f t="shared" si="227"/>
        <v>0</v>
      </c>
      <c r="G445" s="376">
        <f t="shared" si="227"/>
        <v>0</v>
      </c>
      <c r="H445" s="376">
        <f t="shared" si="227"/>
        <v>0</v>
      </c>
      <c r="I445" s="376">
        <f t="shared" si="227"/>
        <v>0</v>
      </c>
      <c r="J445" s="376">
        <f t="shared" si="227"/>
        <v>0</v>
      </c>
      <c r="K445" s="376">
        <f t="shared" si="227"/>
        <v>0</v>
      </c>
      <c r="L445" s="376">
        <f t="shared" si="227"/>
        <v>0</v>
      </c>
      <c r="M445" s="376">
        <f t="shared" si="227"/>
        <v>12986395</v>
      </c>
      <c r="N445" s="376">
        <f t="shared" si="227"/>
        <v>0</v>
      </c>
      <c r="O445" s="131">
        <f t="shared" si="217"/>
        <v>12986395</v>
      </c>
      <c r="P445" s="188"/>
      <c r="Q445" s="188"/>
      <c r="R445" s="188"/>
      <c r="S445" s="188"/>
      <c r="T445" s="188"/>
      <c r="U445" s="188"/>
      <c r="V445" s="188"/>
      <c r="W445" s="188"/>
      <c r="X445" s="188"/>
      <c r="Y445" s="188"/>
      <c r="Z445" s="188"/>
      <c r="AA445" s="188"/>
      <c r="AB445" s="188"/>
      <c r="AC445" s="188"/>
      <c r="AD445" s="188"/>
      <c r="AE445" s="188"/>
      <c r="AF445" s="188"/>
      <c r="AG445" s="188"/>
      <c r="AH445" s="188"/>
      <c r="AI445" s="188"/>
      <c r="AJ445" s="188"/>
      <c r="AK445" s="188"/>
      <c r="AL445" s="188"/>
      <c r="AM445" s="188"/>
      <c r="AN445" s="188"/>
      <c r="AO445" s="188"/>
      <c r="AP445" s="188"/>
      <c r="AQ445" s="188"/>
      <c r="AR445" s="188"/>
      <c r="AS445" s="188"/>
      <c r="AT445" s="188"/>
      <c r="AU445" s="188"/>
      <c r="AV445" s="188"/>
      <c r="AW445" s="188"/>
      <c r="AX445" s="188"/>
      <c r="AY445" s="188"/>
      <c r="AZ445" s="188"/>
      <c r="BA445" s="188"/>
      <c r="BB445" s="188"/>
      <c r="BC445" s="188"/>
      <c r="BD445" s="188"/>
      <c r="BE445" s="188"/>
      <c r="BF445" s="188"/>
      <c r="BG445" s="188"/>
      <c r="BH445" s="188"/>
      <c r="BI445" s="188"/>
      <c r="BJ445" s="188"/>
      <c r="BK445" s="188"/>
      <c r="BL445" s="188"/>
      <c r="BM445" s="188"/>
      <c r="BN445" s="188"/>
      <c r="BO445" s="188"/>
      <c r="BP445" s="188"/>
      <c r="BQ445" s="188"/>
      <c r="BR445" s="188"/>
      <c r="BS445" s="188"/>
      <c r="BT445" s="188"/>
      <c r="BU445" s="188"/>
      <c r="BV445" s="188"/>
    </row>
    <row r="446" spans="1:74" s="189" customFormat="1" ht="28.5" x14ac:dyDescent="0.2">
      <c r="A446" s="97" t="s">
        <v>2695</v>
      </c>
      <c r="B446" s="98" t="s">
        <v>2696</v>
      </c>
      <c r="C446" s="118"/>
      <c r="D446" s="118"/>
      <c r="E446" s="118"/>
      <c r="F446" s="118"/>
      <c r="G446" s="118"/>
      <c r="H446" s="118"/>
      <c r="I446" s="118"/>
      <c r="J446" s="118"/>
      <c r="K446" s="118"/>
      <c r="L446" s="118"/>
      <c r="M446" s="118">
        <v>6934140.8099999996</v>
      </c>
      <c r="N446" s="118"/>
      <c r="O446" s="131">
        <f t="shared" si="217"/>
        <v>6934140.8099999996</v>
      </c>
      <c r="P446" s="188"/>
      <c r="Q446" s="188"/>
      <c r="R446" s="188"/>
      <c r="S446" s="188"/>
      <c r="T446" s="188"/>
      <c r="U446" s="188"/>
      <c r="V446" s="188"/>
      <c r="W446" s="188"/>
      <c r="X446" s="188"/>
      <c r="Y446" s="188"/>
      <c r="Z446" s="188"/>
      <c r="AA446" s="188"/>
      <c r="AB446" s="188"/>
      <c r="AC446" s="188"/>
      <c r="AD446" s="188"/>
      <c r="AE446" s="188"/>
      <c r="AF446" s="188"/>
      <c r="AG446" s="188"/>
      <c r="AH446" s="188"/>
      <c r="AI446" s="188"/>
      <c r="AJ446" s="188"/>
      <c r="AK446" s="188"/>
      <c r="AL446" s="188"/>
      <c r="AM446" s="188"/>
      <c r="AN446" s="188"/>
      <c r="AO446" s="188"/>
      <c r="AP446" s="188"/>
      <c r="AQ446" s="188"/>
      <c r="AR446" s="188"/>
      <c r="AS446" s="188"/>
      <c r="AT446" s="188"/>
      <c r="AU446" s="188"/>
      <c r="AV446" s="188"/>
      <c r="AW446" s="188"/>
      <c r="AX446" s="188"/>
      <c r="AY446" s="188"/>
      <c r="AZ446" s="188"/>
      <c r="BA446" s="188"/>
      <c r="BB446" s="188"/>
      <c r="BC446" s="188"/>
      <c r="BD446" s="188"/>
      <c r="BE446" s="188"/>
      <c r="BF446" s="188"/>
      <c r="BG446" s="188"/>
      <c r="BH446" s="188"/>
      <c r="BI446" s="188"/>
      <c r="BJ446" s="188"/>
      <c r="BK446" s="188"/>
      <c r="BL446" s="188"/>
      <c r="BM446" s="188"/>
      <c r="BN446" s="188"/>
      <c r="BO446" s="188"/>
      <c r="BP446" s="188"/>
      <c r="BQ446" s="188"/>
      <c r="BR446" s="188"/>
      <c r="BS446" s="188"/>
      <c r="BT446" s="188"/>
      <c r="BU446" s="188"/>
      <c r="BV446" s="188"/>
    </row>
    <row r="447" spans="1:74" s="189" customFormat="1" ht="28.5" x14ac:dyDescent="0.2">
      <c r="A447" s="97" t="s">
        <v>2697</v>
      </c>
      <c r="B447" s="98" t="s">
        <v>2698</v>
      </c>
      <c r="C447" s="118"/>
      <c r="D447" s="118"/>
      <c r="E447" s="118"/>
      <c r="F447" s="118"/>
      <c r="G447" s="118"/>
      <c r="H447" s="118"/>
      <c r="I447" s="118"/>
      <c r="J447" s="118"/>
      <c r="K447" s="118"/>
      <c r="L447" s="118"/>
      <c r="M447" s="118">
        <v>6052254.1900000004</v>
      </c>
      <c r="N447" s="118"/>
      <c r="O447" s="131">
        <f t="shared" si="217"/>
        <v>6052254.1900000004</v>
      </c>
      <c r="P447" s="188"/>
      <c r="Q447" s="188"/>
      <c r="R447" s="188"/>
      <c r="S447" s="188"/>
      <c r="T447" s="188"/>
      <c r="U447" s="188"/>
      <c r="V447" s="188"/>
      <c r="W447" s="188"/>
      <c r="X447" s="188"/>
      <c r="Y447" s="188"/>
      <c r="Z447" s="188"/>
      <c r="AA447" s="188"/>
      <c r="AB447" s="188"/>
      <c r="AC447" s="188"/>
      <c r="AD447" s="188"/>
      <c r="AE447" s="188"/>
      <c r="AF447" s="188"/>
      <c r="AG447" s="188"/>
      <c r="AH447" s="188"/>
      <c r="AI447" s="188"/>
      <c r="AJ447" s="188"/>
      <c r="AK447" s="188"/>
      <c r="AL447" s="188"/>
      <c r="AM447" s="188"/>
      <c r="AN447" s="188"/>
      <c r="AO447" s="188"/>
      <c r="AP447" s="188"/>
      <c r="AQ447" s="188"/>
      <c r="AR447" s="188"/>
      <c r="AS447" s="188"/>
      <c r="AT447" s="188"/>
      <c r="AU447" s="188"/>
      <c r="AV447" s="188"/>
      <c r="AW447" s="188"/>
      <c r="AX447" s="188"/>
      <c r="AY447" s="188"/>
      <c r="AZ447" s="188"/>
      <c r="BA447" s="188"/>
      <c r="BB447" s="188"/>
      <c r="BC447" s="188"/>
      <c r="BD447" s="188"/>
      <c r="BE447" s="188"/>
      <c r="BF447" s="188"/>
      <c r="BG447" s="188"/>
      <c r="BH447" s="188"/>
      <c r="BI447" s="188"/>
      <c r="BJ447" s="188"/>
      <c r="BK447" s="188"/>
      <c r="BL447" s="188"/>
      <c r="BM447" s="188"/>
      <c r="BN447" s="188"/>
      <c r="BO447" s="188"/>
      <c r="BP447" s="188"/>
      <c r="BQ447" s="188"/>
      <c r="BR447" s="188"/>
      <c r="BS447" s="188"/>
      <c r="BT447" s="188"/>
      <c r="BU447" s="188"/>
      <c r="BV447" s="188"/>
    </row>
    <row r="448" spans="1:74" s="189" customFormat="1" ht="31.5" x14ac:dyDescent="0.2">
      <c r="A448" s="110" t="s">
        <v>2929</v>
      </c>
      <c r="B448" s="106" t="s">
        <v>2930</v>
      </c>
      <c r="C448" s="376">
        <f>SUM(C449)</f>
        <v>0</v>
      </c>
      <c r="D448" s="376">
        <f t="shared" ref="D448:N448" si="228">SUM(D449)</f>
        <v>0</v>
      </c>
      <c r="E448" s="376">
        <f t="shared" si="228"/>
        <v>0</v>
      </c>
      <c r="F448" s="376">
        <f t="shared" si="228"/>
        <v>0</v>
      </c>
      <c r="G448" s="376">
        <f t="shared" si="228"/>
        <v>0</v>
      </c>
      <c r="H448" s="376">
        <f t="shared" si="228"/>
        <v>0</v>
      </c>
      <c r="I448" s="376">
        <f t="shared" si="228"/>
        <v>0</v>
      </c>
      <c r="J448" s="376">
        <f t="shared" si="228"/>
        <v>0</v>
      </c>
      <c r="K448" s="376">
        <f t="shared" si="228"/>
        <v>0</v>
      </c>
      <c r="L448" s="376">
        <f t="shared" si="228"/>
        <v>0</v>
      </c>
      <c r="M448" s="376">
        <f t="shared" si="228"/>
        <v>4640000</v>
      </c>
      <c r="N448" s="376">
        <f t="shared" si="228"/>
        <v>0</v>
      </c>
      <c r="O448" s="131">
        <f t="shared" si="217"/>
        <v>4640000</v>
      </c>
      <c r="P448" s="188"/>
      <c r="Q448" s="188"/>
      <c r="R448" s="188"/>
      <c r="S448" s="188"/>
      <c r="T448" s="188"/>
      <c r="U448" s="188"/>
      <c r="V448" s="188"/>
      <c r="W448" s="188"/>
      <c r="X448" s="188"/>
      <c r="Y448" s="188"/>
      <c r="Z448" s="188"/>
      <c r="AA448" s="188"/>
      <c r="AB448" s="188"/>
      <c r="AC448" s="188"/>
      <c r="AD448" s="188"/>
      <c r="AE448" s="188"/>
      <c r="AF448" s="188"/>
      <c r="AG448" s="188"/>
      <c r="AH448" s="188"/>
      <c r="AI448" s="188"/>
      <c r="AJ448" s="188"/>
      <c r="AK448" s="188"/>
      <c r="AL448" s="188"/>
      <c r="AM448" s="188"/>
      <c r="AN448" s="188"/>
      <c r="AO448" s="188"/>
      <c r="AP448" s="188"/>
      <c r="AQ448" s="188"/>
      <c r="AR448" s="188"/>
      <c r="AS448" s="188"/>
      <c r="AT448" s="188"/>
      <c r="AU448" s="188"/>
      <c r="AV448" s="188"/>
      <c r="AW448" s="188"/>
      <c r="AX448" s="188"/>
      <c r="AY448" s="188"/>
      <c r="AZ448" s="188"/>
      <c r="BA448" s="188"/>
      <c r="BB448" s="188"/>
      <c r="BC448" s="188"/>
      <c r="BD448" s="188"/>
      <c r="BE448" s="188"/>
      <c r="BF448" s="188"/>
      <c r="BG448" s="188"/>
      <c r="BH448" s="188"/>
      <c r="BI448" s="188"/>
      <c r="BJ448" s="188"/>
      <c r="BK448" s="188"/>
      <c r="BL448" s="188"/>
      <c r="BM448" s="188"/>
      <c r="BN448" s="188"/>
      <c r="BO448" s="188"/>
      <c r="BP448" s="188"/>
      <c r="BQ448" s="188"/>
      <c r="BR448" s="188"/>
      <c r="BS448" s="188"/>
      <c r="BT448" s="188"/>
      <c r="BU448" s="188"/>
      <c r="BV448" s="188"/>
    </row>
    <row r="449" spans="1:74" s="189" customFormat="1" ht="28.5" x14ac:dyDescent="0.2">
      <c r="A449" s="97" t="s">
        <v>2699</v>
      </c>
      <c r="B449" s="98" t="s">
        <v>2700</v>
      </c>
      <c r="C449" s="118"/>
      <c r="D449" s="118"/>
      <c r="E449" s="118"/>
      <c r="F449" s="118"/>
      <c r="G449" s="118"/>
      <c r="H449" s="118"/>
      <c r="I449" s="118"/>
      <c r="J449" s="118"/>
      <c r="K449" s="118"/>
      <c r="L449" s="118"/>
      <c r="M449" s="118">
        <v>4640000</v>
      </c>
      <c r="N449" s="118"/>
      <c r="O449" s="131">
        <f t="shared" si="217"/>
        <v>4640000</v>
      </c>
      <c r="P449" s="188"/>
      <c r="Q449" s="188"/>
      <c r="R449" s="188"/>
      <c r="S449" s="188"/>
      <c r="T449" s="188"/>
      <c r="U449" s="188"/>
      <c r="V449" s="188"/>
      <c r="W449" s="188"/>
      <c r="X449" s="188"/>
      <c r="Y449" s="188"/>
      <c r="Z449" s="188"/>
      <c r="AA449" s="188"/>
      <c r="AB449" s="188"/>
      <c r="AC449" s="188"/>
      <c r="AD449" s="188"/>
      <c r="AE449" s="188"/>
      <c r="AF449" s="188"/>
      <c r="AG449" s="188"/>
      <c r="AH449" s="188"/>
      <c r="AI449" s="188"/>
      <c r="AJ449" s="188"/>
      <c r="AK449" s="188"/>
      <c r="AL449" s="188"/>
      <c r="AM449" s="188"/>
      <c r="AN449" s="188"/>
      <c r="AO449" s="188"/>
      <c r="AP449" s="188"/>
      <c r="AQ449" s="188"/>
      <c r="AR449" s="188"/>
      <c r="AS449" s="188"/>
      <c r="AT449" s="188"/>
      <c r="AU449" s="188"/>
      <c r="AV449" s="188"/>
      <c r="AW449" s="188"/>
      <c r="AX449" s="188"/>
      <c r="AY449" s="188"/>
      <c r="AZ449" s="188"/>
      <c r="BA449" s="188"/>
      <c r="BB449" s="188"/>
      <c r="BC449" s="188"/>
      <c r="BD449" s="188"/>
      <c r="BE449" s="188"/>
      <c r="BF449" s="188"/>
      <c r="BG449" s="188"/>
      <c r="BH449" s="188"/>
      <c r="BI449" s="188"/>
      <c r="BJ449" s="188"/>
      <c r="BK449" s="188"/>
      <c r="BL449" s="188"/>
      <c r="BM449" s="188"/>
      <c r="BN449" s="188"/>
      <c r="BO449" s="188"/>
      <c r="BP449" s="188"/>
      <c r="BQ449" s="188"/>
      <c r="BR449" s="188"/>
      <c r="BS449" s="188"/>
      <c r="BT449" s="188"/>
      <c r="BU449" s="188"/>
      <c r="BV449" s="188"/>
    </row>
    <row r="450" spans="1:74" s="189" customFormat="1" ht="31.5" x14ac:dyDescent="0.2">
      <c r="A450" s="110" t="s">
        <v>2931</v>
      </c>
      <c r="B450" s="106" t="s">
        <v>2932</v>
      </c>
      <c r="C450" s="376">
        <f>SUM(C451)</f>
        <v>0</v>
      </c>
      <c r="D450" s="376">
        <f t="shared" ref="D450:N450" si="229">SUM(D451)</f>
        <v>0</v>
      </c>
      <c r="E450" s="376">
        <f t="shared" si="229"/>
        <v>0</v>
      </c>
      <c r="F450" s="376">
        <f t="shared" si="229"/>
        <v>0</v>
      </c>
      <c r="G450" s="376">
        <f t="shared" si="229"/>
        <v>0</v>
      </c>
      <c r="H450" s="376">
        <f t="shared" si="229"/>
        <v>0</v>
      </c>
      <c r="I450" s="376">
        <f t="shared" si="229"/>
        <v>0</v>
      </c>
      <c r="J450" s="376">
        <f t="shared" si="229"/>
        <v>0</v>
      </c>
      <c r="K450" s="376">
        <f t="shared" si="229"/>
        <v>0</v>
      </c>
      <c r="L450" s="376">
        <f t="shared" si="229"/>
        <v>0</v>
      </c>
      <c r="M450" s="376">
        <f t="shared" si="229"/>
        <v>25568196</v>
      </c>
      <c r="N450" s="376">
        <f t="shared" si="229"/>
        <v>0</v>
      </c>
      <c r="O450" s="131">
        <f t="shared" si="217"/>
        <v>25568196</v>
      </c>
      <c r="P450" s="188"/>
      <c r="Q450" s="188"/>
      <c r="R450" s="188"/>
      <c r="S450" s="188"/>
      <c r="T450" s="188"/>
      <c r="U450" s="188"/>
      <c r="V450" s="188"/>
      <c r="W450" s="188"/>
      <c r="X450" s="188"/>
      <c r="Y450" s="188"/>
      <c r="Z450" s="188"/>
      <c r="AA450" s="188"/>
      <c r="AB450" s="188"/>
      <c r="AC450" s="188"/>
      <c r="AD450" s="188"/>
      <c r="AE450" s="188"/>
      <c r="AF450" s="188"/>
      <c r="AG450" s="188"/>
      <c r="AH450" s="188"/>
      <c r="AI450" s="188"/>
      <c r="AJ450" s="188"/>
      <c r="AK450" s="188"/>
      <c r="AL450" s="188"/>
      <c r="AM450" s="188"/>
      <c r="AN450" s="188"/>
      <c r="AO450" s="188"/>
      <c r="AP450" s="188"/>
      <c r="AQ450" s="188"/>
      <c r="AR450" s="188"/>
      <c r="AS450" s="188"/>
      <c r="AT450" s="188"/>
      <c r="AU450" s="188"/>
      <c r="AV450" s="188"/>
      <c r="AW450" s="188"/>
      <c r="AX450" s="188"/>
      <c r="AY450" s="188"/>
      <c r="AZ450" s="188"/>
      <c r="BA450" s="188"/>
      <c r="BB450" s="188"/>
      <c r="BC450" s="188"/>
      <c r="BD450" s="188"/>
      <c r="BE450" s="188"/>
      <c r="BF450" s="188"/>
      <c r="BG450" s="188"/>
      <c r="BH450" s="188"/>
      <c r="BI450" s="188"/>
      <c r="BJ450" s="188"/>
      <c r="BK450" s="188"/>
      <c r="BL450" s="188"/>
      <c r="BM450" s="188"/>
      <c r="BN450" s="188"/>
      <c r="BO450" s="188"/>
      <c r="BP450" s="188"/>
      <c r="BQ450" s="188"/>
      <c r="BR450" s="188"/>
      <c r="BS450" s="188"/>
      <c r="BT450" s="188"/>
      <c r="BU450" s="188"/>
      <c r="BV450" s="188"/>
    </row>
    <row r="451" spans="1:74" s="189" customFormat="1" ht="28.5" x14ac:dyDescent="0.2">
      <c r="A451" s="97" t="s">
        <v>2701</v>
      </c>
      <c r="B451" s="98" t="s">
        <v>2702</v>
      </c>
      <c r="C451" s="118"/>
      <c r="D451" s="118"/>
      <c r="E451" s="118"/>
      <c r="F451" s="118"/>
      <c r="G451" s="118"/>
      <c r="H451" s="118"/>
      <c r="I451" s="118"/>
      <c r="J451" s="118"/>
      <c r="K451" s="118"/>
      <c r="L451" s="118"/>
      <c r="M451" s="118">
        <v>25568196</v>
      </c>
      <c r="N451" s="118"/>
      <c r="O451" s="131">
        <f t="shared" si="217"/>
        <v>25568196</v>
      </c>
      <c r="P451" s="188"/>
      <c r="Q451" s="188"/>
      <c r="R451" s="188"/>
      <c r="S451" s="188"/>
      <c r="T451" s="188"/>
      <c r="U451" s="188"/>
      <c r="V451" s="188"/>
      <c r="W451" s="188"/>
      <c r="X451" s="188"/>
      <c r="Y451" s="188"/>
      <c r="Z451" s="188"/>
      <c r="AA451" s="188"/>
      <c r="AB451" s="188"/>
      <c r="AC451" s="188"/>
      <c r="AD451" s="188"/>
      <c r="AE451" s="188"/>
      <c r="AF451" s="188"/>
      <c r="AG451" s="188"/>
      <c r="AH451" s="188"/>
      <c r="AI451" s="188"/>
      <c r="AJ451" s="188"/>
      <c r="AK451" s="188"/>
      <c r="AL451" s="188"/>
      <c r="AM451" s="188"/>
      <c r="AN451" s="188"/>
      <c r="AO451" s="188"/>
      <c r="AP451" s="188"/>
      <c r="AQ451" s="188"/>
      <c r="AR451" s="188"/>
      <c r="AS451" s="188"/>
      <c r="AT451" s="188"/>
      <c r="AU451" s="188"/>
      <c r="AV451" s="188"/>
      <c r="AW451" s="188"/>
      <c r="AX451" s="188"/>
      <c r="AY451" s="188"/>
      <c r="AZ451" s="188"/>
      <c r="BA451" s="188"/>
      <c r="BB451" s="188"/>
      <c r="BC451" s="188"/>
      <c r="BD451" s="188"/>
      <c r="BE451" s="188"/>
      <c r="BF451" s="188"/>
      <c r="BG451" s="188"/>
      <c r="BH451" s="188"/>
      <c r="BI451" s="188"/>
      <c r="BJ451" s="188"/>
      <c r="BK451" s="188"/>
      <c r="BL451" s="188"/>
      <c r="BM451" s="188"/>
      <c r="BN451" s="188"/>
      <c r="BO451" s="188"/>
      <c r="BP451" s="188"/>
      <c r="BQ451" s="188"/>
      <c r="BR451" s="188"/>
      <c r="BS451" s="188"/>
      <c r="BT451" s="188"/>
      <c r="BU451" s="188"/>
      <c r="BV451" s="188"/>
    </row>
    <row r="452" spans="1:74" s="189" customFormat="1" ht="31.5" x14ac:dyDescent="0.2">
      <c r="A452" s="110" t="s">
        <v>2933</v>
      </c>
      <c r="B452" s="106" t="s">
        <v>2934</v>
      </c>
      <c r="C452" s="376">
        <f>SUM(C453)</f>
        <v>0</v>
      </c>
      <c r="D452" s="376">
        <f t="shared" ref="D452:N452" si="230">SUM(D453)</f>
        <v>0</v>
      </c>
      <c r="E452" s="376">
        <f t="shared" si="230"/>
        <v>0</v>
      </c>
      <c r="F452" s="376">
        <f t="shared" si="230"/>
        <v>0</v>
      </c>
      <c r="G452" s="376">
        <f t="shared" si="230"/>
        <v>0</v>
      </c>
      <c r="H452" s="376">
        <f t="shared" si="230"/>
        <v>0</v>
      </c>
      <c r="I452" s="376">
        <f t="shared" si="230"/>
        <v>0</v>
      </c>
      <c r="J452" s="376">
        <f t="shared" si="230"/>
        <v>0</v>
      </c>
      <c r="K452" s="376">
        <f t="shared" si="230"/>
        <v>0</v>
      </c>
      <c r="L452" s="376">
        <f t="shared" si="230"/>
        <v>0</v>
      </c>
      <c r="M452" s="376">
        <f t="shared" si="230"/>
        <v>11767886</v>
      </c>
      <c r="N452" s="376">
        <f t="shared" si="230"/>
        <v>0</v>
      </c>
      <c r="O452" s="131">
        <f t="shared" si="217"/>
        <v>11767886</v>
      </c>
      <c r="P452" s="188"/>
      <c r="Q452" s="188"/>
      <c r="R452" s="188"/>
      <c r="S452" s="188"/>
      <c r="T452" s="188"/>
      <c r="U452" s="188"/>
      <c r="V452" s="188"/>
      <c r="W452" s="188"/>
      <c r="X452" s="188"/>
      <c r="Y452" s="188"/>
      <c r="Z452" s="188"/>
      <c r="AA452" s="188"/>
      <c r="AB452" s="188"/>
      <c r="AC452" s="188"/>
      <c r="AD452" s="188"/>
      <c r="AE452" s="188"/>
      <c r="AF452" s="188"/>
      <c r="AG452" s="188"/>
      <c r="AH452" s="188"/>
      <c r="AI452" s="188"/>
      <c r="AJ452" s="188"/>
      <c r="AK452" s="188"/>
      <c r="AL452" s="188"/>
      <c r="AM452" s="188"/>
      <c r="AN452" s="188"/>
      <c r="AO452" s="188"/>
      <c r="AP452" s="188"/>
      <c r="AQ452" s="188"/>
      <c r="AR452" s="188"/>
      <c r="AS452" s="188"/>
      <c r="AT452" s="188"/>
      <c r="AU452" s="188"/>
      <c r="AV452" s="188"/>
      <c r="AW452" s="188"/>
      <c r="AX452" s="188"/>
      <c r="AY452" s="188"/>
      <c r="AZ452" s="188"/>
      <c r="BA452" s="188"/>
      <c r="BB452" s="188"/>
      <c r="BC452" s="188"/>
      <c r="BD452" s="188"/>
      <c r="BE452" s="188"/>
      <c r="BF452" s="188"/>
      <c r="BG452" s="188"/>
      <c r="BH452" s="188"/>
      <c r="BI452" s="188"/>
      <c r="BJ452" s="188"/>
      <c r="BK452" s="188"/>
      <c r="BL452" s="188"/>
      <c r="BM452" s="188"/>
      <c r="BN452" s="188"/>
      <c r="BO452" s="188"/>
      <c r="BP452" s="188"/>
      <c r="BQ452" s="188"/>
      <c r="BR452" s="188"/>
      <c r="BS452" s="188"/>
      <c r="BT452" s="188"/>
      <c r="BU452" s="188"/>
      <c r="BV452" s="188"/>
    </row>
    <row r="453" spans="1:74" s="189" customFormat="1" ht="28.5" x14ac:dyDescent="0.2">
      <c r="A453" s="97" t="s">
        <v>2703</v>
      </c>
      <c r="B453" s="98" t="s">
        <v>2704</v>
      </c>
      <c r="C453" s="118"/>
      <c r="D453" s="118"/>
      <c r="E453" s="118"/>
      <c r="F453" s="118"/>
      <c r="G453" s="118"/>
      <c r="H453" s="118"/>
      <c r="I453" s="118"/>
      <c r="J453" s="118"/>
      <c r="K453" s="118"/>
      <c r="L453" s="118"/>
      <c r="M453" s="118">
        <v>11767886</v>
      </c>
      <c r="N453" s="118"/>
      <c r="O453" s="131">
        <f t="shared" si="217"/>
        <v>11767886</v>
      </c>
      <c r="P453" s="188"/>
      <c r="Q453" s="188"/>
      <c r="R453" s="188"/>
      <c r="S453" s="188"/>
      <c r="T453" s="188"/>
      <c r="U453" s="188"/>
      <c r="V453" s="188"/>
      <c r="W453" s="188"/>
      <c r="X453" s="188"/>
      <c r="Y453" s="188"/>
      <c r="Z453" s="188"/>
      <c r="AA453" s="188"/>
      <c r="AB453" s="188"/>
      <c r="AC453" s="188"/>
      <c r="AD453" s="188"/>
      <c r="AE453" s="188"/>
      <c r="AF453" s="188"/>
      <c r="AG453" s="188"/>
      <c r="AH453" s="188"/>
      <c r="AI453" s="188"/>
      <c r="AJ453" s="188"/>
      <c r="AK453" s="188"/>
      <c r="AL453" s="188"/>
      <c r="AM453" s="188"/>
      <c r="AN453" s="188"/>
      <c r="AO453" s="188"/>
      <c r="AP453" s="188"/>
      <c r="AQ453" s="188"/>
      <c r="AR453" s="188"/>
      <c r="AS453" s="188"/>
      <c r="AT453" s="188"/>
      <c r="AU453" s="188"/>
      <c r="AV453" s="188"/>
      <c r="AW453" s="188"/>
      <c r="AX453" s="188"/>
      <c r="AY453" s="188"/>
      <c r="AZ453" s="188"/>
      <c r="BA453" s="188"/>
      <c r="BB453" s="188"/>
      <c r="BC453" s="188"/>
      <c r="BD453" s="188"/>
      <c r="BE453" s="188"/>
      <c r="BF453" s="188"/>
      <c r="BG453" s="188"/>
      <c r="BH453" s="188"/>
      <c r="BI453" s="188"/>
      <c r="BJ453" s="188"/>
      <c r="BK453" s="188"/>
      <c r="BL453" s="188"/>
      <c r="BM453" s="188"/>
      <c r="BN453" s="188"/>
      <c r="BO453" s="188"/>
      <c r="BP453" s="188"/>
      <c r="BQ453" s="188"/>
      <c r="BR453" s="188"/>
      <c r="BS453" s="188"/>
      <c r="BT453" s="188"/>
      <c r="BU453" s="188"/>
      <c r="BV453" s="188"/>
    </row>
    <row r="454" spans="1:74" s="189" customFormat="1" ht="31.5" x14ac:dyDescent="0.2">
      <c r="A454" s="110" t="s">
        <v>2935</v>
      </c>
      <c r="B454" s="106" t="s">
        <v>2936</v>
      </c>
      <c r="C454" s="376">
        <f>SUM(C455)</f>
        <v>0</v>
      </c>
      <c r="D454" s="376">
        <f t="shared" ref="D454:N454" si="231">SUM(D455)</f>
        <v>0</v>
      </c>
      <c r="E454" s="376">
        <f t="shared" si="231"/>
        <v>0</v>
      </c>
      <c r="F454" s="376">
        <f t="shared" si="231"/>
        <v>0</v>
      </c>
      <c r="G454" s="376">
        <f t="shared" si="231"/>
        <v>0</v>
      </c>
      <c r="H454" s="376">
        <f t="shared" si="231"/>
        <v>0</v>
      </c>
      <c r="I454" s="376">
        <f t="shared" si="231"/>
        <v>0</v>
      </c>
      <c r="J454" s="376">
        <f t="shared" si="231"/>
        <v>0</v>
      </c>
      <c r="K454" s="376">
        <f t="shared" si="231"/>
        <v>0</v>
      </c>
      <c r="L454" s="376">
        <f t="shared" si="231"/>
        <v>0</v>
      </c>
      <c r="M454" s="376">
        <f t="shared" si="231"/>
        <v>30910691</v>
      </c>
      <c r="N454" s="376">
        <f t="shared" si="231"/>
        <v>0</v>
      </c>
      <c r="O454" s="131">
        <f t="shared" si="217"/>
        <v>30910691</v>
      </c>
      <c r="P454" s="188"/>
      <c r="Q454" s="188"/>
      <c r="R454" s="188"/>
      <c r="S454" s="188"/>
      <c r="T454" s="188"/>
      <c r="U454" s="188"/>
      <c r="V454" s="188"/>
      <c r="W454" s="188"/>
      <c r="X454" s="188"/>
      <c r="Y454" s="188"/>
      <c r="Z454" s="188"/>
      <c r="AA454" s="188"/>
      <c r="AB454" s="188"/>
      <c r="AC454" s="188"/>
      <c r="AD454" s="188"/>
      <c r="AE454" s="188"/>
      <c r="AF454" s="188"/>
      <c r="AG454" s="188"/>
      <c r="AH454" s="188"/>
      <c r="AI454" s="188"/>
      <c r="AJ454" s="188"/>
      <c r="AK454" s="188"/>
      <c r="AL454" s="188"/>
      <c r="AM454" s="188"/>
      <c r="AN454" s="188"/>
      <c r="AO454" s="188"/>
      <c r="AP454" s="188"/>
      <c r="AQ454" s="188"/>
      <c r="AR454" s="188"/>
      <c r="AS454" s="188"/>
      <c r="AT454" s="188"/>
      <c r="AU454" s="188"/>
      <c r="AV454" s="188"/>
      <c r="AW454" s="188"/>
      <c r="AX454" s="188"/>
      <c r="AY454" s="188"/>
      <c r="AZ454" s="188"/>
      <c r="BA454" s="188"/>
      <c r="BB454" s="188"/>
      <c r="BC454" s="188"/>
      <c r="BD454" s="188"/>
      <c r="BE454" s="188"/>
      <c r="BF454" s="188"/>
      <c r="BG454" s="188"/>
      <c r="BH454" s="188"/>
      <c r="BI454" s="188"/>
      <c r="BJ454" s="188"/>
      <c r="BK454" s="188"/>
      <c r="BL454" s="188"/>
      <c r="BM454" s="188"/>
      <c r="BN454" s="188"/>
      <c r="BO454" s="188"/>
      <c r="BP454" s="188"/>
      <c r="BQ454" s="188"/>
      <c r="BR454" s="188"/>
      <c r="BS454" s="188"/>
      <c r="BT454" s="188"/>
      <c r="BU454" s="188"/>
      <c r="BV454" s="188"/>
    </row>
    <row r="455" spans="1:74" s="189" customFormat="1" ht="28.5" x14ac:dyDescent="0.2">
      <c r="A455" s="97" t="s">
        <v>2705</v>
      </c>
      <c r="B455" s="98" t="s">
        <v>2706</v>
      </c>
      <c r="C455" s="118"/>
      <c r="D455" s="118"/>
      <c r="E455" s="118"/>
      <c r="F455" s="118"/>
      <c r="G455" s="118"/>
      <c r="H455" s="118"/>
      <c r="I455" s="118"/>
      <c r="J455" s="118"/>
      <c r="K455" s="118"/>
      <c r="L455" s="118"/>
      <c r="M455" s="118">
        <v>30910691</v>
      </c>
      <c r="N455" s="118"/>
      <c r="O455" s="131">
        <f t="shared" si="217"/>
        <v>30910691</v>
      </c>
      <c r="P455" s="188"/>
      <c r="Q455" s="188"/>
      <c r="R455" s="188"/>
      <c r="S455" s="188"/>
      <c r="T455" s="188"/>
      <c r="U455" s="188"/>
      <c r="V455" s="188"/>
      <c r="W455" s="188"/>
      <c r="X455" s="188"/>
      <c r="Y455" s="188"/>
      <c r="Z455" s="188"/>
      <c r="AA455" s="188"/>
      <c r="AB455" s="188"/>
      <c r="AC455" s="188"/>
      <c r="AD455" s="188"/>
      <c r="AE455" s="188"/>
      <c r="AF455" s="188"/>
      <c r="AG455" s="188"/>
      <c r="AH455" s="188"/>
      <c r="AI455" s="188"/>
      <c r="AJ455" s="188"/>
      <c r="AK455" s="188"/>
      <c r="AL455" s="188"/>
      <c r="AM455" s="188"/>
      <c r="AN455" s="188"/>
      <c r="AO455" s="188"/>
      <c r="AP455" s="188"/>
      <c r="AQ455" s="188"/>
      <c r="AR455" s="188"/>
      <c r="AS455" s="188"/>
      <c r="AT455" s="188"/>
      <c r="AU455" s="188"/>
      <c r="AV455" s="188"/>
      <c r="AW455" s="188"/>
      <c r="AX455" s="188"/>
      <c r="AY455" s="188"/>
      <c r="AZ455" s="188"/>
      <c r="BA455" s="188"/>
      <c r="BB455" s="188"/>
      <c r="BC455" s="188"/>
      <c r="BD455" s="188"/>
      <c r="BE455" s="188"/>
      <c r="BF455" s="188"/>
      <c r="BG455" s="188"/>
      <c r="BH455" s="188"/>
      <c r="BI455" s="188"/>
      <c r="BJ455" s="188"/>
      <c r="BK455" s="188"/>
      <c r="BL455" s="188"/>
      <c r="BM455" s="188"/>
      <c r="BN455" s="188"/>
      <c r="BO455" s="188"/>
      <c r="BP455" s="188"/>
      <c r="BQ455" s="188"/>
      <c r="BR455" s="188"/>
      <c r="BS455" s="188"/>
      <c r="BT455" s="188"/>
      <c r="BU455" s="188"/>
      <c r="BV455" s="188"/>
    </row>
    <row r="456" spans="1:74" s="189" customFormat="1" ht="31.5" x14ac:dyDescent="0.2">
      <c r="A456" s="110" t="s">
        <v>2938</v>
      </c>
      <c r="B456" s="106" t="s">
        <v>2937</v>
      </c>
      <c r="C456" s="376">
        <f>SUM(C457:C458)</f>
        <v>0</v>
      </c>
      <c r="D456" s="376">
        <f t="shared" ref="D456:N456" si="232">SUM(D457:D458)</f>
        <v>0</v>
      </c>
      <c r="E456" s="376">
        <f t="shared" si="232"/>
        <v>0</v>
      </c>
      <c r="F456" s="376">
        <f t="shared" si="232"/>
        <v>0</v>
      </c>
      <c r="G456" s="376">
        <f t="shared" si="232"/>
        <v>0</v>
      </c>
      <c r="H456" s="376">
        <f t="shared" si="232"/>
        <v>0</v>
      </c>
      <c r="I456" s="376">
        <f t="shared" si="232"/>
        <v>0</v>
      </c>
      <c r="J456" s="376">
        <f t="shared" si="232"/>
        <v>0</v>
      </c>
      <c r="K456" s="376">
        <f t="shared" si="232"/>
        <v>0</v>
      </c>
      <c r="L456" s="376">
        <f t="shared" si="232"/>
        <v>0</v>
      </c>
      <c r="M456" s="376">
        <f t="shared" si="232"/>
        <v>60759596</v>
      </c>
      <c r="N456" s="376">
        <f t="shared" si="232"/>
        <v>0</v>
      </c>
      <c r="O456" s="131">
        <f t="shared" si="217"/>
        <v>60759596</v>
      </c>
      <c r="P456" s="188"/>
      <c r="Q456" s="188"/>
      <c r="R456" s="188"/>
      <c r="S456" s="188"/>
      <c r="T456" s="188"/>
      <c r="U456" s="188"/>
      <c r="V456" s="188"/>
      <c r="W456" s="188"/>
      <c r="X456" s="188"/>
      <c r="Y456" s="188"/>
      <c r="Z456" s="188"/>
      <c r="AA456" s="188"/>
      <c r="AB456" s="188"/>
      <c r="AC456" s="188"/>
      <c r="AD456" s="188"/>
      <c r="AE456" s="188"/>
      <c r="AF456" s="188"/>
      <c r="AG456" s="188"/>
      <c r="AH456" s="188"/>
      <c r="AI456" s="188"/>
      <c r="AJ456" s="188"/>
      <c r="AK456" s="188"/>
      <c r="AL456" s="188"/>
      <c r="AM456" s="188"/>
      <c r="AN456" s="188"/>
      <c r="AO456" s="188"/>
      <c r="AP456" s="188"/>
      <c r="AQ456" s="188"/>
      <c r="AR456" s="188"/>
      <c r="AS456" s="188"/>
      <c r="AT456" s="188"/>
      <c r="AU456" s="188"/>
      <c r="AV456" s="188"/>
      <c r="AW456" s="188"/>
      <c r="AX456" s="188"/>
      <c r="AY456" s="188"/>
      <c r="AZ456" s="188"/>
      <c r="BA456" s="188"/>
      <c r="BB456" s="188"/>
      <c r="BC456" s="188"/>
      <c r="BD456" s="188"/>
      <c r="BE456" s="188"/>
      <c r="BF456" s="188"/>
      <c r="BG456" s="188"/>
      <c r="BH456" s="188"/>
      <c r="BI456" s="188"/>
      <c r="BJ456" s="188"/>
      <c r="BK456" s="188"/>
      <c r="BL456" s="188"/>
      <c r="BM456" s="188"/>
      <c r="BN456" s="188"/>
      <c r="BO456" s="188"/>
      <c r="BP456" s="188"/>
      <c r="BQ456" s="188"/>
      <c r="BR456" s="188"/>
      <c r="BS456" s="188"/>
      <c r="BT456" s="188"/>
      <c r="BU456" s="188"/>
      <c r="BV456" s="188"/>
    </row>
    <row r="457" spans="1:74" s="189" customFormat="1" ht="28.5" x14ac:dyDescent="0.2">
      <c r="A457" s="97" t="s">
        <v>2707</v>
      </c>
      <c r="B457" s="98" t="s">
        <v>2708</v>
      </c>
      <c r="C457" s="118"/>
      <c r="D457" s="118"/>
      <c r="E457" s="118"/>
      <c r="F457" s="118"/>
      <c r="G457" s="118"/>
      <c r="H457" s="118"/>
      <c r="I457" s="118"/>
      <c r="J457" s="118"/>
      <c r="K457" s="118"/>
      <c r="L457" s="118"/>
      <c r="M457" s="118">
        <v>19293812.600000001</v>
      </c>
      <c r="N457" s="118"/>
      <c r="O457" s="131">
        <f t="shared" si="217"/>
        <v>19293812.600000001</v>
      </c>
      <c r="P457" s="188"/>
      <c r="Q457" s="188"/>
      <c r="R457" s="188"/>
      <c r="S457" s="188"/>
      <c r="T457" s="188"/>
      <c r="U457" s="188"/>
      <c r="V457" s="188"/>
      <c r="W457" s="188"/>
      <c r="X457" s="188"/>
      <c r="Y457" s="188"/>
      <c r="Z457" s="188"/>
      <c r="AA457" s="188"/>
      <c r="AB457" s="188"/>
      <c r="AC457" s="188"/>
      <c r="AD457" s="188"/>
      <c r="AE457" s="188"/>
      <c r="AF457" s="188"/>
      <c r="AG457" s="188"/>
      <c r="AH457" s="188"/>
      <c r="AI457" s="188"/>
      <c r="AJ457" s="188"/>
      <c r="AK457" s="188"/>
      <c r="AL457" s="188"/>
      <c r="AM457" s="188"/>
      <c r="AN457" s="188"/>
      <c r="AO457" s="188"/>
      <c r="AP457" s="188"/>
      <c r="AQ457" s="188"/>
      <c r="AR457" s="188"/>
      <c r="AS457" s="188"/>
      <c r="AT457" s="188"/>
      <c r="AU457" s="188"/>
      <c r="AV457" s="188"/>
      <c r="AW457" s="188"/>
      <c r="AX457" s="188"/>
      <c r="AY457" s="188"/>
      <c r="AZ457" s="188"/>
      <c r="BA457" s="188"/>
      <c r="BB457" s="188"/>
      <c r="BC457" s="188"/>
      <c r="BD457" s="188"/>
      <c r="BE457" s="188"/>
      <c r="BF457" s="188"/>
      <c r="BG457" s="188"/>
      <c r="BH457" s="188"/>
      <c r="BI457" s="188"/>
      <c r="BJ457" s="188"/>
      <c r="BK457" s="188"/>
      <c r="BL457" s="188"/>
      <c r="BM457" s="188"/>
      <c r="BN457" s="188"/>
      <c r="BO457" s="188"/>
      <c r="BP457" s="188"/>
      <c r="BQ457" s="188"/>
      <c r="BR457" s="188"/>
      <c r="BS457" s="188"/>
      <c r="BT457" s="188"/>
      <c r="BU457" s="188"/>
      <c r="BV457" s="188"/>
    </row>
    <row r="458" spans="1:74" s="189" customFormat="1" ht="28.5" x14ac:dyDescent="0.2">
      <c r="A458" s="97" t="s">
        <v>2709</v>
      </c>
      <c r="B458" s="98" t="s">
        <v>2710</v>
      </c>
      <c r="C458" s="118"/>
      <c r="D458" s="118"/>
      <c r="E458" s="118"/>
      <c r="F458" s="118"/>
      <c r="G458" s="118"/>
      <c r="H458" s="118"/>
      <c r="I458" s="118"/>
      <c r="J458" s="118"/>
      <c r="K458" s="118"/>
      <c r="L458" s="118"/>
      <c r="M458" s="118">
        <v>41465783.399999999</v>
      </c>
      <c r="N458" s="118"/>
      <c r="O458" s="131">
        <f t="shared" si="217"/>
        <v>41465783.399999999</v>
      </c>
      <c r="P458" s="188"/>
      <c r="Q458" s="188"/>
      <c r="R458" s="188"/>
      <c r="S458" s="188"/>
      <c r="T458" s="188"/>
      <c r="U458" s="188"/>
      <c r="V458" s="188"/>
      <c r="W458" s="188"/>
      <c r="X458" s="188"/>
      <c r="Y458" s="188"/>
      <c r="Z458" s="188"/>
      <c r="AA458" s="188"/>
      <c r="AB458" s="188"/>
      <c r="AC458" s="188"/>
      <c r="AD458" s="188"/>
      <c r="AE458" s="188"/>
      <c r="AF458" s="188"/>
      <c r="AG458" s="188"/>
      <c r="AH458" s="188"/>
      <c r="AI458" s="188"/>
      <c r="AJ458" s="188"/>
      <c r="AK458" s="188"/>
      <c r="AL458" s="188"/>
      <c r="AM458" s="188"/>
      <c r="AN458" s="188"/>
      <c r="AO458" s="188"/>
      <c r="AP458" s="188"/>
      <c r="AQ458" s="188"/>
      <c r="AR458" s="188"/>
      <c r="AS458" s="188"/>
      <c r="AT458" s="188"/>
      <c r="AU458" s="188"/>
      <c r="AV458" s="188"/>
      <c r="AW458" s="188"/>
      <c r="AX458" s="188"/>
      <c r="AY458" s="188"/>
      <c r="AZ458" s="188"/>
      <c r="BA458" s="188"/>
      <c r="BB458" s="188"/>
      <c r="BC458" s="188"/>
      <c r="BD458" s="188"/>
      <c r="BE458" s="188"/>
      <c r="BF458" s="188"/>
      <c r="BG458" s="188"/>
      <c r="BH458" s="188"/>
      <c r="BI458" s="188"/>
      <c r="BJ458" s="188"/>
      <c r="BK458" s="188"/>
      <c r="BL458" s="188"/>
      <c r="BM458" s="188"/>
      <c r="BN458" s="188"/>
      <c r="BO458" s="188"/>
      <c r="BP458" s="188"/>
      <c r="BQ458" s="188"/>
      <c r="BR458" s="188"/>
      <c r="BS458" s="188"/>
      <c r="BT458" s="188"/>
      <c r="BU458" s="188"/>
      <c r="BV458" s="188"/>
    </row>
    <row r="459" spans="1:74" s="189" customFormat="1" ht="31.5" x14ac:dyDescent="0.2">
      <c r="A459" s="110" t="s">
        <v>2939</v>
      </c>
      <c r="B459" s="106" t="s">
        <v>2940</v>
      </c>
      <c r="C459" s="376">
        <f>SUM(C460)</f>
        <v>0</v>
      </c>
      <c r="D459" s="376">
        <f t="shared" ref="D459:N459" si="233">SUM(D460)</f>
        <v>0</v>
      </c>
      <c r="E459" s="376">
        <f t="shared" si="233"/>
        <v>0</v>
      </c>
      <c r="F459" s="376">
        <f t="shared" si="233"/>
        <v>0</v>
      </c>
      <c r="G459" s="376">
        <f t="shared" si="233"/>
        <v>0</v>
      </c>
      <c r="H459" s="376">
        <f t="shared" si="233"/>
        <v>0</v>
      </c>
      <c r="I459" s="376">
        <f t="shared" si="233"/>
        <v>0</v>
      </c>
      <c r="J459" s="376">
        <f t="shared" si="233"/>
        <v>0</v>
      </c>
      <c r="K459" s="376">
        <f t="shared" si="233"/>
        <v>0</v>
      </c>
      <c r="L459" s="376">
        <f t="shared" si="233"/>
        <v>0</v>
      </c>
      <c r="M459" s="376">
        <f t="shared" si="233"/>
        <v>10266534</v>
      </c>
      <c r="N459" s="376">
        <f t="shared" si="233"/>
        <v>0</v>
      </c>
      <c r="O459" s="131">
        <f t="shared" si="217"/>
        <v>10266534</v>
      </c>
      <c r="P459" s="188"/>
      <c r="Q459" s="188"/>
      <c r="R459" s="188"/>
      <c r="S459" s="188"/>
      <c r="T459" s="188"/>
      <c r="U459" s="188"/>
      <c r="V459" s="188"/>
      <c r="W459" s="188"/>
      <c r="X459" s="188"/>
      <c r="Y459" s="188"/>
      <c r="Z459" s="188"/>
      <c r="AA459" s="188"/>
      <c r="AB459" s="188"/>
      <c r="AC459" s="188"/>
      <c r="AD459" s="188"/>
      <c r="AE459" s="188"/>
      <c r="AF459" s="188"/>
      <c r="AG459" s="188"/>
      <c r="AH459" s="188"/>
      <c r="AI459" s="188"/>
      <c r="AJ459" s="188"/>
      <c r="AK459" s="188"/>
      <c r="AL459" s="188"/>
      <c r="AM459" s="188"/>
      <c r="AN459" s="188"/>
      <c r="AO459" s="188"/>
      <c r="AP459" s="188"/>
      <c r="AQ459" s="188"/>
      <c r="AR459" s="188"/>
      <c r="AS459" s="188"/>
      <c r="AT459" s="188"/>
      <c r="AU459" s="188"/>
      <c r="AV459" s="188"/>
      <c r="AW459" s="188"/>
      <c r="AX459" s="188"/>
      <c r="AY459" s="188"/>
      <c r="AZ459" s="188"/>
      <c r="BA459" s="188"/>
      <c r="BB459" s="188"/>
      <c r="BC459" s="188"/>
      <c r="BD459" s="188"/>
      <c r="BE459" s="188"/>
      <c r="BF459" s="188"/>
      <c r="BG459" s="188"/>
      <c r="BH459" s="188"/>
      <c r="BI459" s="188"/>
      <c r="BJ459" s="188"/>
      <c r="BK459" s="188"/>
      <c r="BL459" s="188"/>
      <c r="BM459" s="188"/>
      <c r="BN459" s="188"/>
      <c r="BO459" s="188"/>
      <c r="BP459" s="188"/>
      <c r="BQ459" s="188"/>
      <c r="BR459" s="188"/>
      <c r="BS459" s="188"/>
      <c r="BT459" s="188"/>
      <c r="BU459" s="188"/>
      <c r="BV459" s="188"/>
    </row>
    <row r="460" spans="1:74" s="189" customFormat="1" ht="28.5" x14ac:dyDescent="0.2">
      <c r="A460" s="97" t="s">
        <v>2711</v>
      </c>
      <c r="B460" s="98" t="s">
        <v>2712</v>
      </c>
      <c r="C460" s="118"/>
      <c r="D460" s="118"/>
      <c r="E460" s="118"/>
      <c r="F460" s="118"/>
      <c r="G460" s="118"/>
      <c r="H460" s="118"/>
      <c r="I460" s="118"/>
      <c r="J460" s="118"/>
      <c r="K460" s="118"/>
      <c r="L460" s="118"/>
      <c r="M460" s="118">
        <v>10266534</v>
      </c>
      <c r="N460" s="118"/>
      <c r="O460" s="131">
        <f t="shared" si="217"/>
        <v>10266534</v>
      </c>
      <c r="P460" s="188"/>
      <c r="Q460" s="188"/>
      <c r="R460" s="188"/>
      <c r="S460" s="188"/>
      <c r="T460" s="188"/>
      <c r="U460" s="188"/>
      <c r="V460" s="188"/>
      <c r="W460" s="188"/>
      <c r="X460" s="188"/>
      <c r="Y460" s="188"/>
      <c r="Z460" s="188"/>
      <c r="AA460" s="188"/>
      <c r="AB460" s="188"/>
      <c r="AC460" s="188"/>
      <c r="AD460" s="188"/>
      <c r="AE460" s="188"/>
      <c r="AF460" s="188"/>
      <c r="AG460" s="188"/>
      <c r="AH460" s="188"/>
      <c r="AI460" s="188"/>
      <c r="AJ460" s="188"/>
      <c r="AK460" s="188"/>
      <c r="AL460" s="188"/>
      <c r="AM460" s="188"/>
      <c r="AN460" s="188"/>
      <c r="AO460" s="188"/>
      <c r="AP460" s="188"/>
      <c r="AQ460" s="188"/>
      <c r="AR460" s="188"/>
      <c r="AS460" s="188"/>
      <c r="AT460" s="188"/>
      <c r="AU460" s="188"/>
      <c r="AV460" s="188"/>
      <c r="AW460" s="188"/>
      <c r="AX460" s="188"/>
      <c r="AY460" s="188"/>
      <c r="AZ460" s="188"/>
      <c r="BA460" s="188"/>
      <c r="BB460" s="188"/>
      <c r="BC460" s="188"/>
      <c r="BD460" s="188"/>
      <c r="BE460" s="188"/>
      <c r="BF460" s="188"/>
      <c r="BG460" s="188"/>
      <c r="BH460" s="188"/>
      <c r="BI460" s="188"/>
      <c r="BJ460" s="188"/>
      <c r="BK460" s="188"/>
      <c r="BL460" s="188"/>
      <c r="BM460" s="188"/>
      <c r="BN460" s="188"/>
      <c r="BO460" s="188"/>
      <c r="BP460" s="188"/>
      <c r="BQ460" s="188"/>
      <c r="BR460" s="188"/>
      <c r="BS460" s="188"/>
      <c r="BT460" s="188"/>
      <c r="BU460" s="188"/>
      <c r="BV460" s="188"/>
    </row>
    <row r="461" spans="1:74" s="189" customFormat="1" ht="31.5" x14ac:dyDescent="0.2">
      <c r="A461" s="110" t="s">
        <v>2941</v>
      </c>
      <c r="B461" s="106" t="s">
        <v>2942</v>
      </c>
      <c r="C461" s="376">
        <f>SUM(C462)</f>
        <v>0</v>
      </c>
      <c r="D461" s="376">
        <f t="shared" ref="D461:N461" si="234">SUM(D462)</f>
        <v>0</v>
      </c>
      <c r="E461" s="376">
        <f t="shared" si="234"/>
        <v>0</v>
      </c>
      <c r="F461" s="376">
        <f t="shared" si="234"/>
        <v>0</v>
      </c>
      <c r="G461" s="376">
        <f t="shared" si="234"/>
        <v>0</v>
      </c>
      <c r="H461" s="376">
        <f t="shared" si="234"/>
        <v>0</v>
      </c>
      <c r="I461" s="376">
        <f t="shared" si="234"/>
        <v>0</v>
      </c>
      <c r="J461" s="376">
        <f t="shared" si="234"/>
        <v>0</v>
      </c>
      <c r="K461" s="376">
        <f t="shared" si="234"/>
        <v>0</v>
      </c>
      <c r="L461" s="376">
        <f t="shared" si="234"/>
        <v>0</v>
      </c>
      <c r="M461" s="376">
        <f t="shared" si="234"/>
        <v>13130655.550000001</v>
      </c>
      <c r="N461" s="376">
        <f t="shared" si="234"/>
        <v>0</v>
      </c>
      <c r="O461" s="131">
        <f t="shared" si="217"/>
        <v>13130655.550000001</v>
      </c>
      <c r="P461" s="188"/>
      <c r="Q461" s="188"/>
      <c r="R461" s="188"/>
      <c r="S461" s="188"/>
      <c r="T461" s="188"/>
      <c r="U461" s="188"/>
      <c r="V461" s="188"/>
      <c r="W461" s="188"/>
      <c r="X461" s="188"/>
      <c r="Y461" s="188"/>
      <c r="Z461" s="188"/>
      <c r="AA461" s="188"/>
      <c r="AB461" s="188"/>
      <c r="AC461" s="188"/>
      <c r="AD461" s="188"/>
      <c r="AE461" s="188"/>
      <c r="AF461" s="188"/>
      <c r="AG461" s="188"/>
      <c r="AH461" s="188"/>
      <c r="AI461" s="188"/>
      <c r="AJ461" s="188"/>
      <c r="AK461" s="188"/>
      <c r="AL461" s="188"/>
      <c r="AM461" s="188"/>
      <c r="AN461" s="188"/>
      <c r="AO461" s="188"/>
      <c r="AP461" s="188"/>
      <c r="AQ461" s="188"/>
      <c r="AR461" s="188"/>
      <c r="AS461" s="188"/>
      <c r="AT461" s="188"/>
      <c r="AU461" s="188"/>
      <c r="AV461" s="188"/>
      <c r="AW461" s="188"/>
      <c r="AX461" s="188"/>
      <c r="AY461" s="188"/>
      <c r="AZ461" s="188"/>
      <c r="BA461" s="188"/>
      <c r="BB461" s="188"/>
      <c r="BC461" s="188"/>
      <c r="BD461" s="188"/>
      <c r="BE461" s="188"/>
      <c r="BF461" s="188"/>
      <c r="BG461" s="188"/>
      <c r="BH461" s="188"/>
      <c r="BI461" s="188"/>
      <c r="BJ461" s="188"/>
      <c r="BK461" s="188"/>
      <c r="BL461" s="188"/>
      <c r="BM461" s="188"/>
      <c r="BN461" s="188"/>
      <c r="BO461" s="188"/>
      <c r="BP461" s="188"/>
      <c r="BQ461" s="188"/>
      <c r="BR461" s="188"/>
      <c r="BS461" s="188"/>
      <c r="BT461" s="188"/>
      <c r="BU461" s="188"/>
      <c r="BV461" s="188"/>
    </row>
    <row r="462" spans="1:74" s="189" customFormat="1" ht="28.5" x14ac:dyDescent="0.2">
      <c r="A462" s="97" t="s">
        <v>2713</v>
      </c>
      <c r="B462" s="98" t="s">
        <v>2714</v>
      </c>
      <c r="C462" s="118"/>
      <c r="D462" s="118"/>
      <c r="E462" s="118"/>
      <c r="F462" s="118"/>
      <c r="G462" s="118"/>
      <c r="H462" s="118"/>
      <c r="I462" s="118"/>
      <c r="J462" s="118"/>
      <c r="K462" s="118"/>
      <c r="L462" s="118"/>
      <c r="M462" s="118">
        <v>13130655.550000001</v>
      </c>
      <c r="N462" s="118"/>
      <c r="O462" s="131">
        <f t="shared" si="217"/>
        <v>13130655.550000001</v>
      </c>
      <c r="P462" s="188"/>
      <c r="Q462" s="188"/>
      <c r="R462" s="188"/>
      <c r="S462" s="188"/>
      <c r="T462" s="188"/>
      <c r="U462" s="188"/>
      <c r="V462" s="188"/>
      <c r="W462" s="188"/>
      <c r="X462" s="188"/>
      <c r="Y462" s="188"/>
      <c r="Z462" s="188"/>
      <c r="AA462" s="188"/>
      <c r="AB462" s="188"/>
      <c r="AC462" s="188"/>
      <c r="AD462" s="188"/>
      <c r="AE462" s="188"/>
      <c r="AF462" s="188"/>
      <c r="AG462" s="188"/>
      <c r="AH462" s="188"/>
      <c r="AI462" s="188"/>
      <c r="AJ462" s="188"/>
      <c r="AK462" s="188"/>
      <c r="AL462" s="188"/>
      <c r="AM462" s="188"/>
      <c r="AN462" s="188"/>
      <c r="AO462" s="188"/>
      <c r="AP462" s="188"/>
      <c r="AQ462" s="188"/>
      <c r="AR462" s="188"/>
      <c r="AS462" s="188"/>
      <c r="AT462" s="188"/>
      <c r="AU462" s="188"/>
      <c r="AV462" s="188"/>
      <c r="AW462" s="188"/>
      <c r="AX462" s="188"/>
      <c r="AY462" s="188"/>
      <c r="AZ462" s="188"/>
      <c r="BA462" s="188"/>
      <c r="BB462" s="188"/>
      <c r="BC462" s="188"/>
      <c r="BD462" s="188"/>
      <c r="BE462" s="188"/>
      <c r="BF462" s="188"/>
      <c r="BG462" s="188"/>
      <c r="BH462" s="188"/>
      <c r="BI462" s="188"/>
      <c r="BJ462" s="188"/>
      <c r="BK462" s="188"/>
      <c r="BL462" s="188"/>
      <c r="BM462" s="188"/>
      <c r="BN462" s="188"/>
      <c r="BO462" s="188"/>
      <c r="BP462" s="188"/>
      <c r="BQ462" s="188"/>
      <c r="BR462" s="188"/>
      <c r="BS462" s="188"/>
      <c r="BT462" s="188"/>
      <c r="BU462" s="188"/>
      <c r="BV462" s="188"/>
    </row>
    <row r="463" spans="1:74" s="189" customFormat="1" ht="31.5" x14ac:dyDescent="0.2">
      <c r="A463" s="110" t="s">
        <v>2943</v>
      </c>
      <c r="B463" s="106" t="s">
        <v>2944</v>
      </c>
      <c r="C463" s="376">
        <f>SUM(C464)</f>
        <v>0</v>
      </c>
      <c r="D463" s="376">
        <f t="shared" ref="D463:N463" si="235">SUM(D464)</f>
        <v>0</v>
      </c>
      <c r="E463" s="376">
        <f t="shared" si="235"/>
        <v>0</v>
      </c>
      <c r="F463" s="376">
        <f t="shared" si="235"/>
        <v>0</v>
      </c>
      <c r="G463" s="376">
        <f t="shared" si="235"/>
        <v>0</v>
      </c>
      <c r="H463" s="376">
        <f t="shared" si="235"/>
        <v>0</v>
      </c>
      <c r="I463" s="376">
        <f t="shared" si="235"/>
        <v>0</v>
      </c>
      <c r="J463" s="376">
        <f t="shared" si="235"/>
        <v>0</v>
      </c>
      <c r="K463" s="376">
        <f t="shared" si="235"/>
        <v>0</v>
      </c>
      <c r="L463" s="376">
        <f t="shared" si="235"/>
        <v>0</v>
      </c>
      <c r="M463" s="376">
        <f t="shared" si="235"/>
        <v>13720282.4</v>
      </c>
      <c r="N463" s="376">
        <f t="shared" si="235"/>
        <v>0</v>
      </c>
      <c r="O463" s="131">
        <f t="shared" si="217"/>
        <v>13720282.4</v>
      </c>
      <c r="P463" s="188"/>
      <c r="Q463" s="188"/>
      <c r="R463" s="188"/>
      <c r="S463" s="188"/>
      <c r="T463" s="188"/>
      <c r="U463" s="188"/>
      <c r="V463" s="188"/>
      <c r="W463" s="188"/>
      <c r="X463" s="188"/>
      <c r="Y463" s="188"/>
      <c r="Z463" s="188"/>
      <c r="AA463" s="188"/>
      <c r="AB463" s="188"/>
      <c r="AC463" s="188"/>
      <c r="AD463" s="188"/>
      <c r="AE463" s="188"/>
      <c r="AF463" s="188"/>
      <c r="AG463" s="188"/>
      <c r="AH463" s="188"/>
      <c r="AI463" s="188"/>
      <c r="AJ463" s="188"/>
      <c r="AK463" s="188"/>
      <c r="AL463" s="188"/>
      <c r="AM463" s="188"/>
      <c r="AN463" s="188"/>
      <c r="AO463" s="188"/>
      <c r="AP463" s="188"/>
      <c r="AQ463" s="188"/>
      <c r="AR463" s="188"/>
      <c r="AS463" s="188"/>
      <c r="AT463" s="188"/>
      <c r="AU463" s="188"/>
      <c r="AV463" s="188"/>
      <c r="AW463" s="188"/>
      <c r="AX463" s="188"/>
      <c r="AY463" s="188"/>
      <c r="AZ463" s="188"/>
      <c r="BA463" s="188"/>
      <c r="BB463" s="188"/>
      <c r="BC463" s="188"/>
      <c r="BD463" s="188"/>
      <c r="BE463" s="188"/>
      <c r="BF463" s="188"/>
      <c r="BG463" s="188"/>
      <c r="BH463" s="188"/>
      <c r="BI463" s="188"/>
      <c r="BJ463" s="188"/>
      <c r="BK463" s="188"/>
      <c r="BL463" s="188"/>
      <c r="BM463" s="188"/>
      <c r="BN463" s="188"/>
      <c r="BO463" s="188"/>
      <c r="BP463" s="188"/>
      <c r="BQ463" s="188"/>
      <c r="BR463" s="188"/>
      <c r="BS463" s="188"/>
      <c r="BT463" s="188"/>
      <c r="BU463" s="188"/>
      <c r="BV463" s="188"/>
    </row>
    <row r="464" spans="1:74" s="189" customFormat="1" ht="28.5" x14ac:dyDescent="0.2">
      <c r="A464" s="97" t="s">
        <v>2715</v>
      </c>
      <c r="B464" s="98" t="s">
        <v>2716</v>
      </c>
      <c r="C464" s="118"/>
      <c r="D464" s="118"/>
      <c r="E464" s="118"/>
      <c r="F464" s="118"/>
      <c r="G464" s="118"/>
      <c r="H464" s="118"/>
      <c r="I464" s="118"/>
      <c r="J464" s="118"/>
      <c r="K464" s="118"/>
      <c r="L464" s="118"/>
      <c r="M464" s="118">
        <v>13720282.4</v>
      </c>
      <c r="N464" s="118"/>
      <c r="O464" s="131">
        <f t="shared" si="217"/>
        <v>13720282.4</v>
      </c>
      <c r="P464" s="188"/>
      <c r="Q464" s="188"/>
      <c r="R464" s="188"/>
      <c r="S464" s="188"/>
      <c r="T464" s="188"/>
      <c r="U464" s="188"/>
      <c r="V464" s="188"/>
      <c r="W464" s="188"/>
      <c r="X464" s="188"/>
      <c r="Y464" s="188"/>
      <c r="Z464" s="188"/>
      <c r="AA464" s="188"/>
      <c r="AB464" s="188"/>
      <c r="AC464" s="188"/>
      <c r="AD464" s="188"/>
      <c r="AE464" s="188"/>
      <c r="AF464" s="188"/>
      <c r="AG464" s="188"/>
      <c r="AH464" s="188"/>
      <c r="AI464" s="188"/>
      <c r="AJ464" s="188"/>
      <c r="AK464" s="188"/>
      <c r="AL464" s="188"/>
      <c r="AM464" s="188"/>
      <c r="AN464" s="188"/>
      <c r="AO464" s="188"/>
      <c r="AP464" s="188"/>
      <c r="AQ464" s="188"/>
      <c r="AR464" s="188"/>
      <c r="AS464" s="188"/>
      <c r="AT464" s="188"/>
      <c r="AU464" s="188"/>
      <c r="AV464" s="188"/>
      <c r="AW464" s="188"/>
      <c r="AX464" s="188"/>
      <c r="AY464" s="188"/>
      <c r="AZ464" s="188"/>
      <c r="BA464" s="188"/>
      <c r="BB464" s="188"/>
      <c r="BC464" s="188"/>
      <c r="BD464" s="188"/>
      <c r="BE464" s="188"/>
      <c r="BF464" s="188"/>
      <c r="BG464" s="188"/>
      <c r="BH464" s="188"/>
      <c r="BI464" s="188"/>
      <c r="BJ464" s="188"/>
      <c r="BK464" s="188"/>
      <c r="BL464" s="188"/>
      <c r="BM464" s="188"/>
      <c r="BN464" s="188"/>
      <c r="BO464" s="188"/>
      <c r="BP464" s="188"/>
      <c r="BQ464" s="188"/>
      <c r="BR464" s="188"/>
      <c r="BS464" s="188"/>
      <c r="BT464" s="188"/>
      <c r="BU464" s="188"/>
      <c r="BV464" s="188"/>
    </row>
    <row r="465" spans="1:74" s="189" customFormat="1" ht="31.5" x14ac:dyDescent="0.2">
      <c r="A465" s="110" t="s">
        <v>2945</v>
      </c>
      <c r="B465" s="106" t="s">
        <v>2946</v>
      </c>
      <c r="C465" s="376">
        <f>SUM(C466:C467)</f>
        <v>0</v>
      </c>
      <c r="D465" s="376">
        <f t="shared" ref="D465:N465" si="236">SUM(D466:D467)</f>
        <v>0</v>
      </c>
      <c r="E465" s="376">
        <f t="shared" si="236"/>
        <v>0</v>
      </c>
      <c r="F465" s="376">
        <f t="shared" si="236"/>
        <v>0</v>
      </c>
      <c r="G465" s="376">
        <f t="shared" si="236"/>
        <v>0</v>
      </c>
      <c r="H465" s="376">
        <f t="shared" si="236"/>
        <v>0</v>
      </c>
      <c r="I465" s="376">
        <f t="shared" si="236"/>
        <v>0</v>
      </c>
      <c r="J465" s="376">
        <f t="shared" si="236"/>
        <v>0</v>
      </c>
      <c r="K465" s="376">
        <f t="shared" si="236"/>
        <v>0</v>
      </c>
      <c r="L465" s="376">
        <f t="shared" si="236"/>
        <v>0</v>
      </c>
      <c r="M465" s="376">
        <f t="shared" si="236"/>
        <v>217207325</v>
      </c>
      <c r="N465" s="376">
        <f t="shared" si="236"/>
        <v>0</v>
      </c>
      <c r="O465" s="131">
        <f t="shared" si="217"/>
        <v>217207325</v>
      </c>
      <c r="P465" s="188"/>
      <c r="Q465" s="188"/>
      <c r="R465" s="188"/>
      <c r="S465" s="188"/>
      <c r="T465" s="188"/>
      <c r="U465" s="188"/>
      <c r="V465" s="188"/>
      <c r="W465" s="188"/>
      <c r="X465" s="188"/>
      <c r="Y465" s="188"/>
      <c r="Z465" s="188"/>
      <c r="AA465" s="188"/>
      <c r="AB465" s="188"/>
      <c r="AC465" s="188"/>
      <c r="AD465" s="188"/>
      <c r="AE465" s="188"/>
      <c r="AF465" s="188"/>
      <c r="AG465" s="188"/>
      <c r="AH465" s="188"/>
      <c r="AI465" s="188"/>
      <c r="AJ465" s="188"/>
      <c r="AK465" s="188"/>
      <c r="AL465" s="188"/>
      <c r="AM465" s="188"/>
      <c r="AN465" s="188"/>
      <c r="AO465" s="188"/>
      <c r="AP465" s="188"/>
      <c r="AQ465" s="188"/>
      <c r="AR465" s="188"/>
      <c r="AS465" s="188"/>
      <c r="AT465" s="188"/>
      <c r="AU465" s="188"/>
      <c r="AV465" s="188"/>
      <c r="AW465" s="188"/>
      <c r="AX465" s="188"/>
      <c r="AY465" s="188"/>
      <c r="AZ465" s="188"/>
      <c r="BA465" s="188"/>
      <c r="BB465" s="188"/>
      <c r="BC465" s="188"/>
      <c r="BD465" s="188"/>
      <c r="BE465" s="188"/>
      <c r="BF465" s="188"/>
      <c r="BG465" s="188"/>
      <c r="BH465" s="188"/>
      <c r="BI465" s="188"/>
      <c r="BJ465" s="188"/>
      <c r="BK465" s="188"/>
      <c r="BL465" s="188"/>
      <c r="BM465" s="188"/>
      <c r="BN465" s="188"/>
      <c r="BO465" s="188"/>
      <c r="BP465" s="188"/>
      <c r="BQ465" s="188"/>
      <c r="BR465" s="188"/>
      <c r="BS465" s="188"/>
      <c r="BT465" s="188"/>
      <c r="BU465" s="188"/>
      <c r="BV465" s="188"/>
    </row>
    <row r="466" spans="1:74" s="189" customFormat="1" ht="28.5" x14ac:dyDescent="0.2">
      <c r="A466" s="97" t="s">
        <v>2717</v>
      </c>
      <c r="B466" s="98" t="s">
        <v>2718</v>
      </c>
      <c r="C466" s="118"/>
      <c r="D466" s="118"/>
      <c r="E466" s="118"/>
      <c r="F466" s="118"/>
      <c r="G466" s="118"/>
      <c r="H466" s="118"/>
      <c r="I466" s="118"/>
      <c r="J466" s="118"/>
      <c r="K466" s="118"/>
      <c r="L466" s="118"/>
      <c r="M466" s="118">
        <v>181610466</v>
      </c>
      <c r="N466" s="118"/>
      <c r="O466" s="131">
        <f t="shared" si="217"/>
        <v>181610466</v>
      </c>
      <c r="P466" s="188"/>
      <c r="Q466" s="188"/>
      <c r="R466" s="188"/>
      <c r="S466" s="188"/>
      <c r="T466" s="188"/>
      <c r="U466" s="188"/>
      <c r="V466" s="188"/>
      <c r="W466" s="188"/>
      <c r="X466" s="188"/>
      <c r="Y466" s="188"/>
      <c r="Z466" s="188"/>
      <c r="AA466" s="188"/>
      <c r="AB466" s="188"/>
      <c r="AC466" s="188"/>
      <c r="AD466" s="188"/>
      <c r="AE466" s="188"/>
      <c r="AF466" s="188"/>
      <c r="AG466" s="188"/>
      <c r="AH466" s="188"/>
      <c r="AI466" s="188"/>
      <c r="AJ466" s="188"/>
      <c r="AK466" s="188"/>
      <c r="AL466" s="188"/>
      <c r="AM466" s="188"/>
      <c r="AN466" s="188"/>
      <c r="AO466" s="188"/>
      <c r="AP466" s="188"/>
      <c r="AQ466" s="188"/>
      <c r="AR466" s="188"/>
      <c r="AS466" s="188"/>
      <c r="AT466" s="188"/>
      <c r="AU466" s="188"/>
      <c r="AV466" s="188"/>
      <c r="AW466" s="188"/>
      <c r="AX466" s="188"/>
      <c r="AY466" s="188"/>
      <c r="AZ466" s="188"/>
      <c r="BA466" s="188"/>
      <c r="BB466" s="188"/>
      <c r="BC466" s="188"/>
      <c r="BD466" s="188"/>
      <c r="BE466" s="188"/>
      <c r="BF466" s="188"/>
      <c r="BG466" s="188"/>
      <c r="BH466" s="188"/>
      <c r="BI466" s="188"/>
      <c r="BJ466" s="188"/>
      <c r="BK466" s="188"/>
      <c r="BL466" s="188"/>
      <c r="BM466" s="188"/>
      <c r="BN466" s="188"/>
      <c r="BO466" s="188"/>
      <c r="BP466" s="188"/>
      <c r="BQ466" s="188"/>
      <c r="BR466" s="188"/>
      <c r="BS466" s="188"/>
      <c r="BT466" s="188"/>
      <c r="BU466" s="188"/>
      <c r="BV466" s="188"/>
    </row>
    <row r="467" spans="1:74" s="189" customFormat="1" ht="28.5" x14ac:dyDescent="0.2">
      <c r="A467" s="97" t="s">
        <v>2719</v>
      </c>
      <c r="B467" s="98" t="s">
        <v>2720</v>
      </c>
      <c r="C467" s="118"/>
      <c r="D467" s="118"/>
      <c r="E467" s="118"/>
      <c r="F467" s="118"/>
      <c r="G467" s="118"/>
      <c r="H467" s="118"/>
      <c r="I467" s="118"/>
      <c r="J467" s="118"/>
      <c r="K467" s="118"/>
      <c r="L467" s="118"/>
      <c r="M467" s="118">
        <v>35596859</v>
      </c>
      <c r="N467" s="118"/>
      <c r="O467" s="131">
        <f t="shared" si="217"/>
        <v>35596859</v>
      </c>
      <c r="P467" s="188"/>
      <c r="Q467" s="188"/>
      <c r="R467" s="188"/>
      <c r="S467" s="188"/>
      <c r="T467" s="188"/>
      <c r="U467" s="188"/>
      <c r="V467" s="188"/>
      <c r="W467" s="188"/>
      <c r="X467" s="188"/>
      <c r="Y467" s="188"/>
      <c r="Z467" s="188"/>
      <c r="AA467" s="188"/>
      <c r="AB467" s="188"/>
      <c r="AC467" s="188"/>
      <c r="AD467" s="188"/>
      <c r="AE467" s="188"/>
      <c r="AF467" s="188"/>
      <c r="AG467" s="188"/>
      <c r="AH467" s="188"/>
      <c r="AI467" s="188"/>
      <c r="AJ467" s="188"/>
      <c r="AK467" s="188"/>
      <c r="AL467" s="188"/>
      <c r="AM467" s="188"/>
      <c r="AN467" s="188"/>
      <c r="AO467" s="188"/>
      <c r="AP467" s="188"/>
      <c r="AQ467" s="188"/>
      <c r="AR467" s="188"/>
      <c r="AS467" s="188"/>
      <c r="AT467" s="188"/>
      <c r="AU467" s="188"/>
      <c r="AV467" s="188"/>
      <c r="AW467" s="188"/>
      <c r="AX467" s="188"/>
      <c r="AY467" s="188"/>
      <c r="AZ467" s="188"/>
      <c r="BA467" s="188"/>
      <c r="BB467" s="188"/>
      <c r="BC467" s="188"/>
      <c r="BD467" s="188"/>
      <c r="BE467" s="188"/>
      <c r="BF467" s="188"/>
      <c r="BG467" s="188"/>
      <c r="BH467" s="188"/>
      <c r="BI467" s="188"/>
      <c r="BJ467" s="188"/>
      <c r="BK467" s="188"/>
      <c r="BL467" s="188"/>
      <c r="BM467" s="188"/>
      <c r="BN467" s="188"/>
      <c r="BO467" s="188"/>
      <c r="BP467" s="188"/>
      <c r="BQ467" s="188"/>
      <c r="BR467" s="188"/>
      <c r="BS467" s="188"/>
      <c r="BT467" s="188"/>
      <c r="BU467" s="188"/>
      <c r="BV467" s="188"/>
    </row>
    <row r="468" spans="1:74" s="189" customFormat="1" ht="31.5" x14ac:dyDescent="0.2">
      <c r="A468" s="110" t="s">
        <v>2947</v>
      </c>
      <c r="B468" s="106" t="s">
        <v>2948</v>
      </c>
      <c r="C468" s="376">
        <f>SUM(C469:C470)</f>
        <v>0</v>
      </c>
      <c r="D468" s="376">
        <f t="shared" ref="D468:N468" si="237">SUM(D469:D470)</f>
        <v>0</v>
      </c>
      <c r="E468" s="376">
        <f t="shared" si="237"/>
        <v>0</v>
      </c>
      <c r="F468" s="376">
        <f t="shared" si="237"/>
        <v>0</v>
      </c>
      <c r="G468" s="376">
        <f t="shared" si="237"/>
        <v>0</v>
      </c>
      <c r="H468" s="376">
        <f t="shared" si="237"/>
        <v>0</v>
      </c>
      <c r="I468" s="376">
        <f t="shared" si="237"/>
        <v>0</v>
      </c>
      <c r="J468" s="376">
        <f t="shared" si="237"/>
        <v>0</v>
      </c>
      <c r="K468" s="376">
        <f t="shared" si="237"/>
        <v>0</v>
      </c>
      <c r="L468" s="376">
        <f t="shared" si="237"/>
        <v>0</v>
      </c>
      <c r="M468" s="376">
        <f t="shared" si="237"/>
        <v>22574292</v>
      </c>
      <c r="N468" s="376">
        <f t="shared" si="237"/>
        <v>0</v>
      </c>
      <c r="O468" s="131">
        <f t="shared" si="217"/>
        <v>22574292</v>
      </c>
      <c r="P468" s="188"/>
      <c r="Q468" s="188"/>
      <c r="R468" s="188"/>
      <c r="S468" s="188"/>
      <c r="T468" s="188"/>
      <c r="U468" s="188"/>
      <c r="V468" s="188"/>
      <c r="W468" s="188"/>
      <c r="X468" s="188"/>
      <c r="Y468" s="188"/>
      <c r="Z468" s="188"/>
      <c r="AA468" s="188"/>
      <c r="AB468" s="188"/>
      <c r="AC468" s="188"/>
      <c r="AD468" s="188"/>
      <c r="AE468" s="188"/>
      <c r="AF468" s="188"/>
      <c r="AG468" s="188"/>
      <c r="AH468" s="188"/>
      <c r="AI468" s="188"/>
      <c r="AJ468" s="188"/>
      <c r="AK468" s="188"/>
      <c r="AL468" s="188"/>
      <c r="AM468" s="188"/>
      <c r="AN468" s="188"/>
      <c r="AO468" s="188"/>
      <c r="AP468" s="188"/>
      <c r="AQ468" s="188"/>
      <c r="AR468" s="188"/>
      <c r="AS468" s="188"/>
      <c r="AT468" s="188"/>
      <c r="AU468" s="188"/>
      <c r="AV468" s="188"/>
      <c r="AW468" s="188"/>
      <c r="AX468" s="188"/>
      <c r="AY468" s="188"/>
      <c r="AZ468" s="188"/>
      <c r="BA468" s="188"/>
      <c r="BB468" s="188"/>
      <c r="BC468" s="188"/>
      <c r="BD468" s="188"/>
      <c r="BE468" s="188"/>
      <c r="BF468" s="188"/>
      <c r="BG468" s="188"/>
      <c r="BH468" s="188"/>
      <c r="BI468" s="188"/>
      <c r="BJ468" s="188"/>
      <c r="BK468" s="188"/>
      <c r="BL468" s="188"/>
      <c r="BM468" s="188"/>
      <c r="BN468" s="188"/>
      <c r="BO468" s="188"/>
      <c r="BP468" s="188"/>
      <c r="BQ468" s="188"/>
      <c r="BR468" s="188"/>
      <c r="BS468" s="188"/>
      <c r="BT468" s="188"/>
      <c r="BU468" s="188"/>
      <c r="BV468" s="188"/>
    </row>
    <row r="469" spans="1:74" s="189" customFormat="1" ht="42.75" x14ac:dyDescent="0.2">
      <c r="A469" s="97" t="s">
        <v>2721</v>
      </c>
      <c r="B469" s="98" t="s">
        <v>2722</v>
      </c>
      <c r="C469" s="118"/>
      <c r="D469" s="118"/>
      <c r="E469" s="118"/>
      <c r="F469" s="118"/>
      <c r="G469" s="118"/>
      <c r="H469" s="118"/>
      <c r="I469" s="118"/>
      <c r="J469" s="118"/>
      <c r="K469" s="118"/>
      <c r="L469" s="118"/>
      <c r="M469" s="118">
        <v>18061702</v>
      </c>
      <c r="N469" s="118"/>
      <c r="O469" s="131">
        <f t="shared" si="217"/>
        <v>18061702</v>
      </c>
      <c r="P469" s="188"/>
      <c r="Q469" s="188"/>
      <c r="R469" s="188"/>
      <c r="S469" s="188"/>
      <c r="T469" s="188"/>
      <c r="U469" s="188"/>
      <c r="V469" s="188"/>
      <c r="W469" s="188"/>
      <c r="X469" s="188"/>
      <c r="Y469" s="188"/>
      <c r="Z469" s="188"/>
      <c r="AA469" s="188"/>
      <c r="AB469" s="188"/>
      <c r="AC469" s="188"/>
      <c r="AD469" s="188"/>
      <c r="AE469" s="188"/>
      <c r="AF469" s="188"/>
      <c r="AG469" s="188"/>
      <c r="AH469" s="188"/>
      <c r="AI469" s="188"/>
      <c r="AJ469" s="188"/>
      <c r="AK469" s="188"/>
      <c r="AL469" s="188"/>
      <c r="AM469" s="188"/>
      <c r="AN469" s="188"/>
      <c r="AO469" s="188"/>
      <c r="AP469" s="188"/>
      <c r="AQ469" s="188"/>
      <c r="AR469" s="188"/>
      <c r="AS469" s="188"/>
      <c r="AT469" s="188"/>
      <c r="AU469" s="188"/>
      <c r="AV469" s="188"/>
      <c r="AW469" s="188"/>
      <c r="AX469" s="188"/>
      <c r="AY469" s="188"/>
      <c r="AZ469" s="188"/>
      <c r="BA469" s="188"/>
      <c r="BB469" s="188"/>
      <c r="BC469" s="188"/>
      <c r="BD469" s="188"/>
      <c r="BE469" s="188"/>
      <c r="BF469" s="188"/>
      <c r="BG469" s="188"/>
      <c r="BH469" s="188"/>
      <c r="BI469" s="188"/>
      <c r="BJ469" s="188"/>
      <c r="BK469" s="188"/>
      <c r="BL469" s="188"/>
      <c r="BM469" s="188"/>
      <c r="BN469" s="188"/>
      <c r="BO469" s="188"/>
      <c r="BP469" s="188"/>
      <c r="BQ469" s="188"/>
      <c r="BR469" s="188"/>
      <c r="BS469" s="188"/>
      <c r="BT469" s="188"/>
      <c r="BU469" s="188"/>
      <c r="BV469" s="188"/>
    </row>
    <row r="470" spans="1:74" s="189" customFormat="1" ht="42.75" x14ac:dyDescent="0.2">
      <c r="A470" s="97" t="s">
        <v>2723</v>
      </c>
      <c r="B470" s="98" t="s">
        <v>2724</v>
      </c>
      <c r="C470" s="118"/>
      <c r="D470" s="118"/>
      <c r="E470" s="118"/>
      <c r="F470" s="118"/>
      <c r="G470" s="118"/>
      <c r="H470" s="118"/>
      <c r="I470" s="118"/>
      <c r="J470" s="118"/>
      <c r="K470" s="118"/>
      <c r="L470" s="118"/>
      <c r="M470" s="118">
        <v>4512590</v>
      </c>
      <c r="N470" s="118"/>
      <c r="O470" s="131">
        <f t="shared" si="217"/>
        <v>4512590</v>
      </c>
      <c r="P470" s="188"/>
      <c r="Q470" s="188"/>
      <c r="R470" s="188"/>
      <c r="S470" s="188"/>
      <c r="T470" s="188"/>
      <c r="U470" s="188"/>
      <c r="V470" s="188"/>
      <c r="W470" s="188"/>
      <c r="X470" s="188"/>
      <c r="Y470" s="188"/>
      <c r="Z470" s="188"/>
      <c r="AA470" s="188"/>
      <c r="AB470" s="188"/>
      <c r="AC470" s="188"/>
      <c r="AD470" s="188"/>
      <c r="AE470" s="188"/>
      <c r="AF470" s="188"/>
      <c r="AG470" s="188"/>
      <c r="AH470" s="188"/>
      <c r="AI470" s="188"/>
      <c r="AJ470" s="188"/>
      <c r="AK470" s="188"/>
      <c r="AL470" s="188"/>
      <c r="AM470" s="188"/>
      <c r="AN470" s="188"/>
      <c r="AO470" s="188"/>
      <c r="AP470" s="188"/>
      <c r="AQ470" s="188"/>
      <c r="AR470" s="188"/>
      <c r="AS470" s="188"/>
      <c r="AT470" s="188"/>
      <c r="AU470" s="188"/>
      <c r="AV470" s="188"/>
      <c r="AW470" s="188"/>
      <c r="AX470" s="188"/>
      <c r="AY470" s="188"/>
      <c r="AZ470" s="188"/>
      <c r="BA470" s="188"/>
      <c r="BB470" s="188"/>
      <c r="BC470" s="188"/>
      <c r="BD470" s="188"/>
      <c r="BE470" s="188"/>
      <c r="BF470" s="188"/>
      <c r="BG470" s="188"/>
      <c r="BH470" s="188"/>
      <c r="BI470" s="188"/>
      <c r="BJ470" s="188"/>
      <c r="BK470" s="188"/>
      <c r="BL470" s="188"/>
      <c r="BM470" s="188"/>
      <c r="BN470" s="188"/>
      <c r="BO470" s="188"/>
      <c r="BP470" s="188"/>
      <c r="BQ470" s="188"/>
      <c r="BR470" s="188"/>
      <c r="BS470" s="188"/>
      <c r="BT470" s="188"/>
      <c r="BU470" s="188"/>
      <c r="BV470" s="188"/>
    </row>
    <row r="471" spans="1:74" s="189" customFormat="1" ht="31.5" x14ac:dyDescent="0.2">
      <c r="A471" s="110" t="s">
        <v>2949</v>
      </c>
      <c r="B471" s="106" t="s">
        <v>2950</v>
      </c>
      <c r="C471" s="376">
        <f>SUM(C472:C473)</f>
        <v>0</v>
      </c>
      <c r="D471" s="376">
        <f t="shared" ref="D471:N471" si="238">SUM(D472:D473)</f>
        <v>0</v>
      </c>
      <c r="E471" s="376">
        <f t="shared" si="238"/>
        <v>0</v>
      </c>
      <c r="F471" s="376">
        <f t="shared" si="238"/>
        <v>0</v>
      </c>
      <c r="G471" s="376">
        <f t="shared" si="238"/>
        <v>0</v>
      </c>
      <c r="H471" s="376">
        <f t="shared" si="238"/>
        <v>0</v>
      </c>
      <c r="I471" s="376">
        <f t="shared" si="238"/>
        <v>0</v>
      </c>
      <c r="J471" s="376">
        <f t="shared" si="238"/>
        <v>0</v>
      </c>
      <c r="K471" s="376">
        <f t="shared" si="238"/>
        <v>0</v>
      </c>
      <c r="L471" s="376">
        <f t="shared" si="238"/>
        <v>0</v>
      </c>
      <c r="M471" s="376">
        <f t="shared" si="238"/>
        <v>16871885.170000002</v>
      </c>
      <c r="N471" s="376">
        <f t="shared" si="238"/>
        <v>0</v>
      </c>
      <c r="O471" s="131">
        <f t="shared" si="217"/>
        <v>16871885.170000002</v>
      </c>
      <c r="P471" s="188"/>
      <c r="Q471" s="188"/>
      <c r="R471" s="188"/>
      <c r="S471" s="188"/>
      <c r="T471" s="188"/>
      <c r="U471" s="188"/>
      <c r="V471" s="188"/>
      <c r="W471" s="188"/>
      <c r="X471" s="188"/>
      <c r="Y471" s="188"/>
      <c r="Z471" s="188"/>
      <c r="AA471" s="188"/>
      <c r="AB471" s="188"/>
      <c r="AC471" s="188"/>
      <c r="AD471" s="188"/>
      <c r="AE471" s="188"/>
      <c r="AF471" s="188"/>
      <c r="AG471" s="188"/>
      <c r="AH471" s="188"/>
      <c r="AI471" s="188"/>
      <c r="AJ471" s="188"/>
      <c r="AK471" s="188"/>
      <c r="AL471" s="188"/>
      <c r="AM471" s="188"/>
      <c r="AN471" s="188"/>
      <c r="AO471" s="188"/>
      <c r="AP471" s="188"/>
      <c r="AQ471" s="188"/>
      <c r="AR471" s="188"/>
      <c r="AS471" s="188"/>
      <c r="AT471" s="188"/>
      <c r="AU471" s="188"/>
      <c r="AV471" s="188"/>
      <c r="AW471" s="188"/>
      <c r="AX471" s="188"/>
      <c r="AY471" s="188"/>
      <c r="AZ471" s="188"/>
      <c r="BA471" s="188"/>
      <c r="BB471" s="188"/>
      <c r="BC471" s="188"/>
      <c r="BD471" s="188"/>
      <c r="BE471" s="188"/>
      <c r="BF471" s="188"/>
      <c r="BG471" s="188"/>
      <c r="BH471" s="188"/>
      <c r="BI471" s="188"/>
      <c r="BJ471" s="188"/>
      <c r="BK471" s="188"/>
      <c r="BL471" s="188"/>
      <c r="BM471" s="188"/>
      <c r="BN471" s="188"/>
      <c r="BO471" s="188"/>
      <c r="BP471" s="188"/>
      <c r="BQ471" s="188"/>
      <c r="BR471" s="188"/>
      <c r="BS471" s="188"/>
      <c r="BT471" s="188"/>
      <c r="BU471" s="188"/>
      <c r="BV471" s="188"/>
    </row>
    <row r="472" spans="1:74" s="189" customFormat="1" ht="28.5" x14ac:dyDescent="0.2">
      <c r="A472" s="97" t="s">
        <v>2725</v>
      </c>
      <c r="B472" s="98" t="s">
        <v>2726</v>
      </c>
      <c r="C472" s="118"/>
      <c r="D472" s="118"/>
      <c r="E472" s="118"/>
      <c r="F472" s="118"/>
      <c r="G472" s="118"/>
      <c r="H472" s="118"/>
      <c r="I472" s="118"/>
      <c r="J472" s="118"/>
      <c r="K472" s="118"/>
      <c r="L472" s="118"/>
      <c r="M472" s="118">
        <v>8543535</v>
      </c>
      <c r="N472" s="118"/>
      <c r="O472" s="131">
        <f t="shared" si="217"/>
        <v>8543535</v>
      </c>
      <c r="P472" s="188"/>
      <c r="Q472" s="188"/>
      <c r="R472" s="188"/>
      <c r="S472" s="188"/>
      <c r="T472" s="188"/>
      <c r="U472" s="188"/>
      <c r="V472" s="188"/>
      <c r="W472" s="188"/>
      <c r="X472" s="188"/>
      <c r="Y472" s="188"/>
      <c r="Z472" s="188"/>
      <c r="AA472" s="188"/>
      <c r="AB472" s="188"/>
      <c r="AC472" s="188"/>
      <c r="AD472" s="188"/>
      <c r="AE472" s="188"/>
      <c r="AF472" s="188"/>
      <c r="AG472" s="188"/>
      <c r="AH472" s="188"/>
      <c r="AI472" s="188"/>
      <c r="AJ472" s="188"/>
      <c r="AK472" s="188"/>
      <c r="AL472" s="188"/>
      <c r="AM472" s="188"/>
      <c r="AN472" s="188"/>
      <c r="AO472" s="188"/>
      <c r="AP472" s="188"/>
      <c r="AQ472" s="188"/>
      <c r="AR472" s="188"/>
      <c r="AS472" s="188"/>
      <c r="AT472" s="188"/>
      <c r="AU472" s="188"/>
      <c r="AV472" s="188"/>
      <c r="AW472" s="188"/>
      <c r="AX472" s="188"/>
      <c r="AY472" s="188"/>
      <c r="AZ472" s="188"/>
      <c r="BA472" s="188"/>
      <c r="BB472" s="188"/>
      <c r="BC472" s="188"/>
      <c r="BD472" s="188"/>
      <c r="BE472" s="188"/>
      <c r="BF472" s="188"/>
      <c r="BG472" s="188"/>
      <c r="BH472" s="188"/>
      <c r="BI472" s="188"/>
      <c r="BJ472" s="188"/>
      <c r="BK472" s="188"/>
      <c r="BL472" s="188"/>
      <c r="BM472" s="188"/>
      <c r="BN472" s="188"/>
      <c r="BO472" s="188"/>
      <c r="BP472" s="188"/>
      <c r="BQ472" s="188"/>
      <c r="BR472" s="188"/>
      <c r="BS472" s="188"/>
      <c r="BT472" s="188"/>
      <c r="BU472" s="188"/>
      <c r="BV472" s="188"/>
    </row>
    <row r="473" spans="1:74" s="189" customFormat="1" ht="28.5" x14ac:dyDescent="0.2">
      <c r="A473" s="97" t="s">
        <v>2727</v>
      </c>
      <c r="B473" s="98" t="s">
        <v>2728</v>
      </c>
      <c r="C473" s="118"/>
      <c r="D473" s="118"/>
      <c r="E473" s="118"/>
      <c r="F473" s="118"/>
      <c r="G473" s="118"/>
      <c r="H473" s="118"/>
      <c r="I473" s="118"/>
      <c r="J473" s="118"/>
      <c r="K473" s="118"/>
      <c r="L473" s="118"/>
      <c r="M473" s="118">
        <v>8328350.1699999999</v>
      </c>
      <c r="N473" s="118"/>
      <c r="O473" s="131">
        <f t="shared" si="217"/>
        <v>8328350.1699999999</v>
      </c>
      <c r="P473" s="188"/>
      <c r="Q473" s="188"/>
      <c r="R473" s="188"/>
      <c r="S473" s="188"/>
      <c r="T473" s="188"/>
      <c r="U473" s="188"/>
      <c r="V473" s="188"/>
      <c r="W473" s="188"/>
      <c r="X473" s="188"/>
      <c r="Y473" s="188"/>
      <c r="Z473" s="188"/>
      <c r="AA473" s="188"/>
      <c r="AB473" s="188"/>
      <c r="AC473" s="188"/>
      <c r="AD473" s="188"/>
      <c r="AE473" s="188"/>
      <c r="AF473" s="188"/>
      <c r="AG473" s="188"/>
      <c r="AH473" s="188"/>
      <c r="AI473" s="188"/>
      <c r="AJ473" s="188"/>
      <c r="AK473" s="188"/>
      <c r="AL473" s="188"/>
      <c r="AM473" s="188"/>
      <c r="AN473" s="188"/>
      <c r="AO473" s="188"/>
      <c r="AP473" s="188"/>
      <c r="AQ473" s="188"/>
      <c r="AR473" s="188"/>
      <c r="AS473" s="188"/>
      <c r="AT473" s="188"/>
      <c r="AU473" s="188"/>
      <c r="AV473" s="188"/>
      <c r="AW473" s="188"/>
      <c r="AX473" s="188"/>
      <c r="AY473" s="188"/>
      <c r="AZ473" s="188"/>
      <c r="BA473" s="188"/>
      <c r="BB473" s="188"/>
      <c r="BC473" s="188"/>
      <c r="BD473" s="188"/>
      <c r="BE473" s="188"/>
      <c r="BF473" s="188"/>
      <c r="BG473" s="188"/>
      <c r="BH473" s="188"/>
      <c r="BI473" s="188"/>
      <c r="BJ473" s="188"/>
      <c r="BK473" s="188"/>
      <c r="BL473" s="188"/>
      <c r="BM473" s="188"/>
      <c r="BN473" s="188"/>
      <c r="BO473" s="188"/>
      <c r="BP473" s="188"/>
      <c r="BQ473" s="188"/>
      <c r="BR473" s="188"/>
      <c r="BS473" s="188"/>
      <c r="BT473" s="188"/>
      <c r="BU473" s="188"/>
      <c r="BV473" s="188"/>
    </row>
    <row r="474" spans="1:74" s="189" customFormat="1" ht="31.5" x14ac:dyDescent="0.2">
      <c r="A474" s="110" t="s">
        <v>2952</v>
      </c>
      <c r="B474" s="106" t="s">
        <v>2951</v>
      </c>
      <c r="C474" s="376">
        <f>SUM(C475)</f>
        <v>0</v>
      </c>
      <c r="D474" s="376">
        <f t="shared" ref="D474:N474" si="239">SUM(D475)</f>
        <v>0</v>
      </c>
      <c r="E474" s="376">
        <f t="shared" si="239"/>
        <v>0</v>
      </c>
      <c r="F474" s="376">
        <f t="shared" si="239"/>
        <v>0</v>
      </c>
      <c r="G474" s="376">
        <f t="shared" si="239"/>
        <v>0</v>
      </c>
      <c r="H474" s="376">
        <f t="shared" si="239"/>
        <v>0</v>
      </c>
      <c r="I474" s="376">
        <f t="shared" si="239"/>
        <v>0</v>
      </c>
      <c r="J474" s="376">
        <f t="shared" si="239"/>
        <v>0</v>
      </c>
      <c r="K474" s="376">
        <f t="shared" si="239"/>
        <v>0</v>
      </c>
      <c r="L474" s="376">
        <f t="shared" si="239"/>
        <v>0</v>
      </c>
      <c r="M474" s="376">
        <f t="shared" si="239"/>
        <v>15090804</v>
      </c>
      <c r="N474" s="376">
        <f t="shared" si="239"/>
        <v>0</v>
      </c>
      <c r="O474" s="131">
        <f t="shared" si="217"/>
        <v>15090804</v>
      </c>
      <c r="P474" s="188"/>
      <c r="Q474" s="188"/>
      <c r="R474" s="188"/>
      <c r="S474" s="188"/>
      <c r="T474" s="188"/>
      <c r="U474" s="188"/>
      <c r="V474" s="188"/>
      <c r="W474" s="188"/>
      <c r="X474" s="188"/>
      <c r="Y474" s="188"/>
      <c r="Z474" s="188"/>
      <c r="AA474" s="188"/>
      <c r="AB474" s="188"/>
      <c r="AC474" s="188"/>
      <c r="AD474" s="188"/>
      <c r="AE474" s="188"/>
      <c r="AF474" s="188"/>
      <c r="AG474" s="188"/>
      <c r="AH474" s="188"/>
      <c r="AI474" s="188"/>
      <c r="AJ474" s="188"/>
      <c r="AK474" s="188"/>
      <c r="AL474" s="188"/>
      <c r="AM474" s="188"/>
      <c r="AN474" s="188"/>
      <c r="AO474" s="188"/>
      <c r="AP474" s="188"/>
      <c r="AQ474" s="188"/>
      <c r="AR474" s="188"/>
      <c r="AS474" s="188"/>
      <c r="AT474" s="188"/>
      <c r="AU474" s="188"/>
      <c r="AV474" s="188"/>
      <c r="AW474" s="188"/>
      <c r="AX474" s="188"/>
      <c r="AY474" s="188"/>
      <c r="AZ474" s="188"/>
      <c r="BA474" s="188"/>
      <c r="BB474" s="188"/>
      <c r="BC474" s="188"/>
      <c r="BD474" s="188"/>
      <c r="BE474" s="188"/>
      <c r="BF474" s="188"/>
      <c r="BG474" s="188"/>
      <c r="BH474" s="188"/>
      <c r="BI474" s="188"/>
      <c r="BJ474" s="188"/>
      <c r="BK474" s="188"/>
      <c r="BL474" s="188"/>
      <c r="BM474" s="188"/>
      <c r="BN474" s="188"/>
      <c r="BO474" s="188"/>
      <c r="BP474" s="188"/>
      <c r="BQ474" s="188"/>
      <c r="BR474" s="188"/>
      <c r="BS474" s="188"/>
      <c r="BT474" s="188"/>
      <c r="BU474" s="188"/>
      <c r="BV474" s="188"/>
    </row>
    <row r="475" spans="1:74" s="189" customFormat="1" ht="42.75" x14ac:dyDescent="0.2">
      <c r="A475" s="97" t="s">
        <v>2729</v>
      </c>
      <c r="B475" s="98" t="s">
        <v>2730</v>
      </c>
      <c r="C475" s="118"/>
      <c r="D475" s="118"/>
      <c r="E475" s="118"/>
      <c r="F475" s="118"/>
      <c r="G475" s="118"/>
      <c r="H475" s="118"/>
      <c r="I475" s="118"/>
      <c r="J475" s="118"/>
      <c r="K475" s="118"/>
      <c r="L475" s="118"/>
      <c r="M475" s="118">
        <v>15090804</v>
      </c>
      <c r="N475" s="118"/>
      <c r="O475" s="131">
        <f t="shared" si="217"/>
        <v>15090804</v>
      </c>
      <c r="P475" s="188"/>
      <c r="Q475" s="188"/>
      <c r="R475" s="188"/>
      <c r="S475" s="188"/>
      <c r="T475" s="188"/>
      <c r="U475" s="188"/>
      <c r="V475" s="188"/>
      <c r="W475" s="188"/>
      <c r="X475" s="188"/>
      <c r="Y475" s="188"/>
      <c r="Z475" s="188"/>
      <c r="AA475" s="188"/>
      <c r="AB475" s="188"/>
      <c r="AC475" s="188"/>
      <c r="AD475" s="188"/>
      <c r="AE475" s="188"/>
      <c r="AF475" s="188"/>
      <c r="AG475" s="188"/>
      <c r="AH475" s="188"/>
      <c r="AI475" s="188"/>
      <c r="AJ475" s="188"/>
      <c r="AK475" s="188"/>
      <c r="AL475" s="188"/>
      <c r="AM475" s="188"/>
      <c r="AN475" s="188"/>
      <c r="AO475" s="188"/>
      <c r="AP475" s="188"/>
      <c r="AQ475" s="188"/>
      <c r="AR475" s="188"/>
      <c r="AS475" s="188"/>
      <c r="AT475" s="188"/>
      <c r="AU475" s="188"/>
      <c r="AV475" s="188"/>
      <c r="AW475" s="188"/>
      <c r="AX475" s="188"/>
      <c r="AY475" s="188"/>
      <c r="AZ475" s="188"/>
      <c r="BA475" s="188"/>
      <c r="BB475" s="188"/>
      <c r="BC475" s="188"/>
      <c r="BD475" s="188"/>
      <c r="BE475" s="188"/>
      <c r="BF475" s="188"/>
      <c r="BG475" s="188"/>
      <c r="BH475" s="188"/>
      <c r="BI475" s="188"/>
      <c r="BJ475" s="188"/>
      <c r="BK475" s="188"/>
      <c r="BL475" s="188"/>
      <c r="BM475" s="188"/>
      <c r="BN475" s="188"/>
      <c r="BO475" s="188"/>
      <c r="BP475" s="188"/>
      <c r="BQ475" s="188"/>
      <c r="BR475" s="188"/>
      <c r="BS475" s="188"/>
      <c r="BT475" s="188"/>
      <c r="BU475" s="188"/>
      <c r="BV475" s="188"/>
    </row>
    <row r="476" spans="1:74" s="189" customFormat="1" ht="31.5" x14ac:dyDescent="0.2">
      <c r="A476" s="110" t="s">
        <v>2953</v>
      </c>
      <c r="B476" s="106" t="s">
        <v>2954</v>
      </c>
      <c r="C476" s="376">
        <f>SUM(C477:C478)</f>
        <v>0</v>
      </c>
      <c r="D476" s="376">
        <f t="shared" ref="D476:N476" si="240">SUM(D477:D478)</f>
        <v>0</v>
      </c>
      <c r="E476" s="376">
        <f t="shared" si="240"/>
        <v>0</v>
      </c>
      <c r="F476" s="376">
        <f t="shared" si="240"/>
        <v>0</v>
      </c>
      <c r="G476" s="376">
        <f t="shared" si="240"/>
        <v>0</v>
      </c>
      <c r="H476" s="376">
        <f t="shared" si="240"/>
        <v>0</v>
      </c>
      <c r="I476" s="376">
        <f t="shared" si="240"/>
        <v>0</v>
      </c>
      <c r="J476" s="376">
        <f t="shared" si="240"/>
        <v>0</v>
      </c>
      <c r="K476" s="376">
        <f t="shared" si="240"/>
        <v>0</v>
      </c>
      <c r="L476" s="376">
        <f t="shared" si="240"/>
        <v>0</v>
      </c>
      <c r="M476" s="376">
        <f t="shared" si="240"/>
        <v>44786594</v>
      </c>
      <c r="N476" s="376">
        <f t="shared" si="240"/>
        <v>0</v>
      </c>
      <c r="O476" s="131">
        <f t="shared" si="217"/>
        <v>44786594</v>
      </c>
      <c r="P476" s="188"/>
      <c r="Q476" s="188"/>
      <c r="R476" s="188"/>
      <c r="S476" s="188"/>
      <c r="T476" s="188"/>
      <c r="U476" s="188"/>
      <c r="V476" s="188"/>
      <c r="W476" s="188"/>
      <c r="X476" s="188"/>
      <c r="Y476" s="188"/>
      <c r="Z476" s="188"/>
      <c r="AA476" s="188"/>
      <c r="AB476" s="188"/>
      <c r="AC476" s="188"/>
      <c r="AD476" s="188"/>
      <c r="AE476" s="188"/>
      <c r="AF476" s="188"/>
      <c r="AG476" s="188"/>
      <c r="AH476" s="188"/>
      <c r="AI476" s="188"/>
      <c r="AJ476" s="188"/>
      <c r="AK476" s="188"/>
      <c r="AL476" s="188"/>
      <c r="AM476" s="188"/>
      <c r="AN476" s="188"/>
      <c r="AO476" s="188"/>
      <c r="AP476" s="188"/>
      <c r="AQ476" s="188"/>
      <c r="AR476" s="188"/>
      <c r="AS476" s="188"/>
      <c r="AT476" s="188"/>
      <c r="AU476" s="188"/>
      <c r="AV476" s="188"/>
      <c r="AW476" s="188"/>
      <c r="AX476" s="188"/>
      <c r="AY476" s="188"/>
      <c r="AZ476" s="188"/>
      <c r="BA476" s="188"/>
      <c r="BB476" s="188"/>
      <c r="BC476" s="188"/>
      <c r="BD476" s="188"/>
      <c r="BE476" s="188"/>
      <c r="BF476" s="188"/>
      <c r="BG476" s="188"/>
      <c r="BH476" s="188"/>
      <c r="BI476" s="188"/>
      <c r="BJ476" s="188"/>
      <c r="BK476" s="188"/>
      <c r="BL476" s="188"/>
      <c r="BM476" s="188"/>
      <c r="BN476" s="188"/>
      <c r="BO476" s="188"/>
      <c r="BP476" s="188"/>
      <c r="BQ476" s="188"/>
      <c r="BR476" s="188"/>
      <c r="BS476" s="188"/>
      <c r="BT476" s="188"/>
      <c r="BU476" s="188"/>
      <c r="BV476" s="188"/>
    </row>
    <row r="477" spans="1:74" s="189" customFormat="1" ht="28.5" x14ac:dyDescent="0.2">
      <c r="A477" s="97" t="s">
        <v>2731</v>
      </c>
      <c r="B477" s="98" t="s">
        <v>2732</v>
      </c>
      <c r="C477" s="118"/>
      <c r="D477" s="118"/>
      <c r="E477" s="118"/>
      <c r="F477" s="118"/>
      <c r="G477" s="118"/>
      <c r="H477" s="118"/>
      <c r="I477" s="118"/>
      <c r="J477" s="118"/>
      <c r="K477" s="118"/>
      <c r="L477" s="118"/>
      <c r="M477" s="118">
        <v>25164807</v>
      </c>
      <c r="N477" s="118"/>
      <c r="O477" s="131">
        <f t="shared" si="217"/>
        <v>25164807</v>
      </c>
      <c r="P477" s="188"/>
      <c r="Q477" s="188"/>
      <c r="R477" s="188"/>
      <c r="S477" s="188"/>
      <c r="T477" s="188"/>
      <c r="U477" s="188"/>
      <c r="V477" s="188"/>
      <c r="W477" s="188"/>
      <c r="X477" s="188"/>
      <c r="Y477" s="188"/>
      <c r="Z477" s="188"/>
      <c r="AA477" s="188"/>
      <c r="AB477" s="188"/>
      <c r="AC477" s="188"/>
      <c r="AD477" s="188"/>
      <c r="AE477" s="188"/>
      <c r="AF477" s="188"/>
      <c r="AG477" s="188"/>
      <c r="AH477" s="188"/>
      <c r="AI477" s="188"/>
      <c r="AJ477" s="188"/>
      <c r="AK477" s="188"/>
      <c r="AL477" s="188"/>
      <c r="AM477" s="188"/>
      <c r="AN477" s="188"/>
      <c r="AO477" s="188"/>
      <c r="AP477" s="188"/>
      <c r="AQ477" s="188"/>
      <c r="AR477" s="188"/>
      <c r="AS477" s="188"/>
      <c r="AT477" s="188"/>
      <c r="AU477" s="188"/>
      <c r="AV477" s="188"/>
      <c r="AW477" s="188"/>
      <c r="AX477" s="188"/>
      <c r="AY477" s="188"/>
      <c r="AZ477" s="188"/>
      <c r="BA477" s="188"/>
      <c r="BB477" s="188"/>
      <c r="BC477" s="188"/>
      <c r="BD477" s="188"/>
      <c r="BE477" s="188"/>
      <c r="BF477" s="188"/>
      <c r="BG477" s="188"/>
      <c r="BH477" s="188"/>
      <c r="BI477" s="188"/>
      <c r="BJ477" s="188"/>
      <c r="BK477" s="188"/>
      <c r="BL477" s="188"/>
      <c r="BM477" s="188"/>
      <c r="BN477" s="188"/>
      <c r="BO477" s="188"/>
      <c r="BP477" s="188"/>
      <c r="BQ477" s="188"/>
      <c r="BR477" s="188"/>
      <c r="BS477" s="188"/>
      <c r="BT477" s="188"/>
      <c r="BU477" s="188"/>
      <c r="BV477" s="188"/>
    </row>
    <row r="478" spans="1:74" s="189" customFormat="1" ht="28.5" x14ac:dyDescent="0.2">
      <c r="A478" s="97" t="s">
        <v>2733</v>
      </c>
      <c r="B478" s="98" t="s">
        <v>2734</v>
      </c>
      <c r="C478" s="118"/>
      <c r="D478" s="118"/>
      <c r="E478" s="118"/>
      <c r="F478" s="118"/>
      <c r="G478" s="118"/>
      <c r="H478" s="118"/>
      <c r="I478" s="118"/>
      <c r="J478" s="118"/>
      <c r="K478" s="118"/>
      <c r="L478" s="118"/>
      <c r="M478" s="118">
        <v>19621787</v>
      </c>
      <c r="N478" s="118"/>
      <c r="O478" s="131">
        <f t="shared" si="217"/>
        <v>19621787</v>
      </c>
      <c r="P478" s="188"/>
      <c r="Q478" s="188"/>
      <c r="R478" s="188"/>
      <c r="S478" s="188"/>
      <c r="T478" s="188"/>
      <c r="U478" s="188"/>
      <c r="V478" s="188"/>
      <c r="W478" s="188"/>
      <c r="X478" s="188"/>
      <c r="Y478" s="188"/>
      <c r="Z478" s="188"/>
      <c r="AA478" s="188"/>
      <c r="AB478" s="188"/>
      <c r="AC478" s="188"/>
      <c r="AD478" s="188"/>
      <c r="AE478" s="188"/>
      <c r="AF478" s="188"/>
      <c r="AG478" s="188"/>
      <c r="AH478" s="188"/>
      <c r="AI478" s="188"/>
      <c r="AJ478" s="188"/>
      <c r="AK478" s="188"/>
      <c r="AL478" s="188"/>
      <c r="AM478" s="188"/>
      <c r="AN478" s="188"/>
      <c r="AO478" s="188"/>
      <c r="AP478" s="188"/>
      <c r="AQ478" s="188"/>
      <c r="AR478" s="188"/>
      <c r="AS478" s="188"/>
      <c r="AT478" s="188"/>
      <c r="AU478" s="188"/>
      <c r="AV478" s="188"/>
      <c r="AW478" s="188"/>
      <c r="AX478" s="188"/>
      <c r="AY478" s="188"/>
      <c r="AZ478" s="188"/>
      <c r="BA478" s="188"/>
      <c r="BB478" s="188"/>
      <c r="BC478" s="188"/>
      <c r="BD478" s="188"/>
      <c r="BE478" s="188"/>
      <c r="BF478" s="188"/>
      <c r="BG478" s="188"/>
      <c r="BH478" s="188"/>
      <c r="BI478" s="188"/>
      <c r="BJ478" s="188"/>
      <c r="BK478" s="188"/>
      <c r="BL478" s="188"/>
      <c r="BM478" s="188"/>
      <c r="BN478" s="188"/>
      <c r="BO478" s="188"/>
      <c r="BP478" s="188"/>
      <c r="BQ478" s="188"/>
      <c r="BR478" s="188"/>
      <c r="BS478" s="188"/>
      <c r="BT478" s="188"/>
      <c r="BU478" s="188"/>
      <c r="BV478" s="188"/>
    </row>
    <row r="479" spans="1:74" s="189" customFormat="1" ht="31.5" x14ac:dyDescent="0.2">
      <c r="A479" s="110" t="s">
        <v>2956</v>
      </c>
      <c r="B479" s="106" t="s">
        <v>2955</v>
      </c>
      <c r="C479" s="376">
        <f>SUM(C480)</f>
        <v>0</v>
      </c>
      <c r="D479" s="376">
        <f t="shared" ref="D479:N479" si="241">SUM(D480)</f>
        <v>0</v>
      </c>
      <c r="E479" s="376">
        <f t="shared" si="241"/>
        <v>0</v>
      </c>
      <c r="F479" s="376">
        <f t="shared" si="241"/>
        <v>0</v>
      </c>
      <c r="G479" s="376">
        <f t="shared" si="241"/>
        <v>0</v>
      </c>
      <c r="H479" s="376">
        <f t="shared" si="241"/>
        <v>0</v>
      </c>
      <c r="I479" s="376">
        <f t="shared" si="241"/>
        <v>0</v>
      </c>
      <c r="J479" s="376">
        <f t="shared" si="241"/>
        <v>0</v>
      </c>
      <c r="K479" s="376">
        <f t="shared" si="241"/>
        <v>0</v>
      </c>
      <c r="L479" s="376">
        <f t="shared" si="241"/>
        <v>0</v>
      </c>
      <c r="M479" s="376">
        <f t="shared" si="241"/>
        <v>50925670</v>
      </c>
      <c r="N479" s="376">
        <f t="shared" si="241"/>
        <v>0</v>
      </c>
      <c r="O479" s="131">
        <f t="shared" si="217"/>
        <v>50925670</v>
      </c>
      <c r="P479" s="188"/>
      <c r="Q479" s="188"/>
      <c r="R479" s="188"/>
      <c r="S479" s="188"/>
      <c r="T479" s="188"/>
      <c r="U479" s="188"/>
      <c r="V479" s="188"/>
      <c r="W479" s="188"/>
      <c r="X479" s="188"/>
      <c r="Y479" s="188"/>
      <c r="Z479" s="188"/>
      <c r="AA479" s="188"/>
      <c r="AB479" s="188"/>
      <c r="AC479" s="188"/>
      <c r="AD479" s="188"/>
      <c r="AE479" s="188"/>
      <c r="AF479" s="188"/>
      <c r="AG479" s="188"/>
      <c r="AH479" s="188"/>
      <c r="AI479" s="188"/>
      <c r="AJ479" s="188"/>
      <c r="AK479" s="188"/>
      <c r="AL479" s="188"/>
      <c r="AM479" s="188"/>
      <c r="AN479" s="188"/>
      <c r="AO479" s="188"/>
      <c r="AP479" s="188"/>
      <c r="AQ479" s="188"/>
      <c r="AR479" s="188"/>
      <c r="AS479" s="188"/>
      <c r="AT479" s="188"/>
      <c r="AU479" s="188"/>
      <c r="AV479" s="188"/>
      <c r="AW479" s="188"/>
      <c r="AX479" s="188"/>
      <c r="AY479" s="188"/>
      <c r="AZ479" s="188"/>
      <c r="BA479" s="188"/>
      <c r="BB479" s="188"/>
      <c r="BC479" s="188"/>
      <c r="BD479" s="188"/>
      <c r="BE479" s="188"/>
      <c r="BF479" s="188"/>
      <c r="BG479" s="188"/>
      <c r="BH479" s="188"/>
      <c r="BI479" s="188"/>
      <c r="BJ479" s="188"/>
      <c r="BK479" s="188"/>
      <c r="BL479" s="188"/>
      <c r="BM479" s="188"/>
      <c r="BN479" s="188"/>
      <c r="BO479" s="188"/>
      <c r="BP479" s="188"/>
      <c r="BQ479" s="188"/>
      <c r="BR479" s="188"/>
      <c r="BS479" s="188"/>
      <c r="BT479" s="188"/>
      <c r="BU479" s="188"/>
      <c r="BV479" s="188"/>
    </row>
    <row r="480" spans="1:74" s="189" customFormat="1" ht="28.5" x14ac:dyDescent="0.2">
      <c r="A480" s="97" t="s">
        <v>2735</v>
      </c>
      <c r="B480" s="98" t="s">
        <v>2736</v>
      </c>
      <c r="C480" s="118"/>
      <c r="D480" s="118"/>
      <c r="E480" s="118"/>
      <c r="F480" s="118"/>
      <c r="G480" s="118"/>
      <c r="H480" s="118"/>
      <c r="I480" s="118"/>
      <c r="J480" s="118"/>
      <c r="K480" s="118"/>
      <c r="L480" s="118"/>
      <c r="M480" s="118">
        <v>50925670</v>
      </c>
      <c r="N480" s="118"/>
      <c r="O480" s="131">
        <f t="shared" si="217"/>
        <v>50925670</v>
      </c>
      <c r="P480" s="188"/>
      <c r="Q480" s="188"/>
      <c r="R480" s="188"/>
      <c r="S480" s="188"/>
      <c r="T480" s="188"/>
      <c r="U480" s="188"/>
      <c r="V480" s="188"/>
      <c r="W480" s="188"/>
      <c r="X480" s="188"/>
      <c r="Y480" s="188"/>
      <c r="Z480" s="188"/>
      <c r="AA480" s="188"/>
      <c r="AB480" s="188"/>
      <c r="AC480" s="188"/>
      <c r="AD480" s="188"/>
      <c r="AE480" s="188"/>
      <c r="AF480" s="188"/>
      <c r="AG480" s="188"/>
      <c r="AH480" s="188"/>
      <c r="AI480" s="188"/>
      <c r="AJ480" s="188"/>
      <c r="AK480" s="188"/>
      <c r="AL480" s="188"/>
      <c r="AM480" s="188"/>
      <c r="AN480" s="188"/>
      <c r="AO480" s="188"/>
      <c r="AP480" s="188"/>
      <c r="AQ480" s="188"/>
      <c r="AR480" s="188"/>
      <c r="AS480" s="188"/>
      <c r="AT480" s="188"/>
      <c r="AU480" s="188"/>
      <c r="AV480" s="188"/>
      <c r="AW480" s="188"/>
      <c r="AX480" s="188"/>
      <c r="AY480" s="188"/>
      <c r="AZ480" s="188"/>
      <c r="BA480" s="188"/>
      <c r="BB480" s="188"/>
      <c r="BC480" s="188"/>
      <c r="BD480" s="188"/>
      <c r="BE480" s="188"/>
      <c r="BF480" s="188"/>
      <c r="BG480" s="188"/>
      <c r="BH480" s="188"/>
      <c r="BI480" s="188"/>
      <c r="BJ480" s="188"/>
      <c r="BK480" s="188"/>
      <c r="BL480" s="188"/>
      <c r="BM480" s="188"/>
      <c r="BN480" s="188"/>
      <c r="BO480" s="188"/>
      <c r="BP480" s="188"/>
      <c r="BQ480" s="188"/>
      <c r="BR480" s="188"/>
      <c r="BS480" s="188"/>
      <c r="BT480" s="188"/>
      <c r="BU480" s="188"/>
      <c r="BV480" s="188"/>
    </row>
    <row r="481" spans="1:74" s="189" customFormat="1" ht="31.5" x14ac:dyDescent="0.2">
      <c r="A481" s="110" t="s">
        <v>2958</v>
      </c>
      <c r="B481" s="106" t="s">
        <v>2957</v>
      </c>
      <c r="C481" s="376">
        <f>SUM(C482)</f>
        <v>0</v>
      </c>
      <c r="D481" s="376">
        <f t="shared" ref="D481:N481" si="242">SUM(D482)</f>
        <v>0</v>
      </c>
      <c r="E481" s="376">
        <f t="shared" si="242"/>
        <v>0</v>
      </c>
      <c r="F481" s="376">
        <f t="shared" si="242"/>
        <v>0</v>
      </c>
      <c r="G481" s="376">
        <f t="shared" si="242"/>
        <v>0</v>
      </c>
      <c r="H481" s="376">
        <f t="shared" si="242"/>
        <v>0</v>
      </c>
      <c r="I481" s="376">
        <f t="shared" si="242"/>
        <v>0</v>
      </c>
      <c r="J481" s="376">
        <f t="shared" si="242"/>
        <v>0</v>
      </c>
      <c r="K481" s="376">
        <f t="shared" si="242"/>
        <v>0</v>
      </c>
      <c r="L481" s="376">
        <f t="shared" si="242"/>
        <v>0</v>
      </c>
      <c r="M481" s="376">
        <f t="shared" si="242"/>
        <v>83039078</v>
      </c>
      <c r="N481" s="376">
        <f t="shared" si="242"/>
        <v>0</v>
      </c>
      <c r="O481" s="131">
        <f t="shared" si="217"/>
        <v>83039078</v>
      </c>
      <c r="P481" s="188"/>
      <c r="Q481" s="188"/>
      <c r="R481" s="188"/>
      <c r="S481" s="188"/>
      <c r="T481" s="188"/>
      <c r="U481" s="188"/>
      <c r="V481" s="188"/>
      <c r="W481" s="188"/>
      <c r="X481" s="188"/>
      <c r="Y481" s="188"/>
      <c r="Z481" s="188"/>
      <c r="AA481" s="188"/>
      <c r="AB481" s="188"/>
      <c r="AC481" s="188"/>
      <c r="AD481" s="188"/>
      <c r="AE481" s="188"/>
      <c r="AF481" s="188"/>
      <c r="AG481" s="188"/>
      <c r="AH481" s="188"/>
      <c r="AI481" s="188"/>
      <c r="AJ481" s="188"/>
      <c r="AK481" s="188"/>
      <c r="AL481" s="188"/>
      <c r="AM481" s="188"/>
      <c r="AN481" s="188"/>
      <c r="AO481" s="188"/>
      <c r="AP481" s="188"/>
      <c r="AQ481" s="188"/>
      <c r="AR481" s="188"/>
      <c r="AS481" s="188"/>
      <c r="AT481" s="188"/>
      <c r="AU481" s="188"/>
      <c r="AV481" s="188"/>
      <c r="AW481" s="188"/>
      <c r="AX481" s="188"/>
      <c r="AY481" s="188"/>
      <c r="AZ481" s="188"/>
      <c r="BA481" s="188"/>
      <c r="BB481" s="188"/>
      <c r="BC481" s="188"/>
      <c r="BD481" s="188"/>
      <c r="BE481" s="188"/>
      <c r="BF481" s="188"/>
      <c r="BG481" s="188"/>
      <c r="BH481" s="188"/>
      <c r="BI481" s="188"/>
      <c r="BJ481" s="188"/>
      <c r="BK481" s="188"/>
      <c r="BL481" s="188"/>
      <c r="BM481" s="188"/>
      <c r="BN481" s="188"/>
      <c r="BO481" s="188"/>
      <c r="BP481" s="188"/>
      <c r="BQ481" s="188"/>
      <c r="BR481" s="188"/>
      <c r="BS481" s="188"/>
      <c r="BT481" s="188"/>
      <c r="BU481" s="188"/>
      <c r="BV481" s="188"/>
    </row>
    <row r="482" spans="1:74" s="189" customFormat="1" ht="42.75" x14ac:dyDescent="0.2">
      <c r="A482" s="97" t="s">
        <v>2737</v>
      </c>
      <c r="B482" s="98" t="s">
        <v>2738</v>
      </c>
      <c r="C482" s="118"/>
      <c r="D482" s="118"/>
      <c r="E482" s="118"/>
      <c r="F482" s="118"/>
      <c r="G482" s="118"/>
      <c r="H482" s="118"/>
      <c r="I482" s="118"/>
      <c r="J482" s="118"/>
      <c r="K482" s="118"/>
      <c r="L482" s="118"/>
      <c r="M482" s="118">
        <v>83039078</v>
      </c>
      <c r="N482" s="118"/>
      <c r="O482" s="131">
        <f t="shared" si="217"/>
        <v>83039078</v>
      </c>
      <c r="P482" s="188"/>
      <c r="Q482" s="188"/>
      <c r="R482" s="188"/>
      <c r="S482" s="188"/>
      <c r="T482" s="188"/>
      <c r="U482" s="188"/>
      <c r="V482" s="188"/>
      <c r="W482" s="188"/>
      <c r="X482" s="188"/>
      <c r="Y482" s="188"/>
      <c r="Z482" s="188"/>
      <c r="AA482" s="188"/>
      <c r="AB482" s="188"/>
      <c r="AC482" s="188"/>
      <c r="AD482" s="188"/>
      <c r="AE482" s="188"/>
      <c r="AF482" s="188"/>
      <c r="AG482" s="188"/>
      <c r="AH482" s="188"/>
      <c r="AI482" s="188"/>
      <c r="AJ482" s="188"/>
      <c r="AK482" s="188"/>
      <c r="AL482" s="188"/>
      <c r="AM482" s="188"/>
      <c r="AN482" s="188"/>
      <c r="AO482" s="188"/>
      <c r="AP482" s="188"/>
      <c r="AQ482" s="188"/>
      <c r="AR482" s="188"/>
      <c r="AS482" s="188"/>
      <c r="AT482" s="188"/>
      <c r="AU482" s="188"/>
      <c r="AV482" s="188"/>
      <c r="AW482" s="188"/>
      <c r="AX482" s="188"/>
      <c r="AY482" s="188"/>
      <c r="AZ482" s="188"/>
      <c r="BA482" s="188"/>
      <c r="BB482" s="188"/>
      <c r="BC482" s="188"/>
      <c r="BD482" s="188"/>
      <c r="BE482" s="188"/>
      <c r="BF482" s="188"/>
      <c r="BG482" s="188"/>
      <c r="BH482" s="188"/>
      <c r="BI482" s="188"/>
      <c r="BJ482" s="188"/>
      <c r="BK482" s="188"/>
      <c r="BL482" s="188"/>
      <c r="BM482" s="188"/>
      <c r="BN482" s="188"/>
      <c r="BO482" s="188"/>
      <c r="BP482" s="188"/>
      <c r="BQ482" s="188"/>
      <c r="BR482" s="188"/>
      <c r="BS482" s="188"/>
      <c r="BT482" s="188"/>
      <c r="BU482" s="188"/>
      <c r="BV482" s="188"/>
    </row>
    <row r="483" spans="1:74" s="189" customFormat="1" ht="31.5" x14ac:dyDescent="0.2">
      <c r="A483" s="110" t="s">
        <v>2960</v>
      </c>
      <c r="B483" s="106" t="s">
        <v>2959</v>
      </c>
      <c r="C483" s="376">
        <f>SUM(C484:C485)</f>
        <v>0</v>
      </c>
      <c r="D483" s="376">
        <f t="shared" ref="D483:N483" si="243">SUM(D484:D485)</f>
        <v>0</v>
      </c>
      <c r="E483" s="376">
        <f t="shared" si="243"/>
        <v>0</v>
      </c>
      <c r="F483" s="376">
        <f t="shared" si="243"/>
        <v>0</v>
      </c>
      <c r="G483" s="376">
        <f t="shared" si="243"/>
        <v>0</v>
      </c>
      <c r="H483" s="376">
        <f t="shared" si="243"/>
        <v>0</v>
      </c>
      <c r="I483" s="376">
        <f t="shared" si="243"/>
        <v>0</v>
      </c>
      <c r="J483" s="376">
        <f t="shared" si="243"/>
        <v>0</v>
      </c>
      <c r="K483" s="376">
        <f t="shared" si="243"/>
        <v>0</v>
      </c>
      <c r="L483" s="376">
        <f t="shared" si="243"/>
        <v>0</v>
      </c>
      <c r="M483" s="376">
        <f t="shared" si="243"/>
        <v>8316756</v>
      </c>
      <c r="N483" s="376">
        <f t="shared" si="243"/>
        <v>0</v>
      </c>
      <c r="O483" s="131">
        <f t="shared" si="217"/>
        <v>8316756</v>
      </c>
      <c r="P483" s="188"/>
      <c r="Q483" s="188"/>
      <c r="R483" s="188"/>
      <c r="S483" s="188"/>
      <c r="T483" s="188"/>
      <c r="U483" s="188"/>
      <c r="V483" s="188"/>
      <c r="W483" s="188"/>
      <c r="X483" s="188"/>
      <c r="Y483" s="188"/>
      <c r="Z483" s="188"/>
      <c r="AA483" s="188"/>
      <c r="AB483" s="188"/>
      <c r="AC483" s="188"/>
      <c r="AD483" s="188"/>
      <c r="AE483" s="188"/>
      <c r="AF483" s="188"/>
      <c r="AG483" s="188"/>
      <c r="AH483" s="188"/>
      <c r="AI483" s="188"/>
      <c r="AJ483" s="188"/>
      <c r="AK483" s="188"/>
      <c r="AL483" s="188"/>
      <c r="AM483" s="188"/>
      <c r="AN483" s="188"/>
      <c r="AO483" s="188"/>
      <c r="AP483" s="188"/>
      <c r="AQ483" s="188"/>
      <c r="AR483" s="188"/>
      <c r="AS483" s="188"/>
      <c r="AT483" s="188"/>
      <c r="AU483" s="188"/>
      <c r="AV483" s="188"/>
      <c r="AW483" s="188"/>
      <c r="AX483" s="188"/>
      <c r="AY483" s="188"/>
      <c r="AZ483" s="188"/>
      <c r="BA483" s="188"/>
      <c r="BB483" s="188"/>
      <c r="BC483" s="188"/>
      <c r="BD483" s="188"/>
      <c r="BE483" s="188"/>
      <c r="BF483" s="188"/>
      <c r="BG483" s="188"/>
      <c r="BH483" s="188"/>
      <c r="BI483" s="188"/>
      <c r="BJ483" s="188"/>
      <c r="BK483" s="188"/>
      <c r="BL483" s="188"/>
      <c r="BM483" s="188"/>
      <c r="BN483" s="188"/>
      <c r="BO483" s="188"/>
      <c r="BP483" s="188"/>
      <c r="BQ483" s="188"/>
      <c r="BR483" s="188"/>
      <c r="BS483" s="188"/>
      <c r="BT483" s="188"/>
      <c r="BU483" s="188"/>
      <c r="BV483" s="188"/>
    </row>
    <row r="484" spans="1:74" s="189" customFormat="1" ht="42.75" x14ac:dyDescent="0.2">
      <c r="A484" s="97" t="s">
        <v>2739</v>
      </c>
      <c r="B484" s="98" t="s">
        <v>2740</v>
      </c>
      <c r="C484" s="118"/>
      <c r="D484" s="118"/>
      <c r="E484" s="118"/>
      <c r="F484" s="118"/>
      <c r="G484" s="118"/>
      <c r="H484" s="118"/>
      <c r="I484" s="118"/>
      <c r="J484" s="118"/>
      <c r="K484" s="118"/>
      <c r="L484" s="118"/>
      <c r="M484" s="118">
        <v>7666380</v>
      </c>
      <c r="N484" s="118"/>
      <c r="O484" s="131">
        <f t="shared" si="217"/>
        <v>7666380</v>
      </c>
      <c r="P484" s="188"/>
      <c r="Q484" s="188"/>
      <c r="R484" s="188"/>
      <c r="S484" s="188"/>
      <c r="T484" s="188"/>
      <c r="U484" s="188"/>
      <c r="V484" s="188"/>
      <c r="W484" s="188"/>
      <c r="X484" s="188"/>
      <c r="Y484" s="188"/>
      <c r="Z484" s="188"/>
      <c r="AA484" s="188"/>
      <c r="AB484" s="188"/>
      <c r="AC484" s="188"/>
      <c r="AD484" s="188"/>
      <c r="AE484" s="188"/>
      <c r="AF484" s="188"/>
      <c r="AG484" s="188"/>
      <c r="AH484" s="188"/>
      <c r="AI484" s="188"/>
      <c r="AJ484" s="188"/>
      <c r="AK484" s="188"/>
      <c r="AL484" s="188"/>
      <c r="AM484" s="188"/>
      <c r="AN484" s="188"/>
      <c r="AO484" s="188"/>
      <c r="AP484" s="188"/>
      <c r="AQ484" s="188"/>
      <c r="AR484" s="188"/>
      <c r="AS484" s="188"/>
      <c r="AT484" s="188"/>
      <c r="AU484" s="188"/>
      <c r="AV484" s="188"/>
      <c r="AW484" s="188"/>
      <c r="AX484" s="188"/>
      <c r="AY484" s="188"/>
      <c r="AZ484" s="188"/>
      <c r="BA484" s="188"/>
      <c r="BB484" s="188"/>
      <c r="BC484" s="188"/>
      <c r="BD484" s="188"/>
      <c r="BE484" s="188"/>
      <c r="BF484" s="188"/>
      <c r="BG484" s="188"/>
      <c r="BH484" s="188"/>
      <c r="BI484" s="188"/>
      <c r="BJ484" s="188"/>
      <c r="BK484" s="188"/>
      <c r="BL484" s="188"/>
      <c r="BM484" s="188"/>
      <c r="BN484" s="188"/>
      <c r="BO484" s="188"/>
      <c r="BP484" s="188"/>
      <c r="BQ484" s="188"/>
      <c r="BR484" s="188"/>
      <c r="BS484" s="188"/>
      <c r="BT484" s="188"/>
      <c r="BU484" s="188"/>
      <c r="BV484" s="188"/>
    </row>
    <row r="485" spans="1:74" s="189" customFormat="1" ht="42.75" x14ac:dyDescent="0.2">
      <c r="A485" s="97" t="s">
        <v>2741</v>
      </c>
      <c r="B485" s="98" t="s">
        <v>2742</v>
      </c>
      <c r="C485" s="118"/>
      <c r="D485" s="118"/>
      <c r="E485" s="118"/>
      <c r="F485" s="118"/>
      <c r="G485" s="118"/>
      <c r="H485" s="118"/>
      <c r="I485" s="118"/>
      <c r="J485" s="118"/>
      <c r="K485" s="118"/>
      <c r="L485" s="118"/>
      <c r="M485" s="118">
        <v>650376</v>
      </c>
      <c r="N485" s="118"/>
      <c r="O485" s="131">
        <f t="shared" si="217"/>
        <v>650376</v>
      </c>
      <c r="P485" s="188"/>
      <c r="Q485" s="188"/>
      <c r="R485" s="188"/>
      <c r="S485" s="188"/>
      <c r="T485" s="188"/>
      <c r="U485" s="188"/>
      <c r="V485" s="188"/>
      <c r="W485" s="188"/>
      <c r="X485" s="188"/>
      <c r="Y485" s="188"/>
      <c r="Z485" s="188"/>
      <c r="AA485" s="188"/>
      <c r="AB485" s="188"/>
      <c r="AC485" s="188"/>
      <c r="AD485" s="188"/>
      <c r="AE485" s="188"/>
      <c r="AF485" s="188"/>
      <c r="AG485" s="188"/>
      <c r="AH485" s="188"/>
      <c r="AI485" s="188"/>
      <c r="AJ485" s="188"/>
      <c r="AK485" s="188"/>
      <c r="AL485" s="188"/>
      <c r="AM485" s="188"/>
      <c r="AN485" s="188"/>
      <c r="AO485" s="188"/>
      <c r="AP485" s="188"/>
      <c r="AQ485" s="188"/>
      <c r="AR485" s="188"/>
      <c r="AS485" s="188"/>
      <c r="AT485" s="188"/>
      <c r="AU485" s="188"/>
      <c r="AV485" s="188"/>
      <c r="AW485" s="188"/>
      <c r="AX485" s="188"/>
      <c r="AY485" s="188"/>
      <c r="AZ485" s="188"/>
      <c r="BA485" s="188"/>
      <c r="BB485" s="188"/>
      <c r="BC485" s="188"/>
      <c r="BD485" s="188"/>
      <c r="BE485" s="188"/>
      <c r="BF485" s="188"/>
      <c r="BG485" s="188"/>
      <c r="BH485" s="188"/>
      <c r="BI485" s="188"/>
      <c r="BJ485" s="188"/>
      <c r="BK485" s="188"/>
      <c r="BL485" s="188"/>
      <c r="BM485" s="188"/>
      <c r="BN485" s="188"/>
      <c r="BO485" s="188"/>
      <c r="BP485" s="188"/>
      <c r="BQ485" s="188"/>
      <c r="BR485" s="188"/>
      <c r="BS485" s="188"/>
      <c r="BT485" s="188"/>
      <c r="BU485" s="188"/>
      <c r="BV485" s="188"/>
    </row>
    <row r="486" spans="1:74" s="189" customFormat="1" ht="31.5" x14ac:dyDescent="0.2">
      <c r="A486" s="110" t="s">
        <v>2962</v>
      </c>
      <c r="B486" s="106" t="s">
        <v>2961</v>
      </c>
      <c r="C486" s="376">
        <f>SUM(C487)</f>
        <v>0</v>
      </c>
      <c r="D486" s="376">
        <f t="shared" ref="D486:N486" si="244">SUM(D487)</f>
        <v>0</v>
      </c>
      <c r="E486" s="376">
        <f t="shared" si="244"/>
        <v>0</v>
      </c>
      <c r="F486" s="376">
        <f t="shared" si="244"/>
        <v>0</v>
      </c>
      <c r="G486" s="376">
        <f t="shared" si="244"/>
        <v>0</v>
      </c>
      <c r="H486" s="376">
        <f t="shared" si="244"/>
        <v>0</v>
      </c>
      <c r="I486" s="376">
        <f t="shared" si="244"/>
        <v>0</v>
      </c>
      <c r="J486" s="376">
        <f t="shared" si="244"/>
        <v>0</v>
      </c>
      <c r="K486" s="376">
        <f t="shared" si="244"/>
        <v>0</v>
      </c>
      <c r="L486" s="376">
        <f t="shared" si="244"/>
        <v>0</v>
      </c>
      <c r="M486" s="376">
        <f t="shared" si="244"/>
        <v>33827990</v>
      </c>
      <c r="N486" s="376">
        <f t="shared" si="244"/>
        <v>0</v>
      </c>
      <c r="O486" s="131">
        <f t="shared" si="217"/>
        <v>33827990</v>
      </c>
      <c r="P486" s="188"/>
      <c r="Q486" s="188"/>
      <c r="R486" s="188"/>
      <c r="S486" s="188"/>
      <c r="T486" s="188"/>
      <c r="U486" s="188"/>
      <c r="V486" s="188"/>
      <c r="W486" s="188"/>
      <c r="X486" s="188"/>
      <c r="Y486" s="188"/>
      <c r="Z486" s="188"/>
      <c r="AA486" s="188"/>
      <c r="AB486" s="188"/>
      <c r="AC486" s="188"/>
      <c r="AD486" s="188"/>
      <c r="AE486" s="188"/>
      <c r="AF486" s="188"/>
      <c r="AG486" s="188"/>
      <c r="AH486" s="188"/>
      <c r="AI486" s="188"/>
      <c r="AJ486" s="188"/>
      <c r="AK486" s="188"/>
      <c r="AL486" s="188"/>
      <c r="AM486" s="188"/>
      <c r="AN486" s="188"/>
      <c r="AO486" s="188"/>
      <c r="AP486" s="188"/>
      <c r="AQ486" s="188"/>
      <c r="AR486" s="188"/>
      <c r="AS486" s="188"/>
      <c r="AT486" s="188"/>
      <c r="AU486" s="188"/>
      <c r="AV486" s="188"/>
      <c r="AW486" s="188"/>
      <c r="AX486" s="188"/>
      <c r="AY486" s="188"/>
      <c r="AZ486" s="188"/>
      <c r="BA486" s="188"/>
      <c r="BB486" s="188"/>
      <c r="BC486" s="188"/>
      <c r="BD486" s="188"/>
      <c r="BE486" s="188"/>
      <c r="BF486" s="188"/>
      <c r="BG486" s="188"/>
      <c r="BH486" s="188"/>
      <c r="BI486" s="188"/>
      <c r="BJ486" s="188"/>
      <c r="BK486" s="188"/>
      <c r="BL486" s="188"/>
      <c r="BM486" s="188"/>
      <c r="BN486" s="188"/>
      <c r="BO486" s="188"/>
      <c r="BP486" s="188"/>
      <c r="BQ486" s="188"/>
      <c r="BR486" s="188"/>
      <c r="BS486" s="188"/>
      <c r="BT486" s="188"/>
      <c r="BU486" s="188"/>
      <c r="BV486" s="188"/>
    </row>
    <row r="487" spans="1:74" s="189" customFormat="1" ht="28.5" x14ac:dyDescent="0.2">
      <c r="A487" s="97" t="s">
        <v>2743</v>
      </c>
      <c r="B487" s="98" t="s">
        <v>2744</v>
      </c>
      <c r="C487" s="118"/>
      <c r="D487" s="118"/>
      <c r="E487" s="118"/>
      <c r="F487" s="118"/>
      <c r="G487" s="118"/>
      <c r="H487" s="118"/>
      <c r="I487" s="118"/>
      <c r="J487" s="118"/>
      <c r="K487" s="118"/>
      <c r="L487" s="118"/>
      <c r="M487" s="118">
        <v>33827990</v>
      </c>
      <c r="N487" s="118"/>
      <c r="O487" s="131">
        <f t="shared" si="217"/>
        <v>33827990</v>
      </c>
      <c r="P487" s="188"/>
      <c r="Q487" s="188"/>
      <c r="R487" s="188"/>
      <c r="S487" s="188"/>
      <c r="T487" s="188"/>
      <c r="U487" s="188"/>
      <c r="V487" s="188"/>
      <c r="W487" s="188"/>
      <c r="X487" s="188"/>
      <c r="Y487" s="188"/>
      <c r="Z487" s="188"/>
      <c r="AA487" s="188"/>
      <c r="AB487" s="188"/>
      <c r="AC487" s="188"/>
      <c r="AD487" s="188"/>
      <c r="AE487" s="188"/>
      <c r="AF487" s="188"/>
      <c r="AG487" s="188"/>
      <c r="AH487" s="188"/>
      <c r="AI487" s="188"/>
      <c r="AJ487" s="188"/>
      <c r="AK487" s="188"/>
      <c r="AL487" s="188"/>
      <c r="AM487" s="188"/>
      <c r="AN487" s="188"/>
      <c r="AO487" s="188"/>
      <c r="AP487" s="188"/>
      <c r="AQ487" s="188"/>
      <c r="AR487" s="188"/>
      <c r="AS487" s="188"/>
      <c r="AT487" s="188"/>
      <c r="AU487" s="188"/>
      <c r="AV487" s="188"/>
      <c r="AW487" s="188"/>
      <c r="AX487" s="188"/>
      <c r="AY487" s="188"/>
      <c r="AZ487" s="188"/>
      <c r="BA487" s="188"/>
      <c r="BB487" s="188"/>
      <c r="BC487" s="188"/>
      <c r="BD487" s="188"/>
      <c r="BE487" s="188"/>
      <c r="BF487" s="188"/>
      <c r="BG487" s="188"/>
      <c r="BH487" s="188"/>
      <c r="BI487" s="188"/>
      <c r="BJ487" s="188"/>
      <c r="BK487" s="188"/>
      <c r="BL487" s="188"/>
      <c r="BM487" s="188"/>
      <c r="BN487" s="188"/>
      <c r="BO487" s="188"/>
      <c r="BP487" s="188"/>
      <c r="BQ487" s="188"/>
      <c r="BR487" s="188"/>
      <c r="BS487" s="188"/>
      <c r="BT487" s="188"/>
      <c r="BU487" s="188"/>
      <c r="BV487" s="188"/>
    </row>
    <row r="488" spans="1:74" s="189" customFormat="1" ht="31.5" x14ac:dyDescent="0.2">
      <c r="A488" s="110" t="s">
        <v>2963</v>
      </c>
      <c r="B488" s="106" t="s">
        <v>2964</v>
      </c>
      <c r="C488" s="376">
        <f>SUM(C489:C490)</f>
        <v>0</v>
      </c>
      <c r="D488" s="376">
        <f t="shared" ref="D488:N488" si="245">SUM(D489:D490)</f>
        <v>0</v>
      </c>
      <c r="E488" s="376">
        <f t="shared" si="245"/>
        <v>0</v>
      </c>
      <c r="F488" s="376">
        <f t="shared" si="245"/>
        <v>0</v>
      </c>
      <c r="G488" s="376">
        <f t="shared" si="245"/>
        <v>0</v>
      </c>
      <c r="H488" s="376">
        <f t="shared" si="245"/>
        <v>0</v>
      </c>
      <c r="I488" s="376">
        <f t="shared" si="245"/>
        <v>0</v>
      </c>
      <c r="J488" s="376">
        <f t="shared" si="245"/>
        <v>0</v>
      </c>
      <c r="K488" s="376">
        <f t="shared" si="245"/>
        <v>0</v>
      </c>
      <c r="L488" s="376">
        <f t="shared" si="245"/>
        <v>0</v>
      </c>
      <c r="M488" s="376">
        <f t="shared" si="245"/>
        <v>161655299</v>
      </c>
      <c r="N488" s="376">
        <f t="shared" si="245"/>
        <v>0</v>
      </c>
      <c r="O488" s="131">
        <f t="shared" si="217"/>
        <v>161655299</v>
      </c>
      <c r="P488" s="188"/>
      <c r="Q488" s="188"/>
      <c r="R488" s="188"/>
      <c r="S488" s="188"/>
      <c r="T488" s="188"/>
      <c r="U488" s="188"/>
      <c r="V488" s="188"/>
      <c r="W488" s="188"/>
      <c r="X488" s="188"/>
      <c r="Y488" s="188"/>
      <c r="Z488" s="188"/>
      <c r="AA488" s="188"/>
      <c r="AB488" s="188"/>
      <c r="AC488" s="188"/>
      <c r="AD488" s="188"/>
      <c r="AE488" s="188"/>
      <c r="AF488" s="188"/>
      <c r="AG488" s="188"/>
      <c r="AH488" s="188"/>
      <c r="AI488" s="188"/>
      <c r="AJ488" s="188"/>
      <c r="AK488" s="188"/>
      <c r="AL488" s="188"/>
      <c r="AM488" s="188"/>
      <c r="AN488" s="188"/>
      <c r="AO488" s="188"/>
      <c r="AP488" s="188"/>
      <c r="AQ488" s="188"/>
      <c r="AR488" s="188"/>
      <c r="AS488" s="188"/>
      <c r="AT488" s="188"/>
      <c r="AU488" s="188"/>
      <c r="AV488" s="188"/>
      <c r="AW488" s="188"/>
      <c r="AX488" s="188"/>
      <c r="AY488" s="188"/>
      <c r="AZ488" s="188"/>
      <c r="BA488" s="188"/>
      <c r="BB488" s="188"/>
      <c r="BC488" s="188"/>
      <c r="BD488" s="188"/>
      <c r="BE488" s="188"/>
      <c r="BF488" s="188"/>
      <c r="BG488" s="188"/>
      <c r="BH488" s="188"/>
      <c r="BI488" s="188"/>
      <c r="BJ488" s="188"/>
      <c r="BK488" s="188"/>
      <c r="BL488" s="188"/>
      <c r="BM488" s="188"/>
      <c r="BN488" s="188"/>
      <c r="BO488" s="188"/>
      <c r="BP488" s="188"/>
      <c r="BQ488" s="188"/>
      <c r="BR488" s="188"/>
      <c r="BS488" s="188"/>
      <c r="BT488" s="188"/>
      <c r="BU488" s="188"/>
      <c r="BV488" s="188"/>
    </row>
    <row r="489" spans="1:74" s="189" customFormat="1" ht="28.5" x14ac:dyDescent="0.2">
      <c r="A489" s="97" t="s">
        <v>2745</v>
      </c>
      <c r="B489" s="98" t="s">
        <v>2746</v>
      </c>
      <c r="C489" s="118"/>
      <c r="D489" s="118"/>
      <c r="E489" s="118"/>
      <c r="F489" s="118"/>
      <c r="G489" s="118"/>
      <c r="H489" s="118"/>
      <c r="I489" s="118"/>
      <c r="J489" s="118"/>
      <c r="K489" s="118"/>
      <c r="L489" s="118"/>
      <c r="M489" s="118">
        <v>69644049</v>
      </c>
      <c r="N489" s="118"/>
      <c r="O489" s="131">
        <f t="shared" si="217"/>
        <v>69644049</v>
      </c>
      <c r="P489" s="188"/>
      <c r="Q489" s="188"/>
      <c r="R489" s="188"/>
      <c r="S489" s="188"/>
      <c r="T489" s="188"/>
      <c r="U489" s="188"/>
      <c r="V489" s="188"/>
      <c r="W489" s="188"/>
      <c r="X489" s="188"/>
      <c r="Y489" s="188"/>
      <c r="Z489" s="188"/>
      <c r="AA489" s="188"/>
      <c r="AB489" s="188"/>
      <c r="AC489" s="188"/>
      <c r="AD489" s="188"/>
      <c r="AE489" s="188"/>
      <c r="AF489" s="188"/>
      <c r="AG489" s="188"/>
      <c r="AH489" s="188"/>
      <c r="AI489" s="188"/>
      <c r="AJ489" s="188"/>
      <c r="AK489" s="188"/>
      <c r="AL489" s="188"/>
      <c r="AM489" s="188"/>
      <c r="AN489" s="188"/>
      <c r="AO489" s="188"/>
      <c r="AP489" s="188"/>
      <c r="AQ489" s="188"/>
      <c r="AR489" s="188"/>
      <c r="AS489" s="188"/>
      <c r="AT489" s="188"/>
      <c r="AU489" s="188"/>
      <c r="AV489" s="188"/>
      <c r="AW489" s="188"/>
      <c r="AX489" s="188"/>
      <c r="AY489" s="188"/>
      <c r="AZ489" s="188"/>
      <c r="BA489" s="188"/>
      <c r="BB489" s="188"/>
      <c r="BC489" s="188"/>
      <c r="BD489" s="188"/>
      <c r="BE489" s="188"/>
      <c r="BF489" s="188"/>
      <c r="BG489" s="188"/>
      <c r="BH489" s="188"/>
      <c r="BI489" s="188"/>
      <c r="BJ489" s="188"/>
      <c r="BK489" s="188"/>
      <c r="BL489" s="188"/>
      <c r="BM489" s="188"/>
      <c r="BN489" s="188"/>
      <c r="BO489" s="188"/>
      <c r="BP489" s="188"/>
      <c r="BQ489" s="188"/>
      <c r="BR489" s="188"/>
      <c r="BS489" s="188"/>
      <c r="BT489" s="188"/>
      <c r="BU489" s="188"/>
      <c r="BV489" s="188"/>
    </row>
    <row r="490" spans="1:74" s="189" customFormat="1" ht="28.5" x14ac:dyDescent="0.2">
      <c r="A490" s="97" t="s">
        <v>2747</v>
      </c>
      <c r="B490" s="98" t="s">
        <v>2748</v>
      </c>
      <c r="C490" s="118"/>
      <c r="D490" s="118"/>
      <c r="E490" s="118"/>
      <c r="F490" s="118"/>
      <c r="G490" s="118"/>
      <c r="H490" s="118"/>
      <c r="I490" s="118"/>
      <c r="J490" s="118"/>
      <c r="K490" s="118"/>
      <c r="L490" s="118"/>
      <c r="M490" s="118">
        <v>92011250</v>
      </c>
      <c r="N490" s="118"/>
      <c r="O490" s="131">
        <f t="shared" si="217"/>
        <v>92011250</v>
      </c>
      <c r="P490" s="188"/>
      <c r="Q490" s="188"/>
      <c r="R490" s="188"/>
      <c r="S490" s="188"/>
      <c r="T490" s="188"/>
      <c r="U490" s="188"/>
      <c r="V490" s="188"/>
      <c r="W490" s="188"/>
      <c r="X490" s="188"/>
      <c r="Y490" s="188"/>
      <c r="Z490" s="188"/>
      <c r="AA490" s="188"/>
      <c r="AB490" s="188"/>
      <c r="AC490" s="188"/>
      <c r="AD490" s="188"/>
      <c r="AE490" s="188"/>
      <c r="AF490" s="188"/>
      <c r="AG490" s="188"/>
      <c r="AH490" s="188"/>
      <c r="AI490" s="188"/>
      <c r="AJ490" s="188"/>
      <c r="AK490" s="188"/>
      <c r="AL490" s="188"/>
      <c r="AM490" s="188"/>
      <c r="AN490" s="188"/>
      <c r="AO490" s="188"/>
      <c r="AP490" s="188"/>
      <c r="AQ490" s="188"/>
      <c r="AR490" s="188"/>
      <c r="AS490" s="188"/>
      <c r="AT490" s="188"/>
      <c r="AU490" s="188"/>
      <c r="AV490" s="188"/>
      <c r="AW490" s="188"/>
      <c r="AX490" s="188"/>
      <c r="AY490" s="188"/>
      <c r="AZ490" s="188"/>
      <c r="BA490" s="188"/>
      <c r="BB490" s="188"/>
      <c r="BC490" s="188"/>
      <c r="BD490" s="188"/>
      <c r="BE490" s="188"/>
      <c r="BF490" s="188"/>
      <c r="BG490" s="188"/>
      <c r="BH490" s="188"/>
      <c r="BI490" s="188"/>
      <c r="BJ490" s="188"/>
      <c r="BK490" s="188"/>
      <c r="BL490" s="188"/>
      <c r="BM490" s="188"/>
      <c r="BN490" s="188"/>
      <c r="BO490" s="188"/>
      <c r="BP490" s="188"/>
      <c r="BQ490" s="188"/>
      <c r="BR490" s="188"/>
      <c r="BS490" s="188"/>
      <c r="BT490" s="188"/>
      <c r="BU490" s="188"/>
      <c r="BV490" s="188"/>
    </row>
    <row r="491" spans="1:74" s="189" customFormat="1" ht="31.5" x14ac:dyDescent="0.2">
      <c r="A491" s="110" t="s">
        <v>2966</v>
      </c>
      <c r="B491" s="106" t="s">
        <v>2965</v>
      </c>
      <c r="C491" s="376">
        <f>SUM(C492:C493)</f>
        <v>0</v>
      </c>
      <c r="D491" s="376">
        <f t="shared" ref="D491:N491" si="246">SUM(D492:D493)</f>
        <v>0</v>
      </c>
      <c r="E491" s="376">
        <f t="shared" si="246"/>
        <v>0</v>
      </c>
      <c r="F491" s="376">
        <f t="shared" si="246"/>
        <v>0</v>
      </c>
      <c r="G491" s="376">
        <f t="shared" si="246"/>
        <v>0</v>
      </c>
      <c r="H491" s="376">
        <f t="shared" si="246"/>
        <v>0</v>
      </c>
      <c r="I491" s="376">
        <f t="shared" si="246"/>
        <v>0</v>
      </c>
      <c r="J491" s="376">
        <f t="shared" si="246"/>
        <v>0</v>
      </c>
      <c r="K491" s="376">
        <f t="shared" si="246"/>
        <v>0</v>
      </c>
      <c r="L491" s="376">
        <f t="shared" si="246"/>
        <v>0</v>
      </c>
      <c r="M491" s="376">
        <f t="shared" si="246"/>
        <v>15365242</v>
      </c>
      <c r="N491" s="376">
        <f t="shared" si="246"/>
        <v>0</v>
      </c>
      <c r="O491" s="131">
        <f t="shared" si="217"/>
        <v>15365242</v>
      </c>
      <c r="P491" s="188"/>
      <c r="Q491" s="188"/>
      <c r="R491" s="188"/>
      <c r="S491" s="188"/>
      <c r="T491" s="188"/>
      <c r="U491" s="188"/>
      <c r="V491" s="188"/>
      <c r="W491" s="188"/>
      <c r="X491" s="188"/>
      <c r="Y491" s="188"/>
      <c r="Z491" s="188"/>
      <c r="AA491" s="188"/>
      <c r="AB491" s="188"/>
      <c r="AC491" s="188"/>
      <c r="AD491" s="188"/>
      <c r="AE491" s="188"/>
      <c r="AF491" s="188"/>
      <c r="AG491" s="188"/>
      <c r="AH491" s="188"/>
      <c r="AI491" s="188"/>
      <c r="AJ491" s="188"/>
      <c r="AK491" s="188"/>
      <c r="AL491" s="188"/>
      <c r="AM491" s="188"/>
      <c r="AN491" s="188"/>
      <c r="AO491" s="188"/>
      <c r="AP491" s="188"/>
      <c r="AQ491" s="188"/>
      <c r="AR491" s="188"/>
      <c r="AS491" s="188"/>
      <c r="AT491" s="188"/>
      <c r="AU491" s="188"/>
      <c r="AV491" s="188"/>
      <c r="AW491" s="188"/>
      <c r="AX491" s="188"/>
      <c r="AY491" s="188"/>
      <c r="AZ491" s="188"/>
      <c r="BA491" s="188"/>
      <c r="BB491" s="188"/>
      <c r="BC491" s="188"/>
      <c r="BD491" s="188"/>
      <c r="BE491" s="188"/>
      <c r="BF491" s="188"/>
      <c r="BG491" s="188"/>
      <c r="BH491" s="188"/>
      <c r="BI491" s="188"/>
      <c r="BJ491" s="188"/>
      <c r="BK491" s="188"/>
      <c r="BL491" s="188"/>
      <c r="BM491" s="188"/>
      <c r="BN491" s="188"/>
      <c r="BO491" s="188"/>
      <c r="BP491" s="188"/>
      <c r="BQ491" s="188"/>
      <c r="BR491" s="188"/>
      <c r="BS491" s="188"/>
      <c r="BT491" s="188"/>
      <c r="BU491" s="188"/>
      <c r="BV491" s="188"/>
    </row>
    <row r="492" spans="1:74" s="189" customFormat="1" ht="28.5" x14ac:dyDescent="0.2">
      <c r="A492" s="97" t="s">
        <v>2749</v>
      </c>
      <c r="B492" s="98" t="s">
        <v>2750</v>
      </c>
      <c r="C492" s="118"/>
      <c r="D492" s="118"/>
      <c r="E492" s="118"/>
      <c r="F492" s="118"/>
      <c r="G492" s="118"/>
      <c r="H492" s="118"/>
      <c r="I492" s="118"/>
      <c r="J492" s="118"/>
      <c r="K492" s="118"/>
      <c r="L492" s="118"/>
      <c r="M492" s="118">
        <v>7982281</v>
      </c>
      <c r="N492" s="118"/>
      <c r="O492" s="131">
        <f t="shared" si="217"/>
        <v>7982281</v>
      </c>
      <c r="P492" s="188"/>
      <c r="Q492" s="188"/>
      <c r="R492" s="188"/>
      <c r="S492" s="188"/>
      <c r="T492" s="188"/>
      <c r="U492" s="188"/>
      <c r="V492" s="188"/>
      <c r="W492" s="188"/>
      <c r="X492" s="188"/>
      <c r="Y492" s="188"/>
      <c r="Z492" s="188"/>
      <c r="AA492" s="188"/>
      <c r="AB492" s="188"/>
      <c r="AC492" s="188"/>
      <c r="AD492" s="188"/>
      <c r="AE492" s="188"/>
      <c r="AF492" s="188"/>
      <c r="AG492" s="188"/>
      <c r="AH492" s="188"/>
      <c r="AI492" s="188"/>
      <c r="AJ492" s="188"/>
      <c r="AK492" s="188"/>
      <c r="AL492" s="188"/>
      <c r="AM492" s="188"/>
      <c r="AN492" s="188"/>
      <c r="AO492" s="188"/>
      <c r="AP492" s="188"/>
      <c r="AQ492" s="188"/>
      <c r="AR492" s="188"/>
      <c r="AS492" s="188"/>
      <c r="AT492" s="188"/>
      <c r="AU492" s="188"/>
      <c r="AV492" s="188"/>
      <c r="AW492" s="188"/>
      <c r="AX492" s="188"/>
      <c r="AY492" s="188"/>
      <c r="AZ492" s="188"/>
      <c r="BA492" s="188"/>
      <c r="BB492" s="188"/>
      <c r="BC492" s="188"/>
      <c r="BD492" s="188"/>
      <c r="BE492" s="188"/>
      <c r="BF492" s="188"/>
      <c r="BG492" s="188"/>
      <c r="BH492" s="188"/>
      <c r="BI492" s="188"/>
      <c r="BJ492" s="188"/>
      <c r="BK492" s="188"/>
      <c r="BL492" s="188"/>
      <c r="BM492" s="188"/>
      <c r="BN492" s="188"/>
      <c r="BO492" s="188"/>
      <c r="BP492" s="188"/>
      <c r="BQ492" s="188"/>
      <c r="BR492" s="188"/>
      <c r="BS492" s="188"/>
      <c r="BT492" s="188"/>
      <c r="BU492" s="188"/>
      <c r="BV492" s="188"/>
    </row>
    <row r="493" spans="1:74" s="189" customFormat="1" ht="28.5" x14ac:dyDescent="0.2">
      <c r="A493" s="97" t="s">
        <v>2751</v>
      </c>
      <c r="B493" s="98" t="s">
        <v>2752</v>
      </c>
      <c r="C493" s="118"/>
      <c r="D493" s="118"/>
      <c r="E493" s="118"/>
      <c r="F493" s="118"/>
      <c r="G493" s="118"/>
      <c r="H493" s="118"/>
      <c r="I493" s="118"/>
      <c r="J493" s="118"/>
      <c r="K493" s="118"/>
      <c r="L493" s="118"/>
      <c r="M493" s="118">
        <v>7382961</v>
      </c>
      <c r="N493" s="118"/>
      <c r="O493" s="131">
        <f t="shared" si="217"/>
        <v>7382961</v>
      </c>
      <c r="P493" s="188"/>
      <c r="Q493" s="188"/>
      <c r="R493" s="188"/>
      <c r="S493" s="188"/>
      <c r="T493" s="188"/>
      <c r="U493" s="188"/>
      <c r="V493" s="188"/>
      <c r="W493" s="188"/>
      <c r="X493" s="188"/>
      <c r="Y493" s="188"/>
      <c r="Z493" s="188"/>
      <c r="AA493" s="188"/>
      <c r="AB493" s="188"/>
      <c r="AC493" s="188"/>
      <c r="AD493" s="188"/>
      <c r="AE493" s="188"/>
      <c r="AF493" s="188"/>
      <c r="AG493" s="188"/>
      <c r="AH493" s="188"/>
      <c r="AI493" s="188"/>
      <c r="AJ493" s="188"/>
      <c r="AK493" s="188"/>
      <c r="AL493" s="188"/>
      <c r="AM493" s="188"/>
      <c r="AN493" s="188"/>
      <c r="AO493" s="188"/>
      <c r="AP493" s="188"/>
      <c r="AQ493" s="188"/>
      <c r="AR493" s="188"/>
      <c r="AS493" s="188"/>
      <c r="AT493" s="188"/>
      <c r="AU493" s="188"/>
      <c r="AV493" s="188"/>
      <c r="AW493" s="188"/>
      <c r="AX493" s="188"/>
      <c r="AY493" s="188"/>
      <c r="AZ493" s="188"/>
      <c r="BA493" s="188"/>
      <c r="BB493" s="188"/>
      <c r="BC493" s="188"/>
      <c r="BD493" s="188"/>
      <c r="BE493" s="188"/>
      <c r="BF493" s="188"/>
      <c r="BG493" s="188"/>
      <c r="BH493" s="188"/>
      <c r="BI493" s="188"/>
      <c r="BJ493" s="188"/>
      <c r="BK493" s="188"/>
      <c r="BL493" s="188"/>
      <c r="BM493" s="188"/>
      <c r="BN493" s="188"/>
      <c r="BO493" s="188"/>
      <c r="BP493" s="188"/>
      <c r="BQ493" s="188"/>
      <c r="BR493" s="188"/>
      <c r="BS493" s="188"/>
      <c r="BT493" s="188"/>
      <c r="BU493" s="188"/>
      <c r="BV493" s="188"/>
    </row>
    <row r="494" spans="1:74" s="189" customFormat="1" ht="31.5" x14ac:dyDescent="0.2">
      <c r="A494" s="110" t="s">
        <v>2968</v>
      </c>
      <c r="B494" s="106" t="s">
        <v>2967</v>
      </c>
      <c r="C494" s="376">
        <f>SUM(C495:C496)</f>
        <v>0</v>
      </c>
      <c r="D494" s="376">
        <f t="shared" ref="D494:N494" si="247">SUM(D495:D496)</f>
        <v>0</v>
      </c>
      <c r="E494" s="376">
        <f t="shared" si="247"/>
        <v>0</v>
      </c>
      <c r="F494" s="376">
        <f t="shared" si="247"/>
        <v>0</v>
      </c>
      <c r="G494" s="376">
        <f t="shared" si="247"/>
        <v>0</v>
      </c>
      <c r="H494" s="376">
        <f t="shared" si="247"/>
        <v>0</v>
      </c>
      <c r="I494" s="376">
        <f t="shared" si="247"/>
        <v>0</v>
      </c>
      <c r="J494" s="376">
        <f t="shared" si="247"/>
        <v>0</v>
      </c>
      <c r="K494" s="376">
        <f t="shared" si="247"/>
        <v>0</v>
      </c>
      <c r="L494" s="376">
        <f t="shared" si="247"/>
        <v>0</v>
      </c>
      <c r="M494" s="376">
        <f t="shared" si="247"/>
        <v>24254120</v>
      </c>
      <c r="N494" s="376">
        <f t="shared" si="247"/>
        <v>0</v>
      </c>
      <c r="O494" s="131">
        <f t="shared" si="217"/>
        <v>24254120</v>
      </c>
      <c r="P494" s="188"/>
      <c r="Q494" s="188"/>
      <c r="R494" s="188"/>
      <c r="S494" s="188"/>
      <c r="T494" s="188"/>
      <c r="U494" s="188"/>
      <c r="V494" s="188"/>
      <c r="W494" s="188"/>
      <c r="X494" s="188"/>
      <c r="Y494" s="188"/>
      <c r="Z494" s="188"/>
      <c r="AA494" s="188"/>
      <c r="AB494" s="188"/>
      <c r="AC494" s="188"/>
      <c r="AD494" s="188"/>
      <c r="AE494" s="188"/>
      <c r="AF494" s="188"/>
      <c r="AG494" s="188"/>
      <c r="AH494" s="188"/>
      <c r="AI494" s="188"/>
      <c r="AJ494" s="188"/>
      <c r="AK494" s="188"/>
      <c r="AL494" s="188"/>
      <c r="AM494" s="188"/>
      <c r="AN494" s="188"/>
      <c r="AO494" s="188"/>
      <c r="AP494" s="188"/>
      <c r="AQ494" s="188"/>
      <c r="AR494" s="188"/>
      <c r="AS494" s="188"/>
      <c r="AT494" s="188"/>
      <c r="AU494" s="188"/>
      <c r="AV494" s="188"/>
      <c r="AW494" s="188"/>
      <c r="AX494" s="188"/>
      <c r="AY494" s="188"/>
      <c r="AZ494" s="188"/>
      <c r="BA494" s="188"/>
      <c r="BB494" s="188"/>
      <c r="BC494" s="188"/>
      <c r="BD494" s="188"/>
      <c r="BE494" s="188"/>
      <c r="BF494" s="188"/>
      <c r="BG494" s="188"/>
      <c r="BH494" s="188"/>
      <c r="BI494" s="188"/>
      <c r="BJ494" s="188"/>
      <c r="BK494" s="188"/>
      <c r="BL494" s="188"/>
      <c r="BM494" s="188"/>
      <c r="BN494" s="188"/>
      <c r="BO494" s="188"/>
      <c r="BP494" s="188"/>
      <c r="BQ494" s="188"/>
      <c r="BR494" s="188"/>
      <c r="BS494" s="188"/>
      <c r="BT494" s="188"/>
      <c r="BU494" s="188"/>
      <c r="BV494" s="188"/>
    </row>
    <row r="495" spans="1:74" s="189" customFormat="1" ht="28.5" x14ac:dyDescent="0.2">
      <c r="A495" s="97" t="s">
        <v>2753</v>
      </c>
      <c r="B495" s="98" t="s">
        <v>2754</v>
      </c>
      <c r="C495" s="118"/>
      <c r="D495" s="118"/>
      <c r="E495" s="118"/>
      <c r="F495" s="118"/>
      <c r="G495" s="118"/>
      <c r="H495" s="118"/>
      <c r="I495" s="118"/>
      <c r="J495" s="118"/>
      <c r="K495" s="118"/>
      <c r="L495" s="118"/>
      <c r="M495" s="118">
        <v>13444936</v>
      </c>
      <c r="N495" s="118"/>
      <c r="O495" s="131">
        <f t="shared" si="217"/>
        <v>13444936</v>
      </c>
      <c r="P495" s="188"/>
      <c r="Q495" s="188"/>
      <c r="R495" s="188"/>
      <c r="S495" s="188"/>
      <c r="T495" s="188"/>
      <c r="U495" s="188"/>
      <c r="V495" s="188"/>
      <c r="W495" s="188"/>
      <c r="X495" s="188"/>
      <c r="Y495" s="188"/>
      <c r="Z495" s="188"/>
      <c r="AA495" s="188"/>
      <c r="AB495" s="188"/>
      <c r="AC495" s="188"/>
      <c r="AD495" s="188"/>
      <c r="AE495" s="188"/>
      <c r="AF495" s="188"/>
      <c r="AG495" s="188"/>
      <c r="AH495" s="188"/>
      <c r="AI495" s="188"/>
      <c r="AJ495" s="188"/>
      <c r="AK495" s="188"/>
      <c r="AL495" s="188"/>
      <c r="AM495" s="188"/>
      <c r="AN495" s="188"/>
      <c r="AO495" s="188"/>
      <c r="AP495" s="188"/>
      <c r="AQ495" s="188"/>
      <c r="AR495" s="188"/>
      <c r="AS495" s="188"/>
      <c r="AT495" s="188"/>
      <c r="AU495" s="188"/>
      <c r="AV495" s="188"/>
      <c r="AW495" s="188"/>
      <c r="AX495" s="188"/>
      <c r="AY495" s="188"/>
      <c r="AZ495" s="188"/>
      <c r="BA495" s="188"/>
      <c r="BB495" s="188"/>
      <c r="BC495" s="188"/>
      <c r="BD495" s="188"/>
      <c r="BE495" s="188"/>
      <c r="BF495" s="188"/>
      <c r="BG495" s="188"/>
      <c r="BH495" s="188"/>
      <c r="BI495" s="188"/>
      <c r="BJ495" s="188"/>
      <c r="BK495" s="188"/>
      <c r="BL495" s="188"/>
      <c r="BM495" s="188"/>
      <c r="BN495" s="188"/>
      <c r="BO495" s="188"/>
      <c r="BP495" s="188"/>
      <c r="BQ495" s="188"/>
      <c r="BR495" s="188"/>
      <c r="BS495" s="188"/>
      <c r="BT495" s="188"/>
      <c r="BU495" s="188"/>
      <c r="BV495" s="188"/>
    </row>
    <row r="496" spans="1:74" s="189" customFormat="1" ht="28.5" x14ac:dyDescent="0.2">
      <c r="A496" s="97" t="s">
        <v>2755</v>
      </c>
      <c r="B496" s="98" t="s">
        <v>2756</v>
      </c>
      <c r="C496" s="118"/>
      <c r="D496" s="118"/>
      <c r="E496" s="118"/>
      <c r="F496" s="118"/>
      <c r="G496" s="118"/>
      <c r="H496" s="118"/>
      <c r="I496" s="118"/>
      <c r="J496" s="118"/>
      <c r="K496" s="118"/>
      <c r="L496" s="118"/>
      <c r="M496" s="118">
        <v>10809184</v>
      </c>
      <c r="N496" s="118"/>
      <c r="O496" s="131">
        <f t="shared" si="217"/>
        <v>10809184</v>
      </c>
      <c r="P496" s="188"/>
      <c r="Q496" s="188"/>
      <c r="R496" s="188"/>
      <c r="S496" s="188"/>
      <c r="T496" s="188"/>
      <c r="U496" s="188"/>
      <c r="V496" s="188"/>
      <c r="W496" s="188"/>
      <c r="X496" s="188"/>
      <c r="Y496" s="188"/>
      <c r="Z496" s="188"/>
      <c r="AA496" s="188"/>
      <c r="AB496" s="188"/>
      <c r="AC496" s="188"/>
      <c r="AD496" s="188"/>
      <c r="AE496" s="188"/>
      <c r="AF496" s="188"/>
      <c r="AG496" s="188"/>
      <c r="AH496" s="188"/>
      <c r="AI496" s="188"/>
      <c r="AJ496" s="188"/>
      <c r="AK496" s="188"/>
      <c r="AL496" s="188"/>
      <c r="AM496" s="188"/>
      <c r="AN496" s="188"/>
      <c r="AO496" s="188"/>
      <c r="AP496" s="188"/>
      <c r="AQ496" s="188"/>
      <c r="AR496" s="188"/>
      <c r="AS496" s="188"/>
      <c r="AT496" s="188"/>
      <c r="AU496" s="188"/>
      <c r="AV496" s="188"/>
      <c r="AW496" s="188"/>
      <c r="AX496" s="188"/>
      <c r="AY496" s="188"/>
      <c r="AZ496" s="188"/>
      <c r="BA496" s="188"/>
      <c r="BB496" s="188"/>
      <c r="BC496" s="188"/>
      <c r="BD496" s="188"/>
      <c r="BE496" s="188"/>
      <c r="BF496" s="188"/>
      <c r="BG496" s="188"/>
      <c r="BH496" s="188"/>
      <c r="BI496" s="188"/>
      <c r="BJ496" s="188"/>
      <c r="BK496" s="188"/>
      <c r="BL496" s="188"/>
      <c r="BM496" s="188"/>
      <c r="BN496" s="188"/>
      <c r="BO496" s="188"/>
      <c r="BP496" s="188"/>
      <c r="BQ496" s="188"/>
      <c r="BR496" s="188"/>
      <c r="BS496" s="188"/>
      <c r="BT496" s="188"/>
      <c r="BU496" s="188"/>
      <c r="BV496" s="188"/>
    </row>
    <row r="497" spans="1:74" s="189" customFormat="1" ht="31.5" x14ac:dyDescent="0.2">
      <c r="A497" s="110" t="s">
        <v>2970</v>
      </c>
      <c r="B497" s="106" t="s">
        <v>2969</v>
      </c>
      <c r="C497" s="376">
        <f>SUM(C498:C499)</f>
        <v>0</v>
      </c>
      <c r="D497" s="376">
        <f t="shared" ref="D497:N497" si="248">SUM(D498:D499)</f>
        <v>0</v>
      </c>
      <c r="E497" s="376">
        <f t="shared" si="248"/>
        <v>0</v>
      </c>
      <c r="F497" s="376">
        <f t="shared" si="248"/>
        <v>0</v>
      </c>
      <c r="G497" s="376">
        <f t="shared" si="248"/>
        <v>0</v>
      </c>
      <c r="H497" s="376">
        <f t="shared" si="248"/>
        <v>0</v>
      </c>
      <c r="I497" s="376">
        <f t="shared" si="248"/>
        <v>0</v>
      </c>
      <c r="J497" s="376">
        <f t="shared" si="248"/>
        <v>0</v>
      </c>
      <c r="K497" s="376">
        <f t="shared" si="248"/>
        <v>0</v>
      </c>
      <c r="L497" s="376">
        <f t="shared" si="248"/>
        <v>0</v>
      </c>
      <c r="M497" s="376">
        <f t="shared" si="248"/>
        <v>64475594</v>
      </c>
      <c r="N497" s="376">
        <f t="shared" si="248"/>
        <v>0</v>
      </c>
      <c r="O497" s="131">
        <f t="shared" si="217"/>
        <v>64475594</v>
      </c>
      <c r="P497" s="188"/>
      <c r="Q497" s="188"/>
      <c r="R497" s="188"/>
      <c r="S497" s="188"/>
      <c r="T497" s="188"/>
      <c r="U497" s="188"/>
      <c r="V497" s="188"/>
      <c r="W497" s="188"/>
      <c r="X497" s="188"/>
      <c r="Y497" s="188"/>
      <c r="Z497" s="188"/>
      <c r="AA497" s="188"/>
      <c r="AB497" s="188"/>
      <c r="AC497" s="188"/>
      <c r="AD497" s="188"/>
      <c r="AE497" s="188"/>
      <c r="AF497" s="188"/>
      <c r="AG497" s="188"/>
      <c r="AH497" s="188"/>
      <c r="AI497" s="188"/>
      <c r="AJ497" s="188"/>
      <c r="AK497" s="188"/>
      <c r="AL497" s="188"/>
      <c r="AM497" s="188"/>
      <c r="AN497" s="188"/>
      <c r="AO497" s="188"/>
      <c r="AP497" s="188"/>
      <c r="AQ497" s="188"/>
      <c r="AR497" s="188"/>
      <c r="AS497" s="188"/>
      <c r="AT497" s="188"/>
      <c r="AU497" s="188"/>
      <c r="AV497" s="188"/>
      <c r="AW497" s="188"/>
      <c r="AX497" s="188"/>
      <c r="AY497" s="188"/>
      <c r="AZ497" s="188"/>
      <c r="BA497" s="188"/>
      <c r="BB497" s="188"/>
      <c r="BC497" s="188"/>
      <c r="BD497" s="188"/>
      <c r="BE497" s="188"/>
      <c r="BF497" s="188"/>
      <c r="BG497" s="188"/>
      <c r="BH497" s="188"/>
      <c r="BI497" s="188"/>
      <c r="BJ497" s="188"/>
      <c r="BK497" s="188"/>
      <c r="BL497" s="188"/>
      <c r="BM497" s="188"/>
      <c r="BN497" s="188"/>
      <c r="BO497" s="188"/>
      <c r="BP497" s="188"/>
      <c r="BQ497" s="188"/>
      <c r="BR497" s="188"/>
      <c r="BS497" s="188"/>
      <c r="BT497" s="188"/>
      <c r="BU497" s="188"/>
      <c r="BV497" s="188"/>
    </row>
    <row r="498" spans="1:74" s="189" customFormat="1" ht="28.5" x14ac:dyDescent="0.2">
      <c r="A498" s="97" t="s">
        <v>2757</v>
      </c>
      <c r="B498" s="98" t="s">
        <v>2758</v>
      </c>
      <c r="C498" s="118"/>
      <c r="D498" s="118"/>
      <c r="E498" s="118"/>
      <c r="F498" s="118"/>
      <c r="G498" s="118"/>
      <c r="H498" s="118"/>
      <c r="I498" s="118"/>
      <c r="J498" s="118"/>
      <c r="K498" s="118"/>
      <c r="L498" s="118"/>
      <c r="M498" s="118">
        <v>31475594</v>
      </c>
      <c r="N498" s="118"/>
      <c r="O498" s="131">
        <f t="shared" si="217"/>
        <v>31475594</v>
      </c>
      <c r="P498" s="188"/>
      <c r="Q498" s="188"/>
      <c r="R498" s="188"/>
      <c r="S498" s="188"/>
      <c r="T498" s="188"/>
      <c r="U498" s="188"/>
      <c r="V498" s="188"/>
      <c r="W498" s="188"/>
      <c r="X498" s="188"/>
      <c r="Y498" s="188"/>
      <c r="Z498" s="188"/>
      <c r="AA498" s="188"/>
      <c r="AB498" s="188"/>
      <c r="AC498" s="188"/>
      <c r="AD498" s="188"/>
      <c r="AE498" s="188"/>
      <c r="AF498" s="188"/>
      <c r="AG498" s="188"/>
      <c r="AH498" s="188"/>
      <c r="AI498" s="188"/>
      <c r="AJ498" s="188"/>
      <c r="AK498" s="188"/>
      <c r="AL498" s="188"/>
      <c r="AM498" s="188"/>
      <c r="AN498" s="188"/>
      <c r="AO498" s="188"/>
      <c r="AP498" s="188"/>
      <c r="AQ498" s="188"/>
      <c r="AR498" s="188"/>
      <c r="AS498" s="188"/>
      <c r="AT498" s="188"/>
      <c r="AU498" s="188"/>
      <c r="AV498" s="188"/>
      <c r="AW498" s="188"/>
      <c r="AX498" s="188"/>
      <c r="AY498" s="188"/>
      <c r="AZ498" s="188"/>
      <c r="BA498" s="188"/>
      <c r="BB498" s="188"/>
      <c r="BC498" s="188"/>
      <c r="BD498" s="188"/>
      <c r="BE498" s="188"/>
      <c r="BF498" s="188"/>
      <c r="BG498" s="188"/>
      <c r="BH498" s="188"/>
      <c r="BI498" s="188"/>
      <c r="BJ498" s="188"/>
      <c r="BK498" s="188"/>
      <c r="BL498" s="188"/>
      <c r="BM498" s="188"/>
      <c r="BN498" s="188"/>
      <c r="BO498" s="188"/>
      <c r="BP498" s="188"/>
      <c r="BQ498" s="188"/>
      <c r="BR498" s="188"/>
      <c r="BS498" s="188"/>
      <c r="BT498" s="188"/>
      <c r="BU498" s="188"/>
      <c r="BV498" s="188"/>
    </row>
    <row r="499" spans="1:74" s="189" customFormat="1" ht="28.5" x14ac:dyDescent="0.2">
      <c r="A499" s="97" t="s">
        <v>2759</v>
      </c>
      <c r="B499" s="98" t="s">
        <v>2760</v>
      </c>
      <c r="C499" s="118"/>
      <c r="D499" s="118"/>
      <c r="E499" s="118"/>
      <c r="F499" s="118"/>
      <c r="G499" s="118"/>
      <c r="H499" s="118"/>
      <c r="I499" s="118"/>
      <c r="J499" s="118"/>
      <c r="K499" s="118"/>
      <c r="L499" s="118"/>
      <c r="M499" s="118">
        <v>33000000</v>
      </c>
      <c r="N499" s="118"/>
      <c r="O499" s="131">
        <f t="shared" si="217"/>
        <v>33000000</v>
      </c>
      <c r="P499" s="188"/>
      <c r="Q499" s="188"/>
      <c r="R499" s="188"/>
      <c r="S499" s="188"/>
      <c r="T499" s="188"/>
      <c r="U499" s="188"/>
      <c r="V499" s="188"/>
      <c r="W499" s="188"/>
      <c r="X499" s="188"/>
      <c r="Y499" s="188"/>
      <c r="Z499" s="188"/>
      <c r="AA499" s="188"/>
      <c r="AB499" s="188"/>
      <c r="AC499" s="188"/>
      <c r="AD499" s="188"/>
      <c r="AE499" s="188"/>
      <c r="AF499" s="188"/>
      <c r="AG499" s="188"/>
      <c r="AH499" s="188"/>
      <c r="AI499" s="188"/>
      <c r="AJ499" s="188"/>
      <c r="AK499" s="188"/>
      <c r="AL499" s="188"/>
      <c r="AM499" s="188"/>
      <c r="AN499" s="188"/>
      <c r="AO499" s="188"/>
      <c r="AP499" s="188"/>
      <c r="AQ499" s="188"/>
      <c r="AR499" s="188"/>
      <c r="AS499" s="188"/>
      <c r="AT499" s="188"/>
      <c r="AU499" s="188"/>
      <c r="AV499" s="188"/>
      <c r="AW499" s="188"/>
      <c r="AX499" s="188"/>
      <c r="AY499" s="188"/>
      <c r="AZ499" s="188"/>
      <c r="BA499" s="188"/>
      <c r="BB499" s="188"/>
      <c r="BC499" s="188"/>
      <c r="BD499" s="188"/>
      <c r="BE499" s="188"/>
      <c r="BF499" s="188"/>
      <c r="BG499" s="188"/>
      <c r="BH499" s="188"/>
      <c r="BI499" s="188"/>
      <c r="BJ499" s="188"/>
      <c r="BK499" s="188"/>
      <c r="BL499" s="188"/>
      <c r="BM499" s="188"/>
      <c r="BN499" s="188"/>
      <c r="BO499" s="188"/>
      <c r="BP499" s="188"/>
      <c r="BQ499" s="188"/>
      <c r="BR499" s="188"/>
      <c r="BS499" s="188"/>
      <c r="BT499" s="188"/>
      <c r="BU499" s="188"/>
      <c r="BV499" s="188"/>
    </row>
    <row r="500" spans="1:74" s="189" customFormat="1" ht="31.5" x14ac:dyDescent="0.2">
      <c r="A500" s="110" t="s">
        <v>2971</v>
      </c>
      <c r="B500" s="106" t="s">
        <v>2972</v>
      </c>
      <c r="C500" s="376">
        <f>SUM(C501:C502)</f>
        <v>0</v>
      </c>
      <c r="D500" s="376">
        <f t="shared" ref="D500:N500" si="249">SUM(D501:D502)</f>
        <v>0</v>
      </c>
      <c r="E500" s="376">
        <f t="shared" si="249"/>
        <v>0</v>
      </c>
      <c r="F500" s="376">
        <f t="shared" si="249"/>
        <v>0</v>
      </c>
      <c r="G500" s="376">
        <f t="shared" si="249"/>
        <v>0</v>
      </c>
      <c r="H500" s="376">
        <f t="shared" si="249"/>
        <v>0</v>
      </c>
      <c r="I500" s="376">
        <f t="shared" si="249"/>
        <v>0</v>
      </c>
      <c r="J500" s="376">
        <f t="shared" si="249"/>
        <v>0</v>
      </c>
      <c r="K500" s="376">
        <f t="shared" si="249"/>
        <v>0</v>
      </c>
      <c r="L500" s="376">
        <f t="shared" si="249"/>
        <v>0</v>
      </c>
      <c r="M500" s="376">
        <f t="shared" si="249"/>
        <v>12402872</v>
      </c>
      <c r="N500" s="376">
        <f t="shared" si="249"/>
        <v>0</v>
      </c>
      <c r="O500" s="131">
        <f t="shared" si="217"/>
        <v>12402872</v>
      </c>
      <c r="P500" s="188"/>
      <c r="Q500" s="188"/>
      <c r="R500" s="188"/>
      <c r="S500" s="188"/>
      <c r="T500" s="188"/>
      <c r="U500" s="188"/>
      <c r="V500" s="188"/>
      <c r="W500" s="188"/>
      <c r="X500" s="188"/>
      <c r="Y500" s="188"/>
      <c r="Z500" s="188"/>
      <c r="AA500" s="188"/>
      <c r="AB500" s="188"/>
      <c r="AC500" s="188"/>
      <c r="AD500" s="188"/>
      <c r="AE500" s="188"/>
      <c r="AF500" s="188"/>
      <c r="AG500" s="188"/>
      <c r="AH500" s="188"/>
      <c r="AI500" s="188"/>
      <c r="AJ500" s="188"/>
      <c r="AK500" s="188"/>
      <c r="AL500" s="188"/>
      <c r="AM500" s="188"/>
      <c r="AN500" s="188"/>
      <c r="AO500" s="188"/>
      <c r="AP500" s="188"/>
      <c r="AQ500" s="188"/>
      <c r="AR500" s="188"/>
      <c r="AS500" s="188"/>
      <c r="AT500" s="188"/>
      <c r="AU500" s="188"/>
      <c r="AV500" s="188"/>
      <c r="AW500" s="188"/>
      <c r="AX500" s="188"/>
      <c r="AY500" s="188"/>
      <c r="AZ500" s="188"/>
      <c r="BA500" s="188"/>
      <c r="BB500" s="188"/>
      <c r="BC500" s="188"/>
      <c r="BD500" s="188"/>
      <c r="BE500" s="188"/>
      <c r="BF500" s="188"/>
      <c r="BG500" s="188"/>
      <c r="BH500" s="188"/>
      <c r="BI500" s="188"/>
      <c r="BJ500" s="188"/>
      <c r="BK500" s="188"/>
      <c r="BL500" s="188"/>
      <c r="BM500" s="188"/>
      <c r="BN500" s="188"/>
      <c r="BO500" s="188"/>
      <c r="BP500" s="188"/>
      <c r="BQ500" s="188"/>
      <c r="BR500" s="188"/>
      <c r="BS500" s="188"/>
      <c r="BT500" s="188"/>
      <c r="BU500" s="188"/>
      <c r="BV500" s="188"/>
    </row>
    <row r="501" spans="1:74" s="189" customFormat="1" ht="28.5" x14ac:dyDescent="0.2">
      <c r="A501" s="97" t="s">
        <v>2761</v>
      </c>
      <c r="B501" s="98" t="s">
        <v>2762</v>
      </c>
      <c r="C501" s="118"/>
      <c r="D501" s="118"/>
      <c r="E501" s="118"/>
      <c r="F501" s="118"/>
      <c r="G501" s="118"/>
      <c r="H501" s="118"/>
      <c r="I501" s="118"/>
      <c r="J501" s="118"/>
      <c r="K501" s="118"/>
      <c r="L501" s="118"/>
      <c r="M501" s="118">
        <v>11968550</v>
      </c>
      <c r="N501" s="118"/>
      <c r="O501" s="131">
        <f t="shared" si="217"/>
        <v>11968550</v>
      </c>
      <c r="P501" s="188"/>
      <c r="Q501" s="188"/>
      <c r="R501" s="188"/>
      <c r="S501" s="188"/>
      <c r="T501" s="188"/>
      <c r="U501" s="188"/>
      <c r="V501" s="188"/>
      <c r="W501" s="188"/>
      <c r="X501" s="188"/>
      <c r="Y501" s="188"/>
      <c r="Z501" s="188"/>
      <c r="AA501" s="188"/>
      <c r="AB501" s="188"/>
      <c r="AC501" s="188"/>
      <c r="AD501" s="188"/>
      <c r="AE501" s="188"/>
      <c r="AF501" s="188"/>
      <c r="AG501" s="188"/>
      <c r="AH501" s="188"/>
      <c r="AI501" s="188"/>
      <c r="AJ501" s="188"/>
      <c r="AK501" s="188"/>
      <c r="AL501" s="188"/>
      <c r="AM501" s="188"/>
      <c r="AN501" s="188"/>
      <c r="AO501" s="188"/>
      <c r="AP501" s="188"/>
      <c r="AQ501" s="188"/>
      <c r="AR501" s="188"/>
      <c r="AS501" s="188"/>
      <c r="AT501" s="188"/>
      <c r="AU501" s="188"/>
      <c r="AV501" s="188"/>
      <c r="AW501" s="188"/>
      <c r="AX501" s="188"/>
      <c r="AY501" s="188"/>
      <c r="AZ501" s="188"/>
      <c r="BA501" s="188"/>
      <c r="BB501" s="188"/>
      <c r="BC501" s="188"/>
      <c r="BD501" s="188"/>
      <c r="BE501" s="188"/>
      <c r="BF501" s="188"/>
      <c r="BG501" s="188"/>
      <c r="BH501" s="188"/>
      <c r="BI501" s="188"/>
      <c r="BJ501" s="188"/>
      <c r="BK501" s="188"/>
      <c r="BL501" s="188"/>
      <c r="BM501" s="188"/>
      <c r="BN501" s="188"/>
      <c r="BO501" s="188"/>
      <c r="BP501" s="188"/>
      <c r="BQ501" s="188"/>
      <c r="BR501" s="188"/>
      <c r="BS501" s="188"/>
      <c r="BT501" s="188"/>
      <c r="BU501" s="188"/>
      <c r="BV501" s="188"/>
    </row>
    <row r="502" spans="1:74" s="189" customFormat="1" ht="28.5" x14ac:dyDescent="0.2">
      <c r="A502" s="97" t="s">
        <v>2763</v>
      </c>
      <c r="B502" s="98" t="s">
        <v>2764</v>
      </c>
      <c r="C502" s="118"/>
      <c r="D502" s="118"/>
      <c r="E502" s="118"/>
      <c r="F502" s="118"/>
      <c r="G502" s="118"/>
      <c r="H502" s="118"/>
      <c r="I502" s="118"/>
      <c r="J502" s="118"/>
      <c r="K502" s="118"/>
      <c r="L502" s="118"/>
      <c r="M502" s="118">
        <v>434322</v>
      </c>
      <c r="N502" s="118"/>
      <c r="O502" s="131">
        <f t="shared" si="217"/>
        <v>434322</v>
      </c>
      <c r="P502" s="188"/>
      <c r="Q502" s="188"/>
      <c r="R502" s="188"/>
      <c r="S502" s="188"/>
      <c r="T502" s="188"/>
      <c r="U502" s="188"/>
      <c r="V502" s="188"/>
      <c r="W502" s="188"/>
      <c r="X502" s="188"/>
      <c r="Y502" s="188"/>
      <c r="Z502" s="188"/>
      <c r="AA502" s="188"/>
      <c r="AB502" s="188"/>
      <c r="AC502" s="188"/>
      <c r="AD502" s="188"/>
      <c r="AE502" s="188"/>
      <c r="AF502" s="188"/>
      <c r="AG502" s="188"/>
      <c r="AH502" s="188"/>
      <c r="AI502" s="188"/>
      <c r="AJ502" s="188"/>
      <c r="AK502" s="188"/>
      <c r="AL502" s="188"/>
      <c r="AM502" s="188"/>
      <c r="AN502" s="188"/>
      <c r="AO502" s="188"/>
      <c r="AP502" s="188"/>
      <c r="AQ502" s="188"/>
      <c r="AR502" s="188"/>
      <c r="AS502" s="188"/>
      <c r="AT502" s="188"/>
      <c r="AU502" s="188"/>
      <c r="AV502" s="188"/>
      <c r="AW502" s="188"/>
      <c r="AX502" s="188"/>
      <c r="AY502" s="188"/>
      <c r="AZ502" s="188"/>
      <c r="BA502" s="188"/>
      <c r="BB502" s="188"/>
      <c r="BC502" s="188"/>
      <c r="BD502" s="188"/>
      <c r="BE502" s="188"/>
      <c r="BF502" s="188"/>
      <c r="BG502" s="188"/>
      <c r="BH502" s="188"/>
      <c r="BI502" s="188"/>
      <c r="BJ502" s="188"/>
      <c r="BK502" s="188"/>
      <c r="BL502" s="188"/>
      <c r="BM502" s="188"/>
      <c r="BN502" s="188"/>
      <c r="BO502" s="188"/>
      <c r="BP502" s="188"/>
      <c r="BQ502" s="188"/>
      <c r="BR502" s="188"/>
      <c r="BS502" s="188"/>
      <c r="BT502" s="188"/>
      <c r="BU502" s="188"/>
      <c r="BV502" s="188"/>
    </row>
    <row r="503" spans="1:74" s="189" customFormat="1" ht="31.5" x14ac:dyDescent="0.2">
      <c r="A503" s="110" t="s">
        <v>2974</v>
      </c>
      <c r="B503" s="106" t="s">
        <v>2973</v>
      </c>
      <c r="C503" s="376">
        <f>SUM(C504:C505)</f>
        <v>0</v>
      </c>
      <c r="D503" s="376">
        <f t="shared" ref="D503:N503" si="250">SUM(D504:D505)</f>
        <v>0</v>
      </c>
      <c r="E503" s="376">
        <f t="shared" si="250"/>
        <v>0</v>
      </c>
      <c r="F503" s="376">
        <f t="shared" si="250"/>
        <v>0</v>
      </c>
      <c r="G503" s="376">
        <f t="shared" si="250"/>
        <v>0</v>
      </c>
      <c r="H503" s="376">
        <f t="shared" si="250"/>
        <v>0</v>
      </c>
      <c r="I503" s="376">
        <f t="shared" si="250"/>
        <v>0</v>
      </c>
      <c r="J503" s="376">
        <f t="shared" si="250"/>
        <v>0</v>
      </c>
      <c r="K503" s="376">
        <f t="shared" si="250"/>
        <v>0</v>
      </c>
      <c r="L503" s="376">
        <f t="shared" si="250"/>
        <v>0</v>
      </c>
      <c r="M503" s="376">
        <f t="shared" si="250"/>
        <v>32610701.599999998</v>
      </c>
      <c r="N503" s="376">
        <f t="shared" si="250"/>
        <v>0</v>
      </c>
      <c r="O503" s="131">
        <f t="shared" si="217"/>
        <v>32610701.599999998</v>
      </c>
      <c r="P503" s="188"/>
      <c r="Q503" s="188"/>
      <c r="R503" s="188"/>
      <c r="S503" s="188"/>
      <c r="T503" s="188"/>
      <c r="U503" s="188"/>
      <c r="V503" s="188"/>
      <c r="W503" s="188"/>
      <c r="X503" s="188"/>
      <c r="Y503" s="188"/>
      <c r="Z503" s="188"/>
      <c r="AA503" s="188"/>
      <c r="AB503" s="188"/>
      <c r="AC503" s="188"/>
      <c r="AD503" s="188"/>
      <c r="AE503" s="188"/>
      <c r="AF503" s="188"/>
      <c r="AG503" s="188"/>
      <c r="AH503" s="188"/>
      <c r="AI503" s="188"/>
      <c r="AJ503" s="188"/>
      <c r="AK503" s="188"/>
      <c r="AL503" s="188"/>
      <c r="AM503" s="188"/>
      <c r="AN503" s="188"/>
      <c r="AO503" s="188"/>
      <c r="AP503" s="188"/>
      <c r="AQ503" s="188"/>
      <c r="AR503" s="188"/>
      <c r="AS503" s="188"/>
      <c r="AT503" s="188"/>
      <c r="AU503" s="188"/>
      <c r="AV503" s="188"/>
      <c r="AW503" s="188"/>
      <c r="AX503" s="188"/>
      <c r="AY503" s="188"/>
      <c r="AZ503" s="188"/>
      <c r="BA503" s="188"/>
      <c r="BB503" s="188"/>
      <c r="BC503" s="188"/>
      <c r="BD503" s="188"/>
      <c r="BE503" s="188"/>
      <c r="BF503" s="188"/>
      <c r="BG503" s="188"/>
      <c r="BH503" s="188"/>
      <c r="BI503" s="188"/>
      <c r="BJ503" s="188"/>
      <c r="BK503" s="188"/>
      <c r="BL503" s="188"/>
      <c r="BM503" s="188"/>
      <c r="BN503" s="188"/>
      <c r="BO503" s="188"/>
      <c r="BP503" s="188"/>
      <c r="BQ503" s="188"/>
      <c r="BR503" s="188"/>
      <c r="BS503" s="188"/>
      <c r="BT503" s="188"/>
      <c r="BU503" s="188"/>
      <c r="BV503" s="188"/>
    </row>
    <row r="504" spans="1:74" s="189" customFormat="1" ht="28.5" x14ac:dyDescent="0.2">
      <c r="A504" s="97" t="s">
        <v>2765</v>
      </c>
      <c r="B504" s="98" t="s">
        <v>2766</v>
      </c>
      <c r="C504" s="118"/>
      <c r="D504" s="118"/>
      <c r="E504" s="118"/>
      <c r="F504" s="118"/>
      <c r="G504" s="118"/>
      <c r="H504" s="118"/>
      <c r="I504" s="118"/>
      <c r="J504" s="118"/>
      <c r="K504" s="118"/>
      <c r="L504" s="118"/>
      <c r="M504" s="118">
        <v>23147822.399999999</v>
      </c>
      <c r="N504" s="118"/>
      <c r="O504" s="131">
        <f t="shared" si="217"/>
        <v>23147822.399999999</v>
      </c>
      <c r="P504" s="188"/>
      <c r="Q504" s="188"/>
      <c r="R504" s="188"/>
      <c r="S504" s="188"/>
      <c r="T504" s="188"/>
      <c r="U504" s="188"/>
      <c r="V504" s="188"/>
      <c r="W504" s="188"/>
      <c r="X504" s="188"/>
      <c r="Y504" s="188"/>
      <c r="Z504" s="188"/>
      <c r="AA504" s="188"/>
      <c r="AB504" s="188"/>
      <c r="AC504" s="188"/>
      <c r="AD504" s="188"/>
      <c r="AE504" s="188"/>
      <c r="AF504" s="188"/>
      <c r="AG504" s="188"/>
      <c r="AH504" s="188"/>
      <c r="AI504" s="188"/>
      <c r="AJ504" s="188"/>
      <c r="AK504" s="188"/>
      <c r="AL504" s="188"/>
      <c r="AM504" s="188"/>
      <c r="AN504" s="188"/>
      <c r="AO504" s="188"/>
      <c r="AP504" s="188"/>
      <c r="AQ504" s="188"/>
      <c r="AR504" s="188"/>
      <c r="AS504" s="188"/>
      <c r="AT504" s="188"/>
      <c r="AU504" s="188"/>
      <c r="AV504" s="188"/>
      <c r="AW504" s="188"/>
      <c r="AX504" s="188"/>
      <c r="AY504" s="188"/>
      <c r="AZ504" s="188"/>
      <c r="BA504" s="188"/>
      <c r="BB504" s="188"/>
      <c r="BC504" s="188"/>
      <c r="BD504" s="188"/>
      <c r="BE504" s="188"/>
      <c r="BF504" s="188"/>
      <c r="BG504" s="188"/>
      <c r="BH504" s="188"/>
      <c r="BI504" s="188"/>
      <c r="BJ504" s="188"/>
      <c r="BK504" s="188"/>
      <c r="BL504" s="188"/>
      <c r="BM504" s="188"/>
      <c r="BN504" s="188"/>
      <c r="BO504" s="188"/>
      <c r="BP504" s="188"/>
      <c r="BQ504" s="188"/>
      <c r="BR504" s="188"/>
      <c r="BS504" s="188"/>
      <c r="BT504" s="188"/>
      <c r="BU504" s="188"/>
      <c r="BV504" s="188"/>
    </row>
    <row r="505" spans="1:74" s="189" customFormat="1" ht="28.5" x14ac:dyDescent="0.2">
      <c r="A505" s="97" t="s">
        <v>2767</v>
      </c>
      <c r="B505" s="98" t="s">
        <v>2768</v>
      </c>
      <c r="C505" s="118"/>
      <c r="D505" s="118"/>
      <c r="E505" s="118"/>
      <c r="F505" s="118"/>
      <c r="G505" s="118"/>
      <c r="H505" s="118"/>
      <c r="I505" s="118"/>
      <c r="J505" s="118"/>
      <c r="K505" s="118"/>
      <c r="L505" s="118"/>
      <c r="M505" s="118">
        <v>9462879.1999999993</v>
      </c>
      <c r="N505" s="118"/>
      <c r="O505" s="131">
        <f t="shared" si="217"/>
        <v>9462879.1999999993</v>
      </c>
      <c r="P505" s="188"/>
      <c r="Q505" s="188"/>
      <c r="R505" s="188"/>
      <c r="S505" s="188"/>
      <c r="T505" s="188"/>
      <c r="U505" s="188"/>
      <c r="V505" s="188"/>
      <c r="W505" s="188"/>
      <c r="X505" s="188"/>
      <c r="Y505" s="188"/>
      <c r="Z505" s="188"/>
      <c r="AA505" s="188"/>
      <c r="AB505" s="188"/>
      <c r="AC505" s="188"/>
      <c r="AD505" s="188"/>
      <c r="AE505" s="188"/>
      <c r="AF505" s="188"/>
      <c r="AG505" s="188"/>
      <c r="AH505" s="188"/>
      <c r="AI505" s="188"/>
      <c r="AJ505" s="188"/>
      <c r="AK505" s="188"/>
      <c r="AL505" s="188"/>
      <c r="AM505" s="188"/>
      <c r="AN505" s="188"/>
      <c r="AO505" s="188"/>
      <c r="AP505" s="188"/>
      <c r="AQ505" s="188"/>
      <c r="AR505" s="188"/>
      <c r="AS505" s="188"/>
      <c r="AT505" s="188"/>
      <c r="AU505" s="188"/>
      <c r="AV505" s="188"/>
      <c r="AW505" s="188"/>
      <c r="AX505" s="188"/>
      <c r="AY505" s="188"/>
      <c r="AZ505" s="188"/>
      <c r="BA505" s="188"/>
      <c r="BB505" s="188"/>
      <c r="BC505" s="188"/>
      <c r="BD505" s="188"/>
      <c r="BE505" s="188"/>
      <c r="BF505" s="188"/>
      <c r="BG505" s="188"/>
      <c r="BH505" s="188"/>
      <c r="BI505" s="188"/>
      <c r="BJ505" s="188"/>
      <c r="BK505" s="188"/>
      <c r="BL505" s="188"/>
      <c r="BM505" s="188"/>
      <c r="BN505" s="188"/>
      <c r="BO505" s="188"/>
      <c r="BP505" s="188"/>
      <c r="BQ505" s="188"/>
      <c r="BR505" s="188"/>
      <c r="BS505" s="188"/>
      <c r="BT505" s="188"/>
      <c r="BU505" s="188"/>
      <c r="BV505" s="188"/>
    </row>
    <row r="506" spans="1:74" s="189" customFormat="1" ht="31.5" x14ac:dyDescent="0.2">
      <c r="A506" s="110" t="s">
        <v>2976</v>
      </c>
      <c r="B506" s="106" t="s">
        <v>2975</v>
      </c>
      <c r="C506" s="376">
        <f>SUM(C507)</f>
        <v>0</v>
      </c>
      <c r="D506" s="376">
        <f t="shared" ref="D506:N506" si="251">SUM(D507)</f>
        <v>0</v>
      </c>
      <c r="E506" s="376">
        <f t="shared" si="251"/>
        <v>0</v>
      </c>
      <c r="F506" s="376">
        <f t="shared" si="251"/>
        <v>0</v>
      </c>
      <c r="G506" s="376">
        <f t="shared" si="251"/>
        <v>0</v>
      </c>
      <c r="H506" s="376">
        <f t="shared" si="251"/>
        <v>0</v>
      </c>
      <c r="I506" s="376">
        <f t="shared" si="251"/>
        <v>0</v>
      </c>
      <c r="J506" s="376">
        <f t="shared" si="251"/>
        <v>0</v>
      </c>
      <c r="K506" s="376">
        <f t="shared" si="251"/>
        <v>0</v>
      </c>
      <c r="L506" s="376">
        <f t="shared" si="251"/>
        <v>0</v>
      </c>
      <c r="M506" s="376">
        <f t="shared" si="251"/>
        <v>33393791</v>
      </c>
      <c r="N506" s="376">
        <f t="shared" si="251"/>
        <v>0</v>
      </c>
      <c r="O506" s="131">
        <f t="shared" si="217"/>
        <v>33393791</v>
      </c>
      <c r="P506" s="188"/>
      <c r="Q506" s="188"/>
      <c r="R506" s="188"/>
      <c r="S506" s="188"/>
      <c r="T506" s="188"/>
      <c r="U506" s="188"/>
      <c r="V506" s="188"/>
      <c r="W506" s="188"/>
      <c r="X506" s="188"/>
      <c r="Y506" s="188"/>
      <c r="Z506" s="188"/>
      <c r="AA506" s="188"/>
      <c r="AB506" s="188"/>
      <c r="AC506" s="188"/>
      <c r="AD506" s="188"/>
      <c r="AE506" s="188"/>
      <c r="AF506" s="188"/>
      <c r="AG506" s="188"/>
      <c r="AH506" s="188"/>
      <c r="AI506" s="188"/>
      <c r="AJ506" s="188"/>
      <c r="AK506" s="188"/>
      <c r="AL506" s="188"/>
      <c r="AM506" s="188"/>
      <c r="AN506" s="188"/>
      <c r="AO506" s="188"/>
      <c r="AP506" s="188"/>
      <c r="AQ506" s="188"/>
      <c r="AR506" s="188"/>
      <c r="AS506" s="188"/>
      <c r="AT506" s="188"/>
      <c r="AU506" s="188"/>
      <c r="AV506" s="188"/>
      <c r="AW506" s="188"/>
      <c r="AX506" s="188"/>
      <c r="AY506" s="188"/>
      <c r="AZ506" s="188"/>
      <c r="BA506" s="188"/>
      <c r="BB506" s="188"/>
      <c r="BC506" s="188"/>
      <c r="BD506" s="188"/>
      <c r="BE506" s="188"/>
      <c r="BF506" s="188"/>
      <c r="BG506" s="188"/>
      <c r="BH506" s="188"/>
      <c r="BI506" s="188"/>
      <c r="BJ506" s="188"/>
      <c r="BK506" s="188"/>
      <c r="BL506" s="188"/>
      <c r="BM506" s="188"/>
      <c r="BN506" s="188"/>
      <c r="BO506" s="188"/>
      <c r="BP506" s="188"/>
      <c r="BQ506" s="188"/>
      <c r="BR506" s="188"/>
      <c r="BS506" s="188"/>
      <c r="BT506" s="188"/>
      <c r="BU506" s="188"/>
      <c r="BV506" s="188"/>
    </row>
    <row r="507" spans="1:74" s="189" customFormat="1" ht="28.5" x14ac:dyDescent="0.2">
      <c r="A507" s="97" t="s">
        <v>2769</v>
      </c>
      <c r="B507" s="98" t="s">
        <v>2770</v>
      </c>
      <c r="C507" s="118"/>
      <c r="D507" s="118"/>
      <c r="E507" s="118"/>
      <c r="F507" s="118"/>
      <c r="G507" s="118"/>
      <c r="H507" s="118"/>
      <c r="I507" s="118"/>
      <c r="J507" s="118"/>
      <c r="K507" s="118"/>
      <c r="L507" s="118"/>
      <c r="M507" s="118">
        <v>33393791</v>
      </c>
      <c r="N507" s="118"/>
      <c r="O507" s="131">
        <f t="shared" si="217"/>
        <v>33393791</v>
      </c>
      <c r="P507" s="188"/>
      <c r="Q507" s="188"/>
      <c r="R507" s="188"/>
      <c r="S507" s="188"/>
      <c r="T507" s="188"/>
      <c r="U507" s="188"/>
      <c r="V507" s="188"/>
      <c r="W507" s="188"/>
      <c r="X507" s="188"/>
      <c r="Y507" s="188"/>
      <c r="Z507" s="188"/>
      <c r="AA507" s="188"/>
      <c r="AB507" s="188"/>
      <c r="AC507" s="188"/>
      <c r="AD507" s="188"/>
      <c r="AE507" s="188"/>
      <c r="AF507" s="188"/>
      <c r="AG507" s="188"/>
      <c r="AH507" s="188"/>
      <c r="AI507" s="188"/>
      <c r="AJ507" s="188"/>
      <c r="AK507" s="188"/>
      <c r="AL507" s="188"/>
      <c r="AM507" s="188"/>
      <c r="AN507" s="188"/>
      <c r="AO507" s="188"/>
      <c r="AP507" s="188"/>
      <c r="AQ507" s="188"/>
      <c r="AR507" s="188"/>
      <c r="AS507" s="188"/>
      <c r="AT507" s="188"/>
      <c r="AU507" s="188"/>
      <c r="AV507" s="188"/>
      <c r="AW507" s="188"/>
      <c r="AX507" s="188"/>
      <c r="AY507" s="188"/>
      <c r="AZ507" s="188"/>
      <c r="BA507" s="188"/>
      <c r="BB507" s="188"/>
      <c r="BC507" s="188"/>
      <c r="BD507" s="188"/>
      <c r="BE507" s="188"/>
      <c r="BF507" s="188"/>
      <c r="BG507" s="188"/>
      <c r="BH507" s="188"/>
      <c r="BI507" s="188"/>
      <c r="BJ507" s="188"/>
      <c r="BK507" s="188"/>
      <c r="BL507" s="188"/>
      <c r="BM507" s="188"/>
      <c r="BN507" s="188"/>
      <c r="BO507" s="188"/>
      <c r="BP507" s="188"/>
      <c r="BQ507" s="188"/>
      <c r="BR507" s="188"/>
      <c r="BS507" s="188"/>
      <c r="BT507" s="188"/>
      <c r="BU507" s="188"/>
      <c r="BV507" s="188"/>
    </row>
    <row r="508" spans="1:74" s="189" customFormat="1" ht="31.5" x14ac:dyDescent="0.2">
      <c r="A508" s="110" t="s">
        <v>2977</v>
      </c>
      <c r="B508" s="106" t="s">
        <v>2978</v>
      </c>
      <c r="C508" s="376">
        <f>SUM(C509:C510)</f>
        <v>0</v>
      </c>
      <c r="D508" s="376">
        <f t="shared" ref="D508:N508" si="252">SUM(D509:D510)</f>
        <v>0</v>
      </c>
      <c r="E508" s="376">
        <f t="shared" si="252"/>
        <v>0</v>
      </c>
      <c r="F508" s="376">
        <f t="shared" si="252"/>
        <v>0</v>
      </c>
      <c r="G508" s="376">
        <f t="shared" si="252"/>
        <v>0</v>
      </c>
      <c r="H508" s="376">
        <f t="shared" si="252"/>
        <v>0</v>
      </c>
      <c r="I508" s="376">
        <f t="shared" si="252"/>
        <v>0</v>
      </c>
      <c r="J508" s="376">
        <f t="shared" si="252"/>
        <v>0</v>
      </c>
      <c r="K508" s="376">
        <f t="shared" si="252"/>
        <v>0</v>
      </c>
      <c r="L508" s="376">
        <f t="shared" si="252"/>
        <v>0</v>
      </c>
      <c r="M508" s="376">
        <f t="shared" si="252"/>
        <v>48478618</v>
      </c>
      <c r="N508" s="376">
        <f t="shared" si="252"/>
        <v>0</v>
      </c>
      <c r="O508" s="131">
        <f t="shared" si="217"/>
        <v>48478618</v>
      </c>
      <c r="P508" s="188"/>
      <c r="Q508" s="188"/>
      <c r="R508" s="188"/>
      <c r="S508" s="188"/>
      <c r="T508" s="188"/>
      <c r="U508" s="188"/>
      <c r="V508" s="188"/>
      <c r="W508" s="188"/>
      <c r="X508" s="188"/>
      <c r="Y508" s="188"/>
      <c r="Z508" s="188"/>
      <c r="AA508" s="188"/>
      <c r="AB508" s="188"/>
      <c r="AC508" s="188"/>
      <c r="AD508" s="188"/>
      <c r="AE508" s="188"/>
      <c r="AF508" s="188"/>
      <c r="AG508" s="188"/>
      <c r="AH508" s="188"/>
      <c r="AI508" s="188"/>
      <c r="AJ508" s="188"/>
      <c r="AK508" s="188"/>
      <c r="AL508" s="188"/>
      <c r="AM508" s="188"/>
      <c r="AN508" s="188"/>
      <c r="AO508" s="188"/>
      <c r="AP508" s="188"/>
      <c r="AQ508" s="188"/>
      <c r="AR508" s="188"/>
      <c r="AS508" s="188"/>
      <c r="AT508" s="188"/>
      <c r="AU508" s="188"/>
      <c r="AV508" s="188"/>
      <c r="AW508" s="188"/>
      <c r="AX508" s="188"/>
      <c r="AY508" s="188"/>
      <c r="AZ508" s="188"/>
      <c r="BA508" s="188"/>
      <c r="BB508" s="188"/>
      <c r="BC508" s="188"/>
      <c r="BD508" s="188"/>
      <c r="BE508" s="188"/>
      <c r="BF508" s="188"/>
      <c r="BG508" s="188"/>
      <c r="BH508" s="188"/>
      <c r="BI508" s="188"/>
      <c r="BJ508" s="188"/>
      <c r="BK508" s="188"/>
      <c r="BL508" s="188"/>
      <c r="BM508" s="188"/>
      <c r="BN508" s="188"/>
      <c r="BO508" s="188"/>
      <c r="BP508" s="188"/>
      <c r="BQ508" s="188"/>
      <c r="BR508" s="188"/>
      <c r="BS508" s="188"/>
      <c r="BT508" s="188"/>
      <c r="BU508" s="188"/>
      <c r="BV508" s="188"/>
    </row>
    <row r="509" spans="1:74" s="189" customFormat="1" ht="28.5" x14ac:dyDescent="0.2">
      <c r="A509" s="97" t="s">
        <v>2771</v>
      </c>
      <c r="B509" s="98" t="s">
        <v>2772</v>
      </c>
      <c r="C509" s="118"/>
      <c r="D509" s="118"/>
      <c r="E509" s="118"/>
      <c r="F509" s="118"/>
      <c r="G509" s="118"/>
      <c r="H509" s="118"/>
      <c r="I509" s="118"/>
      <c r="J509" s="118"/>
      <c r="K509" s="118"/>
      <c r="L509" s="118"/>
      <c r="M509" s="118">
        <v>19513155</v>
      </c>
      <c r="N509" s="118"/>
      <c r="O509" s="131">
        <f t="shared" si="217"/>
        <v>19513155</v>
      </c>
      <c r="P509" s="188"/>
      <c r="Q509" s="188"/>
      <c r="R509" s="188"/>
      <c r="S509" s="188"/>
      <c r="T509" s="188"/>
      <c r="U509" s="188"/>
      <c r="V509" s="188"/>
      <c r="W509" s="188"/>
      <c r="X509" s="188"/>
      <c r="Y509" s="188"/>
      <c r="Z509" s="188"/>
      <c r="AA509" s="188"/>
      <c r="AB509" s="188"/>
      <c r="AC509" s="188"/>
      <c r="AD509" s="188"/>
      <c r="AE509" s="188"/>
      <c r="AF509" s="188"/>
      <c r="AG509" s="188"/>
      <c r="AH509" s="188"/>
      <c r="AI509" s="188"/>
      <c r="AJ509" s="188"/>
      <c r="AK509" s="188"/>
      <c r="AL509" s="188"/>
      <c r="AM509" s="188"/>
      <c r="AN509" s="188"/>
      <c r="AO509" s="188"/>
      <c r="AP509" s="188"/>
      <c r="AQ509" s="188"/>
      <c r="AR509" s="188"/>
      <c r="AS509" s="188"/>
      <c r="AT509" s="188"/>
      <c r="AU509" s="188"/>
      <c r="AV509" s="188"/>
      <c r="AW509" s="188"/>
      <c r="AX509" s="188"/>
      <c r="AY509" s="188"/>
      <c r="AZ509" s="188"/>
      <c r="BA509" s="188"/>
      <c r="BB509" s="188"/>
      <c r="BC509" s="188"/>
      <c r="BD509" s="188"/>
      <c r="BE509" s="188"/>
      <c r="BF509" s="188"/>
      <c r="BG509" s="188"/>
      <c r="BH509" s="188"/>
      <c r="BI509" s="188"/>
      <c r="BJ509" s="188"/>
      <c r="BK509" s="188"/>
      <c r="BL509" s="188"/>
      <c r="BM509" s="188"/>
      <c r="BN509" s="188"/>
      <c r="BO509" s="188"/>
      <c r="BP509" s="188"/>
      <c r="BQ509" s="188"/>
      <c r="BR509" s="188"/>
      <c r="BS509" s="188"/>
      <c r="BT509" s="188"/>
      <c r="BU509" s="188"/>
      <c r="BV509" s="188"/>
    </row>
    <row r="510" spans="1:74" s="189" customFormat="1" ht="42.75" x14ac:dyDescent="0.2">
      <c r="A510" s="97" t="s">
        <v>2773</v>
      </c>
      <c r="B510" s="98" t="s">
        <v>2774</v>
      </c>
      <c r="C510" s="118"/>
      <c r="D510" s="118"/>
      <c r="E510" s="118"/>
      <c r="F510" s="118"/>
      <c r="G510" s="118"/>
      <c r="H510" s="118"/>
      <c r="I510" s="118"/>
      <c r="J510" s="118"/>
      <c r="K510" s="118"/>
      <c r="L510" s="118"/>
      <c r="M510" s="118">
        <v>28965463</v>
      </c>
      <c r="N510" s="118"/>
      <c r="O510" s="131">
        <f t="shared" si="217"/>
        <v>28965463</v>
      </c>
      <c r="P510" s="188"/>
      <c r="Q510" s="188"/>
      <c r="R510" s="188"/>
      <c r="S510" s="188"/>
      <c r="T510" s="188"/>
      <c r="U510" s="188"/>
      <c r="V510" s="188"/>
      <c r="W510" s="188"/>
      <c r="X510" s="188"/>
      <c r="Y510" s="188"/>
      <c r="Z510" s="188"/>
      <c r="AA510" s="188"/>
      <c r="AB510" s="188"/>
      <c r="AC510" s="188"/>
      <c r="AD510" s="188"/>
      <c r="AE510" s="188"/>
      <c r="AF510" s="188"/>
      <c r="AG510" s="188"/>
      <c r="AH510" s="188"/>
      <c r="AI510" s="188"/>
      <c r="AJ510" s="188"/>
      <c r="AK510" s="188"/>
      <c r="AL510" s="188"/>
      <c r="AM510" s="188"/>
      <c r="AN510" s="188"/>
      <c r="AO510" s="188"/>
      <c r="AP510" s="188"/>
      <c r="AQ510" s="188"/>
      <c r="AR510" s="188"/>
      <c r="AS510" s="188"/>
      <c r="AT510" s="188"/>
      <c r="AU510" s="188"/>
      <c r="AV510" s="188"/>
      <c r="AW510" s="188"/>
      <c r="AX510" s="188"/>
      <c r="AY510" s="188"/>
      <c r="AZ510" s="188"/>
      <c r="BA510" s="188"/>
      <c r="BB510" s="188"/>
      <c r="BC510" s="188"/>
      <c r="BD510" s="188"/>
      <c r="BE510" s="188"/>
      <c r="BF510" s="188"/>
      <c r="BG510" s="188"/>
      <c r="BH510" s="188"/>
      <c r="BI510" s="188"/>
      <c r="BJ510" s="188"/>
      <c r="BK510" s="188"/>
      <c r="BL510" s="188"/>
      <c r="BM510" s="188"/>
      <c r="BN510" s="188"/>
      <c r="BO510" s="188"/>
      <c r="BP510" s="188"/>
      <c r="BQ510" s="188"/>
      <c r="BR510" s="188"/>
      <c r="BS510" s="188"/>
      <c r="BT510" s="188"/>
      <c r="BU510" s="188"/>
      <c r="BV510" s="188"/>
    </row>
    <row r="511" spans="1:74" s="189" customFormat="1" ht="31.5" x14ac:dyDescent="0.2">
      <c r="A511" s="110" t="s">
        <v>2980</v>
      </c>
      <c r="B511" s="106" t="s">
        <v>2979</v>
      </c>
      <c r="C511" s="376">
        <f>SUM(C512:C513)</f>
        <v>0</v>
      </c>
      <c r="D511" s="376">
        <f t="shared" ref="D511:N511" si="253">SUM(D512:D513)</f>
        <v>0</v>
      </c>
      <c r="E511" s="376">
        <f t="shared" si="253"/>
        <v>0</v>
      </c>
      <c r="F511" s="376">
        <f t="shared" si="253"/>
        <v>0</v>
      </c>
      <c r="G511" s="376">
        <f t="shared" si="253"/>
        <v>0</v>
      </c>
      <c r="H511" s="376">
        <f t="shared" si="253"/>
        <v>0</v>
      </c>
      <c r="I511" s="376">
        <f t="shared" si="253"/>
        <v>0</v>
      </c>
      <c r="J511" s="376">
        <f t="shared" si="253"/>
        <v>0</v>
      </c>
      <c r="K511" s="376">
        <f t="shared" si="253"/>
        <v>0</v>
      </c>
      <c r="L511" s="376">
        <f t="shared" si="253"/>
        <v>0</v>
      </c>
      <c r="M511" s="376">
        <f t="shared" si="253"/>
        <v>11291807.73</v>
      </c>
      <c r="N511" s="376">
        <f t="shared" si="253"/>
        <v>0</v>
      </c>
      <c r="O511" s="131">
        <f t="shared" si="217"/>
        <v>11291807.73</v>
      </c>
      <c r="P511" s="188"/>
      <c r="Q511" s="188"/>
      <c r="R511" s="188"/>
      <c r="S511" s="188"/>
      <c r="T511" s="188"/>
      <c r="U511" s="188"/>
      <c r="V511" s="188"/>
      <c r="W511" s="188"/>
      <c r="X511" s="188"/>
      <c r="Y511" s="188"/>
      <c r="Z511" s="188"/>
      <c r="AA511" s="188"/>
      <c r="AB511" s="188"/>
      <c r="AC511" s="188"/>
      <c r="AD511" s="188"/>
      <c r="AE511" s="188"/>
      <c r="AF511" s="188"/>
      <c r="AG511" s="188"/>
      <c r="AH511" s="188"/>
      <c r="AI511" s="188"/>
      <c r="AJ511" s="188"/>
      <c r="AK511" s="188"/>
      <c r="AL511" s="188"/>
      <c r="AM511" s="188"/>
      <c r="AN511" s="188"/>
      <c r="AO511" s="188"/>
      <c r="AP511" s="188"/>
      <c r="AQ511" s="188"/>
      <c r="AR511" s="188"/>
      <c r="AS511" s="188"/>
      <c r="AT511" s="188"/>
      <c r="AU511" s="188"/>
      <c r="AV511" s="188"/>
      <c r="AW511" s="188"/>
      <c r="AX511" s="188"/>
      <c r="AY511" s="188"/>
      <c r="AZ511" s="188"/>
      <c r="BA511" s="188"/>
      <c r="BB511" s="188"/>
      <c r="BC511" s="188"/>
      <c r="BD511" s="188"/>
      <c r="BE511" s="188"/>
      <c r="BF511" s="188"/>
      <c r="BG511" s="188"/>
      <c r="BH511" s="188"/>
      <c r="BI511" s="188"/>
      <c r="BJ511" s="188"/>
      <c r="BK511" s="188"/>
      <c r="BL511" s="188"/>
      <c r="BM511" s="188"/>
      <c r="BN511" s="188"/>
      <c r="BO511" s="188"/>
      <c r="BP511" s="188"/>
      <c r="BQ511" s="188"/>
      <c r="BR511" s="188"/>
      <c r="BS511" s="188"/>
      <c r="BT511" s="188"/>
      <c r="BU511" s="188"/>
      <c r="BV511" s="188"/>
    </row>
    <row r="512" spans="1:74" s="189" customFormat="1" ht="28.5" x14ac:dyDescent="0.2">
      <c r="A512" s="97" t="s">
        <v>2775</v>
      </c>
      <c r="B512" s="98" t="s">
        <v>2776</v>
      </c>
      <c r="C512" s="118"/>
      <c r="D512" s="118"/>
      <c r="E512" s="118"/>
      <c r="F512" s="118"/>
      <c r="G512" s="118"/>
      <c r="H512" s="118"/>
      <c r="I512" s="118"/>
      <c r="J512" s="118"/>
      <c r="K512" s="118"/>
      <c r="L512" s="118"/>
      <c r="M512" s="118">
        <v>4301863.07</v>
      </c>
      <c r="N512" s="118"/>
      <c r="O512" s="131">
        <f t="shared" si="217"/>
        <v>4301863.07</v>
      </c>
      <c r="P512" s="188"/>
      <c r="Q512" s="188"/>
      <c r="R512" s="188"/>
      <c r="S512" s="188"/>
      <c r="T512" s="188"/>
      <c r="U512" s="188"/>
      <c r="V512" s="188"/>
      <c r="W512" s="188"/>
      <c r="X512" s="188"/>
      <c r="Y512" s="188"/>
      <c r="Z512" s="188"/>
      <c r="AA512" s="188"/>
      <c r="AB512" s="188"/>
      <c r="AC512" s="188"/>
      <c r="AD512" s="188"/>
      <c r="AE512" s="188"/>
      <c r="AF512" s="188"/>
      <c r="AG512" s="188"/>
      <c r="AH512" s="188"/>
      <c r="AI512" s="188"/>
      <c r="AJ512" s="188"/>
      <c r="AK512" s="188"/>
      <c r="AL512" s="188"/>
      <c r="AM512" s="188"/>
      <c r="AN512" s="188"/>
      <c r="AO512" s="188"/>
      <c r="AP512" s="188"/>
      <c r="AQ512" s="188"/>
      <c r="AR512" s="188"/>
      <c r="AS512" s="188"/>
      <c r="AT512" s="188"/>
      <c r="AU512" s="188"/>
      <c r="AV512" s="188"/>
      <c r="AW512" s="188"/>
      <c r="AX512" s="188"/>
      <c r="AY512" s="188"/>
      <c r="AZ512" s="188"/>
      <c r="BA512" s="188"/>
      <c r="BB512" s="188"/>
      <c r="BC512" s="188"/>
      <c r="BD512" s="188"/>
      <c r="BE512" s="188"/>
      <c r="BF512" s="188"/>
      <c r="BG512" s="188"/>
      <c r="BH512" s="188"/>
      <c r="BI512" s="188"/>
      <c r="BJ512" s="188"/>
      <c r="BK512" s="188"/>
      <c r="BL512" s="188"/>
      <c r="BM512" s="188"/>
      <c r="BN512" s="188"/>
      <c r="BO512" s="188"/>
      <c r="BP512" s="188"/>
      <c r="BQ512" s="188"/>
      <c r="BR512" s="188"/>
      <c r="BS512" s="188"/>
      <c r="BT512" s="188"/>
      <c r="BU512" s="188"/>
      <c r="BV512" s="188"/>
    </row>
    <row r="513" spans="1:74" s="189" customFormat="1" ht="28.5" x14ac:dyDescent="0.2">
      <c r="A513" s="97" t="s">
        <v>2777</v>
      </c>
      <c r="B513" s="98" t="s">
        <v>2778</v>
      </c>
      <c r="C513" s="118"/>
      <c r="D513" s="118"/>
      <c r="E513" s="118"/>
      <c r="F513" s="118"/>
      <c r="G513" s="118"/>
      <c r="H513" s="118"/>
      <c r="I513" s="118"/>
      <c r="J513" s="118"/>
      <c r="K513" s="118"/>
      <c r="L513" s="118"/>
      <c r="M513" s="118">
        <v>6989944.6600000001</v>
      </c>
      <c r="N513" s="118"/>
      <c r="O513" s="131">
        <f t="shared" si="217"/>
        <v>6989944.6600000001</v>
      </c>
      <c r="P513" s="188"/>
      <c r="Q513" s="188"/>
      <c r="R513" s="188"/>
      <c r="S513" s="188"/>
      <c r="T513" s="188"/>
      <c r="U513" s="188"/>
      <c r="V513" s="188"/>
      <c r="W513" s="188"/>
      <c r="X513" s="188"/>
      <c r="Y513" s="188"/>
      <c r="Z513" s="188"/>
      <c r="AA513" s="188"/>
      <c r="AB513" s="188"/>
      <c r="AC513" s="188"/>
      <c r="AD513" s="188"/>
      <c r="AE513" s="188"/>
      <c r="AF513" s="188"/>
      <c r="AG513" s="188"/>
      <c r="AH513" s="188"/>
      <c r="AI513" s="188"/>
      <c r="AJ513" s="188"/>
      <c r="AK513" s="188"/>
      <c r="AL513" s="188"/>
      <c r="AM513" s="188"/>
      <c r="AN513" s="188"/>
      <c r="AO513" s="188"/>
      <c r="AP513" s="188"/>
      <c r="AQ513" s="188"/>
      <c r="AR513" s="188"/>
      <c r="AS513" s="188"/>
      <c r="AT513" s="188"/>
      <c r="AU513" s="188"/>
      <c r="AV513" s="188"/>
      <c r="AW513" s="188"/>
      <c r="AX513" s="188"/>
      <c r="AY513" s="188"/>
      <c r="AZ513" s="188"/>
      <c r="BA513" s="188"/>
      <c r="BB513" s="188"/>
      <c r="BC513" s="188"/>
      <c r="BD513" s="188"/>
      <c r="BE513" s="188"/>
      <c r="BF513" s="188"/>
      <c r="BG513" s="188"/>
      <c r="BH513" s="188"/>
      <c r="BI513" s="188"/>
      <c r="BJ513" s="188"/>
      <c r="BK513" s="188"/>
      <c r="BL513" s="188"/>
      <c r="BM513" s="188"/>
      <c r="BN513" s="188"/>
      <c r="BO513" s="188"/>
      <c r="BP513" s="188"/>
      <c r="BQ513" s="188"/>
      <c r="BR513" s="188"/>
      <c r="BS513" s="188"/>
      <c r="BT513" s="188"/>
      <c r="BU513" s="188"/>
      <c r="BV513" s="188"/>
    </row>
    <row r="514" spans="1:74" s="189" customFormat="1" ht="31.5" x14ac:dyDescent="0.2">
      <c r="A514" s="110" t="s">
        <v>2981</v>
      </c>
      <c r="B514" s="106" t="s">
        <v>2982</v>
      </c>
      <c r="C514" s="376">
        <f>SUM(C515:C516)</f>
        <v>0</v>
      </c>
      <c r="D514" s="376">
        <f t="shared" ref="D514:N514" si="254">SUM(D515:D516)</f>
        <v>0</v>
      </c>
      <c r="E514" s="376">
        <f t="shared" si="254"/>
        <v>0</v>
      </c>
      <c r="F514" s="376">
        <f t="shared" si="254"/>
        <v>0</v>
      </c>
      <c r="G514" s="376">
        <f t="shared" si="254"/>
        <v>0</v>
      </c>
      <c r="H514" s="376">
        <f t="shared" si="254"/>
        <v>0</v>
      </c>
      <c r="I514" s="376">
        <f t="shared" si="254"/>
        <v>0</v>
      </c>
      <c r="J514" s="376">
        <f t="shared" si="254"/>
        <v>0</v>
      </c>
      <c r="K514" s="376">
        <f t="shared" si="254"/>
        <v>0</v>
      </c>
      <c r="L514" s="376">
        <f t="shared" si="254"/>
        <v>0</v>
      </c>
      <c r="M514" s="376">
        <f t="shared" si="254"/>
        <v>11059318.4</v>
      </c>
      <c r="N514" s="376">
        <f t="shared" si="254"/>
        <v>0</v>
      </c>
      <c r="O514" s="131">
        <f t="shared" si="217"/>
        <v>11059318.4</v>
      </c>
      <c r="P514" s="188"/>
      <c r="Q514" s="188"/>
      <c r="R514" s="188"/>
      <c r="S514" s="188"/>
      <c r="T514" s="188"/>
      <c r="U514" s="188"/>
      <c r="V514" s="188"/>
      <c r="W514" s="188"/>
      <c r="X514" s="188"/>
      <c r="Y514" s="188"/>
      <c r="Z514" s="188"/>
      <c r="AA514" s="188"/>
      <c r="AB514" s="188"/>
      <c r="AC514" s="188"/>
      <c r="AD514" s="188"/>
      <c r="AE514" s="188"/>
      <c r="AF514" s="188"/>
      <c r="AG514" s="188"/>
      <c r="AH514" s="188"/>
      <c r="AI514" s="188"/>
      <c r="AJ514" s="188"/>
      <c r="AK514" s="188"/>
      <c r="AL514" s="188"/>
      <c r="AM514" s="188"/>
      <c r="AN514" s="188"/>
      <c r="AO514" s="188"/>
      <c r="AP514" s="188"/>
      <c r="AQ514" s="188"/>
      <c r="AR514" s="188"/>
      <c r="AS514" s="188"/>
      <c r="AT514" s="188"/>
      <c r="AU514" s="188"/>
      <c r="AV514" s="188"/>
      <c r="AW514" s="188"/>
      <c r="AX514" s="188"/>
      <c r="AY514" s="188"/>
      <c r="AZ514" s="188"/>
      <c r="BA514" s="188"/>
      <c r="BB514" s="188"/>
      <c r="BC514" s="188"/>
      <c r="BD514" s="188"/>
      <c r="BE514" s="188"/>
      <c r="BF514" s="188"/>
      <c r="BG514" s="188"/>
      <c r="BH514" s="188"/>
      <c r="BI514" s="188"/>
      <c r="BJ514" s="188"/>
      <c r="BK514" s="188"/>
      <c r="BL514" s="188"/>
      <c r="BM514" s="188"/>
      <c r="BN514" s="188"/>
      <c r="BO514" s="188"/>
      <c r="BP514" s="188"/>
      <c r="BQ514" s="188"/>
      <c r="BR514" s="188"/>
      <c r="BS514" s="188"/>
      <c r="BT514" s="188"/>
      <c r="BU514" s="188"/>
      <c r="BV514" s="188"/>
    </row>
    <row r="515" spans="1:74" s="189" customFormat="1" ht="28.5" x14ac:dyDescent="0.2">
      <c r="A515" s="97" t="s">
        <v>2779</v>
      </c>
      <c r="B515" s="98" t="s">
        <v>2780</v>
      </c>
      <c r="C515" s="118"/>
      <c r="D515" s="118"/>
      <c r="E515" s="118"/>
      <c r="F515" s="118"/>
      <c r="G515" s="118"/>
      <c r="H515" s="118"/>
      <c r="I515" s="118"/>
      <c r="J515" s="118"/>
      <c r="K515" s="118"/>
      <c r="L515" s="118"/>
      <c r="M515" s="118">
        <v>10790902.4</v>
      </c>
      <c r="N515" s="118"/>
      <c r="O515" s="131">
        <f t="shared" si="217"/>
        <v>10790902.4</v>
      </c>
      <c r="P515" s="188"/>
      <c r="Q515" s="188"/>
      <c r="R515" s="188"/>
      <c r="S515" s="188"/>
      <c r="T515" s="188"/>
      <c r="U515" s="188"/>
      <c r="V515" s="188"/>
      <c r="W515" s="188"/>
      <c r="X515" s="188"/>
      <c r="Y515" s="188"/>
      <c r="Z515" s="188"/>
      <c r="AA515" s="188"/>
      <c r="AB515" s="188"/>
      <c r="AC515" s="188"/>
      <c r="AD515" s="188"/>
      <c r="AE515" s="188"/>
      <c r="AF515" s="188"/>
      <c r="AG515" s="188"/>
      <c r="AH515" s="188"/>
      <c r="AI515" s="188"/>
      <c r="AJ515" s="188"/>
      <c r="AK515" s="188"/>
      <c r="AL515" s="188"/>
      <c r="AM515" s="188"/>
      <c r="AN515" s="188"/>
      <c r="AO515" s="188"/>
      <c r="AP515" s="188"/>
      <c r="AQ515" s="188"/>
      <c r="AR515" s="188"/>
      <c r="AS515" s="188"/>
      <c r="AT515" s="188"/>
      <c r="AU515" s="188"/>
      <c r="AV515" s="188"/>
      <c r="AW515" s="188"/>
      <c r="AX515" s="188"/>
      <c r="AY515" s="188"/>
      <c r="AZ515" s="188"/>
      <c r="BA515" s="188"/>
      <c r="BB515" s="188"/>
      <c r="BC515" s="188"/>
      <c r="BD515" s="188"/>
      <c r="BE515" s="188"/>
      <c r="BF515" s="188"/>
      <c r="BG515" s="188"/>
      <c r="BH515" s="188"/>
      <c r="BI515" s="188"/>
      <c r="BJ515" s="188"/>
      <c r="BK515" s="188"/>
      <c r="BL515" s="188"/>
      <c r="BM515" s="188"/>
      <c r="BN515" s="188"/>
      <c r="BO515" s="188"/>
      <c r="BP515" s="188"/>
      <c r="BQ515" s="188"/>
      <c r="BR515" s="188"/>
      <c r="BS515" s="188"/>
      <c r="BT515" s="188"/>
      <c r="BU515" s="188"/>
      <c r="BV515" s="188"/>
    </row>
    <row r="516" spans="1:74" s="189" customFormat="1" ht="28.5" x14ac:dyDescent="0.2">
      <c r="A516" s="97" t="s">
        <v>2781</v>
      </c>
      <c r="B516" s="98" t="s">
        <v>2782</v>
      </c>
      <c r="C516" s="118"/>
      <c r="D516" s="118"/>
      <c r="E516" s="118"/>
      <c r="F516" s="118"/>
      <c r="G516" s="118"/>
      <c r="H516" s="118"/>
      <c r="I516" s="118"/>
      <c r="J516" s="118"/>
      <c r="K516" s="118"/>
      <c r="L516" s="118"/>
      <c r="M516" s="118">
        <v>268416</v>
      </c>
      <c r="N516" s="118"/>
      <c r="O516" s="131">
        <f t="shared" si="217"/>
        <v>268416</v>
      </c>
      <c r="P516" s="188"/>
      <c r="Q516" s="188"/>
      <c r="R516" s="188"/>
      <c r="S516" s="188"/>
      <c r="T516" s="188"/>
      <c r="U516" s="188"/>
      <c r="V516" s="188"/>
      <c r="W516" s="188"/>
      <c r="X516" s="188"/>
      <c r="Y516" s="188"/>
      <c r="Z516" s="188"/>
      <c r="AA516" s="188"/>
      <c r="AB516" s="188"/>
      <c r="AC516" s="188"/>
      <c r="AD516" s="188"/>
      <c r="AE516" s="188"/>
      <c r="AF516" s="188"/>
      <c r="AG516" s="188"/>
      <c r="AH516" s="188"/>
      <c r="AI516" s="188"/>
      <c r="AJ516" s="188"/>
      <c r="AK516" s="188"/>
      <c r="AL516" s="188"/>
      <c r="AM516" s="188"/>
      <c r="AN516" s="188"/>
      <c r="AO516" s="188"/>
      <c r="AP516" s="188"/>
      <c r="AQ516" s="188"/>
      <c r="AR516" s="188"/>
      <c r="AS516" s="188"/>
      <c r="AT516" s="188"/>
      <c r="AU516" s="188"/>
      <c r="AV516" s="188"/>
      <c r="AW516" s="188"/>
      <c r="AX516" s="188"/>
      <c r="AY516" s="188"/>
      <c r="AZ516" s="188"/>
      <c r="BA516" s="188"/>
      <c r="BB516" s="188"/>
      <c r="BC516" s="188"/>
      <c r="BD516" s="188"/>
      <c r="BE516" s="188"/>
      <c r="BF516" s="188"/>
      <c r="BG516" s="188"/>
      <c r="BH516" s="188"/>
      <c r="BI516" s="188"/>
      <c r="BJ516" s="188"/>
      <c r="BK516" s="188"/>
      <c r="BL516" s="188"/>
      <c r="BM516" s="188"/>
      <c r="BN516" s="188"/>
      <c r="BO516" s="188"/>
      <c r="BP516" s="188"/>
      <c r="BQ516" s="188"/>
      <c r="BR516" s="188"/>
      <c r="BS516" s="188"/>
      <c r="BT516" s="188"/>
      <c r="BU516" s="188"/>
      <c r="BV516" s="188"/>
    </row>
    <row r="517" spans="1:74" s="189" customFormat="1" ht="31.5" x14ac:dyDescent="0.2">
      <c r="A517" s="110" t="s">
        <v>2984</v>
      </c>
      <c r="B517" s="106" t="s">
        <v>2983</v>
      </c>
      <c r="C517" s="376">
        <f>SUM(C518)</f>
        <v>0</v>
      </c>
      <c r="D517" s="376">
        <f t="shared" ref="D517:N517" si="255">SUM(D518)</f>
        <v>0</v>
      </c>
      <c r="E517" s="376">
        <f t="shared" si="255"/>
        <v>0</v>
      </c>
      <c r="F517" s="376">
        <f t="shared" si="255"/>
        <v>0</v>
      </c>
      <c r="G517" s="376">
        <f t="shared" si="255"/>
        <v>0</v>
      </c>
      <c r="H517" s="376">
        <f t="shared" si="255"/>
        <v>0</v>
      </c>
      <c r="I517" s="376">
        <f t="shared" si="255"/>
        <v>0</v>
      </c>
      <c r="J517" s="376">
        <f t="shared" si="255"/>
        <v>0</v>
      </c>
      <c r="K517" s="376">
        <f t="shared" si="255"/>
        <v>0</v>
      </c>
      <c r="L517" s="376">
        <f t="shared" si="255"/>
        <v>0</v>
      </c>
      <c r="M517" s="376">
        <f t="shared" si="255"/>
        <v>16793354</v>
      </c>
      <c r="N517" s="376">
        <f t="shared" si="255"/>
        <v>0</v>
      </c>
      <c r="O517" s="131">
        <f t="shared" si="217"/>
        <v>16793354</v>
      </c>
      <c r="P517" s="188"/>
      <c r="Q517" s="188"/>
      <c r="R517" s="188"/>
      <c r="S517" s="188"/>
      <c r="T517" s="188"/>
      <c r="U517" s="188"/>
      <c r="V517" s="188"/>
      <c r="W517" s="188"/>
      <c r="X517" s="188"/>
      <c r="Y517" s="188"/>
      <c r="Z517" s="188"/>
      <c r="AA517" s="188"/>
      <c r="AB517" s="188"/>
      <c r="AC517" s="188"/>
      <c r="AD517" s="188"/>
      <c r="AE517" s="188"/>
      <c r="AF517" s="188"/>
      <c r="AG517" s="188"/>
      <c r="AH517" s="188"/>
      <c r="AI517" s="188"/>
      <c r="AJ517" s="188"/>
      <c r="AK517" s="188"/>
      <c r="AL517" s="188"/>
      <c r="AM517" s="188"/>
      <c r="AN517" s="188"/>
      <c r="AO517" s="188"/>
      <c r="AP517" s="188"/>
      <c r="AQ517" s="188"/>
      <c r="AR517" s="188"/>
      <c r="AS517" s="188"/>
      <c r="AT517" s="188"/>
      <c r="AU517" s="188"/>
      <c r="AV517" s="188"/>
      <c r="AW517" s="188"/>
      <c r="AX517" s="188"/>
      <c r="AY517" s="188"/>
      <c r="AZ517" s="188"/>
      <c r="BA517" s="188"/>
      <c r="BB517" s="188"/>
      <c r="BC517" s="188"/>
      <c r="BD517" s="188"/>
      <c r="BE517" s="188"/>
      <c r="BF517" s="188"/>
      <c r="BG517" s="188"/>
      <c r="BH517" s="188"/>
      <c r="BI517" s="188"/>
      <c r="BJ517" s="188"/>
      <c r="BK517" s="188"/>
      <c r="BL517" s="188"/>
      <c r="BM517" s="188"/>
      <c r="BN517" s="188"/>
      <c r="BO517" s="188"/>
      <c r="BP517" s="188"/>
      <c r="BQ517" s="188"/>
      <c r="BR517" s="188"/>
      <c r="BS517" s="188"/>
      <c r="BT517" s="188"/>
      <c r="BU517" s="188"/>
      <c r="BV517" s="188"/>
    </row>
    <row r="518" spans="1:74" s="189" customFormat="1" ht="28.5" x14ac:dyDescent="0.2">
      <c r="A518" s="97" t="s">
        <v>2783</v>
      </c>
      <c r="B518" s="98" t="s">
        <v>2784</v>
      </c>
      <c r="C518" s="118"/>
      <c r="D518" s="118"/>
      <c r="E518" s="118"/>
      <c r="F518" s="118"/>
      <c r="G518" s="118"/>
      <c r="H518" s="118"/>
      <c r="I518" s="118"/>
      <c r="J518" s="118"/>
      <c r="K518" s="118"/>
      <c r="L518" s="118"/>
      <c r="M518" s="118">
        <v>16793354</v>
      </c>
      <c r="N518" s="118"/>
      <c r="O518" s="131">
        <f t="shared" si="217"/>
        <v>16793354</v>
      </c>
      <c r="P518" s="188"/>
      <c r="Q518" s="188"/>
      <c r="R518" s="188"/>
      <c r="S518" s="188"/>
      <c r="T518" s="188"/>
      <c r="U518" s="188"/>
      <c r="V518" s="188"/>
      <c r="W518" s="188"/>
      <c r="X518" s="188"/>
      <c r="Y518" s="188"/>
      <c r="Z518" s="188"/>
      <c r="AA518" s="188"/>
      <c r="AB518" s="188"/>
      <c r="AC518" s="188"/>
      <c r="AD518" s="188"/>
      <c r="AE518" s="188"/>
      <c r="AF518" s="188"/>
      <c r="AG518" s="188"/>
      <c r="AH518" s="188"/>
      <c r="AI518" s="188"/>
      <c r="AJ518" s="188"/>
      <c r="AK518" s="188"/>
      <c r="AL518" s="188"/>
      <c r="AM518" s="188"/>
      <c r="AN518" s="188"/>
      <c r="AO518" s="188"/>
      <c r="AP518" s="188"/>
      <c r="AQ518" s="188"/>
      <c r="AR518" s="188"/>
      <c r="AS518" s="188"/>
      <c r="AT518" s="188"/>
      <c r="AU518" s="188"/>
      <c r="AV518" s="188"/>
      <c r="AW518" s="188"/>
      <c r="AX518" s="188"/>
      <c r="AY518" s="188"/>
      <c r="AZ518" s="188"/>
      <c r="BA518" s="188"/>
      <c r="BB518" s="188"/>
      <c r="BC518" s="188"/>
      <c r="BD518" s="188"/>
      <c r="BE518" s="188"/>
      <c r="BF518" s="188"/>
      <c r="BG518" s="188"/>
      <c r="BH518" s="188"/>
      <c r="BI518" s="188"/>
      <c r="BJ518" s="188"/>
      <c r="BK518" s="188"/>
      <c r="BL518" s="188"/>
      <c r="BM518" s="188"/>
      <c r="BN518" s="188"/>
      <c r="BO518" s="188"/>
      <c r="BP518" s="188"/>
      <c r="BQ518" s="188"/>
      <c r="BR518" s="188"/>
      <c r="BS518" s="188"/>
      <c r="BT518" s="188"/>
      <c r="BU518" s="188"/>
      <c r="BV518" s="188"/>
    </row>
    <row r="519" spans="1:74" s="189" customFormat="1" ht="31.5" x14ac:dyDescent="0.2">
      <c r="A519" s="110" t="s">
        <v>2985</v>
      </c>
      <c r="B519" s="106" t="s">
        <v>2986</v>
      </c>
      <c r="C519" s="376">
        <f>SUM(C520:C521)</f>
        <v>0</v>
      </c>
      <c r="D519" s="376">
        <f t="shared" ref="D519:N519" si="256">SUM(D520:D521)</f>
        <v>0</v>
      </c>
      <c r="E519" s="376">
        <f t="shared" si="256"/>
        <v>0</v>
      </c>
      <c r="F519" s="376">
        <f t="shared" si="256"/>
        <v>0</v>
      </c>
      <c r="G519" s="376">
        <f t="shared" si="256"/>
        <v>0</v>
      </c>
      <c r="H519" s="376">
        <f t="shared" si="256"/>
        <v>0</v>
      </c>
      <c r="I519" s="376">
        <f t="shared" si="256"/>
        <v>0</v>
      </c>
      <c r="J519" s="376">
        <f t="shared" si="256"/>
        <v>0</v>
      </c>
      <c r="K519" s="376">
        <f t="shared" si="256"/>
        <v>0</v>
      </c>
      <c r="L519" s="376">
        <f t="shared" si="256"/>
        <v>0</v>
      </c>
      <c r="M519" s="376">
        <f t="shared" si="256"/>
        <v>10343827</v>
      </c>
      <c r="N519" s="376">
        <f t="shared" si="256"/>
        <v>0</v>
      </c>
      <c r="O519" s="131">
        <f t="shared" si="217"/>
        <v>10343827</v>
      </c>
      <c r="P519" s="188"/>
      <c r="Q519" s="188"/>
      <c r="R519" s="188"/>
      <c r="S519" s="188"/>
      <c r="T519" s="188"/>
      <c r="U519" s="188"/>
      <c r="V519" s="188"/>
      <c r="W519" s="188"/>
      <c r="X519" s="188"/>
      <c r="Y519" s="188"/>
      <c r="Z519" s="188"/>
      <c r="AA519" s="188"/>
      <c r="AB519" s="188"/>
      <c r="AC519" s="188"/>
      <c r="AD519" s="188"/>
      <c r="AE519" s="188"/>
      <c r="AF519" s="188"/>
      <c r="AG519" s="188"/>
      <c r="AH519" s="188"/>
      <c r="AI519" s="188"/>
      <c r="AJ519" s="188"/>
      <c r="AK519" s="188"/>
      <c r="AL519" s="188"/>
      <c r="AM519" s="188"/>
      <c r="AN519" s="188"/>
      <c r="AO519" s="188"/>
      <c r="AP519" s="188"/>
      <c r="AQ519" s="188"/>
      <c r="AR519" s="188"/>
      <c r="AS519" s="188"/>
      <c r="AT519" s="188"/>
      <c r="AU519" s="188"/>
      <c r="AV519" s="188"/>
      <c r="AW519" s="188"/>
      <c r="AX519" s="188"/>
      <c r="AY519" s="188"/>
      <c r="AZ519" s="188"/>
      <c r="BA519" s="188"/>
      <c r="BB519" s="188"/>
      <c r="BC519" s="188"/>
      <c r="BD519" s="188"/>
      <c r="BE519" s="188"/>
      <c r="BF519" s="188"/>
      <c r="BG519" s="188"/>
      <c r="BH519" s="188"/>
      <c r="BI519" s="188"/>
      <c r="BJ519" s="188"/>
      <c r="BK519" s="188"/>
      <c r="BL519" s="188"/>
      <c r="BM519" s="188"/>
      <c r="BN519" s="188"/>
      <c r="BO519" s="188"/>
      <c r="BP519" s="188"/>
      <c r="BQ519" s="188"/>
      <c r="BR519" s="188"/>
      <c r="BS519" s="188"/>
      <c r="BT519" s="188"/>
      <c r="BU519" s="188"/>
      <c r="BV519" s="188"/>
    </row>
    <row r="520" spans="1:74" s="189" customFormat="1" ht="28.5" x14ac:dyDescent="0.2">
      <c r="A520" s="97" t="s">
        <v>2785</v>
      </c>
      <c r="B520" s="98" t="s">
        <v>2786</v>
      </c>
      <c r="C520" s="118"/>
      <c r="D520" s="118"/>
      <c r="E520" s="118"/>
      <c r="F520" s="118"/>
      <c r="G520" s="118"/>
      <c r="H520" s="118"/>
      <c r="I520" s="118"/>
      <c r="J520" s="118"/>
      <c r="K520" s="118"/>
      <c r="L520" s="118"/>
      <c r="M520" s="118">
        <v>9989421</v>
      </c>
      <c r="N520" s="118"/>
      <c r="O520" s="131">
        <f t="shared" si="217"/>
        <v>9989421</v>
      </c>
      <c r="P520" s="188"/>
      <c r="Q520" s="188"/>
      <c r="R520" s="188"/>
      <c r="S520" s="188"/>
      <c r="T520" s="188"/>
      <c r="U520" s="188"/>
      <c r="V520" s="188"/>
      <c r="W520" s="188"/>
      <c r="X520" s="188"/>
      <c r="Y520" s="188"/>
      <c r="Z520" s="188"/>
      <c r="AA520" s="188"/>
      <c r="AB520" s="188"/>
      <c r="AC520" s="188"/>
      <c r="AD520" s="188"/>
      <c r="AE520" s="188"/>
      <c r="AF520" s="188"/>
      <c r="AG520" s="188"/>
      <c r="AH520" s="188"/>
      <c r="AI520" s="188"/>
      <c r="AJ520" s="188"/>
      <c r="AK520" s="188"/>
      <c r="AL520" s="188"/>
      <c r="AM520" s="188"/>
      <c r="AN520" s="188"/>
      <c r="AO520" s="188"/>
      <c r="AP520" s="188"/>
      <c r="AQ520" s="188"/>
      <c r="AR520" s="188"/>
      <c r="AS520" s="188"/>
      <c r="AT520" s="188"/>
      <c r="AU520" s="188"/>
      <c r="AV520" s="188"/>
      <c r="AW520" s="188"/>
      <c r="AX520" s="188"/>
      <c r="AY520" s="188"/>
      <c r="AZ520" s="188"/>
      <c r="BA520" s="188"/>
      <c r="BB520" s="188"/>
      <c r="BC520" s="188"/>
      <c r="BD520" s="188"/>
      <c r="BE520" s="188"/>
      <c r="BF520" s="188"/>
      <c r="BG520" s="188"/>
      <c r="BH520" s="188"/>
      <c r="BI520" s="188"/>
      <c r="BJ520" s="188"/>
      <c r="BK520" s="188"/>
      <c r="BL520" s="188"/>
      <c r="BM520" s="188"/>
      <c r="BN520" s="188"/>
      <c r="BO520" s="188"/>
      <c r="BP520" s="188"/>
      <c r="BQ520" s="188"/>
      <c r="BR520" s="188"/>
      <c r="BS520" s="188"/>
      <c r="BT520" s="188"/>
      <c r="BU520" s="188"/>
      <c r="BV520" s="188"/>
    </row>
    <row r="521" spans="1:74" s="189" customFormat="1" ht="28.5" x14ac:dyDescent="0.2">
      <c r="A521" s="97" t="s">
        <v>2787</v>
      </c>
      <c r="B521" s="98" t="s">
        <v>2788</v>
      </c>
      <c r="C521" s="118"/>
      <c r="D521" s="118"/>
      <c r="E521" s="118"/>
      <c r="F521" s="118"/>
      <c r="G521" s="118"/>
      <c r="H521" s="118"/>
      <c r="I521" s="118"/>
      <c r="J521" s="118"/>
      <c r="K521" s="118"/>
      <c r="L521" s="118"/>
      <c r="M521" s="118">
        <v>354406</v>
      </c>
      <c r="N521" s="118"/>
      <c r="O521" s="131">
        <f t="shared" si="217"/>
        <v>354406</v>
      </c>
      <c r="P521" s="188"/>
      <c r="Q521" s="188"/>
      <c r="R521" s="188"/>
      <c r="S521" s="188"/>
      <c r="T521" s="188"/>
      <c r="U521" s="188"/>
      <c r="V521" s="188"/>
      <c r="W521" s="188"/>
      <c r="X521" s="188"/>
      <c r="Y521" s="188"/>
      <c r="Z521" s="188"/>
      <c r="AA521" s="188"/>
      <c r="AB521" s="188"/>
      <c r="AC521" s="188"/>
      <c r="AD521" s="188"/>
      <c r="AE521" s="188"/>
      <c r="AF521" s="188"/>
      <c r="AG521" s="188"/>
      <c r="AH521" s="188"/>
      <c r="AI521" s="188"/>
      <c r="AJ521" s="188"/>
      <c r="AK521" s="188"/>
      <c r="AL521" s="188"/>
      <c r="AM521" s="188"/>
      <c r="AN521" s="188"/>
      <c r="AO521" s="188"/>
      <c r="AP521" s="188"/>
      <c r="AQ521" s="188"/>
      <c r="AR521" s="188"/>
      <c r="AS521" s="188"/>
      <c r="AT521" s="188"/>
      <c r="AU521" s="188"/>
      <c r="AV521" s="188"/>
      <c r="AW521" s="188"/>
      <c r="AX521" s="188"/>
      <c r="AY521" s="188"/>
      <c r="AZ521" s="188"/>
      <c r="BA521" s="188"/>
      <c r="BB521" s="188"/>
      <c r="BC521" s="188"/>
      <c r="BD521" s="188"/>
      <c r="BE521" s="188"/>
      <c r="BF521" s="188"/>
      <c r="BG521" s="188"/>
      <c r="BH521" s="188"/>
      <c r="BI521" s="188"/>
      <c r="BJ521" s="188"/>
      <c r="BK521" s="188"/>
      <c r="BL521" s="188"/>
      <c r="BM521" s="188"/>
      <c r="BN521" s="188"/>
      <c r="BO521" s="188"/>
      <c r="BP521" s="188"/>
      <c r="BQ521" s="188"/>
      <c r="BR521" s="188"/>
      <c r="BS521" s="188"/>
      <c r="BT521" s="188"/>
      <c r="BU521" s="188"/>
      <c r="BV521" s="188"/>
    </row>
    <row r="522" spans="1:74" s="189" customFormat="1" ht="31.5" x14ac:dyDescent="0.2">
      <c r="A522" s="110" t="s">
        <v>2988</v>
      </c>
      <c r="B522" s="106" t="s">
        <v>2987</v>
      </c>
      <c r="C522" s="376">
        <f>SUM(C523)</f>
        <v>0</v>
      </c>
      <c r="D522" s="376">
        <f t="shared" ref="D522:N522" si="257">SUM(D523)</f>
        <v>0</v>
      </c>
      <c r="E522" s="376">
        <f t="shared" si="257"/>
        <v>0</v>
      </c>
      <c r="F522" s="376">
        <f t="shared" si="257"/>
        <v>0</v>
      </c>
      <c r="G522" s="376">
        <f t="shared" si="257"/>
        <v>0</v>
      </c>
      <c r="H522" s="376">
        <f t="shared" si="257"/>
        <v>0</v>
      </c>
      <c r="I522" s="376">
        <f t="shared" si="257"/>
        <v>0</v>
      </c>
      <c r="J522" s="376">
        <f t="shared" si="257"/>
        <v>0</v>
      </c>
      <c r="K522" s="376">
        <f t="shared" si="257"/>
        <v>0</v>
      </c>
      <c r="L522" s="376">
        <f t="shared" si="257"/>
        <v>0</v>
      </c>
      <c r="M522" s="376">
        <f t="shared" si="257"/>
        <v>15420426</v>
      </c>
      <c r="N522" s="376">
        <f t="shared" si="257"/>
        <v>0</v>
      </c>
      <c r="O522" s="131">
        <f t="shared" si="217"/>
        <v>15420426</v>
      </c>
      <c r="P522" s="188"/>
      <c r="Q522" s="188"/>
      <c r="R522" s="188"/>
      <c r="S522" s="188"/>
      <c r="T522" s="188"/>
      <c r="U522" s="188"/>
      <c r="V522" s="188"/>
      <c r="W522" s="188"/>
      <c r="X522" s="188"/>
      <c r="Y522" s="188"/>
      <c r="Z522" s="188"/>
      <c r="AA522" s="188"/>
      <c r="AB522" s="188"/>
      <c r="AC522" s="188"/>
      <c r="AD522" s="188"/>
      <c r="AE522" s="188"/>
      <c r="AF522" s="188"/>
      <c r="AG522" s="188"/>
      <c r="AH522" s="188"/>
      <c r="AI522" s="188"/>
      <c r="AJ522" s="188"/>
      <c r="AK522" s="188"/>
      <c r="AL522" s="188"/>
      <c r="AM522" s="188"/>
      <c r="AN522" s="188"/>
      <c r="AO522" s="188"/>
      <c r="AP522" s="188"/>
      <c r="AQ522" s="188"/>
      <c r="AR522" s="188"/>
      <c r="AS522" s="188"/>
      <c r="AT522" s="188"/>
      <c r="AU522" s="188"/>
      <c r="AV522" s="188"/>
      <c r="AW522" s="188"/>
      <c r="AX522" s="188"/>
      <c r="AY522" s="188"/>
      <c r="AZ522" s="188"/>
      <c r="BA522" s="188"/>
      <c r="BB522" s="188"/>
      <c r="BC522" s="188"/>
      <c r="BD522" s="188"/>
      <c r="BE522" s="188"/>
      <c r="BF522" s="188"/>
      <c r="BG522" s="188"/>
      <c r="BH522" s="188"/>
      <c r="BI522" s="188"/>
      <c r="BJ522" s="188"/>
      <c r="BK522" s="188"/>
      <c r="BL522" s="188"/>
      <c r="BM522" s="188"/>
      <c r="BN522" s="188"/>
      <c r="BO522" s="188"/>
      <c r="BP522" s="188"/>
      <c r="BQ522" s="188"/>
      <c r="BR522" s="188"/>
      <c r="BS522" s="188"/>
      <c r="BT522" s="188"/>
      <c r="BU522" s="188"/>
      <c r="BV522" s="188"/>
    </row>
    <row r="523" spans="1:74" s="189" customFormat="1" ht="28.5" x14ac:dyDescent="0.2">
      <c r="A523" s="97" t="s">
        <v>2789</v>
      </c>
      <c r="B523" s="98" t="s">
        <v>2790</v>
      </c>
      <c r="C523" s="118"/>
      <c r="D523" s="118"/>
      <c r="E523" s="118"/>
      <c r="F523" s="118"/>
      <c r="G523" s="118"/>
      <c r="H523" s="118"/>
      <c r="I523" s="118"/>
      <c r="J523" s="118"/>
      <c r="K523" s="118"/>
      <c r="L523" s="118"/>
      <c r="M523" s="118">
        <v>15420426</v>
      </c>
      <c r="N523" s="118"/>
      <c r="O523" s="131">
        <f t="shared" si="217"/>
        <v>15420426</v>
      </c>
      <c r="P523" s="188"/>
      <c r="Q523" s="188"/>
      <c r="R523" s="188"/>
      <c r="S523" s="188"/>
      <c r="T523" s="188"/>
      <c r="U523" s="188"/>
      <c r="V523" s="188"/>
      <c r="W523" s="188"/>
      <c r="X523" s="188"/>
      <c r="Y523" s="188"/>
      <c r="Z523" s="188"/>
      <c r="AA523" s="188"/>
      <c r="AB523" s="188"/>
      <c r="AC523" s="188"/>
      <c r="AD523" s="188"/>
      <c r="AE523" s="188"/>
      <c r="AF523" s="188"/>
      <c r="AG523" s="188"/>
      <c r="AH523" s="188"/>
      <c r="AI523" s="188"/>
      <c r="AJ523" s="188"/>
      <c r="AK523" s="188"/>
      <c r="AL523" s="188"/>
      <c r="AM523" s="188"/>
      <c r="AN523" s="188"/>
      <c r="AO523" s="188"/>
      <c r="AP523" s="188"/>
      <c r="AQ523" s="188"/>
      <c r="AR523" s="188"/>
      <c r="AS523" s="188"/>
      <c r="AT523" s="188"/>
      <c r="AU523" s="188"/>
      <c r="AV523" s="188"/>
      <c r="AW523" s="188"/>
      <c r="AX523" s="188"/>
      <c r="AY523" s="188"/>
      <c r="AZ523" s="188"/>
      <c r="BA523" s="188"/>
      <c r="BB523" s="188"/>
      <c r="BC523" s="188"/>
      <c r="BD523" s="188"/>
      <c r="BE523" s="188"/>
      <c r="BF523" s="188"/>
      <c r="BG523" s="188"/>
      <c r="BH523" s="188"/>
      <c r="BI523" s="188"/>
      <c r="BJ523" s="188"/>
      <c r="BK523" s="188"/>
      <c r="BL523" s="188"/>
      <c r="BM523" s="188"/>
      <c r="BN523" s="188"/>
      <c r="BO523" s="188"/>
      <c r="BP523" s="188"/>
      <c r="BQ523" s="188"/>
      <c r="BR523" s="188"/>
      <c r="BS523" s="188"/>
      <c r="BT523" s="188"/>
      <c r="BU523" s="188"/>
      <c r="BV523" s="188"/>
    </row>
    <row r="524" spans="1:74" s="189" customFormat="1" ht="31.5" x14ac:dyDescent="0.2">
      <c r="A524" s="110" t="s">
        <v>2989</v>
      </c>
      <c r="B524" s="106" t="s">
        <v>2990</v>
      </c>
      <c r="C524" s="376">
        <f>SUM(C525)</f>
        <v>0</v>
      </c>
      <c r="D524" s="376">
        <f t="shared" ref="D524:N524" si="258">SUM(D525)</f>
        <v>0</v>
      </c>
      <c r="E524" s="376">
        <f t="shared" si="258"/>
        <v>0</v>
      </c>
      <c r="F524" s="376">
        <f t="shared" si="258"/>
        <v>0</v>
      </c>
      <c r="G524" s="376">
        <f t="shared" si="258"/>
        <v>0</v>
      </c>
      <c r="H524" s="376">
        <f t="shared" si="258"/>
        <v>0</v>
      </c>
      <c r="I524" s="376">
        <f t="shared" si="258"/>
        <v>0</v>
      </c>
      <c r="J524" s="376">
        <f t="shared" si="258"/>
        <v>0</v>
      </c>
      <c r="K524" s="376">
        <f t="shared" si="258"/>
        <v>0</v>
      </c>
      <c r="L524" s="376">
        <f t="shared" si="258"/>
        <v>0</v>
      </c>
      <c r="M524" s="376">
        <f t="shared" si="258"/>
        <v>3500000</v>
      </c>
      <c r="N524" s="376">
        <f t="shared" si="258"/>
        <v>0</v>
      </c>
      <c r="O524" s="131">
        <f t="shared" si="217"/>
        <v>3500000</v>
      </c>
      <c r="P524" s="188"/>
      <c r="Q524" s="188"/>
      <c r="R524" s="188"/>
      <c r="S524" s="188"/>
      <c r="T524" s="188"/>
      <c r="U524" s="188"/>
      <c r="V524" s="188"/>
      <c r="W524" s="188"/>
      <c r="X524" s="188"/>
      <c r="Y524" s="188"/>
      <c r="Z524" s="188"/>
      <c r="AA524" s="188"/>
      <c r="AB524" s="188"/>
      <c r="AC524" s="188"/>
      <c r="AD524" s="188"/>
      <c r="AE524" s="188"/>
      <c r="AF524" s="188"/>
      <c r="AG524" s="188"/>
      <c r="AH524" s="188"/>
      <c r="AI524" s="188"/>
      <c r="AJ524" s="188"/>
      <c r="AK524" s="188"/>
      <c r="AL524" s="188"/>
      <c r="AM524" s="188"/>
      <c r="AN524" s="188"/>
      <c r="AO524" s="188"/>
      <c r="AP524" s="188"/>
      <c r="AQ524" s="188"/>
      <c r="AR524" s="188"/>
      <c r="AS524" s="188"/>
      <c r="AT524" s="188"/>
      <c r="AU524" s="188"/>
      <c r="AV524" s="188"/>
      <c r="AW524" s="188"/>
      <c r="AX524" s="188"/>
      <c r="AY524" s="188"/>
      <c r="AZ524" s="188"/>
      <c r="BA524" s="188"/>
      <c r="BB524" s="188"/>
      <c r="BC524" s="188"/>
      <c r="BD524" s="188"/>
      <c r="BE524" s="188"/>
      <c r="BF524" s="188"/>
      <c r="BG524" s="188"/>
      <c r="BH524" s="188"/>
      <c r="BI524" s="188"/>
      <c r="BJ524" s="188"/>
      <c r="BK524" s="188"/>
      <c r="BL524" s="188"/>
      <c r="BM524" s="188"/>
      <c r="BN524" s="188"/>
      <c r="BO524" s="188"/>
      <c r="BP524" s="188"/>
      <c r="BQ524" s="188"/>
      <c r="BR524" s="188"/>
      <c r="BS524" s="188"/>
      <c r="BT524" s="188"/>
      <c r="BU524" s="188"/>
      <c r="BV524" s="188"/>
    </row>
    <row r="525" spans="1:74" s="189" customFormat="1" ht="28.5" x14ac:dyDescent="0.2">
      <c r="A525" s="97" t="s">
        <v>2791</v>
      </c>
      <c r="B525" s="98" t="s">
        <v>2792</v>
      </c>
      <c r="C525" s="118"/>
      <c r="D525" s="118"/>
      <c r="E525" s="118"/>
      <c r="F525" s="118"/>
      <c r="G525" s="118"/>
      <c r="H525" s="118"/>
      <c r="I525" s="118"/>
      <c r="J525" s="118"/>
      <c r="K525" s="118"/>
      <c r="L525" s="118"/>
      <c r="M525" s="118">
        <v>3500000</v>
      </c>
      <c r="N525" s="118"/>
      <c r="O525" s="131">
        <f t="shared" si="217"/>
        <v>3500000</v>
      </c>
      <c r="P525" s="188"/>
      <c r="Q525" s="188"/>
      <c r="R525" s="188"/>
      <c r="S525" s="188"/>
      <c r="T525" s="188"/>
      <c r="U525" s="188"/>
      <c r="V525" s="188"/>
      <c r="W525" s="188"/>
      <c r="X525" s="188"/>
      <c r="Y525" s="188"/>
      <c r="Z525" s="188"/>
      <c r="AA525" s="188"/>
      <c r="AB525" s="188"/>
      <c r="AC525" s="188"/>
      <c r="AD525" s="188"/>
      <c r="AE525" s="188"/>
      <c r="AF525" s="188"/>
      <c r="AG525" s="188"/>
      <c r="AH525" s="188"/>
      <c r="AI525" s="188"/>
      <c r="AJ525" s="188"/>
      <c r="AK525" s="188"/>
      <c r="AL525" s="188"/>
      <c r="AM525" s="188"/>
      <c r="AN525" s="188"/>
      <c r="AO525" s="188"/>
      <c r="AP525" s="188"/>
      <c r="AQ525" s="188"/>
      <c r="AR525" s="188"/>
      <c r="AS525" s="188"/>
      <c r="AT525" s="188"/>
      <c r="AU525" s="188"/>
      <c r="AV525" s="188"/>
      <c r="AW525" s="188"/>
      <c r="AX525" s="188"/>
      <c r="AY525" s="188"/>
      <c r="AZ525" s="188"/>
      <c r="BA525" s="188"/>
      <c r="BB525" s="188"/>
      <c r="BC525" s="188"/>
      <c r="BD525" s="188"/>
      <c r="BE525" s="188"/>
      <c r="BF525" s="188"/>
      <c r="BG525" s="188"/>
      <c r="BH525" s="188"/>
      <c r="BI525" s="188"/>
      <c r="BJ525" s="188"/>
      <c r="BK525" s="188"/>
      <c r="BL525" s="188"/>
      <c r="BM525" s="188"/>
      <c r="BN525" s="188"/>
      <c r="BO525" s="188"/>
      <c r="BP525" s="188"/>
      <c r="BQ525" s="188"/>
      <c r="BR525" s="188"/>
      <c r="BS525" s="188"/>
      <c r="BT525" s="188"/>
      <c r="BU525" s="188"/>
      <c r="BV525" s="188"/>
    </row>
    <row r="526" spans="1:74" s="189" customFormat="1" ht="31.5" x14ac:dyDescent="0.2">
      <c r="A526" s="110" t="s">
        <v>2992</v>
      </c>
      <c r="B526" s="106" t="s">
        <v>2991</v>
      </c>
      <c r="C526" s="376">
        <f>SUM(C527)</f>
        <v>0</v>
      </c>
      <c r="D526" s="376">
        <f t="shared" ref="D526:N526" si="259">SUM(D527)</f>
        <v>0</v>
      </c>
      <c r="E526" s="376">
        <f t="shared" si="259"/>
        <v>0</v>
      </c>
      <c r="F526" s="376">
        <f t="shared" si="259"/>
        <v>0</v>
      </c>
      <c r="G526" s="376">
        <f t="shared" si="259"/>
        <v>0</v>
      </c>
      <c r="H526" s="376">
        <f t="shared" si="259"/>
        <v>0</v>
      </c>
      <c r="I526" s="376">
        <f t="shared" si="259"/>
        <v>0</v>
      </c>
      <c r="J526" s="376">
        <f t="shared" si="259"/>
        <v>0</v>
      </c>
      <c r="K526" s="376">
        <f t="shared" si="259"/>
        <v>0</v>
      </c>
      <c r="L526" s="376">
        <f t="shared" si="259"/>
        <v>0</v>
      </c>
      <c r="M526" s="376">
        <f t="shared" si="259"/>
        <v>26589764</v>
      </c>
      <c r="N526" s="376">
        <f t="shared" si="259"/>
        <v>0</v>
      </c>
      <c r="O526" s="131">
        <f t="shared" si="217"/>
        <v>26589764</v>
      </c>
      <c r="P526" s="188"/>
      <c r="Q526" s="188"/>
      <c r="R526" s="188"/>
      <c r="S526" s="188"/>
      <c r="T526" s="188"/>
      <c r="U526" s="188"/>
      <c r="V526" s="188"/>
      <c r="W526" s="188"/>
      <c r="X526" s="188"/>
      <c r="Y526" s="188"/>
      <c r="Z526" s="188"/>
      <c r="AA526" s="188"/>
      <c r="AB526" s="188"/>
      <c r="AC526" s="188"/>
      <c r="AD526" s="188"/>
      <c r="AE526" s="188"/>
      <c r="AF526" s="188"/>
      <c r="AG526" s="188"/>
      <c r="AH526" s="188"/>
      <c r="AI526" s="188"/>
      <c r="AJ526" s="188"/>
      <c r="AK526" s="188"/>
      <c r="AL526" s="188"/>
      <c r="AM526" s="188"/>
      <c r="AN526" s="188"/>
      <c r="AO526" s="188"/>
      <c r="AP526" s="188"/>
      <c r="AQ526" s="188"/>
      <c r="AR526" s="188"/>
      <c r="AS526" s="188"/>
      <c r="AT526" s="188"/>
      <c r="AU526" s="188"/>
      <c r="AV526" s="188"/>
      <c r="AW526" s="188"/>
      <c r="AX526" s="188"/>
      <c r="AY526" s="188"/>
      <c r="AZ526" s="188"/>
      <c r="BA526" s="188"/>
      <c r="BB526" s="188"/>
      <c r="BC526" s="188"/>
      <c r="BD526" s="188"/>
      <c r="BE526" s="188"/>
      <c r="BF526" s="188"/>
      <c r="BG526" s="188"/>
      <c r="BH526" s="188"/>
      <c r="BI526" s="188"/>
      <c r="BJ526" s="188"/>
      <c r="BK526" s="188"/>
      <c r="BL526" s="188"/>
      <c r="BM526" s="188"/>
      <c r="BN526" s="188"/>
      <c r="BO526" s="188"/>
      <c r="BP526" s="188"/>
      <c r="BQ526" s="188"/>
      <c r="BR526" s="188"/>
      <c r="BS526" s="188"/>
      <c r="BT526" s="188"/>
      <c r="BU526" s="188"/>
      <c r="BV526" s="188"/>
    </row>
    <row r="527" spans="1:74" s="189" customFormat="1" ht="28.5" x14ac:dyDescent="0.2">
      <c r="A527" s="97" t="s">
        <v>2793</v>
      </c>
      <c r="B527" s="98" t="s">
        <v>2794</v>
      </c>
      <c r="C527" s="118"/>
      <c r="D527" s="118"/>
      <c r="E527" s="118"/>
      <c r="F527" s="118"/>
      <c r="G527" s="118"/>
      <c r="H527" s="118"/>
      <c r="I527" s="118"/>
      <c r="J527" s="118"/>
      <c r="K527" s="118"/>
      <c r="L527" s="118"/>
      <c r="M527" s="118">
        <v>26589764</v>
      </c>
      <c r="N527" s="118"/>
      <c r="O527" s="131">
        <f t="shared" si="217"/>
        <v>26589764</v>
      </c>
      <c r="P527" s="188"/>
      <c r="Q527" s="188"/>
      <c r="R527" s="188"/>
      <c r="S527" s="188"/>
      <c r="T527" s="188"/>
      <c r="U527" s="188"/>
      <c r="V527" s="188"/>
      <c r="W527" s="188"/>
      <c r="X527" s="188"/>
      <c r="Y527" s="188"/>
      <c r="Z527" s="188"/>
      <c r="AA527" s="188"/>
      <c r="AB527" s="188"/>
      <c r="AC527" s="188"/>
      <c r="AD527" s="188"/>
      <c r="AE527" s="188"/>
      <c r="AF527" s="188"/>
      <c r="AG527" s="188"/>
      <c r="AH527" s="188"/>
      <c r="AI527" s="188"/>
      <c r="AJ527" s="188"/>
      <c r="AK527" s="188"/>
      <c r="AL527" s="188"/>
      <c r="AM527" s="188"/>
      <c r="AN527" s="188"/>
      <c r="AO527" s="188"/>
      <c r="AP527" s="188"/>
      <c r="AQ527" s="188"/>
      <c r="AR527" s="188"/>
      <c r="AS527" s="188"/>
      <c r="AT527" s="188"/>
      <c r="AU527" s="188"/>
      <c r="AV527" s="188"/>
      <c r="AW527" s="188"/>
      <c r="AX527" s="188"/>
      <c r="AY527" s="188"/>
      <c r="AZ527" s="188"/>
      <c r="BA527" s="188"/>
      <c r="BB527" s="188"/>
      <c r="BC527" s="188"/>
      <c r="BD527" s="188"/>
      <c r="BE527" s="188"/>
      <c r="BF527" s="188"/>
      <c r="BG527" s="188"/>
      <c r="BH527" s="188"/>
      <c r="BI527" s="188"/>
      <c r="BJ527" s="188"/>
      <c r="BK527" s="188"/>
      <c r="BL527" s="188"/>
      <c r="BM527" s="188"/>
      <c r="BN527" s="188"/>
      <c r="BO527" s="188"/>
      <c r="BP527" s="188"/>
      <c r="BQ527" s="188"/>
      <c r="BR527" s="188"/>
      <c r="BS527" s="188"/>
      <c r="BT527" s="188"/>
      <c r="BU527" s="188"/>
      <c r="BV527" s="188"/>
    </row>
    <row r="528" spans="1:74" s="189" customFormat="1" ht="15.75" x14ac:dyDescent="0.2">
      <c r="A528" s="110" t="s">
        <v>2993</v>
      </c>
      <c r="B528" s="106" t="s">
        <v>2994</v>
      </c>
      <c r="C528" s="376">
        <f>SUM(C529)</f>
        <v>0</v>
      </c>
      <c r="D528" s="376">
        <f t="shared" ref="D528:N528" si="260">SUM(D529)</f>
        <v>0</v>
      </c>
      <c r="E528" s="376">
        <f t="shared" si="260"/>
        <v>0</v>
      </c>
      <c r="F528" s="376">
        <f t="shared" si="260"/>
        <v>0</v>
      </c>
      <c r="G528" s="376">
        <f t="shared" si="260"/>
        <v>0</v>
      </c>
      <c r="H528" s="376">
        <f t="shared" si="260"/>
        <v>0</v>
      </c>
      <c r="I528" s="376">
        <f t="shared" si="260"/>
        <v>0</v>
      </c>
      <c r="J528" s="376">
        <f t="shared" si="260"/>
        <v>0</v>
      </c>
      <c r="K528" s="376">
        <f t="shared" si="260"/>
        <v>0</v>
      </c>
      <c r="L528" s="376">
        <f t="shared" si="260"/>
        <v>0</v>
      </c>
      <c r="M528" s="376">
        <f t="shared" si="260"/>
        <v>16070654</v>
      </c>
      <c r="N528" s="376">
        <f t="shared" si="260"/>
        <v>0</v>
      </c>
      <c r="O528" s="131">
        <f t="shared" si="217"/>
        <v>16070654</v>
      </c>
      <c r="P528" s="188"/>
      <c r="Q528" s="188"/>
      <c r="R528" s="188"/>
      <c r="S528" s="188"/>
      <c r="T528" s="188"/>
      <c r="U528" s="188"/>
      <c r="V528" s="188"/>
      <c r="W528" s="188"/>
      <c r="X528" s="188"/>
      <c r="Y528" s="188"/>
      <c r="Z528" s="188"/>
      <c r="AA528" s="188"/>
      <c r="AB528" s="188"/>
      <c r="AC528" s="188"/>
      <c r="AD528" s="188"/>
      <c r="AE528" s="188"/>
      <c r="AF528" s="188"/>
      <c r="AG528" s="188"/>
      <c r="AH528" s="188"/>
      <c r="AI528" s="188"/>
      <c r="AJ528" s="188"/>
      <c r="AK528" s="188"/>
      <c r="AL528" s="188"/>
      <c r="AM528" s="188"/>
      <c r="AN528" s="188"/>
      <c r="AO528" s="188"/>
      <c r="AP528" s="188"/>
      <c r="AQ528" s="188"/>
      <c r="AR528" s="188"/>
      <c r="AS528" s="188"/>
      <c r="AT528" s="188"/>
      <c r="AU528" s="188"/>
      <c r="AV528" s="188"/>
      <c r="AW528" s="188"/>
      <c r="AX528" s="188"/>
      <c r="AY528" s="188"/>
      <c r="AZ528" s="188"/>
      <c r="BA528" s="188"/>
      <c r="BB528" s="188"/>
      <c r="BC528" s="188"/>
      <c r="BD528" s="188"/>
      <c r="BE528" s="188"/>
      <c r="BF528" s="188"/>
      <c r="BG528" s="188"/>
      <c r="BH528" s="188"/>
      <c r="BI528" s="188"/>
      <c r="BJ528" s="188"/>
      <c r="BK528" s="188"/>
      <c r="BL528" s="188"/>
      <c r="BM528" s="188"/>
      <c r="BN528" s="188"/>
      <c r="BO528" s="188"/>
      <c r="BP528" s="188"/>
      <c r="BQ528" s="188"/>
      <c r="BR528" s="188"/>
      <c r="BS528" s="188"/>
      <c r="BT528" s="188"/>
      <c r="BU528" s="188"/>
      <c r="BV528" s="188"/>
    </row>
    <row r="529" spans="1:74" s="189" customFormat="1" ht="28.5" x14ac:dyDescent="0.2">
      <c r="A529" s="97" t="s">
        <v>2795</v>
      </c>
      <c r="B529" s="98" t="s">
        <v>2796</v>
      </c>
      <c r="C529" s="118"/>
      <c r="D529" s="118"/>
      <c r="E529" s="118"/>
      <c r="F529" s="118"/>
      <c r="G529" s="118"/>
      <c r="H529" s="118"/>
      <c r="I529" s="118"/>
      <c r="J529" s="118"/>
      <c r="K529" s="118"/>
      <c r="L529" s="118"/>
      <c r="M529" s="118">
        <v>16070654</v>
      </c>
      <c r="N529" s="118"/>
      <c r="O529" s="131">
        <f t="shared" si="217"/>
        <v>16070654</v>
      </c>
      <c r="P529" s="188"/>
      <c r="Q529" s="188"/>
      <c r="R529" s="188"/>
      <c r="S529" s="188"/>
      <c r="T529" s="188"/>
      <c r="U529" s="188"/>
      <c r="V529" s="188"/>
      <c r="W529" s="188"/>
      <c r="X529" s="188"/>
      <c r="Y529" s="188"/>
      <c r="Z529" s="188"/>
      <c r="AA529" s="188"/>
      <c r="AB529" s="188"/>
      <c r="AC529" s="188"/>
      <c r="AD529" s="188"/>
      <c r="AE529" s="188"/>
      <c r="AF529" s="188"/>
      <c r="AG529" s="188"/>
      <c r="AH529" s="188"/>
      <c r="AI529" s="188"/>
      <c r="AJ529" s="188"/>
      <c r="AK529" s="188"/>
      <c r="AL529" s="188"/>
      <c r="AM529" s="188"/>
      <c r="AN529" s="188"/>
      <c r="AO529" s="188"/>
      <c r="AP529" s="188"/>
      <c r="AQ529" s="188"/>
      <c r="AR529" s="188"/>
      <c r="AS529" s="188"/>
      <c r="AT529" s="188"/>
      <c r="AU529" s="188"/>
      <c r="AV529" s="188"/>
      <c r="AW529" s="188"/>
      <c r="AX529" s="188"/>
      <c r="AY529" s="188"/>
      <c r="AZ529" s="188"/>
      <c r="BA529" s="188"/>
      <c r="BB529" s="188"/>
      <c r="BC529" s="188"/>
      <c r="BD529" s="188"/>
      <c r="BE529" s="188"/>
      <c r="BF529" s="188"/>
      <c r="BG529" s="188"/>
      <c r="BH529" s="188"/>
      <c r="BI529" s="188"/>
      <c r="BJ529" s="188"/>
      <c r="BK529" s="188"/>
      <c r="BL529" s="188"/>
      <c r="BM529" s="188"/>
      <c r="BN529" s="188"/>
      <c r="BO529" s="188"/>
      <c r="BP529" s="188"/>
      <c r="BQ529" s="188"/>
      <c r="BR529" s="188"/>
      <c r="BS529" s="188"/>
      <c r="BT529" s="188"/>
      <c r="BU529" s="188"/>
      <c r="BV529" s="188"/>
    </row>
    <row r="530" spans="1:74" s="189" customFormat="1" ht="31.5" x14ac:dyDescent="0.2">
      <c r="A530" s="110" t="s">
        <v>2995</v>
      </c>
      <c r="B530" s="106" t="s">
        <v>2996</v>
      </c>
      <c r="C530" s="376">
        <f>SUM(C531:C532)</f>
        <v>0</v>
      </c>
      <c r="D530" s="376">
        <f t="shared" ref="D530:N530" si="261">SUM(D531:D532)</f>
        <v>0</v>
      </c>
      <c r="E530" s="376">
        <f t="shared" si="261"/>
        <v>0</v>
      </c>
      <c r="F530" s="376">
        <f t="shared" si="261"/>
        <v>0</v>
      </c>
      <c r="G530" s="376">
        <f t="shared" si="261"/>
        <v>0</v>
      </c>
      <c r="H530" s="376">
        <f t="shared" si="261"/>
        <v>0</v>
      </c>
      <c r="I530" s="376">
        <f t="shared" si="261"/>
        <v>0</v>
      </c>
      <c r="J530" s="376">
        <f t="shared" si="261"/>
        <v>0</v>
      </c>
      <c r="K530" s="376">
        <f t="shared" si="261"/>
        <v>0</v>
      </c>
      <c r="L530" s="376">
        <f t="shared" si="261"/>
        <v>0</v>
      </c>
      <c r="M530" s="376">
        <f t="shared" si="261"/>
        <v>85000000</v>
      </c>
      <c r="N530" s="376">
        <f t="shared" si="261"/>
        <v>0</v>
      </c>
      <c r="O530" s="131">
        <f t="shared" si="217"/>
        <v>85000000</v>
      </c>
      <c r="P530" s="188"/>
      <c r="Q530" s="188"/>
      <c r="R530" s="188"/>
      <c r="S530" s="188"/>
      <c r="T530" s="188"/>
      <c r="U530" s="188"/>
      <c r="V530" s="188"/>
      <c r="W530" s="188"/>
      <c r="X530" s="188"/>
      <c r="Y530" s="188"/>
      <c r="Z530" s="188"/>
      <c r="AA530" s="188"/>
      <c r="AB530" s="188"/>
      <c r="AC530" s="188"/>
      <c r="AD530" s="188"/>
      <c r="AE530" s="188"/>
      <c r="AF530" s="188"/>
      <c r="AG530" s="188"/>
      <c r="AH530" s="188"/>
      <c r="AI530" s="188"/>
      <c r="AJ530" s="188"/>
      <c r="AK530" s="188"/>
      <c r="AL530" s="188"/>
      <c r="AM530" s="188"/>
      <c r="AN530" s="188"/>
      <c r="AO530" s="188"/>
      <c r="AP530" s="188"/>
      <c r="AQ530" s="188"/>
      <c r="AR530" s="188"/>
      <c r="AS530" s="188"/>
      <c r="AT530" s="188"/>
      <c r="AU530" s="188"/>
      <c r="AV530" s="188"/>
      <c r="AW530" s="188"/>
      <c r="AX530" s="188"/>
      <c r="AY530" s="188"/>
      <c r="AZ530" s="188"/>
      <c r="BA530" s="188"/>
      <c r="BB530" s="188"/>
      <c r="BC530" s="188"/>
      <c r="BD530" s="188"/>
      <c r="BE530" s="188"/>
      <c r="BF530" s="188"/>
      <c r="BG530" s="188"/>
      <c r="BH530" s="188"/>
      <c r="BI530" s="188"/>
      <c r="BJ530" s="188"/>
      <c r="BK530" s="188"/>
      <c r="BL530" s="188"/>
      <c r="BM530" s="188"/>
      <c r="BN530" s="188"/>
      <c r="BO530" s="188"/>
      <c r="BP530" s="188"/>
      <c r="BQ530" s="188"/>
      <c r="BR530" s="188"/>
      <c r="BS530" s="188"/>
      <c r="BT530" s="188"/>
      <c r="BU530" s="188"/>
      <c r="BV530" s="188"/>
    </row>
    <row r="531" spans="1:74" s="189" customFormat="1" ht="28.5" x14ac:dyDescent="0.2">
      <c r="A531" s="97" t="s">
        <v>2797</v>
      </c>
      <c r="B531" s="98" t="s">
        <v>2798</v>
      </c>
      <c r="C531" s="118"/>
      <c r="D531" s="118"/>
      <c r="E531" s="118"/>
      <c r="F531" s="118"/>
      <c r="G531" s="118"/>
      <c r="H531" s="118"/>
      <c r="I531" s="118"/>
      <c r="J531" s="118"/>
      <c r="K531" s="118"/>
      <c r="L531" s="118"/>
      <c r="M531" s="118">
        <v>62006671</v>
      </c>
      <c r="N531" s="118"/>
      <c r="O531" s="131">
        <f t="shared" si="217"/>
        <v>62006671</v>
      </c>
      <c r="P531" s="188"/>
      <c r="Q531" s="188"/>
      <c r="R531" s="188"/>
      <c r="S531" s="188"/>
      <c r="T531" s="188"/>
      <c r="U531" s="188"/>
      <c r="V531" s="188"/>
      <c r="W531" s="188"/>
      <c r="X531" s="188"/>
      <c r="Y531" s="188"/>
      <c r="Z531" s="188"/>
      <c r="AA531" s="188"/>
      <c r="AB531" s="188"/>
      <c r="AC531" s="188"/>
      <c r="AD531" s="188"/>
      <c r="AE531" s="188"/>
      <c r="AF531" s="188"/>
      <c r="AG531" s="188"/>
      <c r="AH531" s="188"/>
      <c r="AI531" s="188"/>
      <c r="AJ531" s="188"/>
      <c r="AK531" s="188"/>
      <c r="AL531" s="188"/>
      <c r="AM531" s="188"/>
      <c r="AN531" s="188"/>
      <c r="AO531" s="188"/>
      <c r="AP531" s="188"/>
      <c r="AQ531" s="188"/>
      <c r="AR531" s="188"/>
      <c r="AS531" s="188"/>
      <c r="AT531" s="188"/>
      <c r="AU531" s="188"/>
      <c r="AV531" s="188"/>
      <c r="AW531" s="188"/>
      <c r="AX531" s="188"/>
      <c r="AY531" s="188"/>
      <c r="AZ531" s="188"/>
      <c r="BA531" s="188"/>
      <c r="BB531" s="188"/>
      <c r="BC531" s="188"/>
      <c r="BD531" s="188"/>
      <c r="BE531" s="188"/>
      <c r="BF531" s="188"/>
      <c r="BG531" s="188"/>
      <c r="BH531" s="188"/>
      <c r="BI531" s="188"/>
      <c r="BJ531" s="188"/>
      <c r="BK531" s="188"/>
      <c r="BL531" s="188"/>
      <c r="BM531" s="188"/>
      <c r="BN531" s="188"/>
      <c r="BO531" s="188"/>
      <c r="BP531" s="188"/>
      <c r="BQ531" s="188"/>
      <c r="BR531" s="188"/>
      <c r="BS531" s="188"/>
      <c r="BT531" s="188"/>
      <c r="BU531" s="188"/>
      <c r="BV531" s="188"/>
    </row>
    <row r="532" spans="1:74" s="189" customFormat="1" ht="28.5" x14ac:dyDescent="0.2">
      <c r="A532" s="97" t="s">
        <v>2799</v>
      </c>
      <c r="B532" s="98" t="s">
        <v>2800</v>
      </c>
      <c r="C532" s="118"/>
      <c r="D532" s="118"/>
      <c r="E532" s="118"/>
      <c r="F532" s="118"/>
      <c r="G532" s="118"/>
      <c r="H532" s="118"/>
      <c r="I532" s="118"/>
      <c r="J532" s="118"/>
      <c r="K532" s="118"/>
      <c r="L532" s="118"/>
      <c r="M532" s="118">
        <v>22993329</v>
      </c>
      <c r="N532" s="118"/>
      <c r="O532" s="131">
        <f t="shared" si="217"/>
        <v>22993329</v>
      </c>
      <c r="P532" s="188"/>
      <c r="Q532" s="188"/>
      <c r="R532" s="188"/>
      <c r="S532" s="188"/>
      <c r="T532" s="188"/>
      <c r="U532" s="188"/>
      <c r="V532" s="188"/>
      <c r="W532" s="188"/>
      <c r="X532" s="188"/>
      <c r="Y532" s="188"/>
      <c r="Z532" s="188"/>
      <c r="AA532" s="188"/>
      <c r="AB532" s="188"/>
      <c r="AC532" s="188"/>
      <c r="AD532" s="188"/>
      <c r="AE532" s="188"/>
      <c r="AF532" s="188"/>
      <c r="AG532" s="188"/>
      <c r="AH532" s="188"/>
      <c r="AI532" s="188"/>
      <c r="AJ532" s="188"/>
      <c r="AK532" s="188"/>
      <c r="AL532" s="188"/>
      <c r="AM532" s="188"/>
      <c r="AN532" s="188"/>
      <c r="AO532" s="188"/>
      <c r="AP532" s="188"/>
      <c r="AQ532" s="188"/>
      <c r="AR532" s="188"/>
      <c r="AS532" s="188"/>
      <c r="AT532" s="188"/>
      <c r="AU532" s="188"/>
      <c r="AV532" s="188"/>
      <c r="AW532" s="188"/>
      <c r="AX532" s="188"/>
      <c r="AY532" s="188"/>
      <c r="AZ532" s="188"/>
      <c r="BA532" s="188"/>
      <c r="BB532" s="188"/>
      <c r="BC532" s="188"/>
      <c r="BD532" s="188"/>
      <c r="BE532" s="188"/>
      <c r="BF532" s="188"/>
      <c r="BG532" s="188"/>
      <c r="BH532" s="188"/>
      <c r="BI532" s="188"/>
      <c r="BJ532" s="188"/>
      <c r="BK532" s="188"/>
      <c r="BL532" s="188"/>
      <c r="BM532" s="188"/>
      <c r="BN532" s="188"/>
      <c r="BO532" s="188"/>
      <c r="BP532" s="188"/>
      <c r="BQ532" s="188"/>
      <c r="BR532" s="188"/>
      <c r="BS532" s="188"/>
      <c r="BT532" s="188"/>
      <c r="BU532" s="188"/>
      <c r="BV532" s="188"/>
    </row>
    <row r="533" spans="1:74" s="189" customFormat="1" ht="31.5" x14ac:dyDescent="0.2">
      <c r="A533" s="110" t="s">
        <v>2997</v>
      </c>
      <c r="B533" s="106" t="s">
        <v>2998</v>
      </c>
      <c r="C533" s="376">
        <f>SUM(C534:C535)</f>
        <v>0</v>
      </c>
      <c r="D533" s="376">
        <f t="shared" ref="D533:N533" si="262">SUM(D534:D535)</f>
        <v>0</v>
      </c>
      <c r="E533" s="376">
        <f t="shared" si="262"/>
        <v>0</v>
      </c>
      <c r="F533" s="376">
        <f t="shared" si="262"/>
        <v>0</v>
      </c>
      <c r="G533" s="376">
        <f t="shared" si="262"/>
        <v>0</v>
      </c>
      <c r="H533" s="376">
        <f t="shared" si="262"/>
        <v>0</v>
      </c>
      <c r="I533" s="376">
        <f t="shared" si="262"/>
        <v>0</v>
      </c>
      <c r="J533" s="376">
        <f t="shared" si="262"/>
        <v>0</v>
      </c>
      <c r="K533" s="376">
        <f t="shared" si="262"/>
        <v>0</v>
      </c>
      <c r="L533" s="376">
        <f t="shared" si="262"/>
        <v>0</v>
      </c>
      <c r="M533" s="376">
        <f t="shared" si="262"/>
        <v>497696595.57999998</v>
      </c>
      <c r="N533" s="376">
        <f t="shared" si="262"/>
        <v>0</v>
      </c>
      <c r="O533" s="131">
        <f t="shared" si="217"/>
        <v>497696595.57999998</v>
      </c>
      <c r="P533" s="188"/>
      <c r="Q533" s="188"/>
      <c r="R533" s="188"/>
      <c r="S533" s="188"/>
      <c r="T533" s="188"/>
      <c r="U533" s="188"/>
      <c r="V533" s="188"/>
      <c r="W533" s="188"/>
      <c r="X533" s="188"/>
      <c r="Y533" s="188"/>
      <c r="Z533" s="188"/>
      <c r="AA533" s="188"/>
      <c r="AB533" s="188"/>
      <c r="AC533" s="188"/>
      <c r="AD533" s="188"/>
      <c r="AE533" s="188"/>
      <c r="AF533" s="188"/>
      <c r="AG533" s="188"/>
      <c r="AH533" s="188"/>
      <c r="AI533" s="188"/>
      <c r="AJ533" s="188"/>
      <c r="AK533" s="188"/>
      <c r="AL533" s="188"/>
      <c r="AM533" s="188"/>
      <c r="AN533" s="188"/>
      <c r="AO533" s="188"/>
      <c r="AP533" s="188"/>
      <c r="AQ533" s="188"/>
      <c r="AR533" s="188"/>
      <c r="AS533" s="188"/>
      <c r="AT533" s="188"/>
      <c r="AU533" s="188"/>
      <c r="AV533" s="188"/>
      <c r="AW533" s="188"/>
      <c r="AX533" s="188"/>
      <c r="AY533" s="188"/>
      <c r="AZ533" s="188"/>
      <c r="BA533" s="188"/>
      <c r="BB533" s="188"/>
      <c r="BC533" s="188"/>
      <c r="BD533" s="188"/>
      <c r="BE533" s="188"/>
      <c r="BF533" s="188"/>
      <c r="BG533" s="188"/>
      <c r="BH533" s="188"/>
      <c r="BI533" s="188"/>
      <c r="BJ533" s="188"/>
      <c r="BK533" s="188"/>
      <c r="BL533" s="188"/>
      <c r="BM533" s="188"/>
      <c r="BN533" s="188"/>
      <c r="BO533" s="188"/>
      <c r="BP533" s="188"/>
      <c r="BQ533" s="188"/>
      <c r="BR533" s="188"/>
      <c r="BS533" s="188"/>
      <c r="BT533" s="188"/>
      <c r="BU533" s="188"/>
      <c r="BV533" s="188"/>
    </row>
    <row r="534" spans="1:74" s="189" customFormat="1" ht="28.5" x14ac:dyDescent="0.2">
      <c r="A534" s="97" t="s">
        <v>2801</v>
      </c>
      <c r="B534" s="98" t="s">
        <v>2802</v>
      </c>
      <c r="C534" s="118"/>
      <c r="D534" s="118"/>
      <c r="E534" s="118"/>
      <c r="F534" s="118"/>
      <c r="G534" s="118"/>
      <c r="H534" s="118"/>
      <c r="I534" s="118"/>
      <c r="J534" s="118"/>
      <c r="K534" s="118"/>
      <c r="L534" s="118"/>
      <c r="M534" s="118">
        <v>126057555</v>
      </c>
      <c r="N534" s="118"/>
      <c r="O534" s="131">
        <f t="shared" si="217"/>
        <v>126057555</v>
      </c>
      <c r="P534" s="188"/>
      <c r="Q534" s="188"/>
      <c r="R534" s="188"/>
      <c r="S534" s="188"/>
      <c r="T534" s="188"/>
      <c r="U534" s="188"/>
      <c r="V534" s="188"/>
      <c r="W534" s="188"/>
      <c r="X534" s="188"/>
      <c r="Y534" s="188"/>
      <c r="Z534" s="188"/>
      <c r="AA534" s="188"/>
      <c r="AB534" s="188"/>
      <c r="AC534" s="188"/>
      <c r="AD534" s="188"/>
      <c r="AE534" s="188"/>
      <c r="AF534" s="188"/>
      <c r="AG534" s="188"/>
      <c r="AH534" s="188"/>
      <c r="AI534" s="188"/>
      <c r="AJ534" s="188"/>
      <c r="AK534" s="188"/>
      <c r="AL534" s="188"/>
      <c r="AM534" s="188"/>
      <c r="AN534" s="188"/>
      <c r="AO534" s="188"/>
      <c r="AP534" s="188"/>
      <c r="AQ534" s="188"/>
      <c r="AR534" s="188"/>
      <c r="AS534" s="188"/>
      <c r="AT534" s="188"/>
      <c r="AU534" s="188"/>
      <c r="AV534" s="188"/>
      <c r="AW534" s="188"/>
      <c r="AX534" s="188"/>
      <c r="AY534" s="188"/>
      <c r="AZ534" s="188"/>
      <c r="BA534" s="188"/>
      <c r="BB534" s="188"/>
      <c r="BC534" s="188"/>
      <c r="BD534" s="188"/>
      <c r="BE534" s="188"/>
      <c r="BF534" s="188"/>
      <c r="BG534" s="188"/>
      <c r="BH534" s="188"/>
      <c r="BI534" s="188"/>
      <c r="BJ534" s="188"/>
      <c r="BK534" s="188"/>
      <c r="BL534" s="188"/>
      <c r="BM534" s="188"/>
      <c r="BN534" s="188"/>
      <c r="BO534" s="188"/>
      <c r="BP534" s="188"/>
      <c r="BQ534" s="188"/>
      <c r="BR534" s="188"/>
      <c r="BS534" s="188"/>
      <c r="BT534" s="188"/>
      <c r="BU534" s="188"/>
      <c r="BV534" s="188"/>
    </row>
    <row r="535" spans="1:74" s="189" customFormat="1" ht="28.5" x14ac:dyDescent="0.2">
      <c r="A535" s="97" t="s">
        <v>2803</v>
      </c>
      <c r="B535" s="98" t="s">
        <v>2804</v>
      </c>
      <c r="C535" s="118"/>
      <c r="D535" s="118"/>
      <c r="E535" s="118"/>
      <c r="F535" s="118"/>
      <c r="G535" s="118"/>
      <c r="H535" s="118"/>
      <c r="I535" s="118"/>
      <c r="J535" s="118"/>
      <c r="K535" s="118"/>
      <c r="L535" s="118"/>
      <c r="M535" s="118">
        <v>371639040.57999998</v>
      </c>
      <c r="N535" s="118"/>
      <c r="O535" s="131">
        <f t="shared" si="217"/>
        <v>371639040.57999998</v>
      </c>
      <c r="P535" s="188"/>
      <c r="Q535" s="188"/>
      <c r="R535" s="188"/>
      <c r="S535" s="188"/>
      <c r="T535" s="188"/>
      <c r="U535" s="188"/>
      <c r="V535" s="188"/>
      <c r="W535" s="188"/>
      <c r="X535" s="188"/>
      <c r="Y535" s="188"/>
      <c r="Z535" s="188"/>
      <c r="AA535" s="188"/>
      <c r="AB535" s="188"/>
      <c r="AC535" s="188"/>
      <c r="AD535" s="188"/>
      <c r="AE535" s="188"/>
      <c r="AF535" s="188"/>
      <c r="AG535" s="188"/>
      <c r="AH535" s="188"/>
      <c r="AI535" s="188"/>
      <c r="AJ535" s="188"/>
      <c r="AK535" s="188"/>
      <c r="AL535" s="188"/>
      <c r="AM535" s="188"/>
      <c r="AN535" s="188"/>
      <c r="AO535" s="188"/>
      <c r="AP535" s="188"/>
      <c r="AQ535" s="188"/>
      <c r="AR535" s="188"/>
      <c r="AS535" s="188"/>
      <c r="AT535" s="188"/>
      <c r="AU535" s="188"/>
      <c r="AV535" s="188"/>
      <c r="AW535" s="188"/>
      <c r="AX535" s="188"/>
      <c r="AY535" s="188"/>
      <c r="AZ535" s="188"/>
      <c r="BA535" s="188"/>
      <c r="BB535" s="188"/>
      <c r="BC535" s="188"/>
      <c r="BD535" s="188"/>
      <c r="BE535" s="188"/>
      <c r="BF535" s="188"/>
      <c r="BG535" s="188"/>
      <c r="BH535" s="188"/>
      <c r="BI535" s="188"/>
      <c r="BJ535" s="188"/>
      <c r="BK535" s="188"/>
      <c r="BL535" s="188"/>
      <c r="BM535" s="188"/>
      <c r="BN535" s="188"/>
      <c r="BO535" s="188"/>
      <c r="BP535" s="188"/>
      <c r="BQ535" s="188"/>
      <c r="BR535" s="188"/>
      <c r="BS535" s="188"/>
      <c r="BT535" s="188"/>
      <c r="BU535" s="188"/>
      <c r="BV535" s="188"/>
    </row>
    <row r="536" spans="1:74" s="189" customFormat="1" ht="31.5" x14ac:dyDescent="0.2">
      <c r="A536" s="110" t="s">
        <v>3000</v>
      </c>
      <c r="B536" s="106" t="s">
        <v>2999</v>
      </c>
      <c r="C536" s="376">
        <f>SUM(C537:C538)</f>
        <v>0</v>
      </c>
      <c r="D536" s="376">
        <f t="shared" ref="D536:N536" si="263">SUM(D537:D538)</f>
        <v>0</v>
      </c>
      <c r="E536" s="376">
        <f t="shared" si="263"/>
        <v>0</v>
      </c>
      <c r="F536" s="376">
        <f t="shared" si="263"/>
        <v>0</v>
      </c>
      <c r="G536" s="376">
        <f t="shared" si="263"/>
        <v>0</v>
      </c>
      <c r="H536" s="376">
        <f t="shared" si="263"/>
        <v>0</v>
      </c>
      <c r="I536" s="376">
        <f t="shared" si="263"/>
        <v>0</v>
      </c>
      <c r="J536" s="376">
        <f t="shared" si="263"/>
        <v>0</v>
      </c>
      <c r="K536" s="376">
        <f t="shared" si="263"/>
        <v>0</v>
      </c>
      <c r="L536" s="376">
        <f t="shared" si="263"/>
        <v>0</v>
      </c>
      <c r="M536" s="376">
        <f t="shared" si="263"/>
        <v>122026677</v>
      </c>
      <c r="N536" s="376">
        <f t="shared" si="263"/>
        <v>0</v>
      </c>
      <c r="O536" s="131">
        <f t="shared" si="217"/>
        <v>122026677</v>
      </c>
      <c r="P536" s="188"/>
      <c r="Q536" s="188"/>
      <c r="R536" s="188"/>
      <c r="S536" s="188"/>
      <c r="T536" s="188"/>
      <c r="U536" s="188"/>
      <c r="V536" s="188"/>
      <c r="W536" s="188"/>
      <c r="X536" s="188"/>
      <c r="Y536" s="188"/>
      <c r="Z536" s="188"/>
      <c r="AA536" s="188"/>
      <c r="AB536" s="188"/>
      <c r="AC536" s="188"/>
      <c r="AD536" s="188"/>
      <c r="AE536" s="188"/>
      <c r="AF536" s="188"/>
      <c r="AG536" s="188"/>
      <c r="AH536" s="188"/>
      <c r="AI536" s="188"/>
      <c r="AJ536" s="188"/>
      <c r="AK536" s="188"/>
      <c r="AL536" s="188"/>
      <c r="AM536" s="188"/>
      <c r="AN536" s="188"/>
      <c r="AO536" s="188"/>
      <c r="AP536" s="188"/>
      <c r="AQ536" s="188"/>
      <c r="AR536" s="188"/>
      <c r="AS536" s="188"/>
      <c r="AT536" s="188"/>
      <c r="AU536" s="188"/>
      <c r="AV536" s="188"/>
      <c r="AW536" s="188"/>
      <c r="AX536" s="188"/>
      <c r="AY536" s="188"/>
      <c r="AZ536" s="188"/>
      <c r="BA536" s="188"/>
      <c r="BB536" s="188"/>
      <c r="BC536" s="188"/>
      <c r="BD536" s="188"/>
      <c r="BE536" s="188"/>
      <c r="BF536" s="188"/>
      <c r="BG536" s="188"/>
      <c r="BH536" s="188"/>
      <c r="BI536" s="188"/>
      <c r="BJ536" s="188"/>
      <c r="BK536" s="188"/>
      <c r="BL536" s="188"/>
      <c r="BM536" s="188"/>
      <c r="BN536" s="188"/>
      <c r="BO536" s="188"/>
      <c r="BP536" s="188"/>
      <c r="BQ536" s="188"/>
      <c r="BR536" s="188"/>
      <c r="BS536" s="188"/>
      <c r="BT536" s="188"/>
      <c r="BU536" s="188"/>
      <c r="BV536" s="188"/>
    </row>
    <row r="537" spans="1:74" s="189" customFormat="1" ht="28.5" x14ac:dyDescent="0.2">
      <c r="A537" s="97" t="s">
        <v>2805</v>
      </c>
      <c r="B537" s="98" t="s">
        <v>2806</v>
      </c>
      <c r="C537" s="118"/>
      <c r="D537" s="118"/>
      <c r="E537" s="118"/>
      <c r="F537" s="118"/>
      <c r="G537" s="118"/>
      <c r="H537" s="118"/>
      <c r="I537" s="118"/>
      <c r="J537" s="118"/>
      <c r="K537" s="118"/>
      <c r="L537" s="118"/>
      <c r="M537" s="118">
        <v>55841393</v>
      </c>
      <c r="N537" s="118"/>
      <c r="O537" s="131">
        <f t="shared" si="217"/>
        <v>55841393</v>
      </c>
      <c r="P537" s="188"/>
      <c r="Q537" s="188"/>
      <c r="R537" s="188"/>
      <c r="S537" s="188"/>
      <c r="T537" s="188"/>
      <c r="U537" s="188"/>
      <c r="V537" s="188"/>
      <c r="W537" s="188"/>
      <c r="X537" s="188"/>
      <c r="Y537" s="188"/>
      <c r="Z537" s="188"/>
      <c r="AA537" s="188"/>
      <c r="AB537" s="188"/>
      <c r="AC537" s="188"/>
      <c r="AD537" s="188"/>
      <c r="AE537" s="188"/>
      <c r="AF537" s="188"/>
      <c r="AG537" s="188"/>
      <c r="AH537" s="188"/>
      <c r="AI537" s="188"/>
      <c r="AJ537" s="188"/>
      <c r="AK537" s="188"/>
      <c r="AL537" s="188"/>
      <c r="AM537" s="188"/>
      <c r="AN537" s="188"/>
      <c r="AO537" s="188"/>
      <c r="AP537" s="188"/>
      <c r="AQ537" s="188"/>
      <c r="AR537" s="188"/>
      <c r="AS537" s="188"/>
      <c r="AT537" s="188"/>
      <c r="AU537" s="188"/>
      <c r="AV537" s="188"/>
      <c r="AW537" s="188"/>
      <c r="AX537" s="188"/>
      <c r="AY537" s="188"/>
      <c r="AZ537" s="188"/>
      <c r="BA537" s="188"/>
      <c r="BB537" s="188"/>
      <c r="BC537" s="188"/>
      <c r="BD537" s="188"/>
      <c r="BE537" s="188"/>
      <c r="BF537" s="188"/>
      <c r="BG537" s="188"/>
      <c r="BH537" s="188"/>
      <c r="BI537" s="188"/>
      <c r="BJ537" s="188"/>
      <c r="BK537" s="188"/>
      <c r="BL537" s="188"/>
      <c r="BM537" s="188"/>
      <c r="BN537" s="188"/>
      <c r="BO537" s="188"/>
      <c r="BP537" s="188"/>
      <c r="BQ537" s="188"/>
      <c r="BR537" s="188"/>
      <c r="BS537" s="188"/>
      <c r="BT537" s="188"/>
      <c r="BU537" s="188"/>
      <c r="BV537" s="188"/>
    </row>
    <row r="538" spans="1:74" s="189" customFormat="1" ht="28.5" x14ac:dyDescent="0.2">
      <c r="A538" s="97" t="s">
        <v>2807</v>
      </c>
      <c r="B538" s="98" t="s">
        <v>2808</v>
      </c>
      <c r="C538" s="118"/>
      <c r="D538" s="118"/>
      <c r="E538" s="118"/>
      <c r="F538" s="118"/>
      <c r="G538" s="118"/>
      <c r="H538" s="118"/>
      <c r="I538" s="118"/>
      <c r="J538" s="118"/>
      <c r="K538" s="118"/>
      <c r="L538" s="118"/>
      <c r="M538" s="118">
        <v>66185284</v>
      </c>
      <c r="N538" s="118"/>
      <c r="O538" s="131">
        <f t="shared" si="217"/>
        <v>66185284</v>
      </c>
      <c r="P538" s="188"/>
      <c r="Q538" s="188"/>
      <c r="R538" s="188"/>
      <c r="S538" s="188"/>
      <c r="T538" s="188"/>
      <c r="U538" s="188"/>
      <c r="V538" s="188"/>
      <c r="W538" s="188"/>
      <c r="X538" s="188"/>
      <c r="Y538" s="188"/>
      <c r="Z538" s="188"/>
      <c r="AA538" s="188"/>
      <c r="AB538" s="188"/>
      <c r="AC538" s="188"/>
      <c r="AD538" s="188"/>
      <c r="AE538" s="188"/>
      <c r="AF538" s="188"/>
      <c r="AG538" s="188"/>
      <c r="AH538" s="188"/>
      <c r="AI538" s="188"/>
      <c r="AJ538" s="188"/>
      <c r="AK538" s="188"/>
      <c r="AL538" s="188"/>
      <c r="AM538" s="188"/>
      <c r="AN538" s="188"/>
      <c r="AO538" s="188"/>
      <c r="AP538" s="188"/>
      <c r="AQ538" s="188"/>
      <c r="AR538" s="188"/>
      <c r="AS538" s="188"/>
      <c r="AT538" s="188"/>
      <c r="AU538" s="188"/>
      <c r="AV538" s="188"/>
      <c r="AW538" s="188"/>
      <c r="AX538" s="188"/>
      <c r="AY538" s="188"/>
      <c r="AZ538" s="188"/>
      <c r="BA538" s="188"/>
      <c r="BB538" s="188"/>
      <c r="BC538" s="188"/>
      <c r="BD538" s="188"/>
      <c r="BE538" s="188"/>
      <c r="BF538" s="188"/>
      <c r="BG538" s="188"/>
      <c r="BH538" s="188"/>
      <c r="BI538" s="188"/>
      <c r="BJ538" s="188"/>
      <c r="BK538" s="188"/>
      <c r="BL538" s="188"/>
      <c r="BM538" s="188"/>
      <c r="BN538" s="188"/>
      <c r="BO538" s="188"/>
      <c r="BP538" s="188"/>
      <c r="BQ538" s="188"/>
      <c r="BR538" s="188"/>
      <c r="BS538" s="188"/>
      <c r="BT538" s="188"/>
      <c r="BU538" s="188"/>
      <c r="BV538" s="188"/>
    </row>
    <row r="539" spans="1:74" s="189" customFormat="1" ht="31.5" x14ac:dyDescent="0.2">
      <c r="A539" s="110" t="s">
        <v>3002</v>
      </c>
      <c r="B539" s="106" t="s">
        <v>3001</v>
      </c>
      <c r="C539" s="376">
        <f>SUM(C540:C541)</f>
        <v>0</v>
      </c>
      <c r="D539" s="376">
        <f t="shared" ref="D539:N539" si="264">SUM(D540:D541)</f>
        <v>0</v>
      </c>
      <c r="E539" s="376">
        <f t="shared" si="264"/>
        <v>0</v>
      </c>
      <c r="F539" s="376">
        <f t="shared" si="264"/>
        <v>0</v>
      </c>
      <c r="G539" s="376">
        <f t="shared" si="264"/>
        <v>0</v>
      </c>
      <c r="H539" s="376">
        <f t="shared" si="264"/>
        <v>0</v>
      </c>
      <c r="I539" s="376">
        <f t="shared" si="264"/>
        <v>0</v>
      </c>
      <c r="J539" s="376">
        <f t="shared" si="264"/>
        <v>0</v>
      </c>
      <c r="K539" s="376">
        <f t="shared" si="264"/>
        <v>0</v>
      </c>
      <c r="L539" s="376">
        <f t="shared" si="264"/>
        <v>0</v>
      </c>
      <c r="M539" s="376">
        <f t="shared" si="264"/>
        <v>35549727</v>
      </c>
      <c r="N539" s="376">
        <f t="shared" si="264"/>
        <v>0</v>
      </c>
      <c r="O539" s="131">
        <f t="shared" si="217"/>
        <v>35549727</v>
      </c>
      <c r="P539" s="188"/>
      <c r="Q539" s="188"/>
      <c r="R539" s="188"/>
      <c r="S539" s="188"/>
      <c r="T539" s="188"/>
      <c r="U539" s="188"/>
      <c r="V539" s="188"/>
      <c r="W539" s="188"/>
      <c r="X539" s="188"/>
      <c r="Y539" s="188"/>
      <c r="Z539" s="188"/>
      <c r="AA539" s="188"/>
      <c r="AB539" s="188"/>
      <c r="AC539" s="188"/>
      <c r="AD539" s="188"/>
      <c r="AE539" s="188"/>
      <c r="AF539" s="188"/>
      <c r="AG539" s="188"/>
      <c r="AH539" s="188"/>
      <c r="AI539" s="188"/>
      <c r="AJ539" s="188"/>
      <c r="AK539" s="188"/>
      <c r="AL539" s="188"/>
      <c r="AM539" s="188"/>
      <c r="AN539" s="188"/>
      <c r="AO539" s="188"/>
      <c r="AP539" s="188"/>
      <c r="AQ539" s="188"/>
      <c r="AR539" s="188"/>
      <c r="AS539" s="188"/>
      <c r="AT539" s="188"/>
      <c r="AU539" s="188"/>
      <c r="AV539" s="188"/>
      <c r="AW539" s="188"/>
      <c r="AX539" s="188"/>
      <c r="AY539" s="188"/>
      <c r="AZ539" s="188"/>
      <c r="BA539" s="188"/>
      <c r="BB539" s="188"/>
      <c r="BC539" s="188"/>
      <c r="BD539" s="188"/>
      <c r="BE539" s="188"/>
      <c r="BF539" s="188"/>
      <c r="BG539" s="188"/>
      <c r="BH539" s="188"/>
      <c r="BI539" s="188"/>
      <c r="BJ539" s="188"/>
      <c r="BK539" s="188"/>
      <c r="BL539" s="188"/>
      <c r="BM539" s="188"/>
      <c r="BN539" s="188"/>
      <c r="BO539" s="188"/>
      <c r="BP539" s="188"/>
      <c r="BQ539" s="188"/>
      <c r="BR539" s="188"/>
      <c r="BS539" s="188"/>
      <c r="BT539" s="188"/>
      <c r="BU539" s="188"/>
      <c r="BV539" s="188"/>
    </row>
    <row r="540" spans="1:74" s="189" customFormat="1" ht="28.5" x14ac:dyDescent="0.2">
      <c r="A540" s="97" t="s">
        <v>2809</v>
      </c>
      <c r="B540" s="98" t="s">
        <v>2810</v>
      </c>
      <c r="C540" s="118"/>
      <c r="D540" s="118"/>
      <c r="E540" s="118"/>
      <c r="F540" s="118"/>
      <c r="G540" s="118"/>
      <c r="H540" s="118"/>
      <c r="I540" s="118"/>
      <c r="J540" s="118"/>
      <c r="K540" s="118"/>
      <c r="L540" s="118"/>
      <c r="M540" s="118">
        <v>15278862</v>
      </c>
      <c r="N540" s="118"/>
      <c r="O540" s="131">
        <f t="shared" si="217"/>
        <v>15278862</v>
      </c>
      <c r="P540" s="188"/>
      <c r="Q540" s="188"/>
      <c r="R540" s="188"/>
      <c r="S540" s="188"/>
      <c r="T540" s="188"/>
      <c r="U540" s="188"/>
      <c r="V540" s="188"/>
      <c r="W540" s="188"/>
      <c r="X540" s="188"/>
      <c r="Y540" s="188"/>
      <c r="Z540" s="188"/>
      <c r="AA540" s="188"/>
      <c r="AB540" s="188"/>
      <c r="AC540" s="188"/>
      <c r="AD540" s="188"/>
      <c r="AE540" s="188"/>
      <c r="AF540" s="188"/>
      <c r="AG540" s="188"/>
      <c r="AH540" s="188"/>
      <c r="AI540" s="188"/>
      <c r="AJ540" s="188"/>
      <c r="AK540" s="188"/>
      <c r="AL540" s="188"/>
      <c r="AM540" s="188"/>
      <c r="AN540" s="188"/>
      <c r="AO540" s="188"/>
      <c r="AP540" s="188"/>
      <c r="AQ540" s="188"/>
      <c r="AR540" s="188"/>
      <c r="AS540" s="188"/>
      <c r="AT540" s="188"/>
      <c r="AU540" s="188"/>
      <c r="AV540" s="188"/>
      <c r="AW540" s="188"/>
      <c r="AX540" s="188"/>
      <c r="AY540" s="188"/>
      <c r="AZ540" s="188"/>
      <c r="BA540" s="188"/>
      <c r="BB540" s="188"/>
      <c r="BC540" s="188"/>
      <c r="BD540" s="188"/>
      <c r="BE540" s="188"/>
      <c r="BF540" s="188"/>
      <c r="BG540" s="188"/>
      <c r="BH540" s="188"/>
      <c r="BI540" s="188"/>
      <c r="BJ540" s="188"/>
      <c r="BK540" s="188"/>
      <c r="BL540" s="188"/>
      <c r="BM540" s="188"/>
      <c r="BN540" s="188"/>
      <c r="BO540" s="188"/>
      <c r="BP540" s="188"/>
      <c r="BQ540" s="188"/>
      <c r="BR540" s="188"/>
      <c r="BS540" s="188"/>
      <c r="BT540" s="188"/>
      <c r="BU540" s="188"/>
      <c r="BV540" s="188"/>
    </row>
    <row r="541" spans="1:74" s="189" customFormat="1" ht="42.75" x14ac:dyDescent="0.2">
      <c r="A541" s="97" t="s">
        <v>2811</v>
      </c>
      <c r="B541" s="98" t="s">
        <v>2812</v>
      </c>
      <c r="C541" s="118"/>
      <c r="D541" s="118"/>
      <c r="E541" s="118"/>
      <c r="F541" s="118"/>
      <c r="G541" s="118"/>
      <c r="H541" s="118"/>
      <c r="I541" s="118"/>
      <c r="J541" s="118"/>
      <c r="K541" s="118"/>
      <c r="L541" s="118"/>
      <c r="M541" s="118">
        <v>20270865</v>
      </c>
      <c r="N541" s="118"/>
      <c r="O541" s="131">
        <f t="shared" si="217"/>
        <v>20270865</v>
      </c>
      <c r="P541" s="188"/>
      <c r="Q541" s="188"/>
      <c r="R541" s="188"/>
      <c r="S541" s="188"/>
      <c r="T541" s="188"/>
      <c r="U541" s="188"/>
      <c r="V541" s="188"/>
      <c r="W541" s="188"/>
      <c r="X541" s="188"/>
      <c r="Y541" s="188"/>
      <c r="Z541" s="188"/>
      <c r="AA541" s="188"/>
      <c r="AB541" s="188"/>
      <c r="AC541" s="188"/>
      <c r="AD541" s="188"/>
      <c r="AE541" s="188"/>
      <c r="AF541" s="188"/>
      <c r="AG541" s="188"/>
      <c r="AH541" s="188"/>
      <c r="AI541" s="188"/>
      <c r="AJ541" s="188"/>
      <c r="AK541" s="188"/>
      <c r="AL541" s="188"/>
      <c r="AM541" s="188"/>
      <c r="AN541" s="188"/>
      <c r="AO541" s="188"/>
      <c r="AP541" s="188"/>
      <c r="AQ541" s="188"/>
      <c r="AR541" s="188"/>
      <c r="AS541" s="188"/>
      <c r="AT541" s="188"/>
      <c r="AU541" s="188"/>
      <c r="AV541" s="188"/>
      <c r="AW541" s="188"/>
      <c r="AX541" s="188"/>
      <c r="AY541" s="188"/>
      <c r="AZ541" s="188"/>
      <c r="BA541" s="188"/>
      <c r="BB541" s="188"/>
      <c r="BC541" s="188"/>
      <c r="BD541" s="188"/>
      <c r="BE541" s="188"/>
      <c r="BF541" s="188"/>
      <c r="BG541" s="188"/>
      <c r="BH541" s="188"/>
      <c r="BI541" s="188"/>
      <c r="BJ541" s="188"/>
      <c r="BK541" s="188"/>
      <c r="BL541" s="188"/>
      <c r="BM541" s="188"/>
      <c r="BN541" s="188"/>
      <c r="BO541" s="188"/>
      <c r="BP541" s="188"/>
      <c r="BQ541" s="188"/>
      <c r="BR541" s="188"/>
      <c r="BS541" s="188"/>
      <c r="BT541" s="188"/>
      <c r="BU541" s="188"/>
      <c r="BV541" s="188"/>
    </row>
    <row r="542" spans="1:74" s="189" customFormat="1" ht="31.5" x14ac:dyDescent="0.2">
      <c r="A542" s="110" t="s">
        <v>3003</v>
      </c>
      <c r="B542" s="106" t="s">
        <v>3004</v>
      </c>
      <c r="C542" s="376">
        <f>SUM(C543)</f>
        <v>0</v>
      </c>
      <c r="D542" s="376">
        <f t="shared" ref="D542:N542" si="265">SUM(D543)</f>
        <v>0</v>
      </c>
      <c r="E542" s="376">
        <f t="shared" si="265"/>
        <v>0</v>
      </c>
      <c r="F542" s="376">
        <f t="shared" si="265"/>
        <v>0</v>
      </c>
      <c r="G542" s="376">
        <f t="shared" si="265"/>
        <v>0</v>
      </c>
      <c r="H542" s="376">
        <f t="shared" si="265"/>
        <v>0</v>
      </c>
      <c r="I542" s="376">
        <f t="shared" si="265"/>
        <v>0</v>
      </c>
      <c r="J542" s="376">
        <f t="shared" si="265"/>
        <v>0</v>
      </c>
      <c r="K542" s="376">
        <f t="shared" si="265"/>
        <v>0</v>
      </c>
      <c r="L542" s="376">
        <f t="shared" si="265"/>
        <v>0</v>
      </c>
      <c r="M542" s="376">
        <f t="shared" si="265"/>
        <v>63805675.450000003</v>
      </c>
      <c r="N542" s="376">
        <f t="shared" si="265"/>
        <v>0</v>
      </c>
      <c r="O542" s="131">
        <f t="shared" si="217"/>
        <v>63805675.450000003</v>
      </c>
      <c r="P542" s="188"/>
      <c r="Q542" s="188"/>
      <c r="R542" s="188"/>
      <c r="S542" s="188"/>
      <c r="T542" s="188"/>
      <c r="U542" s="188"/>
      <c r="V542" s="188"/>
      <c r="W542" s="188"/>
      <c r="X542" s="188"/>
      <c r="Y542" s="188"/>
      <c r="Z542" s="188"/>
      <c r="AA542" s="188"/>
      <c r="AB542" s="188"/>
      <c r="AC542" s="188"/>
      <c r="AD542" s="188"/>
      <c r="AE542" s="188"/>
      <c r="AF542" s="188"/>
      <c r="AG542" s="188"/>
      <c r="AH542" s="188"/>
      <c r="AI542" s="188"/>
      <c r="AJ542" s="188"/>
      <c r="AK542" s="188"/>
      <c r="AL542" s="188"/>
      <c r="AM542" s="188"/>
      <c r="AN542" s="188"/>
      <c r="AO542" s="188"/>
      <c r="AP542" s="188"/>
      <c r="AQ542" s="188"/>
      <c r="AR542" s="188"/>
      <c r="AS542" s="188"/>
      <c r="AT542" s="188"/>
      <c r="AU542" s="188"/>
      <c r="AV542" s="188"/>
      <c r="AW542" s="188"/>
      <c r="AX542" s="188"/>
      <c r="AY542" s="188"/>
      <c r="AZ542" s="188"/>
      <c r="BA542" s="188"/>
      <c r="BB542" s="188"/>
      <c r="BC542" s="188"/>
      <c r="BD542" s="188"/>
      <c r="BE542" s="188"/>
      <c r="BF542" s="188"/>
      <c r="BG542" s="188"/>
      <c r="BH542" s="188"/>
      <c r="BI542" s="188"/>
      <c r="BJ542" s="188"/>
      <c r="BK542" s="188"/>
      <c r="BL542" s="188"/>
      <c r="BM542" s="188"/>
      <c r="BN542" s="188"/>
      <c r="BO542" s="188"/>
      <c r="BP542" s="188"/>
      <c r="BQ542" s="188"/>
      <c r="BR542" s="188"/>
      <c r="BS542" s="188"/>
      <c r="BT542" s="188"/>
      <c r="BU542" s="188"/>
      <c r="BV542" s="188"/>
    </row>
    <row r="543" spans="1:74" s="189" customFormat="1" ht="28.5" x14ac:dyDescent="0.2">
      <c r="A543" s="97" t="s">
        <v>2813</v>
      </c>
      <c r="B543" s="98" t="s">
        <v>2814</v>
      </c>
      <c r="C543" s="118"/>
      <c r="D543" s="118"/>
      <c r="E543" s="118"/>
      <c r="F543" s="118"/>
      <c r="G543" s="118"/>
      <c r="H543" s="118"/>
      <c r="I543" s="118"/>
      <c r="J543" s="118"/>
      <c r="K543" s="118"/>
      <c r="L543" s="118"/>
      <c r="M543" s="118">
        <v>63805675.450000003</v>
      </c>
      <c r="N543" s="118"/>
      <c r="O543" s="131">
        <f t="shared" si="217"/>
        <v>63805675.450000003</v>
      </c>
      <c r="P543" s="188"/>
      <c r="Q543" s="188"/>
      <c r="R543" s="188"/>
      <c r="S543" s="188"/>
      <c r="T543" s="188"/>
      <c r="U543" s="188"/>
      <c r="V543" s="188"/>
      <c r="W543" s="188"/>
      <c r="X543" s="188"/>
      <c r="Y543" s="188"/>
      <c r="Z543" s="188"/>
      <c r="AA543" s="188"/>
      <c r="AB543" s="188"/>
      <c r="AC543" s="188"/>
      <c r="AD543" s="188"/>
      <c r="AE543" s="188"/>
      <c r="AF543" s="188"/>
      <c r="AG543" s="188"/>
      <c r="AH543" s="188"/>
      <c r="AI543" s="188"/>
      <c r="AJ543" s="188"/>
      <c r="AK543" s="188"/>
      <c r="AL543" s="188"/>
      <c r="AM543" s="188"/>
      <c r="AN543" s="188"/>
      <c r="AO543" s="188"/>
      <c r="AP543" s="188"/>
      <c r="AQ543" s="188"/>
      <c r="AR543" s="188"/>
      <c r="AS543" s="188"/>
      <c r="AT543" s="188"/>
      <c r="AU543" s="188"/>
      <c r="AV543" s="188"/>
      <c r="AW543" s="188"/>
      <c r="AX543" s="188"/>
      <c r="AY543" s="188"/>
      <c r="AZ543" s="188"/>
      <c r="BA543" s="188"/>
      <c r="BB543" s="188"/>
      <c r="BC543" s="188"/>
      <c r="BD543" s="188"/>
      <c r="BE543" s="188"/>
      <c r="BF543" s="188"/>
      <c r="BG543" s="188"/>
      <c r="BH543" s="188"/>
      <c r="BI543" s="188"/>
      <c r="BJ543" s="188"/>
      <c r="BK543" s="188"/>
      <c r="BL543" s="188"/>
      <c r="BM543" s="188"/>
      <c r="BN543" s="188"/>
      <c r="BO543" s="188"/>
      <c r="BP543" s="188"/>
      <c r="BQ543" s="188"/>
      <c r="BR543" s="188"/>
      <c r="BS543" s="188"/>
      <c r="BT543" s="188"/>
      <c r="BU543" s="188"/>
      <c r="BV543" s="188"/>
    </row>
    <row r="544" spans="1:74" s="189" customFormat="1" ht="31.5" x14ac:dyDescent="0.2">
      <c r="A544" s="110" t="s">
        <v>3006</v>
      </c>
      <c r="B544" s="106" t="s">
        <v>3005</v>
      </c>
      <c r="C544" s="376">
        <f>SUM(C545)</f>
        <v>0</v>
      </c>
      <c r="D544" s="376">
        <f t="shared" ref="D544:N544" si="266">SUM(D545)</f>
        <v>0</v>
      </c>
      <c r="E544" s="376">
        <f t="shared" si="266"/>
        <v>0</v>
      </c>
      <c r="F544" s="376">
        <f t="shared" si="266"/>
        <v>0</v>
      </c>
      <c r="G544" s="376">
        <f t="shared" si="266"/>
        <v>0</v>
      </c>
      <c r="H544" s="376">
        <f t="shared" si="266"/>
        <v>0</v>
      </c>
      <c r="I544" s="376">
        <f t="shared" si="266"/>
        <v>0</v>
      </c>
      <c r="J544" s="376">
        <f t="shared" si="266"/>
        <v>0</v>
      </c>
      <c r="K544" s="376">
        <f t="shared" si="266"/>
        <v>0</v>
      </c>
      <c r="L544" s="376">
        <f t="shared" si="266"/>
        <v>0</v>
      </c>
      <c r="M544" s="376">
        <f t="shared" si="266"/>
        <v>20754149</v>
      </c>
      <c r="N544" s="376">
        <f t="shared" si="266"/>
        <v>0</v>
      </c>
      <c r="O544" s="131">
        <f t="shared" si="217"/>
        <v>20754149</v>
      </c>
      <c r="P544" s="188"/>
      <c r="Q544" s="188"/>
      <c r="R544" s="188"/>
      <c r="S544" s="188"/>
      <c r="T544" s="188"/>
      <c r="U544" s="188"/>
      <c r="V544" s="188"/>
      <c r="W544" s="188"/>
      <c r="X544" s="188"/>
      <c r="Y544" s="188"/>
      <c r="Z544" s="188"/>
      <c r="AA544" s="188"/>
      <c r="AB544" s="188"/>
      <c r="AC544" s="188"/>
      <c r="AD544" s="188"/>
      <c r="AE544" s="188"/>
      <c r="AF544" s="188"/>
      <c r="AG544" s="188"/>
      <c r="AH544" s="188"/>
      <c r="AI544" s="188"/>
      <c r="AJ544" s="188"/>
      <c r="AK544" s="188"/>
      <c r="AL544" s="188"/>
      <c r="AM544" s="188"/>
      <c r="AN544" s="188"/>
      <c r="AO544" s="188"/>
      <c r="AP544" s="188"/>
      <c r="AQ544" s="188"/>
      <c r="AR544" s="188"/>
      <c r="AS544" s="188"/>
      <c r="AT544" s="188"/>
      <c r="AU544" s="188"/>
      <c r="AV544" s="188"/>
      <c r="AW544" s="188"/>
      <c r="AX544" s="188"/>
      <c r="AY544" s="188"/>
      <c r="AZ544" s="188"/>
      <c r="BA544" s="188"/>
      <c r="BB544" s="188"/>
      <c r="BC544" s="188"/>
      <c r="BD544" s="188"/>
      <c r="BE544" s="188"/>
      <c r="BF544" s="188"/>
      <c r="BG544" s="188"/>
      <c r="BH544" s="188"/>
      <c r="BI544" s="188"/>
      <c r="BJ544" s="188"/>
      <c r="BK544" s="188"/>
      <c r="BL544" s="188"/>
      <c r="BM544" s="188"/>
      <c r="BN544" s="188"/>
      <c r="BO544" s="188"/>
      <c r="BP544" s="188"/>
      <c r="BQ544" s="188"/>
      <c r="BR544" s="188"/>
      <c r="BS544" s="188"/>
      <c r="BT544" s="188"/>
      <c r="BU544" s="188"/>
      <c r="BV544" s="188"/>
    </row>
    <row r="545" spans="1:74" s="189" customFormat="1" ht="28.5" x14ac:dyDescent="0.2">
      <c r="A545" s="97" t="s">
        <v>2815</v>
      </c>
      <c r="B545" s="98" t="s">
        <v>2816</v>
      </c>
      <c r="C545" s="118"/>
      <c r="D545" s="118"/>
      <c r="E545" s="118"/>
      <c r="F545" s="118"/>
      <c r="G545" s="118"/>
      <c r="H545" s="118"/>
      <c r="I545" s="118"/>
      <c r="J545" s="118"/>
      <c r="K545" s="118"/>
      <c r="L545" s="118"/>
      <c r="M545" s="118">
        <v>20754149</v>
      </c>
      <c r="N545" s="118"/>
      <c r="O545" s="131">
        <f t="shared" si="217"/>
        <v>20754149</v>
      </c>
      <c r="P545" s="188"/>
      <c r="Q545" s="188"/>
      <c r="R545" s="188"/>
      <c r="S545" s="188"/>
      <c r="T545" s="188"/>
      <c r="U545" s="188"/>
      <c r="V545" s="188"/>
      <c r="W545" s="188"/>
      <c r="X545" s="188"/>
      <c r="Y545" s="188"/>
      <c r="Z545" s="188"/>
      <c r="AA545" s="188"/>
      <c r="AB545" s="188"/>
      <c r="AC545" s="188"/>
      <c r="AD545" s="188"/>
      <c r="AE545" s="188"/>
      <c r="AF545" s="188"/>
      <c r="AG545" s="188"/>
      <c r="AH545" s="188"/>
      <c r="AI545" s="188"/>
      <c r="AJ545" s="188"/>
      <c r="AK545" s="188"/>
      <c r="AL545" s="188"/>
      <c r="AM545" s="188"/>
      <c r="AN545" s="188"/>
      <c r="AO545" s="188"/>
      <c r="AP545" s="188"/>
      <c r="AQ545" s="188"/>
      <c r="AR545" s="188"/>
      <c r="AS545" s="188"/>
      <c r="AT545" s="188"/>
      <c r="AU545" s="188"/>
      <c r="AV545" s="188"/>
      <c r="AW545" s="188"/>
      <c r="AX545" s="188"/>
      <c r="AY545" s="188"/>
      <c r="AZ545" s="188"/>
      <c r="BA545" s="188"/>
      <c r="BB545" s="188"/>
      <c r="BC545" s="188"/>
      <c r="BD545" s="188"/>
      <c r="BE545" s="188"/>
      <c r="BF545" s="188"/>
      <c r="BG545" s="188"/>
      <c r="BH545" s="188"/>
      <c r="BI545" s="188"/>
      <c r="BJ545" s="188"/>
      <c r="BK545" s="188"/>
      <c r="BL545" s="188"/>
      <c r="BM545" s="188"/>
      <c r="BN545" s="188"/>
      <c r="BO545" s="188"/>
      <c r="BP545" s="188"/>
      <c r="BQ545" s="188"/>
      <c r="BR545" s="188"/>
      <c r="BS545" s="188"/>
      <c r="BT545" s="188"/>
      <c r="BU545" s="188"/>
      <c r="BV545" s="188"/>
    </row>
    <row r="546" spans="1:74" s="189" customFormat="1" ht="31.5" x14ac:dyDescent="0.2">
      <c r="A546" s="110" t="s">
        <v>3007</v>
      </c>
      <c r="B546" s="106" t="s">
        <v>3008</v>
      </c>
      <c r="C546" s="376">
        <f>SUM(C547:C548)</f>
        <v>0</v>
      </c>
      <c r="D546" s="376">
        <f t="shared" ref="D546:N546" si="267">SUM(D547:D548)</f>
        <v>0</v>
      </c>
      <c r="E546" s="376">
        <f t="shared" si="267"/>
        <v>0</v>
      </c>
      <c r="F546" s="376">
        <f t="shared" si="267"/>
        <v>0</v>
      </c>
      <c r="G546" s="376">
        <f t="shared" si="267"/>
        <v>0</v>
      </c>
      <c r="H546" s="376">
        <f t="shared" si="267"/>
        <v>0</v>
      </c>
      <c r="I546" s="376">
        <f t="shared" si="267"/>
        <v>0</v>
      </c>
      <c r="J546" s="376">
        <f t="shared" si="267"/>
        <v>0</v>
      </c>
      <c r="K546" s="376">
        <f t="shared" si="267"/>
        <v>0</v>
      </c>
      <c r="L546" s="376">
        <f t="shared" si="267"/>
        <v>0</v>
      </c>
      <c r="M546" s="376">
        <f t="shared" si="267"/>
        <v>63265051.019999996</v>
      </c>
      <c r="N546" s="376">
        <f t="shared" si="267"/>
        <v>0</v>
      </c>
      <c r="O546" s="131">
        <f t="shared" si="217"/>
        <v>63265051.019999996</v>
      </c>
      <c r="P546" s="188"/>
      <c r="Q546" s="188"/>
      <c r="R546" s="188"/>
      <c r="S546" s="188"/>
      <c r="T546" s="188"/>
      <c r="U546" s="188"/>
      <c r="V546" s="188"/>
      <c r="W546" s="188"/>
      <c r="X546" s="188"/>
      <c r="Y546" s="188"/>
      <c r="Z546" s="188"/>
      <c r="AA546" s="188"/>
      <c r="AB546" s="188"/>
      <c r="AC546" s="188"/>
      <c r="AD546" s="188"/>
      <c r="AE546" s="188"/>
      <c r="AF546" s="188"/>
      <c r="AG546" s="188"/>
      <c r="AH546" s="188"/>
      <c r="AI546" s="188"/>
      <c r="AJ546" s="188"/>
      <c r="AK546" s="188"/>
      <c r="AL546" s="188"/>
      <c r="AM546" s="188"/>
      <c r="AN546" s="188"/>
      <c r="AO546" s="188"/>
      <c r="AP546" s="188"/>
      <c r="AQ546" s="188"/>
      <c r="AR546" s="188"/>
      <c r="AS546" s="188"/>
      <c r="AT546" s="188"/>
      <c r="AU546" s="188"/>
      <c r="AV546" s="188"/>
      <c r="AW546" s="188"/>
      <c r="AX546" s="188"/>
      <c r="AY546" s="188"/>
      <c r="AZ546" s="188"/>
      <c r="BA546" s="188"/>
      <c r="BB546" s="188"/>
      <c r="BC546" s="188"/>
      <c r="BD546" s="188"/>
      <c r="BE546" s="188"/>
      <c r="BF546" s="188"/>
      <c r="BG546" s="188"/>
      <c r="BH546" s="188"/>
      <c r="BI546" s="188"/>
      <c r="BJ546" s="188"/>
      <c r="BK546" s="188"/>
      <c r="BL546" s="188"/>
      <c r="BM546" s="188"/>
      <c r="BN546" s="188"/>
      <c r="BO546" s="188"/>
      <c r="BP546" s="188"/>
      <c r="BQ546" s="188"/>
      <c r="BR546" s="188"/>
      <c r="BS546" s="188"/>
      <c r="BT546" s="188"/>
      <c r="BU546" s="188"/>
      <c r="BV546" s="188"/>
    </row>
    <row r="547" spans="1:74" s="189" customFormat="1" ht="28.5" x14ac:dyDescent="0.2">
      <c r="A547" s="97" t="s">
        <v>2817</v>
      </c>
      <c r="B547" s="98" t="s">
        <v>2818</v>
      </c>
      <c r="C547" s="118"/>
      <c r="D547" s="118"/>
      <c r="E547" s="118"/>
      <c r="F547" s="118"/>
      <c r="G547" s="118"/>
      <c r="H547" s="118"/>
      <c r="I547" s="118"/>
      <c r="J547" s="118"/>
      <c r="K547" s="118"/>
      <c r="L547" s="118"/>
      <c r="M547" s="118">
        <v>57963500</v>
      </c>
      <c r="N547" s="118"/>
      <c r="O547" s="131">
        <f t="shared" si="217"/>
        <v>57963500</v>
      </c>
      <c r="P547" s="188"/>
      <c r="Q547" s="188"/>
      <c r="R547" s="188"/>
      <c r="S547" s="188"/>
      <c r="T547" s="188"/>
      <c r="U547" s="188"/>
      <c r="V547" s="188"/>
      <c r="W547" s="188"/>
      <c r="X547" s="188"/>
      <c r="Y547" s="188"/>
      <c r="Z547" s="188"/>
      <c r="AA547" s="188"/>
      <c r="AB547" s="188"/>
      <c r="AC547" s="188"/>
      <c r="AD547" s="188"/>
      <c r="AE547" s="188"/>
      <c r="AF547" s="188"/>
      <c r="AG547" s="188"/>
      <c r="AH547" s="188"/>
      <c r="AI547" s="188"/>
      <c r="AJ547" s="188"/>
      <c r="AK547" s="188"/>
      <c r="AL547" s="188"/>
      <c r="AM547" s="188"/>
      <c r="AN547" s="188"/>
      <c r="AO547" s="188"/>
      <c r="AP547" s="188"/>
      <c r="AQ547" s="188"/>
      <c r="AR547" s="188"/>
      <c r="AS547" s="188"/>
      <c r="AT547" s="188"/>
      <c r="AU547" s="188"/>
      <c r="AV547" s="188"/>
      <c r="AW547" s="188"/>
      <c r="AX547" s="188"/>
      <c r="AY547" s="188"/>
      <c r="AZ547" s="188"/>
      <c r="BA547" s="188"/>
      <c r="BB547" s="188"/>
      <c r="BC547" s="188"/>
      <c r="BD547" s="188"/>
      <c r="BE547" s="188"/>
      <c r="BF547" s="188"/>
      <c r="BG547" s="188"/>
      <c r="BH547" s="188"/>
      <c r="BI547" s="188"/>
      <c r="BJ547" s="188"/>
      <c r="BK547" s="188"/>
      <c r="BL547" s="188"/>
      <c r="BM547" s="188"/>
      <c r="BN547" s="188"/>
      <c r="BO547" s="188"/>
      <c r="BP547" s="188"/>
      <c r="BQ547" s="188"/>
      <c r="BR547" s="188"/>
      <c r="BS547" s="188"/>
      <c r="BT547" s="188"/>
      <c r="BU547" s="188"/>
      <c r="BV547" s="188"/>
    </row>
    <row r="548" spans="1:74" s="189" customFormat="1" ht="28.5" x14ac:dyDescent="0.2">
      <c r="A548" s="97" t="s">
        <v>2819</v>
      </c>
      <c r="B548" s="98" t="s">
        <v>2820</v>
      </c>
      <c r="C548" s="118"/>
      <c r="D548" s="118"/>
      <c r="E548" s="118"/>
      <c r="F548" s="118"/>
      <c r="G548" s="118"/>
      <c r="H548" s="118"/>
      <c r="I548" s="118"/>
      <c r="J548" s="118"/>
      <c r="K548" s="118"/>
      <c r="L548" s="118"/>
      <c r="M548" s="118">
        <v>5301551.0199999996</v>
      </c>
      <c r="N548" s="118"/>
      <c r="O548" s="131">
        <f t="shared" si="217"/>
        <v>5301551.0199999996</v>
      </c>
      <c r="P548" s="188"/>
      <c r="Q548" s="188"/>
      <c r="R548" s="188"/>
      <c r="S548" s="188"/>
      <c r="T548" s="188"/>
      <c r="U548" s="188"/>
      <c r="V548" s="188"/>
      <c r="W548" s="188"/>
      <c r="X548" s="188"/>
      <c r="Y548" s="188"/>
      <c r="Z548" s="188"/>
      <c r="AA548" s="188"/>
      <c r="AB548" s="188"/>
      <c r="AC548" s="188"/>
      <c r="AD548" s="188"/>
      <c r="AE548" s="188"/>
      <c r="AF548" s="188"/>
      <c r="AG548" s="188"/>
      <c r="AH548" s="188"/>
      <c r="AI548" s="188"/>
      <c r="AJ548" s="188"/>
      <c r="AK548" s="188"/>
      <c r="AL548" s="188"/>
      <c r="AM548" s="188"/>
      <c r="AN548" s="188"/>
      <c r="AO548" s="188"/>
      <c r="AP548" s="188"/>
      <c r="AQ548" s="188"/>
      <c r="AR548" s="188"/>
      <c r="AS548" s="188"/>
      <c r="AT548" s="188"/>
      <c r="AU548" s="188"/>
      <c r="AV548" s="188"/>
      <c r="AW548" s="188"/>
      <c r="AX548" s="188"/>
      <c r="AY548" s="188"/>
      <c r="AZ548" s="188"/>
      <c r="BA548" s="188"/>
      <c r="BB548" s="188"/>
      <c r="BC548" s="188"/>
      <c r="BD548" s="188"/>
      <c r="BE548" s="188"/>
      <c r="BF548" s="188"/>
      <c r="BG548" s="188"/>
      <c r="BH548" s="188"/>
      <c r="BI548" s="188"/>
      <c r="BJ548" s="188"/>
      <c r="BK548" s="188"/>
      <c r="BL548" s="188"/>
      <c r="BM548" s="188"/>
      <c r="BN548" s="188"/>
      <c r="BO548" s="188"/>
      <c r="BP548" s="188"/>
      <c r="BQ548" s="188"/>
      <c r="BR548" s="188"/>
      <c r="BS548" s="188"/>
      <c r="BT548" s="188"/>
      <c r="BU548" s="188"/>
      <c r="BV548" s="188"/>
    </row>
    <row r="549" spans="1:74" s="189" customFormat="1" ht="31.5" x14ac:dyDescent="0.2">
      <c r="A549" s="110" t="s">
        <v>3010</v>
      </c>
      <c r="B549" s="106" t="s">
        <v>3009</v>
      </c>
      <c r="C549" s="376">
        <f>SUM(C550:C551)</f>
        <v>0</v>
      </c>
      <c r="D549" s="376">
        <f t="shared" ref="D549:N549" si="268">SUM(D550:D551)</f>
        <v>0</v>
      </c>
      <c r="E549" s="376">
        <f t="shared" si="268"/>
        <v>0</v>
      </c>
      <c r="F549" s="376">
        <f t="shared" si="268"/>
        <v>0</v>
      </c>
      <c r="G549" s="376">
        <f t="shared" si="268"/>
        <v>0</v>
      </c>
      <c r="H549" s="376">
        <f t="shared" si="268"/>
        <v>0</v>
      </c>
      <c r="I549" s="376">
        <f t="shared" si="268"/>
        <v>0</v>
      </c>
      <c r="J549" s="376">
        <f t="shared" si="268"/>
        <v>0</v>
      </c>
      <c r="K549" s="376">
        <f t="shared" si="268"/>
        <v>0</v>
      </c>
      <c r="L549" s="376">
        <f t="shared" si="268"/>
        <v>0</v>
      </c>
      <c r="M549" s="376">
        <f t="shared" si="268"/>
        <v>56252569.920000002</v>
      </c>
      <c r="N549" s="376">
        <f t="shared" si="268"/>
        <v>0</v>
      </c>
      <c r="O549" s="131">
        <f t="shared" si="217"/>
        <v>56252569.920000002</v>
      </c>
      <c r="P549" s="188"/>
      <c r="Q549" s="188"/>
      <c r="R549" s="188"/>
      <c r="S549" s="188"/>
      <c r="T549" s="188"/>
      <c r="U549" s="188"/>
      <c r="V549" s="188"/>
      <c r="W549" s="188"/>
      <c r="X549" s="188"/>
      <c r="Y549" s="188"/>
      <c r="Z549" s="188"/>
      <c r="AA549" s="188"/>
      <c r="AB549" s="188"/>
      <c r="AC549" s="188"/>
      <c r="AD549" s="188"/>
      <c r="AE549" s="188"/>
      <c r="AF549" s="188"/>
      <c r="AG549" s="188"/>
      <c r="AH549" s="188"/>
      <c r="AI549" s="188"/>
      <c r="AJ549" s="188"/>
      <c r="AK549" s="188"/>
      <c r="AL549" s="188"/>
      <c r="AM549" s="188"/>
      <c r="AN549" s="188"/>
      <c r="AO549" s="188"/>
      <c r="AP549" s="188"/>
      <c r="AQ549" s="188"/>
      <c r="AR549" s="188"/>
      <c r="AS549" s="188"/>
      <c r="AT549" s="188"/>
      <c r="AU549" s="188"/>
      <c r="AV549" s="188"/>
      <c r="AW549" s="188"/>
      <c r="AX549" s="188"/>
      <c r="AY549" s="188"/>
      <c r="AZ549" s="188"/>
      <c r="BA549" s="188"/>
      <c r="BB549" s="188"/>
      <c r="BC549" s="188"/>
      <c r="BD549" s="188"/>
      <c r="BE549" s="188"/>
      <c r="BF549" s="188"/>
      <c r="BG549" s="188"/>
      <c r="BH549" s="188"/>
      <c r="BI549" s="188"/>
      <c r="BJ549" s="188"/>
      <c r="BK549" s="188"/>
      <c r="BL549" s="188"/>
      <c r="BM549" s="188"/>
      <c r="BN549" s="188"/>
      <c r="BO549" s="188"/>
      <c r="BP549" s="188"/>
      <c r="BQ549" s="188"/>
      <c r="BR549" s="188"/>
      <c r="BS549" s="188"/>
      <c r="BT549" s="188"/>
      <c r="BU549" s="188"/>
      <c r="BV549" s="188"/>
    </row>
    <row r="550" spans="1:74" s="189" customFormat="1" ht="28.5" x14ac:dyDescent="0.2">
      <c r="A550" s="97" t="s">
        <v>2821</v>
      </c>
      <c r="B550" s="98" t="s">
        <v>2822</v>
      </c>
      <c r="C550" s="118"/>
      <c r="D550" s="118"/>
      <c r="E550" s="118"/>
      <c r="F550" s="118"/>
      <c r="G550" s="118"/>
      <c r="H550" s="118"/>
      <c r="I550" s="118"/>
      <c r="J550" s="118"/>
      <c r="K550" s="118"/>
      <c r="L550" s="118"/>
      <c r="M550" s="118">
        <v>20411000</v>
      </c>
      <c r="N550" s="118"/>
      <c r="O550" s="131">
        <f t="shared" si="217"/>
        <v>20411000</v>
      </c>
      <c r="P550" s="188"/>
      <c r="Q550" s="188"/>
      <c r="R550" s="188"/>
      <c r="S550" s="188"/>
      <c r="T550" s="188"/>
      <c r="U550" s="188"/>
      <c r="V550" s="188"/>
      <c r="W550" s="188"/>
      <c r="X550" s="188"/>
      <c r="Y550" s="188"/>
      <c r="Z550" s="188"/>
      <c r="AA550" s="188"/>
      <c r="AB550" s="188"/>
      <c r="AC550" s="188"/>
      <c r="AD550" s="188"/>
      <c r="AE550" s="188"/>
      <c r="AF550" s="188"/>
      <c r="AG550" s="188"/>
      <c r="AH550" s="188"/>
      <c r="AI550" s="188"/>
      <c r="AJ550" s="188"/>
      <c r="AK550" s="188"/>
      <c r="AL550" s="188"/>
      <c r="AM550" s="188"/>
      <c r="AN550" s="188"/>
      <c r="AO550" s="188"/>
      <c r="AP550" s="188"/>
      <c r="AQ550" s="188"/>
      <c r="AR550" s="188"/>
      <c r="AS550" s="188"/>
      <c r="AT550" s="188"/>
      <c r="AU550" s="188"/>
      <c r="AV550" s="188"/>
      <c r="AW550" s="188"/>
      <c r="AX550" s="188"/>
      <c r="AY550" s="188"/>
      <c r="AZ550" s="188"/>
      <c r="BA550" s="188"/>
      <c r="BB550" s="188"/>
      <c r="BC550" s="188"/>
      <c r="BD550" s="188"/>
      <c r="BE550" s="188"/>
      <c r="BF550" s="188"/>
      <c r="BG550" s="188"/>
      <c r="BH550" s="188"/>
      <c r="BI550" s="188"/>
      <c r="BJ550" s="188"/>
      <c r="BK550" s="188"/>
      <c r="BL550" s="188"/>
      <c r="BM550" s="188"/>
      <c r="BN550" s="188"/>
      <c r="BO550" s="188"/>
      <c r="BP550" s="188"/>
      <c r="BQ550" s="188"/>
      <c r="BR550" s="188"/>
      <c r="BS550" s="188"/>
      <c r="BT550" s="188"/>
      <c r="BU550" s="188"/>
      <c r="BV550" s="188"/>
    </row>
    <row r="551" spans="1:74" s="189" customFormat="1" ht="42.75" x14ac:dyDescent="0.2">
      <c r="A551" s="97" t="s">
        <v>2823</v>
      </c>
      <c r="B551" s="98" t="s">
        <v>2824</v>
      </c>
      <c r="C551" s="118"/>
      <c r="D551" s="118"/>
      <c r="E551" s="118"/>
      <c r="F551" s="118"/>
      <c r="G551" s="118"/>
      <c r="H551" s="118"/>
      <c r="I551" s="118"/>
      <c r="J551" s="118"/>
      <c r="K551" s="118"/>
      <c r="L551" s="118"/>
      <c r="M551" s="118">
        <v>35841569.920000002</v>
      </c>
      <c r="N551" s="118"/>
      <c r="O551" s="131">
        <f t="shared" si="217"/>
        <v>35841569.920000002</v>
      </c>
      <c r="P551" s="188"/>
      <c r="Q551" s="188"/>
      <c r="R551" s="188"/>
      <c r="S551" s="188"/>
      <c r="T551" s="188"/>
      <c r="U551" s="188"/>
      <c r="V551" s="188"/>
      <c r="W551" s="188"/>
      <c r="X551" s="188"/>
      <c r="Y551" s="188"/>
      <c r="Z551" s="188"/>
      <c r="AA551" s="188"/>
      <c r="AB551" s="188"/>
      <c r="AC551" s="188"/>
      <c r="AD551" s="188"/>
      <c r="AE551" s="188"/>
      <c r="AF551" s="188"/>
      <c r="AG551" s="188"/>
      <c r="AH551" s="188"/>
      <c r="AI551" s="188"/>
      <c r="AJ551" s="188"/>
      <c r="AK551" s="188"/>
      <c r="AL551" s="188"/>
      <c r="AM551" s="188"/>
      <c r="AN551" s="188"/>
      <c r="AO551" s="188"/>
      <c r="AP551" s="188"/>
      <c r="AQ551" s="188"/>
      <c r="AR551" s="188"/>
      <c r="AS551" s="188"/>
      <c r="AT551" s="188"/>
      <c r="AU551" s="188"/>
      <c r="AV551" s="188"/>
      <c r="AW551" s="188"/>
      <c r="AX551" s="188"/>
      <c r="AY551" s="188"/>
      <c r="AZ551" s="188"/>
      <c r="BA551" s="188"/>
      <c r="BB551" s="188"/>
      <c r="BC551" s="188"/>
      <c r="BD551" s="188"/>
      <c r="BE551" s="188"/>
      <c r="BF551" s="188"/>
      <c r="BG551" s="188"/>
      <c r="BH551" s="188"/>
      <c r="BI551" s="188"/>
      <c r="BJ551" s="188"/>
      <c r="BK551" s="188"/>
      <c r="BL551" s="188"/>
      <c r="BM551" s="188"/>
      <c r="BN551" s="188"/>
      <c r="BO551" s="188"/>
      <c r="BP551" s="188"/>
      <c r="BQ551" s="188"/>
      <c r="BR551" s="188"/>
      <c r="BS551" s="188"/>
      <c r="BT551" s="188"/>
      <c r="BU551" s="188"/>
      <c r="BV551" s="188"/>
    </row>
    <row r="552" spans="1:74" s="189" customFormat="1" ht="31.5" x14ac:dyDescent="0.2">
      <c r="A552" s="110" t="s">
        <v>3011</v>
      </c>
      <c r="B552" s="106" t="s">
        <v>3012</v>
      </c>
      <c r="C552" s="376">
        <f>SUM(C553)</f>
        <v>0</v>
      </c>
      <c r="D552" s="376">
        <f t="shared" ref="D552:N552" si="269">SUM(D553)</f>
        <v>0</v>
      </c>
      <c r="E552" s="376">
        <f t="shared" si="269"/>
        <v>0</v>
      </c>
      <c r="F552" s="376">
        <f t="shared" si="269"/>
        <v>0</v>
      </c>
      <c r="G552" s="376">
        <f t="shared" si="269"/>
        <v>0</v>
      </c>
      <c r="H552" s="376">
        <f t="shared" si="269"/>
        <v>0</v>
      </c>
      <c r="I552" s="376">
        <f t="shared" si="269"/>
        <v>0</v>
      </c>
      <c r="J552" s="376">
        <f t="shared" si="269"/>
        <v>0</v>
      </c>
      <c r="K552" s="376">
        <f t="shared" si="269"/>
        <v>0</v>
      </c>
      <c r="L552" s="376">
        <f t="shared" si="269"/>
        <v>0</v>
      </c>
      <c r="M552" s="376">
        <f t="shared" si="269"/>
        <v>13482659</v>
      </c>
      <c r="N552" s="376">
        <f t="shared" si="269"/>
        <v>0</v>
      </c>
      <c r="O552" s="131">
        <f t="shared" si="217"/>
        <v>13482659</v>
      </c>
      <c r="P552" s="188"/>
      <c r="Q552" s="188"/>
      <c r="R552" s="188"/>
      <c r="S552" s="188"/>
      <c r="T552" s="188"/>
      <c r="U552" s="188"/>
      <c r="V552" s="188"/>
      <c r="W552" s="188"/>
      <c r="X552" s="188"/>
      <c r="Y552" s="188"/>
      <c r="Z552" s="188"/>
      <c r="AA552" s="188"/>
      <c r="AB552" s="188"/>
      <c r="AC552" s="188"/>
      <c r="AD552" s="188"/>
      <c r="AE552" s="188"/>
      <c r="AF552" s="188"/>
      <c r="AG552" s="188"/>
      <c r="AH552" s="188"/>
      <c r="AI552" s="188"/>
      <c r="AJ552" s="188"/>
      <c r="AK552" s="188"/>
      <c r="AL552" s="188"/>
      <c r="AM552" s="188"/>
      <c r="AN552" s="188"/>
      <c r="AO552" s="188"/>
      <c r="AP552" s="188"/>
      <c r="AQ552" s="188"/>
      <c r="AR552" s="188"/>
      <c r="AS552" s="188"/>
      <c r="AT552" s="188"/>
      <c r="AU552" s="188"/>
      <c r="AV552" s="188"/>
      <c r="AW552" s="188"/>
      <c r="AX552" s="188"/>
      <c r="AY552" s="188"/>
      <c r="AZ552" s="188"/>
      <c r="BA552" s="188"/>
      <c r="BB552" s="188"/>
      <c r="BC552" s="188"/>
      <c r="BD552" s="188"/>
      <c r="BE552" s="188"/>
      <c r="BF552" s="188"/>
      <c r="BG552" s="188"/>
      <c r="BH552" s="188"/>
      <c r="BI552" s="188"/>
      <c r="BJ552" s="188"/>
      <c r="BK552" s="188"/>
      <c r="BL552" s="188"/>
      <c r="BM552" s="188"/>
      <c r="BN552" s="188"/>
      <c r="BO552" s="188"/>
      <c r="BP552" s="188"/>
      <c r="BQ552" s="188"/>
      <c r="BR552" s="188"/>
      <c r="BS552" s="188"/>
      <c r="BT552" s="188"/>
      <c r="BU552" s="188"/>
      <c r="BV552" s="188"/>
    </row>
    <row r="553" spans="1:74" s="189" customFormat="1" ht="28.5" x14ac:dyDescent="0.2">
      <c r="A553" s="97" t="s">
        <v>2825</v>
      </c>
      <c r="B553" s="98" t="s">
        <v>2826</v>
      </c>
      <c r="C553" s="118"/>
      <c r="D553" s="118"/>
      <c r="E553" s="118"/>
      <c r="F553" s="118"/>
      <c r="G553" s="118"/>
      <c r="H553" s="118"/>
      <c r="I553" s="118"/>
      <c r="J553" s="118"/>
      <c r="K553" s="118"/>
      <c r="L553" s="118"/>
      <c r="M553" s="118">
        <v>13482659</v>
      </c>
      <c r="N553" s="118"/>
      <c r="O553" s="131">
        <f t="shared" si="217"/>
        <v>13482659</v>
      </c>
      <c r="P553" s="188"/>
      <c r="Q553" s="188"/>
      <c r="R553" s="188"/>
      <c r="S553" s="188"/>
      <c r="T553" s="188"/>
      <c r="U553" s="188"/>
      <c r="V553" s="188"/>
      <c r="W553" s="188"/>
      <c r="X553" s="188"/>
      <c r="Y553" s="188"/>
      <c r="Z553" s="188"/>
      <c r="AA553" s="188"/>
      <c r="AB553" s="188"/>
      <c r="AC553" s="188"/>
      <c r="AD553" s="188"/>
      <c r="AE553" s="188"/>
      <c r="AF553" s="188"/>
      <c r="AG553" s="188"/>
      <c r="AH553" s="188"/>
      <c r="AI553" s="188"/>
      <c r="AJ553" s="188"/>
      <c r="AK553" s="188"/>
      <c r="AL553" s="188"/>
      <c r="AM553" s="188"/>
      <c r="AN553" s="188"/>
      <c r="AO553" s="188"/>
      <c r="AP553" s="188"/>
      <c r="AQ553" s="188"/>
      <c r="AR553" s="188"/>
      <c r="AS553" s="188"/>
      <c r="AT553" s="188"/>
      <c r="AU553" s="188"/>
      <c r="AV553" s="188"/>
      <c r="AW553" s="188"/>
      <c r="AX553" s="188"/>
      <c r="AY553" s="188"/>
      <c r="AZ553" s="188"/>
      <c r="BA553" s="188"/>
      <c r="BB553" s="188"/>
      <c r="BC553" s="188"/>
      <c r="BD553" s="188"/>
      <c r="BE553" s="188"/>
      <c r="BF553" s="188"/>
      <c r="BG553" s="188"/>
      <c r="BH553" s="188"/>
      <c r="BI553" s="188"/>
      <c r="BJ553" s="188"/>
      <c r="BK553" s="188"/>
      <c r="BL553" s="188"/>
      <c r="BM553" s="188"/>
      <c r="BN553" s="188"/>
      <c r="BO553" s="188"/>
      <c r="BP553" s="188"/>
      <c r="BQ553" s="188"/>
      <c r="BR553" s="188"/>
      <c r="BS553" s="188"/>
      <c r="BT553" s="188"/>
      <c r="BU553" s="188"/>
      <c r="BV553" s="188"/>
    </row>
    <row r="554" spans="1:74" s="189" customFormat="1" ht="31.5" x14ac:dyDescent="0.2">
      <c r="A554" s="110" t="s">
        <v>3013</v>
      </c>
      <c r="B554" s="106" t="s">
        <v>3014</v>
      </c>
      <c r="C554" s="376">
        <f>SUM(C555)</f>
        <v>0</v>
      </c>
      <c r="D554" s="376">
        <f t="shared" ref="D554:N554" si="270">SUM(D555)</f>
        <v>0</v>
      </c>
      <c r="E554" s="376">
        <f t="shared" si="270"/>
        <v>0</v>
      </c>
      <c r="F554" s="376">
        <f t="shared" si="270"/>
        <v>0</v>
      </c>
      <c r="G554" s="376">
        <f t="shared" si="270"/>
        <v>0</v>
      </c>
      <c r="H554" s="376">
        <f t="shared" si="270"/>
        <v>0</v>
      </c>
      <c r="I554" s="376">
        <f t="shared" si="270"/>
        <v>0</v>
      </c>
      <c r="J554" s="376">
        <f t="shared" si="270"/>
        <v>0</v>
      </c>
      <c r="K554" s="376">
        <f t="shared" si="270"/>
        <v>0</v>
      </c>
      <c r="L554" s="376">
        <f t="shared" si="270"/>
        <v>0</v>
      </c>
      <c r="M554" s="376">
        <f t="shared" si="270"/>
        <v>25000000</v>
      </c>
      <c r="N554" s="376">
        <f t="shared" si="270"/>
        <v>0</v>
      </c>
      <c r="O554" s="131">
        <f t="shared" si="217"/>
        <v>25000000</v>
      </c>
      <c r="P554" s="188"/>
      <c r="Q554" s="188"/>
      <c r="R554" s="188"/>
      <c r="S554" s="188"/>
      <c r="T554" s="188"/>
      <c r="U554" s="188"/>
      <c r="V554" s="188"/>
      <c r="W554" s="188"/>
      <c r="X554" s="188"/>
      <c r="Y554" s="188"/>
      <c r="Z554" s="188"/>
      <c r="AA554" s="188"/>
      <c r="AB554" s="188"/>
      <c r="AC554" s="188"/>
      <c r="AD554" s="188"/>
      <c r="AE554" s="188"/>
      <c r="AF554" s="188"/>
      <c r="AG554" s="188"/>
      <c r="AH554" s="188"/>
      <c r="AI554" s="188"/>
      <c r="AJ554" s="188"/>
      <c r="AK554" s="188"/>
      <c r="AL554" s="188"/>
      <c r="AM554" s="188"/>
      <c r="AN554" s="188"/>
      <c r="AO554" s="188"/>
      <c r="AP554" s="188"/>
      <c r="AQ554" s="188"/>
      <c r="AR554" s="188"/>
      <c r="AS554" s="188"/>
      <c r="AT554" s="188"/>
      <c r="AU554" s="188"/>
      <c r="AV554" s="188"/>
      <c r="AW554" s="188"/>
      <c r="AX554" s="188"/>
      <c r="AY554" s="188"/>
      <c r="AZ554" s="188"/>
      <c r="BA554" s="188"/>
      <c r="BB554" s="188"/>
      <c r="BC554" s="188"/>
      <c r="BD554" s="188"/>
      <c r="BE554" s="188"/>
      <c r="BF554" s="188"/>
      <c r="BG554" s="188"/>
      <c r="BH554" s="188"/>
      <c r="BI554" s="188"/>
      <c r="BJ554" s="188"/>
      <c r="BK554" s="188"/>
      <c r="BL554" s="188"/>
      <c r="BM554" s="188"/>
      <c r="BN554" s="188"/>
      <c r="BO554" s="188"/>
      <c r="BP554" s="188"/>
      <c r="BQ554" s="188"/>
      <c r="BR554" s="188"/>
      <c r="BS554" s="188"/>
      <c r="BT554" s="188"/>
      <c r="BU554" s="188"/>
      <c r="BV554" s="188"/>
    </row>
    <row r="555" spans="1:74" s="189" customFormat="1" ht="28.5" x14ac:dyDescent="0.2">
      <c r="A555" s="97" t="s">
        <v>2827</v>
      </c>
      <c r="B555" s="98" t="s">
        <v>2828</v>
      </c>
      <c r="C555" s="118"/>
      <c r="D555" s="118"/>
      <c r="E555" s="118"/>
      <c r="F555" s="118"/>
      <c r="G555" s="118"/>
      <c r="H555" s="118"/>
      <c r="I555" s="118"/>
      <c r="J555" s="118"/>
      <c r="K555" s="118"/>
      <c r="L555" s="118"/>
      <c r="M555" s="118">
        <v>25000000</v>
      </c>
      <c r="N555" s="118"/>
      <c r="O555" s="131">
        <f t="shared" si="217"/>
        <v>25000000</v>
      </c>
      <c r="P555" s="188"/>
      <c r="Q555" s="188"/>
      <c r="R555" s="188"/>
      <c r="S555" s="188"/>
      <c r="T555" s="188"/>
      <c r="U555" s="188"/>
      <c r="V555" s="188"/>
      <c r="W555" s="188"/>
      <c r="X555" s="188"/>
      <c r="Y555" s="188"/>
      <c r="Z555" s="188"/>
      <c r="AA555" s="188"/>
      <c r="AB555" s="188"/>
      <c r="AC555" s="188"/>
      <c r="AD555" s="188"/>
      <c r="AE555" s="188"/>
      <c r="AF555" s="188"/>
      <c r="AG555" s="188"/>
      <c r="AH555" s="188"/>
      <c r="AI555" s="188"/>
      <c r="AJ555" s="188"/>
      <c r="AK555" s="188"/>
      <c r="AL555" s="188"/>
      <c r="AM555" s="188"/>
      <c r="AN555" s="188"/>
      <c r="AO555" s="188"/>
      <c r="AP555" s="188"/>
      <c r="AQ555" s="188"/>
      <c r="AR555" s="188"/>
      <c r="AS555" s="188"/>
      <c r="AT555" s="188"/>
      <c r="AU555" s="188"/>
      <c r="AV555" s="188"/>
      <c r="AW555" s="188"/>
      <c r="AX555" s="188"/>
      <c r="AY555" s="188"/>
      <c r="AZ555" s="188"/>
      <c r="BA555" s="188"/>
      <c r="BB555" s="188"/>
      <c r="BC555" s="188"/>
      <c r="BD555" s="188"/>
      <c r="BE555" s="188"/>
      <c r="BF555" s="188"/>
      <c r="BG555" s="188"/>
      <c r="BH555" s="188"/>
      <c r="BI555" s="188"/>
      <c r="BJ555" s="188"/>
      <c r="BK555" s="188"/>
      <c r="BL555" s="188"/>
      <c r="BM555" s="188"/>
      <c r="BN555" s="188"/>
      <c r="BO555" s="188"/>
      <c r="BP555" s="188"/>
      <c r="BQ555" s="188"/>
      <c r="BR555" s="188"/>
      <c r="BS555" s="188"/>
      <c r="BT555" s="188"/>
      <c r="BU555" s="188"/>
      <c r="BV555" s="188"/>
    </row>
    <row r="556" spans="1:74" s="189" customFormat="1" ht="31.5" x14ac:dyDescent="0.2">
      <c r="A556" s="110" t="s">
        <v>3015</v>
      </c>
      <c r="B556" s="106" t="s">
        <v>3016</v>
      </c>
      <c r="C556" s="376">
        <f>SUM(C557:C558)</f>
        <v>0</v>
      </c>
      <c r="D556" s="376">
        <f t="shared" ref="D556:N556" si="271">SUM(D557:D558)</f>
        <v>0</v>
      </c>
      <c r="E556" s="376">
        <f t="shared" si="271"/>
        <v>0</v>
      </c>
      <c r="F556" s="376">
        <f t="shared" si="271"/>
        <v>0</v>
      </c>
      <c r="G556" s="376">
        <f t="shared" si="271"/>
        <v>0</v>
      </c>
      <c r="H556" s="376">
        <f t="shared" si="271"/>
        <v>0</v>
      </c>
      <c r="I556" s="376">
        <f t="shared" si="271"/>
        <v>0</v>
      </c>
      <c r="J556" s="376">
        <f t="shared" si="271"/>
        <v>0</v>
      </c>
      <c r="K556" s="376">
        <f t="shared" si="271"/>
        <v>0</v>
      </c>
      <c r="L556" s="376">
        <f t="shared" si="271"/>
        <v>0</v>
      </c>
      <c r="M556" s="376">
        <f t="shared" si="271"/>
        <v>20000000</v>
      </c>
      <c r="N556" s="376">
        <f t="shared" si="271"/>
        <v>0</v>
      </c>
      <c r="O556" s="131">
        <f t="shared" si="217"/>
        <v>20000000</v>
      </c>
      <c r="P556" s="188"/>
      <c r="Q556" s="188"/>
      <c r="R556" s="188"/>
      <c r="S556" s="188"/>
      <c r="T556" s="188"/>
      <c r="U556" s="188"/>
      <c r="V556" s="188"/>
      <c r="W556" s="188"/>
      <c r="X556" s="188"/>
      <c r="Y556" s="188"/>
      <c r="Z556" s="188"/>
      <c r="AA556" s="188"/>
      <c r="AB556" s="188"/>
      <c r="AC556" s="188"/>
      <c r="AD556" s="188"/>
      <c r="AE556" s="188"/>
      <c r="AF556" s="188"/>
      <c r="AG556" s="188"/>
      <c r="AH556" s="188"/>
      <c r="AI556" s="188"/>
      <c r="AJ556" s="188"/>
      <c r="AK556" s="188"/>
      <c r="AL556" s="188"/>
      <c r="AM556" s="188"/>
      <c r="AN556" s="188"/>
      <c r="AO556" s="188"/>
      <c r="AP556" s="188"/>
      <c r="AQ556" s="188"/>
      <c r="AR556" s="188"/>
      <c r="AS556" s="188"/>
      <c r="AT556" s="188"/>
      <c r="AU556" s="188"/>
      <c r="AV556" s="188"/>
      <c r="AW556" s="188"/>
      <c r="AX556" s="188"/>
      <c r="AY556" s="188"/>
      <c r="AZ556" s="188"/>
      <c r="BA556" s="188"/>
      <c r="BB556" s="188"/>
      <c r="BC556" s="188"/>
      <c r="BD556" s="188"/>
      <c r="BE556" s="188"/>
      <c r="BF556" s="188"/>
      <c r="BG556" s="188"/>
      <c r="BH556" s="188"/>
      <c r="BI556" s="188"/>
      <c r="BJ556" s="188"/>
      <c r="BK556" s="188"/>
      <c r="BL556" s="188"/>
      <c r="BM556" s="188"/>
      <c r="BN556" s="188"/>
      <c r="BO556" s="188"/>
      <c r="BP556" s="188"/>
      <c r="BQ556" s="188"/>
      <c r="BR556" s="188"/>
      <c r="BS556" s="188"/>
      <c r="BT556" s="188"/>
      <c r="BU556" s="188"/>
      <c r="BV556" s="188"/>
    </row>
    <row r="557" spans="1:74" s="189" customFormat="1" ht="28.5" x14ac:dyDescent="0.2">
      <c r="A557" s="97" t="s">
        <v>2829</v>
      </c>
      <c r="B557" s="98" t="s">
        <v>2830</v>
      </c>
      <c r="C557" s="118"/>
      <c r="D557" s="118"/>
      <c r="E557" s="118"/>
      <c r="F557" s="118"/>
      <c r="G557" s="118"/>
      <c r="H557" s="118"/>
      <c r="I557" s="118"/>
      <c r="J557" s="118"/>
      <c r="K557" s="118"/>
      <c r="L557" s="118"/>
      <c r="M557" s="118">
        <v>1000000</v>
      </c>
      <c r="N557" s="118"/>
      <c r="O557" s="131">
        <f t="shared" si="217"/>
        <v>1000000</v>
      </c>
      <c r="P557" s="188"/>
      <c r="Q557" s="188"/>
      <c r="R557" s="188"/>
      <c r="S557" s="188"/>
      <c r="T557" s="188"/>
      <c r="U557" s="188"/>
      <c r="V557" s="188"/>
      <c r="W557" s="188"/>
      <c r="X557" s="188"/>
      <c r="Y557" s="188"/>
      <c r="Z557" s="188"/>
      <c r="AA557" s="188"/>
      <c r="AB557" s="188"/>
      <c r="AC557" s="188"/>
      <c r="AD557" s="188"/>
      <c r="AE557" s="188"/>
      <c r="AF557" s="188"/>
      <c r="AG557" s="188"/>
      <c r="AH557" s="188"/>
      <c r="AI557" s="188"/>
      <c r="AJ557" s="188"/>
      <c r="AK557" s="188"/>
      <c r="AL557" s="188"/>
      <c r="AM557" s="188"/>
      <c r="AN557" s="188"/>
      <c r="AO557" s="188"/>
      <c r="AP557" s="188"/>
      <c r="AQ557" s="188"/>
      <c r="AR557" s="188"/>
      <c r="AS557" s="188"/>
      <c r="AT557" s="188"/>
      <c r="AU557" s="188"/>
      <c r="AV557" s="188"/>
      <c r="AW557" s="188"/>
      <c r="AX557" s="188"/>
      <c r="AY557" s="188"/>
      <c r="AZ557" s="188"/>
      <c r="BA557" s="188"/>
      <c r="BB557" s="188"/>
      <c r="BC557" s="188"/>
      <c r="BD557" s="188"/>
      <c r="BE557" s="188"/>
      <c r="BF557" s="188"/>
      <c r="BG557" s="188"/>
      <c r="BH557" s="188"/>
      <c r="BI557" s="188"/>
      <c r="BJ557" s="188"/>
      <c r="BK557" s="188"/>
      <c r="BL557" s="188"/>
      <c r="BM557" s="188"/>
      <c r="BN557" s="188"/>
      <c r="BO557" s="188"/>
      <c r="BP557" s="188"/>
      <c r="BQ557" s="188"/>
      <c r="BR557" s="188"/>
      <c r="BS557" s="188"/>
      <c r="BT557" s="188"/>
      <c r="BU557" s="188"/>
      <c r="BV557" s="188"/>
    </row>
    <row r="558" spans="1:74" s="189" customFormat="1" ht="28.5" x14ac:dyDescent="0.2">
      <c r="A558" s="97" t="s">
        <v>2831</v>
      </c>
      <c r="B558" s="98" t="s">
        <v>2832</v>
      </c>
      <c r="C558" s="118"/>
      <c r="D558" s="118"/>
      <c r="E558" s="118"/>
      <c r="F558" s="118"/>
      <c r="G558" s="118"/>
      <c r="H558" s="118"/>
      <c r="I558" s="118"/>
      <c r="J558" s="118"/>
      <c r="K558" s="118"/>
      <c r="L558" s="118"/>
      <c r="M558" s="118">
        <v>19000000</v>
      </c>
      <c r="N558" s="118"/>
      <c r="O558" s="131">
        <f t="shared" si="217"/>
        <v>19000000</v>
      </c>
      <c r="P558" s="188"/>
      <c r="Q558" s="188"/>
      <c r="R558" s="188"/>
      <c r="S558" s="188"/>
      <c r="T558" s="188"/>
      <c r="U558" s="188"/>
      <c r="V558" s="188"/>
      <c r="W558" s="188"/>
      <c r="X558" s="188"/>
      <c r="Y558" s="188"/>
      <c r="Z558" s="188"/>
      <c r="AA558" s="188"/>
      <c r="AB558" s="188"/>
      <c r="AC558" s="188"/>
      <c r="AD558" s="188"/>
      <c r="AE558" s="188"/>
      <c r="AF558" s="188"/>
      <c r="AG558" s="188"/>
      <c r="AH558" s="188"/>
      <c r="AI558" s="188"/>
      <c r="AJ558" s="188"/>
      <c r="AK558" s="188"/>
      <c r="AL558" s="188"/>
      <c r="AM558" s="188"/>
      <c r="AN558" s="188"/>
      <c r="AO558" s="188"/>
      <c r="AP558" s="188"/>
      <c r="AQ558" s="188"/>
      <c r="AR558" s="188"/>
      <c r="AS558" s="188"/>
      <c r="AT558" s="188"/>
      <c r="AU558" s="188"/>
      <c r="AV558" s="188"/>
      <c r="AW558" s="188"/>
      <c r="AX558" s="188"/>
      <c r="AY558" s="188"/>
      <c r="AZ558" s="188"/>
      <c r="BA558" s="188"/>
      <c r="BB558" s="188"/>
      <c r="BC558" s="188"/>
      <c r="BD558" s="188"/>
      <c r="BE558" s="188"/>
      <c r="BF558" s="188"/>
      <c r="BG558" s="188"/>
      <c r="BH558" s="188"/>
      <c r="BI558" s="188"/>
      <c r="BJ558" s="188"/>
      <c r="BK558" s="188"/>
      <c r="BL558" s="188"/>
      <c r="BM558" s="188"/>
      <c r="BN558" s="188"/>
      <c r="BO558" s="188"/>
      <c r="BP558" s="188"/>
      <c r="BQ558" s="188"/>
      <c r="BR558" s="188"/>
      <c r="BS558" s="188"/>
      <c r="BT558" s="188"/>
      <c r="BU558" s="188"/>
      <c r="BV558" s="188"/>
    </row>
    <row r="559" spans="1:74" s="189" customFormat="1" ht="31.5" x14ac:dyDescent="0.2">
      <c r="A559" s="110" t="s">
        <v>3017</v>
      </c>
      <c r="B559" s="106" t="s">
        <v>3018</v>
      </c>
      <c r="C559" s="376">
        <f>SUM(C560)</f>
        <v>0</v>
      </c>
      <c r="D559" s="376">
        <f t="shared" ref="D559:N559" si="272">SUM(D560)</f>
        <v>0</v>
      </c>
      <c r="E559" s="376">
        <f t="shared" si="272"/>
        <v>0</v>
      </c>
      <c r="F559" s="376">
        <f t="shared" si="272"/>
        <v>0</v>
      </c>
      <c r="G559" s="376">
        <f t="shared" si="272"/>
        <v>0</v>
      </c>
      <c r="H559" s="376">
        <f t="shared" si="272"/>
        <v>0</v>
      </c>
      <c r="I559" s="376">
        <f t="shared" si="272"/>
        <v>0</v>
      </c>
      <c r="J559" s="376">
        <f t="shared" si="272"/>
        <v>0</v>
      </c>
      <c r="K559" s="376">
        <f t="shared" si="272"/>
        <v>0</v>
      </c>
      <c r="L559" s="376">
        <f t="shared" si="272"/>
        <v>0</v>
      </c>
      <c r="M559" s="376">
        <f t="shared" si="272"/>
        <v>8255860</v>
      </c>
      <c r="N559" s="376">
        <f t="shared" si="272"/>
        <v>0</v>
      </c>
      <c r="O559" s="131">
        <f t="shared" si="217"/>
        <v>8255860</v>
      </c>
      <c r="P559" s="188"/>
      <c r="Q559" s="188"/>
      <c r="R559" s="188"/>
      <c r="S559" s="188"/>
      <c r="T559" s="188"/>
      <c r="U559" s="188"/>
      <c r="V559" s="188"/>
      <c r="W559" s="188"/>
      <c r="X559" s="188"/>
      <c r="Y559" s="188"/>
      <c r="Z559" s="188"/>
      <c r="AA559" s="188"/>
      <c r="AB559" s="188"/>
      <c r="AC559" s="188"/>
      <c r="AD559" s="188"/>
      <c r="AE559" s="188"/>
      <c r="AF559" s="188"/>
      <c r="AG559" s="188"/>
      <c r="AH559" s="188"/>
      <c r="AI559" s="188"/>
      <c r="AJ559" s="188"/>
      <c r="AK559" s="188"/>
      <c r="AL559" s="188"/>
      <c r="AM559" s="188"/>
      <c r="AN559" s="188"/>
      <c r="AO559" s="188"/>
      <c r="AP559" s="188"/>
      <c r="AQ559" s="188"/>
      <c r="AR559" s="188"/>
      <c r="AS559" s="188"/>
      <c r="AT559" s="188"/>
      <c r="AU559" s="188"/>
      <c r="AV559" s="188"/>
      <c r="AW559" s="188"/>
      <c r="AX559" s="188"/>
      <c r="AY559" s="188"/>
      <c r="AZ559" s="188"/>
      <c r="BA559" s="188"/>
      <c r="BB559" s="188"/>
      <c r="BC559" s="188"/>
      <c r="BD559" s="188"/>
      <c r="BE559" s="188"/>
      <c r="BF559" s="188"/>
      <c r="BG559" s="188"/>
      <c r="BH559" s="188"/>
      <c r="BI559" s="188"/>
      <c r="BJ559" s="188"/>
      <c r="BK559" s="188"/>
      <c r="BL559" s="188"/>
      <c r="BM559" s="188"/>
      <c r="BN559" s="188"/>
      <c r="BO559" s="188"/>
      <c r="BP559" s="188"/>
      <c r="BQ559" s="188"/>
      <c r="BR559" s="188"/>
      <c r="BS559" s="188"/>
      <c r="BT559" s="188"/>
      <c r="BU559" s="188"/>
      <c r="BV559" s="188"/>
    </row>
    <row r="560" spans="1:74" s="189" customFormat="1" ht="28.5" x14ac:dyDescent="0.2">
      <c r="A560" s="97" t="s">
        <v>2833</v>
      </c>
      <c r="B560" s="98" t="s">
        <v>2834</v>
      </c>
      <c r="C560" s="118"/>
      <c r="D560" s="118"/>
      <c r="E560" s="118"/>
      <c r="F560" s="118"/>
      <c r="G560" s="118"/>
      <c r="H560" s="118"/>
      <c r="I560" s="118"/>
      <c r="J560" s="118"/>
      <c r="K560" s="118"/>
      <c r="L560" s="118"/>
      <c r="M560" s="118">
        <v>8255860</v>
      </c>
      <c r="N560" s="118"/>
      <c r="O560" s="131">
        <f t="shared" si="217"/>
        <v>8255860</v>
      </c>
      <c r="P560" s="188"/>
      <c r="Q560" s="188"/>
      <c r="R560" s="188"/>
      <c r="S560" s="188"/>
      <c r="T560" s="188"/>
      <c r="U560" s="188"/>
      <c r="V560" s="188"/>
      <c r="W560" s="188"/>
      <c r="X560" s="188"/>
      <c r="Y560" s="188"/>
      <c r="Z560" s="188"/>
      <c r="AA560" s="188"/>
      <c r="AB560" s="188"/>
      <c r="AC560" s="188"/>
      <c r="AD560" s="188"/>
      <c r="AE560" s="188"/>
      <c r="AF560" s="188"/>
      <c r="AG560" s="188"/>
      <c r="AH560" s="188"/>
      <c r="AI560" s="188"/>
      <c r="AJ560" s="188"/>
      <c r="AK560" s="188"/>
      <c r="AL560" s="188"/>
      <c r="AM560" s="188"/>
      <c r="AN560" s="188"/>
      <c r="AO560" s="188"/>
      <c r="AP560" s="188"/>
      <c r="AQ560" s="188"/>
      <c r="AR560" s="188"/>
      <c r="AS560" s="188"/>
      <c r="AT560" s="188"/>
      <c r="AU560" s="188"/>
      <c r="AV560" s="188"/>
      <c r="AW560" s="188"/>
      <c r="AX560" s="188"/>
      <c r="AY560" s="188"/>
      <c r="AZ560" s="188"/>
      <c r="BA560" s="188"/>
      <c r="BB560" s="188"/>
      <c r="BC560" s="188"/>
      <c r="BD560" s="188"/>
      <c r="BE560" s="188"/>
      <c r="BF560" s="188"/>
      <c r="BG560" s="188"/>
      <c r="BH560" s="188"/>
      <c r="BI560" s="188"/>
      <c r="BJ560" s="188"/>
      <c r="BK560" s="188"/>
      <c r="BL560" s="188"/>
      <c r="BM560" s="188"/>
      <c r="BN560" s="188"/>
      <c r="BO560" s="188"/>
      <c r="BP560" s="188"/>
      <c r="BQ560" s="188"/>
      <c r="BR560" s="188"/>
      <c r="BS560" s="188"/>
      <c r="BT560" s="188"/>
      <c r="BU560" s="188"/>
      <c r="BV560" s="188"/>
    </row>
    <row r="561" spans="1:74" s="189" customFormat="1" ht="31.5" x14ac:dyDescent="0.2">
      <c r="A561" s="110" t="s">
        <v>3019</v>
      </c>
      <c r="B561" s="106" t="s">
        <v>3020</v>
      </c>
      <c r="C561" s="376">
        <f>SUM(C562)</f>
        <v>0</v>
      </c>
      <c r="D561" s="376">
        <f t="shared" ref="D561:N561" si="273">SUM(D562)</f>
        <v>0</v>
      </c>
      <c r="E561" s="376">
        <f t="shared" si="273"/>
        <v>0</v>
      </c>
      <c r="F561" s="376">
        <f t="shared" si="273"/>
        <v>0</v>
      </c>
      <c r="G561" s="376">
        <f t="shared" si="273"/>
        <v>0</v>
      </c>
      <c r="H561" s="376">
        <f t="shared" si="273"/>
        <v>0</v>
      </c>
      <c r="I561" s="376">
        <f t="shared" si="273"/>
        <v>0</v>
      </c>
      <c r="J561" s="376">
        <f t="shared" si="273"/>
        <v>0</v>
      </c>
      <c r="K561" s="376">
        <f t="shared" si="273"/>
        <v>0</v>
      </c>
      <c r="L561" s="376">
        <f t="shared" si="273"/>
        <v>0</v>
      </c>
      <c r="M561" s="376">
        <f t="shared" si="273"/>
        <v>8254539</v>
      </c>
      <c r="N561" s="376">
        <f t="shared" si="273"/>
        <v>0</v>
      </c>
      <c r="O561" s="131">
        <f t="shared" si="217"/>
        <v>8254539</v>
      </c>
      <c r="P561" s="188"/>
      <c r="Q561" s="188"/>
      <c r="R561" s="188"/>
      <c r="S561" s="188"/>
      <c r="T561" s="188"/>
      <c r="U561" s="188"/>
      <c r="V561" s="188"/>
      <c r="W561" s="188"/>
      <c r="X561" s="188"/>
      <c r="Y561" s="188"/>
      <c r="Z561" s="188"/>
      <c r="AA561" s="188"/>
      <c r="AB561" s="188"/>
      <c r="AC561" s="188"/>
      <c r="AD561" s="188"/>
      <c r="AE561" s="188"/>
      <c r="AF561" s="188"/>
      <c r="AG561" s="188"/>
      <c r="AH561" s="188"/>
      <c r="AI561" s="188"/>
      <c r="AJ561" s="188"/>
      <c r="AK561" s="188"/>
      <c r="AL561" s="188"/>
      <c r="AM561" s="188"/>
      <c r="AN561" s="188"/>
      <c r="AO561" s="188"/>
      <c r="AP561" s="188"/>
      <c r="AQ561" s="188"/>
      <c r="AR561" s="188"/>
      <c r="AS561" s="188"/>
      <c r="AT561" s="188"/>
      <c r="AU561" s="188"/>
      <c r="AV561" s="188"/>
      <c r="AW561" s="188"/>
      <c r="AX561" s="188"/>
      <c r="AY561" s="188"/>
      <c r="AZ561" s="188"/>
      <c r="BA561" s="188"/>
      <c r="BB561" s="188"/>
      <c r="BC561" s="188"/>
      <c r="BD561" s="188"/>
      <c r="BE561" s="188"/>
      <c r="BF561" s="188"/>
      <c r="BG561" s="188"/>
      <c r="BH561" s="188"/>
      <c r="BI561" s="188"/>
      <c r="BJ561" s="188"/>
      <c r="BK561" s="188"/>
      <c r="BL561" s="188"/>
      <c r="BM561" s="188"/>
      <c r="BN561" s="188"/>
      <c r="BO561" s="188"/>
      <c r="BP561" s="188"/>
      <c r="BQ561" s="188"/>
      <c r="BR561" s="188"/>
      <c r="BS561" s="188"/>
      <c r="BT561" s="188"/>
      <c r="BU561" s="188"/>
      <c r="BV561" s="188"/>
    </row>
    <row r="562" spans="1:74" s="189" customFormat="1" ht="42.75" x14ac:dyDescent="0.2">
      <c r="A562" s="97" t="s">
        <v>2835</v>
      </c>
      <c r="B562" s="98" t="s">
        <v>2836</v>
      </c>
      <c r="C562" s="118"/>
      <c r="D562" s="118"/>
      <c r="E562" s="118"/>
      <c r="F562" s="118"/>
      <c r="G562" s="118"/>
      <c r="H562" s="118"/>
      <c r="I562" s="118"/>
      <c r="J562" s="118"/>
      <c r="K562" s="118"/>
      <c r="L562" s="118"/>
      <c r="M562" s="118">
        <v>8254539</v>
      </c>
      <c r="N562" s="118"/>
      <c r="O562" s="131">
        <f t="shared" si="217"/>
        <v>8254539</v>
      </c>
      <c r="P562" s="188"/>
      <c r="Q562" s="188"/>
      <c r="R562" s="188"/>
      <c r="S562" s="188"/>
      <c r="T562" s="188"/>
      <c r="U562" s="188"/>
      <c r="V562" s="188"/>
      <c r="W562" s="188"/>
      <c r="X562" s="188"/>
      <c r="Y562" s="188"/>
      <c r="Z562" s="188"/>
      <c r="AA562" s="188"/>
      <c r="AB562" s="188"/>
      <c r="AC562" s="188"/>
      <c r="AD562" s="188"/>
      <c r="AE562" s="188"/>
      <c r="AF562" s="188"/>
      <c r="AG562" s="188"/>
      <c r="AH562" s="188"/>
      <c r="AI562" s="188"/>
      <c r="AJ562" s="188"/>
      <c r="AK562" s="188"/>
      <c r="AL562" s="188"/>
      <c r="AM562" s="188"/>
      <c r="AN562" s="188"/>
      <c r="AO562" s="188"/>
      <c r="AP562" s="188"/>
      <c r="AQ562" s="188"/>
      <c r="AR562" s="188"/>
      <c r="AS562" s="188"/>
      <c r="AT562" s="188"/>
      <c r="AU562" s="188"/>
      <c r="AV562" s="188"/>
      <c r="AW562" s="188"/>
      <c r="AX562" s="188"/>
      <c r="AY562" s="188"/>
      <c r="AZ562" s="188"/>
      <c r="BA562" s="188"/>
      <c r="BB562" s="188"/>
      <c r="BC562" s="188"/>
      <c r="BD562" s="188"/>
      <c r="BE562" s="188"/>
      <c r="BF562" s="188"/>
      <c r="BG562" s="188"/>
      <c r="BH562" s="188"/>
      <c r="BI562" s="188"/>
      <c r="BJ562" s="188"/>
      <c r="BK562" s="188"/>
      <c r="BL562" s="188"/>
      <c r="BM562" s="188"/>
      <c r="BN562" s="188"/>
      <c r="BO562" s="188"/>
      <c r="BP562" s="188"/>
      <c r="BQ562" s="188"/>
      <c r="BR562" s="188"/>
      <c r="BS562" s="188"/>
      <c r="BT562" s="188"/>
      <c r="BU562" s="188"/>
      <c r="BV562" s="188"/>
    </row>
    <row r="563" spans="1:74" s="189" customFormat="1" ht="31.5" x14ac:dyDescent="0.2">
      <c r="A563" s="110" t="s">
        <v>3021</v>
      </c>
      <c r="B563" s="106" t="s">
        <v>3022</v>
      </c>
      <c r="C563" s="376">
        <f>SUM(C564)</f>
        <v>0</v>
      </c>
      <c r="D563" s="376">
        <f t="shared" ref="D563:N563" si="274">SUM(D564)</f>
        <v>0</v>
      </c>
      <c r="E563" s="376">
        <f t="shared" si="274"/>
        <v>0</v>
      </c>
      <c r="F563" s="376">
        <f t="shared" si="274"/>
        <v>0</v>
      </c>
      <c r="G563" s="376">
        <f t="shared" si="274"/>
        <v>0</v>
      </c>
      <c r="H563" s="376">
        <f t="shared" si="274"/>
        <v>0</v>
      </c>
      <c r="I563" s="376">
        <f t="shared" si="274"/>
        <v>0</v>
      </c>
      <c r="J563" s="376">
        <f t="shared" si="274"/>
        <v>0</v>
      </c>
      <c r="K563" s="376">
        <f t="shared" si="274"/>
        <v>0</v>
      </c>
      <c r="L563" s="376">
        <f t="shared" si="274"/>
        <v>0</v>
      </c>
      <c r="M563" s="376">
        <f t="shared" si="274"/>
        <v>12861283</v>
      </c>
      <c r="N563" s="376">
        <f t="shared" si="274"/>
        <v>0</v>
      </c>
      <c r="O563" s="131">
        <f t="shared" si="217"/>
        <v>12861283</v>
      </c>
      <c r="P563" s="188"/>
      <c r="Q563" s="188"/>
      <c r="R563" s="188"/>
      <c r="S563" s="188"/>
      <c r="T563" s="188"/>
      <c r="U563" s="188"/>
      <c r="V563" s="188"/>
      <c r="W563" s="188"/>
      <c r="X563" s="188"/>
      <c r="Y563" s="188"/>
      <c r="Z563" s="188"/>
      <c r="AA563" s="188"/>
      <c r="AB563" s="188"/>
      <c r="AC563" s="188"/>
      <c r="AD563" s="188"/>
      <c r="AE563" s="188"/>
      <c r="AF563" s="188"/>
      <c r="AG563" s="188"/>
      <c r="AH563" s="188"/>
      <c r="AI563" s="188"/>
      <c r="AJ563" s="188"/>
      <c r="AK563" s="188"/>
      <c r="AL563" s="188"/>
      <c r="AM563" s="188"/>
      <c r="AN563" s="188"/>
      <c r="AO563" s="188"/>
      <c r="AP563" s="188"/>
      <c r="AQ563" s="188"/>
      <c r="AR563" s="188"/>
      <c r="AS563" s="188"/>
      <c r="AT563" s="188"/>
      <c r="AU563" s="188"/>
      <c r="AV563" s="188"/>
      <c r="AW563" s="188"/>
      <c r="AX563" s="188"/>
      <c r="AY563" s="188"/>
      <c r="AZ563" s="188"/>
      <c r="BA563" s="188"/>
      <c r="BB563" s="188"/>
      <c r="BC563" s="188"/>
      <c r="BD563" s="188"/>
      <c r="BE563" s="188"/>
      <c r="BF563" s="188"/>
      <c r="BG563" s="188"/>
      <c r="BH563" s="188"/>
      <c r="BI563" s="188"/>
      <c r="BJ563" s="188"/>
      <c r="BK563" s="188"/>
      <c r="BL563" s="188"/>
      <c r="BM563" s="188"/>
      <c r="BN563" s="188"/>
      <c r="BO563" s="188"/>
      <c r="BP563" s="188"/>
      <c r="BQ563" s="188"/>
      <c r="BR563" s="188"/>
      <c r="BS563" s="188"/>
      <c r="BT563" s="188"/>
      <c r="BU563" s="188"/>
      <c r="BV563" s="188"/>
    </row>
    <row r="564" spans="1:74" s="189" customFormat="1" ht="28.5" x14ac:dyDescent="0.2">
      <c r="A564" s="97" t="s">
        <v>2837</v>
      </c>
      <c r="B564" s="98" t="s">
        <v>2838</v>
      </c>
      <c r="C564" s="118"/>
      <c r="D564" s="118"/>
      <c r="E564" s="118"/>
      <c r="F564" s="118"/>
      <c r="G564" s="118"/>
      <c r="H564" s="118"/>
      <c r="I564" s="118"/>
      <c r="J564" s="118"/>
      <c r="K564" s="118"/>
      <c r="L564" s="118"/>
      <c r="M564" s="118">
        <v>12861283</v>
      </c>
      <c r="N564" s="118"/>
      <c r="O564" s="131">
        <f t="shared" si="217"/>
        <v>12861283</v>
      </c>
      <c r="P564" s="188"/>
      <c r="Q564" s="188"/>
      <c r="R564" s="188"/>
      <c r="S564" s="188"/>
      <c r="T564" s="188"/>
      <c r="U564" s="188"/>
      <c r="V564" s="188"/>
      <c r="W564" s="188"/>
      <c r="X564" s="188"/>
      <c r="Y564" s="188"/>
      <c r="Z564" s="188"/>
      <c r="AA564" s="188"/>
      <c r="AB564" s="188"/>
      <c r="AC564" s="188"/>
      <c r="AD564" s="188"/>
      <c r="AE564" s="188"/>
      <c r="AF564" s="188"/>
      <c r="AG564" s="188"/>
      <c r="AH564" s="188"/>
      <c r="AI564" s="188"/>
      <c r="AJ564" s="188"/>
      <c r="AK564" s="188"/>
      <c r="AL564" s="188"/>
      <c r="AM564" s="188"/>
      <c r="AN564" s="188"/>
      <c r="AO564" s="188"/>
      <c r="AP564" s="188"/>
      <c r="AQ564" s="188"/>
      <c r="AR564" s="188"/>
      <c r="AS564" s="188"/>
      <c r="AT564" s="188"/>
      <c r="AU564" s="188"/>
      <c r="AV564" s="188"/>
      <c r="AW564" s="188"/>
      <c r="AX564" s="188"/>
      <c r="AY564" s="188"/>
      <c r="AZ564" s="188"/>
      <c r="BA564" s="188"/>
      <c r="BB564" s="188"/>
      <c r="BC564" s="188"/>
      <c r="BD564" s="188"/>
      <c r="BE564" s="188"/>
      <c r="BF564" s="188"/>
      <c r="BG564" s="188"/>
      <c r="BH564" s="188"/>
      <c r="BI564" s="188"/>
      <c r="BJ564" s="188"/>
      <c r="BK564" s="188"/>
      <c r="BL564" s="188"/>
      <c r="BM564" s="188"/>
      <c r="BN564" s="188"/>
      <c r="BO564" s="188"/>
      <c r="BP564" s="188"/>
      <c r="BQ564" s="188"/>
      <c r="BR564" s="188"/>
      <c r="BS564" s="188"/>
      <c r="BT564" s="188"/>
      <c r="BU564" s="188"/>
      <c r="BV564" s="188"/>
    </row>
    <row r="565" spans="1:74" s="189" customFormat="1" ht="31.5" x14ac:dyDescent="0.2">
      <c r="A565" s="110" t="s">
        <v>3023</v>
      </c>
      <c r="B565" s="106" t="s">
        <v>3024</v>
      </c>
      <c r="C565" s="376">
        <f>SUM(C566)</f>
        <v>0</v>
      </c>
      <c r="D565" s="376">
        <f t="shared" ref="D565:N565" si="275">SUM(D566)</f>
        <v>0</v>
      </c>
      <c r="E565" s="376">
        <f t="shared" si="275"/>
        <v>0</v>
      </c>
      <c r="F565" s="376">
        <f t="shared" si="275"/>
        <v>0</v>
      </c>
      <c r="G565" s="376">
        <f t="shared" si="275"/>
        <v>0</v>
      </c>
      <c r="H565" s="376">
        <f t="shared" si="275"/>
        <v>0</v>
      </c>
      <c r="I565" s="376">
        <f t="shared" si="275"/>
        <v>0</v>
      </c>
      <c r="J565" s="376">
        <f t="shared" si="275"/>
        <v>0</v>
      </c>
      <c r="K565" s="376">
        <f t="shared" si="275"/>
        <v>0</v>
      </c>
      <c r="L565" s="376">
        <f t="shared" si="275"/>
        <v>0</v>
      </c>
      <c r="M565" s="376">
        <f t="shared" si="275"/>
        <v>9742416.1999999993</v>
      </c>
      <c r="N565" s="376">
        <f t="shared" si="275"/>
        <v>0</v>
      </c>
      <c r="O565" s="131">
        <f t="shared" si="217"/>
        <v>9742416.1999999993</v>
      </c>
      <c r="P565" s="188"/>
      <c r="Q565" s="188"/>
      <c r="R565" s="188"/>
      <c r="S565" s="188"/>
      <c r="T565" s="188"/>
      <c r="U565" s="188"/>
      <c r="V565" s="188"/>
      <c r="W565" s="188"/>
      <c r="X565" s="188"/>
      <c r="Y565" s="188"/>
      <c r="Z565" s="188"/>
      <c r="AA565" s="188"/>
      <c r="AB565" s="188"/>
      <c r="AC565" s="188"/>
      <c r="AD565" s="188"/>
      <c r="AE565" s="188"/>
      <c r="AF565" s="188"/>
      <c r="AG565" s="188"/>
      <c r="AH565" s="188"/>
      <c r="AI565" s="188"/>
      <c r="AJ565" s="188"/>
      <c r="AK565" s="188"/>
      <c r="AL565" s="188"/>
      <c r="AM565" s="188"/>
      <c r="AN565" s="188"/>
      <c r="AO565" s="188"/>
      <c r="AP565" s="188"/>
      <c r="AQ565" s="188"/>
      <c r="AR565" s="188"/>
      <c r="AS565" s="188"/>
      <c r="AT565" s="188"/>
      <c r="AU565" s="188"/>
      <c r="AV565" s="188"/>
      <c r="AW565" s="188"/>
      <c r="AX565" s="188"/>
      <c r="AY565" s="188"/>
      <c r="AZ565" s="188"/>
      <c r="BA565" s="188"/>
      <c r="BB565" s="188"/>
      <c r="BC565" s="188"/>
      <c r="BD565" s="188"/>
      <c r="BE565" s="188"/>
      <c r="BF565" s="188"/>
      <c r="BG565" s="188"/>
      <c r="BH565" s="188"/>
      <c r="BI565" s="188"/>
      <c r="BJ565" s="188"/>
      <c r="BK565" s="188"/>
      <c r="BL565" s="188"/>
      <c r="BM565" s="188"/>
      <c r="BN565" s="188"/>
      <c r="BO565" s="188"/>
      <c r="BP565" s="188"/>
      <c r="BQ565" s="188"/>
      <c r="BR565" s="188"/>
      <c r="BS565" s="188"/>
      <c r="BT565" s="188"/>
      <c r="BU565" s="188"/>
      <c r="BV565" s="188"/>
    </row>
    <row r="566" spans="1:74" s="189" customFormat="1" ht="28.5" x14ac:dyDescent="0.2">
      <c r="A566" s="97" t="s">
        <v>2839</v>
      </c>
      <c r="B566" s="98" t="s">
        <v>2840</v>
      </c>
      <c r="C566" s="118"/>
      <c r="D566" s="118"/>
      <c r="E566" s="118"/>
      <c r="F566" s="118"/>
      <c r="G566" s="118"/>
      <c r="H566" s="118"/>
      <c r="I566" s="118"/>
      <c r="J566" s="118"/>
      <c r="K566" s="118"/>
      <c r="L566" s="118"/>
      <c r="M566" s="118">
        <v>9742416.1999999993</v>
      </c>
      <c r="N566" s="118"/>
      <c r="O566" s="131">
        <f t="shared" si="217"/>
        <v>9742416.1999999993</v>
      </c>
      <c r="P566" s="188"/>
      <c r="Q566" s="188"/>
      <c r="R566" s="188"/>
      <c r="S566" s="188"/>
      <c r="T566" s="188"/>
      <c r="U566" s="188"/>
      <c r="V566" s="188"/>
      <c r="W566" s="188"/>
      <c r="X566" s="188"/>
      <c r="Y566" s="188"/>
      <c r="Z566" s="188"/>
      <c r="AA566" s="188"/>
      <c r="AB566" s="188"/>
      <c r="AC566" s="188"/>
      <c r="AD566" s="188"/>
      <c r="AE566" s="188"/>
      <c r="AF566" s="188"/>
      <c r="AG566" s="188"/>
      <c r="AH566" s="188"/>
      <c r="AI566" s="188"/>
      <c r="AJ566" s="188"/>
      <c r="AK566" s="188"/>
      <c r="AL566" s="188"/>
      <c r="AM566" s="188"/>
      <c r="AN566" s="188"/>
      <c r="AO566" s="188"/>
      <c r="AP566" s="188"/>
      <c r="AQ566" s="188"/>
      <c r="AR566" s="188"/>
      <c r="AS566" s="188"/>
      <c r="AT566" s="188"/>
      <c r="AU566" s="188"/>
      <c r="AV566" s="188"/>
      <c r="AW566" s="188"/>
      <c r="AX566" s="188"/>
      <c r="AY566" s="188"/>
      <c r="AZ566" s="188"/>
      <c r="BA566" s="188"/>
      <c r="BB566" s="188"/>
      <c r="BC566" s="188"/>
      <c r="BD566" s="188"/>
      <c r="BE566" s="188"/>
      <c r="BF566" s="188"/>
      <c r="BG566" s="188"/>
      <c r="BH566" s="188"/>
      <c r="BI566" s="188"/>
      <c r="BJ566" s="188"/>
      <c r="BK566" s="188"/>
      <c r="BL566" s="188"/>
      <c r="BM566" s="188"/>
      <c r="BN566" s="188"/>
      <c r="BO566" s="188"/>
      <c r="BP566" s="188"/>
      <c r="BQ566" s="188"/>
      <c r="BR566" s="188"/>
      <c r="BS566" s="188"/>
      <c r="BT566" s="188"/>
      <c r="BU566" s="188"/>
      <c r="BV566" s="188"/>
    </row>
    <row r="567" spans="1:74" s="189" customFormat="1" ht="31.5" x14ac:dyDescent="0.2">
      <c r="A567" s="110" t="s">
        <v>3025</v>
      </c>
      <c r="B567" s="106" t="s">
        <v>3026</v>
      </c>
      <c r="C567" s="376">
        <f>SUM(C568:C569)</f>
        <v>0</v>
      </c>
      <c r="D567" s="376">
        <f t="shared" ref="D567:N567" si="276">SUM(D568:D569)</f>
        <v>0</v>
      </c>
      <c r="E567" s="376">
        <f t="shared" si="276"/>
        <v>0</v>
      </c>
      <c r="F567" s="376">
        <f t="shared" si="276"/>
        <v>0</v>
      </c>
      <c r="G567" s="376">
        <f t="shared" si="276"/>
        <v>0</v>
      </c>
      <c r="H567" s="376">
        <f t="shared" si="276"/>
        <v>0</v>
      </c>
      <c r="I567" s="376">
        <f t="shared" si="276"/>
        <v>0</v>
      </c>
      <c r="J567" s="376">
        <f t="shared" si="276"/>
        <v>0</v>
      </c>
      <c r="K567" s="376">
        <f t="shared" si="276"/>
        <v>0</v>
      </c>
      <c r="L567" s="376">
        <f t="shared" si="276"/>
        <v>0</v>
      </c>
      <c r="M567" s="376">
        <f t="shared" si="276"/>
        <v>82743123</v>
      </c>
      <c r="N567" s="376">
        <f t="shared" si="276"/>
        <v>0</v>
      </c>
      <c r="O567" s="131">
        <f t="shared" si="217"/>
        <v>82743123</v>
      </c>
      <c r="P567" s="188"/>
      <c r="Q567" s="188"/>
      <c r="R567" s="188"/>
      <c r="S567" s="188"/>
      <c r="T567" s="188"/>
      <c r="U567" s="188"/>
      <c r="V567" s="188"/>
      <c r="W567" s="188"/>
      <c r="X567" s="188"/>
      <c r="Y567" s="188"/>
      <c r="Z567" s="188"/>
      <c r="AA567" s="188"/>
      <c r="AB567" s="188"/>
      <c r="AC567" s="188"/>
      <c r="AD567" s="188"/>
      <c r="AE567" s="188"/>
      <c r="AF567" s="188"/>
      <c r="AG567" s="188"/>
      <c r="AH567" s="188"/>
      <c r="AI567" s="188"/>
      <c r="AJ567" s="188"/>
      <c r="AK567" s="188"/>
      <c r="AL567" s="188"/>
      <c r="AM567" s="188"/>
      <c r="AN567" s="188"/>
      <c r="AO567" s="188"/>
      <c r="AP567" s="188"/>
      <c r="AQ567" s="188"/>
      <c r="AR567" s="188"/>
      <c r="AS567" s="188"/>
      <c r="AT567" s="188"/>
      <c r="AU567" s="188"/>
      <c r="AV567" s="188"/>
      <c r="AW567" s="188"/>
      <c r="AX567" s="188"/>
      <c r="AY567" s="188"/>
      <c r="AZ567" s="188"/>
      <c r="BA567" s="188"/>
      <c r="BB567" s="188"/>
      <c r="BC567" s="188"/>
      <c r="BD567" s="188"/>
      <c r="BE567" s="188"/>
      <c r="BF567" s="188"/>
      <c r="BG567" s="188"/>
      <c r="BH567" s="188"/>
      <c r="BI567" s="188"/>
      <c r="BJ567" s="188"/>
      <c r="BK567" s="188"/>
      <c r="BL567" s="188"/>
      <c r="BM567" s="188"/>
      <c r="BN567" s="188"/>
      <c r="BO567" s="188"/>
      <c r="BP567" s="188"/>
      <c r="BQ567" s="188"/>
      <c r="BR567" s="188"/>
      <c r="BS567" s="188"/>
      <c r="BT567" s="188"/>
      <c r="BU567" s="188"/>
      <c r="BV567" s="188"/>
    </row>
    <row r="568" spans="1:74" s="189" customFormat="1" ht="28.5" x14ac:dyDescent="0.2">
      <c r="A568" s="97" t="s">
        <v>2841</v>
      </c>
      <c r="B568" s="98" t="s">
        <v>2842</v>
      </c>
      <c r="C568" s="118"/>
      <c r="D568" s="118"/>
      <c r="E568" s="118"/>
      <c r="F568" s="118"/>
      <c r="G568" s="118"/>
      <c r="H568" s="118"/>
      <c r="I568" s="118"/>
      <c r="J568" s="118"/>
      <c r="K568" s="118"/>
      <c r="L568" s="118"/>
      <c r="M568" s="118">
        <v>71459352</v>
      </c>
      <c r="N568" s="118"/>
      <c r="O568" s="131">
        <f t="shared" si="217"/>
        <v>71459352</v>
      </c>
      <c r="P568" s="188"/>
      <c r="Q568" s="188"/>
      <c r="R568" s="188"/>
      <c r="S568" s="188"/>
      <c r="T568" s="188"/>
      <c r="U568" s="188"/>
      <c r="V568" s="188"/>
      <c r="W568" s="188"/>
      <c r="X568" s="188"/>
      <c r="Y568" s="188"/>
      <c r="Z568" s="188"/>
      <c r="AA568" s="188"/>
      <c r="AB568" s="188"/>
      <c r="AC568" s="188"/>
      <c r="AD568" s="188"/>
      <c r="AE568" s="188"/>
      <c r="AF568" s="188"/>
      <c r="AG568" s="188"/>
      <c r="AH568" s="188"/>
      <c r="AI568" s="188"/>
      <c r="AJ568" s="188"/>
      <c r="AK568" s="188"/>
      <c r="AL568" s="188"/>
      <c r="AM568" s="188"/>
      <c r="AN568" s="188"/>
      <c r="AO568" s="188"/>
      <c r="AP568" s="188"/>
      <c r="AQ568" s="188"/>
      <c r="AR568" s="188"/>
      <c r="AS568" s="188"/>
      <c r="AT568" s="188"/>
      <c r="AU568" s="188"/>
      <c r="AV568" s="188"/>
      <c r="AW568" s="188"/>
      <c r="AX568" s="188"/>
      <c r="AY568" s="188"/>
      <c r="AZ568" s="188"/>
      <c r="BA568" s="188"/>
      <c r="BB568" s="188"/>
      <c r="BC568" s="188"/>
      <c r="BD568" s="188"/>
      <c r="BE568" s="188"/>
      <c r="BF568" s="188"/>
      <c r="BG568" s="188"/>
      <c r="BH568" s="188"/>
      <c r="BI568" s="188"/>
      <c r="BJ568" s="188"/>
      <c r="BK568" s="188"/>
      <c r="BL568" s="188"/>
      <c r="BM568" s="188"/>
      <c r="BN568" s="188"/>
      <c r="BO568" s="188"/>
      <c r="BP568" s="188"/>
      <c r="BQ568" s="188"/>
      <c r="BR568" s="188"/>
      <c r="BS568" s="188"/>
      <c r="BT568" s="188"/>
      <c r="BU568" s="188"/>
      <c r="BV568" s="188"/>
    </row>
    <row r="569" spans="1:74" s="189" customFormat="1" ht="42.75" x14ac:dyDescent="0.2">
      <c r="A569" s="97" t="s">
        <v>2843</v>
      </c>
      <c r="B569" s="98" t="s">
        <v>2844</v>
      </c>
      <c r="C569" s="118"/>
      <c r="D569" s="118"/>
      <c r="E569" s="118"/>
      <c r="F569" s="118"/>
      <c r="G569" s="118"/>
      <c r="H569" s="118"/>
      <c r="I569" s="118"/>
      <c r="J569" s="118"/>
      <c r="K569" s="118"/>
      <c r="L569" s="118"/>
      <c r="M569" s="118">
        <v>11283771</v>
      </c>
      <c r="N569" s="118"/>
      <c r="O569" s="131">
        <f t="shared" si="217"/>
        <v>11283771</v>
      </c>
      <c r="P569" s="188"/>
      <c r="Q569" s="188"/>
      <c r="R569" s="188"/>
      <c r="S569" s="188"/>
      <c r="T569" s="188"/>
      <c r="U569" s="188"/>
      <c r="V569" s="188"/>
      <c r="W569" s="188"/>
      <c r="X569" s="188"/>
      <c r="Y569" s="188"/>
      <c r="Z569" s="188"/>
      <c r="AA569" s="188"/>
      <c r="AB569" s="188"/>
      <c r="AC569" s="188"/>
      <c r="AD569" s="188"/>
      <c r="AE569" s="188"/>
      <c r="AF569" s="188"/>
      <c r="AG569" s="188"/>
      <c r="AH569" s="188"/>
      <c r="AI569" s="188"/>
      <c r="AJ569" s="188"/>
      <c r="AK569" s="188"/>
      <c r="AL569" s="188"/>
      <c r="AM569" s="188"/>
      <c r="AN569" s="188"/>
      <c r="AO569" s="188"/>
      <c r="AP569" s="188"/>
      <c r="AQ569" s="188"/>
      <c r="AR569" s="188"/>
      <c r="AS569" s="188"/>
      <c r="AT569" s="188"/>
      <c r="AU569" s="188"/>
      <c r="AV569" s="188"/>
      <c r="AW569" s="188"/>
      <c r="AX569" s="188"/>
      <c r="AY569" s="188"/>
      <c r="AZ569" s="188"/>
      <c r="BA569" s="188"/>
      <c r="BB569" s="188"/>
      <c r="BC569" s="188"/>
      <c r="BD569" s="188"/>
      <c r="BE569" s="188"/>
      <c r="BF569" s="188"/>
      <c r="BG569" s="188"/>
      <c r="BH569" s="188"/>
      <c r="BI569" s="188"/>
      <c r="BJ569" s="188"/>
      <c r="BK569" s="188"/>
      <c r="BL569" s="188"/>
      <c r="BM569" s="188"/>
      <c r="BN569" s="188"/>
      <c r="BO569" s="188"/>
      <c r="BP569" s="188"/>
      <c r="BQ569" s="188"/>
      <c r="BR569" s="188"/>
      <c r="BS569" s="188"/>
      <c r="BT569" s="188"/>
      <c r="BU569" s="188"/>
      <c r="BV569" s="188"/>
    </row>
    <row r="570" spans="1:74" s="189" customFormat="1" ht="31.5" x14ac:dyDescent="0.2">
      <c r="A570" s="110" t="s">
        <v>3027</v>
      </c>
      <c r="B570" s="106" t="s">
        <v>3028</v>
      </c>
      <c r="C570" s="376">
        <f>SUM(C571:C572)</f>
        <v>0</v>
      </c>
      <c r="D570" s="376">
        <f t="shared" ref="D570:N570" si="277">SUM(D571:D572)</f>
        <v>0</v>
      </c>
      <c r="E570" s="376">
        <f t="shared" si="277"/>
        <v>0</v>
      </c>
      <c r="F570" s="376">
        <f t="shared" si="277"/>
        <v>0</v>
      </c>
      <c r="G570" s="376">
        <f t="shared" si="277"/>
        <v>0</v>
      </c>
      <c r="H570" s="376">
        <f t="shared" si="277"/>
        <v>0</v>
      </c>
      <c r="I570" s="376">
        <f t="shared" si="277"/>
        <v>0</v>
      </c>
      <c r="J570" s="376">
        <f t="shared" si="277"/>
        <v>0</v>
      </c>
      <c r="K570" s="376">
        <f t="shared" si="277"/>
        <v>0</v>
      </c>
      <c r="L570" s="376">
        <f t="shared" si="277"/>
        <v>0</v>
      </c>
      <c r="M570" s="376">
        <f t="shared" si="277"/>
        <v>53578891</v>
      </c>
      <c r="N570" s="376">
        <f t="shared" si="277"/>
        <v>0</v>
      </c>
      <c r="O570" s="131">
        <f t="shared" si="217"/>
        <v>53578891</v>
      </c>
      <c r="P570" s="188"/>
      <c r="Q570" s="188"/>
      <c r="R570" s="188"/>
      <c r="S570" s="188"/>
      <c r="T570" s="188"/>
      <c r="U570" s="188"/>
      <c r="V570" s="188"/>
      <c r="W570" s="188"/>
      <c r="X570" s="188"/>
      <c r="Y570" s="188"/>
      <c r="Z570" s="188"/>
      <c r="AA570" s="188"/>
      <c r="AB570" s="188"/>
      <c r="AC570" s="188"/>
      <c r="AD570" s="188"/>
      <c r="AE570" s="188"/>
      <c r="AF570" s="188"/>
      <c r="AG570" s="188"/>
      <c r="AH570" s="188"/>
      <c r="AI570" s="188"/>
      <c r="AJ570" s="188"/>
      <c r="AK570" s="188"/>
      <c r="AL570" s="188"/>
      <c r="AM570" s="188"/>
      <c r="AN570" s="188"/>
      <c r="AO570" s="188"/>
      <c r="AP570" s="188"/>
      <c r="AQ570" s="188"/>
      <c r="AR570" s="188"/>
      <c r="AS570" s="188"/>
      <c r="AT570" s="188"/>
      <c r="AU570" s="188"/>
      <c r="AV570" s="188"/>
      <c r="AW570" s="188"/>
      <c r="AX570" s="188"/>
      <c r="AY570" s="188"/>
      <c r="AZ570" s="188"/>
      <c r="BA570" s="188"/>
      <c r="BB570" s="188"/>
      <c r="BC570" s="188"/>
      <c r="BD570" s="188"/>
      <c r="BE570" s="188"/>
      <c r="BF570" s="188"/>
      <c r="BG570" s="188"/>
      <c r="BH570" s="188"/>
      <c r="BI570" s="188"/>
      <c r="BJ570" s="188"/>
      <c r="BK570" s="188"/>
      <c r="BL570" s="188"/>
      <c r="BM570" s="188"/>
      <c r="BN570" s="188"/>
      <c r="BO570" s="188"/>
      <c r="BP570" s="188"/>
      <c r="BQ570" s="188"/>
      <c r="BR570" s="188"/>
      <c r="BS570" s="188"/>
      <c r="BT570" s="188"/>
      <c r="BU570" s="188"/>
      <c r="BV570" s="188"/>
    </row>
    <row r="571" spans="1:74" s="189" customFormat="1" ht="28.5" x14ac:dyDescent="0.2">
      <c r="A571" s="97" t="s">
        <v>2845</v>
      </c>
      <c r="B571" s="98" t="s">
        <v>2846</v>
      </c>
      <c r="C571" s="118"/>
      <c r="D571" s="118"/>
      <c r="E571" s="118"/>
      <c r="F571" s="118"/>
      <c r="G571" s="118"/>
      <c r="H571" s="118"/>
      <c r="I571" s="118"/>
      <c r="J571" s="118"/>
      <c r="K571" s="118"/>
      <c r="L571" s="118"/>
      <c r="M571" s="118">
        <v>43755172</v>
      </c>
      <c r="N571" s="118"/>
      <c r="O571" s="131">
        <f t="shared" si="217"/>
        <v>43755172</v>
      </c>
      <c r="P571" s="188"/>
      <c r="Q571" s="188"/>
      <c r="R571" s="188"/>
      <c r="S571" s="188"/>
      <c r="T571" s="188"/>
      <c r="U571" s="188"/>
      <c r="V571" s="188"/>
      <c r="W571" s="188"/>
      <c r="X571" s="188"/>
      <c r="Y571" s="188"/>
      <c r="Z571" s="188"/>
      <c r="AA571" s="188"/>
      <c r="AB571" s="188"/>
      <c r="AC571" s="188"/>
      <c r="AD571" s="188"/>
      <c r="AE571" s="188"/>
      <c r="AF571" s="188"/>
      <c r="AG571" s="188"/>
      <c r="AH571" s="188"/>
      <c r="AI571" s="188"/>
      <c r="AJ571" s="188"/>
      <c r="AK571" s="188"/>
      <c r="AL571" s="188"/>
      <c r="AM571" s="188"/>
      <c r="AN571" s="188"/>
      <c r="AO571" s="188"/>
      <c r="AP571" s="188"/>
      <c r="AQ571" s="188"/>
      <c r="AR571" s="188"/>
      <c r="AS571" s="188"/>
      <c r="AT571" s="188"/>
      <c r="AU571" s="188"/>
      <c r="AV571" s="188"/>
      <c r="AW571" s="188"/>
      <c r="AX571" s="188"/>
      <c r="AY571" s="188"/>
      <c r="AZ571" s="188"/>
      <c r="BA571" s="188"/>
      <c r="BB571" s="188"/>
      <c r="BC571" s="188"/>
      <c r="BD571" s="188"/>
      <c r="BE571" s="188"/>
      <c r="BF571" s="188"/>
      <c r="BG571" s="188"/>
      <c r="BH571" s="188"/>
      <c r="BI571" s="188"/>
      <c r="BJ571" s="188"/>
      <c r="BK571" s="188"/>
      <c r="BL571" s="188"/>
      <c r="BM571" s="188"/>
      <c r="BN571" s="188"/>
      <c r="BO571" s="188"/>
      <c r="BP571" s="188"/>
      <c r="BQ571" s="188"/>
      <c r="BR571" s="188"/>
      <c r="BS571" s="188"/>
      <c r="BT571" s="188"/>
      <c r="BU571" s="188"/>
      <c r="BV571" s="188"/>
    </row>
    <row r="572" spans="1:74" s="189" customFormat="1" ht="42.75" x14ac:dyDescent="0.2">
      <c r="A572" s="97" t="s">
        <v>2847</v>
      </c>
      <c r="B572" s="98" t="s">
        <v>2848</v>
      </c>
      <c r="C572" s="118"/>
      <c r="D572" s="118"/>
      <c r="E572" s="118"/>
      <c r="F572" s="118"/>
      <c r="G572" s="118"/>
      <c r="H572" s="118"/>
      <c r="I572" s="118"/>
      <c r="J572" s="118"/>
      <c r="K572" s="118"/>
      <c r="L572" s="118"/>
      <c r="M572" s="118">
        <v>9823719</v>
      </c>
      <c r="N572" s="118"/>
      <c r="O572" s="131">
        <f t="shared" si="217"/>
        <v>9823719</v>
      </c>
      <c r="P572" s="188"/>
      <c r="Q572" s="188"/>
      <c r="R572" s="188"/>
      <c r="S572" s="188"/>
      <c r="T572" s="188"/>
      <c r="U572" s="188"/>
      <c r="V572" s="188"/>
      <c r="W572" s="188"/>
      <c r="X572" s="188"/>
      <c r="Y572" s="188"/>
      <c r="Z572" s="188"/>
      <c r="AA572" s="188"/>
      <c r="AB572" s="188"/>
      <c r="AC572" s="188"/>
      <c r="AD572" s="188"/>
      <c r="AE572" s="188"/>
      <c r="AF572" s="188"/>
      <c r="AG572" s="188"/>
      <c r="AH572" s="188"/>
      <c r="AI572" s="188"/>
      <c r="AJ572" s="188"/>
      <c r="AK572" s="188"/>
      <c r="AL572" s="188"/>
      <c r="AM572" s="188"/>
      <c r="AN572" s="188"/>
      <c r="AO572" s="188"/>
      <c r="AP572" s="188"/>
      <c r="AQ572" s="188"/>
      <c r="AR572" s="188"/>
      <c r="AS572" s="188"/>
      <c r="AT572" s="188"/>
      <c r="AU572" s="188"/>
      <c r="AV572" s="188"/>
      <c r="AW572" s="188"/>
      <c r="AX572" s="188"/>
      <c r="AY572" s="188"/>
      <c r="AZ572" s="188"/>
      <c r="BA572" s="188"/>
      <c r="BB572" s="188"/>
      <c r="BC572" s="188"/>
      <c r="BD572" s="188"/>
      <c r="BE572" s="188"/>
      <c r="BF572" s="188"/>
      <c r="BG572" s="188"/>
      <c r="BH572" s="188"/>
      <c r="BI572" s="188"/>
      <c r="BJ572" s="188"/>
      <c r="BK572" s="188"/>
      <c r="BL572" s="188"/>
      <c r="BM572" s="188"/>
      <c r="BN572" s="188"/>
      <c r="BO572" s="188"/>
      <c r="BP572" s="188"/>
      <c r="BQ572" s="188"/>
      <c r="BR572" s="188"/>
      <c r="BS572" s="188"/>
      <c r="BT572" s="188"/>
      <c r="BU572" s="188"/>
      <c r="BV572" s="188"/>
    </row>
    <row r="573" spans="1:74" s="189" customFormat="1" ht="31.5" x14ac:dyDescent="0.2">
      <c r="A573" s="110" t="s">
        <v>3029</v>
      </c>
      <c r="B573" s="106" t="s">
        <v>3030</v>
      </c>
      <c r="C573" s="376">
        <f>SUM(C574:C575)</f>
        <v>0</v>
      </c>
      <c r="D573" s="376">
        <f t="shared" ref="D573:N573" si="278">SUM(D574:D575)</f>
        <v>0</v>
      </c>
      <c r="E573" s="376">
        <f t="shared" si="278"/>
        <v>0</v>
      </c>
      <c r="F573" s="376">
        <f t="shared" si="278"/>
        <v>0</v>
      </c>
      <c r="G573" s="376">
        <f t="shared" si="278"/>
        <v>0</v>
      </c>
      <c r="H573" s="376">
        <f t="shared" si="278"/>
        <v>0</v>
      </c>
      <c r="I573" s="376">
        <f t="shared" si="278"/>
        <v>0</v>
      </c>
      <c r="J573" s="376">
        <f t="shared" si="278"/>
        <v>0</v>
      </c>
      <c r="K573" s="376">
        <f t="shared" si="278"/>
        <v>0</v>
      </c>
      <c r="L573" s="376">
        <f t="shared" si="278"/>
        <v>0</v>
      </c>
      <c r="M573" s="376">
        <f t="shared" si="278"/>
        <v>279922285.95999998</v>
      </c>
      <c r="N573" s="376">
        <f t="shared" si="278"/>
        <v>0</v>
      </c>
      <c r="O573" s="131">
        <f t="shared" si="217"/>
        <v>279922285.95999998</v>
      </c>
      <c r="P573" s="188"/>
      <c r="Q573" s="188"/>
      <c r="R573" s="188"/>
      <c r="S573" s="188"/>
      <c r="T573" s="188"/>
      <c r="U573" s="188"/>
      <c r="V573" s="188"/>
      <c r="W573" s="188"/>
      <c r="X573" s="188"/>
      <c r="Y573" s="188"/>
      <c r="Z573" s="188"/>
      <c r="AA573" s="188"/>
      <c r="AB573" s="188"/>
      <c r="AC573" s="188"/>
      <c r="AD573" s="188"/>
      <c r="AE573" s="188"/>
      <c r="AF573" s="188"/>
      <c r="AG573" s="188"/>
      <c r="AH573" s="188"/>
      <c r="AI573" s="188"/>
      <c r="AJ573" s="188"/>
      <c r="AK573" s="188"/>
      <c r="AL573" s="188"/>
      <c r="AM573" s="188"/>
      <c r="AN573" s="188"/>
      <c r="AO573" s="188"/>
      <c r="AP573" s="188"/>
      <c r="AQ573" s="188"/>
      <c r="AR573" s="188"/>
      <c r="AS573" s="188"/>
      <c r="AT573" s="188"/>
      <c r="AU573" s="188"/>
      <c r="AV573" s="188"/>
      <c r="AW573" s="188"/>
      <c r="AX573" s="188"/>
      <c r="AY573" s="188"/>
      <c r="AZ573" s="188"/>
      <c r="BA573" s="188"/>
      <c r="BB573" s="188"/>
      <c r="BC573" s="188"/>
      <c r="BD573" s="188"/>
      <c r="BE573" s="188"/>
      <c r="BF573" s="188"/>
      <c r="BG573" s="188"/>
      <c r="BH573" s="188"/>
      <c r="BI573" s="188"/>
      <c r="BJ573" s="188"/>
      <c r="BK573" s="188"/>
      <c r="BL573" s="188"/>
      <c r="BM573" s="188"/>
      <c r="BN573" s="188"/>
      <c r="BO573" s="188"/>
      <c r="BP573" s="188"/>
      <c r="BQ573" s="188"/>
      <c r="BR573" s="188"/>
      <c r="BS573" s="188"/>
      <c r="BT573" s="188"/>
      <c r="BU573" s="188"/>
      <c r="BV573" s="188"/>
    </row>
    <row r="574" spans="1:74" s="189" customFormat="1" ht="28.5" x14ac:dyDescent="0.2">
      <c r="A574" s="97" t="s">
        <v>2849</v>
      </c>
      <c r="B574" s="98" t="s">
        <v>2850</v>
      </c>
      <c r="C574" s="118"/>
      <c r="D574" s="118"/>
      <c r="E574" s="118"/>
      <c r="F574" s="118"/>
      <c r="G574" s="118"/>
      <c r="H574" s="118"/>
      <c r="I574" s="118"/>
      <c r="J574" s="118"/>
      <c r="K574" s="118"/>
      <c r="L574" s="118"/>
      <c r="M574" s="118">
        <v>223224241</v>
      </c>
      <c r="N574" s="118"/>
      <c r="O574" s="131">
        <f t="shared" si="217"/>
        <v>223224241</v>
      </c>
      <c r="P574" s="188"/>
      <c r="Q574" s="188"/>
      <c r="R574" s="188"/>
      <c r="S574" s="188"/>
      <c r="T574" s="188"/>
      <c r="U574" s="188"/>
      <c r="V574" s="188"/>
      <c r="W574" s="188"/>
      <c r="X574" s="188"/>
      <c r="Y574" s="188"/>
      <c r="Z574" s="188"/>
      <c r="AA574" s="188"/>
      <c r="AB574" s="188"/>
      <c r="AC574" s="188"/>
      <c r="AD574" s="188"/>
      <c r="AE574" s="188"/>
      <c r="AF574" s="188"/>
      <c r="AG574" s="188"/>
      <c r="AH574" s="188"/>
      <c r="AI574" s="188"/>
      <c r="AJ574" s="188"/>
      <c r="AK574" s="188"/>
      <c r="AL574" s="188"/>
      <c r="AM574" s="188"/>
      <c r="AN574" s="188"/>
      <c r="AO574" s="188"/>
      <c r="AP574" s="188"/>
      <c r="AQ574" s="188"/>
      <c r="AR574" s="188"/>
      <c r="AS574" s="188"/>
      <c r="AT574" s="188"/>
      <c r="AU574" s="188"/>
      <c r="AV574" s="188"/>
      <c r="AW574" s="188"/>
      <c r="AX574" s="188"/>
      <c r="AY574" s="188"/>
      <c r="AZ574" s="188"/>
      <c r="BA574" s="188"/>
      <c r="BB574" s="188"/>
      <c r="BC574" s="188"/>
      <c r="BD574" s="188"/>
      <c r="BE574" s="188"/>
      <c r="BF574" s="188"/>
      <c r="BG574" s="188"/>
      <c r="BH574" s="188"/>
      <c r="BI574" s="188"/>
      <c r="BJ574" s="188"/>
      <c r="BK574" s="188"/>
      <c r="BL574" s="188"/>
      <c r="BM574" s="188"/>
      <c r="BN574" s="188"/>
      <c r="BO574" s="188"/>
      <c r="BP574" s="188"/>
      <c r="BQ574" s="188"/>
      <c r="BR574" s="188"/>
      <c r="BS574" s="188"/>
      <c r="BT574" s="188"/>
      <c r="BU574" s="188"/>
      <c r="BV574" s="188"/>
    </row>
    <row r="575" spans="1:74" s="189" customFormat="1" ht="42.75" x14ac:dyDescent="0.2">
      <c r="A575" s="97" t="s">
        <v>2851</v>
      </c>
      <c r="B575" s="98" t="s">
        <v>2852</v>
      </c>
      <c r="C575" s="118"/>
      <c r="D575" s="118"/>
      <c r="E575" s="118"/>
      <c r="F575" s="118"/>
      <c r="G575" s="118"/>
      <c r="H575" s="118"/>
      <c r="I575" s="118"/>
      <c r="J575" s="118"/>
      <c r="K575" s="118"/>
      <c r="L575" s="118"/>
      <c r="M575" s="118">
        <v>56698044.960000001</v>
      </c>
      <c r="N575" s="118"/>
      <c r="O575" s="131">
        <f t="shared" si="217"/>
        <v>56698044.960000001</v>
      </c>
      <c r="P575" s="188"/>
      <c r="Q575" s="188"/>
      <c r="R575" s="188"/>
      <c r="S575" s="188"/>
      <c r="T575" s="188"/>
      <c r="U575" s="188"/>
      <c r="V575" s="188"/>
      <c r="W575" s="188"/>
      <c r="X575" s="188"/>
      <c r="Y575" s="188"/>
      <c r="Z575" s="188"/>
      <c r="AA575" s="188"/>
      <c r="AB575" s="188"/>
      <c r="AC575" s="188"/>
      <c r="AD575" s="188"/>
      <c r="AE575" s="188"/>
      <c r="AF575" s="188"/>
      <c r="AG575" s="188"/>
      <c r="AH575" s="188"/>
      <c r="AI575" s="188"/>
      <c r="AJ575" s="188"/>
      <c r="AK575" s="188"/>
      <c r="AL575" s="188"/>
      <c r="AM575" s="188"/>
      <c r="AN575" s="188"/>
      <c r="AO575" s="188"/>
      <c r="AP575" s="188"/>
      <c r="AQ575" s="188"/>
      <c r="AR575" s="188"/>
      <c r="AS575" s="188"/>
      <c r="AT575" s="188"/>
      <c r="AU575" s="188"/>
      <c r="AV575" s="188"/>
      <c r="AW575" s="188"/>
      <c r="AX575" s="188"/>
      <c r="AY575" s="188"/>
      <c r="AZ575" s="188"/>
      <c r="BA575" s="188"/>
      <c r="BB575" s="188"/>
      <c r="BC575" s="188"/>
      <c r="BD575" s="188"/>
      <c r="BE575" s="188"/>
      <c r="BF575" s="188"/>
      <c r="BG575" s="188"/>
      <c r="BH575" s="188"/>
      <c r="BI575" s="188"/>
      <c r="BJ575" s="188"/>
      <c r="BK575" s="188"/>
      <c r="BL575" s="188"/>
      <c r="BM575" s="188"/>
      <c r="BN575" s="188"/>
      <c r="BO575" s="188"/>
      <c r="BP575" s="188"/>
      <c r="BQ575" s="188"/>
      <c r="BR575" s="188"/>
      <c r="BS575" s="188"/>
      <c r="BT575" s="188"/>
      <c r="BU575" s="188"/>
      <c r="BV575" s="188"/>
    </row>
    <row r="576" spans="1:74" s="189" customFormat="1" ht="31.5" x14ac:dyDescent="0.2">
      <c r="A576" s="110" t="s">
        <v>3031</v>
      </c>
      <c r="B576" s="106" t="s">
        <v>3032</v>
      </c>
      <c r="C576" s="376">
        <f>SUM(C577)</f>
        <v>0</v>
      </c>
      <c r="D576" s="376">
        <f t="shared" ref="D576:N576" si="279">SUM(D577)</f>
        <v>0</v>
      </c>
      <c r="E576" s="376">
        <f t="shared" si="279"/>
        <v>0</v>
      </c>
      <c r="F576" s="376">
        <f t="shared" si="279"/>
        <v>0</v>
      </c>
      <c r="G576" s="376">
        <f t="shared" si="279"/>
        <v>0</v>
      </c>
      <c r="H576" s="376">
        <f t="shared" si="279"/>
        <v>0</v>
      </c>
      <c r="I576" s="376">
        <f t="shared" si="279"/>
        <v>0</v>
      </c>
      <c r="J576" s="376">
        <f t="shared" si="279"/>
        <v>0</v>
      </c>
      <c r="K576" s="376">
        <f t="shared" si="279"/>
        <v>0</v>
      </c>
      <c r="L576" s="376">
        <f t="shared" si="279"/>
        <v>0</v>
      </c>
      <c r="M576" s="376">
        <f t="shared" si="279"/>
        <v>123213244</v>
      </c>
      <c r="N576" s="376">
        <f t="shared" si="279"/>
        <v>0</v>
      </c>
      <c r="O576" s="131">
        <f t="shared" si="217"/>
        <v>123213244</v>
      </c>
      <c r="P576" s="188"/>
      <c r="Q576" s="188"/>
      <c r="R576" s="188"/>
      <c r="S576" s="188"/>
      <c r="T576" s="188"/>
      <c r="U576" s="188"/>
      <c r="V576" s="188"/>
      <c r="W576" s="188"/>
      <c r="X576" s="188"/>
      <c r="Y576" s="188"/>
      <c r="Z576" s="188"/>
      <c r="AA576" s="188"/>
      <c r="AB576" s="188"/>
      <c r="AC576" s="188"/>
      <c r="AD576" s="188"/>
      <c r="AE576" s="188"/>
      <c r="AF576" s="188"/>
      <c r="AG576" s="188"/>
      <c r="AH576" s="188"/>
      <c r="AI576" s="188"/>
      <c r="AJ576" s="188"/>
      <c r="AK576" s="188"/>
      <c r="AL576" s="188"/>
      <c r="AM576" s="188"/>
      <c r="AN576" s="188"/>
      <c r="AO576" s="188"/>
      <c r="AP576" s="188"/>
      <c r="AQ576" s="188"/>
      <c r="AR576" s="188"/>
      <c r="AS576" s="188"/>
      <c r="AT576" s="188"/>
      <c r="AU576" s="188"/>
      <c r="AV576" s="188"/>
      <c r="AW576" s="188"/>
      <c r="AX576" s="188"/>
      <c r="AY576" s="188"/>
      <c r="AZ576" s="188"/>
      <c r="BA576" s="188"/>
      <c r="BB576" s="188"/>
      <c r="BC576" s="188"/>
      <c r="BD576" s="188"/>
      <c r="BE576" s="188"/>
      <c r="BF576" s="188"/>
      <c r="BG576" s="188"/>
      <c r="BH576" s="188"/>
      <c r="BI576" s="188"/>
      <c r="BJ576" s="188"/>
      <c r="BK576" s="188"/>
      <c r="BL576" s="188"/>
      <c r="BM576" s="188"/>
      <c r="BN576" s="188"/>
      <c r="BO576" s="188"/>
      <c r="BP576" s="188"/>
      <c r="BQ576" s="188"/>
      <c r="BR576" s="188"/>
      <c r="BS576" s="188"/>
      <c r="BT576" s="188"/>
      <c r="BU576" s="188"/>
      <c r="BV576" s="188"/>
    </row>
    <row r="577" spans="1:74" s="189" customFormat="1" ht="28.5" x14ac:dyDescent="0.2">
      <c r="A577" s="97" t="s">
        <v>2853</v>
      </c>
      <c r="B577" s="98" t="s">
        <v>2854</v>
      </c>
      <c r="C577" s="118"/>
      <c r="D577" s="118"/>
      <c r="E577" s="118"/>
      <c r="F577" s="118"/>
      <c r="G577" s="118"/>
      <c r="H577" s="118"/>
      <c r="I577" s="118"/>
      <c r="J577" s="118"/>
      <c r="K577" s="118"/>
      <c r="L577" s="118"/>
      <c r="M577" s="118">
        <v>123213244</v>
      </c>
      <c r="N577" s="118"/>
      <c r="O577" s="131">
        <f t="shared" si="217"/>
        <v>123213244</v>
      </c>
      <c r="P577" s="188"/>
      <c r="Q577" s="188"/>
      <c r="R577" s="188"/>
      <c r="S577" s="188"/>
      <c r="T577" s="188"/>
      <c r="U577" s="188"/>
      <c r="V577" s="188"/>
      <c r="W577" s="188"/>
      <c r="X577" s="188"/>
      <c r="Y577" s="188"/>
      <c r="Z577" s="188"/>
      <c r="AA577" s="188"/>
      <c r="AB577" s="188"/>
      <c r="AC577" s="188"/>
      <c r="AD577" s="188"/>
      <c r="AE577" s="188"/>
      <c r="AF577" s="188"/>
      <c r="AG577" s="188"/>
      <c r="AH577" s="188"/>
      <c r="AI577" s="188"/>
      <c r="AJ577" s="188"/>
      <c r="AK577" s="188"/>
      <c r="AL577" s="188"/>
      <c r="AM577" s="188"/>
      <c r="AN577" s="188"/>
      <c r="AO577" s="188"/>
      <c r="AP577" s="188"/>
      <c r="AQ577" s="188"/>
      <c r="AR577" s="188"/>
      <c r="AS577" s="188"/>
      <c r="AT577" s="188"/>
      <c r="AU577" s="188"/>
      <c r="AV577" s="188"/>
      <c r="AW577" s="188"/>
      <c r="AX577" s="188"/>
      <c r="AY577" s="188"/>
      <c r="AZ577" s="188"/>
      <c r="BA577" s="188"/>
      <c r="BB577" s="188"/>
      <c r="BC577" s="188"/>
      <c r="BD577" s="188"/>
      <c r="BE577" s="188"/>
      <c r="BF577" s="188"/>
      <c r="BG577" s="188"/>
      <c r="BH577" s="188"/>
      <c r="BI577" s="188"/>
      <c r="BJ577" s="188"/>
      <c r="BK577" s="188"/>
      <c r="BL577" s="188"/>
      <c r="BM577" s="188"/>
      <c r="BN577" s="188"/>
      <c r="BO577" s="188"/>
      <c r="BP577" s="188"/>
      <c r="BQ577" s="188"/>
      <c r="BR577" s="188"/>
      <c r="BS577" s="188"/>
      <c r="BT577" s="188"/>
      <c r="BU577" s="188"/>
      <c r="BV577" s="188"/>
    </row>
    <row r="578" spans="1:74" s="189" customFormat="1" ht="31.5" x14ac:dyDescent="0.2">
      <c r="A578" s="110" t="s">
        <v>3033</v>
      </c>
      <c r="B578" s="106" t="s">
        <v>3034</v>
      </c>
      <c r="C578" s="376">
        <f>SUM(C579:C580)</f>
        <v>0</v>
      </c>
      <c r="D578" s="376">
        <f t="shared" ref="D578:N578" si="280">SUM(D579:D580)</f>
        <v>0</v>
      </c>
      <c r="E578" s="376">
        <f t="shared" si="280"/>
        <v>0</v>
      </c>
      <c r="F578" s="376">
        <f t="shared" si="280"/>
        <v>0</v>
      </c>
      <c r="G578" s="376">
        <f t="shared" si="280"/>
        <v>0</v>
      </c>
      <c r="H578" s="376">
        <f t="shared" si="280"/>
        <v>0</v>
      </c>
      <c r="I578" s="376">
        <f t="shared" si="280"/>
        <v>0</v>
      </c>
      <c r="J578" s="376">
        <f t="shared" si="280"/>
        <v>0</v>
      </c>
      <c r="K578" s="376">
        <f t="shared" si="280"/>
        <v>0</v>
      </c>
      <c r="L578" s="376">
        <f t="shared" si="280"/>
        <v>0</v>
      </c>
      <c r="M578" s="376">
        <f t="shared" si="280"/>
        <v>390446597.64999998</v>
      </c>
      <c r="N578" s="376">
        <f t="shared" si="280"/>
        <v>0</v>
      </c>
      <c r="O578" s="131">
        <f t="shared" si="217"/>
        <v>390446597.64999998</v>
      </c>
      <c r="P578" s="188"/>
      <c r="Q578" s="188"/>
      <c r="R578" s="188"/>
      <c r="S578" s="188"/>
      <c r="T578" s="188"/>
      <c r="U578" s="188"/>
      <c r="V578" s="188"/>
      <c r="W578" s="188"/>
      <c r="X578" s="188"/>
      <c r="Y578" s="188"/>
      <c r="Z578" s="188"/>
      <c r="AA578" s="188"/>
      <c r="AB578" s="188"/>
      <c r="AC578" s="188"/>
      <c r="AD578" s="188"/>
      <c r="AE578" s="188"/>
      <c r="AF578" s="188"/>
      <c r="AG578" s="188"/>
      <c r="AH578" s="188"/>
      <c r="AI578" s="188"/>
      <c r="AJ578" s="188"/>
      <c r="AK578" s="188"/>
      <c r="AL578" s="188"/>
      <c r="AM578" s="188"/>
      <c r="AN578" s="188"/>
      <c r="AO578" s="188"/>
      <c r="AP578" s="188"/>
      <c r="AQ578" s="188"/>
      <c r="AR578" s="188"/>
      <c r="AS578" s="188"/>
      <c r="AT578" s="188"/>
      <c r="AU578" s="188"/>
      <c r="AV578" s="188"/>
      <c r="AW578" s="188"/>
      <c r="AX578" s="188"/>
      <c r="AY578" s="188"/>
      <c r="AZ578" s="188"/>
      <c r="BA578" s="188"/>
      <c r="BB578" s="188"/>
      <c r="BC578" s="188"/>
      <c r="BD578" s="188"/>
      <c r="BE578" s="188"/>
      <c r="BF578" s="188"/>
      <c r="BG578" s="188"/>
      <c r="BH578" s="188"/>
      <c r="BI578" s="188"/>
      <c r="BJ578" s="188"/>
      <c r="BK578" s="188"/>
      <c r="BL578" s="188"/>
      <c r="BM578" s="188"/>
      <c r="BN578" s="188"/>
      <c r="BO578" s="188"/>
      <c r="BP578" s="188"/>
      <c r="BQ578" s="188"/>
      <c r="BR578" s="188"/>
      <c r="BS578" s="188"/>
      <c r="BT578" s="188"/>
      <c r="BU578" s="188"/>
      <c r="BV578" s="188"/>
    </row>
    <row r="579" spans="1:74" s="189" customFormat="1" ht="28.5" x14ac:dyDescent="0.2">
      <c r="A579" s="97" t="s">
        <v>2855</v>
      </c>
      <c r="B579" s="98" t="s">
        <v>2856</v>
      </c>
      <c r="C579" s="118"/>
      <c r="D579" s="118"/>
      <c r="E579" s="118"/>
      <c r="F579" s="118"/>
      <c r="G579" s="118"/>
      <c r="H579" s="118"/>
      <c r="I579" s="118"/>
      <c r="J579" s="118"/>
      <c r="K579" s="118"/>
      <c r="L579" s="118"/>
      <c r="M579" s="118">
        <v>160500163</v>
      </c>
      <c r="N579" s="118"/>
      <c r="O579" s="131">
        <f t="shared" si="217"/>
        <v>160500163</v>
      </c>
      <c r="P579" s="188"/>
      <c r="Q579" s="188"/>
      <c r="R579" s="188"/>
      <c r="S579" s="188"/>
      <c r="T579" s="188"/>
      <c r="U579" s="188"/>
      <c r="V579" s="188"/>
      <c r="W579" s="188"/>
      <c r="X579" s="188"/>
      <c r="Y579" s="188"/>
      <c r="Z579" s="188"/>
      <c r="AA579" s="188"/>
      <c r="AB579" s="188"/>
      <c r="AC579" s="188"/>
      <c r="AD579" s="188"/>
      <c r="AE579" s="188"/>
      <c r="AF579" s="188"/>
      <c r="AG579" s="188"/>
      <c r="AH579" s="188"/>
      <c r="AI579" s="188"/>
      <c r="AJ579" s="188"/>
      <c r="AK579" s="188"/>
      <c r="AL579" s="188"/>
      <c r="AM579" s="188"/>
      <c r="AN579" s="188"/>
      <c r="AO579" s="188"/>
      <c r="AP579" s="188"/>
      <c r="AQ579" s="188"/>
      <c r="AR579" s="188"/>
      <c r="AS579" s="188"/>
      <c r="AT579" s="188"/>
      <c r="AU579" s="188"/>
      <c r="AV579" s="188"/>
      <c r="AW579" s="188"/>
      <c r="AX579" s="188"/>
      <c r="AY579" s="188"/>
      <c r="AZ579" s="188"/>
      <c r="BA579" s="188"/>
      <c r="BB579" s="188"/>
      <c r="BC579" s="188"/>
      <c r="BD579" s="188"/>
      <c r="BE579" s="188"/>
      <c r="BF579" s="188"/>
      <c r="BG579" s="188"/>
      <c r="BH579" s="188"/>
      <c r="BI579" s="188"/>
      <c r="BJ579" s="188"/>
      <c r="BK579" s="188"/>
      <c r="BL579" s="188"/>
      <c r="BM579" s="188"/>
      <c r="BN579" s="188"/>
      <c r="BO579" s="188"/>
      <c r="BP579" s="188"/>
      <c r="BQ579" s="188"/>
      <c r="BR579" s="188"/>
      <c r="BS579" s="188"/>
      <c r="BT579" s="188"/>
      <c r="BU579" s="188"/>
      <c r="BV579" s="188"/>
    </row>
    <row r="580" spans="1:74" s="189" customFormat="1" ht="42.75" x14ac:dyDescent="0.2">
      <c r="A580" s="97" t="s">
        <v>2857</v>
      </c>
      <c r="B580" s="98" t="s">
        <v>2858</v>
      </c>
      <c r="C580" s="118"/>
      <c r="D580" s="118"/>
      <c r="E580" s="118"/>
      <c r="F580" s="118"/>
      <c r="G580" s="118"/>
      <c r="H580" s="118"/>
      <c r="I580" s="118"/>
      <c r="J580" s="118"/>
      <c r="K580" s="118"/>
      <c r="L580" s="118"/>
      <c r="M580" s="118">
        <v>229946434.65000001</v>
      </c>
      <c r="N580" s="118"/>
      <c r="O580" s="131">
        <f t="shared" si="217"/>
        <v>229946434.65000001</v>
      </c>
      <c r="P580" s="188"/>
      <c r="Q580" s="188"/>
      <c r="R580" s="188"/>
      <c r="S580" s="188"/>
      <c r="T580" s="188"/>
      <c r="U580" s="188"/>
      <c r="V580" s="188"/>
      <c r="W580" s="188"/>
      <c r="X580" s="188"/>
      <c r="Y580" s="188"/>
      <c r="Z580" s="188"/>
      <c r="AA580" s="188"/>
      <c r="AB580" s="188"/>
      <c r="AC580" s="188"/>
      <c r="AD580" s="188"/>
      <c r="AE580" s="188"/>
      <c r="AF580" s="188"/>
      <c r="AG580" s="188"/>
      <c r="AH580" s="188"/>
      <c r="AI580" s="188"/>
      <c r="AJ580" s="188"/>
      <c r="AK580" s="188"/>
      <c r="AL580" s="188"/>
      <c r="AM580" s="188"/>
      <c r="AN580" s="188"/>
      <c r="AO580" s="188"/>
      <c r="AP580" s="188"/>
      <c r="AQ580" s="188"/>
      <c r="AR580" s="188"/>
      <c r="AS580" s="188"/>
      <c r="AT580" s="188"/>
      <c r="AU580" s="188"/>
      <c r="AV580" s="188"/>
      <c r="AW580" s="188"/>
      <c r="AX580" s="188"/>
      <c r="AY580" s="188"/>
      <c r="AZ580" s="188"/>
      <c r="BA580" s="188"/>
      <c r="BB580" s="188"/>
      <c r="BC580" s="188"/>
      <c r="BD580" s="188"/>
      <c r="BE580" s="188"/>
      <c r="BF580" s="188"/>
      <c r="BG580" s="188"/>
      <c r="BH580" s="188"/>
      <c r="BI580" s="188"/>
      <c r="BJ580" s="188"/>
      <c r="BK580" s="188"/>
      <c r="BL580" s="188"/>
      <c r="BM580" s="188"/>
      <c r="BN580" s="188"/>
      <c r="BO580" s="188"/>
      <c r="BP580" s="188"/>
      <c r="BQ580" s="188"/>
      <c r="BR580" s="188"/>
      <c r="BS580" s="188"/>
      <c r="BT580" s="188"/>
      <c r="BU580" s="188"/>
      <c r="BV580" s="188"/>
    </row>
    <row r="581" spans="1:74" s="189" customFormat="1" ht="31.5" x14ac:dyDescent="0.2">
      <c r="A581" s="110" t="s">
        <v>3035</v>
      </c>
      <c r="B581" s="106" t="s">
        <v>3036</v>
      </c>
      <c r="C581" s="376">
        <f>SUM(C582:C583)</f>
        <v>0</v>
      </c>
      <c r="D581" s="376">
        <f t="shared" ref="D581:N581" si="281">SUM(D582:D583)</f>
        <v>0</v>
      </c>
      <c r="E581" s="376">
        <f t="shared" si="281"/>
        <v>0</v>
      </c>
      <c r="F581" s="376">
        <f t="shared" si="281"/>
        <v>0</v>
      </c>
      <c r="G581" s="376">
        <f t="shared" si="281"/>
        <v>0</v>
      </c>
      <c r="H581" s="376">
        <f t="shared" si="281"/>
        <v>0</v>
      </c>
      <c r="I581" s="376">
        <f t="shared" si="281"/>
        <v>0</v>
      </c>
      <c r="J581" s="376">
        <f t="shared" si="281"/>
        <v>0</v>
      </c>
      <c r="K581" s="376">
        <f t="shared" si="281"/>
        <v>0</v>
      </c>
      <c r="L581" s="376">
        <f t="shared" si="281"/>
        <v>0</v>
      </c>
      <c r="M581" s="376">
        <f t="shared" si="281"/>
        <v>41063323</v>
      </c>
      <c r="N581" s="376">
        <f t="shared" si="281"/>
        <v>0</v>
      </c>
      <c r="O581" s="131">
        <f t="shared" si="217"/>
        <v>41063323</v>
      </c>
      <c r="P581" s="188"/>
      <c r="Q581" s="188"/>
      <c r="R581" s="188"/>
      <c r="S581" s="188"/>
      <c r="T581" s="188"/>
      <c r="U581" s="188"/>
      <c r="V581" s="188"/>
      <c r="W581" s="188"/>
      <c r="X581" s="188"/>
      <c r="Y581" s="188"/>
      <c r="Z581" s="188"/>
      <c r="AA581" s="188"/>
      <c r="AB581" s="188"/>
      <c r="AC581" s="188"/>
      <c r="AD581" s="188"/>
      <c r="AE581" s="188"/>
      <c r="AF581" s="188"/>
      <c r="AG581" s="188"/>
      <c r="AH581" s="188"/>
      <c r="AI581" s="188"/>
      <c r="AJ581" s="188"/>
      <c r="AK581" s="188"/>
      <c r="AL581" s="188"/>
      <c r="AM581" s="188"/>
      <c r="AN581" s="188"/>
      <c r="AO581" s="188"/>
      <c r="AP581" s="188"/>
      <c r="AQ581" s="188"/>
      <c r="AR581" s="188"/>
      <c r="AS581" s="188"/>
      <c r="AT581" s="188"/>
      <c r="AU581" s="188"/>
      <c r="AV581" s="188"/>
      <c r="AW581" s="188"/>
      <c r="AX581" s="188"/>
      <c r="AY581" s="188"/>
      <c r="AZ581" s="188"/>
      <c r="BA581" s="188"/>
      <c r="BB581" s="188"/>
      <c r="BC581" s="188"/>
      <c r="BD581" s="188"/>
      <c r="BE581" s="188"/>
      <c r="BF581" s="188"/>
      <c r="BG581" s="188"/>
      <c r="BH581" s="188"/>
      <c r="BI581" s="188"/>
      <c r="BJ581" s="188"/>
      <c r="BK581" s="188"/>
      <c r="BL581" s="188"/>
      <c r="BM581" s="188"/>
      <c r="BN581" s="188"/>
      <c r="BO581" s="188"/>
      <c r="BP581" s="188"/>
      <c r="BQ581" s="188"/>
      <c r="BR581" s="188"/>
      <c r="BS581" s="188"/>
      <c r="BT581" s="188"/>
      <c r="BU581" s="188"/>
      <c r="BV581" s="188"/>
    </row>
    <row r="582" spans="1:74" s="189" customFormat="1" ht="28.5" x14ac:dyDescent="0.2">
      <c r="A582" s="97" t="s">
        <v>2859</v>
      </c>
      <c r="B582" s="98" t="s">
        <v>2860</v>
      </c>
      <c r="C582" s="118"/>
      <c r="D582" s="118"/>
      <c r="E582" s="118"/>
      <c r="F582" s="118"/>
      <c r="G582" s="118"/>
      <c r="H582" s="118"/>
      <c r="I582" s="118"/>
      <c r="J582" s="118"/>
      <c r="K582" s="118"/>
      <c r="L582" s="118"/>
      <c r="M582" s="118">
        <v>35756475</v>
      </c>
      <c r="N582" s="118"/>
      <c r="O582" s="131">
        <f t="shared" si="217"/>
        <v>35756475</v>
      </c>
      <c r="P582" s="188"/>
      <c r="Q582" s="188"/>
      <c r="R582" s="188"/>
      <c r="S582" s="188"/>
      <c r="T582" s="188"/>
      <c r="U582" s="188"/>
      <c r="V582" s="188"/>
      <c r="W582" s="188"/>
      <c r="X582" s="188"/>
      <c r="Y582" s="188"/>
      <c r="Z582" s="188"/>
      <c r="AA582" s="188"/>
      <c r="AB582" s="188"/>
      <c r="AC582" s="188"/>
      <c r="AD582" s="188"/>
      <c r="AE582" s="188"/>
      <c r="AF582" s="188"/>
      <c r="AG582" s="188"/>
      <c r="AH582" s="188"/>
      <c r="AI582" s="188"/>
      <c r="AJ582" s="188"/>
      <c r="AK582" s="188"/>
      <c r="AL582" s="188"/>
      <c r="AM582" s="188"/>
      <c r="AN582" s="188"/>
      <c r="AO582" s="188"/>
      <c r="AP582" s="188"/>
      <c r="AQ582" s="188"/>
      <c r="AR582" s="188"/>
      <c r="AS582" s="188"/>
      <c r="AT582" s="188"/>
      <c r="AU582" s="188"/>
      <c r="AV582" s="188"/>
      <c r="AW582" s="188"/>
      <c r="AX582" s="188"/>
      <c r="AY582" s="188"/>
      <c r="AZ582" s="188"/>
      <c r="BA582" s="188"/>
      <c r="BB582" s="188"/>
      <c r="BC582" s="188"/>
      <c r="BD582" s="188"/>
      <c r="BE582" s="188"/>
      <c r="BF582" s="188"/>
      <c r="BG582" s="188"/>
      <c r="BH582" s="188"/>
      <c r="BI582" s="188"/>
      <c r="BJ582" s="188"/>
      <c r="BK582" s="188"/>
      <c r="BL582" s="188"/>
      <c r="BM582" s="188"/>
      <c r="BN582" s="188"/>
      <c r="BO582" s="188"/>
      <c r="BP582" s="188"/>
      <c r="BQ582" s="188"/>
      <c r="BR582" s="188"/>
      <c r="BS582" s="188"/>
      <c r="BT582" s="188"/>
      <c r="BU582" s="188"/>
      <c r="BV582" s="188"/>
    </row>
    <row r="583" spans="1:74" s="189" customFormat="1" ht="42.75" x14ac:dyDescent="0.2">
      <c r="A583" s="97" t="s">
        <v>2861</v>
      </c>
      <c r="B583" s="98" t="s">
        <v>2862</v>
      </c>
      <c r="C583" s="118"/>
      <c r="D583" s="118"/>
      <c r="E583" s="118"/>
      <c r="F583" s="118"/>
      <c r="G583" s="118"/>
      <c r="H583" s="118"/>
      <c r="I583" s="118"/>
      <c r="J583" s="118"/>
      <c r="K583" s="118"/>
      <c r="L583" s="118"/>
      <c r="M583" s="118">
        <v>5306848</v>
      </c>
      <c r="N583" s="118"/>
      <c r="O583" s="131">
        <f t="shared" si="217"/>
        <v>5306848</v>
      </c>
      <c r="P583" s="188"/>
      <c r="Q583" s="188"/>
      <c r="R583" s="188"/>
      <c r="S583" s="188"/>
      <c r="T583" s="188"/>
      <c r="U583" s="188"/>
      <c r="V583" s="188"/>
      <c r="W583" s="188"/>
      <c r="X583" s="188"/>
      <c r="Y583" s="188"/>
      <c r="Z583" s="188"/>
      <c r="AA583" s="188"/>
      <c r="AB583" s="188"/>
      <c r="AC583" s="188"/>
      <c r="AD583" s="188"/>
      <c r="AE583" s="188"/>
      <c r="AF583" s="188"/>
      <c r="AG583" s="188"/>
      <c r="AH583" s="188"/>
      <c r="AI583" s="188"/>
      <c r="AJ583" s="188"/>
      <c r="AK583" s="188"/>
      <c r="AL583" s="188"/>
      <c r="AM583" s="188"/>
      <c r="AN583" s="188"/>
      <c r="AO583" s="188"/>
      <c r="AP583" s="188"/>
      <c r="AQ583" s="188"/>
      <c r="AR583" s="188"/>
      <c r="AS583" s="188"/>
      <c r="AT583" s="188"/>
      <c r="AU583" s="188"/>
      <c r="AV583" s="188"/>
      <c r="AW583" s="188"/>
      <c r="AX583" s="188"/>
      <c r="AY583" s="188"/>
      <c r="AZ583" s="188"/>
      <c r="BA583" s="188"/>
      <c r="BB583" s="188"/>
      <c r="BC583" s="188"/>
      <c r="BD583" s="188"/>
      <c r="BE583" s="188"/>
      <c r="BF583" s="188"/>
      <c r="BG583" s="188"/>
      <c r="BH583" s="188"/>
      <c r="BI583" s="188"/>
      <c r="BJ583" s="188"/>
      <c r="BK583" s="188"/>
      <c r="BL583" s="188"/>
      <c r="BM583" s="188"/>
      <c r="BN583" s="188"/>
      <c r="BO583" s="188"/>
      <c r="BP583" s="188"/>
      <c r="BQ583" s="188"/>
      <c r="BR583" s="188"/>
      <c r="BS583" s="188"/>
      <c r="BT583" s="188"/>
      <c r="BU583" s="188"/>
      <c r="BV583" s="188"/>
    </row>
    <row r="584" spans="1:74" s="189" customFormat="1" ht="31.5" x14ac:dyDescent="0.2">
      <c r="A584" s="110" t="s">
        <v>3040</v>
      </c>
      <c r="B584" s="106" t="s">
        <v>3037</v>
      </c>
      <c r="C584" s="376">
        <f>SUM(C585)</f>
        <v>0</v>
      </c>
      <c r="D584" s="376">
        <f t="shared" ref="D584:N584" si="282">SUM(D585)</f>
        <v>0</v>
      </c>
      <c r="E584" s="376">
        <f t="shared" si="282"/>
        <v>0</v>
      </c>
      <c r="F584" s="376">
        <f t="shared" si="282"/>
        <v>0</v>
      </c>
      <c r="G584" s="376">
        <f t="shared" si="282"/>
        <v>0</v>
      </c>
      <c r="H584" s="376">
        <f t="shared" si="282"/>
        <v>0</v>
      </c>
      <c r="I584" s="376">
        <f t="shared" si="282"/>
        <v>0</v>
      </c>
      <c r="J584" s="376">
        <f t="shared" si="282"/>
        <v>0</v>
      </c>
      <c r="K584" s="376">
        <f t="shared" si="282"/>
        <v>0</v>
      </c>
      <c r="L584" s="376">
        <f t="shared" si="282"/>
        <v>0</v>
      </c>
      <c r="M584" s="376">
        <f t="shared" si="282"/>
        <v>9058050.4000000004</v>
      </c>
      <c r="N584" s="376">
        <f t="shared" si="282"/>
        <v>0</v>
      </c>
      <c r="O584" s="131">
        <f t="shared" si="217"/>
        <v>9058050.4000000004</v>
      </c>
      <c r="P584" s="188"/>
      <c r="Q584" s="188"/>
      <c r="R584" s="188"/>
      <c r="S584" s="188"/>
      <c r="T584" s="188"/>
      <c r="U584" s="188"/>
      <c r="V584" s="188"/>
      <c r="W584" s="188"/>
      <c r="X584" s="188"/>
      <c r="Y584" s="188"/>
      <c r="Z584" s="188"/>
      <c r="AA584" s="188"/>
      <c r="AB584" s="188"/>
      <c r="AC584" s="188"/>
      <c r="AD584" s="188"/>
      <c r="AE584" s="188"/>
      <c r="AF584" s="188"/>
      <c r="AG584" s="188"/>
      <c r="AH584" s="188"/>
      <c r="AI584" s="188"/>
      <c r="AJ584" s="188"/>
      <c r="AK584" s="188"/>
      <c r="AL584" s="188"/>
      <c r="AM584" s="188"/>
      <c r="AN584" s="188"/>
      <c r="AO584" s="188"/>
      <c r="AP584" s="188"/>
      <c r="AQ584" s="188"/>
      <c r="AR584" s="188"/>
      <c r="AS584" s="188"/>
      <c r="AT584" s="188"/>
      <c r="AU584" s="188"/>
      <c r="AV584" s="188"/>
      <c r="AW584" s="188"/>
      <c r="AX584" s="188"/>
      <c r="AY584" s="188"/>
      <c r="AZ584" s="188"/>
      <c r="BA584" s="188"/>
      <c r="BB584" s="188"/>
      <c r="BC584" s="188"/>
      <c r="BD584" s="188"/>
      <c r="BE584" s="188"/>
      <c r="BF584" s="188"/>
      <c r="BG584" s="188"/>
      <c r="BH584" s="188"/>
      <c r="BI584" s="188"/>
      <c r="BJ584" s="188"/>
      <c r="BK584" s="188"/>
      <c r="BL584" s="188"/>
      <c r="BM584" s="188"/>
      <c r="BN584" s="188"/>
      <c r="BO584" s="188"/>
      <c r="BP584" s="188"/>
      <c r="BQ584" s="188"/>
      <c r="BR584" s="188"/>
      <c r="BS584" s="188"/>
      <c r="BT584" s="188"/>
      <c r="BU584" s="188"/>
      <c r="BV584" s="188"/>
    </row>
    <row r="585" spans="1:74" s="189" customFormat="1" ht="28.5" x14ac:dyDescent="0.2">
      <c r="A585" s="97" t="s">
        <v>2863</v>
      </c>
      <c r="B585" s="98" t="s">
        <v>2864</v>
      </c>
      <c r="C585" s="118"/>
      <c r="D585" s="118"/>
      <c r="E585" s="118"/>
      <c r="F585" s="118"/>
      <c r="G585" s="118"/>
      <c r="H585" s="118"/>
      <c r="I585" s="118"/>
      <c r="J585" s="118"/>
      <c r="K585" s="118"/>
      <c r="L585" s="118"/>
      <c r="M585" s="118">
        <v>9058050.4000000004</v>
      </c>
      <c r="N585" s="118"/>
      <c r="O585" s="131">
        <f t="shared" si="217"/>
        <v>9058050.4000000004</v>
      </c>
      <c r="P585" s="188"/>
      <c r="Q585" s="188"/>
      <c r="R585" s="188"/>
      <c r="S585" s="188"/>
      <c r="T585" s="188"/>
      <c r="U585" s="188"/>
      <c r="V585" s="188"/>
      <c r="W585" s="188"/>
      <c r="X585" s="188"/>
      <c r="Y585" s="188"/>
      <c r="Z585" s="188"/>
      <c r="AA585" s="188"/>
      <c r="AB585" s="188"/>
      <c r="AC585" s="188"/>
      <c r="AD585" s="188"/>
      <c r="AE585" s="188"/>
      <c r="AF585" s="188"/>
      <c r="AG585" s="188"/>
      <c r="AH585" s="188"/>
      <c r="AI585" s="188"/>
      <c r="AJ585" s="188"/>
      <c r="AK585" s="188"/>
      <c r="AL585" s="188"/>
      <c r="AM585" s="188"/>
      <c r="AN585" s="188"/>
      <c r="AO585" s="188"/>
      <c r="AP585" s="188"/>
      <c r="AQ585" s="188"/>
      <c r="AR585" s="188"/>
      <c r="AS585" s="188"/>
      <c r="AT585" s="188"/>
      <c r="AU585" s="188"/>
      <c r="AV585" s="188"/>
      <c r="AW585" s="188"/>
      <c r="AX585" s="188"/>
      <c r="AY585" s="188"/>
      <c r="AZ585" s="188"/>
      <c r="BA585" s="188"/>
      <c r="BB585" s="188"/>
      <c r="BC585" s="188"/>
      <c r="BD585" s="188"/>
      <c r="BE585" s="188"/>
      <c r="BF585" s="188"/>
      <c r="BG585" s="188"/>
      <c r="BH585" s="188"/>
      <c r="BI585" s="188"/>
      <c r="BJ585" s="188"/>
      <c r="BK585" s="188"/>
      <c r="BL585" s="188"/>
      <c r="BM585" s="188"/>
      <c r="BN585" s="188"/>
      <c r="BO585" s="188"/>
      <c r="BP585" s="188"/>
      <c r="BQ585" s="188"/>
      <c r="BR585" s="188"/>
      <c r="BS585" s="188"/>
      <c r="BT585" s="188"/>
      <c r="BU585" s="188"/>
      <c r="BV585" s="188"/>
    </row>
    <row r="586" spans="1:74" s="189" customFormat="1" ht="31.5" x14ac:dyDescent="0.2">
      <c r="A586" s="110" t="s">
        <v>3038</v>
      </c>
      <c r="B586" s="106" t="s">
        <v>3039</v>
      </c>
      <c r="C586" s="376">
        <f>SUM(C587)</f>
        <v>0</v>
      </c>
      <c r="D586" s="376">
        <f t="shared" ref="D586:N586" si="283">SUM(D587)</f>
        <v>0</v>
      </c>
      <c r="E586" s="376">
        <f t="shared" si="283"/>
        <v>0</v>
      </c>
      <c r="F586" s="376">
        <f t="shared" si="283"/>
        <v>0</v>
      </c>
      <c r="G586" s="376">
        <f t="shared" si="283"/>
        <v>0</v>
      </c>
      <c r="H586" s="376">
        <f t="shared" si="283"/>
        <v>0</v>
      </c>
      <c r="I586" s="376">
        <f t="shared" si="283"/>
        <v>0</v>
      </c>
      <c r="J586" s="376">
        <f t="shared" si="283"/>
        <v>0</v>
      </c>
      <c r="K586" s="376">
        <f t="shared" si="283"/>
        <v>0</v>
      </c>
      <c r="L586" s="376">
        <f t="shared" si="283"/>
        <v>0</v>
      </c>
      <c r="M586" s="376">
        <f t="shared" si="283"/>
        <v>79889578</v>
      </c>
      <c r="N586" s="376">
        <f t="shared" si="283"/>
        <v>0</v>
      </c>
      <c r="O586" s="131">
        <f t="shared" si="217"/>
        <v>79889578</v>
      </c>
      <c r="P586" s="188"/>
      <c r="Q586" s="188"/>
      <c r="R586" s="188"/>
      <c r="S586" s="188"/>
      <c r="T586" s="188"/>
      <c r="U586" s="188"/>
      <c r="V586" s="188"/>
      <c r="W586" s="188"/>
      <c r="X586" s="188"/>
      <c r="Y586" s="188"/>
      <c r="Z586" s="188"/>
      <c r="AA586" s="188"/>
      <c r="AB586" s="188"/>
      <c r="AC586" s="188"/>
      <c r="AD586" s="188"/>
      <c r="AE586" s="188"/>
      <c r="AF586" s="188"/>
      <c r="AG586" s="188"/>
      <c r="AH586" s="188"/>
      <c r="AI586" s="188"/>
      <c r="AJ586" s="188"/>
      <c r="AK586" s="188"/>
      <c r="AL586" s="188"/>
      <c r="AM586" s="188"/>
      <c r="AN586" s="188"/>
      <c r="AO586" s="188"/>
      <c r="AP586" s="188"/>
      <c r="AQ586" s="188"/>
      <c r="AR586" s="188"/>
      <c r="AS586" s="188"/>
      <c r="AT586" s="188"/>
      <c r="AU586" s="188"/>
      <c r="AV586" s="188"/>
      <c r="AW586" s="188"/>
      <c r="AX586" s="188"/>
      <c r="AY586" s="188"/>
      <c r="AZ586" s="188"/>
      <c r="BA586" s="188"/>
      <c r="BB586" s="188"/>
      <c r="BC586" s="188"/>
      <c r="BD586" s="188"/>
      <c r="BE586" s="188"/>
      <c r="BF586" s="188"/>
      <c r="BG586" s="188"/>
      <c r="BH586" s="188"/>
      <c r="BI586" s="188"/>
      <c r="BJ586" s="188"/>
      <c r="BK586" s="188"/>
      <c r="BL586" s="188"/>
      <c r="BM586" s="188"/>
      <c r="BN586" s="188"/>
      <c r="BO586" s="188"/>
      <c r="BP586" s="188"/>
      <c r="BQ586" s="188"/>
      <c r="BR586" s="188"/>
      <c r="BS586" s="188"/>
      <c r="BT586" s="188"/>
      <c r="BU586" s="188"/>
      <c r="BV586" s="188"/>
    </row>
    <row r="587" spans="1:74" s="189" customFormat="1" ht="28.5" x14ac:dyDescent="0.2">
      <c r="A587" s="97" t="s">
        <v>2865</v>
      </c>
      <c r="B587" s="98" t="s">
        <v>2866</v>
      </c>
      <c r="C587" s="118"/>
      <c r="D587" s="118"/>
      <c r="E587" s="118"/>
      <c r="F587" s="118"/>
      <c r="G587" s="118"/>
      <c r="H587" s="118"/>
      <c r="I587" s="118"/>
      <c r="J587" s="118"/>
      <c r="K587" s="118"/>
      <c r="L587" s="118"/>
      <c r="M587" s="118">
        <v>79889578</v>
      </c>
      <c r="N587" s="118"/>
      <c r="O587" s="131">
        <f t="shared" si="217"/>
        <v>79889578</v>
      </c>
      <c r="P587" s="188"/>
      <c r="Q587" s="188"/>
      <c r="R587" s="188"/>
      <c r="S587" s="188"/>
      <c r="T587" s="188"/>
      <c r="U587" s="188"/>
      <c r="V587" s="188"/>
      <c r="W587" s="188"/>
      <c r="X587" s="188"/>
      <c r="Y587" s="188"/>
      <c r="Z587" s="188"/>
      <c r="AA587" s="188"/>
      <c r="AB587" s="188"/>
      <c r="AC587" s="188"/>
      <c r="AD587" s="188"/>
      <c r="AE587" s="188"/>
      <c r="AF587" s="188"/>
      <c r="AG587" s="188"/>
      <c r="AH587" s="188"/>
      <c r="AI587" s="188"/>
      <c r="AJ587" s="188"/>
      <c r="AK587" s="188"/>
      <c r="AL587" s="188"/>
      <c r="AM587" s="188"/>
      <c r="AN587" s="188"/>
      <c r="AO587" s="188"/>
      <c r="AP587" s="188"/>
      <c r="AQ587" s="188"/>
      <c r="AR587" s="188"/>
      <c r="AS587" s="188"/>
      <c r="AT587" s="188"/>
      <c r="AU587" s="188"/>
      <c r="AV587" s="188"/>
      <c r="AW587" s="188"/>
      <c r="AX587" s="188"/>
      <c r="AY587" s="188"/>
      <c r="AZ587" s="188"/>
      <c r="BA587" s="188"/>
      <c r="BB587" s="188"/>
      <c r="BC587" s="188"/>
      <c r="BD587" s="188"/>
      <c r="BE587" s="188"/>
      <c r="BF587" s="188"/>
      <c r="BG587" s="188"/>
      <c r="BH587" s="188"/>
      <c r="BI587" s="188"/>
      <c r="BJ587" s="188"/>
      <c r="BK587" s="188"/>
      <c r="BL587" s="188"/>
      <c r="BM587" s="188"/>
      <c r="BN587" s="188"/>
      <c r="BO587" s="188"/>
      <c r="BP587" s="188"/>
      <c r="BQ587" s="188"/>
      <c r="BR587" s="188"/>
      <c r="BS587" s="188"/>
      <c r="BT587" s="188"/>
      <c r="BU587" s="188"/>
      <c r="BV587" s="188"/>
    </row>
    <row r="588" spans="1:74" s="189" customFormat="1" ht="31.5" x14ac:dyDescent="0.2">
      <c r="A588" s="110" t="s">
        <v>3041</v>
      </c>
      <c r="B588" s="106" t="s">
        <v>3042</v>
      </c>
      <c r="C588" s="376">
        <f>SUM(C589)</f>
        <v>0</v>
      </c>
      <c r="D588" s="376">
        <f t="shared" ref="D588:N588" si="284">SUM(D589)</f>
        <v>0</v>
      </c>
      <c r="E588" s="376">
        <f t="shared" si="284"/>
        <v>0</v>
      </c>
      <c r="F588" s="376">
        <f t="shared" si="284"/>
        <v>0</v>
      </c>
      <c r="G588" s="376">
        <f t="shared" si="284"/>
        <v>0</v>
      </c>
      <c r="H588" s="376">
        <f t="shared" si="284"/>
        <v>0</v>
      </c>
      <c r="I588" s="376">
        <f t="shared" si="284"/>
        <v>0</v>
      </c>
      <c r="J588" s="376">
        <f t="shared" si="284"/>
        <v>0</v>
      </c>
      <c r="K588" s="376">
        <f t="shared" si="284"/>
        <v>0</v>
      </c>
      <c r="L588" s="376">
        <f t="shared" si="284"/>
        <v>0</v>
      </c>
      <c r="M588" s="376">
        <f t="shared" si="284"/>
        <v>9559318</v>
      </c>
      <c r="N588" s="376">
        <f t="shared" si="284"/>
        <v>0</v>
      </c>
      <c r="O588" s="131">
        <f t="shared" si="217"/>
        <v>9559318</v>
      </c>
      <c r="P588" s="188"/>
      <c r="Q588" s="188"/>
      <c r="R588" s="188"/>
      <c r="S588" s="188"/>
      <c r="T588" s="188"/>
      <c r="U588" s="188"/>
      <c r="V588" s="188"/>
      <c r="W588" s="188"/>
      <c r="X588" s="188"/>
      <c r="Y588" s="188"/>
      <c r="Z588" s="188"/>
      <c r="AA588" s="188"/>
      <c r="AB588" s="188"/>
      <c r="AC588" s="188"/>
      <c r="AD588" s="188"/>
      <c r="AE588" s="188"/>
      <c r="AF588" s="188"/>
      <c r="AG588" s="188"/>
      <c r="AH588" s="188"/>
      <c r="AI588" s="188"/>
      <c r="AJ588" s="188"/>
      <c r="AK588" s="188"/>
      <c r="AL588" s="188"/>
      <c r="AM588" s="188"/>
      <c r="AN588" s="188"/>
      <c r="AO588" s="188"/>
      <c r="AP588" s="188"/>
      <c r="AQ588" s="188"/>
      <c r="AR588" s="188"/>
      <c r="AS588" s="188"/>
      <c r="AT588" s="188"/>
      <c r="AU588" s="188"/>
      <c r="AV588" s="188"/>
      <c r="AW588" s="188"/>
      <c r="AX588" s="188"/>
      <c r="AY588" s="188"/>
      <c r="AZ588" s="188"/>
      <c r="BA588" s="188"/>
      <c r="BB588" s="188"/>
      <c r="BC588" s="188"/>
      <c r="BD588" s="188"/>
      <c r="BE588" s="188"/>
      <c r="BF588" s="188"/>
      <c r="BG588" s="188"/>
      <c r="BH588" s="188"/>
      <c r="BI588" s="188"/>
      <c r="BJ588" s="188"/>
      <c r="BK588" s="188"/>
      <c r="BL588" s="188"/>
      <c r="BM588" s="188"/>
      <c r="BN588" s="188"/>
      <c r="BO588" s="188"/>
      <c r="BP588" s="188"/>
      <c r="BQ588" s="188"/>
      <c r="BR588" s="188"/>
      <c r="BS588" s="188"/>
      <c r="BT588" s="188"/>
      <c r="BU588" s="188"/>
      <c r="BV588" s="188"/>
    </row>
    <row r="589" spans="1:74" s="189" customFormat="1" ht="28.5" x14ac:dyDescent="0.2">
      <c r="A589" s="97" t="s">
        <v>2867</v>
      </c>
      <c r="B589" s="98" t="s">
        <v>2868</v>
      </c>
      <c r="C589" s="118"/>
      <c r="D589" s="118"/>
      <c r="E589" s="118"/>
      <c r="F589" s="118"/>
      <c r="G589" s="118"/>
      <c r="H589" s="118"/>
      <c r="I589" s="118"/>
      <c r="J589" s="118"/>
      <c r="K589" s="118"/>
      <c r="L589" s="118"/>
      <c r="M589" s="118">
        <v>9559318</v>
      </c>
      <c r="N589" s="118"/>
      <c r="O589" s="131">
        <f t="shared" si="217"/>
        <v>9559318</v>
      </c>
      <c r="P589" s="188"/>
      <c r="Q589" s="188"/>
      <c r="R589" s="188"/>
      <c r="S589" s="188"/>
      <c r="T589" s="188"/>
      <c r="U589" s="188"/>
      <c r="V589" s="188"/>
      <c r="W589" s="188"/>
      <c r="X589" s="188"/>
      <c r="Y589" s="188"/>
      <c r="Z589" s="188"/>
      <c r="AA589" s="188"/>
      <c r="AB589" s="188"/>
      <c r="AC589" s="188"/>
      <c r="AD589" s="188"/>
      <c r="AE589" s="188"/>
      <c r="AF589" s="188"/>
      <c r="AG589" s="188"/>
      <c r="AH589" s="188"/>
      <c r="AI589" s="188"/>
      <c r="AJ589" s="188"/>
      <c r="AK589" s="188"/>
      <c r="AL589" s="188"/>
      <c r="AM589" s="188"/>
      <c r="AN589" s="188"/>
      <c r="AO589" s="188"/>
      <c r="AP589" s="188"/>
      <c r="AQ589" s="188"/>
      <c r="AR589" s="188"/>
      <c r="AS589" s="188"/>
      <c r="AT589" s="188"/>
      <c r="AU589" s="188"/>
      <c r="AV589" s="188"/>
      <c r="AW589" s="188"/>
      <c r="AX589" s="188"/>
      <c r="AY589" s="188"/>
      <c r="AZ589" s="188"/>
      <c r="BA589" s="188"/>
      <c r="BB589" s="188"/>
      <c r="BC589" s="188"/>
      <c r="BD589" s="188"/>
      <c r="BE589" s="188"/>
      <c r="BF589" s="188"/>
      <c r="BG589" s="188"/>
      <c r="BH589" s="188"/>
      <c r="BI589" s="188"/>
      <c r="BJ589" s="188"/>
      <c r="BK589" s="188"/>
      <c r="BL589" s="188"/>
      <c r="BM589" s="188"/>
      <c r="BN589" s="188"/>
      <c r="BO589" s="188"/>
      <c r="BP589" s="188"/>
      <c r="BQ589" s="188"/>
      <c r="BR589" s="188"/>
      <c r="BS589" s="188"/>
      <c r="BT589" s="188"/>
      <c r="BU589" s="188"/>
      <c r="BV589" s="188"/>
    </row>
    <row r="590" spans="1:74" s="189" customFormat="1" ht="31.5" x14ac:dyDescent="0.2">
      <c r="A590" s="110" t="s">
        <v>3043</v>
      </c>
      <c r="B590" s="106" t="s">
        <v>3044</v>
      </c>
      <c r="C590" s="376">
        <f>SUM(C591)</f>
        <v>0</v>
      </c>
      <c r="D590" s="376">
        <f t="shared" ref="D590:N590" si="285">SUM(D591)</f>
        <v>0</v>
      </c>
      <c r="E590" s="376">
        <f t="shared" si="285"/>
        <v>0</v>
      </c>
      <c r="F590" s="376">
        <f t="shared" si="285"/>
        <v>0</v>
      </c>
      <c r="G590" s="376">
        <f t="shared" si="285"/>
        <v>0</v>
      </c>
      <c r="H590" s="376">
        <f t="shared" si="285"/>
        <v>0</v>
      </c>
      <c r="I590" s="376">
        <f t="shared" si="285"/>
        <v>0</v>
      </c>
      <c r="J590" s="376">
        <f t="shared" si="285"/>
        <v>0</v>
      </c>
      <c r="K590" s="376">
        <f t="shared" si="285"/>
        <v>0</v>
      </c>
      <c r="L590" s="376">
        <f t="shared" si="285"/>
        <v>0</v>
      </c>
      <c r="M590" s="376">
        <f t="shared" si="285"/>
        <v>19214218</v>
      </c>
      <c r="N590" s="376">
        <f t="shared" si="285"/>
        <v>0</v>
      </c>
      <c r="O590" s="131">
        <f t="shared" si="217"/>
        <v>19214218</v>
      </c>
      <c r="P590" s="188"/>
      <c r="Q590" s="188"/>
      <c r="R590" s="188"/>
      <c r="S590" s="188"/>
      <c r="T590" s="188"/>
      <c r="U590" s="188"/>
      <c r="V590" s="188"/>
      <c r="W590" s="188"/>
      <c r="X590" s="188"/>
      <c r="Y590" s="188"/>
      <c r="Z590" s="188"/>
      <c r="AA590" s="188"/>
      <c r="AB590" s="188"/>
      <c r="AC590" s="188"/>
      <c r="AD590" s="188"/>
      <c r="AE590" s="188"/>
      <c r="AF590" s="188"/>
      <c r="AG590" s="188"/>
      <c r="AH590" s="188"/>
      <c r="AI590" s="188"/>
      <c r="AJ590" s="188"/>
      <c r="AK590" s="188"/>
      <c r="AL590" s="188"/>
      <c r="AM590" s="188"/>
      <c r="AN590" s="188"/>
      <c r="AO590" s="188"/>
      <c r="AP590" s="188"/>
      <c r="AQ590" s="188"/>
      <c r="AR590" s="188"/>
      <c r="AS590" s="188"/>
      <c r="AT590" s="188"/>
      <c r="AU590" s="188"/>
      <c r="AV590" s="188"/>
      <c r="AW590" s="188"/>
      <c r="AX590" s="188"/>
      <c r="AY590" s="188"/>
      <c r="AZ590" s="188"/>
      <c r="BA590" s="188"/>
      <c r="BB590" s="188"/>
      <c r="BC590" s="188"/>
      <c r="BD590" s="188"/>
      <c r="BE590" s="188"/>
      <c r="BF590" s="188"/>
      <c r="BG590" s="188"/>
      <c r="BH590" s="188"/>
      <c r="BI590" s="188"/>
      <c r="BJ590" s="188"/>
      <c r="BK590" s="188"/>
      <c r="BL590" s="188"/>
      <c r="BM590" s="188"/>
      <c r="BN590" s="188"/>
      <c r="BO590" s="188"/>
      <c r="BP590" s="188"/>
      <c r="BQ590" s="188"/>
      <c r="BR590" s="188"/>
      <c r="BS590" s="188"/>
      <c r="BT590" s="188"/>
      <c r="BU590" s="188"/>
      <c r="BV590" s="188"/>
    </row>
    <row r="591" spans="1:74" s="189" customFormat="1" ht="42.75" x14ac:dyDescent="0.2">
      <c r="A591" s="97" t="s">
        <v>2869</v>
      </c>
      <c r="B591" s="98" t="s">
        <v>2870</v>
      </c>
      <c r="C591" s="118"/>
      <c r="D591" s="118"/>
      <c r="E591" s="118"/>
      <c r="F591" s="118"/>
      <c r="G591" s="118"/>
      <c r="H591" s="118"/>
      <c r="I591" s="118"/>
      <c r="J591" s="118"/>
      <c r="K591" s="118"/>
      <c r="L591" s="118"/>
      <c r="M591" s="118">
        <v>19214218</v>
      </c>
      <c r="N591" s="118"/>
      <c r="O591" s="131">
        <f t="shared" si="217"/>
        <v>19214218</v>
      </c>
      <c r="P591" s="188"/>
      <c r="Q591" s="188"/>
      <c r="R591" s="188"/>
      <c r="S591" s="188"/>
      <c r="T591" s="188"/>
      <c r="U591" s="188"/>
      <c r="V591" s="188"/>
      <c r="W591" s="188"/>
      <c r="X591" s="188"/>
      <c r="Y591" s="188"/>
      <c r="Z591" s="188"/>
      <c r="AA591" s="188"/>
      <c r="AB591" s="188"/>
      <c r="AC591" s="188"/>
      <c r="AD591" s="188"/>
      <c r="AE591" s="188"/>
      <c r="AF591" s="188"/>
      <c r="AG591" s="188"/>
      <c r="AH591" s="188"/>
      <c r="AI591" s="188"/>
      <c r="AJ591" s="188"/>
      <c r="AK591" s="188"/>
      <c r="AL591" s="188"/>
      <c r="AM591" s="188"/>
      <c r="AN591" s="188"/>
      <c r="AO591" s="188"/>
      <c r="AP591" s="188"/>
      <c r="AQ591" s="188"/>
      <c r="AR591" s="188"/>
      <c r="AS591" s="188"/>
      <c r="AT591" s="188"/>
      <c r="AU591" s="188"/>
      <c r="AV591" s="188"/>
      <c r="AW591" s="188"/>
      <c r="AX591" s="188"/>
      <c r="AY591" s="188"/>
      <c r="AZ591" s="188"/>
      <c r="BA591" s="188"/>
      <c r="BB591" s="188"/>
      <c r="BC591" s="188"/>
      <c r="BD591" s="188"/>
      <c r="BE591" s="188"/>
      <c r="BF591" s="188"/>
      <c r="BG591" s="188"/>
      <c r="BH591" s="188"/>
      <c r="BI591" s="188"/>
      <c r="BJ591" s="188"/>
      <c r="BK591" s="188"/>
      <c r="BL591" s="188"/>
      <c r="BM591" s="188"/>
      <c r="BN591" s="188"/>
      <c r="BO591" s="188"/>
      <c r="BP591" s="188"/>
      <c r="BQ591" s="188"/>
      <c r="BR591" s="188"/>
      <c r="BS591" s="188"/>
      <c r="BT591" s="188"/>
      <c r="BU591" s="188"/>
      <c r="BV591" s="188"/>
    </row>
    <row r="592" spans="1:74" s="189" customFormat="1" ht="31.5" x14ac:dyDescent="0.2">
      <c r="A592" s="110" t="s">
        <v>3045</v>
      </c>
      <c r="B592" s="106" t="s">
        <v>3046</v>
      </c>
      <c r="C592" s="376">
        <f>SUM(C593:C594)</f>
        <v>0</v>
      </c>
      <c r="D592" s="376">
        <f t="shared" ref="D592:N592" si="286">SUM(D593:D594)</f>
        <v>0</v>
      </c>
      <c r="E592" s="376">
        <f t="shared" si="286"/>
        <v>0</v>
      </c>
      <c r="F592" s="376">
        <f t="shared" si="286"/>
        <v>0</v>
      </c>
      <c r="G592" s="376">
        <f t="shared" si="286"/>
        <v>0</v>
      </c>
      <c r="H592" s="376">
        <f t="shared" si="286"/>
        <v>0</v>
      </c>
      <c r="I592" s="376">
        <f t="shared" si="286"/>
        <v>0</v>
      </c>
      <c r="J592" s="376">
        <f t="shared" si="286"/>
        <v>0</v>
      </c>
      <c r="K592" s="376">
        <f t="shared" si="286"/>
        <v>0</v>
      </c>
      <c r="L592" s="376">
        <f t="shared" si="286"/>
        <v>0</v>
      </c>
      <c r="M592" s="376">
        <f t="shared" si="286"/>
        <v>21143041.25</v>
      </c>
      <c r="N592" s="376">
        <f t="shared" si="286"/>
        <v>0</v>
      </c>
      <c r="O592" s="131">
        <f t="shared" si="217"/>
        <v>21143041.25</v>
      </c>
      <c r="P592" s="188"/>
      <c r="Q592" s="188"/>
      <c r="R592" s="188"/>
      <c r="S592" s="188"/>
      <c r="T592" s="188"/>
      <c r="U592" s="188"/>
      <c r="V592" s="188"/>
      <c r="W592" s="188"/>
      <c r="X592" s="188"/>
      <c r="Y592" s="188"/>
      <c r="Z592" s="188"/>
      <c r="AA592" s="188"/>
      <c r="AB592" s="188"/>
      <c r="AC592" s="188"/>
      <c r="AD592" s="188"/>
      <c r="AE592" s="188"/>
      <c r="AF592" s="188"/>
      <c r="AG592" s="188"/>
      <c r="AH592" s="188"/>
      <c r="AI592" s="188"/>
      <c r="AJ592" s="188"/>
      <c r="AK592" s="188"/>
      <c r="AL592" s="188"/>
      <c r="AM592" s="188"/>
      <c r="AN592" s="188"/>
      <c r="AO592" s="188"/>
      <c r="AP592" s="188"/>
      <c r="AQ592" s="188"/>
      <c r="AR592" s="188"/>
      <c r="AS592" s="188"/>
      <c r="AT592" s="188"/>
      <c r="AU592" s="188"/>
      <c r="AV592" s="188"/>
      <c r="AW592" s="188"/>
      <c r="AX592" s="188"/>
      <c r="AY592" s="188"/>
      <c r="AZ592" s="188"/>
      <c r="BA592" s="188"/>
      <c r="BB592" s="188"/>
      <c r="BC592" s="188"/>
      <c r="BD592" s="188"/>
      <c r="BE592" s="188"/>
      <c r="BF592" s="188"/>
      <c r="BG592" s="188"/>
      <c r="BH592" s="188"/>
      <c r="BI592" s="188"/>
      <c r="BJ592" s="188"/>
      <c r="BK592" s="188"/>
      <c r="BL592" s="188"/>
      <c r="BM592" s="188"/>
      <c r="BN592" s="188"/>
      <c r="BO592" s="188"/>
      <c r="BP592" s="188"/>
      <c r="BQ592" s="188"/>
      <c r="BR592" s="188"/>
      <c r="BS592" s="188"/>
      <c r="BT592" s="188"/>
      <c r="BU592" s="188"/>
      <c r="BV592" s="188"/>
    </row>
    <row r="593" spans="1:74" s="189" customFormat="1" ht="28.5" x14ac:dyDescent="0.2">
      <c r="A593" s="97" t="s">
        <v>2871</v>
      </c>
      <c r="B593" s="98" t="s">
        <v>2872</v>
      </c>
      <c r="C593" s="118"/>
      <c r="D593" s="118"/>
      <c r="E593" s="118"/>
      <c r="F593" s="118"/>
      <c r="G593" s="118"/>
      <c r="H593" s="118"/>
      <c r="I593" s="118"/>
      <c r="J593" s="118"/>
      <c r="K593" s="118"/>
      <c r="L593" s="118"/>
      <c r="M593" s="118">
        <v>19679623</v>
      </c>
      <c r="N593" s="118"/>
      <c r="O593" s="131">
        <f t="shared" si="217"/>
        <v>19679623</v>
      </c>
      <c r="P593" s="188"/>
      <c r="Q593" s="188"/>
      <c r="R593" s="188"/>
      <c r="S593" s="188"/>
      <c r="T593" s="188"/>
      <c r="U593" s="188"/>
      <c r="V593" s="188"/>
      <c r="W593" s="188"/>
      <c r="X593" s="188"/>
      <c r="Y593" s="188"/>
      <c r="Z593" s="188"/>
      <c r="AA593" s="188"/>
      <c r="AB593" s="188"/>
      <c r="AC593" s="188"/>
      <c r="AD593" s="188"/>
      <c r="AE593" s="188"/>
      <c r="AF593" s="188"/>
      <c r="AG593" s="188"/>
      <c r="AH593" s="188"/>
      <c r="AI593" s="188"/>
      <c r="AJ593" s="188"/>
      <c r="AK593" s="188"/>
      <c r="AL593" s="188"/>
      <c r="AM593" s="188"/>
      <c r="AN593" s="188"/>
      <c r="AO593" s="188"/>
      <c r="AP593" s="188"/>
      <c r="AQ593" s="188"/>
      <c r="AR593" s="188"/>
      <c r="AS593" s="188"/>
      <c r="AT593" s="188"/>
      <c r="AU593" s="188"/>
      <c r="AV593" s="188"/>
      <c r="AW593" s="188"/>
      <c r="AX593" s="188"/>
      <c r="AY593" s="188"/>
      <c r="AZ593" s="188"/>
      <c r="BA593" s="188"/>
      <c r="BB593" s="188"/>
      <c r="BC593" s="188"/>
      <c r="BD593" s="188"/>
      <c r="BE593" s="188"/>
      <c r="BF593" s="188"/>
      <c r="BG593" s="188"/>
      <c r="BH593" s="188"/>
      <c r="BI593" s="188"/>
      <c r="BJ593" s="188"/>
      <c r="BK593" s="188"/>
      <c r="BL593" s="188"/>
      <c r="BM593" s="188"/>
      <c r="BN593" s="188"/>
      <c r="BO593" s="188"/>
      <c r="BP593" s="188"/>
      <c r="BQ593" s="188"/>
      <c r="BR593" s="188"/>
      <c r="BS593" s="188"/>
      <c r="BT593" s="188"/>
      <c r="BU593" s="188"/>
      <c r="BV593" s="188"/>
    </row>
    <row r="594" spans="1:74" s="189" customFormat="1" ht="42.75" x14ac:dyDescent="0.2">
      <c r="A594" s="97" t="s">
        <v>2873</v>
      </c>
      <c r="B594" s="98" t="s">
        <v>2874</v>
      </c>
      <c r="C594" s="118"/>
      <c r="D594" s="118"/>
      <c r="E594" s="118"/>
      <c r="F594" s="118"/>
      <c r="G594" s="118"/>
      <c r="H594" s="118"/>
      <c r="I594" s="118"/>
      <c r="J594" s="118"/>
      <c r="K594" s="118"/>
      <c r="L594" s="118"/>
      <c r="M594" s="118">
        <v>1463418.25</v>
      </c>
      <c r="N594" s="118"/>
      <c r="O594" s="131">
        <f t="shared" ref="O594:O632" si="287">SUM(C594:N594)</f>
        <v>1463418.25</v>
      </c>
      <c r="P594" s="188"/>
      <c r="Q594" s="188"/>
      <c r="R594" s="188"/>
      <c r="S594" s="188"/>
      <c r="T594" s="188"/>
      <c r="U594" s="188"/>
      <c r="V594" s="188"/>
      <c r="W594" s="188"/>
      <c r="X594" s="188"/>
      <c r="Y594" s="188"/>
      <c r="Z594" s="188"/>
      <c r="AA594" s="188"/>
      <c r="AB594" s="188"/>
      <c r="AC594" s="188"/>
      <c r="AD594" s="188"/>
      <c r="AE594" s="188"/>
      <c r="AF594" s="188"/>
      <c r="AG594" s="188"/>
      <c r="AH594" s="188"/>
      <c r="AI594" s="188"/>
      <c r="AJ594" s="188"/>
      <c r="AK594" s="188"/>
      <c r="AL594" s="188"/>
      <c r="AM594" s="188"/>
      <c r="AN594" s="188"/>
      <c r="AO594" s="188"/>
      <c r="AP594" s="188"/>
      <c r="AQ594" s="188"/>
      <c r="AR594" s="188"/>
      <c r="AS594" s="188"/>
      <c r="AT594" s="188"/>
      <c r="AU594" s="188"/>
      <c r="AV594" s="188"/>
      <c r="AW594" s="188"/>
      <c r="AX594" s="188"/>
      <c r="AY594" s="188"/>
      <c r="AZ594" s="188"/>
      <c r="BA594" s="188"/>
      <c r="BB594" s="188"/>
      <c r="BC594" s="188"/>
      <c r="BD594" s="188"/>
      <c r="BE594" s="188"/>
      <c r="BF594" s="188"/>
      <c r="BG594" s="188"/>
      <c r="BH594" s="188"/>
      <c r="BI594" s="188"/>
      <c r="BJ594" s="188"/>
      <c r="BK594" s="188"/>
      <c r="BL594" s="188"/>
      <c r="BM594" s="188"/>
      <c r="BN594" s="188"/>
      <c r="BO594" s="188"/>
      <c r="BP594" s="188"/>
      <c r="BQ594" s="188"/>
      <c r="BR594" s="188"/>
      <c r="BS594" s="188"/>
      <c r="BT594" s="188"/>
      <c r="BU594" s="188"/>
      <c r="BV594" s="188"/>
    </row>
    <row r="595" spans="1:74" s="189" customFormat="1" ht="31.5" x14ac:dyDescent="0.2">
      <c r="A595" s="110" t="s">
        <v>3047</v>
      </c>
      <c r="B595" s="106" t="s">
        <v>3048</v>
      </c>
      <c r="C595" s="376">
        <f>SUM(C596:C597)</f>
        <v>0</v>
      </c>
      <c r="D595" s="376">
        <f t="shared" ref="D595:N595" si="288">SUM(D596:D597)</f>
        <v>0</v>
      </c>
      <c r="E595" s="376">
        <f t="shared" si="288"/>
        <v>0</v>
      </c>
      <c r="F595" s="376">
        <f t="shared" si="288"/>
        <v>0</v>
      </c>
      <c r="G595" s="376">
        <f t="shared" si="288"/>
        <v>0</v>
      </c>
      <c r="H595" s="376">
        <f t="shared" si="288"/>
        <v>0</v>
      </c>
      <c r="I595" s="376">
        <f t="shared" si="288"/>
        <v>0</v>
      </c>
      <c r="J595" s="376">
        <f t="shared" si="288"/>
        <v>0</v>
      </c>
      <c r="K595" s="376">
        <f t="shared" si="288"/>
        <v>0</v>
      </c>
      <c r="L595" s="376">
        <f t="shared" si="288"/>
        <v>0</v>
      </c>
      <c r="M595" s="376">
        <f t="shared" si="288"/>
        <v>163612153</v>
      </c>
      <c r="N595" s="376">
        <f t="shared" si="288"/>
        <v>0</v>
      </c>
      <c r="O595" s="131">
        <f t="shared" si="287"/>
        <v>163612153</v>
      </c>
      <c r="P595" s="188"/>
      <c r="Q595" s="188"/>
      <c r="R595" s="188"/>
      <c r="S595" s="188"/>
      <c r="T595" s="188"/>
      <c r="U595" s="188"/>
      <c r="V595" s="188"/>
      <c r="W595" s="188"/>
      <c r="X595" s="188"/>
      <c r="Y595" s="188"/>
      <c r="Z595" s="188"/>
      <c r="AA595" s="188"/>
      <c r="AB595" s="188"/>
      <c r="AC595" s="188"/>
      <c r="AD595" s="188"/>
      <c r="AE595" s="188"/>
      <c r="AF595" s="188"/>
      <c r="AG595" s="188"/>
      <c r="AH595" s="188"/>
      <c r="AI595" s="188"/>
      <c r="AJ595" s="188"/>
      <c r="AK595" s="188"/>
      <c r="AL595" s="188"/>
      <c r="AM595" s="188"/>
      <c r="AN595" s="188"/>
      <c r="AO595" s="188"/>
      <c r="AP595" s="188"/>
      <c r="AQ595" s="188"/>
      <c r="AR595" s="188"/>
      <c r="AS595" s="188"/>
      <c r="AT595" s="188"/>
      <c r="AU595" s="188"/>
      <c r="AV595" s="188"/>
      <c r="AW595" s="188"/>
      <c r="AX595" s="188"/>
      <c r="AY595" s="188"/>
      <c r="AZ595" s="188"/>
      <c r="BA595" s="188"/>
      <c r="BB595" s="188"/>
      <c r="BC595" s="188"/>
      <c r="BD595" s="188"/>
      <c r="BE595" s="188"/>
      <c r="BF595" s="188"/>
      <c r="BG595" s="188"/>
      <c r="BH595" s="188"/>
      <c r="BI595" s="188"/>
      <c r="BJ595" s="188"/>
      <c r="BK595" s="188"/>
      <c r="BL595" s="188"/>
      <c r="BM595" s="188"/>
      <c r="BN595" s="188"/>
      <c r="BO595" s="188"/>
      <c r="BP595" s="188"/>
      <c r="BQ595" s="188"/>
      <c r="BR595" s="188"/>
      <c r="BS595" s="188"/>
      <c r="BT595" s="188"/>
      <c r="BU595" s="188"/>
      <c r="BV595" s="188"/>
    </row>
    <row r="596" spans="1:74" s="189" customFormat="1" ht="42.75" x14ac:dyDescent="0.2">
      <c r="A596" s="97" t="s">
        <v>2875</v>
      </c>
      <c r="B596" s="98" t="s">
        <v>2876</v>
      </c>
      <c r="C596" s="118"/>
      <c r="D596" s="118"/>
      <c r="E596" s="118"/>
      <c r="F596" s="118"/>
      <c r="G596" s="118"/>
      <c r="H596" s="118"/>
      <c r="I596" s="118"/>
      <c r="J596" s="118"/>
      <c r="K596" s="118"/>
      <c r="L596" s="118"/>
      <c r="M596" s="118">
        <v>136088172</v>
      </c>
      <c r="N596" s="118"/>
      <c r="O596" s="131">
        <f t="shared" si="287"/>
        <v>136088172</v>
      </c>
      <c r="P596" s="188"/>
      <c r="Q596" s="188"/>
      <c r="R596" s="188"/>
      <c r="S596" s="188"/>
      <c r="T596" s="188"/>
      <c r="U596" s="188"/>
      <c r="V596" s="188"/>
      <c r="W596" s="188"/>
      <c r="X596" s="188"/>
      <c r="Y596" s="188"/>
      <c r="Z596" s="188"/>
      <c r="AA596" s="188"/>
      <c r="AB596" s="188"/>
      <c r="AC596" s="188"/>
      <c r="AD596" s="188"/>
      <c r="AE596" s="188"/>
      <c r="AF596" s="188"/>
      <c r="AG596" s="188"/>
      <c r="AH596" s="188"/>
      <c r="AI596" s="188"/>
      <c r="AJ596" s="188"/>
      <c r="AK596" s="188"/>
      <c r="AL596" s="188"/>
      <c r="AM596" s="188"/>
      <c r="AN596" s="188"/>
      <c r="AO596" s="188"/>
      <c r="AP596" s="188"/>
      <c r="AQ596" s="188"/>
      <c r="AR596" s="188"/>
      <c r="AS596" s="188"/>
      <c r="AT596" s="188"/>
      <c r="AU596" s="188"/>
      <c r="AV596" s="188"/>
      <c r="AW596" s="188"/>
      <c r="AX596" s="188"/>
      <c r="AY596" s="188"/>
      <c r="AZ596" s="188"/>
      <c r="BA596" s="188"/>
      <c r="BB596" s="188"/>
      <c r="BC596" s="188"/>
      <c r="BD596" s="188"/>
      <c r="BE596" s="188"/>
      <c r="BF596" s="188"/>
      <c r="BG596" s="188"/>
      <c r="BH596" s="188"/>
      <c r="BI596" s="188"/>
      <c r="BJ596" s="188"/>
      <c r="BK596" s="188"/>
      <c r="BL596" s="188"/>
      <c r="BM596" s="188"/>
      <c r="BN596" s="188"/>
      <c r="BO596" s="188"/>
      <c r="BP596" s="188"/>
      <c r="BQ596" s="188"/>
      <c r="BR596" s="188"/>
      <c r="BS596" s="188"/>
      <c r="BT596" s="188"/>
      <c r="BU596" s="188"/>
      <c r="BV596" s="188"/>
    </row>
    <row r="597" spans="1:74" s="189" customFormat="1" ht="42.75" x14ac:dyDescent="0.2">
      <c r="A597" s="97" t="s">
        <v>2877</v>
      </c>
      <c r="B597" s="98" t="s">
        <v>2878</v>
      </c>
      <c r="C597" s="118"/>
      <c r="D597" s="118"/>
      <c r="E597" s="118"/>
      <c r="F597" s="118"/>
      <c r="G597" s="118"/>
      <c r="H597" s="118"/>
      <c r="I597" s="118"/>
      <c r="J597" s="118"/>
      <c r="K597" s="118"/>
      <c r="L597" s="118"/>
      <c r="M597" s="118">
        <v>27523981</v>
      </c>
      <c r="N597" s="118"/>
      <c r="O597" s="131">
        <f t="shared" si="287"/>
        <v>27523981</v>
      </c>
      <c r="P597" s="188"/>
      <c r="Q597" s="188"/>
      <c r="R597" s="188"/>
      <c r="S597" s="188"/>
      <c r="T597" s="188"/>
      <c r="U597" s="188"/>
      <c r="V597" s="188"/>
      <c r="W597" s="188"/>
      <c r="X597" s="188"/>
      <c r="Y597" s="188"/>
      <c r="Z597" s="188"/>
      <c r="AA597" s="188"/>
      <c r="AB597" s="188"/>
      <c r="AC597" s="188"/>
      <c r="AD597" s="188"/>
      <c r="AE597" s="188"/>
      <c r="AF597" s="188"/>
      <c r="AG597" s="188"/>
      <c r="AH597" s="188"/>
      <c r="AI597" s="188"/>
      <c r="AJ597" s="188"/>
      <c r="AK597" s="188"/>
      <c r="AL597" s="188"/>
      <c r="AM597" s="188"/>
      <c r="AN597" s="188"/>
      <c r="AO597" s="188"/>
      <c r="AP597" s="188"/>
      <c r="AQ597" s="188"/>
      <c r="AR597" s="188"/>
      <c r="AS597" s="188"/>
      <c r="AT597" s="188"/>
      <c r="AU597" s="188"/>
      <c r="AV597" s="188"/>
      <c r="AW597" s="188"/>
      <c r="AX597" s="188"/>
      <c r="AY597" s="188"/>
      <c r="AZ597" s="188"/>
      <c r="BA597" s="188"/>
      <c r="BB597" s="188"/>
      <c r="BC597" s="188"/>
      <c r="BD597" s="188"/>
      <c r="BE597" s="188"/>
      <c r="BF597" s="188"/>
      <c r="BG597" s="188"/>
      <c r="BH597" s="188"/>
      <c r="BI597" s="188"/>
      <c r="BJ597" s="188"/>
      <c r="BK597" s="188"/>
      <c r="BL597" s="188"/>
      <c r="BM597" s="188"/>
      <c r="BN597" s="188"/>
      <c r="BO597" s="188"/>
      <c r="BP597" s="188"/>
      <c r="BQ597" s="188"/>
      <c r="BR597" s="188"/>
      <c r="BS597" s="188"/>
      <c r="BT597" s="188"/>
      <c r="BU597" s="188"/>
      <c r="BV597" s="188"/>
    </row>
    <row r="598" spans="1:74" s="189" customFormat="1" ht="31.5" x14ac:dyDescent="0.2">
      <c r="A598" s="110" t="s">
        <v>3049</v>
      </c>
      <c r="B598" s="106" t="s">
        <v>3050</v>
      </c>
      <c r="C598" s="376">
        <f>SUM(C599)</f>
        <v>0</v>
      </c>
      <c r="D598" s="376">
        <f t="shared" ref="D598:N598" si="289">SUM(D599)</f>
        <v>0</v>
      </c>
      <c r="E598" s="376">
        <f t="shared" si="289"/>
        <v>0</v>
      </c>
      <c r="F598" s="376">
        <f t="shared" si="289"/>
        <v>0</v>
      </c>
      <c r="G598" s="376">
        <f t="shared" si="289"/>
        <v>0</v>
      </c>
      <c r="H598" s="376">
        <f t="shared" si="289"/>
        <v>0</v>
      </c>
      <c r="I598" s="376">
        <f t="shared" si="289"/>
        <v>0</v>
      </c>
      <c r="J598" s="376">
        <f t="shared" si="289"/>
        <v>0</v>
      </c>
      <c r="K598" s="376">
        <f t="shared" si="289"/>
        <v>0</v>
      </c>
      <c r="L598" s="376">
        <f t="shared" si="289"/>
        <v>0</v>
      </c>
      <c r="M598" s="376">
        <f t="shared" si="289"/>
        <v>4890635</v>
      </c>
      <c r="N598" s="376">
        <f t="shared" si="289"/>
        <v>0</v>
      </c>
      <c r="O598" s="131">
        <f t="shared" si="287"/>
        <v>4890635</v>
      </c>
      <c r="P598" s="188"/>
      <c r="Q598" s="188"/>
      <c r="R598" s="188"/>
      <c r="S598" s="188"/>
      <c r="T598" s="188"/>
      <c r="U598" s="188"/>
      <c r="V598" s="188"/>
      <c r="W598" s="188"/>
      <c r="X598" s="188"/>
      <c r="Y598" s="188"/>
      <c r="Z598" s="188"/>
      <c r="AA598" s="188"/>
      <c r="AB598" s="188"/>
      <c r="AC598" s="188"/>
      <c r="AD598" s="188"/>
      <c r="AE598" s="188"/>
      <c r="AF598" s="188"/>
      <c r="AG598" s="188"/>
      <c r="AH598" s="188"/>
      <c r="AI598" s="188"/>
      <c r="AJ598" s="188"/>
      <c r="AK598" s="188"/>
      <c r="AL598" s="188"/>
      <c r="AM598" s="188"/>
      <c r="AN598" s="188"/>
      <c r="AO598" s="188"/>
      <c r="AP598" s="188"/>
      <c r="AQ598" s="188"/>
      <c r="AR598" s="188"/>
      <c r="AS598" s="188"/>
      <c r="AT598" s="188"/>
      <c r="AU598" s="188"/>
      <c r="AV598" s="188"/>
      <c r="AW598" s="188"/>
      <c r="AX598" s="188"/>
      <c r="AY598" s="188"/>
      <c r="AZ598" s="188"/>
      <c r="BA598" s="188"/>
      <c r="BB598" s="188"/>
      <c r="BC598" s="188"/>
      <c r="BD598" s="188"/>
      <c r="BE598" s="188"/>
      <c r="BF598" s="188"/>
      <c r="BG598" s="188"/>
      <c r="BH598" s="188"/>
      <c r="BI598" s="188"/>
      <c r="BJ598" s="188"/>
      <c r="BK598" s="188"/>
      <c r="BL598" s="188"/>
      <c r="BM598" s="188"/>
      <c r="BN598" s="188"/>
      <c r="BO598" s="188"/>
      <c r="BP598" s="188"/>
      <c r="BQ598" s="188"/>
      <c r="BR598" s="188"/>
      <c r="BS598" s="188"/>
      <c r="BT598" s="188"/>
      <c r="BU598" s="188"/>
      <c r="BV598" s="188"/>
    </row>
    <row r="599" spans="1:74" s="189" customFormat="1" ht="28.5" x14ac:dyDescent="0.2">
      <c r="A599" s="97" t="s">
        <v>2879</v>
      </c>
      <c r="B599" s="98" t="s">
        <v>2880</v>
      </c>
      <c r="C599" s="118"/>
      <c r="D599" s="118"/>
      <c r="E599" s="118"/>
      <c r="F599" s="118"/>
      <c r="G599" s="118"/>
      <c r="H599" s="118"/>
      <c r="I599" s="118"/>
      <c r="J599" s="118"/>
      <c r="K599" s="118"/>
      <c r="L599" s="118"/>
      <c r="M599" s="118">
        <v>4890635</v>
      </c>
      <c r="N599" s="118"/>
      <c r="O599" s="131">
        <f t="shared" si="287"/>
        <v>4890635</v>
      </c>
      <c r="P599" s="188"/>
      <c r="Q599" s="188"/>
      <c r="R599" s="188"/>
      <c r="S599" s="188"/>
      <c r="T599" s="188"/>
      <c r="U599" s="188"/>
      <c r="V599" s="188"/>
      <c r="W599" s="188"/>
      <c r="X599" s="188"/>
      <c r="Y599" s="188"/>
      <c r="Z599" s="188"/>
      <c r="AA599" s="188"/>
      <c r="AB599" s="188"/>
      <c r="AC599" s="188"/>
      <c r="AD599" s="188"/>
      <c r="AE599" s="188"/>
      <c r="AF599" s="188"/>
      <c r="AG599" s="188"/>
      <c r="AH599" s="188"/>
      <c r="AI599" s="188"/>
      <c r="AJ599" s="188"/>
      <c r="AK599" s="188"/>
      <c r="AL599" s="188"/>
      <c r="AM599" s="188"/>
      <c r="AN599" s="188"/>
      <c r="AO599" s="188"/>
      <c r="AP599" s="188"/>
      <c r="AQ599" s="188"/>
      <c r="AR599" s="188"/>
      <c r="AS599" s="188"/>
      <c r="AT599" s="188"/>
      <c r="AU599" s="188"/>
      <c r="AV599" s="188"/>
      <c r="AW599" s="188"/>
      <c r="AX599" s="188"/>
      <c r="AY599" s="188"/>
      <c r="AZ599" s="188"/>
      <c r="BA599" s="188"/>
      <c r="BB599" s="188"/>
      <c r="BC599" s="188"/>
      <c r="BD599" s="188"/>
      <c r="BE599" s="188"/>
      <c r="BF599" s="188"/>
      <c r="BG599" s="188"/>
      <c r="BH599" s="188"/>
      <c r="BI599" s="188"/>
      <c r="BJ599" s="188"/>
      <c r="BK599" s="188"/>
      <c r="BL599" s="188"/>
      <c r="BM599" s="188"/>
      <c r="BN599" s="188"/>
      <c r="BO599" s="188"/>
      <c r="BP599" s="188"/>
      <c r="BQ599" s="188"/>
      <c r="BR599" s="188"/>
      <c r="BS599" s="188"/>
      <c r="BT599" s="188"/>
      <c r="BU599" s="188"/>
      <c r="BV599" s="188"/>
    </row>
    <row r="600" spans="1:74" s="189" customFormat="1" ht="31.5" x14ac:dyDescent="0.2">
      <c r="A600" s="110" t="s">
        <v>3051</v>
      </c>
      <c r="B600" s="106" t="s">
        <v>3052</v>
      </c>
      <c r="C600" s="376">
        <f>SUM(C601:C602)</f>
        <v>0</v>
      </c>
      <c r="D600" s="376">
        <f t="shared" ref="D600:N600" si="290">SUM(D601:D602)</f>
        <v>0</v>
      </c>
      <c r="E600" s="376">
        <f t="shared" si="290"/>
        <v>0</v>
      </c>
      <c r="F600" s="376">
        <f t="shared" si="290"/>
        <v>0</v>
      </c>
      <c r="G600" s="376">
        <f t="shared" si="290"/>
        <v>0</v>
      </c>
      <c r="H600" s="376">
        <f t="shared" si="290"/>
        <v>0</v>
      </c>
      <c r="I600" s="376">
        <f t="shared" si="290"/>
        <v>0</v>
      </c>
      <c r="J600" s="376">
        <f t="shared" si="290"/>
        <v>0</v>
      </c>
      <c r="K600" s="376">
        <f t="shared" si="290"/>
        <v>0</v>
      </c>
      <c r="L600" s="376">
        <f t="shared" si="290"/>
        <v>0</v>
      </c>
      <c r="M600" s="376">
        <f t="shared" si="290"/>
        <v>46391200</v>
      </c>
      <c r="N600" s="376">
        <f t="shared" si="290"/>
        <v>0</v>
      </c>
      <c r="O600" s="131">
        <f t="shared" si="287"/>
        <v>46391200</v>
      </c>
      <c r="P600" s="188"/>
      <c r="Q600" s="188"/>
      <c r="R600" s="188"/>
      <c r="S600" s="188"/>
      <c r="T600" s="188"/>
      <c r="U600" s="188"/>
      <c r="V600" s="188"/>
      <c r="W600" s="188"/>
      <c r="X600" s="188"/>
      <c r="Y600" s="188"/>
      <c r="Z600" s="188"/>
      <c r="AA600" s="188"/>
      <c r="AB600" s="188"/>
      <c r="AC600" s="188"/>
      <c r="AD600" s="188"/>
      <c r="AE600" s="188"/>
      <c r="AF600" s="188"/>
      <c r="AG600" s="188"/>
      <c r="AH600" s="188"/>
      <c r="AI600" s="188"/>
      <c r="AJ600" s="188"/>
      <c r="AK600" s="188"/>
      <c r="AL600" s="188"/>
      <c r="AM600" s="188"/>
      <c r="AN600" s="188"/>
      <c r="AO600" s="188"/>
      <c r="AP600" s="188"/>
      <c r="AQ600" s="188"/>
      <c r="AR600" s="188"/>
      <c r="AS600" s="188"/>
      <c r="AT600" s="188"/>
      <c r="AU600" s="188"/>
      <c r="AV600" s="188"/>
      <c r="AW600" s="188"/>
      <c r="AX600" s="188"/>
      <c r="AY600" s="188"/>
      <c r="AZ600" s="188"/>
      <c r="BA600" s="188"/>
      <c r="BB600" s="188"/>
      <c r="BC600" s="188"/>
      <c r="BD600" s="188"/>
      <c r="BE600" s="188"/>
      <c r="BF600" s="188"/>
      <c r="BG600" s="188"/>
      <c r="BH600" s="188"/>
      <c r="BI600" s="188"/>
      <c r="BJ600" s="188"/>
      <c r="BK600" s="188"/>
      <c r="BL600" s="188"/>
      <c r="BM600" s="188"/>
      <c r="BN600" s="188"/>
      <c r="BO600" s="188"/>
      <c r="BP600" s="188"/>
      <c r="BQ600" s="188"/>
      <c r="BR600" s="188"/>
      <c r="BS600" s="188"/>
      <c r="BT600" s="188"/>
      <c r="BU600" s="188"/>
      <c r="BV600" s="188"/>
    </row>
    <row r="601" spans="1:74" s="189" customFormat="1" ht="42.75" x14ac:dyDescent="0.2">
      <c r="A601" s="97" t="s">
        <v>2881</v>
      </c>
      <c r="B601" s="98" t="s">
        <v>2882</v>
      </c>
      <c r="C601" s="118"/>
      <c r="D601" s="118"/>
      <c r="E601" s="118"/>
      <c r="F601" s="118"/>
      <c r="G601" s="118"/>
      <c r="H601" s="118"/>
      <c r="I601" s="118"/>
      <c r="J601" s="118"/>
      <c r="K601" s="118"/>
      <c r="L601" s="118"/>
      <c r="M601" s="118">
        <v>23101652</v>
      </c>
      <c r="N601" s="118"/>
      <c r="O601" s="131">
        <f t="shared" si="287"/>
        <v>23101652</v>
      </c>
      <c r="P601" s="188"/>
      <c r="Q601" s="188"/>
      <c r="R601" s="188"/>
      <c r="S601" s="188"/>
      <c r="T601" s="188"/>
      <c r="U601" s="188"/>
      <c r="V601" s="188"/>
      <c r="W601" s="188"/>
      <c r="X601" s="188"/>
      <c r="Y601" s="188"/>
      <c r="Z601" s="188"/>
      <c r="AA601" s="188"/>
      <c r="AB601" s="188"/>
      <c r="AC601" s="188"/>
      <c r="AD601" s="188"/>
      <c r="AE601" s="188"/>
      <c r="AF601" s="188"/>
      <c r="AG601" s="188"/>
      <c r="AH601" s="188"/>
      <c r="AI601" s="188"/>
      <c r="AJ601" s="188"/>
      <c r="AK601" s="188"/>
      <c r="AL601" s="188"/>
      <c r="AM601" s="188"/>
      <c r="AN601" s="188"/>
      <c r="AO601" s="188"/>
      <c r="AP601" s="188"/>
      <c r="AQ601" s="188"/>
      <c r="AR601" s="188"/>
      <c r="AS601" s="188"/>
      <c r="AT601" s="188"/>
      <c r="AU601" s="188"/>
      <c r="AV601" s="188"/>
      <c r="AW601" s="188"/>
      <c r="AX601" s="188"/>
      <c r="AY601" s="188"/>
      <c r="AZ601" s="188"/>
      <c r="BA601" s="188"/>
      <c r="BB601" s="188"/>
      <c r="BC601" s="188"/>
      <c r="BD601" s="188"/>
      <c r="BE601" s="188"/>
      <c r="BF601" s="188"/>
      <c r="BG601" s="188"/>
      <c r="BH601" s="188"/>
      <c r="BI601" s="188"/>
      <c r="BJ601" s="188"/>
      <c r="BK601" s="188"/>
      <c r="BL601" s="188"/>
      <c r="BM601" s="188"/>
      <c r="BN601" s="188"/>
      <c r="BO601" s="188"/>
      <c r="BP601" s="188"/>
      <c r="BQ601" s="188"/>
      <c r="BR601" s="188"/>
      <c r="BS601" s="188"/>
      <c r="BT601" s="188"/>
      <c r="BU601" s="188"/>
      <c r="BV601" s="188"/>
    </row>
    <row r="602" spans="1:74" s="189" customFormat="1" ht="42.75" x14ac:dyDescent="0.2">
      <c r="A602" s="97" t="s">
        <v>2883</v>
      </c>
      <c r="B602" s="98" t="s">
        <v>2884</v>
      </c>
      <c r="C602" s="118"/>
      <c r="D602" s="118"/>
      <c r="E602" s="118"/>
      <c r="F602" s="118"/>
      <c r="G602" s="118"/>
      <c r="H602" s="118"/>
      <c r="I602" s="118"/>
      <c r="J602" s="118"/>
      <c r="K602" s="118"/>
      <c r="L602" s="118"/>
      <c r="M602" s="118">
        <v>23289548</v>
      </c>
      <c r="N602" s="118"/>
      <c r="O602" s="131">
        <f t="shared" si="287"/>
        <v>23289548</v>
      </c>
      <c r="P602" s="188"/>
      <c r="Q602" s="188"/>
      <c r="R602" s="188"/>
      <c r="S602" s="188"/>
      <c r="T602" s="188"/>
      <c r="U602" s="188"/>
      <c r="V602" s="188"/>
      <c r="W602" s="188"/>
      <c r="X602" s="188"/>
      <c r="Y602" s="188"/>
      <c r="Z602" s="188"/>
      <c r="AA602" s="188"/>
      <c r="AB602" s="188"/>
      <c r="AC602" s="188"/>
      <c r="AD602" s="188"/>
      <c r="AE602" s="188"/>
      <c r="AF602" s="188"/>
      <c r="AG602" s="188"/>
      <c r="AH602" s="188"/>
      <c r="AI602" s="188"/>
      <c r="AJ602" s="188"/>
      <c r="AK602" s="188"/>
      <c r="AL602" s="188"/>
      <c r="AM602" s="188"/>
      <c r="AN602" s="188"/>
      <c r="AO602" s="188"/>
      <c r="AP602" s="188"/>
      <c r="AQ602" s="188"/>
      <c r="AR602" s="188"/>
      <c r="AS602" s="188"/>
      <c r="AT602" s="188"/>
      <c r="AU602" s="188"/>
      <c r="AV602" s="188"/>
      <c r="AW602" s="188"/>
      <c r="AX602" s="188"/>
      <c r="AY602" s="188"/>
      <c r="AZ602" s="188"/>
      <c r="BA602" s="188"/>
      <c r="BB602" s="188"/>
      <c r="BC602" s="188"/>
      <c r="BD602" s="188"/>
      <c r="BE602" s="188"/>
      <c r="BF602" s="188"/>
      <c r="BG602" s="188"/>
      <c r="BH602" s="188"/>
      <c r="BI602" s="188"/>
      <c r="BJ602" s="188"/>
      <c r="BK602" s="188"/>
      <c r="BL602" s="188"/>
      <c r="BM602" s="188"/>
      <c r="BN602" s="188"/>
      <c r="BO602" s="188"/>
      <c r="BP602" s="188"/>
      <c r="BQ602" s="188"/>
      <c r="BR602" s="188"/>
      <c r="BS602" s="188"/>
      <c r="BT602" s="188"/>
      <c r="BU602" s="188"/>
      <c r="BV602" s="188"/>
    </row>
    <row r="603" spans="1:74" s="189" customFormat="1" ht="31.5" x14ac:dyDescent="0.2">
      <c r="A603" s="110" t="s">
        <v>3053</v>
      </c>
      <c r="B603" s="106" t="s">
        <v>3054</v>
      </c>
      <c r="C603" s="376">
        <f>SUM(C604:C605)</f>
        <v>0</v>
      </c>
      <c r="D603" s="376">
        <f t="shared" ref="D603:N603" si="291">SUM(D604:D605)</f>
        <v>0</v>
      </c>
      <c r="E603" s="376">
        <f t="shared" si="291"/>
        <v>0</v>
      </c>
      <c r="F603" s="376">
        <f t="shared" si="291"/>
        <v>0</v>
      </c>
      <c r="G603" s="376">
        <f t="shared" si="291"/>
        <v>0</v>
      </c>
      <c r="H603" s="376">
        <f t="shared" si="291"/>
        <v>0</v>
      </c>
      <c r="I603" s="376">
        <f t="shared" si="291"/>
        <v>0</v>
      </c>
      <c r="J603" s="376">
        <f t="shared" si="291"/>
        <v>0</v>
      </c>
      <c r="K603" s="376">
        <f t="shared" si="291"/>
        <v>0</v>
      </c>
      <c r="L603" s="376">
        <f t="shared" si="291"/>
        <v>0</v>
      </c>
      <c r="M603" s="376">
        <f t="shared" si="291"/>
        <v>60413023.399999999</v>
      </c>
      <c r="N603" s="376">
        <f t="shared" si="291"/>
        <v>0</v>
      </c>
      <c r="O603" s="131">
        <f t="shared" si="287"/>
        <v>60413023.399999999</v>
      </c>
      <c r="P603" s="188"/>
      <c r="Q603" s="188"/>
      <c r="R603" s="188"/>
      <c r="S603" s="188"/>
      <c r="T603" s="188"/>
      <c r="U603" s="188"/>
      <c r="V603" s="188"/>
      <c r="W603" s="188"/>
      <c r="X603" s="188"/>
      <c r="Y603" s="188"/>
      <c r="Z603" s="188"/>
      <c r="AA603" s="188"/>
      <c r="AB603" s="188"/>
      <c r="AC603" s="188"/>
      <c r="AD603" s="188"/>
      <c r="AE603" s="188"/>
      <c r="AF603" s="188"/>
      <c r="AG603" s="188"/>
      <c r="AH603" s="188"/>
      <c r="AI603" s="188"/>
      <c r="AJ603" s="188"/>
      <c r="AK603" s="188"/>
      <c r="AL603" s="188"/>
      <c r="AM603" s="188"/>
      <c r="AN603" s="188"/>
      <c r="AO603" s="188"/>
      <c r="AP603" s="188"/>
      <c r="AQ603" s="188"/>
      <c r="AR603" s="188"/>
      <c r="AS603" s="188"/>
      <c r="AT603" s="188"/>
      <c r="AU603" s="188"/>
      <c r="AV603" s="188"/>
      <c r="AW603" s="188"/>
      <c r="AX603" s="188"/>
      <c r="AY603" s="188"/>
      <c r="AZ603" s="188"/>
      <c r="BA603" s="188"/>
      <c r="BB603" s="188"/>
      <c r="BC603" s="188"/>
      <c r="BD603" s="188"/>
      <c r="BE603" s="188"/>
      <c r="BF603" s="188"/>
      <c r="BG603" s="188"/>
      <c r="BH603" s="188"/>
      <c r="BI603" s="188"/>
      <c r="BJ603" s="188"/>
      <c r="BK603" s="188"/>
      <c r="BL603" s="188"/>
      <c r="BM603" s="188"/>
      <c r="BN603" s="188"/>
      <c r="BO603" s="188"/>
      <c r="BP603" s="188"/>
      <c r="BQ603" s="188"/>
      <c r="BR603" s="188"/>
      <c r="BS603" s="188"/>
      <c r="BT603" s="188"/>
      <c r="BU603" s="188"/>
      <c r="BV603" s="188"/>
    </row>
    <row r="604" spans="1:74" s="189" customFormat="1" ht="28.5" x14ac:dyDescent="0.2">
      <c r="A604" s="97" t="s">
        <v>2885</v>
      </c>
      <c r="B604" s="98" t="s">
        <v>2886</v>
      </c>
      <c r="C604" s="118"/>
      <c r="D604" s="118"/>
      <c r="E604" s="118"/>
      <c r="F604" s="118"/>
      <c r="G604" s="118"/>
      <c r="H604" s="118"/>
      <c r="I604" s="118"/>
      <c r="J604" s="118"/>
      <c r="K604" s="118"/>
      <c r="L604" s="118"/>
      <c r="M604" s="118">
        <v>44350518.399999999</v>
      </c>
      <c r="N604" s="118"/>
      <c r="O604" s="131">
        <f t="shared" si="287"/>
        <v>44350518.399999999</v>
      </c>
      <c r="P604" s="188"/>
      <c r="Q604" s="188"/>
      <c r="R604" s="188"/>
      <c r="S604" s="188"/>
      <c r="T604" s="188"/>
      <c r="U604" s="188"/>
      <c r="V604" s="188"/>
      <c r="W604" s="188"/>
      <c r="X604" s="188"/>
      <c r="Y604" s="188"/>
      <c r="Z604" s="188"/>
      <c r="AA604" s="188"/>
      <c r="AB604" s="188"/>
      <c r="AC604" s="188"/>
      <c r="AD604" s="188"/>
      <c r="AE604" s="188"/>
      <c r="AF604" s="188"/>
      <c r="AG604" s="188"/>
      <c r="AH604" s="188"/>
      <c r="AI604" s="188"/>
      <c r="AJ604" s="188"/>
      <c r="AK604" s="188"/>
      <c r="AL604" s="188"/>
      <c r="AM604" s="188"/>
      <c r="AN604" s="188"/>
      <c r="AO604" s="188"/>
      <c r="AP604" s="188"/>
      <c r="AQ604" s="188"/>
      <c r="AR604" s="188"/>
      <c r="AS604" s="188"/>
      <c r="AT604" s="188"/>
      <c r="AU604" s="188"/>
      <c r="AV604" s="188"/>
      <c r="AW604" s="188"/>
      <c r="AX604" s="188"/>
      <c r="AY604" s="188"/>
      <c r="AZ604" s="188"/>
      <c r="BA604" s="188"/>
      <c r="BB604" s="188"/>
      <c r="BC604" s="188"/>
      <c r="BD604" s="188"/>
      <c r="BE604" s="188"/>
      <c r="BF604" s="188"/>
      <c r="BG604" s="188"/>
      <c r="BH604" s="188"/>
      <c r="BI604" s="188"/>
      <c r="BJ604" s="188"/>
      <c r="BK604" s="188"/>
      <c r="BL604" s="188"/>
      <c r="BM604" s="188"/>
      <c r="BN604" s="188"/>
      <c r="BO604" s="188"/>
      <c r="BP604" s="188"/>
      <c r="BQ604" s="188"/>
      <c r="BR604" s="188"/>
      <c r="BS604" s="188"/>
      <c r="BT604" s="188"/>
      <c r="BU604" s="188"/>
      <c r="BV604" s="188"/>
    </row>
    <row r="605" spans="1:74" s="189" customFormat="1" ht="28.5" x14ac:dyDescent="0.2">
      <c r="A605" s="97" t="s">
        <v>2887</v>
      </c>
      <c r="B605" s="98" t="s">
        <v>2888</v>
      </c>
      <c r="C605" s="118"/>
      <c r="D605" s="118"/>
      <c r="E605" s="118"/>
      <c r="F605" s="118"/>
      <c r="G605" s="118"/>
      <c r="H605" s="118"/>
      <c r="I605" s="118"/>
      <c r="J605" s="118"/>
      <c r="K605" s="118"/>
      <c r="L605" s="118"/>
      <c r="M605" s="118">
        <v>16062505</v>
      </c>
      <c r="N605" s="118"/>
      <c r="O605" s="131">
        <f t="shared" si="287"/>
        <v>16062505</v>
      </c>
      <c r="P605" s="188"/>
      <c r="Q605" s="188"/>
      <c r="R605" s="188"/>
      <c r="S605" s="188"/>
      <c r="T605" s="188"/>
      <c r="U605" s="188"/>
      <c r="V605" s="188"/>
      <c r="W605" s="188"/>
      <c r="X605" s="188"/>
      <c r="Y605" s="188"/>
      <c r="Z605" s="188"/>
      <c r="AA605" s="188"/>
      <c r="AB605" s="188"/>
      <c r="AC605" s="188"/>
      <c r="AD605" s="188"/>
      <c r="AE605" s="188"/>
      <c r="AF605" s="188"/>
      <c r="AG605" s="188"/>
      <c r="AH605" s="188"/>
      <c r="AI605" s="188"/>
      <c r="AJ605" s="188"/>
      <c r="AK605" s="188"/>
      <c r="AL605" s="188"/>
      <c r="AM605" s="188"/>
      <c r="AN605" s="188"/>
      <c r="AO605" s="188"/>
      <c r="AP605" s="188"/>
      <c r="AQ605" s="188"/>
      <c r="AR605" s="188"/>
      <c r="AS605" s="188"/>
      <c r="AT605" s="188"/>
      <c r="AU605" s="188"/>
      <c r="AV605" s="188"/>
      <c r="AW605" s="188"/>
      <c r="AX605" s="188"/>
      <c r="AY605" s="188"/>
      <c r="AZ605" s="188"/>
      <c r="BA605" s="188"/>
      <c r="BB605" s="188"/>
      <c r="BC605" s="188"/>
      <c r="BD605" s="188"/>
      <c r="BE605" s="188"/>
      <c r="BF605" s="188"/>
      <c r="BG605" s="188"/>
      <c r="BH605" s="188"/>
      <c r="BI605" s="188"/>
      <c r="BJ605" s="188"/>
      <c r="BK605" s="188"/>
      <c r="BL605" s="188"/>
      <c r="BM605" s="188"/>
      <c r="BN605" s="188"/>
      <c r="BO605" s="188"/>
      <c r="BP605" s="188"/>
      <c r="BQ605" s="188"/>
      <c r="BR605" s="188"/>
      <c r="BS605" s="188"/>
      <c r="BT605" s="188"/>
      <c r="BU605" s="188"/>
      <c r="BV605" s="188"/>
    </row>
    <row r="606" spans="1:74" s="189" customFormat="1" ht="31.5" x14ac:dyDescent="0.2">
      <c r="A606" s="110" t="s">
        <v>3055</v>
      </c>
      <c r="B606" s="106" t="s">
        <v>3056</v>
      </c>
      <c r="C606" s="376">
        <f>SUM(C607:C608)</f>
        <v>0</v>
      </c>
      <c r="D606" s="376">
        <f t="shared" ref="D606:N606" si="292">SUM(D607:D608)</f>
        <v>0</v>
      </c>
      <c r="E606" s="376">
        <f t="shared" si="292"/>
        <v>0</v>
      </c>
      <c r="F606" s="376">
        <f t="shared" si="292"/>
        <v>0</v>
      </c>
      <c r="G606" s="376">
        <f t="shared" si="292"/>
        <v>0</v>
      </c>
      <c r="H606" s="376">
        <f t="shared" si="292"/>
        <v>0</v>
      </c>
      <c r="I606" s="376">
        <f t="shared" si="292"/>
        <v>0</v>
      </c>
      <c r="J606" s="376">
        <f t="shared" si="292"/>
        <v>0</v>
      </c>
      <c r="K606" s="376">
        <f t="shared" si="292"/>
        <v>0</v>
      </c>
      <c r="L606" s="376">
        <f t="shared" si="292"/>
        <v>0</v>
      </c>
      <c r="M606" s="376">
        <f t="shared" si="292"/>
        <v>64388508</v>
      </c>
      <c r="N606" s="376">
        <f t="shared" si="292"/>
        <v>0</v>
      </c>
      <c r="O606" s="131">
        <f t="shared" si="287"/>
        <v>64388508</v>
      </c>
      <c r="P606" s="188"/>
      <c r="Q606" s="188"/>
      <c r="R606" s="188"/>
      <c r="S606" s="188"/>
      <c r="T606" s="188"/>
      <c r="U606" s="188"/>
      <c r="V606" s="188"/>
      <c r="W606" s="188"/>
      <c r="X606" s="188"/>
      <c r="Y606" s="188"/>
      <c r="Z606" s="188"/>
      <c r="AA606" s="188"/>
      <c r="AB606" s="188"/>
      <c r="AC606" s="188"/>
      <c r="AD606" s="188"/>
      <c r="AE606" s="188"/>
      <c r="AF606" s="188"/>
      <c r="AG606" s="188"/>
      <c r="AH606" s="188"/>
      <c r="AI606" s="188"/>
      <c r="AJ606" s="188"/>
      <c r="AK606" s="188"/>
      <c r="AL606" s="188"/>
      <c r="AM606" s="188"/>
      <c r="AN606" s="188"/>
      <c r="AO606" s="188"/>
      <c r="AP606" s="188"/>
      <c r="AQ606" s="188"/>
      <c r="AR606" s="188"/>
      <c r="AS606" s="188"/>
      <c r="AT606" s="188"/>
      <c r="AU606" s="188"/>
      <c r="AV606" s="188"/>
      <c r="AW606" s="188"/>
      <c r="AX606" s="188"/>
      <c r="AY606" s="188"/>
      <c r="AZ606" s="188"/>
      <c r="BA606" s="188"/>
      <c r="BB606" s="188"/>
      <c r="BC606" s="188"/>
      <c r="BD606" s="188"/>
      <c r="BE606" s="188"/>
      <c r="BF606" s="188"/>
      <c r="BG606" s="188"/>
      <c r="BH606" s="188"/>
      <c r="BI606" s="188"/>
      <c r="BJ606" s="188"/>
      <c r="BK606" s="188"/>
      <c r="BL606" s="188"/>
      <c r="BM606" s="188"/>
      <c r="BN606" s="188"/>
      <c r="BO606" s="188"/>
      <c r="BP606" s="188"/>
      <c r="BQ606" s="188"/>
      <c r="BR606" s="188"/>
      <c r="BS606" s="188"/>
      <c r="BT606" s="188"/>
      <c r="BU606" s="188"/>
      <c r="BV606" s="188"/>
    </row>
    <row r="607" spans="1:74" s="189" customFormat="1" ht="28.5" x14ac:dyDescent="0.2">
      <c r="A607" s="97" t="s">
        <v>2889</v>
      </c>
      <c r="B607" s="98" t="s">
        <v>2890</v>
      </c>
      <c r="C607" s="118"/>
      <c r="D607" s="118"/>
      <c r="E607" s="118"/>
      <c r="F607" s="118"/>
      <c r="G607" s="118"/>
      <c r="H607" s="118"/>
      <c r="I607" s="118"/>
      <c r="J607" s="118"/>
      <c r="K607" s="118"/>
      <c r="L607" s="118"/>
      <c r="M607" s="118">
        <v>51630203</v>
      </c>
      <c r="N607" s="118"/>
      <c r="O607" s="131">
        <f t="shared" si="287"/>
        <v>51630203</v>
      </c>
      <c r="P607" s="188"/>
      <c r="Q607" s="188"/>
      <c r="R607" s="188"/>
      <c r="S607" s="188"/>
      <c r="T607" s="188"/>
      <c r="U607" s="188"/>
      <c r="V607" s="188"/>
      <c r="W607" s="188"/>
      <c r="X607" s="188"/>
      <c r="Y607" s="188"/>
      <c r="Z607" s="188"/>
      <c r="AA607" s="188"/>
      <c r="AB607" s="188"/>
      <c r="AC607" s="188"/>
      <c r="AD607" s="188"/>
      <c r="AE607" s="188"/>
      <c r="AF607" s="188"/>
      <c r="AG607" s="188"/>
      <c r="AH607" s="188"/>
      <c r="AI607" s="188"/>
      <c r="AJ607" s="188"/>
      <c r="AK607" s="188"/>
      <c r="AL607" s="188"/>
      <c r="AM607" s="188"/>
      <c r="AN607" s="188"/>
      <c r="AO607" s="188"/>
      <c r="AP607" s="188"/>
      <c r="AQ607" s="188"/>
      <c r="AR607" s="188"/>
      <c r="AS607" s="188"/>
      <c r="AT607" s="188"/>
      <c r="AU607" s="188"/>
      <c r="AV607" s="188"/>
      <c r="AW607" s="188"/>
      <c r="AX607" s="188"/>
      <c r="AY607" s="188"/>
      <c r="AZ607" s="188"/>
      <c r="BA607" s="188"/>
      <c r="BB607" s="188"/>
      <c r="BC607" s="188"/>
      <c r="BD607" s="188"/>
      <c r="BE607" s="188"/>
      <c r="BF607" s="188"/>
      <c r="BG607" s="188"/>
      <c r="BH607" s="188"/>
      <c r="BI607" s="188"/>
      <c r="BJ607" s="188"/>
      <c r="BK607" s="188"/>
      <c r="BL607" s="188"/>
      <c r="BM607" s="188"/>
      <c r="BN607" s="188"/>
      <c r="BO607" s="188"/>
      <c r="BP607" s="188"/>
      <c r="BQ607" s="188"/>
      <c r="BR607" s="188"/>
      <c r="BS607" s="188"/>
      <c r="BT607" s="188"/>
      <c r="BU607" s="188"/>
      <c r="BV607" s="188"/>
    </row>
    <row r="608" spans="1:74" s="189" customFormat="1" ht="28.5" x14ac:dyDescent="0.2">
      <c r="A608" s="97" t="s">
        <v>2891</v>
      </c>
      <c r="B608" s="98" t="s">
        <v>2892</v>
      </c>
      <c r="C608" s="118"/>
      <c r="D608" s="118"/>
      <c r="E608" s="118"/>
      <c r="F608" s="118"/>
      <c r="G608" s="118"/>
      <c r="H608" s="118"/>
      <c r="I608" s="118"/>
      <c r="J608" s="118"/>
      <c r="K608" s="118"/>
      <c r="L608" s="118"/>
      <c r="M608" s="118">
        <v>12758305</v>
      </c>
      <c r="N608" s="118"/>
      <c r="O608" s="131">
        <f t="shared" si="287"/>
        <v>12758305</v>
      </c>
      <c r="P608" s="188"/>
      <c r="Q608" s="188"/>
      <c r="R608" s="188"/>
      <c r="S608" s="188"/>
      <c r="T608" s="188"/>
      <c r="U608" s="188"/>
      <c r="V608" s="188"/>
      <c r="W608" s="188"/>
      <c r="X608" s="188"/>
      <c r="Y608" s="188"/>
      <c r="Z608" s="188"/>
      <c r="AA608" s="188"/>
      <c r="AB608" s="188"/>
      <c r="AC608" s="188"/>
      <c r="AD608" s="188"/>
      <c r="AE608" s="188"/>
      <c r="AF608" s="188"/>
      <c r="AG608" s="188"/>
      <c r="AH608" s="188"/>
      <c r="AI608" s="188"/>
      <c r="AJ608" s="188"/>
      <c r="AK608" s="188"/>
      <c r="AL608" s="188"/>
      <c r="AM608" s="188"/>
      <c r="AN608" s="188"/>
      <c r="AO608" s="188"/>
      <c r="AP608" s="188"/>
      <c r="AQ608" s="188"/>
      <c r="AR608" s="188"/>
      <c r="AS608" s="188"/>
      <c r="AT608" s="188"/>
      <c r="AU608" s="188"/>
      <c r="AV608" s="188"/>
      <c r="AW608" s="188"/>
      <c r="AX608" s="188"/>
      <c r="AY608" s="188"/>
      <c r="AZ608" s="188"/>
      <c r="BA608" s="188"/>
      <c r="BB608" s="188"/>
      <c r="BC608" s="188"/>
      <c r="BD608" s="188"/>
      <c r="BE608" s="188"/>
      <c r="BF608" s="188"/>
      <c r="BG608" s="188"/>
      <c r="BH608" s="188"/>
      <c r="BI608" s="188"/>
      <c r="BJ608" s="188"/>
      <c r="BK608" s="188"/>
      <c r="BL608" s="188"/>
      <c r="BM608" s="188"/>
      <c r="BN608" s="188"/>
      <c r="BO608" s="188"/>
      <c r="BP608" s="188"/>
      <c r="BQ608" s="188"/>
      <c r="BR608" s="188"/>
      <c r="BS608" s="188"/>
      <c r="BT608" s="188"/>
      <c r="BU608" s="188"/>
      <c r="BV608" s="188"/>
    </row>
    <row r="609" spans="1:74" s="189" customFormat="1" ht="31.5" x14ac:dyDescent="0.2">
      <c r="A609" s="110" t="s">
        <v>3057</v>
      </c>
      <c r="B609" s="106" t="s">
        <v>3058</v>
      </c>
      <c r="C609" s="376">
        <f>SUM(C610)</f>
        <v>0</v>
      </c>
      <c r="D609" s="376">
        <f t="shared" ref="D609:N609" si="293">SUM(D610)</f>
        <v>0</v>
      </c>
      <c r="E609" s="376">
        <f t="shared" si="293"/>
        <v>0</v>
      </c>
      <c r="F609" s="376">
        <f t="shared" si="293"/>
        <v>0</v>
      </c>
      <c r="G609" s="376">
        <f t="shared" si="293"/>
        <v>0</v>
      </c>
      <c r="H609" s="376">
        <f t="shared" si="293"/>
        <v>0</v>
      </c>
      <c r="I609" s="376">
        <f t="shared" si="293"/>
        <v>0</v>
      </c>
      <c r="J609" s="376">
        <f t="shared" si="293"/>
        <v>0</v>
      </c>
      <c r="K609" s="376">
        <f t="shared" si="293"/>
        <v>0</v>
      </c>
      <c r="L609" s="376">
        <f t="shared" si="293"/>
        <v>0</v>
      </c>
      <c r="M609" s="376">
        <f t="shared" si="293"/>
        <v>41738948.799999997</v>
      </c>
      <c r="N609" s="376">
        <f t="shared" si="293"/>
        <v>0</v>
      </c>
      <c r="O609" s="131">
        <f t="shared" si="287"/>
        <v>41738948.799999997</v>
      </c>
      <c r="P609" s="188"/>
      <c r="Q609" s="188"/>
      <c r="R609" s="188"/>
      <c r="S609" s="188"/>
      <c r="T609" s="188"/>
      <c r="U609" s="188"/>
      <c r="V609" s="188"/>
      <c r="W609" s="188"/>
      <c r="X609" s="188"/>
      <c r="Y609" s="188"/>
      <c r="Z609" s="188"/>
      <c r="AA609" s="188"/>
      <c r="AB609" s="188"/>
      <c r="AC609" s="188"/>
      <c r="AD609" s="188"/>
      <c r="AE609" s="188"/>
      <c r="AF609" s="188"/>
      <c r="AG609" s="188"/>
      <c r="AH609" s="188"/>
      <c r="AI609" s="188"/>
      <c r="AJ609" s="188"/>
      <c r="AK609" s="188"/>
      <c r="AL609" s="188"/>
      <c r="AM609" s="188"/>
      <c r="AN609" s="188"/>
      <c r="AO609" s="188"/>
      <c r="AP609" s="188"/>
      <c r="AQ609" s="188"/>
      <c r="AR609" s="188"/>
      <c r="AS609" s="188"/>
      <c r="AT609" s="188"/>
      <c r="AU609" s="188"/>
      <c r="AV609" s="188"/>
      <c r="AW609" s="188"/>
      <c r="AX609" s="188"/>
      <c r="AY609" s="188"/>
      <c r="AZ609" s="188"/>
      <c r="BA609" s="188"/>
      <c r="BB609" s="188"/>
      <c r="BC609" s="188"/>
      <c r="BD609" s="188"/>
      <c r="BE609" s="188"/>
      <c r="BF609" s="188"/>
      <c r="BG609" s="188"/>
      <c r="BH609" s="188"/>
      <c r="BI609" s="188"/>
      <c r="BJ609" s="188"/>
      <c r="BK609" s="188"/>
      <c r="BL609" s="188"/>
      <c r="BM609" s="188"/>
      <c r="BN609" s="188"/>
      <c r="BO609" s="188"/>
      <c r="BP609" s="188"/>
      <c r="BQ609" s="188"/>
      <c r="BR609" s="188"/>
      <c r="BS609" s="188"/>
      <c r="BT609" s="188"/>
      <c r="BU609" s="188"/>
      <c r="BV609" s="188"/>
    </row>
    <row r="610" spans="1:74" s="189" customFormat="1" ht="28.5" x14ac:dyDescent="0.2">
      <c r="A610" s="97" t="s">
        <v>2893</v>
      </c>
      <c r="B610" s="98" t="s">
        <v>2894</v>
      </c>
      <c r="C610" s="118"/>
      <c r="D610" s="118"/>
      <c r="E610" s="118"/>
      <c r="F610" s="118"/>
      <c r="G610" s="118"/>
      <c r="H610" s="118"/>
      <c r="I610" s="118"/>
      <c r="J610" s="118"/>
      <c r="K610" s="118"/>
      <c r="L610" s="118"/>
      <c r="M610" s="118">
        <v>41738948.799999997</v>
      </c>
      <c r="N610" s="118"/>
      <c r="O610" s="131">
        <f t="shared" si="287"/>
        <v>41738948.799999997</v>
      </c>
      <c r="P610" s="188"/>
      <c r="Q610" s="188"/>
      <c r="R610" s="188"/>
      <c r="S610" s="188"/>
      <c r="T610" s="188"/>
      <c r="U610" s="188"/>
      <c r="V610" s="188"/>
      <c r="W610" s="188"/>
      <c r="X610" s="188"/>
      <c r="Y610" s="188"/>
      <c r="Z610" s="188"/>
      <c r="AA610" s="188"/>
      <c r="AB610" s="188"/>
      <c r="AC610" s="188"/>
      <c r="AD610" s="188"/>
      <c r="AE610" s="188"/>
      <c r="AF610" s="188"/>
      <c r="AG610" s="188"/>
      <c r="AH610" s="188"/>
      <c r="AI610" s="188"/>
      <c r="AJ610" s="188"/>
      <c r="AK610" s="188"/>
      <c r="AL610" s="188"/>
      <c r="AM610" s="188"/>
      <c r="AN610" s="188"/>
      <c r="AO610" s="188"/>
      <c r="AP610" s="188"/>
      <c r="AQ610" s="188"/>
      <c r="AR610" s="188"/>
      <c r="AS610" s="188"/>
      <c r="AT610" s="188"/>
      <c r="AU610" s="188"/>
      <c r="AV610" s="188"/>
      <c r="AW610" s="188"/>
      <c r="AX610" s="188"/>
      <c r="AY610" s="188"/>
      <c r="AZ610" s="188"/>
      <c r="BA610" s="188"/>
      <c r="BB610" s="188"/>
      <c r="BC610" s="188"/>
      <c r="BD610" s="188"/>
      <c r="BE610" s="188"/>
      <c r="BF610" s="188"/>
      <c r="BG610" s="188"/>
      <c r="BH610" s="188"/>
      <c r="BI610" s="188"/>
      <c r="BJ610" s="188"/>
      <c r="BK610" s="188"/>
      <c r="BL610" s="188"/>
      <c r="BM610" s="188"/>
      <c r="BN610" s="188"/>
      <c r="BO610" s="188"/>
      <c r="BP610" s="188"/>
      <c r="BQ610" s="188"/>
      <c r="BR610" s="188"/>
      <c r="BS610" s="188"/>
      <c r="BT610" s="188"/>
      <c r="BU610" s="188"/>
      <c r="BV610" s="188"/>
    </row>
    <row r="611" spans="1:74" s="189" customFormat="1" ht="31.5" x14ac:dyDescent="0.2">
      <c r="A611" s="110" t="s">
        <v>3059</v>
      </c>
      <c r="B611" s="106" t="s">
        <v>3060</v>
      </c>
      <c r="C611" s="376">
        <f>SUM(C612:C613)</f>
        <v>0</v>
      </c>
      <c r="D611" s="376">
        <f t="shared" ref="D611:N611" si="294">SUM(D612:D613)</f>
        <v>0</v>
      </c>
      <c r="E611" s="376">
        <f t="shared" si="294"/>
        <v>0</v>
      </c>
      <c r="F611" s="376">
        <f t="shared" si="294"/>
        <v>0</v>
      </c>
      <c r="G611" s="376">
        <f t="shared" si="294"/>
        <v>0</v>
      </c>
      <c r="H611" s="376">
        <f t="shared" si="294"/>
        <v>0</v>
      </c>
      <c r="I611" s="376">
        <f t="shared" si="294"/>
        <v>0</v>
      </c>
      <c r="J611" s="376">
        <f t="shared" si="294"/>
        <v>0</v>
      </c>
      <c r="K611" s="376">
        <f t="shared" si="294"/>
        <v>0</v>
      </c>
      <c r="L611" s="376">
        <f t="shared" si="294"/>
        <v>0</v>
      </c>
      <c r="M611" s="376">
        <f t="shared" si="294"/>
        <v>40466935</v>
      </c>
      <c r="N611" s="376">
        <f t="shared" si="294"/>
        <v>0</v>
      </c>
      <c r="O611" s="131">
        <f t="shared" si="287"/>
        <v>40466935</v>
      </c>
      <c r="P611" s="188"/>
      <c r="Q611" s="188"/>
      <c r="R611" s="188"/>
      <c r="S611" s="188"/>
      <c r="T611" s="188"/>
      <c r="U611" s="188"/>
      <c r="V611" s="188"/>
      <c r="W611" s="188"/>
      <c r="X611" s="188"/>
      <c r="Y611" s="188"/>
      <c r="Z611" s="188"/>
      <c r="AA611" s="188"/>
      <c r="AB611" s="188"/>
      <c r="AC611" s="188"/>
      <c r="AD611" s="188"/>
      <c r="AE611" s="188"/>
      <c r="AF611" s="188"/>
      <c r="AG611" s="188"/>
      <c r="AH611" s="188"/>
      <c r="AI611" s="188"/>
      <c r="AJ611" s="188"/>
      <c r="AK611" s="188"/>
      <c r="AL611" s="188"/>
      <c r="AM611" s="188"/>
      <c r="AN611" s="188"/>
      <c r="AO611" s="188"/>
      <c r="AP611" s="188"/>
      <c r="AQ611" s="188"/>
      <c r="AR611" s="188"/>
      <c r="AS611" s="188"/>
      <c r="AT611" s="188"/>
      <c r="AU611" s="188"/>
      <c r="AV611" s="188"/>
      <c r="AW611" s="188"/>
      <c r="AX611" s="188"/>
      <c r="AY611" s="188"/>
      <c r="AZ611" s="188"/>
      <c r="BA611" s="188"/>
      <c r="BB611" s="188"/>
      <c r="BC611" s="188"/>
      <c r="BD611" s="188"/>
      <c r="BE611" s="188"/>
      <c r="BF611" s="188"/>
      <c r="BG611" s="188"/>
      <c r="BH611" s="188"/>
      <c r="BI611" s="188"/>
      <c r="BJ611" s="188"/>
      <c r="BK611" s="188"/>
      <c r="BL611" s="188"/>
      <c r="BM611" s="188"/>
      <c r="BN611" s="188"/>
      <c r="BO611" s="188"/>
      <c r="BP611" s="188"/>
      <c r="BQ611" s="188"/>
      <c r="BR611" s="188"/>
      <c r="BS611" s="188"/>
      <c r="BT611" s="188"/>
      <c r="BU611" s="188"/>
      <c r="BV611" s="188"/>
    </row>
    <row r="612" spans="1:74" s="189" customFormat="1" ht="28.5" x14ac:dyDescent="0.2">
      <c r="A612" s="97" t="s">
        <v>2895</v>
      </c>
      <c r="B612" s="98" t="s">
        <v>2896</v>
      </c>
      <c r="C612" s="118"/>
      <c r="D612" s="118"/>
      <c r="E612" s="118"/>
      <c r="F612" s="118"/>
      <c r="G612" s="118"/>
      <c r="H612" s="118"/>
      <c r="I612" s="118"/>
      <c r="J612" s="118"/>
      <c r="K612" s="118"/>
      <c r="L612" s="118"/>
      <c r="M612" s="118">
        <v>39797213</v>
      </c>
      <c r="N612" s="118"/>
      <c r="O612" s="131">
        <f t="shared" si="287"/>
        <v>39797213</v>
      </c>
      <c r="P612" s="188"/>
      <c r="Q612" s="188"/>
      <c r="R612" s="188"/>
      <c r="S612" s="188"/>
      <c r="T612" s="188"/>
      <c r="U612" s="188"/>
      <c r="V612" s="188"/>
      <c r="W612" s="188"/>
      <c r="X612" s="188"/>
      <c r="Y612" s="188"/>
      <c r="Z612" s="188"/>
      <c r="AA612" s="188"/>
      <c r="AB612" s="188"/>
      <c r="AC612" s="188"/>
      <c r="AD612" s="188"/>
      <c r="AE612" s="188"/>
      <c r="AF612" s="188"/>
      <c r="AG612" s="188"/>
      <c r="AH612" s="188"/>
      <c r="AI612" s="188"/>
      <c r="AJ612" s="188"/>
      <c r="AK612" s="188"/>
      <c r="AL612" s="188"/>
      <c r="AM612" s="188"/>
      <c r="AN612" s="188"/>
      <c r="AO612" s="188"/>
      <c r="AP612" s="188"/>
      <c r="AQ612" s="188"/>
      <c r="AR612" s="188"/>
      <c r="AS612" s="188"/>
      <c r="AT612" s="188"/>
      <c r="AU612" s="188"/>
      <c r="AV612" s="188"/>
      <c r="AW612" s="188"/>
      <c r="AX612" s="188"/>
      <c r="AY612" s="188"/>
      <c r="AZ612" s="188"/>
      <c r="BA612" s="188"/>
      <c r="BB612" s="188"/>
      <c r="BC612" s="188"/>
      <c r="BD612" s="188"/>
      <c r="BE612" s="188"/>
      <c r="BF612" s="188"/>
      <c r="BG612" s="188"/>
      <c r="BH612" s="188"/>
      <c r="BI612" s="188"/>
      <c r="BJ612" s="188"/>
      <c r="BK612" s="188"/>
      <c r="BL612" s="188"/>
      <c r="BM612" s="188"/>
      <c r="BN612" s="188"/>
      <c r="BO612" s="188"/>
      <c r="BP612" s="188"/>
      <c r="BQ612" s="188"/>
      <c r="BR612" s="188"/>
      <c r="BS612" s="188"/>
      <c r="BT612" s="188"/>
      <c r="BU612" s="188"/>
      <c r="BV612" s="188"/>
    </row>
    <row r="613" spans="1:74" s="189" customFormat="1" ht="28.5" x14ac:dyDescent="0.2">
      <c r="A613" s="97" t="s">
        <v>2897</v>
      </c>
      <c r="B613" s="98" t="s">
        <v>2898</v>
      </c>
      <c r="C613" s="118"/>
      <c r="D613" s="118"/>
      <c r="E613" s="118"/>
      <c r="F613" s="118"/>
      <c r="G613" s="118"/>
      <c r="H613" s="118"/>
      <c r="I613" s="118"/>
      <c r="J613" s="118"/>
      <c r="K613" s="118"/>
      <c r="L613" s="118"/>
      <c r="M613" s="118">
        <v>669722</v>
      </c>
      <c r="N613" s="118"/>
      <c r="O613" s="131">
        <f t="shared" si="287"/>
        <v>669722</v>
      </c>
      <c r="P613" s="188"/>
      <c r="Q613" s="188"/>
      <c r="R613" s="188"/>
      <c r="S613" s="188"/>
      <c r="T613" s="188"/>
      <c r="U613" s="188"/>
      <c r="V613" s="188"/>
      <c r="W613" s="188"/>
      <c r="X613" s="188"/>
      <c r="Y613" s="188"/>
      <c r="Z613" s="188"/>
      <c r="AA613" s="188"/>
      <c r="AB613" s="188"/>
      <c r="AC613" s="188"/>
      <c r="AD613" s="188"/>
      <c r="AE613" s="188"/>
      <c r="AF613" s="188"/>
      <c r="AG613" s="188"/>
      <c r="AH613" s="188"/>
      <c r="AI613" s="188"/>
      <c r="AJ613" s="188"/>
      <c r="AK613" s="188"/>
      <c r="AL613" s="188"/>
      <c r="AM613" s="188"/>
      <c r="AN613" s="188"/>
      <c r="AO613" s="188"/>
      <c r="AP613" s="188"/>
      <c r="AQ613" s="188"/>
      <c r="AR613" s="188"/>
      <c r="AS613" s="188"/>
      <c r="AT613" s="188"/>
      <c r="AU613" s="188"/>
      <c r="AV613" s="188"/>
      <c r="AW613" s="188"/>
      <c r="AX613" s="188"/>
      <c r="AY613" s="188"/>
      <c r="AZ613" s="188"/>
      <c r="BA613" s="188"/>
      <c r="BB613" s="188"/>
      <c r="BC613" s="188"/>
      <c r="BD613" s="188"/>
      <c r="BE613" s="188"/>
      <c r="BF613" s="188"/>
      <c r="BG613" s="188"/>
      <c r="BH613" s="188"/>
      <c r="BI613" s="188"/>
      <c r="BJ613" s="188"/>
      <c r="BK613" s="188"/>
      <c r="BL613" s="188"/>
      <c r="BM613" s="188"/>
      <c r="BN613" s="188"/>
      <c r="BO613" s="188"/>
      <c r="BP613" s="188"/>
      <c r="BQ613" s="188"/>
      <c r="BR613" s="188"/>
      <c r="BS613" s="188"/>
      <c r="BT613" s="188"/>
      <c r="BU613" s="188"/>
      <c r="BV613" s="188"/>
    </row>
    <row r="614" spans="1:74" s="189" customFormat="1" ht="31.5" x14ac:dyDescent="0.2">
      <c r="A614" s="110" t="s">
        <v>3061</v>
      </c>
      <c r="B614" s="106" t="s">
        <v>3062</v>
      </c>
      <c r="C614" s="376">
        <f>SUM(C615)</f>
        <v>0</v>
      </c>
      <c r="D614" s="376">
        <f t="shared" ref="D614:N614" si="295">SUM(D615)</f>
        <v>0</v>
      </c>
      <c r="E614" s="376">
        <f t="shared" si="295"/>
        <v>0</v>
      </c>
      <c r="F614" s="376">
        <f t="shared" si="295"/>
        <v>0</v>
      </c>
      <c r="G614" s="376">
        <f t="shared" si="295"/>
        <v>0</v>
      </c>
      <c r="H614" s="376">
        <f t="shared" si="295"/>
        <v>0</v>
      </c>
      <c r="I614" s="376">
        <f t="shared" si="295"/>
        <v>0</v>
      </c>
      <c r="J614" s="376">
        <f t="shared" si="295"/>
        <v>0</v>
      </c>
      <c r="K614" s="376">
        <f t="shared" si="295"/>
        <v>0</v>
      </c>
      <c r="L614" s="376">
        <f t="shared" si="295"/>
        <v>0</v>
      </c>
      <c r="M614" s="376">
        <f t="shared" si="295"/>
        <v>15000000</v>
      </c>
      <c r="N614" s="376">
        <f t="shared" si="295"/>
        <v>0</v>
      </c>
      <c r="O614" s="131">
        <f t="shared" si="287"/>
        <v>15000000</v>
      </c>
      <c r="P614" s="188"/>
      <c r="Q614" s="188"/>
      <c r="R614" s="188"/>
      <c r="S614" s="188"/>
      <c r="T614" s="188"/>
      <c r="U614" s="188"/>
      <c r="V614" s="188"/>
      <c r="W614" s="188"/>
      <c r="X614" s="188"/>
      <c r="Y614" s="188"/>
      <c r="Z614" s="188"/>
      <c r="AA614" s="188"/>
      <c r="AB614" s="188"/>
      <c r="AC614" s="188"/>
      <c r="AD614" s="188"/>
      <c r="AE614" s="188"/>
      <c r="AF614" s="188"/>
      <c r="AG614" s="188"/>
      <c r="AH614" s="188"/>
      <c r="AI614" s="188"/>
      <c r="AJ614" s="188"/>
      <c r="AK614" s="188"/>
      <c r="AL614" s="188"/>
      <c r="AM614" s="188"/>
      <c r="AN614" s="188"/>
      <c r="AO614" s="188"/>
      <c r="AP614" s="188"/>
      <c r="AQ614" s="188"/>
      <c r="AR614" s="188"/>
      <c r="AS614" s="188"/>
      <c r="AT614" s="188"/>
      <c r="AU614" s="188"/>
      <c r="AV614" s="188"/>
      <c r="AW614" s="188"/>
      <c r="AX614" s="188"/>
      <c r="AY614" s="188"/>
      <c r="AZ614" s="188"/>
      <c r="BA614" s="188"/>
      <c r="BB614" s="188"/>
      <c r="BC614" s="188"/>
      <c r="BD614" s="188"/>
      <c r="BE614" s="188"/>
      <c r="BF614" s="188"/>
      <c r="BG614" s="188"/>
      <c r="BH614" s="188"/>
      <c r="BI614" s="188"/>
      <c r="BJ614" s="188"/>
      <c r="BK614" s="188"/>
      <c r="BL614" s="188"/>
      <c r="BM614" s="188"/>
      <c r="BN614" s="188"/>
      <c r="BO614" s="188"/>
      <c r="BP614" s="188"/>
      <c r="BQ614" s="188"/>
      <c r="BR614" s="188"/>
      <c r="BS614" s="188"/>
      <c r="BT614" s="188"/>
      <c r="BU614" s="188"/>
      <c r="BV614" s="188"/>
    </row>
    <row r="615" spans="1:74" s="189" customFormat="1" ht="28.5" x14ac:dyDescent="0.2">
      <c r="A615" s="97" t="s">
        <v>2899</v>
      </c>
      <c r="B615" s="98" t="s">
        <v>2900</v>
      </c>
      <c r="C615" s="118"/>
      <c r="D615" s="118"/>
      <c r="E615" s="118"/>
      <c r="F615" s="118"/>
      <c r="G615" s="118"/>
      <c r="H615" s="118"/>
      <c r="I615" s="118"/>
      <c r="J615" s="118"/>
      <c r="K615" s="118"/>
      <c r="L615" s="118"/>
      <c r="M615" s="118">
        <v>15000000</v>
      </c>
      <c r="N615" s="118"/>
      <c r="O615" s="131">
        <f t="shared" si="287"/>
        <v>15000000</v>
      </c>
      <c r="P615" s="188"/>
      <c r="Q615" s="188"/>
      <c r="R615" s="188"/>
      <c r="S615" s="188"/>
      <c r="T615" s="188"/>
      <c r="U615" s="188"/>
      <c r="V615" s="188"/>
      <c r="W615" s="188"/>
      <c r="X615" s="188"/>
      <c r="Y615" s="188"/>
      <c r="Z615" s="188"/>
      <c r="AA615" s="188"/>
      <c r="AB615" s="188"/>
      <c r="AC615" s="188"/>
      <c r="AD615" s="188"/>
      <c r="AE615" s="188"/>
      <c r="AF615" s="188"/>
      <c r="AG615" s="188"/>
      <c r="AH615" s="188"/>
      <c r="AI615" s="188"/>
      <c r="AJ615" s="188"/>
      <c r="AK615" s="188"/>
      <c r="AL615" s="188"/>
      <c r="AM615" s="188"/>
      <c r="AN615" s="188"/>
      <c r="AO615" s="188"/>
      <c r="AP615" s="188"/>
      <c r="AQ615" s="188"/>
      <c r="AR615" s="188"/>
      <c r="AS615" s="188"/>
      <c r="AT615" s="188"/>
      <c r="AU615" s="188"/>
      <c r="AV615" s="188"/>
      <c r="AW615" s="188"/>
      <c r="AX615" s="188"/>
      <c r="AY615" s="188"/>
      <c r="AZ615" s="188"/>
      <c r="BA615" s="188"/>
      <c r="BB615" s="188"/>
      <c r="BC615" s="188"/>
      <c r="BD615" s="188"/>
      <c r="BE615" s="188"/>
      <c r="BF615" s="188"/>
      <c r="BG615" s="188"/>
      <c r="BH615" s="188"/>
      <c r="BI615" s="188"/>
      <c r="BJ615" s="188"/>
      <c r="BK615" s="188"/>
      <c r="BL615" s="188"/>
      <c r="BM615" s="188"/>
      <c r="BN615" s="188"/>
      <c r="BO615" s="188"/>
      <c r="BP615" s="188"/>
      <c r="BQ615" s="188"/>
      <c r="BR615" s="188"/>
      <c r="BS615" s="188"/>
      <c r="BT615" s="188"/>
      <c r="BU615" s="188"/>
      <c r="BV615" s="188"/>
    </row>
    <row r="616" spans="1:74" s="189" customFormat="1" ht="31.5" x14ac:dyDescent="0.2">
      <c r="A616" s="110" t="s">
        <v>3063</v>
      </c>
      <c r="B616" s="106" t="s">
        <v>3064</v>
      </c>
      <c r="C616" s="376">
        <f>SUM(C617:C618)</f>
        <v>0</v>
      </c>
      <c r="D616" s="376">
        <f t="shared" ref="D616:N616" si="296">SUM(D617:D618)</f>
        <v>0</v>
      </c>
      <c r="E616" s="376">
        <f t="shared" si="296"/>
        <v>0</v>
      </c>
      <c r="F616" s="376">
        <f t="shared" si="296"/>
        <v>0</v>
      </c>
      <c r="G616" s="376">
        <f t="shared" si="296"/>
        <v>0</v>
      </c>
      <c r="H616" s="376">
        <f t="shared" si="296"/>
        <v>0</v>
      </c>
      <c r="I616" s="376">
        <f t="shared" si="296"/>
        <v>0</v>
      </c>
      <c r="J616" s="376">
        <f t="shared" si="296"/>
        <v>0</v>
      </c>
      <c r="K616" s="376">
        <f t="shared" si="296"/>
        <v>0</v>
      </c>
      <c r="L616" s="376">
        <f t="shared" si="296"/>
        <v>0</v>
      </c>
      <c r="M616" s="376">
        <f t="shared" si="296"/>
        <v>38717393</v>
      </c>
      <c r="N616" s="376">
        <f t="shared" si="296"/>
        <v>0</v>
      </c>
      <c r="O616" s="131">
        <f t="shared" si="287"/>
        <v>38717393</v>
      </c>
      <c r="P616" s="188"/>
      <c r="Q616" s="188"/>
      <c r="R616" s="188"/>
      <c r="S616" s="188"/>
      <c r="T616" s="188"/>
      <c r="U616" s="188"/>
      <c r="V616" s="188"/>
      <c r="W616" s="188"/>
      <c r="X616" s="188"/>
      <c r="Y616" s="188"/>
      <c r="Z616" s="188"/>
      <c r="AA616" s="188"/>
      <c r="AB616" s="188"/>
      <c r="AC616" s="188"/>
      <c r="AD616" s="188"/>
      <c r="AE616" s="188"/>
      <c r="AF616" s="188"/>
      <c r="AG616" s="188"/>
      <c r="AH616" s="188"/>
      <c r="AI616" s="188"/>
      <c r="AJ616" s="188"/>
      <c r="AK616" s="188"/>
      <c r="AL616" s="188"/>
      <c r="AM616" s="188"/>
      <c r="AN616" s="188"/>
      <c r="AO616" s="188"/>
      <c r="AP616" s="188"/>
      <c r="AQ616" s="188"/>
      <c r="AR616" s="188"/>
      <c r="AS616" s="188"/>
      <c r="AT616" s="188"/>
      <c r="AU616" s="188"/>
      <c r="AV616" s="188"/>
      <c r="AW616" s="188"/>
      <c r="AX616" s="188"/>
      <c r="AY616" s="188"/>
      <c r="AZ616" s="188"/>
      <c r="BA616" s="188"/>
      <c r="BB616" s="188"/>
      <c r="BC616" s="188"/>
      <c r="BD616" s="188"/>
      <c r="BE616" s="188"/>
      <c r="BF616" s="188"/>
      <c r="BG616" s="188"/>
      <c r="BH616" s="188"/>
      <c r="BI616" s="188"/>
      <c r="BJ616" s="188"/>
      <c r="BK616" s="188"/>
      <c r="BL616" s="188"/>
      <c r="BM616" s="188"/>
      <c r="BN616" s="188"/>
      <c r="BO616" s="188"/>
      <c r="BP616" s="188"/>
      <c r="BQ616" s="188"/>
      <c r="BR616" s="188"/>
      <c r="BS616" s="188"/>
      <c r="BT616" s="188"/>
      <c r="BU616" s="188"/>
      <c r="BV616" s="188"/>
    </row>
    <row r="617" spans="1:74" s="189" customFormat="1" ht="28.5" x14ac:dyDescent="0.2">
      <c r="A617" s="97" t="s">
        <v>2901</v>
      </c>
      <c r="B617" s="98" t="s">
        <v>2902</v>
      </c>
      <c r="C617" s="118"/>
      <c r="D617" s="118"/>
      <c r="E617" s="118"/>
      <c r="F617" s="118"/>
      <c r="G617" s="118"/>
      <c r="H617" s="118"/>
      <c r="I617" s="118"/>
      <c r="J617" s="118"/>
      <c r="K617" s="118"/>
      <c r="L617" s="118"/>
      <c r="M617" s="118">
        <v>19815773</v>
      </c>
      <c r="N617" s="118"/>
      <c r="O617" s="131">
        <f t="shared" si="287"/>
        <v>19815773</v>
      </c>
      <c r="P617" s="188"/>
      <c r="Q617" s="188"/>
      <c r="R617" s="188"/>
      <c r="S617" s="188"/>
      <c r="T617" s="188"/>
      <c r="U617" s="188"/>
      <c r="V617" s="188"/>
      <c r="W617" s="188"/>
      <c r="X617" s="188"/>
      <c r="Y617" s="188"/>
      <c r="Z617" s="188"/>
      <c r="AA617" s="188"/>
      <c r="AB617" s="188"/>
      <c r="AC617" s="188"/>
      <c r="AD617" s="188"/>
      <c r="AE617" s="188"/>
      <c r="AF617" s="188"/>
      <c r="AG617" s="188"/>
      <c r="AH617" s="188"/>
      <c r="AI617" s="188"/>
      <c r="AJ617" s="188"/>
      <c r="AK617" s="188"/>
      <c r="AL617" s="188"/>
      <c r="AM617" s="188"/>
      <c r="AN617" s="188"/>
      <c r="AO617" s="188"/>
      <c r="AP617" s="188"/>
      <c r="AQ617" s="188"/>
      <c r="AR617" s="188"/>
      <c r="AS617" s="188"/>
      <c r="AT617" s="188"/>
      <c r="AU617" s="188"/>
      <c r="AV617" s="188"/>
      <c r="AW617" s="188"/>
      <c r="AX617" s="188"/>
      <c r="AY617" s="188"/>
      <c r="AZ617" s="188"/>
      <c r="BA617" s="188"/>
      <c r="BB617" s="188"/>
      <c r="BC617" s="188"/>
      <c r="BD617" s="188"/>
      <c r="BE617" s="188"/>
      <c r="BF617" s="188"/>
      <c r="BG617" s="188"/>
      <c r="BH617" s="188"/>
      <c r="BI617" s="188"/>
      <c r="BJ617" s="188"/>
      <c r="BK617" s="188"/>
      <c r="BL617" s="188"/>
      <c r="BM617" s="188"/>
      <c r="BN617" s="188"/>
      <c r="BO617" s="188"/>
      <c r="BP617" s="188"/>
      <c r="BQ617" s="188"/>
      <c r="BR617" s="188"/>
      <c r="BS617" s="188"/>
      <c r="BT617" s="188"/>
      <c r="BU617" s="188"/>
      <c r="BV617" s="188"/>
    </row>
    <row r="618" spans="1:74" s="189" customFormat="1" ht="28.5" x14ac:dyDescent="0.2">
      <c r="A618" s="97" t="s">
        <v>2903</v>
      </c>
      <c r="B618" s="98" t="s">
        <v>2904</v>
      </c>
      <c r="C618" s="118"/>
      <c r="D618" s="118"/>
      <c r="E618" s="118"/>
      <c r="F618" s="118"/>
      <c r="G618" s="118"/>
      <c r="H618" s="118"/>
      <c r="I618" s="118"/>
      <c r="J618" s="118"/>
      <c r="K618" s="118"/>
      <c r="L618" s="118"/>
      <c r="M618" s="118">
        <v>18901620</v>
      </c>
      <c r="N618" s="118"/>
      <c r="O618" s="131">
        <f t="shared" si="287"/>
        <v>18901620</v>
      </c>
      <c r="P618" s="188"/>
      <c r="Q618" s="188"/>
      <c r="R618" s="188"/>
      <c r="S618" s="188"/>
      <c r="T618" s="188"/>
      <c r="U618" s="188"/>
      <c r="V618" s="188"/>
      <c r="W618" s="188"/>
      <c r="X618" s="188"/>
      <c r="Y618" s="188"/>
      <c r="Z618" s="188"/>
      <c r="AA618" s="188"/>
      <c r="AB618" s="188"/>
      <c r="AC618" s="188"/>
      <c r="AD618" s="188"/>
      <c r="AE618" s="188"/>
      <c r="AF618" s="188"/>
      <c r="AG618" s="188"/>
      <c r="AH618" s="188"/>
      <c r="AI618" s="188"/>
      <c r="AJ618" s="188"/>
      <c r="AK618" s="188"/>
      <c r="AL618" s="188"/>
      <c r="AM618" s="188"/>
      <c r="AN618" s="188"/>
      <c r="AO618" s="188"/>
      <c r="AP618" s="188"/>
      <c r="AQ618" s="188"/>
      <c r="AR618" s="188"/>
      <c r="AS618" s="188"/>
      <c r="AT618" s="188"/>
      <c r="AU618" s="188"/>
      <c r="AV618" s="188"/>
      <c r="AW618" s="188"/>
      <c r="AX618" s="188"/>
      <c r="AY618" s="188"/>
      <c r="AZ618" s="188"/>
      <c r="BA618" s="188"/>
      <c r="BB618" s="188"/>
      <c r="BC618" s="188"/>
      <c r="BD618" s="188"/>
      <c r="BE618" s="188"/>
      <c r="BF618" s="188"/>
      <c r="BG618" s="188"/>
      <c r="BH618" s="188"/>
      <c r="BI618" s="188"/>
      <c r="BJ618" s="188"/>
      <c r="BK618" s="188"/>
      <c r="BL618" s="188"/>
      <c r="BM618" s="188"/>
      <c r="BN618" s="188"/>
      <c r="BO618" s="188"/>
      <c r="BP618" s="188"/>
      <c r="BQ618" s="188"/>
      <c r="BR618" s="188"/>
      <c r="BS618" s="188"/>
      <c r="BT618" s="188"/>
      <c r="BU618" s="188"/>
      <c r="BV618" s="188"/>
    </row>
    <row r="619" spans="1:74" s="189" customFormat="1" ht="31.5" x14ac:dyDescent="0.2">
      <c r="A619" s="110" t="s">
        <v>3065</v>
      </c>
      <c r="B619" s="106" t="s">
        <v>3066</v>
      </c>
      <c r="C619" s="376">
        <f>SUM(C620:C621)</f>
        <v>0</v>
      </c>
      <c r="D619" s="376">
        <f t="shared" ref="D619:N619" si="297">SUM(D620:D621)</f>
        <v>0</v>
      </c>
      <c r="E619" s="376">
        <f t="shared" si="297"/>
        <v>0</v>
      </c>
      <c r="F619" s="376">
        <f t="shared" si="297"/>
        <v>0</v>
      </c>
      <c r="G619" s="376">
        <f t="shared" si="297"/>
        <v>0</v>
      </c>
      <c r="H619" s="376">
        <f t="shared" si="297"/>
        <v>0</v>
      </c>
      <c r="I619" s="376">
        <f t="shared" si="297"/>
        <v>0</v>
      </c>
      <c r="J619" s="376">
        <f t="shared" si="297"/>
        <v>0</v>
      </c>
      <c r="K619" s="376">
        <f t="shared" si="297"/>
        <v>0</v>
      </c>
      <c r="L619" s="376">
        <f t="shared" si="297"/>
        <v>0</v>
      </c>
      <c r="M619" s="376">
        <f t="shared" si="297"/>
        <v>34742005</v>
      </c>
      <c r="N619" s="376">
        <f t="shared" si="297"/>
        <v>0</v>
      </c>
      <c r="O619" s="131">
        <f t="shared" si="287"/>
        <v>34742005</v>
      </c>
      <c r="P619" s="188"/>
      <c r="Q619" s="188"/>
      <c r="R619" s="188"/>
      <c r="S619" s="188"/>
      <c r="T619" s="188"/>
      <c r="U619" s="188"/>
      <c r="V619" s="188"/>
      <c r="W619" s="188"/>
      <c r="X619" s="188"/>
      <c r="Y619" s="188"/>
      <c r="Z619" s="188"/>
      <c r="AA619" s="188"/>
      <c r="AB619" s="188"/>
      <c r="AC619" s="188"/>
      <c r="AD619" s="188"/>
      <c r="AE619" s="188"/>
      <c r="AF619" s="188"/>
      <c r="AG619" s="188"/>
      <c r="AH619" s="188"/>
      <c r="AI619" s="188"/>
      <c r="AJ619" s="188"/>
      <c r="AK619" s="188"/>
      <c r="AL619" s="188"/>
      <c r="AM619" s="188"/>
      <c r="AN619" s="188"/>
      <c r="AO619" s="188"/>
      <c r="AP619" s="188"/>
      <c r="AQ619" s="188"/>
      <c r="AR619" s="188"/>
      <c r="AS619" s="188"/>
      <c r="AT619" s="188"/>
      <c r="AU619" s="188"/>
      <c r="AV619" s="188"/>
      <c r="AW619" s="188"/>
      <c r="AX619" s="188"/>
      <c r="AY619" s="188"/>
      <c r="AZ619" s="188"/>
      <c r="BA619" s="188"/>
      <c r="BB619" s="188"/>
      <c r="BC619" s="188"/>
      <c r="BD619" s="188"/>
      <c r="BE619" s="188"/>
      <c r="BF619" s="188"/>
      <c r="BG619" s="188"/>
      <c r="BH619" s="188"/>
      <c r="BI619" s="188"/>
      <c r="BJ619" s="188"/>
      <c r="BK619" s="188"/>
      <c r="BL619" s="188"/>
      <c r="BM619" s="188"/>
      <c r="BN619" s="188"/>
      <c r="BO619" s="188"/>
      <c r="BP619" s="188"/>
      <c r="BQ619" s="188"/>
      <c r="BR619" s="188"/>
      <c r="BS619" s="188"/>
      <c r="BT619" s="188"/>
      <c r="BU619" s="188"/>
      <c r="BV619" s="188"/>
    </row>
    <row r="620" spans="1:74" s="189" customFormat="1" ht="28.5" x14ac:dyDescent="0.2">
      <c r="A620" s="97" t="s">
        <v>2905</v>
      </c>
      <c r="B620" s="98" t="s">
        <v>2906</v>
      </c>
      <c r="C620" s="118"/>
      <c r="D620" s="118"/>
      <c r="E620" s="118"/>
      <c r="F620" s="118"/>
      <c r="G620" s="118"/>
      <c r="H620" s="118"/>
      <c r="I620" s="118"/>
      <c r="J620" s="118"/>
      <c r="K620" s="118"/>
      <c r="L620" s="118"/>
      <c r="M620" s="118">
        <v>17708283</v>
      </c>
      <c r="N620" s="118"/>
      <c r="O620" s="131">
        <f t="shared" si="287"/>
        <v>17708283</v>
      </c>
      <c r="P620" s="188"/>
      <c r="Q620" s="188"/>
      <c r="R620" s="188"/>
      <c r="S620" s="188"/>
      <c r="T620" s="188"/>
      <c r="U620" s="188"/>
      <c r="V620" s="188"/>
      <c r="W620" s="188"/>
      <c r="X620" s="188"/>
      <c r="Y620" s="188"/>
      <c r="Z620" s="188"/>
      <c r="AA620" s="188"/>
      <c r="AB620" s="188"/>
      <c r="AC620" s="188"/>
      <c r="AD620" s="188"/>
      <c r="AE620" s="188"/>
      <c r="AF620" s="188"/>
      <c r="AG620" s="188"/>
      <c r="AH620" s="188"/>
      <c r="AI620" s="188"/>
      <c r="AJ620" s="188"/>
      <c r="AK620" s="188"/>
      <c r="AL620" s="188"/>
      <c r="AM620" s="188"/>
      <c r="AN620" s="188"/>
      <c r="AO620" s="188"/>
      <c r="AP620" s="188"/>
      <c r="AQ620" s="188"/>
      <c r="AR620" s="188"/>
      <c r="AS620" s="188"/>
      <c r="AT620" s="188"/>
      <c r="AU620" s="188"/>
      <c r="AV620" s="188"/>
      <c r="AW620" s="188"/>
      <c r="AX620" s="188"/>
      <c r="AY620" s="188"/>
      <c r="AZ620" s="188"/>
      <c r="BA620" s="188"/>
      <c r="BB620" s="188"/>
      <c r="BC620" s="188"/>
      <c r="BD620" s="188"/>
      <c r="BE620" s="188"/>
      <c r="BF620" s="188"/>
      <c r="BG620" s="188"/>
      <c r="BH620" s="188"/>
      <c r="BI620" s="188"/>
      <c r="BJ620" s="188"/>
      <c r="BK620" s="188"/>
      <c r="BL620" s="188"/>
      <c r="BM620" s="188"/>
      <c r="BN620" s="188"/>
      <c r="BO620" s="188"/>
      <c r="BP620" s="188"/>
      <c r="BQ620" s="188"/>
      <c r="BR620" s="188"/>
      <c r="BS620" s="188"/>
      <c r="BT620" s="188"/>
      <c r="BU620" s="188"/>
      <c r="BV620" s="188"/>
    </row>
    <row r="621" spans="1:74" s="189" customFormat="1" ht="42.75" x14ac:dyDescent="0.2">
      <c r="A621" s="97" t="s">
        <v>2907</v>
      </c>
      <c r="B621" s="98" t="s">
        <v>2908</v>
      </c>
      <c r="C621" s="118"/>
      <c r="D621" s="118"/>
      <c r="E621" s="118"/>
      <c r="F621" s="118"/>
      <c r="G621" s="118"/>
      <c r="H621" s="118"/>
      <c r="I621" s="118"/>
      <c r="J621" s="118"/>
      <c r="K621" s="118"/>
      <c r="L621" s="118"/>
      <c r="M621" s="118">
        <v>17033722</v>
      </c>
      <c r="N621" s="118"/>
      <c r="O621" s="131">
        <f t="shared" si="287"/>
        <v>17033722</v>
      </c>
      <c r="P621" s="188"/>
      <c r="Q621" s="188"/>
      <c r="R621" s="188"/>
      <c r="S621" s="188"/>
      <c r="T621" s="188"/>
      <c r="U621" s="188"/>
      <c r="V621" s="188"/>
      <c r="W621" s="188"/>
      <c r="X621" s="188"/>
      <c r="Y621" s="188"/>
      <c r="Z621" s="188"/>
      <c r="AA621" s="188"/>
      <c r="AB621" s="188"/>
      <c r="AC621" s="188"/>
      <c r="AD621" s="188"/>
      <c r="AE621" s="188"/>
      <c r="AF621" s="188"/>
      <c r="AG621" s="188"/>
      <c r="AH621" s="188"/>
      <c r="AI621" s="188"/>
      <c r="AJ621" s="188"/>
      <c r="AK621" s="188"/>
      <c r="AL621" s="188"/>
      <c r="AM621" s="188"/>
      <c r="AN621" s="188"/>
      <c r="AO621" s="188"/>
      <c r="AP621" s="188"/>
      <c r="AQ621" s="188"/>
      <c r="AR621" s="188"/>
      <c r="AS621" s="188"/>
      <c r="AT621" s="188"/>
      <c r="AU621" s="188"/>
      <c r="AV621" s="188"/>
      <c r="AW621" s="188"/>
      <c r="AX621" s="188"/>
      <c r="AY621" s="188"/>
      <c r="AZ621" s="188"/>
      <c r="BA621" s="188"/>
      <c r="BB621" s="188"/>
      <c r="BC621" s="188"/>
      <c r="BD621" s="188"/>
      <c r="BE621" s="188"/>
      <c r="BF621" s="188"/>
      <c r="BG621" s="188"/>
      <c r="BH621" s="188"/>
      <c r="BI621" s="188"/>
      <c r="BJ621" s="188"/>
      <c r="BK621" s="188"/>
      <c r="BL621" s="188"/>
      <c r="BM621" s="188"/>
      <c r="BN621" s="188"/>
      <c r="BO621" s="188"/>
      <c r="BP621" s="188"/>
      <c r="BQ621" s="188"/>
      <c r="BR621" s="188"/>
      <c r="BS621" s="188"/>
      <c r="BT621" s="188"/>
      <c r="BU621" s="188"/>
      <c r="BV621" s="188"/>
    </row>
    <row r="622" spans="1:74" s="189" customFormat="1" ht="31.5" x14ac:dyDescent="0.2">
      <c r="A622" s="110" t="s">
        <v>3067</v>
      </c>
      <c r="B622" s="106" t="s">
        <v>3068</v>
      </c>
      <c r="C622" s="376">
        <f>SUM(C623:C624)</f>
        <v>0</v>
      </c>
      <c r="D622" s="376">
        <f t="shared" ref="D622:N622" si="298">SUM(D623:D624)</f>
        <v>0</v>
      </c>
      <c r="E622" s="376">
        <f t="shared" si="298"/>
        <v>0</v>
      </c>
      <c r="F622" s="376">
        <f t="shared" si="298"/>
        <v>0</v>
      </c>
      <c r="G622" s="376">
        <f t="shared" si="298"/>
        <v>0</v>
      </c>
      <c r="H622" s="376">
        <f t="shared" si="298"/>
        <v>0</v>
      </c>
      <c r="I622" s="376">
        <f t="shared" si="298"/>
        <v>0</v>
      </c>
      <c r="J622" s="376">
        <f t="shared" si="298"/>
        <v>0</v>
      </c>
      <c r="K622" s="376">
        <f t="shared" si="298"/>
        <v>0</v>
      </c>
      <c r="L622" s="376">
        <f t="shared" si="298"/>
        <v>0</v>
      </c>
      <c r="M622" s="376">
        <f t="shared" si="298"/>
        <v>70965510</v>
      </c>
      <c r="N622" s="376">
        <f t="shared" si="298"/>
        <v>0</v>
      </c>
      <c r="O622" s="131">
        <f t="shared" si="287"/>
        <v>70965510</v>
      </c>
      <c r="P622" s="188"/>
      <c r="Q622" s="188"/>
      <c r="R622" s="188"/>
      <c r="S622" s="188"/>
      <c r="T622" s="188"/>
      <c r="U622" s="188"/>
      <c r="V622" s="188"/>
      <c r="W622" s="188"/>
      <c r="X622" s="188"/>
      <c r="Y622" s="188"/>
      <c r="Z622" s="188"/>
      <c r="AA622" s="188"/>
      <c r="AB622" s="188"/>
      <c r="AC622" s="188"/>
      <c r="AD622" s="188"/>
      <c r="AE622" s="188"/>
      <c r="AF622" s="188"/>
      <c r="AG622" s="188"/>
      <c r="AH622" s="188"/>
      <c r="AI622" s="188"/>
      <c r="AJ622" s="188"/>
      <c r="AK622" s="188"/>
      <c r="AL622" s="188"/>
      <c r="AM622" s="188"/>
      <c r="AN622" s="188"/>
      <c r="AO622" s="188"/>
      <c r="AP622" s="188"/>
      <c r="AQ622" s="188"/>
      <c r="AR622" s="188"/>
      <c r="AS622" s="188"/>
      <c r="AT622" s="188"/>
      <c r="AU622" s="188"/>
      <c r="AV622" s="188"/>
      <c r="AW622" s="188"/>
      <c r="AX622" s="188"/>
      <c r="AY622" s="188"/>
      <c r="AZ622" s="188"/>
      <c r="BA622" s="188"/>
      <c r="BB622" s="188"/>
      <c r="BC622" s="188"/>
      <c r="BD622" s="188"/>
      <c r="BE622" s="188"/>
      <c r="BF622" s="188"/>
      <c r="BG622" s="188"/>
      <c r="BH622" s="188"/>
      <c r="BI622" s="188"/>
      <c r="BJ622" s="188"/>
      <c r="BK622" s="188"/>
      <c r="BL622" s="188"/>
      <c r="BM622" s="188"/>
      <c r="BN622" s="188"/>
      <c r="BO622" s="188"/>
      <c r="BP622" s="188"/>
      <c r="BQ622" s="188"/>
      <c r="BR622" s="188"/>
      <c r="BS622" s="188"/>
      <c r="BT622" s="188"/>
      <c r="BU622" s="188"/>
      <c r="BV622" s="188"/>
    </row>
    <row r="623" spans="1:74" s="189" customFormat="1" ht="28.5" x14ac:dyDescent="0.2">
      <c r="A623" s="97" t="s">
        <v>2909</v>
      </c>
      <c r="B623" s="98" t="s">
        <v>2910</v>
      </c>
      <c r="C623" s="118"/>
      <c r="D623" s="118"/>
      <c r="E623" s="118"/>
      <c r="F623" s="118"/>
      <c r="G623" s="118"/>
      <c r="H623" s="118"/>
      <c r="I623" s="118"/>
      <c r="J623" s="118"/>
      <c r="K623" s="118"/>
      <c r="L623" s="118"/>
      <c r="M623" s="118">
        <v>64939995</v>
      </c>
      <c r="N623" s="118"/>
      <c r="O623" s="131">
        <f t="shared" si="287"/>
        <v>64939995</v>
      </c>
      <c r="P623" s="188"/>
      <c r="Q623" s="188"/>
      <c r="R623" s="188"/>
      <c r="S623" s="188"/>
      <c r="T623" s="188"/>
      <c r="U623" s="188"/>
      <c r="V623" s="188"/>
      <c r="W623" s="188"/>
      <c r="X623" s="188"/>
      <c r="Y623" s="188"/>
      <c r="Z623" s="188"/>
      <c r="AA623" s="188"/>
      <c r="AB623" s="188"/>
      <c r="AC623" s="188"/>
      <c r="AD623" s="188"/>
      <c r="AE623" s="188"/>
      <c r="AF623" s="188"/>
      <c r="AG623" s="188"/>
      <c r="AH623" s="188"/>
      <c r="AI623" s="188"/>
      <c r="AJ623" s="188"/>
      <c r="AK623" s="188"/>
      <c r="AL623" s="188"/>
      <c r="AM623" s="188"/>
      <c r="AN623" s="188"/>
      <c r="AO623" s="188"/>
      <c r="AP623" s="188"/>
      <c r="AQ623" s="188"/>
      <c r="AR623" s="188"/>
      <c r="AS623" s="188"/>
      <c r="AT623" s="188"/>
      <c r="AU623" s="188"/>
      <c r="AV623" s="188"/>
      <c r="AW623" s="188"/>
      <c r="AX623" s="188"/>
      <c r="AY623" s="188"/>
      <c r="AZ623" s="188"/>
      <c r="BA623" s="188"/>
      <c r="BB623" s="188"/>
      <c r="BC623" s="188"/>
      <c r="BD623" s="188"/>
      <c r="BE623" s="188"/>
      <c r="BF623" s="188"/>
      <c r="BG623" s="188"/>
      <c r="BH623" s="188"/>
      <c r="BI623" s="188"/>
      <c r="BJ623" s="188"/>
      <c r="BK623" s="188"/>
      <c r="BL623" s="188"/>
      <c r="BM623" s="188"/>
      <c r="BN623" s="188"/>
      <c r="BO623" s="188"/>
      <c r="BP623" s="188"/>
      <c r="BQ623" s="188"/>
      <c r="BR623" s="188"/>
      <c r="BS623" s="188"/>
      <c r="BT623" s="188"/>
      <c r="BU623" s="188"/>
      <c r="BV623" s="188"/>
    </row>
    <row r="624" spans="1:74" s="189" customFormat="1" ht="28.5" x14ac:dyDescent="0.2">
      <c r="A624" s="97" t="s">
        <v>2911</v>
      </c>
      <c r="B624" s="98" t="s">
        <v>2912</v>
      </c>
      <c r="C624" s="118"/>
      <c r="D624" s="118"/>
      <c r="E624" s="118"/>
      <c r="F624" s="118"/>
      <c r="G624" s="118"/>
      <c r="H624" s="118"/>
      <c r="I624" s="118"/>
      <c r="J624" s="118"/>
      <c r="K624" s="118"/>
      <c r="L624" s="118"/>
      <c r="M624" s="118">
        <v>6025515</v>
      </c>
      <c r="N624" s="118"/>
      <c r="O624" s="131">
        <f t="shared" si="287"/>
        <v>6025515</v>
      </c>
      <c r="P624" s="188"/>
      <c r="Q624" s="188"/>
      <c r="R624" s="188"/>
      <c r="S624" s="188"/>
      <c r="T624" s="188"/>
      <c r="U624" s="188"/>
      <c r="V624" s="188"/>
      <c r="W624" s="188"/>
      <c r="X624" s="188"/>
      <c r="Y624" s="188"/>
      <c r="Z624" s="188"/>
      <c r="AA624" s="188"/>
      <c r="AB624" s="188"/>
      <c r="AC624" s="188"/>
      <c r="AD624" s="188"/>
      <c r="AE624" s="188"/>
      <c r="AF624" s="188"/>
      <c r="AG624" s="188"/>
      <c r="AH624" s="188"/>
      <c r="AI624" s="188"/>
      <c r="AJ624" s="188"/>
      <c r="AK624" s="188"/>
      <c r="AL624" s="188"/>
      <c r="AM624" s="188"/>
      <c r="AN624" s="188"/>
      <c r="AO624" s="188"/>
      <c r="AP624" s="188"/>
      <c r="AQ624" s="188"/>
      <c r="AR624" s="188"/>
      <c r="AS624" s="188"/>
      <c r="AT624" s="188"/>
      <c r="AU624" s="188"/>
      <c r="AV624" s="188"/>
      <c r="AW624" s="188"/>
      <c r="AX624" s="188"/>
      <c r="AY624" s="188"/>
      <c r="AZ624" s="188"/>
      <c r="BA624" s="188"/>
      <c r="BB624" s="188"/>
      <c r="BC624" s="188"/>
      <c r="BD624" s="188"/>
      <c r="BE624" s="188"/>
      <c r="BF624" s="188"/>
      <c r="BG624" s="188"/>
      <c r="BH624" s="188"/>
      <c r="BI624" s="188"/>
      <c r="BJ624" s="188"/>
      <c r="BK624" s="188"/>
      <c r="BL624" s="188"/>
      <c r="BM624" s="188"/>
      <c r="BN624" s="188"/>
      <c r="BO624" s="188"/>
      <c r="BP624" s="188"/>
      <c r="BQ624" s="188"/>
      <c r="BR624" s="188"/>
      <c r="BS624" s="188"/>
      <c r="BT624" s="188"/>
      <c r="BU624" s="188"/>
      <c r="BV624" s="188"/>
    </row>
    <row r="625" spans="1:74" s="189" customFormat="1" ht="31.5" x14ac:dyDescent="0.2">
      <c r="A625" s="110" t="s">
        <v>3070</v>
      </c>
      <c r="B625" s="106" t="s">
        <v>3069</v>
      </c>
      <c r="C625" s="376">
        <f>SUM(C626:C627)</f>
        <v>0</v>
      </c>
      <c r="D625" s="376">
        <f t="shared" ref="D625:N625" si="299">SUM(D626:D627)</f>
        <v>0</v>
      </c>
      <c r="E625" s="376">
        <f t="shared" si="299"/>
        <v>0</v>
      </c>
      <c r="F625" s="376">
        <f t="shared" si="299"/>
        <v>0</v>
      </c>
      <c r="G625" s="376">
        <f t="shared" si="299"/>
        <v>0</v>
      </c>
      <c r="H625" s="376">
        <f t="shared" si="299"/>
        <v>0</v>
      </c>
      <c r="I625" s="376">
        <f t="shared" si="299"/>
        <v>0</v>
      </c>
      <c r="J625" s="376">
        <f t="shared" si="299"/>
        <v>0</v>
      </c>
      <c r="K625" s="376">
        <f t="shared" si="299"/>
        <v>0</v>
      </c>
      <c r="L625" s="376">
        <f t="shared" si="299"/>
        <v>0</v>
      </c>
      <c r="M625" s="376">
        <f t="shared" si="299"/>
        <v>9066190</v>
      </c>
      <c r="N625" s="376">
        <f t="shared" si="299"/>
        <v>0</v>
      </c>
      <c r="O625" s="131">
        <f t="shared" si="287"/>
        <v>9066190</v>
      </c>
      <c r="P625" s="188"/>
      <c r="Q625" s="188"/>
      <c r="R625" s="188"/>
      <c r="S625" s="188"/>
      <c r="T625" s="188"/>
      <c r="U625" s="188"/>
      <c r="V625" s="188"/>
      <c r="W625" s="188"/>
      <c r="X625" s="188"/>
      <c r="Y625" s="188"/>
      <c r="Z625" s="188"/>
      <c r="AA625" s="188"/>
      <c r="AB625" s="188"/>
      <c r="AC625" s="188"/>
      <c r="AD625" s="188"/>
      <c r="AE625" s="188"/>
      <c r="AF625" s="188"/>
      <c r="AG625" s="188"/>
      <c r="AH625" s="188"/>
      <c r="AI625" s="188"/>
      <c r="AJ625" s="188"/>
      <c r="AK625" s="188"/>
      <c r="AL625" s="188"/>
      <c r="AM625" s="188"/>
      <c r="AN625" s="188"/>
      <c r="AO625" s="188"/>
      <c r="AP625" s="188"/>
      <c r="AQ625" s="188"/>
      <c r="AR625" s="188"/>
      <c r="AS625" s="188"/>
      <c r="AT625" s="188"/>
      <c r="AU625" s="188"/>
      <c r="AV625" s="188"/>
      <c r="AW625" s="188"/>
      <c r="AX625" s="188"/>
      <c r="AY625" s="188"/>
      <c r="AZ625" s="188"/>
      <c r="BA625" s="188"/>
      <c r="BB625" s="188"/>
      <c r="BC625" s="188"/>
      <c r="BD625" s="188"/>
      <c r="BE625" s="188"/>
      <c r="BF625" s="188"/>
      <c r="BG625" s="188"/>
      <c r="BH625" s="188"/>
      <c r="BI625" s="188"/>
      <c r="BJ625" s="188"/>
      <c r="BK625" s="188"/>
      <c r="BL625" s="188"/>
      <c r="BM625" s="188"/>
      <c r="BN625" s="188"/>
      <c r="BO625" s="188"/>
      <c r="BP625" s="188"/>
      <c r="BQ625" s="188"/>
      <c r="BR625" s="188"/>
      <c r="BS625" s="188"/>
      <c r="BT625" s="188"/>
      <c r="BU625" s="188"/>
      <c r="BV625" s="188"/>
    </row>
    <row r="626" spans="1:74" s="189" customFormat="1" ht="28.5" x14ac:dyDescent="0.2">
      <c r="A626" s="97" t="s">
        <v>2913</v>
      </c>
      <c r="B626" s="98" t="s">
        <v>2914</v>
      </c>
      <c r="C626" s="118"/>
      <c r="D626" s="118"/>
      <c r="E626" s="118"/>
      <c r="F626" s="118"/>
      <c r="G626" s="118"/>
      <c r="H626" s="118"/>
      <c r="I626" s="118"/>
      <c r="J626" s="118"/>
      <c r="K626" s="118"/>
      <c r="L626" s="118"/>
      <c r="M626" s="118">
        <v>4751508</v>
      </c>
      <c r="N626" s="118"/>
      <c r="O626" s="131">
        <f t="shared" si="287"/>
        <v>4751508</v>
      </c>
      <c r="P626" s="188"/>
      <c r="Q626" s="188"/>
      <c r="R626" s="188"/>
      <c r="S626" s="188"/>
      <c r="T626" s="188"/>
      <c r="U626" s="188"/>
      <c r="V626" s="188"/>
      <c r="W626" s="188"/>
      <c r="X626" s="188"/>
      <c r="Y626" s="188"/>
      <c r="Z626" s="188"/>
      <c r="AA626" s="188"/>
      <c r="AB626" s="188"/>
      <c r="AC626" s="188"/>
      <c r="AD626" s="188"/>
      <c r="AE626" s="188"/>
      <c r="AF626" s="188"/>
      <c r="AG626" s="188"/>
      <c r="AH626" s="188"/>
      <c r="AI626" s="188"/>
      <c r="AJ626" s="188"/>
      <c r="AK626" s="188"/>
      <c r="AL626" s="188"/>
      <c r="AM626" s="188"/>
      <c r="AN626" s="188"/>
      <c r="AO626" s="188"/>
      <c r="AP626" s="188"/>
      <c r="AQ626" s="188"/>
      <c r="AR626" s="188"/>
      <c r="AS626" s="188"/>
      <c r="AT626" s="188"/>
      <c r="AU626" s="188"/>
      <c r="AV626" s="188"/>
      <c r="AW626" s="188"/>
      <c r="AX626" s="188"/>
      <c r="AY626" s="188"/>
      <c r="AZ626" s="188"/>
      <c r="BA626" s="188"/>
      <c r="BB626" s="188"/>
      <c r="BC626" s="188"/>
      <c r="BD626" s="188"/>
      <c r="BE626" s="188"/>
      <c r="BF626" s="188"/>
      <c r="BG626" s="188"/>
      <c r="BH626" s="188"/>
      <c r="BI626" s="188"/>
      <c r="BJ626" s="188"/>
      <c r="BK626" s="188"/>
      <c r="BL626" s="188"/>
      <c r="BM626" s="188"/>
      <c r="BN626" s="188"/>
      <c r="BO626" s="188"/>
      <c r="BP626" s="188"/>
      <c r="BQ626" s="188"/>
      <c r="BR626" s="188"/>
      <c r="BS626" s="188"/>
      <c r="BT626" s="188"/>
      <c r="BU626" s="188"/>
      <c r="BV626" s="188"/>
    </row>
    <row r="627" spans="1:74" s="189" customFormat="1" ht="28.5" x14ac:dyDescent="0.2">
      <c r="A627" s="97" t="s">
        <v>2915</v>
      </c>
      <c r="B627" s="98" t="s">
        <v>2916</v>
      </c>
      <c r="C627" s="118"/>
      <c r="D627" s="118"/>
      <c r="E627" s="118"/>
      <c r="F627" s="118"/>
      <c r="G627" s="118"/>
      <c r="H627" s="118"/>
      <c r="I627" s="118"/>
      <c r="J627" s="118"/>
      <c r="K627" s="118"/>
      <c r="L627" s="118"/>
      <c r="M627" s="118">
        <v>4314682</v>
      </c>
      <c r="N627" s="118"/>
      <c r="O627" s="131">
        <f t="shared" si="287"/>
        <v>4314682</v>
      </c>
      <c r="P627" s="188"/>
      <c r="Q627" s="188"/>
      <c r="R627" s="188"/>
      <c r="S627" s="188"/>
      <c r="T627" s="188"/>
      <c r="U627" s="188"/>
      <c r="V627" s="188"/>
      <c r="W627" s="188"/>
      <c r="X627" s="188"/>
      <c r="Y627" s="188"/>
      <c r="Z627" s="188"/>
      <c r="AA627" s="188"/>
      <c r="AB627" s="188"/>
      <c r="AC627" s="188"/>
      <c r="AD627" s="188"/>
      <c r="AE627" s="188"/>
      <c r="AF627" s="188"/>
      <c r="AG627" s="188"/>
      <c r="AH627" s="188"/>
      <c r="AI627" s="188"/>
      <c r="AJ627" s="188"/>
      <c r="AK627" s="188"/>
      <c r="AL627" s="188"/>
      <c r="AM627" s="188"/>
      <c r="AN627" s="188"/>
      <c r="AO627" s="188"/>
      <c r="AP627" s="188"/>
      <c r="AQ627" s="188"/>
      <c r="AR627" s="188"/>
      <c r="AS627" s="188"/>
      <c r="AT627" s="188"/>
      <c r="AU627" s="188"/>
      <c r="AV627" s="188"/>
      <c r="AW627" s="188"/>
      <c r="AX627" s="188"/>
      <c r="AY627" s="188"/>
      <c r="AZ627" s="188"/>
      <c r="BA627" s="188"/>
      <c r="BB627" s="188"/>
      <c r="BC627" s="188"/>
      <c r="BD627" s="188"/>
      <c r="BE627" s="188"/>
      <c r="BF627" s="188"/>
      <c r="BG627" s="188"/>
      <c r="BH627" s="188"/>
      <c r="BI627" s="188"/>
      <c r="BJ627" s="188"/>
      <c r="BK627" s="188"/>
      <c r="BL627" s="188"/>
      <c r="BM627" s="188"/>
      <c r="BN627" s="188"/>
      <c r="BO627" s="188"/>
      <c r="BP627" s="188"/>
      <c r="BQ627" s="188"/>
      <c r="BR627" s="188"/>
      <c r="BS627" s="188"/>
      <c r="BT627" s="188"/>
      <c r="BU627" s="188"/>
      <c r="BV627" s="188"/>
    </row>
    <row r="628" spans="1:74" s="189" customFormat="1" ht="31.5" x14ac:dyDescent="0.2">
      <c r="A628" s="110" t="s">
        <v>3071</v>
      </c>
      <c r="B628" s="106" t="s">
        <v>3072</v>
      </c>
      <c r="C628" s="376">
        <f>SUM(C629:C630)</f>
        <v>0</v>
      </c>
      <c r="D628" s="376">
        <f t="shared" ref="D628:N628" si="300">SUM(D629:D630)</f>
        <v>0</v>
      </c>
      <c r="E628" s="376">
        <f t="shared" si="300"/>
        <v>0</v>
      </c>
      <c r="F628" s="376">
        <f t="shared" si="300"/>
        <v>0</v>
      </c>
      <c r="G628" s="376">
        <f t="shared" si="300"/>
        <v>0</v>
      </c>
      <c r="H628" s="376">
        <f t="shared" si="300"/>
        <v>0</v>
      </c>
      <c r="I628" s="376">
        <f t="shared" si="300"/>
        <v>0</v>
      </c>
      <c r="J628" s="376">
        <f t="shared" si="300"/>
        <v>0</v>
      </c>
      <c r="K628" s="376">
        <f t="shared" si="300"/>
        <v>0</v>
      </c>
      <c r="L628" s="376">
        <f t="shared" si="300"/>
        <v>0</v>
      </c>
      <c r="M628" s="376">
        <f t="shared" si="300"/>
        <v>35784040</v>
      </c>
      <c r="N628" s="376">
        <f t="shared" si="300"/>
        <v>0</v>
      </c>
      <c r="O628" s="131">
        <f t="shared" si="287"/>
        <v>35784040</v>
      </c>
      <c r="P628" s="188"/>
      <c r="Q628" s="188"/>
      <c r="R628" s="188"/>
      <c r="S628" s="188"/>
      <c r="T628" s="188"/>
      <c r="U628" s="188"/>
      <c r="V628" s="188"/>
      <c r="W628" s="188"/>
      <c r="X628" s="188"/>
      <c r="Y628" s="188"/>
      <c r="Z628" s="188"/>
      <c r="AA628" s="188"/>
      <c r="AB628" s="188"/>
      <c r="AC628" s="188"/>
      <c r="AD628" s="188"/>
      <c r="AE628" s="188"/>
      <c r="AF628" s="188"/>
      <c r="AG628" s="188"/>
      <c r="AH628" s="188"/>
      <c r="AI628" s="188"/>
      <c r="AJ628" s="188"/>
      <c r="AK628" s="188"/>
      <c r="AL628" s="188"/>
      <c r="AM628" s="188"/>
      <c r="AN628" s="188"/>
      <c r="AO628" s="188"/>
      <c r="AP628" s="188"/>
      <c r="AQ628" s="188"/>
      <c r="AR628" s="188"/>
      <c r="AS628" s="188"/>
      <c r="AT628" s="188"/>
      <c r="AU628" s="188"/>
      <c r="AV628" s="188"/>
      <c r="AW628" s="188"/>
      <c r="AX628" s="188"/>
      <c r="AY628" s="188"/>
      <c r="AZ628" s="188"/>
      <c r="BA628" s="188"/>
      <c r="BB628" s="188"/>
      <c r="BC628" s="188"/>
      <c r="BD628" s="188"/>
      <c r="BE628" s="188"/>
      <c r="BF628" s="188"/>
      <c r="BG628" s="188"/>
      <c r="BH628" s="188"/>
      <c r="BI628" s="188"/>
      <c r="BJ628" s="188"/>
      <c r="BK628" s="188"/>
      <c r="BL628" s="188"/>
      <c r="BM628" s="188"/>
      <c r="BN628" s="188"/>
      <c r="BO628" s="188"/>
      <c r="BP628" s="188"/>
      <c r="BQ628" s="188"/>
      <c r="BR628" s="188"/>
      <c r="BS628" s="188"/>
      <c r="BT628" s="188"/>
      <c r="BU628" s="188"/>
      <c r="BV628" s="188"/>
    </row>
    <row r="629" spans="1:74" s="189" customFormat="1" ht="28.5" x14ac:dyDescent="0.2">
      <c r="A629" s="97" t="s">
        <v>2917</v>
      </c>
      <c r="B629" s="98" t="s">
        <v>2918</v>
      </c>
      <c r="C629" s="118"/>
      <c r="D629" s="118"/>
      <c r="E629" s="118"/>
      <c r="F629" s="118"/>
      <c r="G629" s="118"/>
      <c r="H629" s="118"/>
      <c r="I629" s="118"/>
      <c r="J629" s="118"/>
      <c r="K629" s="118"/>
      <c r="L629" s="118"/>
      <c r="M629" s="118">
        <v>22553783</v>
      </c>
      <c r="N629" s="118"/>
      <c r="O629" s="131">
        <f t="shared" si="287"/>
        <v>22553783</v>
      </c>
      <c r="P629" s="188"/>
      <c r="Q629" s="188"/>
      <c r="R629" s="188"/>
      <c r="S629" s="188"/>
      <c r="T629" s="188"/>
      <c r="U629" s="188"/>
      <c r="V629" s="188"/>
      <c r="W629" s="188"/>
      <c r="X629" s="188"/>
      <c r="Y629" s="188"/>
      <c r="Z629" s="188"/>
      <c r="AA629" s="188"/>
      <c r="AB629" s="188"/>
      <c r="AC629" s="188"/>
      <c r="AD629" s="188"/>
      <c r="AE629" s="188"/>
      <c r="AF629" s="188"/>
      <c r="AG629" s="188"/>
      <c r="AH629" s="188"/>
      <c r="AI629" s="188"/>
      <c r="AJ629" s="188"/>
      <c r="AK629" s="188"/>
      <c r="AL629" s="188"/>
      <c r="AM629" s="188"/>
      <c r="AN629" s="188"/>
      <c r="AO629" s="188"/>
      <c r="AP629" s="188"/>
      <c r="AQ629" s="188"/>
      <c r="AR629" s="188"/>
      <c r="AS629" s="188"/>
      <c r="AT629" s="188"/>
      <c r="AU629" s="188"/>
      <c r="AV629" s="188"/>
      <c r="AW629" s="188"/>
      <c r="AX629" s="188"/>
      <c r="AY629" s="188"/>
      <c r="AZ629" s="188"/>
      <c r="BA629" s="188"/>
      <c r="BB629" s="188"/>
      <c r="BC629" s="188"/>
      <c r="BD629" s="188"/>
      <c r="BE629" s="188"/>
      <c r="BF629" s="188"/>
      <c r="BG629" s="188"/>
      <c r="BH629" s="188"/>
      <c r="BI629" s="188"/>
      <c r="BJ629" s="188"/>
      <c r="BK629" s="188"/>
      <c r="BL629" s="188"/>
      <c r="BM629" s="188"/>
      <c r="BN629" s="188"/>
      <c r="BO629" s="188"/>
      <c r="BP629" s="188"/>
      <c r="BQ629" s="188"/>
      <c r="BR629" s="188"/>
      <c r="BS629" s="188"/>
      <c r="BT629" s="188"/>
      <c r="BU629" s="188"/>
      <c r="BV629" s="188"/>
    </row>
    <row r="630" spans="1:74" s="189" customFormat="1" ht="28.5" x14ac:dyDescent="0.2">
      <c r="A630" s="97" t="s">
        <v>2919</v>
      </c>
      <c r="B630" s="98" t="s">
        <v>2920</v>
      </c>
      <c r="C630" s="118"/>
      <c r="D630" s="118"/>
      <c r="E630" s="118"/>
      <c r="F630" s="118"/>
      <c r="G630" s="118"/>
      <c r="H630" s="118"/>
      <c r="I630" s="118"/>
      <c r="J630" s="118"/>
      <c r="K630" s="118"/>
      <c r="L630" s="118"/>
      <c r="M630" s="118">
        <v>13230257</v>
      </c>
      <c r="N630" s="118"/>
      <c r="O630" s="131">
        <f t="shared" si="287"/>
        <v>13230257</v>
      </c>
      <c r="P630" s="188"/>
      <c r="Q630" s="188"/>
      <c r="R630" s="188"/>
      <c r="S630" s="188"/>
      <c r="T630" s="188"/>
      <c r="U630" s="188"/>
      <c r="V630" s="188"/>
      <c r="W630" s="188"/>
      <c r="X630" s="188"/>
      <c r="Y630" s="188"/>
      <c r="Z630" s="188"/>
      <c r="AA630" s="188"/>
      <c r="AB630" s="188"/>
      <c r="AC630" s="188"/>
      <c r="AD630" s="188"/>
      <c r="AE630" s="188"/>
      <c r="AF630" s="188"/>
      <c r="AG630" s="188"/>
      <c r="AH630" s="188"/>
      <c r="AI630" s="188"/>
      <c r="AJ630" s="188"/>
      <c r="AK630" s="188"/>
      <c r="AL630" s="188"/>
      <c r="AM630" s="188"/>
      <c r="AN630" s="188"/>
      <c r="AO630" s="188"/>
      <c r="AP630" s="188"/>
      <c r="AQ630" s="188"/>
      <c r="AR630" s="188"/>
      <c r="AS630" s="188"/>
      <c r="AT630" s="188"/>
      <c r="AU630" s="188"/>
      <c r="AV630" s="188"/>
      <c r="AW630" s="188"/>
      <c r="AX630" s="188"/>
      <c r="AY630" s="188"/>
      <c r="AZ630" s="188"/>
      <c r="BA630" s="188"/>
      <c r="BB630" s="188"/>
      <c r="BC630" s="188"/>
      <c r="BD630" s="188"/>
      <c r="BE630" s="188"/>
      <c r="BF630" s="188"/>
      <c r="BG630" s="188"/>
      <c r="BH630" s="188"/>
      <c r="BI630" s="188"/>
      <c r="BJ630" s="188"/>
      <c r="BK630" s="188"/>
      <c r="BL630" s="188"/>
      <c r="BM630" s="188"/>
      <c r="BN630" s="188"/>
      <c r="BO630" s="188"/>
      <c r="BP630" s="188"/>
      <c r="BQ630" s="188"/>
      <c r="BR630" s="188"/>
      <c r="BS630" s="188"/>
      <c r="BT630" s="188"/>
      <c r="BU630" s="188"/>
      <c r="BV630" s="188"/>
    </row>
    <row r="631" spans="1:74" s="189" customFormat="1" ht="31.5" x14ac:dyDescent="0.2">
      <c r="A631" s="110" t="s">
        <v>3073</v>
      </c>
      <c r="B631" s="106" t="s">
        <v>3074</v>
      </c>
      <c r="C631" s="376">
        <f>SUM(C632)</f>
        <v>0</v>
      </c>
      <c r="D631" s="376">
        <f t="shared" ref="D631:N631" si="301">SUM(D632)</f>
        <v>0</v>
      </c>
      <c r="E631" s="376">
        <f t="shared" si="301"/>
        <v>0</v>
      </c>
      <c r="F631" s="376">
        <f t="shared" si="301"/>
        <v>0</v>
      </c>
      <c r="G631" s="376">
        <f t="shared" si="301"/>
        <v>0</v>
      </c>
      <c r="H631" s="376">
        <f t="shared" si="301"/>
        <v>0</v>
      </c>
      <c r="I631" s="376">
        <f t="shared" si="301"/>
        <v>0</v>
      </c>
      <c r="J631" s="376">
        <f t="shared" si="301"/>
        <v>0</v>
      </c>
      <c r="K631" s="376">
        <f t="shared" si="301"/>
        <v>0</v>
      </c>
      <c r="L631" s="376">
        <f t="shared" si="301"/>
        <v>0</v>
      </c>
      <c r="M631" s="376">
        <f t="shared" si="301"/>
        <v>21348234</v>
      </c>
      <c r="N631" s="376">
        <f t="shared" si="301"/>
        <v>0</v>
      </c>
      <c r="O631" s="131">
        <f t="shared" si="287"/>
        <v>21348234</v>
      </c>
      <c r="P631" s="188"/>
      <c r="Q631" s="188"/>
      <c r="R631" s="188"/>
      <c r="S631" s="188"/>
      <c r="T631" s="188"/>
      <c r="U631" s="188"/>
      <c r="V631" s="188"/>
      <c r="W631" s="188"/>
      <c r="X631" s="188"/>
      <c r="Y631" s="188"/>
      <c r="Z631" s="188"/>
      <c r="AA631" s="188"/>
      <c r="AB631" s="188"/>
      <c r="AC631" s="188"/>
      <c r="AD631" s="188"/>
      <c r="AE631" s="188"/>
      <c r="AF631" s="188"/>
      <c r="AG631" s="188"/>
      <c r="AH631" s="188"/>
      <c r="AI631" s="188"/>
      <c r="AJ631" s="188"/>
      <c r="AK631" s="188"/>
      <c r="AL631" s="188"/>
      <c r="AM631" s="188"/>
      <c r="AN631" s="188"/>
      <c r="AO631" s="188"/>
      <c r="AP631" s="188"/>
      <c r="AQ631" s="188"/>
      <c r="AR631" s="188"/>
      <c r="AS631" s="188"/>
      <c r="AT631" s="188"/>
      <c r="AU631" s="188"/>
      <c r="AV631" s="188"/>
      <c r="AW631" s="188"/>
      <c r="AX631" s="188"/>
      <c r="AY631" s="188"/>
      <c r="AZ631" s="188"/>
      <c r="BA631" s="188"/>
      <c r="BB631" s="188"/>
      <c r="BC631" s="188"/>
      <c r="BD631" s="188"/>
      <c r="BE631" s="188"/>
      <c r="BF631" s="188"/>
      <c r="BG631" s="188"/>
      <c r="BH631" s="188"/>
      <c r="BI631" s="188"/>
      <c r="BJ631" s="188"/>
      <c r="BK631" s="188"/>
      <c r="BL631" s="188"/>
      <c r="BM631" s="188"/>
      <c r="BN631" s="188"/>
      <c r="BO631" s="188"/>
      <c r="BP631" s="188"/>
      <c r="BQ631" s="188"/>
      <c r="BR631" s="188"/>
      <c r="BS631" s="188"/>
      <c r="BT631" s="188"/>
      <c r="BU631" s="188"/>
      <c r="BV631" s="188"/>
    </row>
    <row r="632" spans="1:74" s="189" customFormat="1" ht="28.5" x14ac:dyDescent="0.2">
      <c r="A632" s="97" t="s">
        <v>2921</v>
      </c>
      <c r="B632" s="98" t="s">
        <v>2922</v>
      </c>
      <c r="C632" s="118"/>
      <c r="D632" s="118"/>
      <c r="E632" s="118"/>
      <c r="F632" s="118"/>
      <c r="G632" s="118"/>
      <c r="H632" s="118"/>
      <c r="I632" s="118"/>
      <c r="J632" s="118"/>
      <c r="K632" s="118"/>
      <c r="L632" s="118"/>
      <c r="M632" s="118">
        <v>21348234</v>
      </c>
      <c r="N632" s="118"/>
      <c r="O632" s="131">
        <f t="shared" si="287"/>
        <v>21348234</v>
      </c>
      <c r="P632" s="188"/>
      <c r="Q632" s="188"/>
      <c r="R632" s="188"/>
      <c r="S632" s="188"/>
      <c r="T632" s="188"/>
      <c r="U632" s="188"/>
      <c r="V632" s="188"/>
      <c r="W632" s="188"/>
      <c r="X632" s="188"/>
      <c r="Y632" s="188"/>
      <c r="Z632" s="188"/>
      <c r="AA632" s="188"/>
      <c r="AB632" s="188"/>
      <c r="AC632" s="188"/>
      <c r="AD632" s="188"/>
      <c r="AE632" s="188"/>
      <c r="AF632" s="188"/>
      <c r="AG632" s="188"/>
      <c r="AH632" s="188"/>
      <c r="AI632" s="188"/>
      <c r="AJ632" s="188"/>
      <c r="AK632" s="188"/>
      <c r="AL632" s="188"/>
      <c r="AM632" s="188"/>
      <c r="AN632" s="188"/>
      <c r="AO632" s="188"/>
      <c r="AP632" s="188"/>
      <c r="AQ632" s="188"/>
      <c r="AR632" s="188"/>
      <c r="AS632" s="188"/>
      <c r="AT632" s="188"/>
      <c r="AU632" s="188"/>
      <c r="AV632" s="188"/>
      <c r="AW632" s="188"/>
      <c r="AX632" s="188"/>
      <c r="AY632" s="188"/>
      <c r="AZ632" s="188"/>
      <c r="BA632" s="188"/>
      <c r="BB632" s="188"/>
      <c r="BC632" s="188"/>
      <c r="BD632" s="188"/>
      <c r="BE632" s="188"/>
      <c r="BF632" s="188"/>
      <c r="BG632" s="188"/>
      <c r="BH632" s="188"/>
      <c r="BI632" s="188"/>
      <c r="BJ632" s="188"/>
      <c r="BK632" s="188"/>
      <c r="BL632" s="188"/>
      <c r="BM632" s="188"/>
      <c r="BN632" s="188"/>
      <c r="BO632" s="188"/>
      <c r="BP632" s="188"/>
      <c r="BQ632" s="188"/>
      <c r="BR632" s="188"/>
      <c r="BS632" s="188"/>
      <c r="BT632" s="188"/>
      <c r="BU632" s="188"/>
      <c r="BV632" s="188"/>
    </row>
    <row r="633" spans="1:74" s="126" customFormat="1" x14ac:dyDescent="0.2">
      <c r="A633" s="124" t="s">
        <v>1204</v>
      </c>
      <c r="B633" s="130" t="s">
        <v>1205</v>
      </c>
      <c r="C633" s="117">
        <f t="shared" ref="C633:N633" si="302">+C634</f>
        <v>0</v>
      </c>
      <c r="D633" s="117">
        <f t="shared" si="302"/>
        <v>0</v>
      </c>
      <c r="E633" s="117">
        <f t="shared" si="302"/>
        <v>0</v>
      </c>
      <c r="F633" s="117">
        <f t="shared" si="302"/>
        <v>0</v>
      </c>
      <c r="G633" s="117">
        <f t="shared" si="302"/>
        <v>0</v>
      </c>
      <c r="H633" s="117">
        <f t="shared" si="302"/>
        <v>0</v>
      </c>
      <c r="I633" s="117">
        <f t="shared" si="302"/>
        <v>0</v>
      </c>
      <c r="J633" s="117">
        <f t="shared" si="302"/>
        <v>0</v>
      </c>
      <c r="K633" s="117">
        <f t="shared" si="302"/>
        <v>0</v>
      </c>
      <c r="L633" s="117">
        <f t="shared" si="302"/>
        <v>0</v>
      </c>
      <c r="M633" s="117">
        <f t="shared" si="302"/>
        <v>0</v>
      </c>
      <c r="N633" s="117">
        <f t="shared" si="302"/>
        <v>0</v>
      </c>
      <c r="O633" s="131">
        <f t="shared" si="217"/>
        <v>0</v>
      </c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  <c r="AU633" s="125"/>
      <c r="AV633" s="125"/>
      <c r="AW633" s="125"/>
      <c r="AX633" s="125"/>
      <c r="AY633" s="125"/>
      <c r="AZ633" s="125"/>
      <c r="BA633" s="125"/>
      <c r="BB633" s="125"/>
      <c r="BC633" s="125"/>
      <c r="BD633" s="125"/>
      <c r="BE633" s="125"/>
      <c r="BF633" s="125"/>
      <c r="BG633" s="125"/>
      <c r="BH633" s="125"/>
      <c r="BI633" s="125"/>
      <c r="BJ633" s="125"/>
      <c r="BK633" s="125"/>
      <c r="BL633" s="125"/>
      <c r="BM633" s="125"/>
      <c r="BN633" s="125"/>
      <c r="BO633" s="125"/>
      <c r="BP633" s="125"/>
      <c r="BQ633" s="125"/>
      <c r="BR633" s="125"/>
      <c r="BS633" s="125"/>
      <c r="BT633" s="125"/>
      <c r="BU633" s="125"/>
      <c r="BV633" s="125"/>
    </row>
    <row r="634" spans="1:74" s="126" customFormat="1" x14ac:dyDescent="0.2">
      <c r="A634" s="124" t="s">
        <v>1206</v>
      </c>
      <c r="B634" s="204" t="s">
        <v>1207</v>
      </c>
      <c r="C634" s="117">
        <f t="shared" ref="C634:N634" si="303">SUM(C635:C635)</f>
        <v>0</v>
      </c>
      <c r="D634" s="117">
        <f t="shared" si="303"/>
        <v>0</v>
      </c>
      <c r="E634" s="117">
        <f t="shared" si="303"/>
        <v>0</v>
      </c>
      <c r="F634" s="117">
        <f t="shared" si="303"/>
        <v>0</v>
      </c>
      <c r="G634" s="117">
        <f t="shared" si="303"/>
        <v>0</v>
      </c>
      <c r="H634" s="117">
        <f t="shared" si="303"/>
        <v>0</v>
      </c>
      <c r="I634" s="117">
        <f t="shared" si="303"/>
        <v>0</v>
      </c>
      <c r="J634" s="117">
        <f t="shared" si="303"/>
        <v>0</v>
      </c>
      <c r="K634" s="117">
        <f t="shared" si="303"/>
        <v>0</v>
      </c>
      <c r="L634" s="117">
        <f t="shared" si="303"/>
        <v>0</v>
      </c>
      <c r="M634" s="117">
        <f t="shared" si="303"/>
        <v>0</v>
      </c>
      <c r="N634" s="117">
        <f t="shared" si="303"/>
        <v>0</v>
      </c>
      <c r="O634" s="131">
        <f t="shared" si="217"/>
        <v>0</v>
      </c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  <c r="AU634" s="125"/>
      <c r="AV634" s="125"/>
      <c r="AW634" s="125"/>
      <c r="AX634" s="125"/>
      <c r="AY634" s="125"/>
      <c r="AZ634" s="125"/>
      <c r="BA634" s="125"/>
      <c r="BB634" s="125"/>
      <c r="BC634" s="125"/>
      <c r="BD634" s="125"/>
      <c r="BE634" s="125"/>
      <c r="BF634" s="125"/>
      <c r="BG634" s="125"/>
      <c r="BH634" s="125"/>
      <c r="BI634" s="125"/>
      <c r="BJ634" s="125"/>
      <c r="BK634" s="125"/>
      <c r="BL634" s="125"/>
      <c r="BM634" s="125"/>
      <c r="BN634" s="125"/>
      <c r="BO634" s="125"/>
      <c r="BP634" s="125"/>
      <c r="BQ634" s="125"/>
      <c r="BR634" s="125"/>
      <c r="BS634" s="125"/>
      <c r="BT634" s="125"/>
      <c r="BU634" s="125"/>
      <c r="BV634" s="125"/>
    </row>
    <row r="635" spans="1:74" s="189" customFormat="1" x14ac:dyDescent="0.2">
      <c r="A635" s="199" t="s">
        <v>1208</v>
      </c>
      <c r="B635" s="203" t="s">
        <v>1209</v>
      </c>
      <c r="C635" s="118"/>
      <c r="D635" s="118"/>
      <c r="E635" s="118"/>
      <c r="F635" s="118"/>
      <c r="G635" s="118"/>
      <c r="H635" s="118"/>
      <c r="I635" s="118"/>
      <c r="J635" s="118"/>
      <c r="K635" s="118"/>
      <c r="L635" s="118"/>
      <c r="M635" s="118"/>
      <c r="N635" s="118"/>
      <c r="O635" s="131">
        <f t="shared" si="217"/>
        <v>0</v>
      </c>
      <c r="P635" s="188"/>
      <c r="Q635" s="188"/>
      <c r="R635" s="188"/>
      <c r="S635" s="188"/>
      <c r="T635" s="188"/>
      <c r="U635" s="188"/>
      <c r="V635" s="188"/>
      <c r="W635" s="188"/>
      <c r="X635" s="188"/>
      <c r="Y635" s="188"/>
      <c r="Z635" s="188"/>
      <c r="AA635" s="188"/>
      <c r="AB635" s="188"/>
      <c r="AC635" s="188"/>
      <c r="AD635" s="188"/>
      <c r="AE635" s="188"/>
      <c r="AF635" s="188"/>
      <c r="AG635" s="188"/>
      <c r="AH635" s="188"/>
      <c r="AI635" s="188"/>
      <c r="AJ635" s="188"/>
      <c r="AK635" s="188"/>
      <c r="AL635" s="188"/>
      <c r="AM635" s="188"/>
      <c r="AN635" s="188"/>
      <c r="AO635" s="188"/>
      <c r="AP635" s="188"/>
      <c r="AQ635" s="188"/>
      <c r="AR635" s="188"/>
      <c r="AS635" s="188"/>
      <c r="AT635" s="188"/>
      <c r="AU635" s="188"/>
      <c r="AV635" s="188"/>
      <c r="AW635" s="188"/>
      <c r="AX635" s="188"/>
      <c r="AY635" s="188"/>
      <c r="AZ635" s="188"/>
      <c r="BA635" s="188"/>
      <c r="BB635" s="188"/>
      <c r="BC635" s="188"/>
      <c r="BD635" s="188"/>
      <c r="BE635" s="188"/>
      <c r="BF635" s="188"/>
      <c r="BG635" s="188"/>
      <c r="BH635" s="188"/>
      <c r="BI635" s="188"/>
      <c r="BJ635" s="188"/>
      <c r="BK635" s="188"/>
      <c r="BL635" s="188"/>
      <c r="BM635" s="188"/>
      <c r="BN635" s="188"/>
      <c r="BO635" s="188"/>
      <c r="BP635" s="188"/>
      <c r="BQ635" s="188"/>
      <c r="BR635" s="188"/>
      <c r="BS635" s="188"/>
      <c r="BT635" s="188"/>
      <c r="BU635" s="188"/>
      <c r="BV635" s="188"/>
    </row>
    <row r="636" spans="1:74" s="126" customFormat="1" x14ac:dyDescent="0.2">
      <c r="A636" s="124" t="s">
        <v>1654</v>
      </c>
      <c r="B636" s="204" t="s">
        <v>1655</v>
      </c>
      <c r="C636" s="117">
        <f t="shared" ref="C636:N636" si="304">SUM(C637:C637)</f>
        <v>0</v>
      </c>
      <c r="D636" s="117">
        <f t="shared" si="304"/>
        <v>0</v>
      </c>
      <c r="E636" s="117">
        <f t="shared" si="304"/>
        <v>0</v>
      </c>
      <c r="F636" s="117">
        <f t="shared" si="304"/>
        <v>0</v>
      </c>
      <c r="G636" s="117">
        <f t="shared" si="304"/>
        <v>0</v>
      </c>
      <c r="H636" s="117">
        <f t="shared" si="304"/>
        <v>0</v>
      </c>
      <c r="I636" s="117">
        <f t="shared" si="304"/>
        <v>0</v>
      </c>
      <c r="J636" s="117">
        <f t="shared" si="304"/>
        <v>0</v>
      </c>
      <c r="K636" s="117">
        <f t="shared" si="304"/>
        <v>0</v>
      </c>
      <c r="L636" s="117">
        <f t="shared" si="304"/>
        <v>0</v>
      </c>
      <c r="M636" s="117">
        <f t="shared" si="304"/>
        <v>0</v>
      </c>
      <c r="N636" s="117">
        <f t="shared" si="304"/>
        <v>0</v>
      </c>
      <c r="O636" s="131">
        <f t="shared" si="217"/>
        <v>0</v>
      </c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  <c r="AU636" s="125"/>
      <c r="AV636" s="125"/>
      <c r="AW636" s="125"/>
      <c r="AX636" s="125"/>
      <c r="AY636" s="125"/>
      <c r="AZ636" s="125"/>
      <c r="BA636" s="125"/>
      <c r="BB636" s="125"/>
      <c r="BC636" s="125"/>
      <c r="BD636" s="125"/>
      <c r="BE636" s="125"/>
      <c r="BF636" s="125"/>
      <c r="BG636" s="125"/>
      <c r="BH636" s="125"/>
      <c r="BI636" s="125"/>
      <c r="BJ636" s="125"/>
      <c r="BK636" s="125"/>
      <c r="BL636" s="125"/>
      <c r="BM636" s="125"/>
      <c r="BN636" s="125"/>
      <c r="BO636" s="125"/>
      <c r="BP636" s="125"/>
      <c r="BQ636" s="125"/>
      <c r="BR636" s="125"/>
      <c r="BS636" s="125"/>
      <c r="BT636" s="125"/>
      <c r="BU636" s="125"/>
      <c r="BV636" s="125"/>
    </row>
    <row r="637" spans="1:74" s="189" customFormat="1" x14ac:dyDescent="0.2">
      <c r="A637" s="199" t="s">
        <v>1656</v>
      </c>
      <c r="B637" s="203" t="s">
        <v>1657</v>
      </c>
      <c r="C637" s="118"/>
      <c r="D637" s="118"/>
      <c r="E637" s="118"/>
      <c r="F637" s="118"/>
      <c r="G637" s="118"/>
      <c r="H637" s="118"/>
      <c r="I637" s="118"/>
      <c r="J637" s="118"/>
      <c r="K637" s="118"/>
      <c r="L637" s="118"/>
      <c r="M637" s="118"/>
      <c r="N637" s="118"/>
      <c r="O637" s="131">
        <f t="shared" si="217"/>
        <v>0</v>
      </c>
      <c r="P637" s="188"/>
      <c r="Q637" s="188"/>
      <c r="R637" s="188"/>
      <c r="S637" s="188"/>
      <c r="T637" s="188"/>
      <c r="U637" s="188"/>
      <c r="V637" s="188"/>
      <c r="W637" s="188"/>
      <c r="X637" s="188"/>
      <c r="Y637" s="188"/>
      <c r="Z637" s="188"/>
      <c r="AA637" s="188"/>
      <c r="AB637" s="188"/>
      <c r="AC637" s="188"/>
      <c r="AD637" s="188"/>
      <c r="AE637" s="188"/>
      <c r="AF637" s="188"/>
      <c r="AG637" s="188"/>
      <c r="AH637" s="188"/>
      <c r="AI637" s="188"/>
      <c r="AJ637" s="188"/>
      <c r="AK637" s="188"/>
      <c r="AL637" s="188"/>
      <c r="AM637" s="188"/>
      <c r="AN637" s="188"/>
      <c r="AO637" s="188"/>
      <c r="AP637" s="188"/>
      <c r="AQ637" s="188"/>
      <c r="AR637" s="188"/>
      <c r="AS637" s="188"/>
      <c r="AT637" s="188"/>
      <c r="AU637" s="188"/>
      <c r="AV637" s="188"/>
      <c r="AW637" s="188"/>
      <c r="AX637" s="188"/>
      <c r="AY637" s="188"/>
      <c r="AZ637" s="188"/>
      <c r="BA637" s="188"/>
      <c r="BB637" s="188"/>
      <c r="BC637" s="188"/>
      <c r="BD637" s="188"/>
      <c r="BE637" s="188"/>
      <c r="BF637" s="188"/>
      <c r="BG637" s="188"/>
      <c r="BH637" s="188"/>
      <c r="BI637" s="188"/>
      <c r="BJ637" s="188"/>
      <c r="BK637" s="188"/>
      <c r="BL637" s="188"/>
      <c r="BM637" s="188"/>
      <c r="BN637" s="188"/>
      <c r="BO637" s="188"/>
      <c r="BP637" s="188"/>
      <c r="BQ637" s="188"/>
      <c r="BR637" s="188"/>
      <c r="BS637" s="188"/>
      <c r="BT637" s="188"/>
      <c r="BU637" s="188"/>
      <c r="BV637" s="188"/>
    </row>
    <row r="638" spans="1:74" s="126" customFormat="1" x14ac:dyDescent="0.2">
      <c r="A638" s="124" t="s">
        <v>785</v>
      </c>
      <c r="B638" s="204" t="s">
        <v>786</v>
      </c>
      <c r="C638" s="117">
        <f>+C641+C639</f>
        <v>0</v>
      </c>
      <c r="D638" s="117">
        <f t="shared" ref="D638:N638" si="305">+D641+D639</f>
        <v>0</v>
      </c>
      <c r="E638" s="117">
        <f t="shared" si="305"/>
        <v>0</v>
      </c>
      <c r="F638" s="117">
        <f t="shared" si="305"/>
        <v>0</v>
      </c>
      <c r="G638" s="117">
        <f t="shared" si="305"/>
        <v>0</v>
      </c>
      <c r="H638" s="117">
        <f t="shared" si="305"/>
        <v>0</v>
      </c>
      <c r="I638" s="117">
        <f t="shared" si="305"/>
        <v>0</v>
      </c>
      <c r="J638" s="117">
        <f t="shared" si="305"/>
        <v>0</v>
      </c>
      <c r="K638" s="117">
        <f t="shared" si="305"/>
        <v>0</v>
      </c>
      <c r="L638" s="117">
        <f t="shared" si="305"/>
        <v>0</v>
      </c>
      <c r="M638" s="117">
        <f t="shared" si="305"/>
        <v>31034111490.450001</v>
      </c>
      <c r="N638" s="117">
        <f t="shared" si="305"/>
        <v>0</v>
      </c>
      <c r="O638" s="131">
        <f t="shared" si="217"/>
        <v>31034111490.450001</v>
      </c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  <c r="AU638" s="125"/>
      <c r="AV638" s="125"/>
      <c r="AW638" s="125"/>
      <c r="AX638" s="125"/>
      <c r="AY638" s="125"/>
      <c r="AZ638" s="125"/>
      <c r="BA638" s="125"/>
      <c r="BB638" s="125"/>
      <c r="BC638" s="125"/>
      <c r="BD638" s="125"/>
      <c r="BE638" s="125"/>
      <c r="BF638" s="125"/>
      <c r="BG638" s="125"/>
      <c r="BH638" s="125"/>
      <c r="BI638" s="125"/>
      <c r="BJ638" s="125"/>
      <c r="BK638" s="125"/>
      <c r="BL638" s="125"/>
      <c r="BM638" s="125"/>
      <c r="BN638" s="125"/>
      <c r="BO638" s="125"/>
      <c r="BP638" s="125"/>
      <c r="BQ638" s="125"/>
      <c r="BR638" s="125"/>
      <c r="BS638" s="125"/>
      <c r="BT638" s="125"/>
      <c r="BU638" s="125"/>
      <c r="BV638" s="125"/>
    </row>
    <row r="639" spans="1:74" s="126" customFormat="1" ht="54.75" customHeight="1" x14ac:dyDescent="0.2">
      <c r="A639" s="124" t="s">
        <v>3075</v>
      </c>
      <c r="B639" s="204" t="s">
        <v>3076</v>
      </c>
      <c r="C639" s="117">
        <f>+C640</f>
        <v>0</v>
      </c>
      <c r="D639" s="117">
        <f t="shared" ref="D639:N639" si="306">+D640</f>
        <v>0</v>
      </c>
      <c r="E639" s="117">
        <f t="shared" si="306"/>
        <v>0</v>
      </c>
      <c r="F639" s="117">
        <f t="shared" si="306"/>
        <v>0</v>
      </c>
      <c r="G639" s="117">
        <f t="shared" si="306"/>
        <v>0</v>
      </c>
      <c r="H639" s="117">
        <f t="shared" si="306"/>
        <v>0</v>
      </c>
      <c r="I639" s="117">
        <f t="shared" si="306"/>
        <v>0</v>
      </c>
      <c r="J639" s="117">
        <f t="shared" si="306"/>
        <v>0</v>
      </c>
      <c r="K639" s="117">
        <f t="shared" si="306"/>
        <v>0</v>
      </c>
      <c r="L639" s="117">
        <f t="shared" si="306"/>
        <v>0</v>
      </c>
      <c r="M639" s="117">
        <f t="shared" si="306"/>
        <v>31034111490.450001</v>
      </c>
      <c r="N639" s="117">
        <f t="shared" si="306"/>
        <v>0</v>
      </c>
      <c r="O639" s="131">
        <f t="shared" ref="O639:O640" si="307">SUM(C639:N639)</f>
        <v>31034111490.450001</v>
      </c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  <c r="AU639" s="125"/>
      <c r="AV639" s="125"/>
      <c r="AW639" s="125"/>
      <c r="AX639" s="125"/>
      <c r="AY639" s="125"/>
      <c r="AZ639" s="125"/>
      <c r="BA639" s="125"/>
      <c r="BB639" s="125"/>
      <c r="BC639" s="125"/>
      <c r="BD639" s="125"/>
      <c r="BE639" s="125"/>
      <c r="BF639" s="125"/>
      <c r="BG639" s="125"/>
      <c r="BH639" s="125"/>
      <c r="BI639" s="125"/>
      <c r="BJ639" s="125"/>
      <c r="BK639" s="125"/>
      <c r="BL639" s="125"/>
      <c r="BM639" s="125"/>
      <c r="BN639" s="125"/>
      <c r="BO639" s="125"/>
      <c r="BP639" s="125"/>
      <c r="BQ639" s="125"/>
      <c r="BR639" s="125"/>
      <c r="BS639" s="125"/>
      <c r="BT639" s="125"/>
      <c r="BU639" s="125"/>
      <c r="BV639" s="125"/>
    </row>
    <row r="640" spans="1:74" s="189" customFormat="1" ht="21" customHeight="1" x14ac:dyDescent="0.2">
      <c r="A640" s="199" t="s">
        <v>3077</v>
      </c>
      <c r="B640" s="203" t="s">
        <v>3078</v>
      </c>
      <c r="C640" s="118"/>
      <c r="D640" s="118"/>
      <c r="E640" s="118"/>
      <c r="F640" s="118"/>
      <c r="G640" s="118"/>
      <c r="H640" s="118"/>
      <c r="I640" s="118"/>
      <c r="J640" s="118"/>
      <c r="K640" s="118"/>
      <c r="L640" s="118"/>
      <c r="M640" s="118">
        <v>31034111490.450001</v>
      </c>
      <c r="N640" s="118"/>
      <c r="O640" s="375">
        <f t="shared" si="307"/>
        <v>31034111490.450001</v>
      </c>
      <c r="P640" s="188"/>
      <c r="Q640" s="188"/>
      <c r="R640" s="188"/>
      <c r="S640" s="188"/>
      <c r="T640" s="188"/>
      <c r="U640" s="188"/>
      <c r="V640" s="188"/>
      <c r="W640" s="188"/>
      <c r="X640" s="188"/>
      <c r="Y640" s="188"/>
      <c r="Z640" s="188"/>
      <c r="AA640" s="188"/>
      <c r="AB640" s="188"/>
      <c r="AC640" s="188"/>
      <c r="AD640" s="188"/>
      <c r="AE640" s="188"/>
      <c r="AF640" s="188"/>
      <c r="AG640" s="188"/>
      <c r="AH640" s="188"/>
      <c r="AI640" s="188"/>
      <c r="AJ640" s="188"/>
      <c r="AK640" s="188"/>
      <c r="AL640" s="188"/>
      <c r="AM640" s="188"/>
      <c r="AN640" s="188"/>
      <c r="AO640" s="188"/>
      <c r="AP640" s="188"/>
      <c r="AQ640" s="188"/>
      <c r="AR640" s="188"/>
      <c r="AS640" s="188"/>
      <c r="AT640" s="188"/>
      <c r="AU640" s="188"/>
      <c r="AV640" s="188"/>
      <c r="AW640" s="188"/>
      <c r="AX640" s="188"/>
      <c r="AY640" s="188"/>
      <c r="AZ640" s="188"/>
      <c r="BA640" s="188"/>
      <c r="BB640" s="188"/>
      <c r="BC640" s="188"/>
      <c r="BD640" s="188"/>
      <c r="BE640" s="188"/>
      <c r="BF640" s="188"/>
      <c r="BG640" s="188"/>
      <c r="BH640" s="188"/>
      <c r="BI640" s="188"/>
      <c r="BJ640" s="188"/>
      <c r="BK640" s="188"/>
      <c r="BL640" s="188"/>
      <c r="BM640" s="188"/>
      <c r="BN640" s="188"/>
      <c r="BO640" s="188"/>
      <c r="BP640" s="188"/>
      <c r="BQ640" s="188"/>
      <c r="BR640" s="188"/>
      <c r="BS640" s="188"/>
      <c r="BT640" s="188"/>
      <c r="BU640" s="188"/>
      <c r="BV640" s="188"/>
    </row>
    <row r="641" spans="1:74" s="126" customFormat="1" ht="25.5" x14ac:dyDescent="0.2">
      <c r="A641" s="124" t="s">
        <v>787</v>
      </c>
      <c r="B641" s="204" t="s">
        <v>788</v>
      </c>
      <c r="C641" s="117">
        <f t="shared" ref="C641:N641" si="308">SUM(C642:C643)</f>
        <v>0</v>
      </c>
      <c r="D641" s="117">
        <f t="shared" si="308"/>
        <v>0</v>
      </c>
      <c r="E641" s="117">
        <f t="shared" si="308"/>
        <v>0</v>
      </c>
      <c r="F641" s="117">
        <f t="shared" si="308"/>
        <v>0</v>
      </c>
      <c r="G641" s="117">
        <f t="shared" si="308"/>
        <v>0</v>
      </c>
      <c r="H641" s="117">
        <f t="shared" si="308"/>
        <v>0</v>
      </c>
      <c r="I641" s="117">
        <f t="shared" si="308"/>
        <v>0</v>
      </c>
      <c r="J641" s="117">
        <f t="shared" si="308"/>
        <v>0</v>
      </c>
      <c r="K641" s="117">
        <f t="shared" si="308"/>
        <v>0</v>
      </c>
      <c r="L641" s="117">
        <f t="shared" si="308"/>
        <v>0</v>
      </c>
      <c r="M641" s="117">
        <f t="shared" si="308"/>
        <v>0</v>
      </c>
      <c r="N641" s="117">
        <f t="shared" si="308"/>
        <v>0</v>
      </c>
      <c r="O641" s="131">
        <f t="shared" si="217"/>
        <v>0</v>
      </c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  <c r="AU641" s="125"/>
      <c r="AV641" s="125"/>
      <c r="AW641" s="125"/>
      <c r="AX641" s="125"/>
      <c r="AY641" s="125"/>
      <c r="AZ641" s="125"/>
      <c r="BA641" s="125"/>
      <c r="BB641" s="125"/>
      <c r="BC641" s="125"/>
      <c r="BD641" s="125"/>
      <c r="BE641" s="125"/>
      <c r="BF641" s="125"/>
      <c r="BG641" s="125"/>
      <c r="BH641" s="125"/>
      <c r="BI641" s="125"/>
      <c r="BJ641" s="125"/>
      <c r="BK641" s="125"/>
      <c r="BL641" s="125"/>
      <c r="BM641" s="125"/>
      <c r="BN641" s="125"/>
      <c r="BO641" s="125"/>
      <c r="BP641" s="125"/>
      <c r="BQ641" s="125"/>
      <c r="BR641" s="125"/>
      <c r="BS641" s="125"/>
      <c r="BT641" s="125"/>
      <c r="BU641" s="125"/>
      <c r="BV641" s="125"/>
    </row>
    <row r="642" spans="1:74" s="189" customFormat="1" ht="38.25" x14ac:dyDescent="0.2">
      <c r="A642" s="199" t="s">
        <v>789</v>
      </c>
      <c r="B642" s="203" t="s">
        <v>790</v>
      </c>
      <c r="C642" s="118"/>
      <c r="D642" s="118"/>
      <c r="E642" s="118"/>
      <c r="F642" s="118"/>
      <c r="G642" s="118"/>
      <c r="H642" s="118"/>
      <c r="I642" s="118"/>
      <c r="J642" s="118"/>
      <c r="K642" s="118"/>
      <c r="L642" s="118"/>
      <c r="M642" s="118"/>
      <c r="N642" s="118"/>
      <c r="O642" s="131">
        <f t="shared" si="217"/>
        <v>0</v>
      </c>
      <c r="P642" s="188"/>
      <c r="Q642" s="188"/>
      <c r="R642" s="188"/>
      <c r="S642" s="188"/>
      <c r="T642" s="188"/>
      <c r="U642" s="188"/>
      <c r="V642" s="188"/>
      <c r="W642" s="188"/>
      <c r="X642" s="188"/>
      <c r="Y642" s="188"/>
      <c r="Z642" s="188"/>
      <c r="AA642" s="188"/>
      <c r="AB642" s="188"/>
      <c r="AC642" s="188"/>
      <c r="AD642" s="188"/>
      <c r="AE642" s="188"/>
      <c r="AF642" s="188"/>
      <c r="AG642" s="188"/>
      <c r="AH642" s="188"/>
      <c r="AI642" s="188"/>
      <c r="AJ642" s="188"/>
      <c r="AK642" s="188"/>
      <c r="AL642" s="188"/>
      <c r="AM642" s="188"/>
      <c r="AN642" s="188"/>
      <c r="AO642" s="188"/>
      <c r="AP642" s="188"/>
      <c r="AQ642" s="188"/>
      <c r="AR642" s="188"/>
      <c r="AS642" s="188"/>
      <c r="AT642" s="188"/>
      <c r="AU642" s="188"/>
      <c r="AV642" s="188"/>
      <c r="AW642" s="188"/>
      <c r="AX642" s="188"/>
      <c r="AY642" s="188"/>
      <c r="AZ642" s="188"/>
      <c r="BA642" s="188"/>
      <c r="BB642" s="188"/>
      <c r="BC642" s="188"/>
      <c r="BD642" s="188"/>
      <c r="BE642" s="188"/>
      <c r="BF642" s="188"/>
      <c r="BG642" s="188"/>
      <c r="BH642" s="188"/>
      <c r="BI642" s="188"/>
      <c r="BJ642" s="188"/>
      <c r="BK642" s="188"/>
      <c r="BL642" s="188"/>
      <c r="BM642" s="188"/>
      <c r="BN642" s="188"/>
      <c r="BO642" s="188"/>
      <c r="BP642" s="188"/>
      <c r="BQ642" s="188"/>
      <c r="BR642" s="188"/>
      <c r="BS642" s="188"/>
      <c r="BT642" s="188"/>
      <c r="BU642" s="188"/>
      <c r="BV642" s="188"/>
    </row>
    <row r="643" spans="1:74" s="189" customFormat="1" ht="38.25" x14ac:dyDescent="0.2">
      <c r="A643" s="199" t="s">
        <v>791</v>
      </c>
      <c r="B643" s="203" t="s">
        <v>792</v>
      </c>
      <c r="C643" s="118"/>
      <c r="D643" s="118"/>
      <c r="E643" s="118"/>
      <c r="F643" s="118"/>
      <c r="G643" s="118"/>
      <c r="H643" s="118"/>
      <c r="I643" s="118"/>
      <c r="J643" s="118"/>
      <c r="K643" s="118"/>
      <c r="L643" s="118"/>
      <c r="M643" s="118"/>
      <c r="N643" s="118"/>
      <c r="O643" s="131">
        <f t="shared" si="217"/>
        <v>0</v>
      </c>
      <c r="P643" s="188"/>
      <c r="Q643" s="188"/>
      <c r="R643" s="188"/>
      <c r="S643" s="188"/>
      <c r="T643" s="188"/>
      <c r="U643" s="188"/>
      <c r="V643" s="188"/>
      <c r="W643" s="188"/>
      <c r="X643" s="188"/>
      <c r="Y643" s="188"/>
      <c r="Z643" s="188"/>
      <c r="AA643" s="188"/>
      <c r="AB643" s="188"/>
      <c r="AC643" s="188"/>
      <c r="AD643" s="188"/>
      <c r="AE643" s="188"/>
      <c r="AF643" s="188"/>
      <c r="AG643" s="188"/>
      <c r="AH643" s="188"/>
      <c r="AI643" s="188"/>
      <c r="AJ643" s="188"/>
      <c r="AK643" s="188"/>
      <c r="AL643" s="188"/>
      <c r="AM643" s="188"/>
      <c r="AN643" s="188"/>
      <c r="AO643" s="188"/>
      <c r="AP643" s="188"/>
      <c r="AQ643" s="188"/>
      <c r="AR643" s="188"/>
      <c r="AS643" s="188"/>
      <c r="AT643" s="188"/>
      <c r="AU643" s="188"/>
      <c r="AV643" s="188"/>
      <c r="AW643" s="188"/>
      <c r="AX643" s="188"/>
      <c r="AY643" s="188"/>
      <c r="AZ643" s="188"/>
      <c r="BA643" s="188"/>
      <c r="BB643" s="188"/>
      <c r="BC643" s="188"/>
      <c r="BD643" s="188"/>
      <c r="BE643" s="188"/>
      <c r="BF643" s="188"/>
      <c r="BG643" s="188"/>
      <c r="BH643" s="188"/>
      <c r="BI643" s="188"/>
      <c r="BJ643" s="188"/>
      <c r="BK643" s="188"/>
      <c r="BL643" s="188"/>
      <c r="BM643" s="188"/>
      <c r="BN643" s="188"/>
      <c r="BO643" s="188"/>
      <c r="BP643" s="188"/>
      <c r="BQ643" s="188"/>
      <c r="BR643" s="188"/>
      <c r="BS643" s="188"/>
      <c r="BT643" s="188"/>
      <c r="BU643" s="188"/>
      <c r="BV643" s="188"/>
    </row>
    <row r="644" spans="1:74" s="126" customFormat="1" ht="51" x14ac:dyDescent="0.2">
      <c r="A644" s="124" t="s">
        <v>338</v>
      </c>
      <c r="B644" s="204" t="s">
        <v>793</v>
      </c>
      <c r="C644" s="117">
        <f t="shared" ref="C644:N645" si="309">+C645</f>
        <v>0</v>
      </c>
      <c r="D644" s="117">
        <f t="shared" si="309"/>
        <v>0</v>
      </c>
      <c r="E644" s="117">
        <f t="shared" si="309"/>
        <v>0</v>
      </c>
      <c r="F644" s="117">
        <f t="shared" si="309"/>
        <v>0</v>
      </c>
      <c r="G644" s="117">
        <f t="shared" si="309"/>
        <v>2666120772</v>
      </c>
      <c r="H644" s="117">
        <f t="shared" si="309"/>
        <v>0</v>
      </c>
      <c r="I644" s="117">
        <f t="shared" si="309"/>
        <v>2243241618.3699999</v>
      </c>
      <c r="J644" s="117">
        <f t="shared" si="309"/>
        <v>0</v>
      </c>
      <c r="K644" s="117">
        <f t="shared" si="309"/>
        <v>0</v>
      </c>
      <c r="L644" s="117">
        <f t="shared" si="309"/>
        <v>0</v>
      </c>
      <c r="M644" s="117">
        <f t="shared" si="309"/>
        <v>0</v>
      </c>
      <c r="N644" s="117">
        <f t="shared" si="309"/>
        <v>0</v>
      </c>
      <c r="O644" s="131">
        <f t="shared" si="217"/>
        <v>4909362390.3699999</v>
      </c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  <c r="AU644" s="125"/>
      <c r="AV644" s="125"/>
      <c r="AW644" s="125"/>
      <c r="AX644" s="125"/>
      <c r="AY644" s="125"/>
      <c r="AZ644" s="125"/>
      <c r="BA644" s="125"/>
      <c r="BB644" s="125"/>
      <c r="BC644" s="125"/>
      <c r="BD644" s="125"/>
      <c r="BE644" s="125"/>
      <c r="BF644" s="125"/>
      <c r="BG644" s="125"/>
      <c r="BH644" s="125"/>
      <c r="BI644" s="125"/>
      <c r="BJ644" s="125"/>
      <c r="BK644" s="125"/>
      <c r="BL644" s="125"/>
      <c r="BM644" s="125"/>
      <c r="BN644" s="125"/>
      <c r="BO644" s="125"/>
      <c r="BP644" s="125"/>
      <c r="BQ644" s="125"/>
      <c r="BR644" s="125"/>
      <c r="BS644" s="125"/>
      <c r="BT644" s="125"/>
      <c r="BU644" s="125"/>
      <c r="BV644" s="125"/>
    </row>
    <row r="645" spans="1:74" s="126" customFormat="1" ht="25.5" x14ac:dyDescent="0.2">
      <c r="A645" s="124" t="s">
        <v>794</v>
      </c>
      <c r="B645" s="204" t="s">
        <v>795</v>
      </c>
      <c r="C645" s="117">
        <f t="shared" si="309"/>
        <v>0</v>
      </c>
      <c r="D645" s="117">
        <f t="shared" si="309"/>
        <v>0</v>
      </c>
      <c r="E645" s="117">
        <f t="shared" si="309"/>
        <v>0</v>
      </c>
      <c r="F645" s="117">
        <f t="shared" si="309"/>
        <v>0</v>
      </c>
      <c r="G645" s="117">
        <f t="shared" si="309"/>
        <v>2666120772</v>
      </c>
      <c r="H645" s="117">
        <f t="shared" si="309"/>
        <v>0</v>
      </c>
      <c r="I645" s="117">
        <f t="shared" si="309"/>
        <v>2243241618.3699999</v>
      </c>
      <c r="J645" s="117">
        <f t="shared" si="309"/>
        <v>0</v>
      </c>
      <c r="K645" s="117">
        <f t="shared" si="309"/>
        <v>0</v>
      </c>
      <c r="L645" s="117">
        <f t="shared" si="309"/>
        <v>0</v>
      </c>
      <c r="M645" s="117">
        <f t="shared" si="309"/>
        <v>0</v>
      </c>
      <c r="N645" s="117">
        <f t="shared" si="309"/>
        <v>0</v>
      </c>
      <c r="O645" s="131">
        <f t="shared" si="217"/>
        <v>4909362390.3699999</v>
      </c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  <c r="AU645" s="125"/>
      <c r="AV645" s="125"/>
      <c r="AW645" s="125"/>
      <c r="AX645" s="125"/>
      <c r="AY645" s="125"/>
      <c r="AZ645" s="125"/>
      <c r="BA645" s="125"/>
      <c r="BB645" s="125"/>
      <c r="BC645" s="125"/>
      <c r="BD645" s="125"/>
      <c r="BE645" s="125"/>
      <c r="BF645" s="125"/>
      <c r="BG645" s="125"/>
      <c r="BH645" s="125"/>
      <c r="BI645" s="125"/>
      <c r="BJ645" s="125"/>
      <c r="BK645" s="125"/>
      <c r="BL645" s="125"/>
      <c r="BM645" s="125"/>
      <c r="BN645" s="125"/>
      <c r="BO645" s="125"/>
      <c r="BP645" s="125"/>
      <c r="BQ645" s="125"/>
      <c r="BR645" s="125"/>
      <c r="BS645" s="125"/>
      <c r="BT645" s="125"/>
      <c r="BU645" s="125"/>
      <c r="BV645" s="125"/>
    </row>
    <row r="646" spans="1:74" s="126" customFormat="1" ht="25.5" x14ac:dyDescent="0.2">
      <c r="A646" s="124" t="s">
        <v>796</v>
      </c>
      <c r="B646" s="204" t="s">
        <v>797</v>
      </c>
      <c r="C646" s="117">
        <f>SUM(C647:C651)</f>
        <v>0</v>
      </c>
      <c r="D646" s="117">
        <f t="shared" ref="D646:N646" si="310">SUM(D647:D651)</f>
        <v>0</v>
      </c>
      <c r="E646" s="117">
        <f t="shared" si="310"/>
        <v>0</v>
      </c>
      <c r="F646" s="117">
        <f t="shared" si="310"/>
        <v>0</v>
      </c>
      <c r="G646" s="117">
        <f t="shared" si="310"/>
        <v>2666120772</v>
      </c>
      <c r="H646" s="117">
        <f t="shared" si="310"/>
        <v>0</v>
      </c>
      <c r="I646" s="117">
        <f t="shared" si="310"/>
        <v>2243241618.3699999</v>
      </c>
      <c r="J646" s="117">
        <f t="shared" si="310"/>
        <v>0</v>
      </c>
      <c r="K646" s="117">
        <f t="shared" si="310"/>
        <v>0</v>
      </c>
      <c r="L646" s="117">
        <f t="shared" si="310"/>
        <v>0</v>
      </c>
      <c r="M646" s="117">
        <f t="shared" si="310"/>
        <v>0</v>
      </c>
      <c r="N646" s="117">
        <f t="shared" si="310"/>
        <v>0</v>
      </c>
      <c r="O646" s="131">
        <f t="shared" si="217"/>
        <v>4909362390.3699999</v>
      </c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  <c r="AU646" s="125"/>
      <c r="AV646" s="125"/>
      <c r="AW646" s="125"/>
      <c r="AX646" s="125"/>
      <c r="AY646" s="125"/>
      <c r="AZ646" s="125"/>
      <c r="BA646" s="125"/>
      <c r="BB646" s="125"/>
      <c r="BC646" s="125"/>
      <c r="BD646" s="125"/>
      <c r="BE646" s="125"/>
      <c r="BF646" s="125"/>
      <c r="BG646" s="125"/>
      <c r="BH646" s="125"/>
      <c r="BI646" s="125"/>
      <c r="BJ646" s="125"/>
      <c r="BK646" s="125"/>
      <c r="BL646" s="125"/>
      <c r="BM646" s="125"/>
      <c r="BN646" s="125"/>
      <c r="BO646" s="125"/>
      <c r="BP646" s="125"/>
      <c r="BQ646" s="125"/>
      <c r="BR646" s="125"/>
      <c r="BS646" s="125"/>
      <c r="BT646" s="125"/>
      <c r="BU646" s="125"/>
      <c r="BV646" s="125"/>
    </row>
    <row r="647" spans="1:74" s="189" customFormat="1" x14ac:dyDescent="0.2">
      <c r="A647" s="199" t="s">
        <v>798</v>
      </c>
      <c r="B647" s="203" t="s">
        <v>132</v>
      </c>
      <c r="C647" s="117"/>
      <c r="D647" s="117"/>
      <c r="E647" s="117"/>
      <c r="F647" s="117"/>
      <c r="G647" s="118"/>
      <c r="H647" s="117"/>
      <c r="I647" s="117"/>
      <c r="J647" s="117"/>
      <c r="K647" s="117"/>
      <c r="L647" s="117"/>
      <c r="M647" s="117"/>
      <c r="N647" s="117"/>
      <c r="O647" s="131">
        <f t="shared" si="217"/>
        <v>0</v>
      </c>
      <c r="P647" s="188"/>
      <c r="Q647" s="188"/>
      <c r="R647" s="188"/>
      <c r="S647" s="188"/>
      <c r="T647" s="188"/>
      <c r="U647" s="188"/>
      <c r="V647" s="188"/>
      <c r="W647" s="188"/>
      <c r="X647" s="188"/>
      <c r="Y647" s="188"/>
      <c r="Z647" s="188"/>
      <c r="AA647" s="188"/>
      <c r="AB647" s="188"/>
      <c r="AC647" s="188"/>
      <c r="AD647" s="188"/>
      <c r="AE647" s="188"/>
      <c r="AF647" s="188"/>
      <c r="AG647" s="188"/>
      <c r="AH647" s="188"/>
      <c r="AI647" s="188"/>
      <c r="AJ647" s="188"/>
      <c r="AK647" s="188"/>
      <c r="AL647" s="188"/>
      <c r="AM647" s="188"/>
      <c r="AN647" s="188"/>
      <c r="AO647" s="188"/>
      <c r="AP647" s="188"/>
      <c r="AQ647" s="188"/>
      <c r="AR647" s="188"/>
      <c r="AS647" s="188"/>
      <c r="AT647" s="188"/>
      <c r="AU647" s="188"/>
      <c r="AV647" s="188"/>
      <c r="AW647" s="188"/>
      <c r="AX647" s="188"/>
      <c r="AY647" s="188"/>
      <c r="AZ647" s="188"/>
      <c r="BA647" s="188"/>
      <c r="BB647" s="188"/>
      <c r="BC647" s="188"/>
      <c r="BD647" s="188"/>
      <c r="BE647" s="188"/>
      <c r="BF647" s="188"/>
      <c r="BG647" s="188"/>
      <c r="BH647" s="188"/>
      <c r="BI647" s="188"/>
      <c r="BJ647" s="188"/>
      <c r="BK647" s="188"/>
      <c r="BL647" s="188"/>
      <c r="BM647" s="188"/>
      <c r="BN647" s="188"/>
      <c r="BO647" s="188"/>
      <c r="BP647" s="188"/>
      <c r="BQ647" s="188"/>
      <c r="BR647" s="188"/>
      <c r="BS647" s="188"/>
      <c r="BT647" s="188"/>
      <c r="BU647" s="188"/>
      <c r="BV647" s="188"/>
    </row>
    <row r="648" spans="1:74" s="189" customFormat="1" x14ac:dyDescent="0.2">
      <c r="A648" s="199" t="s">
        <v>798</v>
      </c>
      <c r="B648" s="203" t="s">
        <v>132</v>
      </c>
      <c r="C648" s="117"/>
      <c r="D648" s="117"/>
      <c r="E648" s="117"/>
      <c r="F648" s="117"/>
      <c r="G648" s="118">
        <v>2666120772</v>
      </c>
      <c r="H648" s="117"/>
      <c r="I648" s="117"/>
      <c r="J648" s="117"/>
      <c r="K648" s="117"/>
      <c r="L648" s="117"/>
      <c r="M648" s="117"/>
      <c r="N648" s="117"/>
      <c r="O648" s="131">
        <f t="shared" si="217"/>
        <v>2666120772</v>
      </c>
      <c r="P648" s="188"/>
      <c r="Q648" s="188"/>
      <c r="R648" s="188"/>
      <c r="S648" s="188"/>
      <c r="T648" s="188"/>
      <c r="U648" s="188"/>
      <c r="V648" s="188"/>
      <c r="W648" s="188"/>
      <c r="X648" s="188"/>
      <c r="Y648" s="188"/>
      <c r="Z648" s="188"/>
      <c r="AA648" s="188"/>
      <c r="AB648" s="188"/>
      <c r="AC648" s="188"/>
      <c r="AD648" s="188"/>
      <c r="AE648" s="188"/>
      <c r="AF648" s="188"/>
      <c r="AG648" s="188"/>
      <c r="AH648" s="188"/>
      <c r="AI648" s="188"/>
      <c r="AJ648" s="188"/>
      <c r="AK648" s="188"/>
      <c r="AL648" s="188"/>
      <c r="AM648" s="188"/>
      <c r="AN648" s="188"/>
      <c r="AO648" s="188"/>
      <c r="AP648" s="188"/>
      <c r="AQ648" s="188"/>
      <c r="AR648" s="188"/>
      <c r="AS648" s="188"/>
      <c r="AT648" s="188"/>
      <c r="AU648" s="188"/>
      <c r="AV648" s="188"/>
      <c r="AW648" s="188"/>
      <c r="AX648" s="188"/>
      <c r="AY648" s="188"/>
      <c r="AZ648" s="188"/>
      <c r="BA648" s="188"/>
      <c r="BB648" s="188"/>
      <c r="BC648" s="188"/>
      <c r="BD648" s="188"/>
      <c r="BE648" s="188"/>
      <c r="BF648" s="188"/>
      <c r="BG648" s="188"/>
      <c r="BH648" s="188"/>
      <c r="BI648" s="188"/>
      <c r="BJ648" s="188"/>
      <c r="BK648" s="188"/>
      <c r="BL648" s="188"/>
      <c r="BM648" s="188"/>
      <c r="BN648" s="188"/>
      <c r="BO648" s="188"/>
      <c r="BP648" s="188"/>
      <c r="BQ648" s="188"/>
      <c r="BR648" s="188"/>
      <c r="BS648" s="188"/>
      <c r="BT648" s="188"/>
      <c r="BU648" s="188"/>
      <c r="BV648" s="188"/>
    </row>
    <row r="649" spans="1:74" s="189" customFormat="1" x14ac:dyDescent="0.2">
      <c r="A649" s="199" t="s">
        <v>798</v>
      </c>
      <c r="B649" s="203" t="s">
        <v>132</v>
      </c>
      <c r="C649" s="117"/>
      <c r="D649" s="117"/>
      <c r="E649" s="117"/>
      <c r="F649" s="117"/>
      <c r="G649" s="118"/>
      <c r="H649" s="117"/>
      <c r="I649" s="118">
        <v>1643241618.3699999</v>
      </c>
      <c r="J649" s="117"/>
      <c r="K649" s="117"/>
      <c r="L649" s="117"/>
      <c r="M649" s="117"/>
      <c r="N649" s="117"/>
      <c r="O649" s="131">
        <f t="shared" si="217"/>
        <v>1643241618.3699999</v>
      </c>
      <c r="P649" s="188"/>
      <c r="Q649" s="188"/>
      <c r="R649" s="188"/>
      <c r="S649" s="188"/>
      <c r="T649" s="188"/>
      <c r="U649" s="188"/>
      <c r="V649" s="188"/>
      <c r="W649" s="188"/>
      <c r="X649" s="188"/>
      <c r="Y649" s="188"/>
      <c r="Z649" s="188"/>
      <c r="AA649" s="188"/>
      <c r="AB649" s="188"/>
      <c r="AC649" s="188"/>
      <c r="AD649" s="188"/>
      <c r="AE649" s="188"/>
      <c r="AF649" s="188"/>
      <c r="AG649" s="188"/>
      <c r="AH649" s="188"/>
      <c r="AI649" s="188"/>
      <c r="AJ649" s="188"/>
      <c r="AK649" s="188"/>
      <c r="AL649" s="188"/>
      <c r="AM649" s="188"/>
      <c r="AN649" s="188"/>
      <c r="AO649" s="188"/>
      <c r="AP649" s="188"/>
      <c r="AQ649" s="188"/>
      <c r="AR649" s="188"/>
      <c r="AS649" s="188"/>
      <c r="AT649" s="188"/>
      <c r="AU649" s="188"/>
      <c r="AV649" s="188"/>
      <c r="AW649" s="188"/>
      <c r="AX649" s="188"/>
      <c r="AY649" s="188"/>
      <c r="AZ649" s="188"/>
      <c r="BA649" s="188"/>
      <c r="BB649" s="188"/>
      <c r="BC649" s="188"/>
      <c r="BD649" s="188"/>
      <c r="BE649" s="188"/>
      <c r="BF649" s="188"/>
      <c r="BG649" s="188"/>
      <c r="BH649" s="188"/>
      <c r="BI649" s="188"/>
      <c r="BJ649" s="188"/>
      <c r="BK649" s="188"/>
      <c r="BL649" s="188"/>
      <c r="BM649" s="188"/>
      <c r="BN649" s="188"/>
      <c r="BO649" s="188"/>
      <c r="BP649" s="188"/>
      <c r="BQ649" s="188"/>
      <c r="BR649" s="188"/>
      <c r="BS649" s="188"/>
      <c r="BT649" s="188"/>
      <c r="BU649" s="188"/>
      <c r="BV649" s="188"/>
    </row>
    <row r="650" spans="1:74" s="189" customFormat="1" x14ac:dyDescent="0.2">
      <c r="A650" s="199" t="s">
        <v>1282</v>
      </c>
      <c r="B650" s="203" t="s">
        <v>1283</v>
      </c>
      <c r="C650" s="117"/>
      <c r="D650" s="117"/>
      <c r="E650" s="117"/>
      <c r="F650" s="117"/>
      <c r="G650" s="117"/>
      <c r="H650" s="117"/>
      <c r="I650" s="117"/>
      <c r="J650" s="117"/>
      <c r="K650" s="117"/>
      <c r="L650" s="117"/>
      <c r="M650" s="117"/>
      <c r="N650" s="117"/>
      <c r="O650" s="131">
        <f t="shared" si="217"/>
        <v>0</v>
      </c>
      <c r="P650" s="188"/>
      <c r="Q650" s="188"/>
      <c r="R650" s="188"/>
      <c r="S650" s="188"/>
      <c r="T650" s="188"/>
      <c r="U650" s="188"/>
      <c r="V650" s="188"/>
      <c r="W650" s="188"/>
      <c r="X650" s="188"/>
      <c r="Y650" s="188"/>
      <c r="Z650" s="188"/>
      <c r="AA650" s="188"/>
      <c r="AB650" s="188"/>
      <c r="AC650" s="188"/>
      <c r="AD650" s="188"/>
      <c r="AE650" s="188"/>
      <c r="AF650" s="188"/>
      <c r="AG650" s="188"/>
      <c r="AH650" s="188"/>
      <c r="AI650" s="188"/>
      <c r="AJ650" s="188"/>
      <c r="AK650" s="188"/>
      <c r="AL650" s="188"/>
      <c r="AM650" s="188"/>
      <c r="AN650" s="188"/>
      <c r="AO650" s="188"/>
      <c r="AP650" s="188"/>
      <c r="AQ650" s="188"/>
      <c r="AR650" s="188"/>
      <c r="AS650" s="188"/>
      <c r="AT650" s="188"/>
      <c r="AU650" s="188"/>
      <c r="AV650" s="188"/>
      <c r="AW650" s="188"/>
      <c r="AX650" s="188"/>
      <c r="AY650" s="188"/>
      <c r="AZ650" s="188"/>
      <c r="BA650" s="188"/>
      <c r="BB650" s="188"/>
      <c r="BC650" s="188"/>
      <c r="BD650" s="188"/>
      <c r="BE650" s="188"/>
      <c r="BF650" s="188"/>
      <c r="BG650" s="188"/>
      <c r="BH650" s="188"/>
      <c r="BI650" s="188"/>
      <c r="BJ650" s="188"/>
      <c r="BK650" s="188"/>
      <c r="BL650" s="188"/>
      <c r="BM650" s="188"/>
      <c r="BN650" s="188"/>
      <c r="BO650" s="188"/>
      <c r="BP650" s="188"/>
      <c r="BQ650" s="188"/>
      <c r="BR650" s="188"/>
      <c r="BS650" s="188"/>
      <c r="BT650" s="188"/>
      <c r="BU650" s="188"/>
      <c r="BV650" s="188"/>
    </row>
    <row r="651" spans="1:74" s="189" customFormat="1" x14ac:dyDescent="0.2">
      <c r="A651" s="199" t="s">
        <v>1282</v>
      </c>
      <c r="B651" s="203" t="s">
        <v>1283</v>
      </c>
      <c r="C651" s="117"/>
      <c r="D651" s="117"/>
      <c r="E651" s="117"/>
      <c r="F651" s="117"/>
      <c r="G651" s="117"/>
      <c r="H651" s="117"/>
      <c r="I651" s="118">
        <v>600000000</v>
      </c>
      <c r="J651" s="117"/>
      <c r="K651" s="117"/>
      <c r="L651" s="117"/>
      <c r="M651" s="117"/>
      <c r="N651" s="117"/>
      <c r="O651" s="131">
        <f t="shared" si="217"/>
        <v>600000000</v>
      </c>
      <c r="P651" s="188"/>
      <c r="Q651" s="188"/>
      <c r="R651" s="188"/>
      <c r="S651" s="188"/>
      <c r="T651" s="188"/>
      <c r="U651" s="188"/>
      <c r="V651" s="188"/>
      <c r="W651" s="188"/>
      <c r="X651" s="188"/>
      <c r="Y651" s="188"/>
      <c r="Z651" s="188"/>
      <c r="AA651" s="188"/>
      <c r="AB651" s="188"/>
      <c r="AC651" s="188"/>
      <c r="AD651" s="188"/>
      <c r="AE651" s="188"/>
      <c r="AF651" s="188"/>
      <c r="AG651" s="188"/>
      <c r="AH651" s="188"/>
      <c r="AI651" s="188"/>
      <c r="AJ651" s="188"/>
      <c r="AK651" s="188"/>
      <c r="AL651" s="188"/>
      <c r="AM651" s="188"/>
      <c r="AN651" s="188"/>
      <c r="AO651" s="188"/>
      <c r="AP651" s="188"/>
      <c r="AQ651" s="188"/>
      <c r="AR651" s="188"/>
      <c r="AS651" s="188"/>
      <c r="AT651" s="188"/>
      <c r="AU651" s="188"/>
      <c r="AV651" s="188"/>
      <c r="AW651" s="188"/>
      <c r="AX651" s="188"/>
      <c r="AY651" s="188"/>
      <c r="AZ651" s="188"/>
      <c r="BA651" s="188"/>
      <c r="BB651" s="188"/>
      <c r="BC651" s="188"/>
      <c r="BD651" s="188"/>
      <c r="BE651" s="188"/>
      <c r="BF651" s="188"/>
      <c r="BG651" s="188"/>
      <c r="BH651" s="188"/>
      <c r="BI651" s="188"/>
      <c r="BJ651" s="188"/>
      <c r="BK651" s="188"/>
      <c r="BL651" s="188"/>
      <c r="BM651" s="188"/>
      <c r="BN651" s="188"/>
      <c r="BO651" s="188"/>
      <c r="BP651" s="188"/>
      <c r="BQ651" s="188"/>
      <c r="BR651" s="188"/>
      <c r="BS651" s="188"/>
      <c r="BT651" s="188"/>
      <c r="BU651" s="188"/>
      <c r="BV651" s="188"/>
    </row>
    <row r="652" spans="1:74" s="126" customFormat="1" x14ac:dyDescent="0.2">
      <c r="A652" s="124" t="s">
        <v>321</v>
      </c>
      <c r="B652" s="204" t="s">
        <v>83</v>
      </c>
      <c r="C652" s="117">
        <f t="shared" ref="C652:N652" si="311">+C653+C739</f>
        <v>0</v>
      </c>
      <c r="D652" s="117">
        <f t="shared" si="311"/>
        <v>0</v>
      </c>
      <c r="E652" s="117">
        <f t="shared" si="311"/>
        <v>0</v>
      </c>
      <c r="F652" s="117">
        <f t="shared" si="311"/>
        <v>0</v>
      </c>
      <c r="G652" s="117">
        <f t="shared" si="311"/>
        <v>0</v>
      </c>
      <c r="H652" s="117">
        <f t="shared" si="311"/>
        <v>0</v>
      </c>
      <c r="I652" s="117">
        <f t="shared" si="311"/>
        <v>0</v>
      </c>
      <c r="J652" s="117">
        <f t="shared" si="311"/>
        <v>761872278</v>
      </c>
      <c r="K652" s="117">
        <f t="shared" si="311"/>
        <v>0</v>
      </c>
      <c r="L652" s="117">
        <f t="shared" si="311"/>
        <v>0</v>
      </c>
      <c r="M652" s="117">
        <f t="shared" si="311"/>
        <v>446907014.17000002</v>
      </c>
      <c r="N652" s="117">
        <f t="shared" si="311"/>
        <v>0</v>
      </c>
      <c r="O652" s="131">
        <f t="shared" si="217"/>
        <v>1208779292.1700001</v>
      </c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  <c r="AU652" s="125"/>
      <c r="AV652" s="125"/>
      <c r="AW652" s="125"/>
      <c r="AX652" s="125"/>
      <c r="AY652" s="125"/>
      <c r="AZ652" s="125"/>
      <c r="BA652" s="125"/>
      <c r="BB652" s="125"/>
      <c r="BC652" s="125"/>
      <c r="BD652" s="125"/>
      <c r="BE652" s="125"/>
      <c r="BF652" s="125"/>
      <c r="BG652" s="125"/>
      <c r="BH652" s="125"/>
      <c r="BI652" s="125"/>
      <c r="BJ652" s="125"/>
      <c r="BK652" s="125"/>
      <c r="BL652" s="125"/>
      <c r="BM652" s="125"/>
      <c r="BN652" s="125"/>
      <c r="BO652" s="125"/>
      <c r="BP652" s="125"/>
      <c r="BQ652" s="125"/>
      <c r="BR652" s="125"/>
      <c r="BS652" s="125"/>
      <c r="BT652" s="125"/>
      <c r="BU652" s="125"/>
      <c r="BV652" s="125"/>
    </row>
    <row r="653" spans="1:74" s="126" customFormat="1" x14ac:dyDescent="0.2">
      <c r="A653" s="207" t="s">
        <v>322</v>
      </c>
      <c r="B653" s="202" t="s">
        <v>339</v>
      </c>
      <c r="C653" s="117">
        <f t="shared" ref="C653:N653" si="312">SUM(C654:C675)+C723+C724+C725+C726+C727+C728+C729+C730+C731+C732+C733+C734+C735+C736+C737+C738</f>
        <v>0</v>
      </c>
      <c r="D653" s="117">
        <f t="shared" si="312"/>
        <v>0</v>
      </c>
      <c r="E653" s="117">
        <f t="shared" si="312"/>
        <v>0</v>
      </c>
      <c r="F653" s="117">
        <f t="shared" si="312"/>
        <v>0</v>
      </c>
      <c r="G653" s="117">
        <f t="shared" si="312"/>
        <v>0</v>
      </c>
      <c r="H653" s="117">
        <f t="shared" si="312"/>
        <v>0</v>
      </c>
      <c r="I653" s="117">
        <f t="shared" si="312"/>
        <v>0</v>
      </c>
      <c r="J653" s="117">
        <f t="shared" si="312"/>
        <v>761872278</v>
      </c>
      <c r="K653" s="117">
        <f t="shared" si="312"/>
        <v>0</v>
      </c>
      <c r="L653" s="117">
        <f t="shared" si="312"/>
        <v>0</v>
      </c>
      <c r="M653" s="117">
        <f t="shared" si="312"/>
        <v>446907014.17000002</v>
      </c>
      <c r="N653" s="117">
        <f t="shared" si="312"/>
        <v>0</v>
      </c>
      <c r="O653" s="131">
        <f t="shared" si="217"/>
        <v>1208779292.1700001</v>
      </c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  <c r="AU653" s="125"/>
      <c r="AV653" s="125"/>
      <c r="AW653" s="125"/>
      <c r="AX653" s="125"/>
      <c r="AY653" s="125"/>
      <c r="AZ653" s="125"/>
      <c r="BA653" s="125"/>
      <c r="BB653" s="125"/>
      <c r="BC653" s="125"/>
      <c r="BD653" s="125"/>
      <c r="BE653" s="125"/>
      <c r="BF653" s="125"/>
      <c r="BG653" s="125"/>
      <c r="BH653" s="125"/>
      <c r="BI653" s="125"/>
      <c r="BJ653" s="125"/>
      <c r="BK653" s="125"/>
      <c r="BL653" s="125"/>
      <c r="BM653" s="125"/>
      <c r="BN653" s="125"/>
      <c r="BO653" s="125"/>
      <c r="BP653" s="125"/>
      <c r="BQ653" s="125"/>
      <c r="BR653" s="125"/>
      <c r="BS653" s="125"/>
      <c r="BT653" s="125"/>
      <c r="BU653" s="125"/>
      <c r="BV653" s="125"/>
    </row>
    <row r="654" spans="1:74" s="189" customFormat="1" x14ac:dyDescent="0.2">
      <c r="A654" s="205" t="s">
        <v>370</v>
      </c>
      <c r="B654" s="206" t="s">
        <v>371</v>
      </c>
      <c r="C654" s="118"/>
      <c r="D654" s="118"/>
      <c r="E654" s="118"/>
      <c r="F654" s="118"/>
      <c r="G654" s="118"/>
      <c r="H654" s="118"/>
      <c r="I654" s="118"/>
      <c r="J654" s="118"/>
      <c r="K654" s="118"/>
      <c r="L654" s="118"/>
      <c r="M654" s="118"/>
      <c r="N654" s="118"/>
      <c r="O654" s="131">
        <f t="shared" si="217"/>
        <v>0</v>
      </c>
      <c r="P654" s="188"/>
      <c r="Q654" s="188"/>
      <c r="R654" s="188"/>
      <c r="S654" s="188"/>
      <c r="T654" s="188"/>
      <c r="U654" s="188"/>
      <c r="V654" s="188"/>
      <c r="W654" s="188"/>
      <c r="X654" s="188"/>
      <c r="Y654" s="188"/>
      <c r="Z654" s="188"/>
      <c r="AA654" s="188"/>
      <c r="AB654" s="188"/>
      <c r="AC654" s="188"/>
      <c r="AD654" s="188"/>
      <c r="AE654" s="188"/>
      <c r="AF654" s="188"/>
      <c r="AG654" s="188"/>
      <c r="AH654" s="188"/>
      <c r="AI654" s="188"/>
      <c r="AJ654" s="188"/>
      <c r="AK654" s="188"/>
      <c r="AL654" s="188"/>
      <c r="AM654" s="188"/>
      <c r="AN654" s="188"/>
      <c r="AO654" s="188"/>
      <c r="AP654" s="188"/>
      <c r="AQ654" s="188"/>
      <c r="AR654" s="188"/>
      <c r="AS654" s="188"/>
      <c r="AT654" s="188"/>
      <c r="AU654" s="188"/>
      <c r="AV654" s="188"/>
      <c r="AW654" s="188"/>
      <c r="AX654" s="188"/>
      <c r="AY654" s="188"/>
      <c r="AZ654" s="188"/>
      <c r="BA654" s="188"/>
      <c r="BB654" s="188"/>
      <c r="BC654" s="188"/>
      <c r="BD654" s="188"/>
      <c r="BE654" s="188"/>
      <c r="BF654" s="188"/>
      <c r="BG654" s="188"/>
      <c r="BH654" s="188"/>
      <c r="BI654" s="188"/>
      <c r="BJ654" s="188"/>
      <c r="BK654" s="188"/>
      <c r="BL654" s="188"/>
      <c r="BM654" s="188"/>
      <c r="BN654" s="188"/>
      <c r="BO654" s="188"/>
      <c r="BP654" s="188"/>
      <c r="BQ654" s="188"/>
      <c r="BR654" s="188"/>
      <c r="BS654" s="188"/>
      <c r="BT654" s="188"/>
      <c r="BU654" s="188"/>
      <c r="BV654" s="188"/>
    </row>
    <row r="655" spans="1:74" s="189" customFormat="1" x14ac:dyDescent="0.2">
      <c r="A655" s="205" t="s">
        <v>372</v>
      </c>
      <c r="B655" s="206" t="s">
        <v>373</v>
      </c>
      <c r="C655" s="118"/>
      <c r="D655" s="118"/>
      <c r="E655" s="118"/>
      <c r="F655" s="118"/>
      <c r="G655" s="118"/>
      <c r="H655" s="118"/>
      <c r="I655" s="118"/>
      <c r="J655" s="118"/>
      <c r="K655" s="118"/>
      <c r="L655" s="118"/>
      <c r="M655" s="118"/>
      <c r="N655" s="118"/>
      <c r="O655" s="131">
        <f t="shared" si="217"/>
        <v>0</v>
      </c>
      <c r="P655" s="188"/>
      <c r="Q655" s="188"/>
      <c r="R655" s="188"/>
      <c r="S655" s="188"/>
      <c r="T655" s="188"/>
      <c r="U655" s="188"/>
      <c r="V655" s="188"/>
      <c r="W655" s="188"/>
      <c r="X655" s="188"/>
      <c r="Y655" s="188"/>
      <c r="Z655" s="188"/>
      <c r="AA655" s="188"/>
      <c r="AB655" s="188"/>
      <c r="AC655" s="188"/>
      <c r="AD655" s="188"/>
      <c r="AE655" s="188"/>
      <c r="AF655" s="188"/>
      <c r="AG655" s="188"/>
      <c r="AH655" s="188"/>
      <c r="AI655" s="188"/>
      <c r="AJ655" s="188"/>
      <c r="AK655" s="188"/>
      <c r="AL655" s="188"/>
      <c r="AM655" s="188"/>
      <c r="AN655" s="188"/>
      <c r="AO655" s="188"/>
      <c r="AP655" s="188"/>
      <c r="AQ655" s="188"/>
      <c r="AR655" s="188"/>
      <c r="AS655" s="188"/>
      <c r="AT655" s="188"/>
      <c r="AU655" s="188"/>
      <c r="AV655" s="188"/>
      <c r="AW655" s="188"/>
      <c r="AX655" s="188"/>
      <c r="AY655" s="188"/>
      <c r="AZ655" s="188"/>
      <c r="BA655" s="188"/>
      <c r="BB655" s="188"/>
      <c r="BC655" s="188"/>
      <c r="BD655" s="188"/>
      <c r="BE655" s="188"/>
      <c r="BF655" s="188"/>
      <c r="BG655" s="188"/>
      <c r="BH655" s="188"/>
      <c r="BI655" s="188"/>
      <c r="BJ655" s="188"/>
      <c r="BK655" s="188"/>
      <c r="BL655" s="188"/>
      <c r="BM655" s="188"/>
      <c r="BN655" s="188"/>
      <c r="BO655" s="188"/>
      <c r="BP655" s="188"/>
      <c r="BQ655" s="188"/>
      <c r="BR655" s="188"/>
      <c r="BS655" s="188"/>
      <c r="BT655" s="188"/>
      <c r="BU655" s="188"/>
      <c r="BV655" s="188"/>
    </row>
    <row r="656" spans="1:74" s="189" customFormat="1" x14ac:dyDescent="0.2">
      <c r="A656" s="205" t="s">
        <v>372</v>
      </c>
      <c r="B656" s="206" t="s">
        <v>373</v>
      </c>
      <c r="C656" s="118"/>
      <c r="D656" s="118"/>
      <c r="E656" s="118"/>
      <c r="F656" s="118"/>
      <c r="G656" s="118"/>
      <c r="H656" s="118"/>
      <c r="I656" s="118"/>
      <c r="J656" s="118">
        <v>761872278</v>
      </c>
      <c r="K656" s="118"/>
      <c r="L656" s="118"/>
      <c r="M656" s="118"/>
      <c r="N656" s="118"/>
      <c r="O656" s="131">
        <f t="shared" si="217"/>
        <v>761872278</v>
      </c>
      <c r="P656" s="188"/>
      <c r="Q656" s="188"/>
      <c r="R656" s="188"/>
      <c r="S656" s="188"/>
      <c r="T656" s="188"/>
      <c r="U656" s="188"/>
      <c r="V656" s="188"/>
      <c r="W656" s="188"/>
      <c r="X656" s="188"/>
      <c r="Y656" s="188"/>
      <c r="Z656" s="188"/>
      <c r="AA656" s="188"/>
      <c r="AB656" s="188"/>
      <c r="AC656" s="188"/>
      <c r="AD656" s="188"/>
      <c r="AE656" s="188"/>
      <c r="AF656" s="188"/>
      <c r="AG656" s="188"/>
      <c r="AH656" s="188"/>
      <c r="AI656" s="188"/>
      <c r="AJ656" s="188"/>
      <c r="AK656" s="188"/>
      <c r="AL656" s="188"/>
      <c r="AM656" s="188"/>
      <c r="AN656" s="188"/>
      <c r="AO656" s="188"/>
      <c r="AP656" s="188"/>
      <c r="AQ656" s="188"/>
      <c r="AR656" s="188"/>
      <c r="AS656" s="188"/>
      <c r="AT656" s="188"/>
      <c r="AU656" s="188"/>
      <c r="AV656" s="188"/>
      <c r="AW656" s="188"/>
      <c r="AX656" s="188"/>
      <c r="AY656" s="188"/>
      <c r="AZ656" s="188"/>
      <c r="BA656" s="188"/>
      <c r="BB656" s="188"/>
      <c r="BC656" s="188"/>
      <c r="BD656" s="188"/>
      <c r="BE656" s="188"/>
      <c r="BF656" s="188"/>
      <c r="BG656" s="188"/>
      <c r="BH656" s="188"/>
      <c r="BI656" s="188"/>
      <c r="BJ656" s="188"/>
      <c r="BK656" s="188"/>
      <c r="BL656" s="188"/>
      <c r="BM656" s="188"/>
      <c r="BN656" s="188"/>
      <c r="BO656" s="188"/>
      <c r="BP656" s="188"/>
      <c r="BQ656" s="188"/>
      <c r="BR656" s="188"/>
      <c r="BS656" s="188"/>
      <c r="BT656" s="188"/>
      <c r="BU656" s="188"/>
      <c r="BV656" s="188"/>
    </row>
    <row r="657" spans="1:74" s="189" customFormat="1" x14ac:dyDescent="0.2">
      <c r="A657" s="205" t="s">
        <v>372</v>
      </c>
      <c r="B657" s="206" t="s">
        <v>373</v>
      </c>
      <c r="C657" s="118"/>
      <c r="D657" s="118"/>
      <c r="E657" s="118"/>
      <c r="F657" s="118"/>
      <c r="G657" s="118"/>
      <c r="H657" s="118"/>
      <c r="I657" s="118"/>
      <c r="J657" s="118"/>
      <c r="K657" s="118"/>
      <c r="L657" s="118"/>
      <c r="M657" s="118">
        <v>446907014.17000002</v>
      </c>
      <c r="N657" s="118"/>
      <c r="O657" s="131">
        <f t="shared" ref="O657:O658" si="313">SUM(C657:N657)</f>
        <v>446907014.17000002</v>
      </c>
      <c r="P657" s="188"/>
      <c r="Q657" s="188"/>
      <c r="R657" s="188"/>
      <c r="S657" s="188"/>
      <c r="T657" s="188"/>
      <c r="U657" s="188"/>
      <c r="V657" s="188"/>
      <c r="W657" s="188"/>
      <c r="X657" s="188"/>
      <c r="Y657" s="188"/>
      <c r="Z657" s="188"/>
      <c r="AA657" s="188"/>
      <c r="AB657" s="188"/>
      <c r="AC657" s="188"/>
      <c r="AD657" s="188"/>
      <c r="AE657" s="188"/>
      <c r="AF657" s="188"/>
      <c r="AG657" s="188"/>
      <c r="AH657" s="188"/>
      <c r="AI657" s="188"/>
      <c r="AJ657" s="188"/>
      <c r="AK657" s="188"/>
      <c r="AL657" s="188"/>
      <c r="AM657" s="188"/>
      <c r="AN657" s="188"/>
      <c r="AO657" s="188"/>
      <c r="AP657" s="188"/>
      <c r="AQ657" s="188"/>
      <c r="AR657" s="188"/>
      <c r="AS657" s="188"/>
      <c r="AT657" s="188"/>
      <c r="AU657" s="188"/>
      <c r="AV657" s="188"/>
      <c r="AW657" s="188"/>
      <c r="AX657" s="188"/>
      <c r="AY657" s="188"/>
      <c r="AZ657" s="188"/>
      <c r="BA657" s="188"/>
      <c r="BB657" s="188"/>
      <c r="BC657" s="188"/>
      <c r="BD657" s="188"/>
      <c r="BE657" s="188"/>
      <c r="BF657" s="188"/>
      <c r="BG657" s="188"/>
      <c r="BH657" s="188"/>
      <c r="BI657" s="188"/>
      <c r="BJ657" s="188"/>
      <c r="BK657" s="188"/>
      <c r="BL657" s="188"/>
      <c r="BM657" s="188"/>
      <c r="BN657" s="188"/>
      <c r="BO657" s="188"/>
      <c r="BP657" s="188"/>
      <c r="BQ657" s="188"/>
      <c r="BR657" s="188"/>
      <c r="BS657" s="188"/>
      <c r="BT657" s="188"/>
      <c r="BU657" s="188"/>
      <c r="BV657" s="188"/>
    </row>
    <row r="658" spans="1:74" s="189" customFormat="1" ht="28.5" x14ac:dyDescent="0.2">
      <c r="A658" s="97" t="s">
        <v>2556</v>
      </c>
      <c r="B658" s="49" t="s">
        <v>1705</v>
      </c>
      <c r="C658" s="118"/>
      <c r="D658" s="118"/>
      <c r="E658" s="118"/>
      <c r="F658" s="118"/>
      <c r="G658" s="118"/>
      <c r="H658" s="118"/>
      <c r="I658" s="118"/>
      <c r="J658" s="118"/>
      <c r="K658" s="118"/>
      <c r="L658" s="118"/>
      <c r="M658" s="118"/>
      <c r="N658" s="118"/>
      <c r="O658" s="131">
        <f t="shared" si="313"/>
        <v>0</v>
      </c>
      <c r="P658" s="188"/>
      <c r="Q658" s="188"/>
      <c r="R658" s="188"/>
      <c r="S658" s="188"/>
      <c r="T658" s="188"/>
      <c r="U658" s="188"/>
      <c r="V658" s="188"/>
      <c r="W658" s="188"/>
      <c r="X658" s="188"/>
      <c r="Y658" s="188"/>
      <c r="Z658" s="188"/>
      <c r="AA658" s="188"/>
      <c r="AB658" s="188"/>
      <c r="AC658" s="188"/>
      <c r="AD658" s="188"/>
      <c r="AE658" s="188"/>
      <c r="AF658" s="188"/>
      <c r="AG658" s="188"/>
      <c r="AH658" s="188"/>
      <c r="AI658" s="188"/>
      <c r="AJ658" s="188"/>
      <c r="AK658" s="188"/>
      <c r="AL658" s="188"/>
      <c r="AM658" s="188"/>
      <c r="AN658" s="188"/>
      <c r="AO658" s="188"/>
      <c r="AP658" s="188"/>
      <c r="AQ658" s="188"/>
      <c r="AR658" s="188"/>
      <c r="AS658" s="188"/>
      <c r="AT658" s="188"/>
      <c r="AU658" s="188"/>
      <c r="AV658" s="188"/>
      <c r="AW658" s="188"/>
      <c r="AX658" s="188"/>
      <c r="AY658" s="188"/>
      <c r="AZ658" s="188"/>
      <c r="BA658" s="188"/>
      <c r="BB658" s="188"/>
      <c r="BC658" s="188"/>
      <c r="BD658" s="188"/>
      <c r="BE658" s="188"/>
      <c r="BF658" s="188"/>
      <c r="BG658" s="188"/>
      <c r="BH658" s="188"/>
      <c r="BI658" s="188"/>
      <c r="BJ658" s="188"/>
      <c r="BK658" s="188"/>
      <c r="BL658" s="188"/>
      <c r="BM658" s="188"/>
      <c r="BN658" s="188"/>
      <c r="BO658" s="188"/>
      <c r="BP658" s="188"/>
      <c r="BQ658" s="188"/>
      <c r="BR658" s="188"/>
      <c r="BS658" s="188"/>
      <c r="BT658" s="188"/>
      <c r="BU658" s="188"/>
      <c r="BV658" s="188"/>
    </row>
    <row r="659" spans="1:74" s="189" customFormat="1" ht="25.5" x14ac:dyDescent="0.2">
      <c r="A659" s="199" t="s">
        <v>374</v>
      </c>
      <c r="B659" s="203" t="s">
        <v>375</v>
      </c>
      <c r="C659" s="118"/>
      <c r="D659" s="118"/>
      <c r="E659" s="118"/>
      <c r="F659" s="118"/>
      <c r="G659" s="118"/>
      <c r="H659" s="118"/>
      <c r="I659" s="118"/>
      <c r="J659" s="118"/>
      <c r="K659" s="118"/>
      <c r="L659" s="118"/>
      <c r="M659" s="118"/>
      <c r="N659" s="118"/>
      <c r="O659" s="131">
        <f t="shared" si="217"/>
        <v>0</v>
      </c>
      <c r="P659" s="188"/>
      <c r="Q659" s="188"/>
      <c r="R659" s="188"/>
      <c r="S659" s="188"/>
      <c r="T659" s="188"/>
      <c r="U659" s="188"/>
      <c r="V659" s="188"/>
      <c r="W659" s="188"/>
      <c r="X659" s="188"/>
      <c r="Y659" s="188"/>
      <c r="Z659" s="188"/>
      <c r="AA659" s="188"/>
      <c r="AB659" s="188"/>
      <c r="AC659" s="188"/>
      <c r="AD659" s="188"/>
      <c r="AE659" s="188"/>
      <c r="AF659" s="188"/>
      <c r="AG659" s="188"/>
      <c r="AH659" s="188"/>
      <c r="AI659" s="188"/>
      <c r="AJ659" s="188"/>
      <c r="AK659" s="188"/>
      <c r="AL659" s="188"/>
      <c r="AM659" s="188"/>
      <c r="AN659" s="188"/>
      <c r="AO659" s="188"/>
      <c r="AP659" s="188"/>
      <c r="AQ659" s="188"/>
      <c r="AR659" s="188"/>
      <c r="AS659" s="188"/>
      <c r="AT659" s="188"/>
      <c r="AU659" s="188"/>
      <c r="AV659" s="188"/>
      <c r="AW659" s="188"/>
      <c r="AX659" s="188"/>
      <c r="AY659" s="188"/>
      <c r="AZ659" s="188"/>
      <c r="BA659" s="188"/>
      <c r="BB659" s="188"/>
      <c r="BC659" s="188"/>
      <c r="BD659" s="188"/>
      <c r="BE659" s="188"/>
      <c r="BF659" s="188"/>
      <c r="BG659" s="188"/>
      <c r="BH659" s="188"/>
      <c r="BI659" s="188"/>
      <c r="BJ659" s="188"/>
      <c r="BK659" s="188"/>
      <c r="BL659" s="188"/>
      <c r="BM659" s="188"/>
      <c r="BN659" s="188"/>
      <c r="BO659" s="188"/>
      <c r="BP659" s="188"/>
      <c r="BQ659" s="188"/>
      <c r="BR659" s="188"/>
      <c r="BS659" s="188"/>
      <c r="BT659" s="188"/>
      <c r="BU659" s="188"/>
      <c r="BV659" s="188"/>
    </row>
    <row r="660" spans="1:74" s="189" customFormat="1" ht="25.5" x14ac:dyDescent="0.2">
      <c r="A660" s="199" t="s">
        <v>376</v>
      </c>
      <c r="B660" s="217" t="s">
        <v>377</v>
      </c>
      <c r="C660" s="118"/>
      <c r="D660" s="118"/>
      <c r="E660" s="118"/>
      <c r="F660" s="118"/>
      <c r="G660" s="118"/>
      <c r="H660" s="118"/>
      <c r="I660" s="118"/>
      <c r="J660" s="118"/>
      <c r="K660" s="118"/>
      <c r="L660" s="118"/>
      <c r="M660" s="118"/>
      <c r="N660" s="118"/>
      <c r="O660" s="131">
        <f t="shared" si="217"/>
        <v>0</v>
      </c>
      <c r="P660" s="188"/>
      <c r="Q660" s="188"/>
      <c r="R660" s="188"/>
      <c r="S660" s="188"/>
      <c r="T660" s="188"/>
      <c r="U660" s="188"/>
      <c r="V660" s="188"/>
      <c r="W660" s="188"/>
      <c r="X660" s="188"/>
      <c r="Y660" s="188"/>
      <c r="Z660" s="188"/>
      <c r="AA660" s="188"/>
      <c r="AB660" s="188"/>
      <c r="AC660" s="188"/>
      <c r="AD660" s="188"/>
      <c r="AE660" s="188"/>
      <c r="AF660" s="188"/>
      <c r="AG660" s="188"/>
      <c r="AH660" s="188"/>
      <c r="AI660" s="188"/>
      <c r="AJ660" s="188"/>
      <c r="AK660" s="188"/>
      <c r="AL660" s="188"/>
      <c r="AM660" s="188"/>
      <c r="AN660" s="188"/>
      <c r="AO660" s="188"/>
      <c r="AP660" s="188"/>
      <c r="AQ660" s="188"/>
      <c r="AR660" s="188"/>
      <c r="AS660" s="188"/>
      <c r="AT660" s="188"/>
      <c r="AU660" s="188"/>
      <c r="AV660" s="188"/>
      <c r="AW660" s="188"/>
      <c r="AX660" s="188"/>
      <c r="AY660" s="188"/>
      <c r="AZ660" s="188"/>
      <c r="BA660" s="188"/>
      <c r="BB660" s="188"/>
      <c r="BC660" s="188"/>
      <c r="BD660" s="188"/>
      <c r="BE660" s="188"/>
      <c r="BF660" s="188"/>
      <c r="BG660" s="188"/>
      <c r="BH660" s="188"/>
      <c r="BI660" s="188"/>
      <c r="BJ660" s="188"/>
      <c r="BK660" s="188"/>
      <c r="BL660" s="188"/>
      <c r="BM660" s="188"/>
      <c r="BN660" s="188"/>
      <c r="BO660" s="188"/>
      <c r="BP660" s="188"/>
      <c r="BQ660" s="188"/>
      <c r="BR660" s="188"/>
      <c r="BS660" s="188"/>
      <c r="BT660" s="188"/>
      <c r="BU660" s="188"/>
      <c r="BV660" s="188"/>
    </row>
    <row r="661" spans="1:74" s="189" customFormat="1" x14ac:dyDescent="0.2">
      <c r="A661" s="199" t="s">
        <v>378</v>
      </c>
      <c r="B661" s="217" t="s">
        <v>379</v>
      </c>
      <c r="C661" s="118"/>
      <c r="D661" s="118"/>
      <c r="E661" s="118"/>
      <c r="F661" s="118"/>
      <c r="G661" s="118"/>
      <c r="H661" s="118"/>
      <c r="I661" s="118"/>
      <c r="J661" s="118"/>
      <c r="K661" s="118"/>
      <c r="L661" s="118"/>
      <c r="M661" s="118"/>
      <c r="N661" s="118"/>
      <c r="O661" s="131">
        <f t="shared" si="217"/>
        <v>0</v>
      </c>
      <c r="P661" s="188"/>
      <c r="Q661" s="188"/>
      <c r="R661" s="188"/>
      <c r="S661" s="188"/>
      <c r="T661" s="188"/>
      <c r="U661" s="188"/>
      <c r="V661" s="188"/>
      <c r="W661" s="188"/>
      <c r="X661" s="188"/>
      <c r="Y661" s="188"/>
      <c r="Z661" s="188"/>
      <c r="AA661" s="188"/>
      <c r="AB661" s="188"/>
      <c r="AC661" s="188"/>
      <c r="AD661" s="188"/>
      <c r="AE661" s="188"/>
      <c r="AF661" s="188"/>
      <c r="AG661" s="188"/>
      <c r="AH661" s="188"/>
      <c r="AI661" s="188"/>
      <c r="AJ661" s="188"/>
      <c r="AK661" s="188"/>
      <c r="AL661" s="188"/>
      <c r="AM661" s="188"/>
      <c r="AN661" s="188"/>
      <c r="AO661" s="188"/>
      <c r="AP661" s="188"/>
      <c r="AQ661" s="188"/>
      <c r="AR661" s="188"/>
      <c r="AS661" s="188"/>
      <c r="AT661" s="188"/>
      <c r="AU661" s="188"/>
      <c r="AV661" s="188"/>
      <c r="AW661" s="188"/>
      <c r="AX661" s="188"/>
      <c r="AY661" s="188"/>
      <c r="AZ661" s="188"/>
      <c r="BA661" s="188"/>
      <c r="BB661" s="188"/>
      <c r="BC661" s="188"/>
      <c r="BD661" s="188"/>
      <c r="BE661" s="188"/>
      <c r="BF661" s="188"/>
      <c r="BG661" s="188"/>
      <c r="BH661" s="188"/>
      <c r="BI661" s="188"/>
      <c r="BJ661" s="188"/>
      <c r="BK661" s="188"/>
      <c r="BL661" s="188"/>
      <c r="BM661" s="188"/>
      <c r="BN661" s="188"/>
      <c r="BO661" s="188"/>
      <c r="BP661" s="188"/>
      <c r="BQ661" s="188"/>
      <c r="BR661" s="188"/>
      <c r="BS661" s="188"/>
      <c r="BT661" s="188"/>
      <c r="BU661" s="188"/>
      <c r="BV661" s="188"/>
    </row>
    <row r="662" spans="1:74" s="189" customFormat="1" x14ac:dyDescent="0.2">
      <c r="A662" s="199" t="s">
        <v>380</v>
      </c>
      <c r="B662" s="217" t="s">
        <v>381</v>
      </c>
      <c r="C662" s="118"/>
      <c r="D662" s="118"/>
      <c r="E662" s="118"/>
      <c r="F662" s="118"/>
      <c r="G662" s="118"/>
      <c r="H662" s="118"/>
      <c r="I662" s="118"/>
      <c r="J662" s="118"/>
      <c r="K662" s="118"/>
      <c r="L662" s="118"/>
      <c r="M662" s="118"/>
      <c r="N662" s="118"/>
      <c r="O662" s="131">
        <f t="shared" si="217"/>
        <v>0</v>
      </c>
      <c r="P662" s="188"/>
      <c r="Q662" s="188"/>
      <c r="R662" s="188"/>
      <c r="S662" s="188"/>
      <c r="T662" s="188"/>
      <c r="U662" s="188"/>
      <c r="V662" s="188"/>
      <c r="W662" s="188"/>
      <c r="X662" s="188"/>
      <c r="Y662" s="188"/>
      <c r="Z662" s="188"/>
      <c r="AA662" s="188"/>
      <c r="AB662" s="188"/>
      <c r="AC662" s="188"/>
      <c r="AD662" s="188"/>
      <c r="AE662" s="188"/>
      <c r="AF662" s="188"/>
      <c r="AG662" s="188"/>
      <c r="AH662" s="188"/>
      <c r="AI662" s="188"/>
      <c r="AJ662" s="188"/>
      <c r="AK662" s="188"/>
      <c r="AL662" s="188"/>
      <c r="AM662" s="188"/>
      <c r="AN662" s="188"/>
      <c r="AO662" s="188"/>
      <c r="AP662" s="188"/>
      <c r="AQ662" s="188"/>
      <c r="AR662" s="188"/>
      <c r="AS662" s="188"/>
      <c r="AT662" s="188"/>
      <c r="AU662" s="188"/>
      <c r="AV662" s="188"/>
      <c r="AW662" s="188"/>
      <c r="AX662" s="188"/>
      <c r="AY662" s="188"/>
      <c r="AZ662" s="188"/>
      <c r="BA662" s="188"/>
      <c r="BB662" s="188"/>
      <c r="BC662" s="188"/>
      <c r="BD662" s="188"/>
      <c r="BE662" s="188"/>
      <c r="BF662" s="188"/>
      <c r="BG662" s="188"/>
      <c r="BH662" s="188"/>
      <c r="BI662" s="188"/>
      <c r="BJ662" s="188"/>
      <c r="BK662" s="188"/>
      <c r="BL662" s="188"/>
      <c r="BM662" s="188"/>
      <c r="BN662" s="188"/>
      <c r="BO662" s="188"/>
      <c r="BP662" s="188"/>
      <c r="BQ662" s="188"/>
      <c r="BR662" s="188"/>
      <c r="BS662" s="188"/>
      <c r="BT662" s="188"/>
      <c r="BU662" s="188"/>
      <c r="BV662" s="188"/>
    </row>
    <row r="663" spans="1:74" s="189" customFormat="1" x14ac:dyDescent="0.2">
      <c r="A663" s="199" t="s">
        <v>382</v>
      </c>
      <c r="B663" s="203" t="s">
        <v>383</v>
      </c>
      <c r="C663" s="118"/>
      <c r="D663" s="118"/>
      <c r="E663" s="118"/>
      <c r="F663" s="118"/>
      <c r="G663" s="118"/>
      <c r="H663" s="118"/>
      <c r="I663" s="118"/>
      <c r="J663" s="118"/>
      <c r="K663" s="118"/>
      <c r="L663" s="118"/>
      <c r="M663" s="118"/>
      <c r="N663" s="118"/>
      <c r="O663" s="131">
        <f t="shared" si="217"/>
        <v>0</v>
      </c>
      <c r="P663" s="188"/>
      <c r="Q663" s="188"/>
      <c r="R663" s="188"/>
      <c r="S663" s="188"/>
      <c r="T663" s="188"/>
      <c r="U663" s="188"/>
      <c r="V663" s="188"/>
      <c r="W663" s="188"/>
      <c r="X663" s="188"/>
      <c r="Y663" s="188"/>
      <c r="Z663" s="188"/>
      <c r="AA663" s="188"/>
      <c r="AB663" s="188"/>
      <c r="AC663" s="188"/>
      <c r="AD663" s="188"/>
      <c r="AE663" s="188"/>
      <c r="AF663" s="188"/>
      <c r="AG663" s="188"/>
      <c r="AH663" s="188"/>
      <c r="AI663" s="188"/>
      <c r="AJ663" s="188"/>
      <c r="AK663" s="188"/>
      <c r="AL663" s="188"/>
      <c r="AM663" s="188"/>
      <c r="AN663" s="188"/>
      <c r="AO663" s="188"/>
      <c r="AP663" s="188"/>
      <c r="AQ663" s="188"/>
      <c r="AR663" s="188"/>
      <c r="AS663" s="188"/>
      <c r="AT663" s="188"/>
      <c r="AU663" s="188"/>
      <c r="AV663" s="188"/>
      <c r="AW663" s="188"/>
      <c r="AX663" s="188"/>
      <c r="AY663" s="188"/>
      <c r="AZ663" s="188"/>
      <c r="BA663" s="188"/>
      <c r="BB663" s="188"/>
      <c r="BC663" s="188"/>
      <c r="BD663" s="188"/>
      <c r="BE663" s="188"/>
      <c r="BF663" s="188"/>
      <c r="BG663" s="188"/>
      <c r="BH663" s="188"/>
      <c r="BI663" s="188"/>
      <c r="BJ663" s="188"/>
      <c r="BK663" s="188"/>
      <c r="BL663" s="188"/>
      <c r="BM663" s="188"/>
      <c r="BN663" s="188"/>
      <c r="BO663" s="188"/>
      <c r="BP663" s="188"/>
      <c r="BQ663" s="188"/>
      <c r="BR663" s="188"/>
      <c r="BS663" s="188"/>
      <c r="BT663" s="188"/>
      <c r="BU663" s="188"/>
      <c r="BV663" s="188"/>
    </row>
    <row r="664" spans="1:74" s="189" customFormat="1" x14ac:dyDescent="0.2">
      <c r="A664" s="199" t="s">
        <v>384</v>
      </c>
      <c r="B664" s="203" t="s">
        <v>385</v>
      </c>
      <c r="C664" s="118"/>
      <c r="D664" s="118"/>
      <c r="E664" s="118"/>
      <c r="F664" s="118"/>
      <c r="G664" s="118"/>
      <c r="H664" s="118"/>
      <c r="I664" s="118"/>
      <c r="J664" s="118"/>
      <c r="K664" s="118"/>
      <c r="L664" s="118"/>
      <c r="M664" s="118"/>
      <c r="N664" s="118"/>
      <c r="O664" s="131">
        <f t="shared" si="217"/>
        <v>0</v>
      </c>
      <c r="P664" s="188"/>
      <c r="Q664" s="188"/>
      <c r="R664" s="188"/>
      <c r="S664" s="188"/>
      <c r="T664" s="188"/>
      <c r="U664" s="188"/>
      <c r="V664" s="188"/>
      <c r="W664" s="188"/>
      <c r="X664" s="188"/>
      <c r="Y664" s="188"/>
      <c r="Z664" s="188"/>
      <c r="AA664" s="188"/>
      <c r="AB664" s="188"/>
      <c r="AC664" s="188"/>
      <c r="AD664" s="188"/>
      <c r="AE664" s="188"/>
      <c r="AF664" s="188"/>
      <c r="AG664" s="188"/>
      <c r="AH664" s="188"/>
      <c r="AI664" s="188"/>
      <c r="AJ664" s="188"/>
      <c r="AK664" s="188"/>
      <c r="AL664" s="188"/>
      <c r="AM664" s="188"/>
      <c r="AN664" s="188"/>
      <c r="AO664" s="188"/>
      <c r="AP664" s="188"/>
      <c r="AQ664" s="188"/>
      <c r="AR664" s="188"/>
      <c r="AS664" s="188"/>
      <c r="AT664" s="188"/>
      <c r="AU664" s="188"/>
      <c r="AV664" s="188"/>
      <c r="AW664" s="188"/>
      <c r="AX664" s="188"/>
      <c r="AY664" s="188"/>
      <c r="AZ664" s="188"/>
      <c r="BA664" s="188"/>
      <c r="BB664" s="188"/>
      <c r="BC664" s="188"/>
      <c r="BD664" s="188"/>
      <c r="BE664" s="188"/>
      <c r="BF664" s="188"/>
      <c r="BG664" s="188"/>
      <c r="BH664" s="188"/>
      <c r="BI664" s="188"/>
      <c r="BJ664" s="188"/>
      <c r="BK664" s="188"/>
      <c r="BL664" s="188"/>
      <c r="BM664" s="188"/>
      <c r="BN664" s="188"/>
      <c r="BO664" s="188"/>
      <c r="BP664" s="188"/>
      <c r="BQ664" s="188"/>
      <c r="BR664" s="188"/>
      <c r="BS664" s="188"/>
      <c r="BT664" s="188"/>
      <c r="BU664" s="188"/>
      <c r="BV664" s="188"/>
    </row>
    <row r="665" spans="1:74" s="189" customFormat="1" x14ac:dyDescent="0.2">
      <c r="A665" s="199" t="s">
        <v>1658</v>
      </c>
      <c r="B665" s="203" t="s">
        <v>1659</v>
      </c>
      <c r="C665" s="118"/>
      <c r="D665" s="118"/>
      <c r="E665" s="118"/>
      <c r="F665" s="118"/>
      <c r="G665" s="118"/>
      <c r="H665" s="118"/>
      <c r="I665" s="118"/>
      <c r="J665" s="118"/>
      <c r="K665" s="118"/>
      <c r="L665" s="118"/>
      <c r="M665" s="118"/>
      <c r="N665" s="118"/>
      <c r="O665" s="131">
        <f t="shared" si="217"/>
        <v>0</v>
      </c>
      <c r="P665" s="188"/>
      <c r="Q665" s="188"/>
      <c r="R665" s="188"/>
      <c r="S665" s="188"/>
      <c r="T665" s="188"/>
      <c r="U665" s="188"/>
      <c r="V665" s="188"/>
      <c r="W665" s="188"/>
      <c r="X665" s="188"/>
      <c r="Y665" s="188"/>
      <c r="Z665" s="188"/>
      <c r="AA665" s="188"/>
      <c r="AB665" s="188"/>
      <c r="AC665" s="188"/>
      <c r="AD665" s="188"/>
      <c r="AE665" s="188"/>
      <c r="AF665" s="188"/>
      <c r="AG665" s="188"/>
      <c r="AH665" s="188"/>
      <c r="AI665" s="188"/>
      <c r="AJ665" s="188"/>
      <c r="AK665" s="188"/>
      <c r="AL665" s="188"/>
      <c r="AM665" s="188"/>
      <c r="AN665" s="188"/>
      <c r="AO665" s="188"/>
      <c r="AP665" s="188"/>
      <c r="AQ665" s="188"/>
      <c r="AR665" s="188"/>
      <c r="AS665" s="188"/>
      <c r="AT665" s="188"/>
      <c r="AU665" s="188"/>
      <c r="AV665" s="188"/>
      <c r="AW665" s="188"/>
      <c r="AX665" s="188"/>
      <c r="AY665" s="188"/>
      <c r="AZ665" s="188"/>
      <c r="BA665" s="188"/>
      <c r="BB665" s="188"/>
      <c r="BC665" s="188"/>
      <c r="BD665" s="188"/>
      <c r="BE665" s="188"/>
      <c r="BF665" s="188"/>
      <c r="BG665" s="188"/>
      <c r="BH665" s="188"/>
      <c r="BI665" s="188"/>
      <c r="BJ665" s="188"/>
      <c r="BK665" s="188"/>
      <c r="BL665" s="188"/>
      <c r="BM665" s="188"/>
      <c r="BN665" s="188"/>
      <c r="BO665" s="188"/>
      <c r="BP665" s="188"/>
      <c r="BQ665" s="188"/>
      <c r="BR665" s="188"/>
      <c r="BS665" s="188"/>
      <c r="BT665" s="188"/>
      <c r="BU665" s="188"/>
      <c r="BV665" s="188"/>
    </row>
    <row r="666" spans="1:74" s="189" customFormat="1" x14ac:dyDescent="0.2">
      <c r="A666" s="205" t="s">
        <v>1660</v>
      </c>
      <c r="B666" s="206" t="s">
        <v>1661</v>
      </c>
      <c r="C666" s="118"/>
      <c r="D666" s="118"/>
      <c r="E666" s="118"/>
      <c r="F666" s="118"/>
      <c r="G666" s="118"/>
      <c r="H666" s="118"/>
      <c r="I666" s="118"/>
      <c r="J666" s="118"/>
      <c r="K666" s="118"/>
      <c r="L666" s="118"/>
      <c r="M666" s="118"/>
      <c r="N666" s="118"/>
      <c r="O666" s="131">
        <f t="shared" si="217"/>
        <v>0</v>
      </c>
      <c r="P666" s="188"/>
      <c r="Q666" s="188"/>
      <c r="R666" s="188"/>
      <c r="S666" s="188"/>
      <c r="T666" s="188"/>
      <c r="U666" s="188"/>
      <c r="V666" s="188"/>
      <c r="W666" s="188"/>
      <c r="X666" s="188"/>
      <c r="Y666" s="188"/>
      <c r="Z666" s="188"/>
      <c r="AA666" s="188"/>
      <c r="AB666" s="188"/>
      <c r="AC666" s="188"/>
      <c r="AD666" s="188"/>
      <c r="AE666" s="188"/>
      <c r="AF666" s="188"/>
      <c r="AG666" s="188"/>
      <c r="AH666" s="188"/>
      <c r="AI666" s="188"/>
      <c r="AJ666" s="188"/>
      <c r="AK666" s="188"/>
      <c r="AL666" s="188"/>
      <c r="AM666" s="188"/>
      <c r="AN666" s="188"/>
      <c r="AO666" s="188"/>
      <c r="AP666" s="188"/>
      <c r="AQ666" s="188"/>
      <c r="AR666" s="188"/>
      <c r="AS666" s="188"/>
      <c r="AT666" s="188"/>
      <c r="AU666" s="188"/>
      <c r="AV666" s="188"/>
      <c r="AW666" s="188"/>
      <c r="AX666" s="188"/>
      <c r="AY666" s="188"/>
      <c r="AZ666" s="188"/>
      <c r="BA666" s="188"/>
      <c r="BB666" s="188"/>
      <c r="BC666" s="188"/>
      <c r="BD666" s="188"/>
      <c r="BE666" s="188"/>
      <c r="BF666" s="188"/>
      <c r="BG666" s="188"/>
      <c r="BH666" s="188"/>
      <c r="BI666" s="188"/>
      <c r="BJ666" s="188"/>
      <c r="BK666" s="188"/>
      <c r="BL666" s="188"/>
      <c r="BM666" s="188"/>
      <c r="BN666" s="188"/>
      <c r="BO666" s="188"/>
      <c r="BP666" s="188"/>
      <c r="BQ666" s="188"/>
      <c r="BR666" s="188"/>
      <c r="BS666" s="188"/>
      <c r="BT666" s="188"/>
      <c r="BU666" s="188"/>
      <c r="BV666" s="188"/>
    </row>
    <row r="667" spans="1:74" s="189" customFormat="1" x14ac:dyDescent="0.2">
      <c r="A667" s="205" t="s">
        <v>1662</v>
      </c>
      <c r="B667" s="206" t="s">
        <v>1663</v>
      </c>
      <c r="C667" s="118"/>
      <c r="D667" s="118"/>
      <c r="E667" s="118"/>
      <c r="F667" s="118"/>
      <c r="G667" s="118"/>
      <c r="H667" s="118"/>
      <c r="I667" s="118"/>
      <c r="J667" s="118"/>
      <c r="K667" s="118"/>
      <c r="L667" s="118"/>
      <c r="M667" s="118"/>
      <c r="N667" s="118"/>
      <c r="O667" s="131">
        <f t="shared" si="217"/>
        <v>0</v>
      </c>
      <c r="P667" s="188"/>
      <c r="Q667" s="188"/>
      <c r="R667" s="188"/>
      <c r="S667" s="188"/>
      <c r="T667" s="188"/>
      <c r="U667" s="188"/>
      <c r="V667" s="188"/>
      <c r="W667" s="188"/>
      <c r="X667" s="188"/>
      <c r="Y667" s="188"/>
      <c r="Z667" s="188"/>
      <c r="AA667" s="188"/>
      <c r="AB667" s="188"/>
      <c r="AC667" s="188"/>
      <c r="AD667" s="188"/>
      <c r="AE667" s="188"/>
      <c r="AF667" s="188"/>
      <c r="AG667" s="188"/>
      <c r="AH667" s="188"/>
      <c r="AI667" s="188"/>
      <c r="AJ667" s="188"/>
      <c r="AK667" s="188"/>
      <c r="AL667" s="188"/>
      <c r="AM667" s="188"/>
      <c r="AN667" s="188"/>
      <c r="AO667" s="188"/>
      <c r="AP667" s="188"/>
      <c r="AQ667" s="188"/>
      <c r="AR667" s="188"/>
      <c r="AS667" s="188"/>
      <c r="AT667" s="188"/>
      <c r="AU667" s="188"/>
      <c r="AV667" s="188"/>
      <c r="AW667" s="188"/>
      <c r="AX667" s="188"/>
      <c r="AY667" s="188"/>
      <c r="AZ667" s="188"/>
      <c r="BA667" s="188"/>
      <c r="BB667" s="188"/>
      <c r="BC667" s="188"/>
      <c r="BD667" s="188"/>
      <c r="BE667" s="188"/>
      <c r="BF667" s="188"/>
      <c r="BG667" s="188"/>
      <c r="BH667" s="188"/>
      <c r="BI667" s="188"/>
      <c r="BJ667" s="188"/>
      <c r="BK667" s="188"/>
      <c r="BL667" s="188"/>
      <c r="BM667" s="188"/>
      <c r="BN667" s="188"/>
      <c r="BO667" s="188"/>
      <c r="BP667" s="188"/>
      <c r="BQ667" s="188"/>
      <c r="BR667" s="188"/>
      <c r="BS667" s="188"/>
      <c r="BT667" s="188"/>
      <c r="BU667" s="188"/>
      <c r="BV667" s="188"/>
    </row>
    <row r="668" spans="1:74" s="189" customFormat="1" x14ac:dyDescent="0.2">
      <c r="A668" s="205" t="s">
        <v>1664</v>
      </c>
      <c r="B668" s="206" t="s">
        <v>1665</v>
      </c>
      <c r="C668" s="118"/>
      <c r="D668" s="118"/>
      <c r="E668" s="118"/>
      <c r="F668" s="118"/>
      <c r="G668" s="118"/>
      <c r="H668" s="118"/>
      <c r="I668" s="118"/>
      <c r="J668" s="118"/>
      <c r="K668" s="118"/>
      <c r="L668" s="118"/>
      <c r="M668" s="118"/>
      <c r="N668" s="118"/>
      <c r="O668" s="131">
        <f t="shared" si="217"/>
        <v>0</v>
      </c>
      <c r="P668" s="188"/>
      <c r="Q668" s="188"/>
      <c r="R668" s="188"/>
      <c r="S668" s="188"/>
      <c r="T668" s="188"/>
      <c r="U668" s="188"/>
      <c r="V668" s="188"/>
      <c r="W668" s="188"/>
      <c r="X668" s="188"/>
      <c r="Y668" s="188"/>
      <c r="Z668" s="188"/>
      <c r="AA668" s="188"/>
      <c r="AB668" s="188"/>
      <c r="AC668" s="188"/>
      <c r="AD668" s="188"/>
      <c r="AE668" s="188"/>
      <c r="AF668" s="188"/>
      <c r="AG668" s="188"/>
      <c r="AH668" s="188"/>
      <c r="AI668" s="188"/>
      <c r="AJ668" s="188"/>
      <c r="AK668" s="188"/>
      <c r="AL668" s="188"/>
      <c r="AM668" s="188"/>
      <c r="AN668" s="188"/>
      <c r="AO668" s="188"/>
      <c r="AP668" s="188"/>
      <c r="AQ668" s="188"/>
      <c r="AR668" s="188"/>
      <c r="AS668" s="188"/>
      <c r="AT668" s="188"/>
      <c r="AU668" s="188"/>
      <c r="AV668" s="188"/>
      <c r="AW668" s="188"/>
      <c r="AX668" s="188"/>
      <c r="AY668" s="188"/>
      <c r="AZ668" s="188"/>
      <c r="BA668" s="188"/>
      <c r="BB668" s="188"/>
      <c r="BC668" s="188"/>
      <c r="BD668" s="188"/>
      <c r="BE668" s="188"/>
      <c r="BF668" s="188"/>
      <c r="BG668" s="188"/>
      <c r="BH668" s="188"/>
      <c r="BI668" s="188"/>
      <c r="BJ668" s="188"/>
      <c r="BK668" s="188"/>
      <c r="BL668" s="188"/>
      <c r="BM668" s="188"/>
      <c r="BN668" s="188"/>
      <c r="BO668" s="188"/>
      <c r="BP668" s="188"/>
      <c r="BQ668" s="188"/>
      <c r="BR668" s="188"/>
      <c r="BS668" s="188"/>
      <c r="BT668" s="188"/>
      <c r="BU668" s="188"/>
      <c r="BV668" s="188"/>
    </row>
    <row r="669" spans="1:74" s="189" customFormat="1" x14ac:dyDescent="0.2">
      <c r="A669" s="205" t="s">
        <v>1666</v>
      </c>
      <c r="B669" s="206" t="s">
        <v>1667</v>
      </c>
      <c r="C669" s="118"/>
      <c r="D669" s="118"/>
      <c r="E669" s="118"/>
      <c r="F669" s="118"/>
      <c r="G669" s="118"/>
      <c r="H669" s="118"/>
      <c r="I669" s="118"/>
      <c r="J669" s="118"/>
      <c r="K669" s="118"/>
      <c r="L669" s="118"/>
      <c r="M669" s="118"/>
      <c r="N669" s="118"/>
      <c r="O669" s="131">
        <f t="shared" si="217"/>
        <v>0</v>
      </c>
      <c r="P669" s="188"/>
      <c r="Q669" s="188"/>
      <c r="R669" s="188"/>
      <c r="S669" s="188"/>
      <c r="T669" s="188"/>
      <c r="U669" s="188"/>
      <c r="V669" s="188"/>
      <c r="W669" s="188"/>
      <c r="X669" s="188"/>
      <c r="Y669" s="188"/>
      <c r="Z669" s="188"/>
      <c r="AA669" s="188"/>
      <c r="AB669" s="188"/>
      <c r="AC669" s="188"/>
      <c r="AD669" s="188"/>
      <c r="AE669" s="188"/>
      <c r="AF669" s="188"/>
      <c r="AG669" s="188"/>
      <c r="AH669" s="188"/>
      <c r="AI669" s="188"/>
      <c r="AJ669" s="188"/>
      <c r="AK669" s="188"/>
      <c r="AL669" s="188"/>
      <c r="AM669" s="188"/>
      <c r="AN669" s="188"/>
      <c r="AO669" s="188"/>
      <c r="AP669" s="188"/>
      <c r="AQ669" s="188"/>
      <c r="AR669" s="188"/>
      <c r="AS669" s="188"/>
      <c r="AT669" s="188"/>
      <c r="AU669" s="188"/>
      <c r="AV669" s="188"/>
      <c r="AW669" s="188"/>
      <c r="AX669" s="188"/>
      <c r="AY669" s="188"/>
      <c r="AZ669" s="188"/>
      <c r="BA669" s="188"/>
      <c r="BB669" s="188"/>
      <c r="BC669" s="188"/>
      <c r="BD669" s="188"/>
      <c r="BE669" s="188"/>
      <c r="BF669" s="188"/>
      <c r="BG669" s="188"/>
      <c r="BH669" s="188"/>
      <c r="BI669" s="188"/>
      <c r="BJ669" s="188"/>
      <c r="BK669" s="188"/>
      <c r="BL669" s="188"/>
      <c r="BM669" s="188"/>
      <c r="BN669" s="188"/>
      <c r="BO669" s="188"/>
      <c r="BP669" s="188"/>
      <c r="BQ669" s="188"/>
      <c r="BR669" s="188"/>
      <c r="BS669" s="188"/>
      <c r="BT669" s="188"/>
      <c r="BU669" s="188"/>
      <c r="BV669" s="188"/>
    </row>
    <row r="670" spans="1:74" s="189" customFormat="1" x14ac:dyDescent="0.2">
      <c r="A670" s="205" t="s">
        <v>1668</v>
      </c>
      <c r="B670" s="206" t="s">
        <v>1669</v>
      </c>
      <c r="C670" s="118"/>
      <c r="D670" s="118"/>
      <c r="E670" s="118"/>
      <c r="F670" s="118"/>
      <c r="G670" s="118"/>
      <c r="H670" s="118"/>
      <c r="I670" s="118"/>
      <c r="J670" s="118"/>
      <c r="K670" s="118"/>
      <c r="L670" s="118"/>
      <c r="M670" s="118"/>
      <c r="N670" s="118"/>
      <c r="O670" s="131">
        <f t="shared" si="217"/>
        <v>0</v>
      </c>
      <c r="P670" s="188"/>
      <c r="Q670" s="188"/>
      <c r="R670" s="188"/>
      <c r="S670" s="188"/>
      <c r="T670" s="188"/>
      <c r="U670" s="188"/>
      <c r="V670" s="188"/>
      <c r="W670" s="188"/>
      <c r="X670" s="188"/>
      <c r="Y670" s="188"/>
      <c r="Z670" s="188"/>
      <c r="AA670" s="188"/>
      <c r="AB670" s="188"/>
      <c r="AC670" s="188"/>
      <c r="AD670" s="188"/>
      <c r="AE670" s="188"/>
      <c r="AF670" s="188"/>
      <c r="AG670" s="188"/>
      <c r="AH670" s="188"/>
      <c r="AI670" s="188"/>
      <c r="AJ670" s="188"/>
      <c r="AK670" s="188"/>
      <c r="AL670" s="188"/>
      <c r="AM670" s="188"/>
      <c r="AN670" s="188"/>
      <c r="AO670" s="188"/>
      <c r="AP670" s="188"/>
      <c r="AQ670" s="188"/>
      <c r="AR670" s="188"/>
      <c r="AS670" s="188"/>
      <c r="AT670" s="188"/>
      <c r="AU670" s="188"/>
      <c r="AV670" s="188"/>
      <c r="AW670" s="188"/>
      <c r="AX670" s="188"/>
      <c r="AY670" s="188"/>
      <c r="AZ670" s="188"/>
      <c r="BA670" s="188"/>
      <c r="BB670" s="188"/>
      <c r="BC670" s="188"/>
      <c r="BD670" s="188"/>
      <c r="BE670" s="188"/>
      <c r="BF670" s="188"/>
      <c r="BG670" s="188"/>
      <c r="BH670" s="188"/>
      <c r="BI670" s="188"/>
      <c r="BJ670" s="188"/>
      <c r="BK670" s="188"/>
      <c r="BL670" s="188"/>
      <c r="BM670" s="188"/>
      <c r="BN670" s="188"/>
      <c r="BO670" s="188"/>
      <c r="BP670" s="188"/>
      <c r="BQ670" s="188"/>
      <c r="BR670" s="188"/>
      <c r="BS670" s="188"/>
      <c r="BT670" s="188"/>
      <c r="BU670" s="188"/>
      <c r="BV670" s="188"/>
    </row>
    <row r="671" spans="1:74" s="189" customFormat="1" x14ac:dyDescent="0.2">
      <c r="A671" s="205" t="s">
        <v>1670</v>
      </c>
      <c r="B671" s="206" t="s">
        <v>1671</v>
      </c>
      <c r="C671" s="118"/>
      <c r="D671" s="118"/>
      <c r="E671" s="118"/>
      <c r="F671" s="118"/>
      <c r="G671" s="118"/>
      <c r="H671" s="118"/>
      <c r="I671" s="118"/>
      <c r="J671" s="118"/>
      <c r="K671" s="118"/>
      <c r="L671" s="118"/>
      <c r="M671" s="118"/>
      <c r="N671" s="118"/>
      <c r="O671" s="131">
        <f t="shared" si="217"/>
        <v>0</v>
      </c>
      <c r="P671" s="188"/>
      <c r="Q671" s="188"/>
      <c r="R671" s="188"/>
      <c r="S671" s="188"/>
      <c r="T671" s="188"/>
      <c r="U671" s="188"/>
      <c r="V671" s="188"/>
      <c r="W671" s="188"/>
      <c r="X671" s="188"/>
      <c r="Y671" s="188"/>
      <c r="Z671" s="188"/>
      <c r="AA671" s="188"/>
      <c r="AB671" s="188"/>
      <c r="AC671" s="188"/>
      <c r="AD671" s="188"/>
      <c r="AE671" s="188"/>
      <c r="AF671" s="188"/>
      <c r="AG671" s="188"/>
      <c r="AH671" s="188"/>
      <c r="AI671" s="188"/>
      <c r="AJ671" s="188"/>
      <c r="AK671" s="188"/>
      <c r="AL671" s="188"/>
      <c r="AM671" s="188"/>
      <c r="AN671" s="188"/>
      <c r="AO671" s="188"/>
      <c r="AP671" s="188"/>
      <c r="AQ671" s="188"/>
      <c r="AR671" s="188"/>
      <c r="AS671" s="188"/>
      <c r="AT671" s="188"/>
      <c r="AU671" s="188"/>
      <c r="AV671" s="188"/>
      <c r="AW671" s="188"/>
      <c r="AX671" s="188"/>
      <c r="AY671" s="188"/>
      <c r="AZ671" s="188"/>
      <c r="BA671" s="188"/>
      <c r="BB671" s="188"/>
      <c r="BC671" s="188"/>
      <c r="BD671" s="188"/>
      <c r="BE671" s="188"/>
      <c r="BF671" s="188"/>
      <c r="BG671" s="188"/>
      <c r="BH671" s="188"/>
      <c r="BI671" s="188"/>
      <c r="BJ671" s="188"/>
      <c r="BK671" s="188"/>
      <c r="BL671" s="188"/>
      <c r="BM671" s="188"/>
      <c r="BN671" s="188"/>
      <c r="BO671" s="188"/>
      <c r="BP671" s="188"/>
      <c r="BQ671" s="188"/>
      <c r="BR671" s="188"/>
      <c r="BS671" s="188"/>
      <c r="BT671" s="188"/>
      <c r="BU671" s="188"/>
      <c r="BV671" s="188"/>
    </row>
    <row r="672" spans="1:74" s="189" customFormat="1" x14ac:dyDescent="0.2">
      <c r="A672" s="205" t="s">
        <v>1670</v>
      </c>
      <c r="B672" s="206" t="s">
        <v>1671</v>
      </c>
      <c r="C672" s="118"/>
      <c r="D672" s="118"/>
      <c r="E672" s="118"/>
      <c r="F672" s="118"/>
      <c r="G672" s="118"/>
      <c r="H672" s="118"/>
      <c r="I672" s="118"/>
      <c r="J672" s="118"/>
      <c r="K672" s="118"/>
      <c r="L672" s="118"/>
      <c r="M672" s="118"/>
      <c r="N672" s="118"/>
      <c r="O672" s="131">
        <f t="shared" si="217"/>
        <v>0</v>
      </c>
      <c r="P672" s="188"/>
      <c r="Q672" s="188"/>
      <c r="R672" s="188"/>
      <c r="S672" s="188"/>
      <c r="T672" s="188"/>
      <c r="U672" s="188"/>
      <c r="V672" s="188"/>
      <c r="W672" s="188"/>
      <c r="X672" s="188"/>
      <c r="Y672" s="188"/>
      <c r="Z672" s="188"/>
      <c r="AA672" s="188"/>
      <c r="AB672" s="188"/>
      <c r="AC672" s="188"/>
      <c r="AD672" s="188"/>
      <c r="AE672" s="188"/>
      <c r="AF672" s="188"/>
      <c r="AG672" s="188"/>
      <c r="AH672" s="188"/>
      <c r="AI672" s="188"/>
      <c r="AJ672" s="188"/>
      <c r="AK672" s="188"/>
      <c r="AL672" s="188"/>
      <c r="AM672" s="188"/>
      <c r="AN672" s="188"/>
      <c r="AO672" s="188"/>
      <c r="AP672" s="188"/>
      <c r="AQ672" s="188"/>
      <c r="AR672" s="188"/>
      <c r="AS672" s="188"/>
      <c r="AT672" s="188"/>
      <c r="AU672" s="188"/>
      <c r="AV672" s="188"/>
      <c r="AW672" s="188"/>
      <c r="AX672" s="188"/>
      <c r="AY672" s="188"/>
      <c r="AZ672" s="188"/>
      <c r="BA672" s="188"/>
      <c r="BB672" s="188"/>
      <c r="BC672" s="188"/>
      <c r="BD672" s="188"/>
      <c r="BE672" s="188"/>
      <c r="BF672" s="188"/>
      <c r="BG672" s="188"/>
      <c r="BH672" s="188"/>
      <c r="BI672" s="188"/>
      <c r="BJ672" s="188"/>
      <c r="BK672" s="188"/>
      <c r="BL672" s="188"/>
      <c r="BM672" s="188"/>
      <c r="BN672" s="188"/>
      <c r="BO672" s="188"/>
      <c r="BP672" s="188"/>
      <c r="BQ672" s="188"/>
      <c r="BR672" s="188"/>
      <c r="BS672" s="188"/>
      <c r="BT672" s="188"/>
      <c r="BU672" s="188"/>
      <c r="BV672" s="188"/>
    </row>
    <row r="673" spans="1:74" s="189" customFormat="1" x14ac:dyDescent="0.2">
      <c r="A673" s="205" t="s">
        <v>1284</v>
      </c>
      <c r="B673" s="206" t="s">
        <v>1285</v>
      </c>
      <c r="C673" s="118"/>
      <c r="D673" s="118"/>
      <c r="E673" s="118"/>
      <c r="F673" s="118"/>
      <c r="G673" s="118"/>
      <c r="H673" s="118"/>
      <c r="I673" s="118"/>
      <c r="J673" s="118"/>
      <c r="K673" s="118"/>
      <c r="L673" s="118"/>
      <c r="M673" s="118"/>
      <c r="N673" s="118"/>
      <c r="O673" s="131">
        <f t="shared" si="217"/>
        <v>0</v>
      </c>
      <c r="P673" s="188"/>
      <c r="Q673" s="188"/>
      <c r="R673" s="188"/>
      <c r="S673" s="188"/>
      <c r="T673" s="188"/>
      <c r="U673" s="188"/>
      <c r="V673" s="188"/>
      <c r="W673" s="188"/>
      <c r="X673" s="188"/>
      <c r="Y673" s="188"/>
      <c r="Z673" s="188"/>
      <c r="AA673" s="188"/>
      <c r="AB673" s="188"/>
      <c r="AC673" s="188"/>
      <c r="AD673" s="188"/>
      <c r="AE673" s="188"/>
      <c r="AF673" s="188"/>
      <c r="AG673" s="188"/>
      <c r="AH673" s="188"/>
      <c r="AI673" s="188"/>
      <c r="AJ673" s="188"/>
      <c r="AK673" s="188"/>
      <c r="AL673" s="188"/>
      <c r="AM673" s="188"/>
      <c r="AN673" s="188"/>
      <c r="AO673" s="188"/>
      <c r="AP673" s="188"/>
      <c r="AQ673" s="188"/>
      <c r="AR673" s="188"/>
      <c r="AS673" s="188"/>
      <c r="AT673" s="188"/>
      <c r="AU673" s="188"/>
      <c r="AV673" s="188"/>
      <c r="AW673" s="188"/>
      <c r="AX673" s="188"/>
      <c r="AY673" s="188"/>
      <c r="AZ673" s="188"/>
      <c r="BA673" s="188"/>
      <c r="BB673" s="188"/>
      <c r="BC673" s="188"/>
      <c r="BD673" s="188"/>
      <c r="BE673" s="188"/>
      <c r="BF673" s="188"/>
      <c r="BG673" s="188"/>
      <c r="BH673" s="188"/>
      <c r="BI673" s="188"/>
      <c r="BJ673" s="188"/>
      <c r="BK673" s="188"/>
      <c r="BL673" s="188"/>
      <c r="BM673" s="188"/>
      <c r="BN673" s="188"/>
      <c r="BO673" s="188"/>
      <c r="BP673" s="188"/>
      <c r="BQ673" s="188"/>
      <c r="BR673" s="188"/>
      <c r="BS673" s="188"/>
      <c r="BT673" s="188"/>
      <c r="BU673" s="188"/>
      <c r="BV673" s="188"/>
    </row>
    <row r="674" spans="1:74" s="189" customFormat="1" x14ac:dyDescent="0.2">
      <c r="A674" s="205" t="s">
        <v>1286</v>
      </c>
      <c r="B674" s="206" t="s">
        <v>1287</v>
      </c>
      <c r="C674" s="118"/>
      <c r="D674" s="118"/>
      <c r="E674" s="118"/>
      <c r="F674" s="118"/>
      <c r="G674" s="118"/>
      <c r="H674" s="118"/>
      <c r="I674" s="118"/>
      <c r="J674" s="118"/>
      <c r="K674" s="118"/>
      <c r="L674" s="118"/>
      <c r="M674" s="118"/>
      <c r="N674" s="118"/>
      <c r="O674" s="131">
        <f t="shared" si="217"/>
        <v>0</v>
      </c>
      <c r="P674" s="188"/>
      <c r="Q674" s="188"/>
      <c r="R674" s="188"/>
      <c r="S674" s="188"/>
      <c r="T674" s="188"/>
      <c r="U674" s="188"/>
      <c r="V674" s="188"/>
      <c r="W674" s="188"/>
      <c r="X674" s="188"/>
      <c r="Y674" s="188"/>
      <c r="Z674" s="188"/>
      <c r="AA674" s="188"/>
      <c r="AB674" s="188"/>
      <c r="AC674" s="188"/>
      <c r="AD674" s="188"/>
      <c r="AE674" s="188"/>
      <c r="AF674" s="188"/>
      <c r="AG674" s="188"/>
      <c r="AH674" s="188"/>
      <c r="AI674" s="188"/>
      <c r="AJ674" s="188"/>
      <c r="AK674" s="188"/>
      <c r="AL674" s="188"/>
      <c r="AM674" s="188"/>
      <c r="AN674" s="188"/>
      <c r="AO674" s="188"/>
      <c r="AP674" s="188"/>
      <c r="AQ674" s="188"/>
      <c r="AR674" s="188"/>
      <c r="AS674" s="188"/>
      <c r="AT674" s="188"/>
      <c r="AU674" s="188"/>
      <c r="AV674" s="188"/>
      <c r="AW674" s="188"/>
      <c r="AX674" s="188"/>
      <c r="AY674" s="188"/>
      <c r="AZ674" s="188"/>
      <c r="BA674" s="188"/>
      <c r="BB674" s="188"/>
      <c r="BC674" s="188"/>
      <c r="BD674" s="188"/>
      <c r="BE674" s="188"/>
      <c r="BF674" s="188"/>
      <c r="BG674" s="188"/>
      <c r="BH674" s="188"/>
      <c r="BI674" s="188"/>
      <c r="BJ674" s="188"/>
      <c r="BK674" s="188"/>
      <c r="BL674" s="188"/>
      <c r="BM674" s="188"/>
      <c r="BN674" s="188"/>
      <c r="BO674" s="188"/>
      <c r="BP674" s="188"/>
      <c r="BQ674" s="188"/>
      <c r="BR674" s="188"/>
      <c r="BS674" s="188"/>
      <c r="BT674" s="188"/>
      <c r="BU674" s="188"/>
      <c r="BV674" s="188"/>
    </row>
    <row r="675" spans="1:74" s="126" customFormat="1" ht="25.5" x14ac:dyDescent="0.2">
      <c r="A675" s="124" t="s">
        <v>1288</v>
      </c>
      <c r="B675" s="202" t="s">
        <v>1289</v>
      </c>
      <c r="C675" s="117">
        <f>SUM(C676:C722)</f>
        <v>0</v>
      </c>
      <c r="D675" s="117">
        <f t="shared" ref="D675:M675" si="314">SUM(D676:D722)</f>
        <v>0</v>
      </c>
      <c r="E675" s="117">
        <f t="shared" si="314"/>
        <v>0</v>
      </c>
      <c r="F675" s="117">
        <f t="shared" si="314"/>
        <v>0</v>
      </c>
      <c r="G675" s="117">
        <f t="shared" si="314"/>
        <v>0</v>
      </c>
      <c r="H675" s="117">
        <f t="shared" si="314"/>
        <v>0</v>
      </c>
      <c r="I675" s="117">
        <f t="shared" si="314"/>
        <v>0</v>
      </c>
      <c r="J675" s="117">
        <f t="shared" si="314"/>
        <v>0</v>
      </c>
      <c r="K675" s="117">
        <f t="shared" si="314"/>
        <v>0</v>
      </c>
      <c r="L675" s="117">
        <f t="shared" si="314"/>
        <v>0</v>
      </c>
      <c r="M675" s="117">
        <f t="shared" si="314"/>
        <v>0</v>
      </c>
      <c r="N675" s="117">
        <f>SUM(N676:N722)</f>
        <v>0</v>
      </c>
      <c r="O675" s="131">
        <f t="shared" si="217"/>
        <v>0</v>
      </c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  <c r="AU675" s="125"/>
      <c r="AV675" s="125"/>
      <c r="AW675" s="125"/>
      <c r="AX675" s="125"/>
      <c r="AY675" s="125"/>
      <c r="AZ675" s="125"/>
      <c r="BA675" s="125"/>
      <c r="BB675" s="125"/>
      <c r="BC675" s="125"/>
      <c r="BD675" s="125"/>
      <c r="BE675" s="125"/>
      <c r="BF675" s="125"/>
      <c r="BG675" s="125"/>
      <c r="BH675" s="125"/>
      <c r="BI675" s="125"/>
      <c r="BJ675" s="125"/>
      <c r="BK675" s="125"/>
      <c r="BL675" s="125"/>
      <c r="BM675" s="125"/>
      <c r="BN675" s="125"/>
      <c r="BO675" s="125"/>
      <c r="BP675" s="125"/>
      <c r="BQ675" s="125"/>
      <c r="BR675" s="125"/>
      <c r="BS675" s="125"/>
      <c r="BT675" s="125"/>
      <c r="BU675" s="125"/>
      <c r="BV675" s="125"/>
    </row>
    <row r="676" spans="1:74" s="189" customFormat="1" ht="25.5" x14ac:dyDescent="0.2">
      <c r="A676" s="205" t="s">
        <v>1672</v>
      </c>
      <c r="B676" s="206" t="s">
        <v>1673</v>
      </c>
      <c r="C676" s="118"/>
      <c r="D676" s="118"/>
      <c r="E676" s="118"/>
      <c r="F676" s="118"/>
      <c r="G676" s="118"/>
      <c r="H676" s="118"/>
      <c r="I676" s="118"/>
      <c r="J676" s="118"/>
      <c r="K676" s="118"/>
      <c r="L676" s="118"/>
      <c r="M676" s="118"/>
      <c r="N676" s="118"/>
      <c r="O676" s="131">
        <f t="shared" si="217"/>
        <v>0</v>
      </c>
      <c r="P676" s="188"/>
      <c r="Q676" s="188"/>
      <c r="R676" s="188"/>
      <c r="S676" s="188"/>
      <c r="T676" s="188"/>
      <c r="U676" s="188"/>
      <c r="V676" s="188"/>
      <c r="W676" s="188"/>
      <c r="X676" s="188"/>
      <c r="Y676" s="188"/>
      <c r="Z676" s="188"/>
      <c r="AA676" s="188"/>
      <c r="AB676" s="188"/>
      <c r="AC676" s="188"/>
      <c r="AD676" s="188"/>
      <c r="AE676" s="188"/>
      <c r="AF676" s="188"/>
      <c r="AG676" s="188"/>
      <c r="AH676" s="188"/>
      <c r="AI676" s="188"/>
      <c r="AJ676" s="188"/>
      <c r="AK676" s="188"/>
      <c r="AL676" s="188"/>
      <c r="AM676" s="188"/>
      <c r="AN676" s="188"/>
      <c r="AO676" s="188"/>
      <c r="AP676" s="188"/>
      <c r="AQ676" s="188"/>
      <c r="AR676" s="188"/>
      <c r="AS676" s="188"/>
      <c r="AT676" s="188"/>
      <c r="AU676" s="188"/>
      <c r="AV676" s="188"/>
      <c r="AW676" s="188"/>
      <c r="AX676" s="188"/>
      <c r="AY676" s="188"/>
      <c r="AZ676" s="188"/>
      <c r="BA676" s="188"/>
      <c r="BB676" s="188"/>
      <c r="BC676" s="188"/>
      <c r="BD676" s="188"/>
      <c r="BE676" s="188"/>
      <c r="BF676" s="188"/>
      <c r="BG676" s="188"/>
      <c r="BH676" s="188"/>
      <c r="BI676" s="188"/>
      <c r="BJ676" s="188"/>
      <c r="BK676" s="188"/>
      <c r="BL676" s="188"/>
      <c r="BM676" s="188"/>
      <c r="BN676" s="188"/>
      <c r="BO676" s="188"/>
      <c r="BP676" s="188"/>
      <c r="BQ676" s="188"/>
      <c r="BR676" s="188"/>
      <c r="BS676" s="188"/>
      <c r="BT676" s="188"/>
      <c r="BU676" s="188"/>
      <c r="BV676" s="188"/>
    </row>
    <row r="677" spans="1:74" s="189" customFormat="1" ht="25.5" x14ac:dyDescent="0.2">
      <c r="A677" s="205" t="s">
        <v>1290</v>
      </c>
      <c r="B677" s="206" t="s">
        <v>1291</v>
      </c>
      <c r="C677" s="118"/>
      <c r="D677" s="118"/>
      <c r="E677" s="118"/>
      <c r="F677" s="118"/>
      <c r="G677" s="118"/>
      <c r="H677" s="118"/>
      <c r="I677" s="118"/>
      <c r="J677" s="118"/>
      <c r="K677" s="118"/>
      <c r="L677" s="118"/>
      <c r="M677" s="118"/>
      <c r="N677" s="118"/>
      <c r="O677" s="131">
        <f t="shared" si="217"/>
        <v>0</v>
      </c>
      <c r="P677" s="188"/>
      <c r="Q677" s="188"/>
      <c r="R677" s="188"/>
      <c r="S677" s="188"/>
      <c r="T677" s="188"/>
      <c r="U677" s="188"/>
      <c r="V677" s="188"/>
      <c r="W677" s="188"/>
      <c r="X677" s="188"/>
      <c r="Y677" s="188"/>
      <c r="Z677" s="188"/>
      <c r="AA677" s="188"/>
      <c r="AB677" s="188"/>
      <c r="AC677" s="188"/>
      <c r="AD677" s="188"/>
      <c r="AE677" s="188"/>
      <c r="AF677" s="188"/>
      <c r="AG677" s="188"/>
      <c r="AH677" s="188"/>
      <c r="AI677" s="188"/>
      <c r="AJ677" s="188"/>
      <c r="AK677" s="188"/>
      <c r="AL677" s="188"/>
      <c r="AM677" s="188"/>
      <c r="AN677" s="188"/>
      <c r="AO677" s="188"/>
      <c r="AP677" s="188"/>
      <c r="AQ677" s="188"/>
      <c r="AR677" s="188"/>
      <c r="AS677" s="188"/>
      <c r="AT677" s="188"/>
      <c r="AU677" s="188"/>
      <c r="AV677" s="188"/>
      <c r="AW677" s="188"/>
      <c r="AX677" s="188"/>
      <c r="AY677" s="188"/>
      <c r="AZ677" s="188"/>
      <c r="BA677" s="188"/>
      <c r="BB677" s="188"/>
      <c r="BC677" s="188"/>
      <c r="BD677" s="188"/>
      <c r="BE677" s="188"/>
      <c r="BF677" s="188"/>
      <c r="BG677" s="188"/>
      <c r="BH677" s="188"/>
      <c r="BI677" s="188"/>
      <c r="BJ677" s="188"/>
      <c r="BK677" s="188"/>
      <c r="BL677" s="188"/>
      <c r="BM677" s="188"/>
      <c r="BN677" s="188"/>
      <c r="BO677" s="188"/>
      <c r="BP677" s="188"/>
      <c r="BQ677" s="188"/>
      <c r="BR677" s="188"/>
      <c r="BS677" s="188"/>
      <c r="BT677" s="188"/>
      <c r="BU677" s="188"/>
      <c r="BV677" s="188"/>
    </row>
    <row r="678" spans="1:74" s="189" customFormat="1" x14ac:dyDescent="0.2">
      <c r="A678" s="205" t="s">
        <v>1674</v>
      </c>
      <c r="B678" s="206" t="s">
        <v>1675</v>
      </c>
      <c r="C678" s="118"/>
      <c r="D678" s="118"/>
      <c r="E678" s="118"/>
      <c r="F678" s="118"/>
      <c r="G678" s="118"/>
      <c r="H678" s="118"/>
      <c r="I678" s="118"/>
      <c r="J678" s="118"/>
      <c r="K678" s="118"/>
      <c r="L678" s="118"/>
      <c r="M678" s="118"/>
      <c r="N678" s="118"/>
      <c r="O678" s="131">
        <f t="shared" si="217"/>
        <v>0</v>
      </c>
      <c r="P678" s="188"/>
      <c r="Q678" s="188"/>
      <c r="R678" s="188"/>
      <c r="S678" s="188"/>
      <c r="T678" s="188"/>
      <c r="U678" s="188"/>
      <c r="V678" s="188"/>
      <c r="W678" s="188"/>
      <c r="X678" s="188"/>
      <c r="Y678" s="188"/>
      <c r="Z678" s="188"/>
      <c r="AA678" s="188"/>
      <c r="AB678" s="188"/>
      <c r="AC678" s="188"/>
      <c r="AD678" s="188"/>
      <c r="AE678" s="188"/>
      <c r="AF678" s="188"/>
      <c r="AG678" s="188"/>
      <c r="AH678" s="188"/>
      <c r="AI678" s="188"/>
      <c r="AJ678" s="188"/>
      <c r="AK678" s="188"/>
      <c r="AL678" s="188"/>
      <c r="AM678" s="188"/>
      <c r="AN678" s="188"/>
      <c r="AO678" s="188"/>
      <c r="AP678" s="188"/>
      <c r="AQ678" s="188"/>
      <c r="AR678" s="188"/>
      <c r="AS678" s="188"/>
      <c r="AT678" s="188"/>
      <c r="AU678" s="188"/>
      <c r="AV678" s="188"/>
      <c r="AW678" s="188"/>
      <c r="AX678" s="188"/>
      <c r="AY678" s="188"/>
      <c r="AZ678" s="188"/>
      <c r="BA678" s="188"/>
      <c r="BB678" s="188"/>
      <c r="BC678" s="188"/>
      <c r="BD678" s="188"/>
      <c r="BE678" s="188"/>
      <c r="BF678" s="188"/>
      <c r="BG678" s="188"/>
      <c r="BH678" s="188"/>
      <c r="BI678" s="188"/>
      <c r="BJ678" s="188"/>
      <c r="BK678" s="188"/>
      <c r="BL678" s="188"/>
      <c r="BM678" s="188"/>
      <c r="BN678" s="188"/>
      <c r="BO678" s="188"/>
      <c r="BP678" s="188"/>
      <c r="BQ678" s="188"/>
      <c r="BR678" s="188"/>
      <c r="BS678" s="188"/>
      <c r="BT678" s="188"/>
      <c r="BU678" s="188"/>
      <c r="BV678" s="188"/>
    </row>
    <row r="679" spans="1:74" s="189" customFormat="1" x14ac:dyDescent="0.2">
      <c r="A679" s="205" t="s">
        <v>1676</v>
      </c>
      <c r="B679" s="206" t="s">
        <v>1677</v>
      </c>
      <c r="C679" s="118"/>
      <c r="D679" s="118"/>
      <c r="E679" s="118"/>
      <c r="F679" s="118"/>
      <c r="G679" s="118"/>
      <c r="H679" s="118"/>
      <c r="I679" s="118"/>
      <c r="J679" s="118"/>
      <c r="K679" s="118"/>
      <c r="L679" s="118"/>
      <c r="M679" s="118"/>
      <c r="N679" s="118"/>
      <c r="O679" s="131">
        <f t="shared" si="217"/>
        <v>0</v>
      </c>
      <c r="P679" s="188"/>
      <c r="Q679" s="188"/>
      <c r="R679" s="188"/>
      <c r="S679" s="188"/>
      <c r="T679" s="188"/>
      <c r="U679" s="188"/>
      <c r="V679" s="188"/>
      <c r="W679" s="188"/>
      <c r="X679" s="188"/>
      <c r="Y679" s="188"/>
      <c r="Z679" s="188"/>
      <c r="AA679" s="188"/>
      <c r="AB679" s="188"/>
      <c r="AC679" s="188"/>
      <c r="AD679" s="188"/>
      <c r="AE679" s="188"/>
      <c r="AF679" s="188"/>
      <c r="AG679" s="188"/>
      <c r="AH679" s="188"/>
      <c r="AI679" s="188"/>
      <c r="AJ679" s="188"/>
      <c r="AK679" s="188"/>
      <c r="AL679" s="188"/>
      <c r="AM679" s="188"/>
      <c r="AN679" s="188"/>
      <c r="AO679" s="188"/>
      <c r="AP679" s="188"/>
      <c r="AQ679" s="188"/>
      <c r="AR679" s="188"/>
      <c r="AS679" s="188"/>
      <c r="AT679" s="188"/>
      <c r="AU679" s="188"/>
      <c r="AV679" s="188"/>
      <c r="AW679" s="188"/>
      <c r="AX679" s="188"/>
      <c r="AY679" s="188"/>
      <c r="AZ679" s="188"/>
      <c r="BA679" s="188"/>
      <c r="BB679" s="188"/>
      <c r="BC679" s="188"/>
      <c r="BD679" s="188"/>
      <c r="BE679" s="188"/>
      <c r="BF679" s="188"/>
      <c r="BG679" s="188"/>
      <c r="BH679" s="188"/>
      <c r="BI679" s="188"/>
      <c r="BJ679" s="188"/>
      <c r="BK679" s="188"/>
      <c r="BL679" s="188"/>
      <c r="BM679" s="188"/>
      <c r="BN679" s="188"/>
      <c r="BO679" s="188"/>
      <c r="BP679" s="188"/>
      <c r="BQ679" s="188"/>
      <c r="BR679" s="188"/>
      <c r="BS679" s="188"/>
      <c r="BT679" s="188"/>
      <c r="BU679" s="188"/>
      <c r="BV679" s="188"/>
    </row>
    <row r="680" spans="1:74" s="189" customFormat="1" x14ac:dyDescent="0.2">
      <c r="A680" s="205" t="s">
        <v>1292</v>
      </c>
      <c r="B680" s="206" t="s">
        <v>1293</v>
      </c>
      <c r="C680" s="118"/>
      <c r="D680" s="118"/>
      <c r="E680" s="118"/>
      <c r="F680" s="118"/>
      <c r="G680" s="118"/>
      <c r="H680" s="118"/>
      <c r="I680" s="118"/>
      <c r="J680" s="118"/>
      <c r="K680" s="118"/>
      <c r="L680" s="118"/>
      <c r="M680" s="118"/>
      <c r="N680" s="118"/>
      <c r="O680" s="131">
        <f t="shared" si="217"/>
        <v>0</v>
      </c>
      <c r="P680" s="188"/>
      <c r="Q680" s="188"/>
      <c r="R680" s="188"/>
      <c r="S680" s="188"/>
      <c r="T680" s="188"/>
      <c r="U680" s="188"/>
      <c r="V680" s="188"/>
      <c r="W680" s="188"/>
      <c r="X680" s="188"/>
      <c r="Y680" s="188"/>
      <c r="Z680" s="188"/>
      <c r="AA680" s="188"/>
      <c r="AB680" s="188"/>
      <c r="AC680" s="188"/>
      <c r="AD680" s="188"/>
      <c r="AE680" s="188"/>
      <c r="AF680" s="188"/>
      <c r="AG680" s="188"/>
      <c r="AH680" s="188"/>
      <c r="AI680" s="188"/>
      <c r="AJ680" s="188"/>
      <c r="AK680" s="188"/>
      <c r="AL680" s="188"/>
      <c r="AM680" s="188"/>
      <c r="AN680" s="188"/>
      <c r="AO680" s="188"/>
      <c r="AP680" s="188"/>
      <c r="AQ680" s="188"/>
      <c r="AR680" s="188"/>
      <c r="AS680" s="188"/>
      <c r="AT680" s="188"/>
      <c r="AU680" s="188"/>
      <c r="AV680" s="188"/>
      <c r="AW680" s="188"/>
      <c r="AX680" s="188"/>
      <c r="AY680" s="188"/>
      <c r="AZ680" s="188"/>
      <c r="BA680" s="188"/>
      <c r="BB680" s="188"/>
      <c r="BC680" s="188"/>
      <c r="BD680" s="188"/>
      <c r="BE680" s="188"/>
      <c r="BF680" s="188"/>
      <c r="BG680" s="188"/>
      <c r="BH680" s="188"/>
      <c r="BI680" s="188"/>
      <c r="BJ680" s="188"/>
      <c r="BK680" s="188"/>
      <c r="BL680" s="188"/>
      <c r="BM680" s="188"/>
      <c r="BN680" s="188"/>
      <c r="BO680" s="188"/>
      <c r="BP680" s="188"/>
      <c r="BQ680" s="188"/>
      <c r="BR680" s="188"/>
      <c r="BS680" s="188"/>
      <c r="BT680" s="188"/>
      <c r="BU680" s="188"/>
      <c r="BV680" s="188"/>
    </row>
    <row r="681" spans="1:74" s="189" customFormat="1" ht="25.5" x14ac:dyDescent="0.2">
      <c r="A681" s="205" t="s">
        <v>1294</v>
      </c>
      <c r="B681" s="206" t="s">
        <v>1295</v>
      </c>
      <c r="C681" s="118"/>
      <c r="D681" s="118"/>
      <c r="E681" s="118"/>
      <c r="F681" s="118"/>
      <c r="G681" s="118"/>
      <c r="H681" s="118"/>
      <c r="I681" s="118"/>
      <c r="J681" s="118"/>
      <c r="K681" s="118"/>
      <c r="L681" s="118"/>
      <c r="M681" s="118"/>
      <c r="N681" s="118"/>
      <c r="O681" s="131">
        <f t="shared" si="217"/>
        <v>0</v>
      </c>
      <c r="P681" s="188"/>
      <c r="Q681" s="188"/>
      <c r="R681" s="188"/>
      <c r="S681" s="188"/>
      <c r="T681" s="188"/>
      <c r="U681" s="188"/>
      <c r="V681" s="188"/>
      <c r="W681" s="188"/>
      <c r="X681" s="188"/>
      <c r="Y681" s="188"/>
      <c r="Z681" s="188"/>
      <c r="AA681" s="188"/>
      <c r="AB681" s="188"/>
      <c r="AC681" s="188"/>
      <c r="AD681" s="188"/>
      <c r="AE681" s="188"/>
      <c r="AF681" s="188"/>
      <c r="AG681" s="188"/>
      <c r="AH681" s="188"/>
      <c r="AI681" s="188"/>
      <c r="AJ681" s="188"/>
      <c r="AK681" s="188"/>
      <c r="AL681" s="188"/>
      <c r="AM681" s="188"/>
      <c r="AN681" s="188"/>
      <c r="AO681" s="188"/>
      <c r="AP681" s="188"/>
      <c r="AQ681" s="188"/>
      <c r="AR681" s="188"/>
      <c r="AS681" s="188"/>
      <c r="AT681" s="188"/>
      <c r="AU681" s="188"/>
      <c r="AV681" s="188"/>
      <c r="AW681" s="188"/>
      <c r="AX681" s="188"/>
      <c r="AY681" s="188"/>
      <c r="AZ681" s="188"/>
      <c r="BA681" s="188"/>
      <c r="BB681" s="188"/>
      <c r="BC681" s="188"/>
      <c r="BD681" s="188"/>
      <c r="BE681" s="188"/>
      <c r="BF681" s="188"/>
      <c r="BG681" s="188"/>
      <c r="BH681" s="188"/>
      <c r="BI681" s="188"/>
      <c r="BJ681" s="188"/>
      <c r="BK681" s="188"/>
      <c r="BL681" s="188"/>
      <c r="BM681" s="188"/>
      <c r="BN681" s="188"/>
      <c r="BO681" s="188"/>
      <c r="BP681" s="188"/>
      <c r="BQ681" s="188"/>
      <c r="BR681" s="188"/>
      <c r="BS681" s="188"/>
      <c r="BT681" s="188"/>
      <c r="BU681" s="188"/>
      <c r="BV681" s="188"/>
    </row>
    <row r="682" spans="1:74" s="189" customFormat="1" x14ac:dyDescent="0.2">
      <c r="A682" s="205" t="s">
        <v>1678</v>
      </c>
      <c r="B682" s="206" t="s">
        <v>1679</v>
      </c>
      <c r="C682" s="118"/>
      <c r="D682" s="118"/>
      <c r="E682" s="118"/>
      <c r="F682" s="118"/>
      <c r="G682" s="118"/>
      <c r="H682" s="118"/>
      <c r="I682" s="118"/>
      <c r="J682" s="118"/>
      <c r="K682" s="118"/>
      <c r="L682" s="118"/>
      <c r="M682" s="118"/>
      <c r="N682" s="118"/>
      <c r="O682" s="131">
        <f t="shared" si="217"/>
        <v>0</v>
      </c>
      <c r="P682" s="188"/>
      <c r="Q682" s="188"/>
      <c r="R682" s="188"/>
      <c r="S682" s="188"/>
      <c r="T682" s="188"/>
      <c r="U682" s="188"/>
      <c r="V682" s="188"/>
      <c r="W682" s="188"/>
      <c r="X682" s="188"/>
      <c r="Y682" s="188"/>
      <c r="Z682" s="188"/>
      <c r="AA682" s="188"/>
      <c r="AB682" s="188"/>
      <c r="AC682" s="188"/>
      <c r="AD682" s="188"/>
      <c r="AE682" s="188"/>
      <c r="AF682" s="188"/>
      <c r="AG682" s="188"/>
      <c r="AH682" s="188"/>
      <c r="AI682" s="188"/>
      <c r="AJ682" s="188"/>
      <c r="AK682" s="188"/>
      <c r="AL682" s="188"/>
      <c r="AM682" s="188"/>
      <c r="AN682" s="188"/>
      <c r="AO682" s="188"/>
      <c r="AP682" s="188"/>
      <c r="AQ682" s="188"/>
      <c r="AR682" s="188"/>
      <c r="AS682" s="188"/>
      <c r="AT682" s="188"/>
      <c r="AU682" s="188"/>
      <c r="AV682" s="188"/>
      <c r="AW682" s="188"/>
      <c r="AX682" s="188"/>
      <c r="AY682" s="188"/>
      <c r="AZ682" s="188"/>
      <c r="BA682" s="188"/>
      <c r="BB682" s="188"/>
      <c r="BC682" s="188"/>
      <c r="BD682" s="188"/>
      <c r="BE682" s="188"/>
      <c r="BF682" s="188"/>
      <c r="BG682" s="188"/>
      <c r="BH682" s="188"/>
      <c r="BI682" s="188"/>
      <c r="BJ682" s="188"/>
      <c r="BK682" s="188"/>
      <c r="BL682" s="188"/>
      <c r="BM682" s="188"/>
      <c r="BN682" s="188"/>
      <c r="BO682" s="188"/>
      <c r="BP682" s="188"/>
      <c r="BQ682" s="188"/>
      <c r="BR682" s="188"/>
      <c r="BS682" s="188"/>
      <c r="BT682" s="188"/>
      <c r="BU682" s="188"/>
      <c r="BV682" s="188"/>
    </row>
    <row r="683" spans="1:74" s="189" customFormat="1" ht="25.5" x14ac:dyDescent="0.2">
      <c r="A683" s="205" t="s">
        <v>1680</v>
      </c>
      <c r="B683" s="206" t="s">
        <v>1681</v>
      </c>
      <c r="C683" s="118"/>
      <c r="D683" s="118"/>
      <c r="E683" s="118"/>
      <c r="F683" s="118"/>
      <c r="G683" s="118"/>
      <c r="H683" s="118"/>
      <c r="I683" s="118"/>
      <c r="J683" s="118"/>
      <c r="K683" s="118"/>
      <c r="L683" s="118"/>
      <c r="M683" s="118"/>
      <c r="N683" s="118"/>
      <c r="O683" s="131">
        <f t="shared" si="217"/>
        <v>0</v>
      </c>
      <c r="P683" s="188"/>
      <c r="Q683" s="188"/>
      <c r="R683" s="188"/>
      <c r="S683" s="188"/>
      <c r="T683" s="188"/>
      <c r="U683" s="188"/>
      <c r="V683" s="188"/>
      <c r="W683" s="188"/>
      <c r="X683" s="188"/>
      <c r="Y683" s="188"/>
      <c r="Z683" s="188"/>
      <c r="AA683" s="188"/>
      <c r="AB683" s="188"/>
      <c r="AC683" s="188"/>
      <c r="AD683" s="188"/>
      <c r="AE683" s="188"/>
      <c r="AF683" s="188"/>
      <c r="AG683" s="188"/>
      <c r="AH683" s="188"/>
      <c r="AI683" s="188"/>
      <c r="AJ683" s="188"/>
      <c r="AK683" s="188"/>
      <c r="AL683" s="188"/>
      <c r="AM683" s="188"/>
      <c r="AN683" s="188"/>
      <c r="AO683" s="188"/>
      <c r="AP683" s="188"/>
      <c r="AQ683" s="188"/>
      <c r="AR683" s="188"/>
      <c r="AS683" s="188"/>
      <c r="AT683" s="188"/>
      <c r="AU683" s="188"/>
      <c r="AV683" s="188"/>
      <c r="AW683" s="188"/>
      <c r="AX683" s="188"/>
      <c r="AY683" s="188"/>
      <c r="AZ683" s="188"/>
      <c r="BA683" s="188"/>
      <c r="BB683" s="188"/>
      <c r="BC683" s="188"/>
      <c r="BD683" s="188"/>
      <c r="BE683" s="188"/>
      <c r="BF683" s="188"/>
      <c r="BG683" s="188"/>
      <c r="BH683" s="188"/>
      <c r="BI683" s="188"/>
      <c r="BJ683" s="188"/>
      <c r="BK683" s="188"/>
      <c r="BL683" s="188"/>
      <c r="BM683" s="188"/>
      <c r="BN683" s="188"/>
      <c r="BO683" s="188"/>
      <c r="BP683" s="188"/>
      <c r="BQ683" s="188"/>
      <c r="BR683" s="188"/>
      <c r="BS683" s="188"/>
      <c r="BT683" s="188"/>
      <c r="BU683" s="188"/>
      <c r="BV683" s="188"/>
    </row>
    <row r="684" spans="1:74" s="189" customFormat="1" ht="25.5" x14ac:dyDescent="0.2">
      <c r="A684" s="205" t="s">
        <v>1682</v>
      </c>
      <c r="B684" s="206" t="s">
        <v>1683</v>
      </c>
      <c r="C684" s="118"/>
      <c r="D684" s="118"/>
      <c r="E684" s="118"/>
      <c r="F684" s="118"/>
      <c r="G684" s="118"/>
      <c r="H684" s="118"/>
      <c r="I684" s="118"/>
      <c r="J684" s="118"/>
      <c r="K684" s="118"/>
      <c r="L684" s="118"/>
      <c r="M684" s="118"/>
      <c r="N684" s="118"/>
      <c r="O684" s="131">
        <f t="shared" si="217"/>
        <v>0</v>
      </c>
      <c r="P684" s="188"/>
      <c r="Q684" s="188"/>
      <c r="R684" s="188"/>
      <c r="S684" s="188"/>
      <c r="T684" s="188"/>
      <c r="U684" s="188"/>
      <c r="V684" s="188"/>
      <c r="W684" s="188"/>
      <c r="X684" s="188"/>
      <c r="Y684" s="188"/>
      <c r="Z684" s="188"/>
      <c r="AA684" s="188"/>
      <c r="AB684" s="188"/>
      <c r="AC684" s="188"/>
      <c r="AD684" s="188"/>
      <c r="AE684" s="188"/>
      <c r="AF684" s="188"/>
      <c r="AG684" s="188"/>
      <c r="AH684" s="188"/>
      <c r="AI684" s="188"/>
      <c r="AJ684" s="188"/>
      <c r="AK684" s="188"/>
      <c r="AL684" s="188"/>
      <c r="AM684" s="188"/>
      <c r="AN684" s="188"/>
      <c r="AO684" s="188"/>
      <c r="AP684" s="188"/>
      <c r="AQ684" s="188"/>
      <c r="AR684" s="188"/>
      <c r="AS684" s="188"/>
      <c r="AT684" s="188"/>
      <c r="AU684" s="188"/>
      <c r="AV684" s="188"/>
      <c r="AW684" s="188"/>
      <c r="AX684" s="188"/>
      <c r="AY684" s="188"/>
      <c r="AZ684" s="188"/>
      <c r="BA684" s="188"/>
      <c r="BB684" s="188"/>
      <c r="BC684" s="188"/>
      <c r="BD684" s="188"/>
      <c r="BE684" s="188"/>
      <c r="BF684" s="188"/>
      <c r="BG684" s="188"/>
      <c r="BH684" s="188"/>
      <c r="BI684" s="188"/>
      <c r="BJ684" s="188"/>
      <c r="BK684" s="188"/>
      <c r="BL684" s="188"/>
      <c r="BM684" s="188"/>
      <c r="BN684" s="188"/>
      <c r="BO684" s="188"/>
      <c r="BP684" s="188"/>
      <c r="BQ684" s="188"/>
      <c r="BR684" s="188"/>
      <c r="BS684" s="188"/>
      <c r="BT684" s="188"/>
      <c r="BU684" s="188"/>
      <c r="BV684" s="188"/>
    </row>
    <row r="685" spans="1:74" s="189" customFormat="1" ht="38.25" x14ac:dyDescent="0.2">
      <c r="A685" s="205" t="s">
        <v>1296</v>
      </c>
      <c r="B685" s="206" t="s">
        <v>1297</v>
      </c>
      <c r="C685" s="118"/>
      <c r="D685" s="118"/>
      <c r="E685" s="118"/>
      <c r="F685" s="118"/>
      <c r="G685" s="118"/>
      <c r="H685" s="118"/>
      <c r="I685" s="118"/>
      <c r="J685" s="118"/>
      <c r="K685" s="118"/>
      <c r="L685" s="118"/>
      <c r="M685" s="118"/>
      <c r="N685" s="118"/>
      <c r="O685" s="131">
        <f t="shared" si="217"/>
        <v>0</v>
      </c>
      <c r="P685" s="188"/>
      <c r="Q685" s="188"/>
      <c r="R685" s="188"/>
      <c r="S685" s="188"/>
      <c r="T685" s="188"/>
      <c r="U685" s="188"/>
      <c r="V685" s="188"/>
      <c r="W685" s="188"/>
      <c r="X685" s="188"/>
      <c r="Y685" s="188"/>
      <c r="Z685" s="188"/>
      <c r="AA685" s="188"/>
      <c r="AB685" s="188"/>
      <c r="AC685" s="188"/>
      <c r="AD685" s="188"/>
      <c r="AE685" s="188"/>
      <c r="AF685" s="188"/>
      <c r="AG685" s="188"/>
      <c r="AH685" s="188"/>
      <c r="AI685" s="188"/>
      <c r="AJ685" s="188"/>
      <c r="AK685" s="188"/>
      <c r="AL685" s="188"/>
      <c r="AM685" s="188"/>
      <c r="AN685" s="188"/>
      <c r="AO685" s="188"/>
      <c r="AP685" s="188"/>
      <c r="AQ685" s="188"/>
      <c r="AR685" s="188"/>
      <c r="AS685" s="188"/>
      <c r="AT685" s="188"/>
      <c r="AU685" s="188"/>
      <c r="AV685" s="188"/>
      <c r="AW685" s="188"/>
      <c r="AX685" s="188"/>
      <c r="AY685" s="188"/>
      <c r="AZ685" s="188"/>
      <c r="BA685" s="188"/>
      <c r="BB685" s="188"/>
      <c r="BC685" s="188"/>
      <c r="BD685" s="188"/>
      <c r="BE685" s="188"/>
      <c r="BF685" s="188"/>
      <c r="BG685" s="188"/>
      <c r="BH685" s="188"/>
      <c r="BI685" s="188"/>
      <c r="BJ685" s="188"/>
      <c r="BK685" s="188"/>
      <c r="BL685" s="188"/>
      <c r="BM685" s="188"/>
      <c r="BN685" s="188"/>
      <c r="BO685" s="188"/>
      <c r="BP685" s="188"/>
      <c r="BQ685" s="188"/>
      <c r="BR685" s="188"/>
      <c r="BS685" s="188"/>
      <c r="BT685" s="188"/>
      <c r="BU685" s="188"/>
      <c r="BV685" s="188"/>
    </row>
    <row r="686" spans="1:74" s="189" customFormat="1" ht="38.25" x14ac:dyDescent="0.2">
      <c r="A686" s="205" t="s">
        <v>1298</v>
      </c>
      <c r="B686" s="206" t="s">
        <v>1299</v>
      </c>
      <c r="C686" s="118"/>
      <c r="D686" s="118"/>
      <c r="E686" s="118"/>
      <c r="F686" s="118"/>
      <c r="G686" s="118"/>
      <c r="H686" s="118"/>
      <c r="I686" s="118"/>
      <c r="J686" s="118"/>
      <c r="K686" s="118"/>
      <c r="L686" s="118"/>
      <c r="M686" s="118"/>
      <c r="N686" s="118"/>
      <c r="O686" s="131">
        <f t="shared" si="217"/>
        <v>0</v>
      </c>
      <c r="P686" s="188"/>
      <c r="Q686" s="188"/>
      <c r="R686" s="188"/>
      <c r="S686" s="188"/>
      <c r="T686" s="188"/>
      <c r="U686" s="188"/>
      <c r="V686" s="188"/>
      <c r="W686" s="188"/>
      <c r="X686" s="188"/>
      <c r="Y686" s="188"/>
      <c r="Z686" s="188"/>
      <c r="AA686" s="188"/>
      <c r="AB686" s="188"/>
      <c r="AC686" s="188"/>
      <c r="AD686" s="188"/>
      <c r="AE686" s="188"/>
      <c r="AF686" s="188"/>
      <c r="AG686" s="188"/>
      <c r="AH686" s="188"/>
      <c r="AI686" s="188"/>
      <c r="AJ686" s="188"/>
      <c r="AK686" s="188"/>
      <c r="AL686" s="188"/>
      <c r="AM686" s="188"/>
      <c r="AN686" s="188"/>
      <c r="AO686" s="188"/>
      <c r="AP686" s="188"/>
      <c r="AQ686" s="188"/>
      <c r="AR686" s="188"/>
      <c r="AS686" s="188"/>
      <c r="AT686" s="188"/>
      <c r="AU686" s="188"/>
      <c r="AV686" s="188"/>
      <c r="AW686" s="188"/>
      <c r="AX686" s="188"/>
      <c r="AY686" s="188"/>
      <c r="AZ686" s="188"/>
      <c r="BA686" s="188"/>
      <c r="BB686" s="188"/>
      <c r="BC686" s="188"/>
      <c r="BD686" s="188"/>
      <c r="BE686" s="188"/>
      <c r="BF686" s="188"/>
      <c r="BG686" s="188"/>
      <c r="BH686" s="188"/>
      <c r="BI686" s="188"/>
      <c r="BJ686" s="188"/>
      <c r="BK686" s="188"/>
      <c r="BL686" s="188"/>
      <c r="BM686" s="188"/>
      <c r="BN686" s="188"/>
      <c r="BO686" s="188"/>
      <c r="BP686" s="188"/>
      <c r="BQ686" s="188"/>
      <c r="BR686" s="188"/>
      <c r="BS686" s="188"/>
      <c r="BT686" s="188"/>
      <c r="BU686" s="188"/>
      <c r="BV686" s="188"/>
    </row>
    <row r="687" spans="1:74" s="189" customFormat="1" ht="38.25" x14ac:dyDescent="0.2">
      <c r="A687" s="205" t="s">
        <v>1300</v>
      </c>
      <c r="B687" s="206" t="s">
        <v>1301</v>
      </c>
      <c r="C687" s="118"/>
      <c r="D687" s="118"/>
      <c r="E687" s="118"/>
      <c r="F687" s="118"/>
      <c r="G687" s="118"/>
      <c r="H687" s="118"/>
      <c r="I687" s="118"/>
      <c r="J687" s="118"/>
      <c r="K687" s="118"/>
      <c r="L687" s="118"/>
      <c r="M687" s="118"/>
      <c r="N687" s="118"/>
      <c r="O687" s="131">
        <f t="shared" si="217"/>
        <v>0</v>
      </c>
      <c r="P687" s="188"/>
      <c r="Q687" s="188"/>
      <c r="R687" s="188"/>
      <c r="S687" s="188"/>
      <c r="T687" s="188"/>
      <c r="U687" s="188"/>
      <c r="V687" s="188"/>
      <c r="W687" s="188"/>
      <c r="X687" s="188"/>
      <c r="Y687" s="188"/>
      <c r="Z687" s="188"/>
      <c r="AA687" s="188"/>
      <c r="AB687" s="188"/>
      <c r="AC687" s="188"/>
      <c r="AD687" s="188"/>
      <c r="AE687" s="188"/>
      <c r="AF687" s="188"/>
      <c r="AG687" s="188"/>
      <c r="AH687" s="188"/>
      <c r="AI687" s="188"/>
      <c r="AJ687" s="188"/>
      <c r="AK687" s="188"/>
      <c r="AL687" s="188"/>
      <c r="AM687" s="188"/>
      <c r="AN687" s="188"/>
      <c r="AO687" s="188"/>
      <c r="AP687" s="188"/>
      <c r="AQ687" s="188"/>
      <c r="AR687" s="188"/>
      <c r="AS687" s="188"/>
      <c r="AT687" s="188"/>
      <c r="AU687" s="188"/>
      <c r="AV687" s="188"/>
      <c r="AW687" s="188"/>
      <c r="AX687" s="188"/>
      <c r="AY687" s="188"/>
      <c r="AZ687" s="188"/>
      <c r="BA687" s="188"/>
      <c r="BB687" s="188"/>
      <c r="BC687" s="188"/>
      <c r="BD687" s="188"/>
      <c r="BE687" s="188"/>
      <c r="BF687" s="188"/>
      <c r="BG687" s="188"/>
      <c r="BH687" s="188"/>
      <c r="BI687" s="188"/>
      <c r="BJ687" s="188"/>
      <c r="BK687" s="188"/>
      <c r="BL687" s="188"/>
      <c r="BM687" s="188"/>
      <c r="BN687" s="188"/>
      <c r="BO687" s="188"/>
      <c r="BP687" s="188"/>
      <c r="BQ687" s="188"/>
      <c r="BR687" s="188"/>
      <c r="BS687" s="188"/>
      <c r="BT687" s="188"/>
      <c r="BU687" s="188"/>
      <c r="BV687" s="188"/>
    </row>
    <row r="688" spans="1:74" s="189" customFormat="1" ht="25.5" x14ac:dyDescent="0.2">
      <c r="A688" s="205" t="s">
        <v>1302</v>
      </c>
      <c r="B688" s="206" t="s">
        <v>1303</v>
      </c>
      <c r="C688" s="118"/>
      <c r="D688" s="118"/>
      <c r="E688" s="118"/>
      <c r="F688" s="118"/>
      <c r="G688" s="118"/>
      <c r="H688" s="118"/>
      <c r="I688" s="118"/>
      <c r="J688" s="118"/>
      <c r="K688" s="118"/>
      <c r="L688" s="118"/>
      <c r="M688" s="118"/>
      <c r="N688" s="118"/>
      <c r="O688" s="131">
        <f t="shared" si="217"/>
        <v>0</v>
      </c>
      <c r="P688" s="188"/>
      <c r="Q688" s="188"/>
      <c r="R688" s="188"/>
      <c r="S688" s="188"/>
      <c r="T688" s="188"/>
      <c r="U688" s="188"/>
      <c r="V688" s="188"/>
      <c r="W688" s="188"/>
      <c r="X688" s="188"/>
      <c r="Y688" s="188"/>
      <c r="Z688" s="188"/>
      <c r="AA688" s="188"/>
      <c r="AB688" s="188"/>
      <c r="AC688" s="188"/>
      <c r="AD688" s="188"/>
      <c r="AE688" s="188"/>
      <c r="AF688" s="188"/>
      <c r="AG688" s="188"/>
      <c r="AH688" s="188"/>
      <c r="AI688" s="188"/>
      <c r="AJ688" s="188"/>
      <c r="AK688" s="188"/>
      <c r="AL688" s="188"/>
      <c r="AM688" s="188"/>
      <c r="AN688" s="188"/>
      <c r="AO688" s="188"/>
      <c r="AP688" s="188"/>
      <c r="AQ688" s="188"/>
      <c r="AR688" s="188"/>
      <c r="AS688" s="188"/>
      <c r="AT688" s="188"/>
      <c r="AU688" s="188"/>
      <c r="AV688" s="188"/>
      <c r="AW688" s="188"/>
      <c r="AX688" s="188"/>
      <c r="AY688" s="188"/>
      <c r="AZ688" s="188"/>
      <c r="BA688" s="188"/>
      <c r="BB688" s="188"/>
      <c r="BC688" s="188"/>
      <c r="BD688" s="188"/>
      <c r="BE688" s="188"/>
      <c r="BF688" s="188"/>
      <c r="BG688" s="188"/>
      <c r="BH688" s="188"/>
      <c r="BI688" s="188"/>
      <c r="BJ688" s="188"/>
      <c r="BK688" s="188"/>
      <c r="BL688" s="188"/>
      <c r="BM688" s="188"/>
      <c r="BN688" s="188"/>
      <c r="BO688" s="188"/>
      <c r="BP688" s="188"/>
      <c r="BQ688" s="188"/>
      <c r="BR688" s="188"/>
      <c r="BS688" s="188"/>
      <c r="BT688" s="188"/>
      <c r="BU688" s="188"/>
      <c r="BV688" s="188"/>
    </row>
    <row r="689" spans="1:74" s="189" customFormat="1" ht="51" x14ac:dyDescent="0.2">
      <c r="A689" s="205" t="s">
        <v>1304</v>
      </c>
      <c r="B689" s="206" t="s">
        <v>1305</v>
      </c>
      <c r="C689" s="118"/>
      <c r="D689" s="118"/>
      <c r="E689" s="118"/>
      <c r="F689" s="118"/>
      <c r="G689" s="118"/>
      <c r="H689" s="118"/>
      <c r="I689" s="118"/>
      <c r="J689" s="118"/>
      <c r="K689" s="118"/>
      <c r="L689" s="118"/>
      <c r="M689" s="118"/>
      <c r="N689" s="118"/>
      <c r="O689" s="131">
        <f t="shared" si="217"/>
        <v>0</v>
      </c>
      <c r="P689" s="188"/>
      <c r="Q689" s="188"/>
      <c r="R689" s="188"/>
      <c r="S689" s="188"/>
      <c r="T689" s="188"/>
      <c r="U689" s="188"/>
      <c r="V689" s="188"/>
      <c r="W689" s="188"/>
      <c r="X689" s="188"/>
      <c r="Y689" s="188"/>
      <c r="Z689" s="188"/>
      <c r="AA689" s="188"/>
      <c r="AB689" s="188"/>
      <c r="AC689" s="188"/>
      <c r="AD689" s="188"/>
      <c r="AE689" s="188"/>
      <c r="AF689" s="188"/>
      <c r="AG689" s="188"/>
      <c r="AH689" s="188"/>
      <c r="AI689" s="188"/>
      <c r="AJ689" s="188"/>
      <c r="AK689" s="188"/>
      <c r="AL689" s="188"/>
      <c r="AM689" s="188"/>
      <c r="AN689" s="188"/>
      <c r="AO689" s="188"/>
      <c r="AP689" s="188"/>
      <c r="AQ689" s="188"/>
      <c r="AR689" s="188"/>
      <c r="AS689" s="188"/>
      <c r="AT689" s="188"/>
      <c r="AU689" s="188"/>
      <c r="AV689" s="188"/>
      <c r="AW689" s="188"/>
      <c r="AX689" s="188"/>
      <c r="AY689" s="188"/>
      <c r="AZ689" s="188"/>
      <c r="BA689" s="188"/>
      <c r="BB689" s="188"/>
      <c r="BC689" s="188"/>
      <c r="BD689" s="188"/>
      <c r="BE689" s="188"/>
      <c r="BF689" s="188"/>
      <c r="BG689" s="188"/>
      <c r="BH689" s="188"/>
      <c r="BI689" s="188"/>
      <c r="BJ689" s="188"/>
      <c r="BK689" s="188"/>
      <c r="BL689" s="188"/>
      <c r="BM689" s="188"/>
      <c r="BN689" s="188"/>
      <c r="BO689" s="188"/>
      <c r="BP689" s="188"/>
      <c r="BQ689" s="188"/>
      <c r="BR689" s="188"/>
      <c r="BS689" s="188"/>
      <c r="BT689" s="188"/>
      <c r="BU689" s="188"/>
      <c r="BV689" s="188"/>
    </row>
    <row r="690" spans="1:74" s="189" customFormat="1" ht="38.25" x14ac:dyDescent="0.2">
      <c r="A690" s="205" t="s">
        <v>1684</v>
      </c>
      <c r="B690" s="206" t="s">
        <v>1685</v>
      </c>
      <c r="C690" s="118"/>
      <c r="D690" s="118"/>
      <c r="E690" s="118"/>
      <c r="F690" s="118"/>
      <c r="G690" s="118"/>
      <c r="H690" s="118"/>
      <c r="I690" s="118"/>
      <c r="J690" s="118"/>
      <c r="K690" s="118"/>
      <c r="L690" s="118"/>
      <c r="M690" s="118"/>
      <c r="N690" s="118"/>
      <c r="O690" s="131">
        <f t="shared" si="217"/>
        <v>0</v>
      </c>
      <c r="P690" s="188"/>
      <c r="Q690" s="188"/>
      <c r="R690" s="188"/>
      <c r="S690" s="188"/>
      <c r="T690" s="188"/>
      <c r="U690" s="188"/>
      <c r="V690" s="188"/>
      <c r="W690" s="188"/>
      <c r="X690" s="188"/>
      <c r="Y690" s="188"/>
      <c r="Z690" s="188"/>
      <c r="AA690" s="188"/>
      <c r="AB690" s="188"/>
      <c r="AC690" s="188"/>
      <c r="AD690" s="188"/>
      <c r="AE690" s="188"/>
      <c r="AF690" s="188"/>
      <c r="AG690" s="188"/>
      <c r="AH690" s="188"/>
      <c r="AI690" s="188"/>
      <c r="AJ690" s="188"/>
      <c r="AK690" s="188"/>
      <c r="AL690" s="188"/>
      <c r="AM690" s="188"/>
      <c r="AN690" s="188"/>
      <c r="AO690" s="188"/>
      <c r="AP690" s="188"/>
      <c r="AQ690" s="188"/>
      <c r="AR690" s="188"/>
      <c r="AS690" s="188"/>
      <c r="AT690" s="188"/>
      <c r="AU690" s="188"/>
      <c r="AV690" s="188"/>
      <c r="AW690" s="188"/>
      <c r="AX690" s="188"/>
      <c r="AY690" s="188"/>
      <c r="AZ690" s="188"/>
      <c r="BA690" s="188"/>
      <c r="BB690" s="188"/>
      <c r="BC690" s="188"/>
      <c r="BD690" s="188"/>
      <c r="BE690" s="188"/>
      <c r="BF690" s="188"/>
      <c r="BG690" s="188"/>
      <c r="BH690" s="188"/>
      <c r="BI690" s="188"/>
      <c r="BJ690" s="188"/>
      <c r="BK690" s="188"/>
      <c r="BL690" s="188"/>
      <c r="BM690" s="188"/>
      <c r="BN690" s="188"/>
      <c r="BO690" s="188"/>
      <c r="BP690" s="188"/>
      <c r="BQ690" s="188"/>
      <c r="BR690" s="188"/>
      <c r="BS690" s="188"/>
      <c r="BT690" s="188"/>
      <c r="BU690" s="188"/>
      <c r="BV690" s="188"/>
    </row>
    <row r="691" spans="1:74" s="189" customFormat="1" x14ac:dyDescent="0.2">
      <c r="A691" s="205" t="s">
        <v>1686</v>
      </c>
      <c r="B691" s="206" t="s">
        <v>1687</v>
      </c>
      <c r="C691" s="118"/>
      <c r="D691" s="118"/>
      <c r="E691" s="118"/>
      <c r="F691" s="118"/>
      <c r="G691" s="118"/>
      <c r="H691" s="118"/>
      <c r="I691" s="118"/>
      <c r="J691" s="118"/>
      <c r="K691" s="118"/>
      <c r="L691" s="118"/>
      <c r="M691" s="118"/>
      <c r="N691" s="118"/>
      <c r="O691" s="131">
        <f t="shared" si="217"/>
        <v>0</v>
      </c>
      <c r="P691" s="188"/>
      <c r="Q691" s="188"/>
      <c r="R691" s="188"/>
      <c r="S691" s="188"/>
      <c r="T691" s="188"/>
      <c r="U691" s="188"/>
      <c r="V691" s="188"/>
      <c r="W691" s="188"/>
      <c r="X691" s="188"/>
      <c r="Y691" s="188"/>
      <c r="Z691" s="188"/>
      <c r="AA691" s="188"/>
      <c r="AB691" s="188"/>
      <c r="AC691" s="188"/>
      <c r="AD691" s="188"/>
      <c r="AE691" s="188"/>
      <c r="AF691" s="188"/>
      <c r="AG691" s="188"/>
      <c r="AH691" s="188"/>
      <c r="AI691" s="188"/>
      <c r="AJ691" s="188"/>
      <c r="AK691" s="188"/>
      <c r="AL691" s="188"/>
      <c r="AM691" s="188"/>
      <c r="AN691" s="188"/>
      <c r="AO691" s="188"/>
      <c r="AP691" s="188"/>
      <c r="AQ691" s="188"/>
      <c r="AR691" s="188"/>
      <c r="AS691" s="188"/>
      <c r="AT691" s="188"/>
      <c r="AU691" s="188"/>
      <c r="AV691" s="188"/>
      <c r="AW691" s="188"/>
      <c r="AX691" s="188"/>
      <c r="AY691" s="188"/>
      <c r="AZ691" s="188"/>
      <c r="BA691" s="188"/>
      <c r="BB691" s="188"/>
      <c r="BC691" s="188"/>
      <c r="BD691" s="188"/>
      <c r="BE691" s="188"/>
      <c r="BF691" s="188"/>
      <c r="BG691" s="188"/>
      <c r="BH691" s="188"/>
      <c r="BI691" s="188"/>
      <c r="BJ691" s="188"/>
      <c r="BK691" s="188"/>
      <c r="BL691" s="188"/>
      <c r="BM691" s="188"/>
      <c r="BN691" s="188"/>
      <c r="BO691" s="188"/>
      <c r="BP691" s="188"/>
      <c r="BQ691" s="188"/>
      <c r="BR691" s="188"/>
      <c r="BS691" s="188"/>
      <c r="BT691" s="188"/>
      <c r="BU691" s="188"/>
      <c r="BV691" s="188"/>
    </row>
    <row r="692" spans="1:74" s="189" customFormat="1" ht="25.5" x14ac:dyDescent="0.2">
      <c r="A692" s="205" t="s">
        <v>1688</v>
      </c>
      <c r="B692" s="206" t="s">
        <v>1689</v>
      </c>
      <c r="C692" s="118"/>
      <c r="D692" s="118"/>
      <c r="E692" s="118"/>
      <c r="F692" s="118"/>
      <c r="G692" s="118"/>
      <c r="H692" s="118"/>
      <c r="I692" s="118"/>
      <c r="J692" s="118"/>
      <c r="K692" s="118"/>
      <c r="L692" s="118"/>
      <c r="M692" s="118"/>
      <c r="N692" s="118"/>
      <c r="O692" s="131">
        <f t="shared" si="217"/>
        <v>0</v>
      </c>
      <c r="P692" s="188"/>
      <c r="Q692" s="188"/>
      <c r="R692" s="188"/>
      <c r="S692" s="188"/>
      <c r="T692" s="188"/>
      <c r="U692" s="188"/>
      <c r="V692" s="188"/>
      <c r="W692" s="188"/>
      <c r="X692" s="188"/>
      <c r="Y692" s="188"/>
      <c r="Z692" s="188"/>
      <c r="AA692" s="188"/>
      <c r="AB692" s="188"/>
      <c r="AC692" s="188"/>
      <c r="AD692" s="188"/>
      <c r="AE692" s="188"/>
      <c r="AF692" s="188"/>
      <c r="AG692" s="188"/>
      <c r="AH692" s="188"/>
      <c r="AI692" s="188"/>
      <c r="AJ692" s="188"/>
      <c r="AK692" s="188"/>
      <c r="AL692" s="188"/>
      <c r="AM692" s="188"/>
      <c r="AN692" s="188"/>
      <c r="AO692" s="188"/>
      <c r="AP692" s="188"/>
      <c r="AQ692" s="188"/>
      <c r="AR692" s="188"/>
      <c r="AS692" s="188"/>
      <c r="AT692" s="188"/>
      <c r="AU692" s="188"/>
      <c r="AV692" s="188"/>
      <c r="AW692" s="188"/>
      <c r="AX692" s="188"/>
      <c r="AY692" s="188"/>
      <c r="AZ692" s="188"/>
      <c r="BA692" s="188"/>
      <c r="BB692" s="188"/>
      <c r="BC692" s="188"/>
      <c r="BD692" s="188"/>
      <c r="BE692" s="188"/>
      <c r="BF692" s="188"/>
      <c r="BG692" s="188"/>
      <c r="BH692" s="188"/>
      <c r="BI692" s="188"/>
      <c r="BJ692" s="188"/>
      <c r="BK692" s="188"/>
      <c r="BL692" s="188"/>
      <c r="BM692" s="188"/>
      <c r="BN692" s="188"/>
      <c r="BO692" s="188"/>
      <c r="BP692" s="188"/>
      <c r="BQ692" s="188"/>
      <c r="BR692" s="188"/>
      <c r="BS692" s="188"/>
      <c r="BT692" s="188"/>
      <c r="BU692" s="188"/>
      <c r="BV692" s="188"/>
    </row>
    <row r="693" spans="1:74" s="189" customFormat="1" x14ac:dyDescent="0.2">
      <c r="A693" s="205" t="s">
        <v>1690</v>
      </c>
      <c r="B693" s="206" t="s">
        <v>1691</v>
      </c>
      <c r="C693" s="118"/>
      <c r="D693" s="118"/>
      <c r="E693" s="118"/>
      <c r="F693" s="118"/>
      <c r="G693" s="118"/>
      <c r="H693" s="118"/>
      <c r="I693" s="118"/>
      <c r="J693" s="118"/>
      <c r="K693" s="118"/>
      <c r="L693" s="118"/>
      <c r="M693" s="118"/>
      <c r="N693" s="118"/>
      <c r="O693" s="131">
        <f t="shared" si="217"/>
        <v>0</v>
      </c>
      <c r="P693" s="188"/>
      <c r="Q693" s="188"/>
      <c r="R693" s="188"/>
      <c r="S693" s="188"/>
      <c r="T693" s="188"/>
      <c r="U693" s="188"/>
      <c r="V693" s="188"/>
      <c r="W693" s="188"/>
      <c r="X693" s="188"/>
      <c r="Y693" s="188"/>
      <c r="Z693" s="188"/>
      <c r="AA693" s="188"/>
      <c r="AB693" s="188"/>
      <c r="AC693" s="188"/>
      <c r="AD693" s="188"/>
      <c r="AE693" s="188"/>
      <c r="AF693" s="188"/>
      <c r="AG693" s="188"/>
      <c r="AH693" s="188"/>
      <c r="AI693" s="188"/>
      <c r="AJ693" s="188"/>
      <c r="AK693" s="188"/>
      <c r="AL693" s="188"/>
      <c r="AM693" s="188"/>
      <c r="AN693" s="188"/>
      <c r="AO693" s="188"/>
      <c r="AP693" s="188"/>
      <c r="AQ693" s="188"/>
      <c r="AR693" s="188"/>
      <c r="AS693" s="188"/>
      <c r="AT693" s="188"/>
      <c r="AU693" s="188"/>
      <c r="AV693" s="188"/>
      <c r="AW693" s="188"/>
      <c r="AX693" s="188"/>
      <c r="AY693" s="188"/>
      <c r="AZ693" s="188"/>
      <c r="BA693" s="188"/>
      <c r="BB693" s="188"/>
      <c r="BC693" s="188"/>
      <c r="BD693" s="188"/>
      <c r="BE693" s="188"/>
      <c r="BF693" s="188"/>
      <c r="BG693" s="188"/>
      <c r="BH693" s="188"/>
      <c r="BI693" s="188"/>
      <c r="BJ693" s="188"/>
      <c r="BK693" s="188"/>
      <c r="BL693" s="188"/>
      <c r="BM693" s="188"/>
      <c r="BN693" s="188"/>
      <c r="BO693" s="188"/>
      <c r="BP693" s="188"/>
      <c r="BQ693" s="188"/>
      <c r="BR693" s="188"/>
      <c r="BS693" s="188"/>
      <c r="BT693" s="188"/>
      <c r="BU693" s="188"/>
      <c r="BV693" s="188"/>
    </row>
    <row r="694" spans="1:74" s="189" customFormat="1" ht="25.5" x14ac:dyDescent="0.2">
      <c r="A694" s="205" t="s">
        <v>1692</v>
      </c>
      <c r="B694" s="206" t="s">
        <v>1693</v>
      </c>
      <c r="C694" s="118"/>
      <c r="D694" s="118"/>
      <c r="E694" s="118"/>
      <c r="F694" s="118"/>
      <c r="G694" s="118"/>
      <c r="H694" s="118"/>
      <c r="I694" s="118"/>
      <c r="J694" s="118"/>
      <c r="K694" s="118"/>
      <c r="L694" s="118"/>
      <c r="M694" s="118"/>
      <c r="N694" s="118"/>
      <c r="O694" s="131">
        <f t="shared" si="217"/>
        <v>0</v>
      </c>
      <c r="P694" s="188"/>
      <c r="Q694" s="188"/>
      <c r="R694" s="188"/>
      <c r="S694" s="188"/>
      <c r="T694" s="188"/>
      <c r="U694" s="188"/>
      <c r="V694" s="188"/>
      <c r="W694" s="188"/>
      <c r="X694" s="188"/>
      <c r="Y694" s="188"/>
      <c r="Z694" s="188"/>
      <c r="AA694" s="188"/>
      <c r="AB694" s="188"/>
      <c r="AC694" s="188"/>
      <c r="AD694" s="188"/>
      <c r="AE694" s="188"/>
      <c r="AF694" s="188"/>
      <c r="AG694" s="188"/>
      <c r="AH694" s="188"/>
      <c r="AI694" s="188"/>
      <c r="AJ694" s="188"/>
      <c r="AK694" s="188"/>
      <c r="AL694" s="188"/>
      <c r="AM694" s="188"/>
      <c r="AN694" s="188"/>
      <c r="AO694" s="188"/>
      <c r="AP694" s="188"/>
      <c r="AQ694" s="188"/>
      <c r="AR694" s="188"/>
      <c r="AS694" s="188"/>
      <c r="AT694" s="188"/>
      <c r="AU694" s="188"/>
      <c r="AV694" s="188"/>
      <c r="AW694" s="188"/>
      <c r="AX694" s="188"/>
      <c r="AY694" s="188"/>
      <c r="AZ694" s="188"/>
      <c r="BA694" s="188"/>
      <c r="BB694" s="188"/>
      <c r="BC694" s="188"/>
      <c r="BD694" s="188"/>
      <c r="BE694" s="188"/>
      <c r="BF694" s="188"/>
      <c r="BG694" s="188"/>
      <c r="BH694" s="188"/>
      <c r="BI694" s="188"/>
      <c r="BJ694" s="188"/>
      <c r="BK694" s="188"/>
      <c r="BL694" s="188"/>
      <c r="BM694" s="188"/>
      <c r="BN694" s="188"/>
      <c r="BO694" s="188"/>
      <c r="BP694" s="188"/>
      <c r="BQ694" s="188"/>
      <c r="BR694" s="188"/>
      <c r="BS694" s="188"/>
      <c r="BT694" s="188"/>
      <c r="BU694" s="188"/>
      <c r="BV694" s="188"/>
    </row>
    <row r="695" spans="1:74" s="189" customFormat="1" x14ac:dyDescent="0.2">
      <c r="A695" s="205" t="s">
        <v>1306</v>
      </c>
      <c r="B695" s="206" t="s">
        <v>1307</v>
      </c>
      <c r="C695" s="118"/>
      <c r="D695" s="118"/>
      <c r="E695" s="118"/>
      <c r="F695" s="118"/>
      <c r="G695" s="118"/>
      <c r="H695" s="118"/>
      <c r="I695" s="118"/>
      <c r="J695" s="118"/>
      <c r="K695" s="118"/>
      <c r="L695" s="118"/>
      <c r="M695" s="118"/>
      <c r="N695" s="118"/>
      <c r="O695" s="131">
        <f t="shared" si="217"/>
        <v>0</v>
      </c>
      <c r="P695" s="188"/>
      <c r="Q695" s="188"/>
      <c r="R695" s="188"/>
      <c r="S695" s="188"/>
      <c r="T695" s="188"/>
      <c r="U695" s="188"/>
      <c r="V695" s="188"/>
      <c r="W695" s="188"/>
      <c r="X695" s="188"/>
      <c r="Y695" s="188"/>
      <c r="Z695" s="188"/>
      <c r="AA695" s="188"/>
      <c r="AB695" s="188"/>
      <c r="AC695" s="188"/>
      <c r="AD695" s="188"/>
      <c r="AE695" s="188"/>
      <c r="AF695" s="188"/>
      <c r="AG695" s="188"/>
      <c r="AH695" s="188"/>
      <c r="AI695" s="188"/>
      <c r="AJ695" s="188"/>
      <c r="AK695" s="188"/>
      <c r="AL695" s="188"/>
      <c r="AM695" s="188"/>
      <c r="AN695" s="188"/>
      <c r="AO695" s="188"/>
      <c r="AP695" s="188"/>
      <c r="AQ695" s="188"/>
      <c r="AR695" s="188"/>
      <c r="AS695" s="188"/>
      <c r="AT695" s="188"/>
      <c r="AU695" s="188"/>
      <c r="AV695" s="188"/>
      <c r="AW695" s="188"/>
      <c r="AX695" s="188"/>
      <c r="AY695" s="188"/>
      <c r="AZ695" s="188"/>
      <c r="BA695" s="188"/>
      <c r="BB695" s="188"/>
      <c r="BC695" s="188"/>
      <c r="BD695" s="188"/>
      <c r="BE695" s="188"/>
      <c r="BF695" s="188"/>
      <c r="BG695" s="188"/>
      <c r="BH695" s="188"/>
      <c r="BI695" s="188"/>
      <c r="BJ695" s="188"/>
      <c r="BK695" s="188"/>
      <c r="BL695" s="188"/>
      <c r="BM695" s="188"/>
      <c r="BN695" s="188"/>
      <c r="BO695" s="188"/>
      <c r="BP695" s="188"/>
      <c r="BQ695" s="188"/>
      <c r="BR695" s="188"/>
      <c r="BS695" s="188"/>
      <c r="BT695" s="188"/>
      <c r="BU695" s="188"/>
      <c r="BV695" s="188"/>
    </row>
    <row r="696" spans="1:74" s="189" customFormat="1" ht="25.5" x14ac:dyDescent="0.2">
      <c r="A696" s="205" t="s">
        <v>1694</v>
      </c>
      <c r="B696" s="206" t="s">
        <v>1320</v>
      </c>
      <c r="C696" s="118"/>
      <c r="D696" s="118"/>
      <c r="E696" s="118"/>
      <c r="F696" s="118"/>
      <c r="G696" s="118"/>
      <c r="H696" s="118"/>
      <c r="I696" s="118"/>
      <c r="J696" s="118"/>
      <c r="K696" s="118"/>
      <c r="L696" s="118"/>
      <c r="M696" s="118"/>
      <c r="N696" s="118"/>
      <c r="O696" s="131">
        <f t="shared" si="217"/>
        <v>0</v>
      </c>
      <c r="P696" s="188"/>
      <c r="Q696" s="188"/>
      <c r="R696" s="188"/>
      <c r="S696" s="188"/>
      <c r="T696" s="188"/>
      <c r="U696" s="188"/>
      <c r="V696" s="188"/>
      <c r="W696" s="188"/>
      <c r="X696" s="188"/>
      <c r="Y696" s="188"/>
      <c r="Z696" s="188"/>
      <c r="AA696" s="188"/>
      <c r="AB696" s="188"/>
      <c r="AC696" s="188"/>
      <c r="AD696" s="188"/>
      <c r="AE696" s="188"/>
      <c r="AF696" s="188"/>
      <c r="AG696" s="188"/>
      <c r="AH696" s="188"/>
      <c r="AI696" s="188"/>
      <c r="AJ696" s="188"/>
      <c r="AK696" s="188"/>
      <c r="AL696" s="188"/>
      <c r="AM696" s="188"/>
      <c r="AN696" s="188"/>
      <c r="AO696" s="188"/>
      <c r="AP696" s="188"/>
      <c r="AQ696" s="188"/>
      <c r="AR696" s="188"/>
      <c r="AS696" s="188"/>
      <c r="AT696" s="188"/>
      <c r="AU696" s="188"/>
      <c r="AV696" s="188"/>
      <c r="AW696" s="188"/>
      <c r="AX696" s="188"/>
      <c r="AY696" s="188"/>
      <c r="AZ696" s="188"/>
      <c r="BA696" s="188"/>
      <c r="BB696" s="188"/>
      <c r="BC696" s="188"/>
      <c r="BD696" s="188"/>
      <c r="BE696" s="188"/>
      <c r="BF696" s="188"/>
      <c r="BG696" s="188"/>
      <c r="BH696" s="188"/>
      <c r="BI696" s="188"/>
      <c r="BJ696" s="188"/>
      <c r="BK696" s="188"/>
      <c r="BL696" s="188"/>
      <c r="BM696" s="188"/>
      <c r="BN696" s="188"/>
      <c r="BO696" s="188"/>
      <c r="BP696" s="188"/>
      <c r="BQ696" s="188"/>
      <c r="BR696" s="188"/>
      <c r="BS696" s="188"/>
      <c r="BT696" s="188"/>
      <c r="BU696" s="188"/>
      <c r="BV696" s="188"/>
    </row>
    <row r="697" spans="1:74" s="189" customFormat="1" ht="25.5" x14ac:dyDescent="0.2">
      <c r="A697" s="205" t="s">
        <v>1695</v>
      </c>
      <c r="B697" s="206" t="s">
        <v>1321</v>
      </c>
      <c r="C697" s="118"/>
      <c r="D697" s="118"/>
      <c r="E697" s="118"/>
      <c r="F697" s="118"/>
      <c r="G697" s="118"/>
      <c r="H697" s="118"/>
      <c r="I697" s="118"/>
      <c r="J697" s="118"/>
      <c r="K697" s="118"/>
      <c r="L697" s="118"/>
      <c r="M697" s="118"/>
      <c r="N697" s="118"/>
      <c r="O697" s="131">
        <f t="shared" si="217"/>
        <v>0</v>
      </c>
      <c r="P697" s="188"/>
      <c r="Q697" s="188"/>
      <c r="R697" s="188"/>
      <c r="S697" s="188"/>
      <c r="T697" s="188"/>
      <c r="U697" s="188"/>
      <c r="V697" s="188"/>
      <c r="W697" s="188"/>
      <c r="X697" s="188"/>
      <c r="Y697" s="188"/>
      <c r="Z697" s="188"/>
      <c r="AA697" s="188"/>
      <c r="AB697" s="188"/>
      <c r="AC697" s="188"/>
      <c r="AD697" s="188"/>
      <c r="AE697" s="188"/>
      <c r="AF697" s="188"/>
      <c r="AG697" s="188"/>
      <c r="AH697" s="188"/>
      <c r="AI697" s="188"/>
      <c r="AJ697" s="188"/>
      <c r="AK697" s="188"/>
      <c r="AL697" s="188"/>
      <c r="AM697" s="188"/>
      <c r="AN697" s="188"/>
      <c r="AO697" s="188"/>
      <c r="AP697" s="188"/>
      <c r="AQ697" s="188"/>
      <c r="AR697" s="188"/>
      <c r="AS697" s="188"/>
      <c r="AT697" s="188"/>
      <c r="AU697" s="188"/>
      <c r="AV697" s="188"/>
      <c r="AW697" s="188"/>
      <c r="AX697" s="188"/>
      <c r="AY697" s="188"/>
      <c r="AZ697" s="188"/>
      <c r="BA697" s="188"/>
      <c r="BB697" s="188"/>
      <c r="BC697" s="188"/>
      <c r="BD697" s="188"/>
      <c r="BE697" s="188"/>
      <c r="BF697" s="188"/>
      <c r="BG697" s="188"/>
      <c r="BH697" s="188"/>
      <c r="BI697" s="188"/>
      <c r="BJ697" s="188"/>
      <c r="BK697" s="188"/>
      <c r="BL697" s="188"/>
      <c r="BM697" s="188"/>
      <c r="BN697" s="188"/>
      <c r="BO697" s="188"/>
      <c r="BP697" s="188"/>
      <c r="BQ697" s="188"/>
      <c r="BR697" s="188"/>
      <c r="BS697" s="188"/>
      <c r="BT697" s="188"/>
      <c r="BU697" s="188"/>
      <c r="BV697" s="188"/>
    </row>
    <row r="698" spans="1:74" s="189" customFormat="1" ht="25.5" x14ac:dyDescent="0.2">
      <c r="A698" s="205" t="s">
        <v>1349</v>
      </c>
      <c r="B698" s="206" t="s">
        <v>1350</v>
      </c>
      <c r="C698" s="118"/>
      <c r="D698" s="118"/>
      <c r="E698" s="118"/>
      <c r="F698" s="118"/>
      <c r="G698" s="118"/>
      <c r="H698" s="118"/>
      <c r="I698" s="118"/>
      <c r="J698" s="118"/>
      <c r="K698" s="118"/>
      <c r="L698" s="118"/>
      <c r="M698" s="118"/>
      <c r="N698" s="118"/>
      <c r="O698" s="131">
        <f t="shared" si="217"/>
        <v>0</v>
      </c>
      <c r="P698" s="188"/>
      <c r="Q698" s="188"/>
      <c r="R698" s="188"/>
      <c r="S698" s="188"/>
      <c r="T698" s="188"/>
      <c r="U698" s="188"/>
      <c r="V698" s="188"/>
      <c r="W698" s="188"/>
      <c r="X698" s="188"/>
      <c r="Y698" s="188"/>
      <c r="Z698" s="188"/>
      <c r="AA698" s="188"/>
      <c r="AB698" s="188"/>
      <c r="AC698" s="188"/>
      <c r="AD698" s="188"/>
      <c r="AE698" s="188"/>
      <c r="AF698" s="188"/>
      <c r="AG698" s="188"/>
      <c r="AH698" s="188"/>
      <c r="AI698" s="188"/>
      <c r="AJ698" s="188"/>
      <c r="AK698" s="188"/>
      <c r="AL698" s="188"/>
      <c r="AM698" s="188"/>
      <c r="AN698" s="188"/>
      <c r="AO698" s="188"/>
      <c r="AP698" s="188"/>
      <c r="AQ698" s="188"/>
      <c r="AR698" s="188"/>
      <c r="AS698" s="188"/>
      <c r="AT698" s="188"/>
      <c r="AU698" s="188"/>
      <c r="AV698" s="188"/>
      <c r="AW698" s="188"/>
      <c r="AX698" s="188"/>
      <c r="AY698" s="188"/>
      <c r="AZ698" s="188"/>
      <c r="BA698" s="188"/>
      <c r="BB698" s="188"/>
      <c r="BC698" s="188"/>
      <c r="BD698" s="188"/>
      <c r="BE698" s="188"/>
      <c r="BF698" s="188"/>
      <c r="BG698" s="188"/>
      <c r="BH698" s="188"/>
      <c r="BI698" s="188"/>
      <c r="BJ698" s="188"/>
      <c r="BK698" s="188"/>
      <c r="BL698" s="188"/>
      <c r="BM698" s="188"/>
      <c r="BN698" s="188"/>
      <c r="BO698" s="188"/>
      <c r="BP698" s="188"/>
      <c r="BQ698" s="188"/>
      <c r="BR698" s="188"/>
      <c r="BS698" s="188"/>
      <c r="BT698" s="188"/>
      <c r="BU698" s="188"/>
      <c r="BV698" s="188"/>
    </row>
    <row r="699" spans="1:74" s="189" customFormat="1" ht="25.5" x14ac:dyDescent="0.2">
      <c r="A699" s="205" t="s">
        <v>1351</v>
      </c>
      <c r="B699" s="206" t="s">
        <v>1352</v>
      </c>
      <c r="C699" s="118"/>
      <c r="D699" s="118"/>
      <c r="E699" s="118"/>
      <c r="F699" s="118"/>
      <c r="G699" s="118"/>
      <c r="H699" s="118"/>
      <c r="I699" s="118"/>
      <c r="J699" s="118"/>
      <c r="K699" s="118"/>
      <c r="L699" s="118"/>
      <c r="M699" s="118"/>
      <c r="N699" s="118"/>
      <c r="O699" s="131">
        <f t="shared" si="217"/>
        <v>0</v>
      </c>
      <c r="P699" s="188"/>
      <c r="Q699" s="188"/>
      <c r="R699" s="188"/>
      <c r="S699" s="188"/>
      <c r="T699" s="188"/>
      <c r="U699" s="188"/>
      <c r="V699" s="188"/>
      <c r="W699" s="188"/>
      <c r="X699" s="188"/>
      <c r="Y699" s="188"/>
      <c r="Z699" s="188"/>
      <c r="AA699" s="188"/>
      <c r="AB699" s="188"/>
      <c r="AC699" s="188"/>
      <c r="AD699" s="188"/>
      <c r="AE699" s="188"/>
      <c r="AF699" s="188"/>
      <c r="AG699" s="188"/>
      <c r="AH699" s="188"/>
      <c r="AI699" s="188"/>
      <c r="AJ699" s="188"/>
      <c r="AK699" s="188"/>
      <c r="AL699" s="188"/>
      <c r="AM699" s="188"/>
      <c r="AN699" s="188"/>
      <c r="AO699" s="188"/>
      <c r="AP699" s="188"/>
      <c r="AQ699" s="188"/>
      <c r="AR699" s="188"/>
      <c r="AS699" s="188"/>
      <c r="AT699" s="188"/>
      <c r="AU699" s="188"/>
      <c r="AV699" s="188"/>
      <c r="AW699" s="188"/>
      <c r="AX699" s="188"/>
      <c r="AY699" s="188"/>
      <c r="AZ699" s="188"/>
      <c r="BA699" s="188"/>
      <c r="BB699" s="188"/>
      <c r="BC699" s="188"/>
      <c r="BD699" s="188"/>
      <c r="BE699" s="188"/>
      <c r="BF699" s="188"/>
      <c r="BG699" s="188"/>
      <c r="BH699" s="188"/>
      <c r="BI699" s="188"/>
      <c r="BJ699" s="188"/>
      <c r="BK699" s="188"/>
      <c r="BL699" s="188"/>
      <c r="BM699" s="188"/>
      <c r="BN699" s="188"/>
      <c r="BO699" s="188"/>
      <c r="BP699" s="188"/>
      <c r="BQ699" s="188"/>
      <c r="BR699" s="188"/>
      <c r="BS699" s="188"/>
      <c r="BT699" s="188"/>
      <c r="BU699" s="188"/>
      <c r="BV699" s="188"/>
    </row>
    <row r="700" spans="1:74" s="189" customFormat="1" ht="38.25" x14ac:dyDescent="0.2">
      <c r="A700" s="205" t="s">
        <v>1696</v>
      </c>
      <c r="B700" s="206" t="s">
        <v>1697</v>
      </c>
      <c r="C700" s="118"/>
      <c r="D700" s="118"/>
      <c r="E700" s="118"/>
      <c r="F700" s="118"/>
      <c r="G700" s="118"/>
      <c r="H700" s="118"/>
      <c r="I700" s="118"/>
      <c r="J700" s="118"/>
      <c r="K700" s="118"/>
      <c r="L700" s="118"/>
      <c r="M700" s="118"/>
      <c r="N700" s="118"/>
      <c r="O700" s="131">
        <f t="shared" si="217"/>
        <v>0</v>
      </c>
      <c r="P700" s="188"/>
      <c r="Q700" s="188"/>
      <c r="R700" s="188"/>
      <c r="S700" s="188"/>
      <c r="T700" s="188"/>
      <c r="U700" s="188"/>
      <c r="V700" s="188"/>
      <c r="W700" s="188"/>
      <c r="X700" s="188"/>
      <c r="Y700" s="188"/>
      <c r="Z700" s="188"/>
      <c r="AA700" s="188"/>
      <c r="AB700" s="188"/>
      <c r="AC700" s="188"/>
      <c r="AD700" s="188"/>
      <c r="AE700" s="188"/>
      <c r="AF700" s="188"/>
      <c r="AG700" s="188"/>
      <c r="AH700" s="188"/>
      <c r="AI700" s="188"/>
      <c r="AJ700" s="188"/>
      <c r="AK700" s="188"/>
      <c r="AL700" s="188"/>
      <c r="AM700" s="188"/>
      <c r="AN700" s="188"/>
      <c r="AO700" s="188"/>
      <c r="AP700" s="188"/>
      <c r="AQ700" s="188"/>
      <c r="AR700" s="188"/>
      <c r="AS700" s="188"/>
      <c r="AT700" s="188"/>
      <c r="AU700" s="188"/>
      <c r="AV700" s="188"/>
      <c r="AW700" s="188"/>
      <c r="AX700" s="188"/>
      <c r="AY700" s="188"/>
      <c r="AZ700" s="188"/>
      <c r="BA700" s="188"/>
      <c r="BB700" s="188"/>
      <c r="BC700" s="188"/>
      <c r="BD700" s="188"/>
      <c r="BE700" s="188"/>
      <c r="BF700" s="188"/>
      <c r="BG700" s="188"/>
      <c r="BH700" s="188"/>
      <c r="BI700" s="188"/>
      <c r="BJ700" s="188"/>
      <c r="BK700" s="188"/>
      <c r="BL700" s="188"/>
      <c r="BM700" s="188"/>
      <c r="BN700" s="188"/>
      <c r="BO700" s="188"/>
      <c r="BP700" s="188"/>
      <c r="BQ700" s="188"/>
      <c r="BR700" s="188"/>
      <c r="BS700" s="188"/>
      <c r="BT700" s="188"/>
      <c r="BU700" s="188"/>
      <c r="BV700" s="188"/>
    </row>
    <row r="701" spans="1:74" s="189" customFormat="1" ht="25.5" x14ac:dyDescent="0.2">
      <c r="A701" s="205" t="s">
        <v>1698</v>
      </c>
      <c r="B701" s="206" t="s">
        <v>1699</v>
      </c>
      <c r="C701" s="118"/>
      <c r="D701" s="118"/>
      <c r="E701" s="118"/>
      <c r="F701" s="118"/>
      <c r="G701" s="118"/>
      <c r="H701" s="118"/>
      <c r="I701" s="118"/>
      <c r="J701" s="118"/>
      <c r="K701" s="118"/>
      <c r="L701" s="118"/>
      <c r="M701" s="118"/>
      <c r="N701" s="118"/>
      <c r="O701" s="131">
        <f t="shared" si="217"/>
        <v>0</v>
      </c>
      <c r="P701" s="188"/>
      <c r="Q701" s="188"/>
      <c r="R701" s="188"/>
      <c r="S701" s="188"/>
      <c r="T701" s="188"/>
      <c r="U701" s="188"/>
      <c r="V701" s="188"/>
      <c r="W701" s="188"/>
      <c r="X701" s="188"/>
      <c r="Y701" s="188"/>
      <c r="Z701" s="188"/>
      <c r="AA701" s="188"/>
      <c r="AB701" s="188"/>
      <c r="AC701" s="188"/>
      <c r="AD701" s="188"/>
      <c r="AE701" s="188"/>
      <c r="AF701" s="188"/>
      <c r="AG701" s="188"/>
      <c r="AH701" s="188"/>
      <c r="AI701" s="188"/>
      <c r="AJ701" s="188"/>
      <c r="AK701" s="188"/>
      <c r="AL701" s="188"/>
      <c r="AM701" s="188"/>
      <c r="AN701" s="188"/>
      <c r="AO701" s="188"/>
      <c r="AP701" s="188"/>
      <c r="AQ701" s="188"/>
      <c r="AR701" s="188"/>
      <c r="AS701" s="188"/>
      <c r="AT701" s="188"/>
      <c r="AU701" s="188"/>
      <c r="AV701" s="188"/>
      <c r="AW701" s="188"/>
      <c r="AX701" s="188"/>
      <c r="AY701" s="188"/>
      <c r="AZ701" s="188"/>
      <c r="BA701" s="188"/>
      <c r="BB701" s="188"/>
      <c r="BC701" s="188"/>
      <c r="BD701" s="188"/>
      <c r="BE701" s="188"/>
      <c r="BF701" s="188"/>
      <c r="BG701" s="188"/>
      <c r="BH701" s="188"/>
      <c r="BI701" s="188"/>
      <c r="BJ701" s="188"/>
      <c r="BK701" s="188"/>
      <c r="BL701" s="188"/>
      <c r="BM701" s="188"/>
      <c r="BN701" s="188"/>
      <c r="BO701" s="188"/>
      <c r="BP701" s="188"/>
      <c r="BQ701" s="188"/>
      <c r="BR701" s="188"/>
      <c r="BS701" s="188"/>
      <c r="BT701" s="188"/>
      <c r="BU701" s="188"/>
      <c r="BV701" s="188"/>
    </row>
    <row r="702" spans="1:74" s="189" customFormat="1" ht="25.5" x14ac:dyDescent="0.2">
      <c r="A702" s="205" t="s">
        <v>3080</v>
      </c>
      <c r="B702" s="206" t="s">
        <v>3081</v>
      </c>
      <c r="C702" s="118"/>
      <c r="D702" s="118"/>
      <c r="E702" s="118"/>
      <c r="F702" s="118"/>
      <c r="G702" s="118"/>
      <c r="H702" s="118"/>
      <c r="I702" s="118"/>
      <c r="J702" s="118"/>
      <c r="K702" s="118"/>
      <c r="L702" s="118"/>
      <c r="M702" s="118"/>
      <c r="N702" s="118"/>
      <c r="O702" s="131">
        <f t="shared" si="217"/>
        <v>0</v>
      </c>
      <c r="P702" s="188"/>
      <c r="Q702" s="188"/>
      <c r="R702" s="188"/>
      <c r="S702" s="188"/>
      <c r="T702" s="188"/>
      <c r="U702" s="188"/>
      <c r="V702" s="188"/>
      <c r="W702" s="188"/>
      <c r="X702" s="188"/>
      <c r="Y702" s="188"/>
      <c r="Z702" s="188"/>
      <c r="AA702" s="188"/>
      <c r="AB702" s="188"/>
      <c r="AC702" s="188"/>
      <c r="AD702" s="188"/>
      <c r="AE702" s="188"/>
      <c r="AF702" s="188"/>
      <c r="AG702" s="188"/>
      <c r="AH702" s="188"/>
      <c r="AI702" s="188"/>
      <c r="AJ702" s="188"/>
      <c r="AK702" s="188"/>
      <c r="AL702" s="188"/>
      <c r="AM702" s="188"/>
      <c r="AN702" s="188"/>
      <c r="AO702" s="188"/>
      <c r="AP702" s="188"/>
      <c r="AQ702" s="188"/>
      <c r="AR702" s="188"/>
      <c r="AS702" s="188"/>
      <c r="AT702" s="188"/>
      <c r="AU702" s="188"/>
      <c r="AV702" s="188"/>
      <c r="AW702" s="188"/>
      <c r="AX702" s="188"/>
      <c r="AY702" s="188"/>
      <c r="AZ702" s="188"/>
      <c r="BA702" s="188"/>
      <c r="BB702" s="188"/>
      <c r="BC702" s="188"/>
      <c r="BD702" s="188"/>
      <c r="BE702" s="188"/>
      <c r="BF702" s="188"/>
      <c r="BG702" s="188"/>
      <c r="BH702" s="188"/>
      <c r="BI702" s="188"/>
      <c r="BJ702" s="188"/>
      <c r="BK702" s="188"/>
      <c r="BL702" s="188"/>
      <c r="BM702" s="188"/>
      <c r="BN702" s="188"/>
      <c r="BO702" s="188"/>
      <c r="BP702" s="188"/>
      <c r="BQ702" s="188"/>
      <c r="BR702" s="188"/>
      <c r="BS702" s="188"/>
      <c r="BT702" s="188"/>
      <c r="BU702" s="188"/>
      <c r="BV702" s="188"/>
    </row>
    <row r="703" spans="1:74" s="189" customFormat="1" ht="25.5" x14ac:dyDescent="0.2">
      <c r="A703" s="205" t="s">
        <v>3082</v>
      </c>
      <c r="B703" s="206" t="s">
        <v>3083</v>
      </c>
      <c r="C703" s="118"/>
      <c r="D703" s="118"/>
      <c r="E703" s="118"/>
      <c r="F703" s="118"/>
      <c r="G703" s="118"/>
      <c r="H703" s="118"/>
      <c r="I703" s="118"/>
      <c r="J703" s="118"/>
      <c r="K703" s="118"/>
      <c r="L703" s="118"/>
      <c r="M703" s="118"/>
      <c r="N703" s="118"/>
      <c r="O703" s="131">
        <f t="shared" ref="O703:O722" si="315">SUM(C703:N703)</f>
        <v>0</v>
      </c>
      <c r="P703" s="188"/>
      <c r="Q703" s="188"/>
      <c r="R703" s="188"/>
      <c r="S703" s="188"/>
      <c r="T703" s="188"/>
      <c r="U703" s="188"/>
      <c r="V703" s="188"/>
      <c r="W703" s="188"/>
      <c r="X703" s="188"/>
      <c r="Y703" s="188"/>
      <c r="Z703" s="188"/>
      <c r="AA703" s="188"/>
      <c r="AB703" s="188"/>
      <c r="AC703" s="188"/>
      <c r="AD703" s="188"/>
      <c r="AE703" s="188"/>
      <c r="AF703" s="188"/>
      <c r="AG703" s="188"/>
      <c r="AH703" s="188"/>
      <c r="AI703" s="188"/>
      <c r="AJ703" s="188"/>
      <c r="AK703" s="188"/>
      <c r="AL703" s="188"/>
      <c r="AM703" s="188"/>
      <c r="AN703" s="188"/>
      <c r="AO703" s="188"/>
      <c r="AP703" s="188"/>
      <c r="AQ703" s="188"/>
      <c r="AR703" s="188"/>
      <c r="AS703" s="188"/>
      <c r="AT703" s="188"/>
      <c r="AU703" s="188"/>
      <c r="AV703" s="188"/>
      <c r="AW703" s="188"/>
      <c r="AX703" s="188"/>
      <c r="AY703" s="188"/>
      <c r="AZ703" s="188"/>
      <c r="BA703" s="188"/>
      <c r="BB703" s="188"/>
      <c r="BC703" s="188"/>
      <c r="BD703" s="188"/>
      <c r="BE703" s="188"/>
      <c r="BF703" s="188"/>
      <c r="BG703" s="188"/>
      <c r="BH703" s="188"/>
      <c r="BI703" s="188"/>
      <c r="BJ703" s="188"/>
      <c r="BK703" s="188"/>
      <c r="BL703" s="188"/>
      <c r="BM703" s="188"/>
      <c r="BN703" s="188"/>
      <c r="BO703" s="188"/>
      <c r="BP703" s="188"/>
      <c r="BQ703" s="188"/>
      <c r="BR703" s="188"/>
      <c r="BS703" s="188"/>
      <c r="BT703" s="188"/>
      <c r="BU703" s="188"/>
      <c r="BV703" s="188"/>
    </row>
    <row r="704" spans="1:74" s="189" customFormat="1" ht="38.25" x14ac:dyDescent="0.2">
      <c r="A704" s="205" t="s">
        <v>3084</v>
      </c>
      <c r="B704" s="206" t="s">
        <v>3085</v>
      </c>
      <c r="C704" s="118"/>
      <c r="D704" s="118"/>
      <c r="E704" s="118"/>
      <c r="F704" s="118"/>
      <c r="G704" s="118"/>
      <c r="H704" s="118"/>
      <c r="I704" s="118"/>
      <c r="J704" s="118"/>
      <c r="K704" s="118"/>
      <c r="L704" s="118"/>
      <c r="M704" s="118"/>
      <c r="N704" s="118"/>
      <c r="O704" s="131">
        <f t="shared" si="315"/>
        <v>0</v>
      </c>
      <c r="P704" s="188"/>
      <c r="Q704" s="188"/>
      <c r="R704" s="188"/>
      <c r="S704" s="188"/>
      <c r="T704" s="188"/>
      <c r="U704" s="188"/>
      <c r="V704" s="188"/>
      <c r="W704" s="188"/>
      <c r="X704" s="188"/>
      <c r="Y704" s="188"/>
      <c r="Z704" s="188"/>
      <c r="AA704" s="188"/>
      <c r="AB704" s="188"/>
      <c r="AC704" s="188"/>
      <c r="AD704" s="188"/>
      <c r="AE704" s="188"/>
      <c r="AF704" s="188"/>
      <c r="AG704" s="188"/>
      <c r="AH704" s="188"/>
      <c r="AI704" s="188"/>
      <c r="AJ704" s="188"/>
      <c r="AK704" s="188"/>
      <c r="AL704" s="188"/>
      <c r="AM704" s="188"/>
      <c r="AN704" s="188"/>
      <c r="AO704" s="188"/>
      <c r="AP704" s="188"/>
      <c r="AQ704" s="188"/>
      <c r="AR704" s="188"/>
      <c r="AS704" s="188"/>
      <c r="AT704" s="188"/>
      <c r="AU704" s="188"/>
      <c r="AV704" s="188"/>
      <c r="AW704" s="188"/>
      <c r="AX704" s="188"/>
      <c r="AY704" s="188"/>
      <c r="AZ704" s="188"/>
      <c r="BA704" s="188"/>
      <c r="BB704" s="188"/>
      <c r="BC704" s="188"/>
      <c r="BD704" s="188"/>
      <c r="BE704" s="188"/>
      <c r="BF704" s="188"/>
      <c r="BG704" s="188"/>
      <c r="BH704" s="188"/>
      <c r="BI704" s="188"/>
      <c r="BJ704" s="188"/>
      <c r="BK704" s="188"/>
      <c r="BL704" s="188"/>
      <c r="BM704" s="188"/>
      <c r="BN704" s="188"/>
      <c r="BO704" s="188"/>
      <c r="BP704" s="188"/>
      <c r="BQ704" s="188"/>
      <c r="BR704" s="188"/>
      <c r="BS704" s="188"/>
      <c r="BT704" s="188"/>
      <c r="BU704" s="188"/>
      <c r="BV704" s="188"/>
    </row>
    <row r="705" spans="1:74" s="189" customFormat="1" ht="25.5" x14ac:dyDescent="0.2">
      <c r="A705" s="205" t="s">
        <v>3086</v>
      </c>
      <c r="B705" s="206" t="s">
        <v>3087</v>
      </c>
      <c r="C705" s="118"/>
      <c r="D705" s="118"/>
      <c r="E705" s="118"/>
      <c r="F705" s="118"/>
      <c r="G705" s="118"/>
      <c r="H705" s="118"/>
      <c r="I705" s="118"/>
      <c r="J705" s="118"/>
      <c r="K705" s="118"/>
      <c r="L705" s="118"/>
      <c r="M705" s="118"/>
      <c r="N705" s="118"/>
      <c r="O705" s="131">
        <f t="shared" si="315"/>
        <v>0</v>
      </c>
      <c r="P705" s="188"/>
      <c r="Q705" s="188"/>
      <c r="R705" s="188"/>
      <c r="S705" s="188"/>
      <c r="T705" s="188"/>
      <c r="U705" s="188"/>
      <c r="V705" s="188"/>
      <c r="W705" s="188"/>
      <c r="X705" s="188"/>
      <c r="Y705" s="188"/>
      <c r="Z705" s="188"/>
      <c r="AA705" s="188"/>
      <c r="AB705" s="188"/>
      <c r="AC705" s="188"/>
      <c r="AD705" s="188"/>
      <c r="AE705" s="188"/>
      <c r="AF705" s="188"/>
      <c r="AG705" s="188"/>
      <c r="AH705" s="188"/>
      <c r="AI705" s="188"/>
      <c r="AJ705" s="188"/>
      <c r="AK705" s="188"/>
      <c r="AL705" s="188"/>
      <c r="AM705" s="188"/>
      <c r="AN705" s="188"/>
      <c r="AO705" s="188"/>
      <c r="AP705" s="188"/>
      <c r="AQ705" s="188"/>
      <c r="AR705" s="188"/>
      <c r="AS705" s="188"/>
      <c r="AT705" s="188"/>
      <c r="AU705" s="188"/>
      <c r="AV705" s="188"/>
      <c r="AW705" s="188"/>
      <c r="AX705" s="188"/>
      <c r="AY705" s="188"/>
      <c r="AZ705" s="188"/>
      <c r="BA705" s="188"/>
      <c r="BB705" s="188"/>
      <c r="BC705" s="188"/>
      <c r="BD705" s="188"/>
      <c r="BE705" s="188"/>
      <c r="BF705" s="188"/>
      <c r="BG705" s="188"/>
      <c r="BH705" s="188"/>
      <c r="BI705" s="188"/>
      <c r="BJ705" s="188"/>
      <c r="BK705" s="188"/>
      <c r="BL705" s="188"/>
      <c r="BM705" s="188"/>
      <c r="BN705" s="188"/>
      <c r="BO705" s="188"/>
      <c r="BP705" s="188"/>
      <c r="BQ705" s="188"/>
      <c r="BR705" s="188"/>
      <c r="BS705" s="188"/>
      <c r="BT705" s="188"/>
      <c r="BU705" s="188"/>
      <c r="BV705" s="188"/>
    </row>
    <row r="706" spans="1:74" s="189" customFormat="1" ht="25.5" x14ac:dyDescent="0.2">
      <c r="A706" s="205" t="s">
        <v>3088</v>
      </c>
      <c r="B706" s="206" t="s">
        <v>3089</v>
      </c>
      <c r="C706" s="118"/>
      <c r="D706" s="118"/>
      <c r="E706" s="118"/>
      <c r="F706" s="118"/>
      <c r="G706" s="118"/>
      <c r="H706" s="118"/>
      <c r="I706" s="118"/>
      <c r="J706" s="118"/>
      <c r="K706" s="118"/>
      <c r="L706" s="118"/>
      <c r="M706" s="118"/>
      <c r="N706" s="118"/>
      <c r="O706" s="131">
        <f t="shared" si="315"/>
        <v>0</v>
      </c>
      <c r="P706" s="188"/>
      <c r="Q706" s="188"/>
      <c r="R706" s="188"/>
      <c r="S706" s="188"/>
      <c r="T706" s="188"/>
      <c r="U706" s="188"/>
      <c r="V706" s="188"/>
      <c r="W706" s="188"/>
      <c r="X706" s="188"/>
      <c r="Y706" s="188"/>
      <c r="Z706" s="188"/>
      <c r="AA706" s="188"/>
      <c r="AB706" s="188"/>
      <c r="AC706" s="188"/>
      <c r="AD706" s="188"/>
      <c r="AE706" s="188"/>
      <c r="AF706" s="188"/>
      <c r="AG706" s="188"/>
      <c r="AH706" s="188"/>
      <c r="AI706" s="188"/>
      <c r="AJ706" s="188"/>
      <c r="AK706" s="188"/>
      <c r="AL706" s="188"/>
      <c r="AM706" s="188"/>
      <c r="AN706" s="188"/>
      <c r="AO706" s="188"/>
      <c r="AP706" s="188"/>
      <c r="AQ706" s="188"/>
      <c r="AR706" s="188"/>
      <c r="AS706" s="188"/>
      <c r="AT706" s="188"/>
      <c r="AU706" s="188"/>
      <c r="AV706" s="188"/>
      <c r="AW706" s="188"/>
      <c r="AX706" s="188"/>
      <c r="AY706" s="188"/>
      <c r="AZ706" s="188"/>
      <c r="BA706" s="188"/>
      <c r="BB706" s="188"/>
      <c r="BC706" s="188"/>
      <c r="BD706" s="188"/>
      <c r="BE706" s="188"/>
      <c r="BF706" s="188"/>
      <c r="BG706" s="188"/>
      <c r="BH706" s="188"/>
      <c r="BI706" s="188"/>
      <c r="BJ706" s="188"/>
      <c r="BK706" s="188"/>
      <c r="BL706" s="188"/>
      <c r="BM706" s="188"/>
      <c r="BN706" s="188"/>
      <c r="BO706" s="188"/>
      <c r="BP706" s="188"/>
      <c r="BQ706" s="188"/>
      <c r="BR706" s="188"/>
      <c r="BS706" s="188"/>
      <c r="BT706" s="188"/>
      <c r="BU706" s="188"/>
      <c r="BV706" s="188"/>
    </row>
    <row r="707" spans="1:74" s="189" customFormat="1" ht="25.5" x14ac:dyDescent="0.2">
      <c r="A707" s="205" t="s">
        <v>3090</v>
      </c>
      <c r="B707" s="206" t="s">
        <v>3091</v>
      </c>
      <c r="C707" s="118"/>
      <c r="D707" s="118"/>
      <c r="E707" s="118"/>
      <c r="F707" s="118"/>
      <c r="G707" s="118"/>
      <c r="H707" s="118"/>
      <c r="I707" s="118"/>
      <c r="J707" s="118"/>
      <c r="K707" s="118"/>
      <c r="L707" s="118"/>
      <c r="M707" s="118"/>
      <c r="N707" s="118"/>
      <c r="O707" s="131">
        <f t="shared" si="315"/>
        <v>0</v>
      </c>
      <c r="P707" s="188"/>
      <c r="Q707" s="188"/>
      <c r="R707" s="188"/>
      <c r="S707" s="188"/>
      <c r="T707" s="188"/>
      <c r="U707" s="188"/>
      <c r="V707" s="188"/>
      <c r="W707" s="188"/>
      <c r="X707" s="188"/>
      <c r="Y707" s="188"/>
      <c r="Z707" s="188"/>
      <c r="AA707" s="188"/>
      <c r="AB707" s="188"/>
      <c r="AC707" s="188"/>
      <c r="AD707" s="188"/>
      <c r="AE707" s="188"/>
      <c r="AF707" s="188"/>
      <c r="AG707" s="188"/>
      <c r="AH707" s="188"/>
      <c r="AI707" s="188"/>
      <c r="AJ707" s="188"/>
      <c r="AK707" s="188"/>
      <c r="AL707" s="188"/>
      <c r="AM707" s="188"/>
      <c r="AN707" s="188"/>
      <c r="AO707" s="188"/>
      <c r="AP707" s="188"/>
      <c r="AQ707" s="188"/>
      <c r="AR707" s="188"/>
      <c r="AS707" s="188"/>
      <c r="AT707" s="188"/>
      <c r="AU707" s="188"/>
      <c r="AV707" s="188"/>
      <c r="AW707" s="188"/>
      <c r="AX707" s="188"/>
      <c r="AY707" s="188"/>
      <c r="AZ707" s="188"/>
      <c r="BA707" s="188"/>
      <c r="BB707" s="188"/>
      <c r="BC707" s="188"/>
      <c r="BD707" s="188"/>
      <c r="BE707" s="188"/>
      <c r="BF707" s="188"/>
      <c r="BG707" s="188"/>
      <c r="BH707" s="188"/>
      <c r="BI707" s="188"/>
      <c r="BJ707" s="188"/>
      <c r="BK707" s="188"/>
      <c r="BL707" s="188"/>
      <c r="BM707" s="188"/>
      <c r="BN707" s="188"/>
      <c r="BO707" s="188"/>
      <c r="BP707" s="188"/>
      <c r="BQ707" s="188"/>
      <c r="BR707" s="188"/>
      <c r="BS707" s="188"/>
      <c r="BT707" s="188"/>
      <c r="BU707" s="188"/>
      <c r="BV707" s="188"/>
    </row>
    <row r="708" spans="1:74" s="189" customFormat="1" ht="25.5" x14ac:dyDescent="0.2">
      <c r="A708" s="205" t="s">
        <v>3092</v>
      </c>
      <c r="B708" s="206" t="s">
        <v>3093</v>
      </c>
      <c r="C708" s="118"/>
      <c r="D708" s="118"/>
      <c r="E708" s="118"/>
      <c r="F708" s="118"/>
      <c r="G708" s="118"/>
      <c r="H708" s="118"/>
      <c r="I708" s="118"/>
      <c r="J708" s="118"/>
      <c r="K708" s="118"/>
      <c r="L708" s="118"/>
      <c r="M708" s="118"/>
      <c r="N708" s="118"/>
      <c r="O708" s="131">
        <f t="shared" si="315"/>
        <v>0</v>
      </c>
      <c r="P708" s="188"/>
      <c r="Q708" s="188"/>
      <c r="R708" s="188"/>
      <c r="S708" s="188"/>
      <c r="T708" s="188"/>
      <c r="U708" s="188"/>
      <c r="V708" s="188"/>
      <c r="W708" s="188"/>
      <c r="X708" s="188"/>
      <c r="Y708" s="188"/>
      <c r="Z708" s="188"/>
      <c r="AA708" s="188"/>
      <c r="AB708" s="188"/>
      <c r="AC708" s="188"/>
      <c r="AD708" s="188"/>
      <c r="AE708" s="188"/>
      <c r="AF708" s="188"/>
      <c r="AG708" s="188"/>
      <c r="AH708" s="188"/>
      <c r="AI708" s="188"/>
      <c r="AJ708" s="188"/>
      <c r="AK708" s="188"/>
      <c r="AL708" s="188"/>
      <c r="AM708" s="188"/>
      <c r="AN708" s="188"/>
      <c r="AO708" s="188"/>
      <c r="AP708" s="188"/>
      <c r="AQ708" s="188"/>
      <c r="AR708" s="188"/>
      <c r="AS708" s="188"/>
      <c r="AT708" s="188"/>
      <c r="AU708" s="188"/>
      <c r="AV708" s="188"/>
      <c r="AW708" s="188"/>
      <c r="AX708" s="188"/>
      <c r="AY708" s="188"/>
      <c r="AZ708" s="188"/>
      <c r="BA708" s="188"/>
      <c r="BB708" s="188"/>
      <c r="BC708" s="188"/>
      <c r="BD708" s="188"/>
      <c r="BE708" s="188"/>
      <c r="BF708" s="188"/>
      <c r="BG708" s="188"/>
      <c r="BH708" s="188"/>
      <c r="BI708" s="188"/>
      <c r="BJ708" s="188"/>
      <c r="BK708" s="188"/>
      <c r="BL708" s="188"/>
      <c r="BM708" s="188"/>
      <c r="BN708" s="188"/>
      <c r="BO708" s="188"/>
      <c r="BP708" s="188"/>
      <c r="BQ708" s="188"/>
      <c r="BR708" s="188"/>
      <c r="BS708" s="188"/>
      <c r="BT708" s="188"/>
      <c r="BU708" s="188"/>
      <c r="BV708" s="188"/>
    </row>
    <row r="709" spans="1:74" s="189" customFormat="1" ht="25.5" x14ac:dyDescent="0.2">
      <c r="A709" s="205" t="s">
        <v>3094</v>
      </c>
      <c r="B709" s="206" t="s">
        <v>3095</v>
      </c>
      <c r="C709" s="118"/>
      <c r="D709" s="118"/>
      <c r="E709" s="118"/>
      <c r="F709" s="118"/>
      <c r="G709" s="118"/>
      <c r="H709" s="118"/>
      <c r="I709" s="118"/>
      <c r="J709" s="118"/>
      <c r="K709" s="118"/>
      <c r="L709" s="118"/>
      <c r="M709" s="118"/>
      <c r="N709" s="118"/>
      <c r="O709" s="131">
        <f t="shared" si="315"/>
        <v>0</v>
      </c>
      <c r="P709" s="188"/>
      <c r="Q709" s="188"/>
      <c r="R709" s="188"/>
      <c r="S709" s="188"/>
      <c r="T709" s="188"/>
      <c r="U709" s="188"/>
      <c r="V709" s="188"/>
      <c r="W709" s="188"/>
      <c r="X709" s="188"/>
      <c r="Y709" s="188"/>
      <c r="Z709" s="188"/>
      <c r="AA709" s="188"/>
      <c r="AB709" s="188"/>
      <c r="AC709" s="188"/>
      <c r="AD709" s="188"/>
      <c r="AE709" s="188"/>
      <c r="AF709" s="188"/>
      <c r="AG709" s="188"/>
      <c r="AH709" s="188"/>
      <c r="AI709" s="188"/>
      <c r="AJ709" s="188"/>
      <c r="AK709" s="188"/>
      <c r="AL709" s="188"/>
      <c r="AM709" s="188"/>
      <c r="AN709" s="188"/>
      <c r="AO709" s="188"/>
      <c r="AP709" s="188"/>
      <c r="AQ709" s="188"/>
      <c r="AR709" s="188"/>
      <c r="AS709" s="188"/>
      <c r="AT709" s="188"/>
      <c r="AU709" s="188"/>
      <c r="AV709" s="188"/>
      <c r="AW709" s="188"/>
      <c r="AX709" s="188"/>
      <c r="AY709" s="188"/>
      <c r="AZ709" s="188"/>
      <c r="BA709" s="188"/>
      <c r="BB709" s="188"/>
      <c r="BC709" s="188"/>
      <c r="BD709" s="188"/>
      <c r="BE709" s="188"/>
      <c r="BF709" s="188"/>
      <c r="BG709" s="188"/>
      <c r="BH709" s="188"/>
      <c r="BI709" s="188"/>
      <c r="BJ709" s="188"/>
      <c r="BK709" s="188"/>
      <c r="BL709" s="188"/>
      <c r="BM709" s="188"/>
      <c r="BN709" s="188"/>
      <c r="BO709" s="188"/>
      <c r="BP709" s="188"/>
      <c r="BQ709" s="188"/>
      <c r="BR709" s="188"/>
      <c r="BS709" s="188"/>
      <c r="BT709" s="188"/>
      <c r="BU709" s="188"/>
      <c r="BV709" s="188"/>
    </row>
    <row r="710" spans="1:74" s="189" customFormat="1" ht="25.5" x14ac:dyDescent="0.2">
      <c r="A710" s="205" t="s">
        <v>3096</v>
      </c>
      <c r="B710" s="206" t="s">
        <v>3097</v>
      </c>
      <c r="C710" s="118"/>
      <c r="D710" s="118"/>
      <c r="E710" s="118"/>
      <c r="F710" s="118"/>
      <c r="G710" s="118"/>
      <c r="H710" s="118"/>
      <c r="I710" s="118"/>
      <c r="J710" s="118"/>
      <c r="K710" s="118"/>
      <c r="L710" s="118"/>
      <c r="M710" s="118"/>
      <c r="N710" s="118"/>
      <c r="O710" s="131">
        <f t="shared" si="315"/>
        <v>0</v>
      </c>
      <c r="P710" s="188"/>
      <c r="Q710" s="188"/>
      <c r="R710" s="188"/>
      <c r="S710" s="188"/>
      <c r="T710" s="188"/>
      <c r="U710" s="188"/>
      <c r="V710" s="188"/>
      <c r="W710" s="188"/>
      <c r="X710" s="188"/>
      <c r="Y710" s="188"/>
      <c r="Z710" s="188"/>
      <c r="AA710" s="188"/>
      <c r="AB710" s="188"/>
      <c r="AC710" s="188"/>
      <c r="AD710" s="188"/>
      <c r="AE710" s="188"/>
      <c r="AF710" s="188"/>
      <c r="AG710" s="188"/>
      <c r="AH710" s="188"/>
      <c r="AI710" s="188"/>
      <c r="AJ710" s="188"/>
      <c r="AK710" s="188"/>
      <c r="AL710" s="188"/>
      <c r="AM710" s="188"/>
      <c r="AN710" s="188"/>
      <c r="AO710" s="188"/>
      <c r="AP710" s="188"/>
      <c r="AQ710" s="188"/>
      <c r="AR710" s="188"/>
      <c r="AS710" s="188"/>
      <c r="AT710" s="188"/>
      <c r="AU710" s="188"/>
      <c r="AV710" s="188"/>
      <c r="AW710" s="188"/>
      <c r="AX710" s="188"/>
      <c r="AY710" s="188"/>
      <c r="AZ710" s="188"/>
      <c r="BA710" s="188"/>
      <c r="BB710" s="188"/>
      <c r="BC710" s="188"/>
      <c r="BD710" s="188"/>
      <c r="BE710" s="188"/>
      <c r="BF710" s="188"/>
      <c r="BG710" s="188"/>
      <c r="BH710" s="188"/>
      <c r="BI710" s="188"/>
      <c r="BJ710" s="188"/>
      <c r="BK710" s="188"/>
      <c r="BL710" s="188"/>
      <c r="BM710" s="188"/>
      <c r="BN710" s="188"/>
      <c r="BO710" s="188"/>
      <c r="BP710" s="188"/>
      <c r="BQ710" s="188"/>
      <c r="BR710" s="188"/>
      <c r="BS710" s="188"/>
      <c r="BT710" s="188"/>
      <c r="BU710" s="188"/>
      <c r="BV710" s="188"/>
    </row>
    <row r="711" spans="1:74" s="189" customFormat="1" ht="25.5" x14ac:dyDescent="0.2">
      <c r="A711" s="205" t="s">
        <v>3098</v>
      </c>
      <c r="B711" s="206" t="s">
        <v>3099</v>
      </c>
      <c r="C711" s="118"/>
      <c r="D711" s="118"/>
      <c r="E711" s="118"/>
      <c r="F711" s="118"/>
      <c r="G711" s="118"/>
      <c r="H711" s="118"/>
      <c r="I711" s="118"/>
      <c r="J711" s="118"/>
      <c r="K711" s="118"/>
      <c r="L711" s="118"/>
      <c r="M711" s="118"/>
      <c r="N711" s="118"/>
      <c r="O711" s="131">
        <f t="shared" si="315"/>
        <v>0</v>
      </c>
      <c r="P711" s="188"/>
      <c r="Q711" s="188"/>
      <c r="R711" s="188"/>
      <c r="S711" s="188"/>
      <c r="T711" s="188"/>
      <c r="U711" s="188"/>
      <c r="V711" s="188"/>
      <c r="W711" s="188"/>
      <c r="X711" s="188"/>
      <c r="Y711" s="188"/>
      <c r="Z711" s="188"/>
      <c r="AA711" s="188"/>
      <c r="AB711" s="188"/>
      <c r="AC711" s="188"/>
      <c r="AD711" s="188"/>
      <c r="AE711" s="188"/>
      <c r="AF711" s="188"/>
      <c r="AG711" s="188"/>
      <c r="AH711" s="188"/>
      <c r="AI711" s="188"/>
      <c r="AJ711" s="188"/>
      <c r="AK711" s="188"/>
      <c r="AL711" s="188"/>
      <c r="AM711" s="188"/>
      <c r="AN711" s="188"/>
      <c r="AO711" s="188"/>
      <c r="AP711" s="188"/>
      <c r="AQ711" s="188"/>
      <c r="AR711" s="188"/>
      <c r="AS711" s="188"/>
      <c r="AT711" s="188"/>
      <c r="AU711" s="188"/>
      <c r="AV711" s="188"/>
      <c r="AW711" s="188"/>
      <c r="AX711" s="188"/>
      <c r="AY711" s="188"/>
      <c r="AZ711" s="188"/>
      <c r="BA711" s="188"/>
      <c r="BB711" s="188"/>
      <c r="BC711" s="188"/>
      <c r="BD711" s="188"/>
      <c r="BE711" s="188"/>
      <c r="BF711" s="188"/>
      <c r="BG711" s="188"/>
      <c r="BH711" s="188"/>
      <c r="BI711" s="188"/>
      <c r="BJ711" s="188"/>
      <c r="BK711" s="188"/>
      <c r="BL711" s="188"/>
      <c r="BM711" s="188"/>
      <c r="BN711" s="188"/>
      <c r="BO711" s="188"/>
      <c r="BP711" s="188"/>
      <c r="BQ711" s="188"/>
      <c r="BR711" s="188"/>
      <c r="BS711" s="188"/>
      <c r="BT711" s="188"/>
      <c r="BU711" s="188"/>
      <c r="BV711" s="188"/>
    </row>
    <row r="712" spans="1:74" s="189" customFormat="1" ht="25.5" x14ac:dyDescent="0.2">
      <c r="A712" s="205" t="s">
        <v>3100</v>
      </c>
      <c r="B712" s="206" t="s">
        <v>3101</v>
      </c>
      <c r="C712" s="118"/>
      <c r="D712" s="118"/>
      <c r="E712" s="118"/>
      <c r="F712" s="118"/>
      <c r="G712" s="118"/>
      <c r="H712" s="118"/>
      <c r="I712" s="118"/>
      <c r="J712" s="118"/>
      <c r="K712" s="118"/>
      <c r="L712" s="118"/>
      <c r="M712" s="118"/>
      <c r="N712" s="118"/>
      <c r="O712" s="131">
        <f t="shared" si="315"/>
        <v>0</v>
      </c>
      <c r="P712" s="188"/>
      <c r="Q712" s="188"/>
      <c r="R712" s="188"/>
      <c r="S712" s="188"/>
      <c r="T712" s="188"/>
      <c r="U712" s="188"/>
      <c r="V712" s="188"/>
      <c r="W712" s="188"/>
      <c r="X712" s="188"/>
      <c r="Y712" s="188"/>
      <c r="Z712" s="188"/>
      <c r="AA712" s="188"/>
      <c r="AB712" s="188"/>
      <c r="AC712" s="188"/>
      <c r="AD712" s="188"/>
      <c r="AE712" s="188"/>
      <c r="AF712" s="188"/>
      <c r="AG712" s="188"/>
      <c r="AH712" s="188"/>
      <c r="AI712" s="188"/>
      <c r="AJ712" s="188"/>
      <c r="AK712" s="188"/>
      <c r="AL712" s="188"/>
      <c r="AM712" s="188"/>
      <c r="AN712" s="188"/>
      <c r="AO712" s="188"/>
      <c r="AP712" s="188"/>
      <c r="AQ712" s="188"/>
      <c r="AR712" s="188"/>
      <c r="AS712" s="188"/>
      <c r="AT712" s="188"/>
      <c r="AU712" s="188"/>
      <c r="AV712" s="188"/>
      <c r="AW712" s="188"/>
      <c r="AX712" s="188"/>
      <c r="AY712" s="188"/>
      <c r="AZ712" s="188"/>
      <c r="BA712" s="188"/>
      <c r="BB712" s="188"/>
      <c r="BC712" s="188"/>
      <c r="BD712" s="188"/>
      <c r="BE712" s="188"/>
      <c r="BF712" s="188"/>
      <c r="BG712" s="188"/>
      <c r="BH712" s="188"/>
      <c r="BI712" s="188"/>
      <c r="BJ712" s="188"/>
      <c r="BK712" s="188"/>
      <c r="BL712" s="188"/>
      <c r="BM712" s="188"/>
      <c r="BN712" s="188"/>
      <c r="BO712" s="188"/>
      <c r="BP712" s="188"/>
      <c r="BQ712" s="188"/>
      <c r="BR712" s="188"/>
      <c r="BS712" s="188"/>
      <c r="BT712" s="188"/>
      <c r="BU712" s="188"/>
      <c r="BV712" s="188"/>
    </row>
    <row r="713" spans="1:74" s="189" customFormat="1" ht="25.5" x14ac:dyDescent="0.2">
      <c r="A713" s="205" t="s">
        <v>3102</v>
      </c>
      <c r="B713" s="206" t="s">
        <v>3103</v>
      </c>
      <c r="C713" s="118"/>
      <c r="D713" s="118"/>
      <c r="E713" s="118"/>
      <c r="F713" s="118"/>
      <c r="G713" s="118"/>
      <c r="H713" s="118"/>
      <c r="I713" s="118"/>
      <c r="J713" s="118"/>
      <c r="K713" s="118"/>
      <c r="L713" s="118"/>
      <c r="M713" s="118"/>
      <c r="N713" s="118"/>
      <c r="O713" s="131">
        <f t="shared" si="315"/>
        <v>0</v>
      </c>
      <c r="P713" s="188"/>
      <c r="Q713" s="188"/>
      <c r="R713" s="188"/>
      <c r="S713" s="188"/>
      <c r="T713" s="188"/>
      <c r="U713" s="188"/>
      <c r="V713" s="188"/>
      <c r="W713" s="188"/>
      <c r="X713" s="188"/>
      <c r="Y713" s="188"/>
      <c r="Z713" s="188"/>
      <c r="AA713" s="188"/>
      <c r="AB713" s="188"/>
      <c r="AC713" s="188"/>
      <c r="AD713" s="188"/>
      <c r="AE713" s="188"/>
      <c r="AF713" s="188"/>
      <c r="AG713" s="188"/>
      <c r="AH713" s="188"/>
      <c r="AI713" s="188"/>
      <c r="AJ713" s="188"/>
      <c r="AK713" s="188"/>
      <c r="AL713" s="188"/>
      <c r="AM713" s="188"/>
      <c r="AN713" s="188"/>
      <c r="AO713" s="188"/>
      <c r="AP713" s="188"/>
      <c r="AQ713" s="188"/>
      <c r="AR713" s="188"/>
      <c r="AS713" s="188"/>
      <c r="AT713" s="188"/>
      <c r="AU713" s="188"/>
      <c r="AV713" s="188"/>
      <c r="AW713" s="188"/>
      <c r="AX713" s="188"/>
      <c r="AY713" s="188"/>
      <c r="AZ713" s="188"/>
      <c r="BA713" s="188"/>
      <c r="BB713" s="188"/>
      <c r="BC713" s="188"/>
      <c r="BD713" s="188"/>
      <c r="BE713" s="188"/>
      <c r="BF713" s="188"/>
      <c r="BG713" s="188"/>
      <c r="BH713" s="188"/>
      <c r="BI713" s="188"/>
      <c r="BJ713" s="188"/>
      <c r="BK713" s="188"/>
      <c r="BL713" s="188"/>
      <c r="BM713" s="188"/>
      <c r="BN713" s="188"/>
      <c r="BO713" s="188"/>
      <c r="BP713" s="188"/>
      <c r="BQ713" s="188"/>
      <c r="BR713" s="188"/>
      <c r="BS713" s="188"/>
      <c r="BT713" s="188"/>
      <c r="BU713" s="188"/>
      <c r="BV713" s="188"/>
    </row>
    <row r="714" spans="1:74" s="189" customFormat="1" ht="25.5" x14ac:dyDescent="0.2">
      <c r="A714" s="205" t="s">
        <v>3104</v>
      </c>
      <c r="B714" s="206" t="s">
        <v>3105</v>
      </c>
      <c r="C714" s="118"/>
      <c r="D714" s="118"/>
      <c r="E714" s="118"/>
      <c r="F714" s="118"/>
      <c r="G714" s="118"/>
      <c r="H714" s="118"/>
      <c r="I714" s="118"/>
      <c r="J714" s="118"/>
      <c r="K714" s="118"/>
      <c r="L714" s="118"/>
      <c r="M714" s="118"/>
      <c r="N714" s="118"/>
      <c r="O714" s="131">
        <f t="shared" si="315"/>
        <v>0</v>
      </c>
      <c r="P714" s="188"/>
      <c r="Q714" s="188"/>
      <c r="R714" s="188"/>
      <c r="S714" s="188"/>
      <c r="T714" s="188"/>
      <c r="U714" s="188"/>
      <c r="V714" s="188"/>
      <c r="W714" s="188"/>
      <c r="X714" s="188"/>
      <c r="Y714" s="188"/>
      <c r="Z714" s="188"/>
      <c r="AA714" s="188"/>
      <c r="AB714" s="188"/>
      <c r="AC714" s="188"/>
      <c r="AD714" s="188"/>
      <c r="AE714" s="188"/>
      <c r="AF714" s="188"/>
      <c r="AG714" s="188"/>
      <c r="AH714" s="188"/>
      <c r="AI714" s="188"/>
      <c r="AJ714" s="188"/>
      <c r="AK714" s="188"/>
      <c r="AL714" s="188"/>
      <c r="AM714" s="188"/>
      <c r="AN714" s="188"/>
      <c r="AO714" s="188"/>
      <c r="AP714" s="188"/>
      <c r="AQ714" s="188"/>
      <c r="AR714" s="188"/>
      <c r="AS714" s="188"/>
      <c r="AT714" s="188"/>
      <c r="AU714" s="188"/>
      <c r="AV714" s="188"/>
      <c r="AW714" s="188"/>
      <c r="AX714" s="188"/>
      <c r="AY714" s="188"/>
      <c r="AZ714" s="188"/>
      <c r="BA714" s="188"/>
      <c r="BB714" s="188"/>
      <c r="BC714" s="188"/>
      <c r="BD714" s="188"/>
      <c r="BE714" s="188"/>
      <c r="BF714" s="188"/>
      <c r="BG714" s="188"/>
      <c r="BH714" s="188"/>
      <c r="BI714" s="188"/>
      <c r="BJ714" s="188"/>
      <c r="BK714" s="188"/>
      <c r="BL714" s="188"/>
      <c r="BM714" s="188"/>
      <c r="BN714" s="188"/>
      <c r="BO714" s="188"/>
      <c r="BP714" s="188"/>
      <c r="BQ714" s="188"/>
      <c r="BR714" s="188"/>
      <c r="BS714" s="188"/>
      <c r="BT714" s="188"/>
      <c r="BU714" s="188"/>
      <c r="BV714" s="188"/>
    </row>
    <row r="715" spans="1:74" s="189" customFormat="1" ht="25.5" x14ac:dyDescent="0.2">
      <c r="A715" s="205" t="s">
        <v>3106</v>
      </c>
      <c r="B715" s="206" t="s">
        <v>3107</v>
      </c>
      <c r="C715" s="118"/>
      <c r="D715" s="118"/>
      <c r="E715" s="118"/>
      <c r="F715" s="118"/>
      <c r="G715" s="118"/>
      <c r="H715" s="118"/>
      <c r="I715" s="118"/>
      <c r="J715" s="118"/>
      <c r="K715" s="118"/>
      <c r="L715" s="118"/>
      <c r="M715" s="118"/>
      <c r="N715" s="118"/>
      <c r="O715" s="131">
        <f t="shared" si="315"/>
        <v>0</v>
      </c>
      <c r="P715" s="188"/>
      <c r="Q715" s="188"/>
      <c r="R715" s="188"/>
      <c r="S715" s="188"/>
      <c r="T715" s="188"/>
      <c r="U715" s="188"/>
      <c r="V715" s="188"/>
      <c r="W715" s="188"/>
      <c r="X715" s="188"/>
      <c r="Y715" s="188"/>
      <c r="Z715" s="188"/>
      <c r="AA715" s="188"/>
      <c r="AB715" s="188"/>
      <c r="AC715" s="188"/>
      <c r="AD715" s="188"/>
      <c r="AE715" s="188"/>
      <c r="AF715" s="188"/>
      <c r="AG715" s="188"/>
      <c r="AH715" s="188"/>
      <c r="AI715" s="188"/>
      <c r="AJ715" s="188"/>
      <c r="AK715" s="188"/>
      <c r="AL715" s="188"/>
      <c r="AM715" s="188"/>
      <c r="AN715" s="188"/>
      <c r="AO715" s="188"/>
      <c r="AP715" s="188"/>
      <c r="AQ715" s="188"/>
      <c r="AR715" s="188"/>
      <c r="AS715" s="188"/>
      <c r="AT715" s="188"/>
      <c r="AU715" s="188"/>
      <c r="AV715" s="188"/>
      <c r="AW715" s="188"/>
      <c r="AX715" s="188"/>
      <c r="AY715" s="188"/>
      <c r="AZ715" s="188"/>
      <c r="BA715" s="188"/>
      <c r="BB715" s="188"/>
      <c r="BC715" s="188"/>
      <c r="BD715" s="188"/>
      <c r="BE715" s="188"/>
      <c r="BF715" s="188"/>
      <c r="BG715" s="188"/>
      <c r="BH715" s="188"/>
      <c r="BI715" s="188"/>
      <c r="BJ715" s="188"/>
      <c r="BK715" s="188"/>
      <c r="BL715" s="188"/>
      <c r="BM715" s="188"/>
      <c r="BN715" s="188"/>
      <c r="BO715" s="188"/>
      <c r="BP715" s="188"/>
      <c r="BQ715" s="188"/>
      <c r="BR715" s="188"/>
      <c r="BS715" s="188"/>
      <c r="BT715" s="188"/>
      <c r="BU715" s="188"/>
      <c r="BV715" s="188"/>
    </row>
    <row r="716" spans="1:74" s="189" customFormat="1" ht="25.5" x14ac:dyDescent="0.2">
      <c r="A716" s="205" t="s">
        <v>3108</v>
      </c>
      <c r="B716" s="206" t="s">
        <v>3109</v>
      </c>
      <c r="C716" s="118"/>
      <c r="D716" s="118"/>
      <c r="E716" s="118"/>
      <c r="F716" s="118"/>
      <c r="G716" s="118"/>
      <c r="H716" s="118"/>
      <c r="I716" s="118"/>
      <c r="J716" s="118"/>
      <c r="K716" s="118"/>
      <c r="L716" s="118"/>
      <c r="M716" s="118"/>
      <c r="N716" s="118"/>
      <c r="O716" s="131">
        <f t="shared" si="315"/>
        <v>0</v>
      </c>
      <c r="P716" s="188"/>
      <c r="Q716" s="188"/>
      <c r="R716" s="188"/>
      <c r="S716" s="188"/>
      <c r="T716" s="188"/>
      <c r="U716" s="188"/>
      <c r="V716" s="188"/>
      <c r="W716" s="188"/>
      <c r="X716" s="188"/>
      <c r="Y716" s="188"/>
      <c r="Z716" s="188"/>
      <c r="AA716" s="188"/>
      <c r="AB716" s="188"/>
      <c r="AC716" s="188"/>
      <c r="AD716" s="188"/>
      <c r="AE716" s="188"/>
      <c r="AF716" s="188"/>
      <c r="AG716" s="188"/>
      <c r="AH716" s="188"/>
      <c r="AI716" s="188"/>
      <c r="AJ716" s="188"/>
      <c r="AK716" s="188"/>
      <c r="AL716" s="188"/>
      <c r="AM716" s="188"/>
      <c r="AN716" s="188"/>
      <c r="AO716" s="188"/>
      <c r="AP716" s="188"/>
      <c r="AQ716" s="188"/>
      <c r="AR716" s="188"/>
      <c r="AS716" s="188"/>
      <c r="AT716" s="188"/>
      <c r="AU716" s="188"/>
      <c r="AV716" s="188"/>
      <c r="AW716" s="188"/>
      <c r="AX716" s="188"/>
      <c r="AY716" s="188"/>
      <c r="AZ716" s="188"/>
      <c r="BA716" s="188"/>
      <c r="BB716" s="188"/>
      <c r="BC716" s="188"/>
      <c r="BD716" s="188"/>
      <c r="BE716" s="188"/>
      <c r="BF716" s="188"/>
      <c r="BG716" s="188"/>
      <c r="BH716" s="188"/>
      <c r="BI716" s="188"/>
      <c r="BJ716" s="188"/>
      <c r="BK716" s="188"/>
      <c r="BL716" s="188"/>
      <c r="BM716" s="188"/>
      <c r="BN716" s="188"/>
      <c r="BO716" s="188"/>
      <c r="BP716" s="188"/>
      <c r="BQ716" s="188"/>
      <c r="BR716" s="188"/>
      <c r="BS716" s="188"/>
      <c r="BT716" s="188"/>
      <c r="BU716" s="188"/>
      <c r="BV716" s="188"/>
    </row>
    <row r="717" spans="1:74" s="189" customFormat="1" ht="25.5" x14ac:dyDescent="0.2">
      <c r="A717" s="205" t="s">
        <v>3110</v>
      </c>
      <c r="B717" s="206" t="s">
        <v>3111</v>
      </c>
      <c r="C717" s="118"/>
      <c r="D717" s="118"/>
      <c r="E717" s="118"/>
      <c r="F717" s="118"/>
      <c r="G717" s="118"/>
      <c r="H717" s="118"/>
      <c r="I717" s="118"/>
      <c r="J717" s="118"/>
      <c r="K717" s="118"/>
      <c r="L717" s="118"/>
      <c r="M717" s="118"/>
      <c r="N717" s="118"/>
      <c r="O717" s="131">
        <f t="shared" si="315"/>
        <v>0</v>
      </c>
      <c r="P717" s="188"/>
      <c r="Q717" s="188"/>
      <c r="R717" s="188"/>
      <c r="S717" s="188"/>
      <c r="T717" s="188"/>
      <c r="U717" s="188"/>
      <c r="V717" s="188"/>
      <c r="W717" s="188"/>
      <c r="X717" s="188"/>
      <c r="Y717" s="188"/>
      <c r="Z717" s="188"/>
      <c r="AA717" s="188"/>
      <c r="AB717" s="188"/>
      <c r="AC717" s="188"/>
      <c r="AD717" s="188"/>
      <c r="AE717" s="188"/>
      <c r="AF717" s="188"/>
      <c r="AG717" s="188"/>
      <c r="AH717" s="188"/>
      <c r="AI717" s="188"/>
      <c r="AJ717" s="188"/>
      <c r="AK717" s="188"/>
      <c r="AL717" s="188"/>
      <c r="AM717" s="188"/>
      <c r="AN717" s="188"/>
      <c r="AO717" s="188"/>
      <c r="AP717" s="188"/>
      <c r="AQ717" s="188"/>
      <c r="AR717" s="188"/>
      <c r="AS717" s="188"/>
      <c r="AT717" s="188"/>
      <c r="AU717" s="188"/>
      <c r="AV717" s="188"/>
      <c r="AW717" s="188"/>
      <c r="AX717" s="188"/>
      <c r="AY717" s="188"/>
      <c r="AZ717" s="188"/>
      <c r="BA717" s="188"/>
      <c r="BB717" s="188"/>
      <c r="BC717" s="188"/>
      <c r="BD717" s="188"/>
      <c r="BE717" s="188"/>
      <c r="BF717" s="188"/>
      <c r="BG717" s="188"/>
      <c r="BH717" s="188"/>
      <c r="BI717" s="188"/>
      <c r="BJ717" s="188"/>
      <c r="BK717" s="188"/>
      <c r="BL717" s="188"/>
      <c r="BM717" s="188"/>
      <c r="BN717" s="188"/>
      <c r="BO717" s="188"/>
      <c r="BP717" s="188"/>
      <c r="BQ717" s="188"/>
      <c r="BR717" s="188"/>
      <c r="BS717" s="188"/>
      <c r="BT717" s="188"/>
      <c r="BU717" s="188"/>
      <c r="BV717" s="188"/>
    </row>
    <row r="718" spans="1:74" s="189" customFormat="1" ht="25.5" x14ac:dyDescent="0.2">
      <c r="A718" s="205" t="s">
        <v>3112</v>
      </c>
      <c r="B718" s="206" t="s">
        <v>3113</v>
      </c>
      <c r="C718" s="118"/>
      <c r="D718" s="118"/>
      <c r="E718" s="118"/>
      <c r="F718" s="118"/>
      <c r="G718" s="118"/>
      <c r="H718" s="118"/>
      <c r="I718" s="118"/>
      <c r="J718" s="118"/>
      <c r="K718" s="118"/>
      <c r="L718" s="118"/>
      <c r="M718" s="118"/>
      <c r="N718" s="118"/>
      <c r="O718" s="131">
        <f t="shared" si="315"/>
        <v>0</v>
      </c>
      <c r="P718" s="188"/>
      <c r="Q718" s="188"/>
      <c r="R718" s="188"/>
      <c r="S718" s="188"/>
      <c r="T718" s="188"/>
      <c r="U718" s="188"/>
      <c r="V718" s="188"/>
      <c r="W718" s="188"/>
      <c r="X718" s="188"/>
      <c r="Y718" s="188"/>
      <c r="Z718" s="188"/>
      <c r="AA718" s="188"/>
      <c r="AB718" s="188"/>
      <c r="AC718" s="188"/>
      <c r="AD718" s="188"/>
      <c r="AE718" s="188"/>
      <c r="AF718" s="188"/>
      <c r="AG718" s="188"/>
      <c r="AH718" s="188"/>
      <c r="AI718" s="188"/>
      <c r="AJ718" s="188"/>
      <c r="AK718" s="188"/>
      <c r="AL718" s="188"/>
      <c r="AM718" s="188"/>
      <c r="AN718" s="188"/>
      <c r="AO718" s="188"/>
      <c r="AP718" s="188"/>
      <c r="AQ718" s="188"/>
      <c r="AR718" s="188"/>
      <c r="AS718" s="188"/>
      <c r="AT718" s="188"/>
      <c r="AU718" s="188"/>
      <c r="AV718" s="188"/>
      <c r="AW718" s="188"/>
      <c r="AX718" s="188"/>
      <c r="AY718" s="188"/>
      <c r="AZ718" s="188"/>
      <c r="BA718" s="188"/>
      <c r="BB718" s="188"/>
      <c r="BC718" s="188"/>
      <c r="BD718" s="188"/>
      <c r="BE718" s="188"/>
      <c r="BF718" s="188"/>
      <c r="BG718" s="188"/>
      <c r="BH718" s="188"/>
      <c r="BI718" s="188"/>
      <c r="BJ718" s="188"/>
      <c r="BK718" s="188"/>
      <c r="BL718" s="188"/>
      <c r="BM718" s="188"/>
      <c r="BN718" s="188"/>
      <c r="BO718" s="188"/>
      <c r="BP718" s="188"/>
      <c r="BQ718" s="188"/>
      <c r="BR718" s="188"/>
      <c r="BS718" s="188"/>
      <c r="BT718" s="188"/>
      <c r="BU718" s="188"/>
      <c r="BV718" s="188"/>
    </row>
    <row r="719" spans="1:74" s="189" customFormat="1" ht="25.5" x14ac:dyDescent="0.2">
      <c r="A719" s="205" t="s">
        <v>3114</v>
      </c>
      <c r="B719" s="206" t="s">
        <v>3115</v>
      </c>
      <c r="C719" s="118"/>
      <c r="D719" s="118"/>
      <c r="E719" s="118"/>
      <c r="F719" s="118"/>
      <c r="G719" s="118"/>
      <c r="H719" s="118"/>
      <c r="I719" s="118"/>
      <c r="J719" s="118"/>
      <c r="K719" s="118"/>
      <c r="L719" s="118"/>
      <c r="M719" s="118"/>
      <c r="N719" s="118"/>
      <c r="O719" s="131">
        <f t="shared" si="315"/>
        <v>0</v>
      </c>
      <c r="P719" s="188"/>
      <c r="Q719" s="188"/>
      <c r="R719" s="188"/>
      <c r="S719" s="188"/>
      <c r="T719" s="188"/>
      <c r="U719" s="188"/>
      <c r="V719" s="188"/>
      <c r="W719" s="188"/>
      <c r="X719" s="188"/>
      <c r="Y719" s="188"/>
      <c r="Z719" s="188"/>
      <c r="AA719" s="188"/>
      <c r="AB719" s="188"/>
      <c r="AC719" s="188"/>
      <c r="AD719" s="188"/>
      <c r="AE719" s="188"/>
      <c r="AF719" s="188"/>
      <c r="AG719" s="188"/>
      <c r="AH719" s="188"/>
      <c r="AI719" s="188"/>
      <c r="AJ719" s="188"/>
      <c r="AK719" s="188"/>
      <c r="AL719" s="188"/>
      <c r="AM719" s="188"/>
      <c r="AN719" s="188"/>
      <c r="AO719" s="188"/>
      <c r="AP719" s="188"/>
      <c r="AQ719" s="188"/>
      <c r="AR719" s="188"/>
      <c r="AS719" s="188"/>
      <c r="AT719" s="188"/>
      <c r="AU719" s="188"/>
      <c r="AV719" s="188"/>
      <c r="AW719" s="188"/>
      <c r="AX719" s="188"/>
      <c r="AY719" s="188"/>
      <c r="AZ719" s="188"/>
      <c r="BA719" s="188"/>
      <c r="BB719" s="188"/>
      <c r="BC719" s="188"/>
      <c r="BD719" s="188"/>
      <c r="BE719" s="188"/>
      <c r="BF719" s="188"/>
      <c r="BG719" s="188"/>
      <c r="BH719" s="188"/>
      <c r="BI719" s="188"/>
      <c r="BJ719" s="188"/>
      <c r="BK719" s="188"/>
      <c r="BL719" s="188"/>
      <c r="BM719" s="188"/>
      <c r="BN719" s="188"/>
      <c r="BO719" s="188"/>
      <c r="BP719" s="188"/>
      <c r="BQ719" s="188"/>
      <c r="BR719" s="188"/>
      <c r="BS719" s="188"/>
      <c r="BT719" s="188"/>
      <c r="BU719" s="188"/>
      <c r="BV719" s="188"/>
    </row>
    <row r="720" spans="1:74" s="189" customFormat="1" ht="25.5" x14ac:dyDescent="0.2">
      <c r="A720" s="205" t="s">
        <v>3116</v>
      </c>
      <c r="B720" s="206" t="s">
        <v>3117</v>
      </c>
      <c r="C720" s="118"/>
      <c r="D720" s="118"/>
      <c r="E720" s="118"/>
      <c r="F720" s="118"/>
      <c r="G720" s="118"/>
      <c r="H720" s="118"/>
      <c r="I720" s="118"/>
      <c r="J720" s="118"/>
      <c r="K720" s="118"/>
      <c r="L720" s="118"/>
      <c r="M720" s="118"/>
      <c r="N720" s="118"/>
      <c r="O720" s="131">
        <f t="shared" si="315"/>
        <v>0</v>
      </c>
      <c r="P720" s="188"/>
      <c r="Q720" s="188"/>
      <c r="R720" s="188"/>
      <c r="S720" s="188"/>
      <c r="T720" s="188"/>
      <c r="U720" s="188"/>
      <c r="V720" s="188"/>
      <c r="W720" s="188"/>
      <c r="X720" s="188"/>
      <c r="Y720" s="188"/>
      <c r="Z720" s="188"/>
      <c r="AA720" s="188"/>
      <c r="AB720" s="188"/>
      <c r="AC720" s="188"/>
      <c r="AD720" s="188"/>
      <c r="AE720" s="188"/>
      <c r="AF720" s="188"/>
      <c r="AG720" s="188"/>
      <c r="AH720" s="188"/>
      <c r="AI720" s="188"/>
      <c r="AJ720" s="188"/>
      <c r="AK720" s="188"/>
      <c r="AL720" s="188"/>
      <c r="AM720" s="188"/>
      <c r="AN720" s="188"/>
      <c r="AO720" s="188"/>
      <c r="AP720" s="188"/>
      <c r="AQ720" s="188"/>
      <c r="AR720" s="188"/>
      <c r="AS720" s="188"/>
      <c r="AT720" s="188"/>
      <c r="AU720" s="188"/>
      <c r="AV720" s="188"/>
      <c r="AW720" s="188"/>
      <c r="AX720" s="188"/>
      <c r="AY720" s="188"/>
      <c r="AZ720" s="188"/>
      <c r="BA720" s="188"/>
      <c r="BB720" s="188"/>
      <c r="BC720" s="188"/>
      <c r="BD720" s="188"/>
      <c r="BE720" s="188"/>
      <c r="BF720" s="188"/>
      <c r="BG720" s="188"/>
      <c r="BH720" s="188"/>
      <c r="BI720" s="188"/>
      <c r="BJ720" s="188"/>
      <c r="BK720" s="188"/>
      <c r="BL720" s="188"/>
      <c r="BM720" s="188"/>
      <c r="BN720" s="188"/>
      <c r="BO720" s="188"/>
      <c r="BP720" s="188"/>
      <c r="BQ720" s="188"/>
      <c r="BR720" s="188"/>
      <c r="BS720" s="188"/>
      <c r="BT720" s="188"/>
      <c r="BU720" s="188"/>
      <c r="BV720" s="188"/>
    </row>
    <row r="721" spans="1:74" s="189" customFormat="1" ht="25.5" x14ac:dyDescent="0.2">
      <c r="A721" s="205" t="s">
        <v>3118</v>
      </c>
      <c r="B721" s="206" t="s">
        <v>3119</v>
      </c>
      <c r="C721" s="118"/>
      <c r="D721" s="118"/>
      <c r="E721" s="118"/>
      <c r="F721" s="118"/>
      <c r="G721" s="118"/>
      <c r="H721" s="118"/>
      <c r="I721" s="118"/>
      <c r="J721" s="118"/>
      <c r="K721" s="118"/>
      <c r="L721" s="118"/>
      <c r="M721" s="118"/>
      <c r="N721" s="118"/>
      <c r="O721" s="131">
        <f t="shared" si="315"/>
        <v>0</v>
      </c>
      <c r="P721" s="188"/>
      <c r="Q721" s="188"/>
      <c r="R721" s="188"/>
      <c r="S721" s="188"/>
      <c r="T721" s="188"/>
      <c r="U721" s="188"/>
      <c r="V721" s="188"/>
      <c r="W721" s="188"/>
      <c r="X721" s="188"/>
      <c r="Y721" s="188"/>
      <c r="Z721" s="188"/>
      <c r="AA721" s="188"/>
      <c r="AB721" s="188"/>
      <c r="AC721" s="188"/>
      <c r="AD721" s="188"/>
      <c r="AE721" s="188"/>
      <c r="AF721" s="188"/>
      <c r="AG721" s="188"/>
      <c r="AH721" s="188"/>
      <c r="AI721" s="188"/>
      <c r="AJ721" s="188"/>
      <c r="AK721" s="188"/>
      <c r="AL721" s="188"/>
      <c r="AM721" s="188"/>
      <c r="AN721" s="188"/>
      <c r="AO721" s="188"/>
      <c r="AP721" s="188"/>
      <c r="AQ721" s="188"/>
      <c r="AR721" s="188"/>
      <c r="AS721" s="188"/>
      <c r="AT721" s="188"/>
      <c r="AU721" s="188"/>
      <c r="AV721" s="188"/>
      <c r="AW721" s="188"/>
      <c r="AX721" s="188"/>
      <c r="AY721" s="188"/>
      <c r="AZ721" s="188"/>
      <c r="BA721" s="188"/>
      <c r="BB721" s="188"/>
      <c r="BC721" s="188"/>
      <c r="BD721" s="188"/>
      <c r="BE721" s="188"/>
      <c r="BF721" s="188"/>
      <c r="BG721" s="188"/>
      <c r="BH721" s="188"/>
      <c r="BI721" s="188"/>
      <c r="BJ721" s="188"/>
      <c r="BK721" s="188"/>
      <c r="BL721" s="188"/>
      <c r="BM721" s="188"/>
      <c r="BN721" s="188"/>
      <c r="BO721" s="188"/>
      <c r="BP721" s="188"/>
      <c r="BQ721" s="188"/>
      <c r="BR721" s="188"/>
      <c r="BS721" s="188"/>
      <c r="BT721" s="188"/>
      <c r="BU721" s="188"/>
      <c r="BV721" s="188"/>
    </row>
    <row r="722" spans="1:74" s="189" customFormat="1" ht="25.5" x14ac:dyDescent="0.2">
      <c r="A722" s="205" t="s">
        <v>3120</v>
      </c>
      <c r="B722" s="206" t="s">
        <v>3121</v>
      </c>
      <c r="C722" s="118"/>
      <c r="D722" s="118"/>
      <c r="E722" s="118"/>
      <c r="F722" s="118"/>
      <c r="G722" s="118"/>
      <c r="H722" s="118"/>
      <c r="I722" s="118"/>
      <c r="J722" s="118"/>
      <c r="K722" s="118"/>
      <c r="L722" s="118"/>
      <c r="M722" s="118"/>
      <c r="N722" s="118"/>
      <c r="O722" s="131">
        <f t="shared" si="315"/>
        <v>0</v>
      </c>
      <c r="P722" s="188"/>
      <c r="Q722" s="188"/>
      <c r="R722" s="188"/>
      <c r="S722" s="188"/>
      <c r="T722" s="188"/>
      <c r="U722" s="188"/>
      <c r="V722" s="188"/>
      <c r="W722" s="188"/>
      <c r="X722" s="188"/>
      <c r="Y722" s="188"/>
      <c r="Z722" s="188"/>
      <c r="AA722" s="188"/>
      <c r="AB722" s="188"/>
      <c r="AC722" s="188"/>
      <c r="AD722" s="188"/>
      <c r="AE722" s="188"/>
      <c r="AF722" s="188"/>
      <c r="AG722" s="188"/>
      <c r="AH722" s="188"/>
      <c r="AI722" s="188"/>
      <c r="AJ722" s="188"/>
      <c r="AK722" s="188"/>
      <c r="AL722" s="188"/>
      <c r="AM722" s="188"/>
      <c r="AN722" s="188"/>
      <c r="AO722" s="188"/>
      <c r="AP722" s="188"/>
      <c r="AQ722" s="188"/>
      <c r="AR722" s="188"/>
      <c r="AS722" s="188"/>
      <c r="AT722" s="188"/>
      <c r="AU722" s="188"/>
      <c r="AV722" s="188"/>
      <c r="AW722" s="188"/>
      <c r="AX722" s="188"/>
      <c r="AY722" s="188"/>
      <c r="AZ722" s="188"/>
      <c r="BA722" s="188"/>
      <c r="BB722" s="188"/>
      <c r="BC722" s="188"/>
      <c r="BD722" s="188"/>
      <c r="BE722" s="188"/>
      <c r="BF722" s="188"/>
      <c r="BG722" s="188"/>
      <c r="BH722" s="188"/>
      <c r="BI722" s="188"/>
      <c r="BJ722" s="188"/>
      <c r="BK722" s="188"/>
      <c r="BL722" s="188"/>
      <c r="BM722" s="188"/>
      <c r="BN722" s="188"/>
      <c r="BO722" s="188"/>
      <c r="BP722" s="188"/>
      <c r="BQ722" s="188"/>
      <c r="BR722" s="188"/>
      <c r="BS722" s="188"/>
      <c r="BT722" s="188"/>
      <c r="BU722" s="188"/>
      <c r="BV722" s="188"/>
    </row>
    <row r="723" spans="1:74" s="189" customFormat="1" ht="25.5" x14ac:dyDescent="0.2">
      <c r="A723" s="205" t="s">
        <v>1700</v>
      </c>
      <c r="B723" s="206" t="s">
        <v>1701</v>
      </c>
      <c r="C723" s="118"/>
      <c r="D723" s="118"/>
      <c r="E723" s="118"/>
      <c r="F723" s="118"/>
      <c r="G723" s="118"/>
      <c r="H723" s="118"/>
      <c r="I723" s="118"/>
      <c r="J723" s="118"/>
      <c r="K723" s="118"/>
      <c r="L723" s="118"/>
      <c r="M723" s="118"/>
      <c r="N723" s="118"/>
      <c r="O723" s="131">
        <f t="shared" si="217"/>
        <v>0</v>
      </c>
      <c r="P723" s="188"/>
      <c r="Q723" s="188"/>
      <c r="R723" s="188"/>
      <c r="S723" s="188"/>
      <c r="T723" s="188"/>
      <c r="U723" s="188"/>
      <c r="V723" s="188"/>
      <c r="W723" s="188"/>
      <c r="X723" s="188"/>
      <c r="Y723" s="188"/>
      <c r="Z723" s="188"/>
      <c r="AA723" s="188"/>
      <c r="AB723" s="188"/>
      <c r="AC723" s="188"/>
      <c r="AD723" s="188"/>
      <c r="AE723" s="188"/>
      <c r="AF723" s="188"/>
      <c r="AG723" s="188"/>
      <c r="AH723" s="188"/>
      <c r="AI723" s="188"/>
      <c r="AJ723" s="188"/>
      <c r="AK723" s="188"/>
      <c r="AL723" s="188"/>
      <c r="AM723" s="188"/>
      <c r="AN723" s="188"/>
      <c r="AO723" s="188"/>
      <c r="AP723" s="188"/>
      <c r="AQ723" s="188"/>
      <c r="AR723" s="188"/>
      <c r="AS723" s="188"/>
      <c r="AT723" s="188"/>
      <c r="AU723" s="188"/>
      <c r="AV723" s="188"/>
      <c r="AW723" s="188"/>
      <c r="AX723" s="188"/>
      <c r="AY723" s="188"/>
      <c r="AZ723" s="188"/>
      <c r="BA723" s="188"/>
      <c r="BB723" s="188"/>
      <c r="BC723" s="188"/>
      <c r="BD723" s="188"/>
      <c r="BE723" s="188"/>
      <c r="BF723" s="188"/>
      <c r="BG723" s="188"/>
      <c r="BH723" s="188"/>
      <c r="BI723" s="188"/>
      <c r="BJ723" s="188"/>
      <c r="BK723" s="188"/>
      <c r="BL723" s="188"/>
      <c r="BM723" s="188"/>
      <c r="BN723" s="188"/>
      <c r="BO723" s="188"/>
      <c r="BP723" s="188"/>
      <c r="BQ723" s="188"/>
      <c r="BR723" s="188"/>
      <c r="BS723" s="188"/>
      <c r="BT723" s="188"/>
      <c r="BU723" s="188"/>
      <c r="BV723" s="188"/>
    </row>
    <row r="724" spans="1:74" s="189" customFormat="1" ht="25.5" x14ac:dyDescent="0.2">
      <c r="A724" s="205" t="s">
        <v>1702</v>
      </c>
      <c r="B724" s="206" t="s">
        <v>1703</v>
      </c>
      <c r="C724" s="118"/>
      <c r="D724" s="118"/>
      <c r="E724" s="118"/>
      <c r="F724" s="118"/>
      <c r="G724" s="118"/>
      <c r="H724" s="118"/>
      <c r="I724" s="118"/>
      <c r="J724" s="118"/>
      <c r="K724" s="118"/>
      <c r="L724" s="118"/>
      <c r="M724" s="118"/>
      <c r="N724" s="118"/>
      <c r="O724" s="131">
        <f t="shared" si="217"/>
        <v>0</v>
      </c>
      <c r="P724" s="188"/>
      <c r="Q724" s="188"/>
      <c r="R724" s="188"/>
      <c r="S724" s="188"/>
      <c r="T724" s="188"/>
      <c r="U724" s="188"/>
      <c r="V724" s="188"/>
      <c r="W724" s="188"/>
      <c r="X724" s="188"/>
      <c r="Y724" s="188"/>
      <c r="Z724" s="188"/>
      <c r="AA724" s="188"/>
      <c r="AB724" s="188"/>
      <c r="AC724" s="188"/>
      <c r="AD724" s="188"/>
      <c r="AE724" s="188"/>
      <c r="AF724" s="188"/>
      <c r="AG724" s="188"/>
      <c r="AH724" s="188"/>
      <c r="AI724" s="188"/>
      <c r="AJ724" s="188"/>
      <c r="AK724" s="188"/>
      <c r="AL724" s="188"/>
      <c r="AM724" s="188"/>
      <c r="AN724" s="188"/>
      <c r="AO724" s="188"/>
      <c r="AP724" s="188"/>
      <c r="AQ724" s="188"/>
      <c r="AR724" s="188"/>
      <c r="AS724" s="188"/>
      <c r="AT724" s="188"/>
      <c r="AU724" s="188"/>
      <c r="AV724" s="188"/>
      <c r="AW724" s="188"/>
      <c r="AX724" s="188"/>
      <c r="AY724" s="188"/>
      <c r="AZ724" s="188"/>
      <c r="BA724" s="188"/>
      <c r="BB724" s="188"/>
      <c r="BC724" s="188"/>
      <c r="BD724" s="188"/>
      <c r="BE724" s="188"/>
      <c r="BF724" s="188"/>
      <c r="BG724" s="188"/>
      <c r="BH724" s="188"/>
      <c r="BI724" s="188"/>
      <c r="BJ724" s="188"/>
      <c r="BK724" s="188"/>
      <c r="BL724" s="188"/>
      <c r="BM724" s="188"/>
      <c r="BN724" s="188"/>
      <c r="BO724" s="188"/>
      <c r="BP724" s="188"/>
      <c r="BQ724" s="188"/>
      <c r="BR724" s="188"/>
      <c r="BS724" s="188"/>
      <c r="BT724" s="188"/>
      <c r="BU724" s="188"/>
      <c r="BV724" s="188"/>
    </row>
    <row r="725" spans="1:74" s="189" customFormat="1" ht="25.5" x14ac:dyDescent="0.2">
      <c r="A725" s="205" t="s">
        <v>1702</v>
      </c>
      <c r="B725" s="206" t="s">
        <v>1703</v>
      </c>
      <c r="C725" s="118"/>
      <c r="D725" s="118"/>
      <c r="E725" s="118"/>
      <c r="F725" s="118"/>
      <c r="G725" s="118"/>
      <c r="H725" s="118"/>
      <c r="I725" s="118"/>
      <c r="J725" s="118"/>
      <c r="K725" s="118"/>
      <c r="L725" s="118"/>
      <c r="M725" s="118"/>
      <c r="N725" s="118"/>
      <c r="O725" s="131">
        <f t="shared" si="217"/>
        <v>0</v>
      </c>
      <c r="P725" s="188"/>
      <c r="Q725" s="188"/>
      <c r="R725" s="188"/>
      <c r="S725" s="188"/>
      <c r="T725" s="188"/>
      <c r="U725" s="188"/>
      <c r="V725" s="188"/>
      <c r="W725" s="188"/>
      <c r="X725" s="188"/>
      <c r="Y725" s="188"/>
      <c r="Z725" s="188"/>
      <c r="AA725" s="188"/>
      <c r="AB725" s="188"/>
      <c r="AC725" s="188"/>
      <c r="AD725" s="188"/>
      <c r="AE725" s="188"/>
      <c r="AF725" s="188"/>
      <c r="AG725" s="188"/>
      <c r="AH725" s="188"/>
      <c r="AI725" s="188"/>
      <c r="AJ725" s="188"/>
      <c r="AK725" s="188"/>
      <c r="AL725" s="188"/>
      <c r="AM725" s="188"/>
      <c r="AN725" s="188"/>
      <c r="AO725" s="188"/>
      <c r="AP725" s="188"/>
      <c r="AQ725" s="188"/>
      <c r="AR725" s="188"/>
      <c r="AS725" s="188"/>
      <c r="AT725" s="188"/>
      <c r="AU725" s="188"/>
      <c r="AV725" s="188"/>
      <c r="AW725" s="188"/>
      <c r="AX725" s="188"/>
      <c r="AY725" s="188"/>
      <c r="AZ725" s="188"/>
      <c r="BA725" s="188"/>
      <c r="BB725" s="188"/>
      <c r="BC725" s="188"/>
      <c r="BD725" s="188"/>
      <c r="BE725" s="188"/>
      <c r="BF725" s="188"/>
      <c r="BG725" s="188"/>
      <c r="BH725" s="188"/>
      <c r="BI725" s="188"/>
      <c r="BJ725" s="188"/>
      <c r="BK725" s="188"/>
      <c r="BL725" s="188"/>
      <c r="BM725" s="188"/>
      <c r="BN725" s="188"/>
      <c r="BO725" s="188"/>
      <c r="BP725" s="188"/>
      <c r="BQ725" s="188"/>
      <c r="BR725" s="188"/>
      <c r="BS725" s="188"/>
      <c r="BT725" s="188"/>
      <c r="BU725" s="188"/>
      <c r="BV725" s="188"/>
    </row>
    <row r="726" spans="1:74" s="189" customFormat="1" ht="25.5" x14ac:dyDescent="0.2">
      <c r="A726" s="205" t="s">
        <v>1704</v>
      </c>
      <c r="B726" s="206" t="s">
        <v>1705</v>
      </c>
      <c r="C726" s="118"/>
      <c r="D726" s="118"/>
      <c r="E726" s="118"/>
      <c r="F726" s="118"/>
      <c r="G726" s="118"/>
      <c r="H726" s="118"/>
      <c r="I726" s="118"/>
      <c r="J726" s="118"/>
      <c r="K726" s="118"/>
      <c r="L726" s="118"/>
      <c r="M726" s="118"/>
      <c r="N726" s="118"/>
      <c r="O726" s="131">
        <f t="shared" ref="O726" si="316">SUM(C726:N726)</f>
        <v>0</v>
      </c>
      <c r="P726" s="188"/>
      <c r="Q726" s="188"/>
      <c r="R726" s="188"/>
      <c r="S726" s="188"/>
      <c r="T726" s="188"/>
      <c r="U726" s="188"/>
      <c r="V726" s="188"/>
      <c r="W726" s="188"/>
      <c r="X726" s="188"/>
      <c r="Y726" s="188"/>
      <c r="Z726" s="188"/>
      <c r="AA726" s="188"/>
      <c r="AB726" s="188"/>
      <c r="AC726" s="188"/>
      <c r="AD726" s="188"/>
      <c r="AE726" s="188"/>
      <c r="AF726" s="188"/>
      <c r="AG726" s="188"/>
      <c r="AH726" s="188"/>
      <c r="AI726" s="188"/>
      <c r="AJ726" s="188"/>
      <c r="AK726" s="188"/>
      <c r="AL726" s="188"/>
      <c r="AM726" s="188"/>
      <c r="AN726" s="188"/>
      <c r="AO726" s="188"/>
      <c r="AP726" s="188"/>
      <c r="AQ726" s="188"/>
      <c r="AR726" s="188"/>
      <c r="AS726" s="188"/>
      <c r="AT726" s="188"/>
      <c r="AU726" s="188"/>
      <c r="AV726" s="188"/>
      <c r="AW726" s="188"/>
      <c r="AX726" s="188"/>
      <c r="AY726" s="188"/>
      <c r="AZ726" s="188"/>
      <c r="BA726" s="188"/>
      <c r="BB726" s="188"/>
      <c r="BC726" s="188"/>
      <c r="BD726" s="188"/>
      <c r="BE726" s="188"/>
      <c r="BF726" s="188"/>
      <c r="BG726" s="188"/>
      <c r="BH726" s="188"/>
      <c r="BI726" s="188"/>
      <c r="BJ726" s="188"/>
      <c r="BK726" s="188"/>
      <c r="BL726" s="188"/>
      <c r="BM726" s="188"/>
      <c r="BN726" s="188"/>
      <c r="BO726" s="188"/>
      <c r="BP726" s="188"/>
      <c r="BQ726" s="188"/>
      <c r="BR726" s="188"/>
      <c r="BS726" s="188"/>
      <c r="BT726" s="188"/>
      <c r="BU726" s="188"/>
      <c r="BV726" s="188"/>
    </row>
    <row r="727" spans="1:74" s="189" customFormat="1" ht="25.5" x14ac:dyDescent="0.2">
      <c r="A727" s="205" t="s">
        <v>1706</v>
      </c>
      <c r="B727" s="206" t="s">
        <v>1707</v>
      </c>
      <c r="C727" s="118"/>
      <c r="D727" s="118"/>
      <c r="E727" s="118"/>
      <c r="F727" s="118"/>
      <c r="G727" s="118"/>
      <c r="H727" s="118"/>
      <c r="I727" s="118"/>
      <c r="J727" s="118"/>
      <c r="K727" s="118"/>
      <c r="L727" s="118"/>
      <c r="M727" s="118"/>
      <c r="N727" s="118"/>
      <c r="O727" s="131">
        <f t="shared" ref="O727:O739" si="317">SUM(C727:N727)</f>
        <v>0</v>
      </c>
      <c r="P727" s="188"/>
      <c r="Q727" s="188"/>
      <c r="R727" s="188"/>
      <c r="S727" s="188"/>
      <c r="T727" s="188"/>
      <c r="U727" s="188"/>
      <c r="V727" s="188"/>
      <c r="W727" s="188"/>
      <c r="X727" s="188"/>
      <c r="Y727" s="188"/>
      <c r="Z727" s="188"/>
      <c r="AA727" s="188"/>
      <c r="AB727" s="188"/>
      <c r="AC727" s="188"/>
      <c r="AD727" s="188"/>
      <c r="AE727" s="188"/>
      <c r="AF727" s="188"/>
      <c r="AG727" s="188"/>
      <c r="AH727" s="188"/>
      <c r="AI727" s="188"/>
      <c r="AJ727" s="188"/>
      <c r="AK727" s="188"/>
      <c r="AL727" s="188"/>
      <c r="AM727" s="188"/>
      <c r="AN727" s="188"/>
      <c r="AO727" s="188"/>
      <c r="AP727" s="188"/>
      <c r="AQ727" s="188"/>
      <c r="AR727" s="188"/>
      <c r="AS727" s="188"/>
      <c r="AT727" s="188"/>
      <c r="AU727" s="188"/>
      <c r="AV727" s="188"/>
      <c r="AW727" s="188"/>
      <c r="AX727" s="188"/>
      <c r="AY727" s="188"/>
      <c r="AZ727" s="188"/>
      <c r="BA727" s="188"/>
      <c r="BB727" s="188"/>
      <c r="BC727" s="188"/>
      <c r="BD727" s="188"/>
      <c r="BE727" s="188"/>
      <c r="BF727" s="188"/>
      <c r="BG727" s="188"/>
      <c r="BH727" s="188"/>
      <c r="BI727" s="188"/>
      <c r="BJ727" s="188"/>
      <c r="BK727" s="188"/>
      <c r="BL727" s="188"/>
      <c r="BM727" s="188"/>
      <c r="BN727" s="188"/>
      <c r="BO727" s="188"/>
      <c r="BP727" s="188"/>
      <c r="BQ727" s="188"/>
      <c r="BR727" s="188"/>
      <c r="BS727" s="188"/>
      <c r="BT727" s="188"/>
      <c r="BU727" s="188"/>
      <c r="BV727" s="188"/>
    </row>
    <row r="728" spans="1:74" s="189" customFormat="1" ht="25.5" x14ac:dyDescent="0.2">
      <c r="A728" s="205" t="s">
        <v>1708</v>
      </c>
      <c r="B728" s="206" t="s">
        <v>1709</v>
      </c>
      <c r="C728" s="118"/>
      <c r="D728" s="118"/>
      <c r="E728" s="118"/>
      <c r="F728" s="118"/>
      <c r="G728" s="118"/>
      <c r="H728" s="118"/>
      <c r="I728" s="118"/>
      <c r="J728" s="118"/>
      <c r="K728" s="118"/>
      <c r="L728" s="118"/>
      <c r="M728" s="118"/>
      <c r="N728" s="118"/>
      <c r="O728" s="131">
        <f t="shared" si="317"/>
        <v>0</v>
      </c>
      <c r="P728" s="188"/>
      <c r="Q728" s="188"/>
      <c r="R728" s="188"/>
      <c r="S728" s="188"/>
      <c r="T728" s="188"/>
      <c r="U728" s="188"/>
      <c r="V728" s="188"/>
      <c r="W728" s="188"/>
      <c r="X728" s="188"/>
      <c r="Y728" s="188"/>
      <c r="Z728" s="188"/>
      <c r="AA728" s="188"/>
      <c r="AB728" s="188"/>
      <c r="AC728" s="188"/>
      <c r="AD728" s="188"/>
      <c r="AE728" s="188"/>
      <c r="AF728" s="188"/>
      <c r="AG728" s="188"/>
      <c r="AH728" s="188"/>
      <c r="AI728" s="188"/>
      <c r="AJ728" s="188"/>
      <c r="AK728" s="188"/>
      <c r="AL728" s="188"/>
      <c r="AM728" s="188"/>
      <c r="AN728" s="188"/>
      <c r="AO728" s="188"/>
      <c r="AP728" s="188"/>
      <c r="AQ728" s="188"/>
      <c r="AR728" s="188"/>
      <c r="AS728" s="188"/>
      <c r="AT728" s="188"/>
      <c r="AU728" s="188"/>
      <c r="AV728" s="188"/>
      <c r="AW728" s="188"/>
      <c r="AX728" s="188"/>
      <c r="AY728" s="188"/>
      <c r="AZ728" s="188"/>
      <c r="BA728" s="188"/>
      <c r="BB728" s="188"/>
      <c r="BC728" s="188"/>
      <c r="BD728" s="188"/>
      <c r="BE728" s="188"/>
      <c r="BF728" s="188"/>
      <c r="BG728" s="188"/>
      <c r="BH728" s="188"/>
      <c r="BI728" s="188"/>
      <c r="BJ728" s="188"/>
      <c r="BK728" s="188"/>
      <c r="BL728" s="188"/>
      <c r="BM728" s="188"/>
      <c r="BN728" s="188"/>
      <c r="BO728" s="188"/>
      <c r="BP728" s="188"/>
      <c r="BQ728" s="188"/>
      <c r="BR728" s="188"/>
      <c r="BS728" s="188"/>
      <c r="BT728" s="188"/>
      <c r="BU728" s="188"/>
      <c r="BV728" s="188"/>
    </row>
    <row r="729" spans="1:74" s="189" customFormat="1" ht="25.5" x14ac:dyDescent="0.2">
      <c r="A729" s="205" t="s">
        <v>1710</v>
      </c>
      <c r="B729" s="206" t="s">
        <v>1711</v>
      </c>
      <c r="C729" s="118"/>
      <c r="D729" s="118"/>
      <c r="E729" s="118"/>
      <c r="F729" s="118"/>
      <c r="G729" s="118"/>
      <c r="H729" s="118"/>
      <c r="I729" s="118"/>
      <c r="J729" s="118"/>
      <c r="K729" s="118"/>
      <c r="L729" s="118"/>
      <c r="M729" s="118"/>
      <c r="N729" s="118"/>
      <c r="O729" s="131">
        <f t="shared" si="317"/>
        <v>0</v>
      </c>
      <c r="P729" s="188"/>
      <c r="Q729" s="188"/>
      <c r="R729" s="188"/>
      <c r="S729" s="188"/>
      <c r="T729" s="188"/>
      <c r="U729" s="188"/>
      <c r="V729" s="188"/>
      <c r="W729" s="188"/>
      <c r="X729" s="188"/>
      <c r="Y729" s="188"/>
      <c r="Z729" s="188"/>
      <c r="AA729" s="188"/>
      <c r="AB729" s="188"/>
      <c r="AC729" s="188"/>
      <c r="AD729" s="188"/>
      <c r="AE729" s="188"/>
      <c r="AF729" s="188"/>
      <c r="AG729" s="188"/>
      <c r="AH729" s="188"/>
      <c r="AI729" s="188"/>
      <c r="AJ729" s="188"/>
      <c r="AK729" s="188"/>
      <c r="AL729" s="188"/>
      <c r="AM729" s="188"/>
      <c r="AN729" s="188"/>
      <c r="AO729" s="188"/>
      <c r="AP729" s="188"/>
      <c r="AQ729" s="188"/>
      <c r="AR729" s="188"/>
      <c r="AS729" s="188"/>
      <c r="AT729" s="188"/>
      <c r="AU729" s="188"/>
      <c r="AV729" s="188"/>
      <c r="AW729" s="188"/>
      <c r="AX729" s="188"/>
      <c r="AY729" s="188"/>
      <c r="AZ729" s="188"/>
      <c r="BA729" s="188"/>
      <c r="BB729" s="188"/>
      <c r="BC729" s="188"/>
      <c r="BD729" s="188"/>
      <c r="BE729" s="188"/>
      <c r="BF729" s="188"/>
      <c r="BG729" s="188"/>
      <c r="BH729" s="188"/>
      <c r="BI729" s="188"/>
      <c r="BJ729" s="188"/>
      <c r="BK729" s="188"/>
      <c r="BL729" s="188"/>
      <c r="BM729" s="188"/>
      <c r="BN729" s="188"/>
      <c r="BO729" s="188"/>
      <c r="BP729" s="188"/>
      <c r="BQ729" s="188"/>
      <c r="BR729" s="188"/>
      <c r="BS729" s="188"/>
      <c r="BT729" s="188"/>
      <c r="BU729" s="188"/>
      <c r="BV729" s="188"/>
    </row>
    <row r="730" spans="1:74" s="189" customFormat="1" ht="25.5" x14ac:dyDescent="0.2">
      <c r="A730" s="205" t="s">
        <v>2620</v>
      </c>
      <c r="B730" s="206" t="s">
        <v>2621</v>
      </c>
      <c r="C730" s="118"/>
      <c r="D730" s="118"/>
      <c r="E730" s="118"/>
      <c r="F730" s="118"/>
      <c r="G730" s="118"/>
      <c r="H730" s="118"/>
      <c r="I730" s="118"/>
      <c r="J730" s="118"/>
      <c r="K730" s="118"/>
      <c r="L730" s="118"/>
      <c r="M730" s="118"/>
      <c r="N730" s="118"/>
      <c r="O730" s="131">
        <f t="shared" si="317"/>
        <v>0</v>
      </c>
      <c r="P730" s="188"/>
      <c r="Q730" s="188"/>
      <c r="R730" s="188"/>
      <c r="S730" s="188"/>
      <c r="T730" s="188"/>
      <c r="U730" s="188"/>
      <c r="V730" s="188"/>
      <c r="W730" s="188"/>
      <c r="X730" s="188"/>
      <c r="Y730" s="188"/>
      <c r="Z730" s="188"/>
      <c r="AA730" s="188"/>
      <c r="AB730" s="188"/>
      <c r="AC730" s="188"/>
      <c r="AD730" s="188"/>
      <c r="AE730" s="188"/>
      <c r="AF730" s="188"/>
      <c r="AG730" s="188"/>
      <c r="AH730" s="188"/>
      <c r="AI730" s="188"/>
      <c r="AJ730" s="188"/>
      <c r="AK730" s="188"/>
      <c r="AL730" s="188"/>
      <c r="AM730" s="188"/>
      <c r="AN730" s="188"/>
      <c r="AO730" s="188"/>
      <c r="AP730" s="188"/>
      <c r="AQ730" s="188"/>
      <c r="AR730" s="188"/>
      <c r="AS730" s="188"/>
      <c r="AT730" s="188"/>
      <c r="AU730" s="188"/>
      <c r="AV730" s="188"/>
      <c r="AW730" s="188"/>
      <c r="AX730" s="188"/>
      <c r="AY730" s="188"/>
      <c r="AZ730" s="188"/>
      <c r="BA730" s="188"/>
      <c r="BB730" s="188"/>
      <c r="BC730" s="188"/>
      <c r="BD730" s="188"/>
      <c r="BE730" s="188"/>
      <c r="BF730" s="188"/>
      <c r="BG730" s="188"/>
      <c r="BH730" s="188"/>
      <c r="BI730" s="188"/>
      <c r="BJ730" s="188"/>
      <c r="BK730" s="188"/>
      <c r="BL730" s="188"/>
      <c r="BM730" s="188"/>
      <c r="BN730" s="188"/>
      <c r="BO730" s="188"/>
      <c r="BP730" s="188"/>
      <c r="BQ730" s="188"/>
      <c r="BR730" s="188"/>
      <c r="BS730" s="188"/>
      <c r="BT730" s="188"/>
      <c r="BU730" s="188"/>
      <c r="BV730" s="188"/>
    </row>
    <row r="731" spans="1:74" s="189" customFormat="1" ht="25.5" x14ac:dyDescent="0.2">
      <c r="A731" s="205" t="s">
        <v>2622</v>
      </c>
      <c r="B731" s="206" t="s">
        <v>2623</v>
      </c>
      <c r="C731" s="118"/>
      <c r="D731" s="118"/>
      <c r="E731" s="118"/>
      <c r="F731" s="118"/>
      <c r="G731" s="118"/>
      <c r="H731" s="118"/>
      <c r="I731" s="118"/>
      <c r="J731" s="118"/>
      <c r="K731" s="118"/>
      <c r="L731" s="118"/>
      <c r="M731" s="118"/>
      <c r="N731" s="118"/>
      <c r="O731" s="131">
        <f t="shared" si="317"/>
        <v>0</v>
      </c>
      <c r="P731" s="188"/>
      <c r="Q731" s="188"/>
      <c r="R731" s="188"/>
      <c r="S731" s="188"/>
      <c r="T731" s="188"/>
      <c r="U731" s="188"/>
      <c r="V731" s="188"/>
      <c r="W731" s="188"/>
      <c r="X731" s="188"/>
      <c r="Y731" s="188"/>
      <c r="Z731" s="188"/>
      <c r="AA731" s="188"/>
      <c r="AB731" s="188"/>
      <c r="AC731" s="188"/>
      <c r="AD731" s="188"/>
      <c r="AE731" s="188"/>
      <c r="AF731" s="188"/>
      <c r="AG731" s="188"/>
      <c r="AH731" s="188"/>
      <c r="AI731" s="188"/>
      <c r="AJ731" s="188"/>
      <c r="AK731" s="188"/>
      <c r="AL731" s="188"/>
      <c r="AM731" s="188"/>
      <c r="AN731" s="188"/>
      <c r="AO731" s="188"/>
      <c r="AP731" s="188"/>
      <c r="AQ731" s="188"/>
      <c r="AR731" s="188"/>
      <c r="AS731" s="188"/>
      <c r="AT731" s="188"/>
      <c r="AU731" s="188"/>
      <c r="AV731" s="188"/>
      <c r="AW731" s="188"/>
      <c r="AX731" s="188"/>
      <c r="AY731" s="188"/>
      <c r="AZ731" s="188"/>
      <c r="BA731" s="188"/>
      <c r="BB731" s="188"/>
      <c r="BC731" s="188"/>
      <c r="BD731" s="188"/>
      <c r="BE731" s="188"/>
      <c r="BF731" s="188"/>
      <c r="BG731" s="188"/>
      <c r="BH731" s="188"/>
      <c r="BI731" s="188"/>
      <c r="BJ731" s="188"/>
      <c r="BK731" s="188"/>
      <c r="BL731" s="188"/>
      <c r="BM731" s="188"/>
      <c r="BN731" s="188"/>
      <c r="BO731" s="188"/>
      <c r="BP731" s="188"/>
      <c r="BQ731" s="188"/>
      <c r="BR731" s="188"/>
      <c r="BS731" s="188"/>
      <c r="BT731" s="188"/>
      <c r="BU731" s="188"/>
      <c r="BV731" s="188"/>
    </row>
    <row r="732" spans="1:74" s="189" customFormat="1" x14ac:dyDescent="0.2">
      <c r="A732" s="205" t="s">
        <v>2624</v>
      </c>
      <c r="B732" s="206" t="s">
        <v>2625</v>
      </c>
      <c r="C732" s="118"/>
      <c r="D732" s="118"/>
      <c r="E732" s="118"/>
      <c r="F732" s="118"/>
      <c r="G732" s="118"/>
      <c r="H732" s="118"/>
      <c r="I732" s="118"/>
      <c r="J732" s="118"/>
      <c r="K732" s="118"/>
      <c r="L732" s="118"/>
      <c r="M732" s="118"/>
      <c r="N732" s="118"/>
      <c r="O732" s="131">
        <f t="shared" si="317"/>
        <v>0</v>
      </c>
      <c r="P732" s="188"/>
      <c r="Q732" s="188"/>
      <c r="R732" s="188"/>
      <c r="S732" s="188"/>
      <c r="T732" s="188"/>
      <c r="U732" s="188"/>
      <c r="V732" s="188"/>
      <c r="W732" s="188"/>
      <c r="X732" s="188"/>
      <c r="Y732" s="188"/>
      <c r="Z732" s="188"/>
      <c r="AA732" s="188"/>
      <c r="AB732" s="188"/>
      <c r="AC732" s="188"/>
      <c r="AD732" s="188"/>
      <c r="AE732" s="188"/>
      <c r="AF732" s="188"/>
      <c r="AG732" s="188"/>
      <c r="AH732" s="188"/>
      <c r="AI732" s="188"/>
      <c r="AJ732" s="188"/>
      <c r="AK732" s="188"/>
      <c r="AL732" s="188"/>
      <c r="AM732" s="188"/>
      <c r="AN732" s="188"/>
      <c r="AO732" s="188"/>
      <c r="AP732" s="188"/>
      <c r="AQ732" s="188"/>
      <c r="AR732" s="188"/>
      <c r="AS732" s="188"/>
      <c r="AT732" s="188"/>
      <c r="AU732" s="188"/>
      <c r="AV732" s="188"/>
      <c r="AW732" s="188"/>
      <c r="AX732" s="188"/>
      <c r="AY732" s="188"/>
      <c r="AZ732" s="188"/>
      <c r="BA732" s="188"/>
      <c r="BB732" s="188"/>
      <c r="BC732" s="188"/>
      <c r="BD732" s="188"/>
      <c r="BE732" s="188"/>
      <c r="BF732" s="188"/>
      <c r="BG732" s="188"/>
      <c r="BH732" s="188"/>
      <c r="BI732" s="188"/>
      <c r="BJ732" s="188"/>
      <c r="BK732" s="188"/>
      <c r="BL732" s="188"/>
      <c r="BM732" s="188"/>
      <c r="BN732" s="188"/>
      <c r="BO732" s="188"/>
      <c r="BP732" s="188"/>
      <c r="BQ732" s="188"/>
      <c r="BR732" s="188"/>
      <c r="BS732" s="188"/>
      <c r="BT732" s="188"/>
      <c r="BU732" s="188"/>
      <c r="BV732" s="188"/>
    </row>
    <row r="733" spans="1:74" s="189" customFormat="1" x14ac:dyDescent="0.2">
      <c r="A733" s="205" t="s">
        <v>2626</v>
      </c>
      <c r="B733" s="206" t="s">
        <v>2627</v>
      </c>
      <c r="C733" s="118"/>
      <c r="D733" s="118"/>
      <c r="E733" s="118"/>
      <c r="F733" s="118"/>
      <c r="G733" s="118"/>
      <c r="H733" s="118"/>
      <c r="I733" s="118"/>
      <c r="J733" s="118"/>
      <c r="K733" s="118"/>
      <c r="L733" s="118"/>
      <c r="M733" s="118"/>
      <c r="N733" s="118"/>
      <c r="O733" s="131">
        <f t="shared" si="317"/>
        <v>0</v>
      </c>
      <c r="P733" s="188"/>
      <c r="Q733" s="188"/>
      <c r="R733" s="188"/>
      <c r="S733" s="188"/>
      <c r="T733" s="188"/>
      <c r="U733" s="188"/>
      <c r="V733" s="188"/>
      <c r="W733" s="188"/>
      <c r="X733" s="188"/>
      <c r="Y733" s="188"/>
      <c r="Z733" s="188"/>
      <c r="AA733" s="188"/>
      <c r="AB733" s="188"/>
      <c r="AC733" s="188"/>
      <c r="AD733" s="188"/>
      <c r="AE733" s="188"/>
      <c r="AF733" s="188"/>
      <c r="AG733" s="188"/>
      <c r="AH733" s="188"/>
      <c r="AI733" s="188"/>
      <c r="AJ733" s="188"/>
      <c r="AK733" s="188"/>
      <c r="AL733" s="188"/>
      <c r="AM733" s="188"/>
      <c r="AN733" s="188"/>
      <c r="AO733" s="188"/>
      <c r="AP733" s="188"/>
      <c r="AQ733" s="188"/>
      <c r="AR733" s="188"/>
      <c r="AS733" s="188"/>
      <c r="AT733" s="188"/>
      <c r="AU733" s="188"/>
      <c r="AV733" s="188"/>
      <c r="AW733" s="188"/>
      <c r="AX733" s="188"/>
      <c r="AY733" s="188"/>
      <c r="AZ733" s="188"/>
      <c r="BA733" s="188"/>
      <c r="BB733" s="188"/>
      <c r="BC733" s="188"/>
      <c r="BD733" s="188"/>
      <c r="BE733" s="188"/>
      <c r="BF733" s="188"/>
      <c r="BG733" s="188"/>
      <c r="BH733" s="188"/>
      <c r="BI733" s="188"/>
      <c r="BJ733" s="188"/>
      <c r="BK733" s="188"/>
      <c r="BL733" s="188"/>
      <c r="BM733" s="188"/>
      <c r="BN733" s="188"/>
      <c r="BO733" s="188"/>
      <c r="BP733" s="188"/>
      <c r="BQ733" s="188"/>
      <c r="BR733" s="188"/>
      <c r="BS733" s="188"/>
      <c r="BT733" s="188"/>
      <c r="BU733" s="188"/>
      <c r="BV733" s="188"/>
    </row>
    <row r="734" spans="1:74" s="189" customFormat="1" ht="25.5" x14ac:dyDescent="0.2">
      <c r="A734" s="205" t="s">
        <v>2628</v>
      </c>
      <c r="B734" s="206" t="s">
        <v>2629</v>
      </c>
      <c r="C734" s="118"/>
      <c r="D734" s="118"/>
      <c r="E734" s="118"/>
      <c r="F734" s="118"/>
      <c r="G734" s="118"/>
      <c r="H734" s="118"/>
      <c r="I734" s="118"/>
      <c r="J734" s="118"/>
      <c r="K734" s="118"/>
      <c r="L734" s="118"/>
      <c r="M734" s="118"/>
      <c r="N734" s="118"/>
      <c r="O734" s="131">
        <f t="shared" si="317"/>
        <v>0</v>
      </c>
      <c r="P734" s="188"/>
      <c r="Q734" s="188"/>
      <c r="R734" s="188"/>
      <c r="S734" s="188"/>
      <c r="T734" s="188"/>
      <c r="U734" s="188"/>
      <c r="V734" s="188"/>
      <c r="W734" s="188"/>
      <c r="X734" s="188"/>
      <c r="Y734" s="188"/>
      <c r="Z734" s="188"/>
      <c r="AA734" s="188"/>
      <c r="AB734" s="188"/>
      <c r="AC734" s="188"/>
      <c r="AD734" s="188"/>
      <c r="AE734" s="188"/>
      <c r="AF734" s="188"/>
      <c r="AG734" s="188"/>
      <c r="AH734" s="188"/>
      <c r="AI734" s="188"/>
      <c r="AJ734" s="188"/>
      <c r="AK734" s="188"/>
      <c r="AL734" s="188"/>
      <c r="AM734" s="188"/>
      <c r="AN734" s="188"/>
      <c r="AO734" s="188"/>
      <c r="AP734" s="188"/>
      <c r="AQ734" s="188"/>
      <c r="AR734" s="188"/>
      <c r="AS734" s="188"/>
      <c r="AT734" s="188"/>
      <c r="AU734" s="188"/>
      <c r="AV734" s="188"/>
      <c r="AW734" s="188"/>
      <c r="AX734" s="188"/>
      <c r="AY734" s="188"/>
      <c r="AZ734" s="188"/>
      <c r="BA734" s="188"/>
      <c r="BB734" s="188"/>
      <c r="BC734" s="188"/>
      <c r="BD734" s="188"/>
      <c r="BE734" s="188"/>
      <c r="BF734" s="188"/>
      <c r="BG734" s="188"/>
      <c r="BH734" s="188"/>
      <c r="BI734" s="188"/>
      <c r="BJ734" s="188"/>
      <c r="BK734" s="188"/>
      <c r="BL734" s="188"/>
      <c r="BM734" s="188"/>
      <c r="BN734" s="188"/>
      <c r="BO734" s="188"/>
      <c r="BP734" s="188"/>
      <c r="BQ734" s="188"/>
      <c r="BR734" s="188"/>
      <c r="BS734" s="188"/>
      <c r="BT734" s="188"/>
      <c r="BU734" s="188"/>
      <c r="BV734" s="188"/>
    </row>
    <row r="735" spans="1:74" s="189" customFormat="1" ht="25.5" x14ac:dyDescent="0.2">
      <c r="A735" s="205" t="s">
        <v>2630</v>
      </c>
      <c r="B735" s="206" t="s">
        <v>2631</v>
      </c>
      <c r="C735" s="118"/>
      <c r="D735" s="118"/>
      <c r="E735" s="118"/>
      <c r="F735" s="118"/>
      <c r="G735" s="118"/>
      <c r="H735" s="118"/>
      <c r="I735" s="118"/>
      <c r="J735" s="118"/>
      <c r="K735" s="118"/>
      <c r="L735" s="118"/>
      <c r="M735" s="118"/>
      <c r="N735" s="118"/>
      <c r="O735" s="131">
        <f t="shared" si="317"/>
        <v>0</v>
      </c>
      <c r="P735" s="188"/>
      <c r="Q735" s="188"/>
      <c r="R735" s="188"/>
      <c r="S735" s="188"/>
      <c r="T735" s="188"/>
      <c r="U735" s="188"/>
      <c r="V735" s="188"/>
      <c r="W735" s="188"/>
      <c r="X735" s="188"/>
      <c r="Y735" s="188"/>
      <c r="Z735" s="188"/>
      <c r="AA735" s="188"/>
      <c r="AB735" s="188"/>
      <c r="AC735" s="188"/>
      <c r="AD735" s="188"/>
      <c r="AE735" s="188"/>
      <c r="AF735" s="188"/>
      <c r="AG735" s="188"/>
      <c r="AH735" s="188"/>
      <c r="AI735" s="188"/>
      <c r="AJ735" s="188"/>
      <c r="AK735" s="188"/>
      <c r="AL735" s="188"/>
      <c r="AM735" s="188"/>
      <c r="AN735" s="188"/>
      <c r="AO735" s="188"/>
      <c r="AP735" s="188"/>
      <c r="AQ735" s="188"/>
      <c r="AR735" s="188"/>
      <c r="AS735" s="188"/>
      <c r="AT735" s="188"/>
      <c r="AU735" s="188"/>
      <c r="AV735" s="188"/>
      <c r="AW735" s="188"/>
      <c r="AX735" s="188"/>
      <c r="AY735" s="188"/>
      <c r="AZ735" s="188"/>
      <c r="BA735" s="188"/>
      <c r="BB735" s="188"/>
      <c r="BC735" s="188"/>
      <c r="BD735" s="188"/>
      <c r="BE735" s="188"/>
      <c r="BF735" s="188"/>
      <c r="BG735" s="188"/>
      <c r="BH735" s="188"/>
      <c r="BI735" s="188"/>
      <c r="BJ735" s="188"/>
      <c r="BK735" s="188"/>
      <c r="BL735" s="188"/>
      <c r="BM735" s="188"/>
      <c r="BN735" s="188"/>
      <c r="BO735" s="188"/>
      <c r="BP735" s="188"/>
      <c r="BQ735" s="188"/>
      <c r="BR735" s="188"/>
      <c r="BS735" s="188"/>
      <c r="BT735" s="188"/>
      <c r="BU735" s="188"/>
      <c r="BV735" s="188"/>
    </row>
    <row r="736" spans="1:74" s="189" customFormat="1" ht="38.25" x14ac:dyDescent="0.2">
      <c r="A736" s="205" t="s">
        <v>2632</v>
      </c>
      <c r="B736" s="206" t="s">
        <v>2633</v>
      </c>
      <c r="C736" s="118"/>
      <c r="D736" s="118"/>
      <c r="E736" s="118"/>
      <c r="F736" s="118"/>
      <c r="G736" s="118"/>
      <c r="H736" s="118"/>
      <c r="I736" s="118"/>
      <c r="J736" s="118"/>
      <c r="K736" s="118"/>
      <c r="L736" s="118"/>
      <c r="M736" s="118"/>
      <c r="N736" s="118"/>
      <c r="O736" s="131">
        <f t="shared" si="317"/>
        <v>0</v>
      </c>
      <c r="P736" s="188"/>
      <c r="Q736" s="188"/>
      <c r="R736" s="188"/>
      <c r="S736" s="188"/>
      <c r="T736" s="188"/>
      <c r="U736" s="188"/>
      <c r="V736" s="188"/>
      <c r="W736" s="188"/>
      <c r="X736" s="188"/>
      <c r="Y736" s="188"/>
      <c r="Z736" s="188"/>
      <c r="AA736" s="188"/>
      <c r="AB736" s="188"/>
      <c r="AC736" s="188"/>
      <c r="AD736" s="188"/>
      <c r="AE736" s="188"/>
      <c r="AF736" s="188"/>
      <c r="AG736" s="188"/>
      <c r="AH736" s="188"/>
      <c r="AI736" s="188"/>
      <c r="AJ736" s="188"/>
      <c r="AK736" s="188"/>
      <c r="AL736" s="188"/>
      <c r="AM736" s="188"/>
      <c r="AN736" s="188"/>
      <c r="AO736" s="188"/>
      <c r="AP736" s="188"/>
      <c r="AQ736" s="188"/>
      <c r="AR736" s="188"/>
      <c r="AS736" s="188"/>
      <c r="AT736" s="188"/>
      <c r="AU736" s="188"/>
      <c r="AV736" s="188"/>
      <c r="AW736" s="188"/>
      <c r="AX736" s="188"/>
      <c r="AY736" s="188"/>
      <c r="AZ736" s="188"/>
      <c r="BA736" s="188"/>
      <c r="BB736" s="188"/>
      <c r="BC736" s="188"/>
      <c r="BD736" s="188"/>
      <c r="BE736" s="188"/>
      <c r="BF736" s="188"/>
      <c r="BG736" s="188"/>
      <c r="BH736" s="188"/>
      <c r="BI736" s="188"/>
      <c r="BJ736" s="188"/>
      <c r="BK736" s="188"/>
      <c r="BL736" s="188"/>
      <c r="BM736" s="188"/>
      <c r="BN736" s="188"/>
      <c r="BO736" s="188"/>
      <c r="BP736" s="188"/>
      <c r="BQ736" s="188"/>
      <c r="BR736" s="188"/>
      <c r="BS736" s="188"/>
      <c r="BT736" s="188"/>
      <c r="BU736" s="188"/>
      <c r="BV736" s="188"/>
    </row>
    <row r="737" spans="1:74" s="189" customFormat="1" ht="25.5" x14ac:dyDescent="0.2">
      <c r="A737" s="205" t="s">
        <v>2634</v>
      </c>
      <c r="B737" s="206" t="s">
        <v>2635</v>
      </c>
      <c r="C737" s="118"/>
      <c r="D737" s="118"/>
      <c r="E737" s="118"/>
      <c r="F737" s="118"/>
      <c r="G737" s="118"/>
      <c r="H737" s="118"/>
      <c r="I737" s="118"/>
      <c r="J737" s="118"/>
      <c r="K737" s="118"/>
      <c r="L737" s="118"/>
      <c r="M737" s="118"/>
      <c r="N737" s="118"/>
      <c r="O737" s="131">
        <f t="shared" si="317"/>
        <v>0</v>
      </c>
      <c r="P737" s="188"/>
      <c r="Q737" s="188"/>
      <c r="R737" s="188"/>
      <c r="S737" s="188"/>
      <c r="T737" s="188"/>
      <c r="U737" s="188"/>
      <c r="V737" s="188"/>
      <c r="W737" s="188"/>
      <c r="X737" s="188"/>
      <c r="Y737" s="188"/>
      <c r="Z737" s="188"/>
      <c r="AA737" s="188"/>
      <c r="AB737" s="188"/>
      <c r="AC737" s="188"/>
      <c r="AD737" s="188"/>
      <c r="AE737" s="188"/>
      <c r="AF737" s="188"/>
      <c r="AG737" s="188"/>
      <c r="AH737" s="188"/>
      <c r="AI737" s="188"/>
      <c r="AJ737" s="188"/>
      <c r="AK737" s="188"/>
      <c r="AL737" s="188"/>
      <c r="AM737" s="188"/>
      <c r="AN737" s="188"/>
      <c r="AO737" s="188"/>
      <c r="AP737" s="188"/>
      <c r="AQ737" s="188"/>
      <c r="AR737" s="188"/>
      <c r="AS737" s="188"/>
      <c r="AT737" s="188"/>
      <c r="AU737" s="188"/>
      <c r="AV737" s="188"/>
      <c r="AW737" s="188"/>
      <c r="AX737" s="188"/>
      <c r="AY737" s="188"/>
      <c r="AZ737" s="188"/>
      <c r="BA737" s="188"/>
      <c r="BB737" s="188"/>
      <c r="BC737" s="188"/>
      <c r="BD737" s="188"/>
      <c r="BE737" s="188"/>
      <c r="BF737" s="188"/>
      <c r="BG737" s="188"/>
      <c r="BH737" s="188"/>
      <c r="BI737" s="188"/>
      <c r="BJ737" s="188"/>
      <c r="BK737" s="188"/>
      <c r="BL737" s="188"/>
      <c r="BM737" s="188"/>
      <c r="BN737" s="188"/>
      <c r="BO737" s="188"/>
      <c r="BP737" s="188"/>
      <c r="BQ737" s="188"/>
      <c r="BR737" s="188"/>
      <c r="BS737" s="188"/>
      <c r="BT737" s="188"/>
      <c r="BU737" s="188"/>
      <c r="BV737" s="188"/>
    </row>
    <row r="738" spans="1:74" s="189" customFormat="1" ht="51" x14ac:dyDescent="0.2">
      <c r="A738" s="205" t="s">
        <v>2636</v>
      </c>
      <c r="B738" s="206" t="s">
        <v>2637</v>
      </c>
      <c r="C738" s="118"/>
      <c r="D738" s="118"/>
      <c r="E738" s="118"/>
      <c r="F738" s="118"/>
      <c r="G738" s="118"/>
      <c r="H738" s="118"/>
      <c r="I738" s="118"/>
      <c r="J738" s="118"/>
      <c r="K738" s="118"/>
      <c r="L738" s="118"/>
      <c r="M738" s="118"/>
      <c r="N738" s="118"/>
      <c r="O738" s="131">
        <f t="shared" si="317"/>
        <v>0</v>
      </c>
      <c r="P738" s="188"/>
      <c r="Q738" s="188"/>
      <c r="R738" s="188"/>
      <c r="S738" s="188"/>
      <c r="T738" s="188"/>
      <c r="U738" s="188"/>
      <c r="V738" s="188"/>
      <c r="W738" s="188"/>
      <c r="X738" s="188"/>
      <c r="Y738" s="188"/>
      <c r="Z738" s="188"/>
      <c r="AA738" s="188"/>
      <c r="AB738" s="188"/>
      <c r="AC738" s="188"/>
      <c r="AD738" s="188"/>
      <c r="AE738" s="188"/>
      <c r="AF738" s="188"/>
      <c r="AG738" s="188"/>
      <c r="AH738" s="188"/>
      <c r="AI738" s="188"/>
      <c r="AJ738" s="188"/>
      <c r="AK738" s="188"/>
      <c r="AL738" s="188"/>
      <c r="AM738" s="188"/>
      <c r="AN738" s="188"/>
      <c r="AO738" s="188"/>
      <c r="AP738" s="188"/>
      <c r="AQ738" s="188"/>
      <c r="AR738" s="188"/>
      <c r="AS738" s="188"/>
      <c r="AT738" s="188"/>
      <c r="AU738" s="188"/>
      <c r="AV738" s="188"/>
      <c r="AW738" s="188"/>
      <c r="AX738" s="188"/>
      <c r="AY738" s="188"/>
      <c r="AZ738" s="188"/>
      <c r="BA738" s="188"/>
      <c r="BB738" s="188"/>
      <c r="BC738" s="188"/>
      <c r="BD738" s="188"/>
      <c r="BE738" s="188"/>
      <c r="BF738" s="188"/>
      <c r="BG738" s="188"/>
      <c r="BH738" s="188"/>
      <c r="BI738" s="188"/>
      <c r="BJ738" s="188"/>
      <c r="BK738" s="188"/>
      <c r="BL738" s="188"/>
      <c r="BM738" s="188"/>
      <c r="BN738" s="188"/>
      <c r="BO738" s="188"/>
      <c r="BP738" s="188"/>
      <c r="BQ738" s="188"/>
      <c r="BR738" s="188"/>
      <c r="BS738" s="188"/>
      <c r="BT738" s="188"/>
      <c r="BU738" s="188"/>
      <c r="BV738" s="188"/>
    </row>
    <row r="739" spans="1:74" s="126" customFormat="1" ht="38.25" x14ac:dyDescent="0.2">
      <c r="A739" s="207" t="s">
        <v>1712</v>
      </c>
      <c r="B739" s="202" t="s">
        <v>1713</v>
      </c>
      <c r="C739" s="117">
        <f t="shared" ref="C739:N739" si="318">+C740</f>
        <v>0</v>
      </c>
      <c r="D739" s="117">
        <f t="shared" si="318"/>
        <v>0</v>
      </c>
      <c r="E739" s="117">
        <f t="shared" si="318"/>
        <v>0</v>
      </c>
      <c r="F739" s="117">
        <f t="shared" si="318"/>
        <v>0</v>
      </c>
      <c r="G739" s="117">
        <f t="shared" si="318"/>
        <v>0</v>
      </c>
      <c r="H739" s="117">
        <f t="shared" si="318"/>
        <v>0</v>
      </c>
      <c r="I739" s="117">
        <f t="shared" si="318"/>
        <v>0</v>
      </c>
      <c r="J739" s="117">
        <f t="shared" si="318"/>
        <v>0</v>
      </c>
      <c r="K739" s="117">
        <f t="shared" si="318"/>
        <v>0</v>
      </c>
      <c r="L739" s="117">
        <f t="shared" si="318"/>
        <v>0</v>
      </c>
      <c r="M739" s="117">
        <f t="shared" si="318"/>
        <v>0</v>
      </c>
      <c r="N739" s="117">
        <f t="shared" si="318"/>
        <v>0</v>
      </c>
      <c r="O739" s="131">
        <f t="shared" si="317"/>
        <v>0</v>
      </c>
      <c r="P739" s="125"/>
      <c r="Q739" s="125"/>
      <c r="R739" s="125"/>
      <c r="S739" s="125"/>
      <c r="T739" s="125"/>
      <c r="U739" s="125"/>
      <c r="V739" s="125"/>
      <c r="W739" s="125"/>
      <c r="X739" s="125"/>
      <c r="Y739" s="125"/>
      <c r="Z739" s="125"/>
      <c r="AA739" s="125"/>
      <c r="AB739" s="125"/>
      <c r="AC739" s="125"/>
      <c r="AD739" s="125"/>
      <c r="AE739" s="125"/>
      <c r="AF739" s="125"/>
      <c r="AG739" s="125"/>
      <c r="AH739" s="125"/>
      <c r="AI739" s="125"/>
      <c r="AJ739" s="125"/>
      <c r="AK739" s="125"/>
      <c r="AL739" s="125"/>
      <c r="AM739" s="125"/>
      <c r="AN739" s="125"/>
      <c r="AO739" s="125"/>
      <c r="AP739" s="125"/>
      <c r="AQ739" s="125"/>
      <c r="AR739" s="125"/>
      <c r="AS739" s="125"/>
      <c r="AT739" s="125"/>
      <c r="AU739" s="125"/>
      <c r="AV739" s="125"/>
      <c r="AW739" s="125"/>
      <c r="AX739" s="125"/>
      <c r="AY739" s="125"/>
      <c r="AZ739" s="125"/>
      <c r="BA739" s="125"/>
      <c r="BB739" s="125"/>
      <c r="BC739" s="125"/>
      <c r="BD739" s="125"/>
      <c r="BE739" s="125"/>
      <c r="BF739" s="125"/>
      <c r="BG739" s="125"/>
      <c r="BH739" s="125"/>
      <c r="BI739" s="125"/>
      <c r="BJ739" s="125"/>
      <c r="BK739" s="125"/>
      <c r="BL739" s="125"/>
      <c r="BM739" s="125"/>
      <c r="BN739" s="125"/>
      <c r="BO739" s="125"/>
      <c r="BP739" s="125"/>
      <c r="BQ739" s="125"/>
      <c r="BR739" s="125"/>
      <c r="BS739" s="125"/>
      <c r="BT739" s="125"/>
      <c r="BU739" s="125"/>
      <c r="BV739" s="125"/>
    </row>
    <row r="740" spans="1:74" s="189" customFormat="1" ht="25.5" x14ac:dyDescent="0.2">
      <c r="A740" s="205" t="s">
        <v>1714</v>
      </c>
      <c r="B740" s="206" t="s">
        <v>1715</v>
      </c>
      <c r="C740" s="118"/>
      <c r="D740" s="118"/>
      <c r="E740" s="118"/>
      <c r="F740" s="118"/>
      <c r="G740" s="118"/>
      <c r="H740" s="118"/>
      <c r="I740" s="118"/>
      <c r="J740" s="118"/>
      <c r="K740" s="118"/>
      <c r="L740" s="118"/>
      <c r="M740" s="118"/>
      <c r="N740" s="118"/>
      <c r="O740" s="131">
        <f t="shared" ref="O740:O812" si="319">SUM(C740:N740)</f>
        <v>0</v>
      </c>
      <c r="P740" s="188"/>
      <c r="Q740" s="188"/>
      <c r="R740" s="188"/>
      <c r="S740" s="188"/>
      <c r="T740" s="188"/>
      <c r="U740" s="188"/>
      <c r="V740" s="188"/>
      <c r="W740" s="188"/>
      <c r="X740" s="188"/>
      <c r="Y740" s="188"/>
      <c r="Z740" s="188"/>
      <c r="AA740" s="188"/>
      <c r="AB740" s="188"/>
      <c r="AC740" s="188"/>
      <c r="AD740" s="188"/>
      <c r="AE740" s="188"/>
      <c r="AF740" s="188"/>
      <c r="AG740" s="188"/>
      <c r="AH740" s="188"/>
      <c r="AI740" s="188"/>
      <c r="AJ740" s="188"/>
      <c r="AK740" s="188"/>
      <c r="AL740" s="188"/>
      <c r="AM740" s="188"/>
      <c r="AN740" s="188"/>
      <c r="AO740" s="188"/>
      <c r="AP740" s="188"/>
      <c r="AQ740" s="188"/>
      <c r="AR740" s="188"/>
      <c r="AS740" s="188"/>
      <c r="AT740" s="188"/>
      <c r="AU740" s="188"/>
      <c r="AV740" s="188"/>
      <c r="AW740" s="188"/>
      <c r="AX740" s="188"/>
      <c r="AY740" s="188"/>
      <c r="AZ740" s="188"/>
      <c r="BA740" s="188"/>
      <c r="BB740" s="188"/>
      <c r="BC740" s="188"/>
      <c r="BD740" s="188"/>
      <c r="BE740" s="188"/>
      <c r="BF740" s="188"/>
      <c r="BG740" s="188"/>
      <c r="BH740" s="188"/>
      <c r="BI740" s="188"/>
      <c r="BJ740" s="188"/>
      <c r="BK740" s="188"/>
      <c r="BL740" s="188"/>
      <c r="BM740" s="188"/>
      <c r="BN740" s="188"/>
      <c r="BO740" s="188"/>
      <c r="BP740" s="188"/>
      <c r="BQ740" s="188"/>
      <c r="BR740" s="188"/>
      <c r="BS740" s="188"/>
      <c r="BT740" s="188"/>
      <c r="BU740" s="188"/>
      <c r="BV740" s="188"/>
    </row>
    <row r="741" spans="1:74" s="126" customFormat="1" x14ac:dyDescent="0.2">
      <c r="A741" s="207" t="s">
        <v>1716</v>
      </c>
      <c r="B741" s="202" t="s">
        <v>1205</v>
      </c>
      <c r="C741" s="117">
        <f t="shared" ref="C741:N743" si="320">+C742</f>
        <v>0</v>
      </c>
      <c r="D741" s="117">
        <f t="shared" si="320"/>
        <v>0</v>
      </c>
      <c r="E741" s="117">
        <f t="shared" si="320"/>
        <v>0</v>
      </c>
      <c r="F741" s="117">
        <f t="shared" si="320"/>
        <v>0</v>
      </c>
      <c r="G741" s="117">
        <f t="shared" si="320"/>
        <v>0</v>
      </c>
      <c r="H741" s="117">
        <f t="shared" si="320"/>
        <v>0</v>
      </c>
      <c r="I741" s="117">
        <f t="shared" si="320"/>
        <v>0</v>
      </c>
      <c r="J741" s="117">
        <f t="shared" si="320"/>
        <v>0</v>
      </c>
      <c r="K741" s="117">
        <f t="shared" si="320"/>
        <v>0</v>
      </c>
      <c r="L741" s="117">
        <f t="shared" si="320"/>
        <v>0</v>
      </c>
      <c r="M741" s="117">
        <f t="shared" si="320"/>
        <v>0</v>
      </c>
      <c r="N741" s="117">
        <f t="shared" si="320"/>
        <v>0</v>
      </c>
      <c r="O741" s="131">
        <f t="shared" si="319"/>
        <v>0</v>
      </c>
      <c r="P741" s="125"/>
      <c r="Q741" s="125"/>
      <c r="R741" s="125"/>
      <c r="S741" s="125"/>
      <c r="T741" s="125"/>
      <c r="U741" s="125"/>
      <c r="V741" s="125"/>
      <c r="W741" s="125"/>
      <c r="X741" s="125"/>
      <c r="Y741" s="125"/>
      <c r="Z741" s="125"/>
      <c r="AA741" s="125"/>
      <c r="AB741" s="125"/>
      <c r="AC741" s="125"/>
      <c r="AD741" s="125"/>
      <c r="AE741" s="125"/>
      <c r="AF741" s="125"/>
      <c r="AG741" s="125"/>
      <c r="AH741" s="125"/>
      <c r="AI741" s="125"/>
      <c r="AJ741" s="125"/>
      <c r="AK741" s="125"/>
      <c r="AL741" s="125"/>
      <c r="AM741" s="125"/>
      <c r="AN741" s="125"/>
      <c r="AO741" s="125"/>
      <c r="AP741" s="125"/>
      <c r="AQ741" s="125"/>
      <c r="AR741" s="125"/>
      <c r="AS741" s="125"/>
      <c r="AT741" s="125"/>
      <c r="AU741" s="125"/>
      <c r="AV741" s="125"/>
      <c r="AW741" s="125"/>
      <c r="AX741" s="125"/>
      <c r="AY741" s="125"/>
      <c r="AZ741" s="125"/>
      <c r="BA741" s="125"/>
      <c r="BB741" s="125"/>
      <c r="BC741" s="125"/>
      <c r="BD741" s="125"/>
      <c r="BE741" s="125"/>
      <c r="BF741" s="125"/>
      <c r="BG741" s="125"/>
      <c r="BH741" s="125"/>
      <c r="BI741" s="125"/>
      <c r="BJ741" s="125"/>
      <c r="BK741" s="125"/>
      <c r="BL741" s="125"/>
      <c r="BM741" s="125"/>
      <c r="BN741" s="125"/>
      <c r="BO741" s="125"/>
      <c r="BP741" s="125"/>
      <c r="BQ741" s="125"/>
      <c r="BR741" s="125"/>
      <c r="BS741" s="125"/>
      <c r="BT741" s="125"/>
      <c r="BU741" s="125"/>
      <c r="BV741" s="125"/>
    </row>
    <row r="742" spans="1:74" s="126" customFormat="1" x14ac:dyDescent="0.2">
      <c r="A742" s="207" t="s">
        <v>1717</v>
      </c>
      <c r="B742" s="202" t="s">
        <v>1718</v>
      </c>
      <c r="C742" s="117">
        <f t="shared" si="320"/>
        <v>0</v>
      </c>
      <c r="D742" s="117">
        <f t="shared" si="320"/>
        <v>0</v>
      </c>
      <c r="E742" s="117">
        <f t="shared" si="320"/>
        <v>0</v>
      </c>
      <c r="F742" s="117">
        <f t="shared" si="320"/>
        <v>0</v>
      </c>
      <c r="G742" s="117">
        <f t="shared" si="320"/>
        <v>0</v>
      </c>
      <c r="H742" s="117">
        <f t="shared" si="320"/>
        <v>0</v>
      </c>
      <c r="I742" s="117">
        <f t="shared" si="320"/>
        <v>0</v>
      </c>
      <c r="J742" s="117">
        <f t="shared" si="320"/>
        <v>0</v>
      </c>
      <c r="K742" s="117">
        <f t="shared" si="320"/>
        <v>0</v>
      </c>
      <c r="L742" s="117">
        <f t="shared" si="320"/>
        <v>0</v>
      </c>
      <c r="M742" s="117">
        <f t="shared" si="320"/>
        <v>0</v>
      </c>
      <c r="N742" s="117">
        <f t="shared" si="320"/>
        <v>0</v>
      </c>
      <c r="O742" s="131">
        <f t="shared" si="319"/>
        <v>0</v>
      </c>
      <c r="P742" s="125"/>
      <c r="Q742" s="125"/>
      <c r="R742" s="125"/>
      <c r="S742" s="125"/>
      <c r="T742" s="125"/>
      <c r="U742" s="125"/>
      <c r="V742" s="125"/>
      <c r="W742" s="125"/>
      <c r="X742" s="125"/>
      <c r="Y742" s="125"/>
      <c r="Z742" s="125"/>
      <c r="AA742" s="125"/>
      <c r="AB742" s="125"/>
      <c r="AC742" s="125"/>
      <c r="AD742" s="125"/>
      <c r="AE742" s="125"/>
      <c r="AF742" s="125"/>
      <c r="AG742" s="125"/>
      <c r="AH742" s="125"/>
      <c r="AI742" s="125"/>
      <c r="AJ742" s="125"/>
      <c r="AK742" s="125"/>
      <c r="AL742" s="125"/>
      <c r="AM742" s="125"/>
      <c r="AN742" s="125"/>
      <c r="AO742" s="125"/>
      <c r="AP742" s="125"/>
      <c r="AQ742" s="125"/>
      <c r="AR742" s="125"/>
      <c r="AS742" s="125"/>
      <c r="AT742" s="125"/>
      <c r="AU742" s="125"/>
      <c r="AV742" s="125"/>
      <c r="AW742" s="125"/>
      <c r="AX742" s="125"/>
      <c r="AY742" s="125"/>
      <c r="AZ742" s="125"/>
      <c r="BA742" s="125"/>
      <c r="BB742" s="125"/>
      <c r="BC742" s="125"/>
      <c r="BD742" s="125"/>
      <c r="BE742" s="125"/>
      <c r="BF742" s="125"/>
      <c r="BG742" s="125"/>
      <c r="BH742" s="125"/>
      <c r="BI742" s="125"/>
      <c r="BJ742" s="125"/>
      <c r="BK742" s="125"/>
      <c r="BL742" s="125"/>
      <c r="BM742" s="125"/>
      <c r="BN742" s="125"/>
      <c r="BO742" s="125"/>
      <c r="BP742" s="125"/>
      <c r="BQ742" s="125"/>
      <c r="BR742" s="125"/>
      <c r="BS742" s="125"/>
      <c r="BT742" s="125"/>
      <c r="BU742" s="125"/>
      <c r="BV742" s="125"/>
    </row>
    <row r="743" spans="1:74" s="126" customFormat="1" x14ac:dyDescent="0.2">
      <c r="A743" s="207" t="s">
        <v>1719</v>
      </c>
      <c r="B743" s="202" t="s">
        <v>1720</v>
      </c>
      <c r="C743" s="117">
        <f t="shared" si="320"/>
        <v>0</v>
      </c>
      <c r="D743" s="117">
        <f t="shared" si="320"/>
        <v>0</v>
      </c>
      <c r="E743" s="117">
        <f t="shared" si="320"/>
        <v>0</v>
      </c>
      <c r="F743" s="117">
        <f t="shared" si="320"/>
        <v>0</v>
      </c>
      <c r="G743" s="117">
        <f t="shared" si="320"/>
        <v>0</v>
      </c>
      <c r="H743" s="117">
        <f t="shared" si="320"/>
        <v>0</v>
      </c>
      <c r="I743" s="117">
        <f t="shared" si="320"/>
        <v>0</v>
      </c>
      <c r="J743" s="117">
        <f t="shared" si="320"/>
        <v>0</v>
      </c>
      <c r="K743" s="117">
        <f t="shared" si="320"/>
        <v>0</v>
      </c>
      <c r="L743" s="117">
        <f t="shared" si="320"/>
        <v>0</v>
      </c>
      <c r="M743" s="117">
        <f t="shared" si="320"/>
        <v>0</v>
      </c>
      <c r="N743" s="117">
        <f t="shared" si="320"/>
        <v>0</v>
      </c>
      <c r="O743" s="131">
        <f t="shared" si="319"/>
        <v>0</v>
      </c>
      <c r="P743" s="125"/>
      <c r="Q743" s="125"/>
      <c r="R743" s="125"/>
      <c r="S743" s="125"/>
      <c r="T743" s="125"/>
      <c r="U743" s="125"/>
      <c r="V743" s="125"/>
      <c r="W743" s="125"/>
      <c r="X743" s="125"/>
      <c r="Y743" s="125"/>
      <c r="Z743" s="125"/>
      <c r="AA743" s="125"/>
      <c r="AB743" s="125"/>
      <c r="AC743" s="125"/>
      <c r="AD743" s="125"/>
      <c r="AE743" s="125"/>
      <c r="AF743" s="125"/>
      <c r="AG743" s="125"/>
      <c r="AH743" s="125"/>
      <c r="AI743" s="125"/>
      <c r="AJ743" s="125"/>
      <c r="AK743" s="125"/>
      <c r="AL743" s="125"/>
      <c r="AM743" s="125"/>
      <c r="AN743" s="125"/>
      <c r="AO743" s="125"/>
      <c r="AP743" s="125"/>
      <c r="AQ743" s="125"/>
      <c r="AR743" s="125"/>
      <c r="AS743" s="125"/>
      <c r="AT743" s="125"/>
      <c r="AU743" s="125"/>
      <c r="AV743" s="125"/>
      <c r="AW743" s="125"/>
      <c r="AX743" s="125"/>
      <c r="AY743" s="125"/>
      <c r="AZ743" s="125"/>
      <c r="BA743" s="125"/>
      <c r="BB743" s="125"/>
      <c r="BC743" s="125"/>
      <c r="BD743" s="125"/>
      <c r="BE743" s="125"/>
      <c r="BF743" s="125"/>
      <c r="BG743" s="125"/>
      <c r="BH743" s="125"/>
      <c r="BI743" s="125"/>
      <c r="BJ743" s="125"/>
      <c r="BK743" s="125"/>
      <c r="BL743" s="125"/>
      <c r="BM743" s="125"/>
      <c r="BN743" s="125"/>
      <c r="BO743" s="125"/>
      <c r="BP743" s="125"/>
      <c r="BQ743" s="125"/>
      <c r="BR743" s="125"/>
      <c r="BS743" s="125"/>
      <c r="BT743" s="125"/>
      <c r="BU743" s="125"/>
      <c r="BV743" s="125"/>
    </row>
    <row r="744" spans="1:74" s="189" customFormat="1" x14ac:dyDescent="0.2">
      <c r="A744" s="205" t="s">
        <v>1721</v>
      </c>
      <c r="B744" s="206" t="s">
        <v>1722</v>
      </c>
      <c r="C744" s="118"/>
      <c r="D744" s="118"/>
      <c r="E744" s="118"/>
      <c r="F744" s="118"/>
      <c r="G744" s="118"/>
      <c r="H744" s="118"/>
      <c r="I744" s="118"/>
      <c r="J744" s="118"/>
      <c r="K744" s="118"/>
      <c r="L744" s="118"/>
      <c r="M744" s="118"/>
      <c r="N744" s="118"/>
      <c r="O744" s="131">
        <f t="shared" si="319"/>
        <v>0</v>
      </c>
      <c r="P744" s="188"/>
      <c r="Q744" s="188"/>
      <c r="R744" s="188"/>
      <c r="S744" s="188"/>
      <c r="T744" s="188"/>
      <c r="U744" s="188"/>
      <c r="V744" s="188"/>
      <c r="W744" s="188"/>
      <c r="X744" s="188"/>
      <c r="Y744" s="188"/>
      <c r="Z744" s="188"/>
      <c r="AA744" s="188"/>
      <c r="AB744" s="188"/>
      <c r="AC744" s="188"/>
      <c r="AD744" s="188"/>
      <c r="AE744" s="188"/>
      <c r="AF744" s="188"/>
      <c r="AG744" s="188"/>
      <c r="AH744" s="188"/>
      <c r="AI744" s="188"/>
      <c r="AJ744" s="188"/>
      <c r="AK744" s="188"/>
      <c r="AL744" s="188"/>
      <c r="AM744" s="188"/>
      <c r="AN744" s="188"/>
      <c r="AO744" s="188"/>
      <c r="AP744" s="188"/>
      <c r="AQ744" s="188"/>
      <c r="AR744" s="188"/>
      <c r="AS744" s="188"/>
      <c r="AT744" s="188"/>
      <c r="AU744" s="188"/>
      <c r="AV744" s="188"/>
      <c r="AW744" s="188"/>
      <c r="AX744" s="188"/>
      <c r="AY744" s="188"/>
      <c r="AZ744" s="188"/>
      <c r="BA744" s="188"/>
      <c r="BB744" s="188"/>
      <c r="BC744" s="188"/>
      <c r="BD744" s="188"/>
      <c r="BE744" s="188"/>
      <c r="BF744" s="188"/>
      <c r="BG744" s="188"/>
      <c r="BH744" s="188"/>
      <c r="BI744" s="188"/>
      <c r="BJ744" s="188"/>
      <c r="BK744" s="188"/>
      <c r="BL744" s="188"/>
      <c r="BM744" s="188"/>
      <c r="BN744" s="188"/>
      <c r="BO744" s="188"/>
      <c r="BP744" s="188"/>
      <c r="BQ744" s="188"/>
      <c r="BR744" s="188"/>
      <c r="BS744" s="188"/>
      <c r="BT744" s="188"/>
      <c r="BU744" s="188"/>
      <c r="BV744" s="188"/>
    </row>
    <row r="745" spans="1:74" s="127" customFormat="1" ht="15" x14ac:dyDescent="0.25">
      <c r="A745" s="218" t="s">
        <v>799</v>
      </c>
      <c r="B745" s="139" t="s">
        <v>174</v>
      </c>
      <c r="C745" s="48">
        <f t="shared" ref="C745:N746" si="321">+C746</f>
        <v>0</v>
      </c>
      <c r="D745" s="48">
        <f t="shared" si="321"/>
        <v>177017436658.04004</v>
      </c>
      <c r="E745" s="48">
        <f t="shared" si="321"/>
        <v>0</v>
      </c>
      <c r="F745" s="48">
        <f t="shared" si="321"/>
        <v>180427438747.40002</v>
      </c>
      <c r="G745" s="48">
        <f t="shared" si="321"/>
        <v>11691482332.09</v>
      </c>
      <c r="H745" s="48">
        <f t="shared" si="321"/>
        <v>0</v>
      </c>
      <c r="I745" s="48">
        <f t="shared" si="321"/>
        <v>2397930117.52</v>
      </c>
      <c r="J745" s="48">
        <f t="shared" si="321"/>
        <v>249848484.09</v>
      </c>
      <c r="K745" s="48">
        <f t="shared" si="321"/>
        <v>0</v>
      </c>
      <c r="L745" s="48">
        <f t="shared" si="321"/>
        <v>0</v>
      </c>
      <c r="M745" s="48">
        <f t="shared" si="321"/>
        <v>113907257.56</v>
      </c>
      <c r="N745" s="48">
        <f t="shared" si="321"/>
        <v>0</v>
      </c>
      <c r="O745" s="131">
        <f t="shared" si="319"/>
        <v>371898043596.70013</v>
      </c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  <c r="AM745" s="9"/>
      <c r="AN745" s="9"/>
      <c r="AO745" s="9"/>
      <c r="AP745" s="9"/>
      <c r="AQ745" s="9"/>
      <c r="AR745" s="9"/>
      <c r="AS745" s="9"/>
      <c r="AT745" s="9"/>
      <c r="AU745" s="9"/>
      <c r="AV745" s="9"/>
      <c r="AW745" s="9"/>
      <c r="AX745" s="9"/>
      <c r="AY745" s="9"/>
      <c r="AZ745" s="9"/>
      <c r="BA745" s="9"/>
      <c r="BB745" s="9"/>
      <c r="BC745" s="9"/>
      <c r="BD745" s="9"/>
      <c r="BE745" s="9"/>
      <c r="BF745" s="9"/>
      <c r="BG745" s="9"/>
      <c r="BH745" s="9"/>
      <c r="BI745" s="9"/>
      <c r="BJ745" s="9"/>
      <c r="BK745" s="9"/>
      <c r="BL745" s="9"/>
      <c r="BM745" s="9"/>
      <c r="BN745" s="9"/>
      <c r="BO745" s="9"/>
      <c r="BP745" s="9"/>
      <c r="BQ745" s="9"/>
      <c r="BR745" s="9"/>
      <c r="BS745" s="9"/>
      <c r="BT745" s="9"/>
      <c r="BU745" s="9"/>
      <c r="BV745" s="9"/>
    </row>
    <row r="746" spans="1:74" s="126" customFormat="1" x14ac:dyDescent="0.2">
      <c r="A746" s="207" t="s">
        <v>352</v>
      </c>
      <c r="B746" s="202" t="s">
        <v>175</v>
      </c>
      <c r="C746" s="117">
        <f t="shared" si="321"/>
        <v>0</v>
      </c>
      <c r="D746" s="117">
        <f t="shared" si="321"/>
        <v>177017436658.04004</v>
      </c>
      <c r="E746" s="117">
        <f t="shared" si="321"/>
        <v>0</v>
      </c>
      <c r="F746" s="117">
        <f t="shared" si="321"/>
        <v>180427438747.40002</v>
      </c>
      <c r="G746" s="117">
        <f t="shared" si="321"/>
        <v>11691482332.09</v>
      </c>
      <c r="H746" s="117">
        <f t="shared" si="321"/>
        <v>0</v>
      </c>
      <c r="I746" s="117">
        <f t="shared" si="321"/>
        <v>2397930117.52</v>
      </c>
      <c r="J746" s="117">
        <f t="shared" si="321"/>
        <v>249848484.09</v>
      </c>
      <c r="K746" s="117">
        <f t="shared" si="321"/>
        <v>0</v>
      </c>
      <c r="L746" s="117">
        <f t="shared" si="321"/>
        <v>0</v>
      </c>
      <c r="M746" s="117">
        <f t="shared" si="321"/>
        <v>113907257.56</v>
      </c>
      <c r="N746" s="117">
        <f t="shared" si="321"/>
        <v>0</v>
      </c>
      <c r="O746" s="131">
        <f t="shared" si="319"/>
        <v>371898043596.70013</v>
      </c>
      <c r="P746" s="125"/>
      <c r="Q746" s="125"/>
      <c r="R746" s="125"/>
      <c r="S746" s="125"/>
      <c r="T746" s="125"/>
      <c r="U746" s="125"/>
      <c r="V746" s="125"/>
      <c r="W746" s="125"/>
      <c r="X746" s="125"/>
      <c r="Y746" s="125"/>
      <c r="Z746" s="125"/>
      <c r="AA746" s="125"/>
      <c r="AB746" s="125"/>
      <c r="AC746" s="125"/>
      <c r="AD746" s="125"/>
      <c r="AE746" s="125"/>
      <c r="AF746" s="125"/>
      <c r="AG746" s="125"/>
      <c r="AH746" s="125"/>
      <c r="AI746" s="125"/>
      <c r="AJ746" s="125"/>
      <c r="AK746" s="125"/>
      <c r="AL746" s="125"/>
      <c r="AM746" s="125"/>
      <c r="AN746" s="125"/>
      <c r="AO746" s="125"/>
      <c r="AP746" s="125"/>
      <c r="AQ746" s="125"/>
      <c r="AR746" s="125"/>
      <c r="AS746" s="125"/>
      <c r="AT746" s="125"/>
      <c r="AU746" s="125"/>
      <c r="AV746" s="125"/>
      <c r="AW746" s="125"/>
      <c r="AX746" s="125"/>
      <c r="AY746" s="125"/>
      <c r="AZ746" s="125"/>
      <c r="BA746" s="125"/>
      <c r="BB746" s="125"/>
      <c r="BC746" s="125"/>
      <c r="BD746" s="125"/>
      <c r="BE746" s="125"/>
      <c r="BF746" s="125"/>
      <c r="BG746" s="125"/>
      <c r="BH746" s="125"/>
      <c r="BI746" s="125"/>
      <c r="BJ746" s="125"/>
      <c r="BK746" s="125"/>
      <c r="BL746" s="125"/>
      <c r="BM746" s="125"/>
      <c r="BN746" s="125"/>
      <c r="BO746" s="125"/>
      <c r="BP746" s="125"/>
      <c r="BQ746" s="125"/>
      <c r="BR746" s="125"/>
      <c r="BS746" s="125"/>
      <c r="BT746" s="125"/>
      <c r="BU746" s="125"/>
      <c r="BV746" s="125"/>
    </row>
    <row r="747" spans="1:74" s="126" customFormat="1" ht="25.5" x14ac:dyDescent="0.2">
      <c r="A747" s="207" t="s">
        <v>353</v>
      </c>
      <c r="B747" s="202" t="s">
        <v>354</v>
      </c>
      <c r="C747" s="117">
        <f t="shared" ref="C747:N747" si="322">+C748+C762</f>
        <v>0</v>
      </c>
      <c r="D747" s="117">
        <f t="shared" si="322"/>
        <v>177017436658.04004</v>
      </c>
      <c r="E747" s="117">
        <f t="shared" si="322"/>
        <v>0</v>
      </c>
      <c r="F747" s="117">
        <f t="shared" si="322"/>
        <v>180427438747.40002</v>
      </c>
      <c r="G747" s="117">
        <f t="shared" si="322"/>
        <v>11691482332.09</v>
      </c>
      <c r="H747" s="117">
        <f t="shared" si="322"/>
        <v>0</v>
      </c>
      <c r="I747" s="117">
        <f t="shared" si="322"/>
        <v>2397930117.52</v>
      </c>
      <c r="J747" s="117">
        <f t="shared" si="322"/>
        <v>249848484.09</v>
      </c>
      <c r="K747" s="117">
        <f t="shared" si="322"/>
        <v>0</v>
      </c>
      <c r="L747" s="117">
        <f t="shared" si="322"/>
        <v>0</v>
      </c>
      <c r="M747" s="117">
        <f t="shared" si="322"/>
        <v>113907257.56</v>
      </c>
      <c r="N747" s="117">
        <f t="shared" si="322"/>
        <v>0</v>
      </c>
      <c r="O747" s="131">
        <f t="shared" si="319"/>
        <v>371898043596.70013</v>
      </c>
      <c r="P747" s="125"/>
      <c r="Q747" s="125"/>
      <c r="R747" s="125"/>
      <c r="S747" s="125"/>
      <c r="T747" s="125"/>
      <c r="U747" s="125"/>
      <c r="V747" s="125"/>
      <c r="W747" s="125"/>
      <c r="X747" s="125"/>
      <c r="Y747" s="125"/>
      <c r="Z747" s="125"/>
      <c r="AA747" s="125"/>
      <c r="AB747" s="125"/>
      <c r="AC747" s="125"/>
      <c r="AD747" s="125"/>
      <c r="AE747" s="125"/>
      <c r="AF747" s="125"/>
      <c r="AG747" s="125"/>
      <c r="AH747" s="125"/>
      <c r="AI747" s="125"/>
      <c r="AJ747" s="125"/>
      <c r="AK747" s="125"/>
      <c r="AL747" s="125"/>
      <c r="AM747" s="125"/>
      <c r="AN747" s="125"/>
      <c r="AO747" s="125"/>
      <c r="AP747" s="125"/>
      <c r="AQ747" s="125"/>
      <c r="AR747" s="125"/>
      <c r="AS747" s="125"/>
      <c r="AT747" s="125"/>
      <c r="AU747" s="125"/>
      <c r="AV747" s="125"/>
      <c r="AW747" s="125"/>
      <c r="AX747" s="125"/>
      <c r="AY747" s="125"/>
      <c r="AZ747" s="125"/>
      <c r="BA747" s="125"/>
      <c r="BB747" s="125"/>
      <c r="BC747" s="125"/>
      <c r="BD747" s="125"/>
      <c r="BE747" s="125"/>
      <c r="BF747" s="125"/>
      <c r="BG747" s="125"/>
      <c r="BH747" s="125"/>
      <c r="BI747" s="125"/>
      <c r="BJ747" s="125"/>
      <c r="BK747" s="125"/>
      <c r="BL747" s="125"/>
      <c r="BM747" s="125"/>
      <c r="BN747" s="125"/>
      <c r="BO747" s="125"/>
      <c r="BP747" s="125"/>
      <c r="BQ747" s="125"/>
      <c r="BR747" s="125"/>
      <c r="BS747" s="125"/>
      <c r="BT747" s="125"/>
      <c r="BU747" s="125"/>
      <c r="BV747" s="125"/>
    </row>
    <row r="748" spans="1:74" s="126" customFormat="1" x14ac:dyDescent="0.2">
      <c r="A748" s="207" t="s">
        <v>800</v>
      </c>
      <c r="B748" s="202" t="s">
        <v>801</v>
      </c>
      <c r="C748" s="117">
        <f t="shared" ref="C748:N748" si="323">+C749</f>
        <v>0</v>
      </c>
      <c r="D748" s="117">
        <f t="shared" si="323"/>
        <v>10575710910.67</v>
      </c>
      <c r="E748" s="117">
        <f t="shared" si="323"/>
        <v>0</v>
      </c>
      <c r="F748" s="117">
        <f t="shared" si="323"/>
        <v>42008209004.830002</v>
      </c>
      <c r="G748" s="117">
        <f t="shared" si="323"/>
        <v>0</v>
      </c>
      <c r="H748" s="117">
        <f t="shared" si="323"/>
        <v>0</v>
      </c>
      <c r="I748" s="117">
        <f t="shared" si="323"/>
        <v>147669736.18000001</v>
      </c>
      <c r="J748" s="117">
        <f t="shared" si="323"/>
        <v>249848484.09</v>
      </c>
      <c r="K748" s="117">
        <f t="shared" si="323"/>
        <v>0</v>
      </c>
      <c r="L748" s="117">
        <f t="shared" si="323"/>
        <v>0</v>
      </c>
      <c r="M748" s="117">
        <f t="shared" si="323"/>
        <v>0</v>
      </c>
      <c r="N748" s="117">
        <f t="shared" si="323"/>
        <v>0</v>
      </c>
      <c r="O748" s="131">
        <f t="shared" si="319"/>
        <v>52981438135.769997</v>
      </c>
      <c r="P748" s="125"/>
      <c r="Q748" s="125"/>
      <c r="R748" s="125"/>
      <c r="S748" s="125"/>
      <c r="T748" s="125"/>
      <c r="U748" s="125"/>
      <c r="V748" s="125"/>
      <c r="W748" s="125"/>
      <c r="X748" s="125"/>
      <c r="Y748" s="125"/>
      <c r="Z748" s="125"/>
      <c r="AA748" s="125"/>
      <c r="AB748" s="125"/>
      <c r="AC748" s="125"/>
      <c r="AD748" s="125"/>
      <c r="AE748" s="125"/>
      <c r="AF748" s="125"/>
      <c r="AG748" s="125"/>
      <c r="AH748" s="125"/>
      <c r="AI748" s="125"/>
      <c r="AJ748" s="125"/>
      <c r="AK748" s="125"/>
      <c r="AL748" s="125"/>
      <c r="AM748" s="125"/>
      <c r="AN748" s="125"/>
      <c r="AO748" s="125"/>
      <c r="AP748" s="125"/>
      <c r="AQ748" s="125"/>
      <c r="AR748" s="125"/>
      <c r="AS748" s="125"/>
      <c r="AT748" s="125"/>
      <c r="AU748" s="125"/>
      <c r="AV748" s="125"/>
      <c r="AW748" s="125"/>
      <c r="AX748" s="125"/>
      <c r="AY748" s="125"/>
      <c r="AZ748" s="125"/>
      <c r="BA748" s="125"/>
      <c r="BB748" s="125"/>
      <c r="BC748" s="125"/>
      <c r="BD748" s="125"/>
      <c r="BE748" s="125"/>
      <c r="BF748" s="125"/>
      <c r="BG748" s="125"/>
      <c r="BH748" s="125"/>
      <c r="BI748" s="125"/>
      <c r="BJ748" s="125"/>
      <c r="BK748" s="125"/>
      <c r="BL748" s="125"/>
      <c r="BM748" s="125"/>
      <c r="BN748" s="125"/>
      <c r="BO748" s="125"/>
      <c r="BP748" s="125"/>
      <c r="BQ748" s="125"/>
      <c r="BR748" s="125"/>
      <c r="BS748" s="125"/>
      <c r="BT748" s="125"/>
      <c r="BU748" s="125"/>
      <c r="BV748" s="125"/>
    </row>
    <row r="749" spans="1:74" s="126" customFormat="1" ht="51" x14ac:dyDescent="0.2">
      <c r="A749" s="207" t="s">
        <v>802</v>
      </c>
      <c r="B749" s="202" t="s">
        <v>803</v>
      </c>
      <c r="C749" s="117">
        <f>SUM(C750:C761)</f>
        <v>0</v>
      </c>
      <c r="D749" s="117">
        <f t="shared" ref="D749:N749" si="324">SUM(D750:D761)</f>
        <v>10575710910.67</v>
      </c>
      <c r="E749" s="117">
        <f t="shared" si="324"/>
        <v>0</v>
      </c>
      <c r="F749" s="117">
        <f t="shared" si="324"/>
        <v>42008209004.830002</v>
      </c>
      <c r="G749" s="117">
        <f t="shared" si="324"/>
        <v>0</v>
      </c>
      <c r="H749" s="117">
        <f t="shared" si="324"/>
        <v>0</v>
      </c>
      <c r="I749" s="117">
        <f t="shared" si="324"/>
        <v>147669736.18000001</v>
      </c>
      <c r="J749" s="117">
        <f t="shared" si="324"/>
        <v>249848484.09</v>
      </c>
      <c r="K749" s="117">
        <f t="shared" si="324"/>
        <v>0</v>
      </c>
      <c r="L749" s="117">
        <f t="shared" si="324"/>
        <v>0</v>
      </c>
      <c r="M749" s="117">
        <f t="shared" si="324"/>
        <v>0</v>
      </c>
      <c r="N749" s="117">
        <f t="shared" si="324"/>
        <v>0</v>
      </c>
      <c r="O749" s="131">
        <f t="shared" si="319"/>
        <v>52981438135.769997</v>
      </c>
      <c r="P749" s="125"/>
      <c r="Q749" s="125"/>
      <c r="R749" s="125"/>
      <c r="S749" s="125"/>
      <c r="T749" s="125"/>
      <c r="U749" s="125"/>
      <c r="V749" s="125"/>
      <c r="W749" s="125"/>
      <c r="X749" s="125"/>
      <c r="Y749" s="125"/>
      <c r="Z749" s="125"/>
      <c r="AA749" s="125"/>
      <c r="AB749" s="125"/>
      <c r="AC749" s="125"/>
      <c r="AD749" s="125"/>
      <c r="AE749" s="125"/>
      <c r="AF749" s="125"/>
      <c r="AG749" s="125"/>
      <c r="AH749" s="125"/>
      <c r="AI749" s="125"/>
      <c r="AJ749" s="125"/>
      <c r="AK749" s="125"/>
      <c r="AL749" s="125"/>
      <c r="AM749" s="125"/>
      <c r="AN749" s="125"/>
      <c r="AO749" s="125"/>
      <c r="AP749" s="125"/>
      <c r="AQ749" s="125"/>
      <c r="AR749" s="125"/>
      <c r="AS749" s="125"/>
      <c r="AT749" s="125"/>
      <c r="AU749" s="125"/>
      <c r="AV749" s="125"/>
      <c r="AW749" s="125"/>
      <c r="AX749" s="125"/>
      <c r="AY749" s="125"/>
      <c r="AZ749" s="125"/>
      <c r="BA749" s="125"/>
      <c r="BB749" s="125"/>
      <c r="BC749" s="125"/>
      <c r="BD749" s="125"/>
      <c r="BE749" s="125"/>
      <c r="BF749" s="125"/>
      <c r="BG749" s="125"/>
      <c r="BH749" s="125"/>
      <c r="BI749" s="125"/>
      <c r="BJ749" s="125"/>
      <c r="BK749" s="125"/>
      <c r="BL749" s="125"/>
      <c r="BM749" s="125"/>
      <c r="BN749" s="125"/>
      <c r="BO749" s="125"/>
      <c r="BP749" s="125"/>
      <c r="BQ749" s="125"/>
      <c r="BR749" s="125"/>
      <c r="BS749" s="125"/>
      <c r="BT749" s="125"/>
      <c r="BU749" s="125"/>
      <c r="BV749" s="125"/>
    </row>
    <row r="750" spans="1:74" s="189" customFormat="1" ht="14.25" x14ac:dyDescent="0.2">
      <c r="A750" s="205" t="s">
        <v>1456</v>
      </c>
      <c r="B750" s="206" t="s">
        <v>930</v>
      </c>
      <c r="C750" s="118"/>
      <c r="D750" s="146">
        <v>45109240.380000003</v>
      </c>
      <c r="E750" s="118"/>
      <c r="F750" s="118"/>
      <c r="G750" s="118"/>
      <c r="H750" s="118"/>
      <c r="I750" s="118"/>
      <c r="J750" s="118"/>
      <c r="K750" s="118"/>
      <c r="L750" s="118"/>
      <c r="M750" s="118"/>
      <c r="N750" s="118"/>
      <c r="O750" s="131">
        <f t="shared" si="319"/>
        <v>45109240.380000003</v>
      </c>
      <c r="P750" s="188"/>
      <c r="Q750" s="188"/>
      <c r="R750" s="188"/>
      <c r="S750" s="188"/>
      <c r="T750" s="188"/>
      <c r="U750" s="188"/>
      <c r="V750" s="188"/>
      <c r="W750" s="188"/>
      <c r="X750" s="188"/>
      <c r="Y750" s="188"/>
      <c r="Z750" s="188"/>
      <c r="AA750" s="188"/>
      <c r="AB750" s="188"/>
      <c r="AC750" s="188"/>
      <c r="AD750" s="188"/>
      <c r="AE750" s="188"/>
      <c r="AF750" s="188"/>
      <c r="AG750" s="188"/>
      <c r="AH750" s="188"/>
      <c r="AI750" s="188"/>
      <c r="AJ750" s="188"/>
      <c r="AK750" s="188"/>
      <c r="AL750" s="188"/>
      <c r="AM750" s="188"/>
      <c r="AN750" s="188"/>
      <c r="AO750" s="188"/>
      <c r="AP750" s="188"/>
      <c r="AQ750" s="188"/>
      <c r="AR750" s="188"/>
      <c r="AS750" s="188"/>
      <c r="AT750" s="188"/>
      <c r="AU750" s="188"/>
      <c r="AV750" s="188"/>
      <c r="AW750" s="188"/>
      <c r="AX750" s="188"/>
      <c r="AY750" s="188"/>
      <c r="AZ750" s="188"/>
      <c r="BA750" s="188"/>
      <c r="BB750" s="188"/>
      <c r="BC750" s="188"/>
      <c r="BD750" s="188"/>
      <c r="BE750" s="188"/>
      <c r="BF750" s="188"/>
      <c r="BG750" s="188"/>
      <c r="BH750" s="188"/>
      <c r="BI750" s="188"/>
      <c r="BJ750" s="188"/>
      <c r="BK750" s="188"/>
      <c r="BL750" s="188"/>
      <c r="BM750" s="188"/>
      <c r="BN750" s="188"/>
      <c r="BO750" s="188"/>
      <c r="BP750" s="188"/>
      <c r="BQ750" s="188"/>
      <c r="BR750" s="188"/>
      <c r="BS750" s="188"/>
      <c r="BT750" s="188"/>
      <c r="BU750" s="188"/>
      <c r="BV750" s="188"/>
    </row>
    <row r="751" spans="1:74" s="189" customFormat="1" ht="14.25" x14ac:dyDescent="0.2">
      <c r="A751" s="205" t="s">
        <v>1456</v>
      </c>
      <c r="B751" s="206" t="s">
        <v>930</v>
      </c>
      <c r="C751" s="118"/>
      <c r="D751" s="146">
        <v>49708258.090000004</v>
      </c>
      <c r="E751" s="118"/>
      <c r="F751" s="118"/>
      <c r="G751" s="118"/>
      <c r="H751" s="118"/>
      <c r="I751" s="118"/>
      <c r="J751" s="118"/>
      <c r="K751" s="118"/>
      <c r="L751" s="118"/>
      <c r="M751" s="118"/>
      <c r="N751" s="118"/>
      <c r="O751" s="131">
        <f t="shared" si="319"/>
        <v>49708258.090000004</v>
      </c>
      <c r="P751" s="188"/>
      <c r="Q751" s="188"/>
      <c r="R751" s="188"/>
      <c r="S751" s="188"/>
      <c r="T751" s="188"/>
      <c r="U751" s="188"/>
      <c r="V751" s="188"/>
      <c r="W751" s="188"/>
      <c r="X751" s="188"/>
      <c r="Y751" s="188"/>
      <c r="Z751" s="188"/>
      <c r="AA751" s="188"/>
      <c r="AB751" s="188"/>
      <c r="AC751" s="188"/>
      <c r="AD751" s="188"/>
      <c r="AE751" s="188"/>
      <c r="AF751" s="188"/>
      <c r="AG751" s="188"/>
      <c r="AH751" s="188"/>
      <c r="AI751" s="188"/>
      <c r="AJ751" s="188"/>
      <c r="AK751" s="188"/>
      <c r="AL751" s="188"/>
      <c r="AM751" s="188"/>
      <c r="AN751" s="188"/>
      <c r="AO751" s="188"/>
      <c r="AP751" s="188"/>
      <c r="AQ751" s="188"/>
      <c r="AR751" s="188"/>
      <c r="AS751" s="188"/>
      <c r="AT751" s="188"/>
      <c r="AU751" s="188"/>
      <c r="AV751" s="188"/>
      <c r="AW751" s="188"/>
      <c r="AX751" s="188"/>
      <c r="AY751" s="188"/>
      <c r="AZ751" s="188"/>
      <c r="BA751" s="188"/>
      <c r="BB751" s="188"/>
      <c r="BC751" s="188"/>
      <c r="BD751" s="188"/>
      <c r="BE751" s="188"/>
      <c r="BF751" s="188"/>
      <c r="BG751" s="188"/>
      <c r="BH751" s="188"/>
      <c r="BI751" s="188"/>
      <c r="BJ751" s="188"/>
      <c r="BK751" s="188"/>
      <c r="BL751" s="188"/>
      <c r="BM751" s="188"/>
      <c r="BN751" s="188"/>
      <c r="BO751" s="188"/>
      <c r="BP751" s="188"/>
      <c r="BQ751" s="188"/>
      <c r="BR751" s="188"/>
      <c r="BS751" s="188"/>
      <c r="BT751" s="188"/>
      <c r="BU751" s="188"/>
      <c r="BV751" s="188"/>
    </row>
    <row r="752" spans="1:74" s="189" customFormat="1" ht="14.25" x14ac:dyDescent="0.2">
      <c r="A752" s="205" t="s">
        <v>1456</v>
      </c>
      <c r="B752" s="206" t="s">
        <v>930</v>
      </c>
      <c r="C752" s="118"/>
      <c r="D752" s="146"/>
      <c r="E752" s="118"/>
      <c r="F752" s="118">
        <v>830627844.66999996</v>
      </c>
      <c r="G752" s="118"/>
      <c r="H752" s="118"/>
      <c r="I752" s="118"/>
      <c r="J752" s="118"/>
      <c r="K752" s="118"/>
      <c r="L752" s="118"/>
      <c r="M752" s="118"/>
      <c r="N752" s="118"/>
      <c r="O752" s="131">
        <f t="shared" si="319"/>
        <v>830627844.66999996</v>
      </c>
      <c r="P752" s="188"/>
      <c r="Q752" s="188"/>
      <c r="R752" s="188"/>
      <c r="S752" s="188"/>
      <c r="T752" s="188"/>
      <c r="U752" s="188"/>
      <c r="V752" s="188"/>
      <c r="W752" s="188"/>
      <c r="X752" s="188"/>
      <c r="Y752" s="188"/>
      <c r="Z752" s="188"/>
      <c r="AA752" s="188"/>
      <c r="AB752" s="188"/>
      <c r="AC752" s="188"/>
      <c r="AD752" s="188"/>
      <c r="AE752" s="188"/>
      <c r="AF752" s="188"/>
      <c r="AG752" s="188"/>
      <c r="AH752" s="188"/>
      <c r="AI752" s="188"/>
      <c r="AJ752" s="188"/>
      <c r="AK752" s="188"/>
      <c r="AL752" s="188"/>
      <c r="AM752" s="188"/>
      <c r="AN752" s="188"/>
      <c r="AO752" s="188"/>
      <c r="AP752" s="188"/>
      <c r="AQ752" s="188"/>
      <c r="AR752" s="188"/>
      <c r="AS752" s="188"/>
      <c r="AT752" s="188"/>
      <c r="AU752" s="188"/>
      <c r="AV752" s="188"/>
      <c r="AW752" s="188"/>
      <c r="AX752" s="188"/>
      <c r="AY752" s="188"/>
      <c r="AZ752" s="188"/>
      <c r="BA752" s="188"/>
      <c r="BB752" s="188"/>
      <c r="BC752" s="188"/>
      <c r="BD752" s="188"/>
      <c r="BE752" s="188"/>
      <c r="BF752" s="188"/>
      <c r="BG752" s="188"/>
      <c r="BH752" s="188"/>
      <c r="BI752" s="188"/>
      <c r="BJ752" s="188"/>
      <c r="BK752" s="188"/>
      <c r="BL752" s="188"/>
      <c r="BM752" s="188"/>
      <c r="BN752" s="188"/>
      <c r="BO752" s="188"/>
      <c r="BP752" s="188"/>
      <c r="BQ752" s="188"/>
      <c r="BR752" s="188"/>
      <c r="BS752" s="188"/>
      <c r="BT752" s="188"/>
      <c r="BU752" s="188"/>
      <c r="BV752" s="188"/>
    </row>
    <row r="753" spans="1:74" s="189" customFormat="1" ht="14.25" x14ac:dyDescent="0.2">
      <c r="A753" s="205" t="s">
        <v>1456</v>
      </c>
      <c r="B753" s="206" t="s">
        <v>930</v>
      </c>
      <c r="C753" s="118"/>
      <c r="D753" s="146"/>
      <c r="E753" s="118"/>
      <c r="F753" s="118"/>
      <c r="G753" s="118"/>
      <c r="H753" s="118"/>
      <c r="I753" s="118">
        <v>93660.82</v>
      </c>
      <c r="J753" s="118"/>
      <c r="K753" s="118"/>
      <c r="L753" s="118"/>
      <c r="M753" s="118"/>
      <c r="N753" s="118"/>
      <c r="O753" s="131">
        <f t="shared" si="319"/>
        <v>93660.82</v>
      </c>
      <c r="P753" s="188"/>
      <c r="Q753" s="188"/>
      <c r="R753" s="188"/>
      <c r="S753" s="188"/>
      <c r="T753" s="188"/>
      <c r="U753" s="188"/>
      <c r="V753" s="188"/>
      <c r="W753" s="188"/>
      <c r="X753" s="188"/>
      <c r="Y753" s="188"/>
      <c r="Z753" s="188"/>
      <c r="AA753" s="188"/>
      <c r="AB753" s="188"/>
      <c r="AC753" s="188"/>
      <c r="AD753" s="188"/>
      <c r="AE753" s="188"/>
      <c r="AF753" s="188"/>
      <c r="AG753" s="188"/>
      <c r="AH753" s="188"/>
      <c r="AI753" s="188"/>
      <c r="AJ753" s="188"/>
      <c r="AK753" s="188"/>
      <c r="AL753" s="188"/>
      <c r="AM753" s="188"/>
      <c r="AN753" s="188"/>
      <c r="AO753" s="188"/>
      <c r="AP753" s="188"/>
      <c r="AQ753" s="188"/>
      <c r="AR753" s="188"/>
      <c r="AS753" s="188"/>
      <c r="AT753" s="188"/>
      <c r="AU753" s="188"/>
      <c r="AV753" s="188"/>
      <c r="AW753" s="188"/>
      <c r="AX753" s="188"/>
      <c r="AY753" s="188"/>
      <c r="AZ753" s="188"/>
      <c r="BA753" s="188"/>
      <c r="BB753" s="188"/>
      <c r="BC753" s="188"/>
      <c r="BD753" s="188"/>
      <c r="BE753" s="188"/>
      <c r="BF753" s="188"/>
      <c r="BG753" s="188"/>
      <c r="BH753" s="188"/>
      <c r="BI753" s="188"/>
      <c r="BJ753" s="188"/>
      <c r="BK753" s="188"/>
      <c r="BL753" s="188"/>
      <c r="BM753" s="188"/>
      <c r="BN753" s="188"/>
      <c r="BO753" s="188"/>
      <c r="BP753" s="188"/>
      <c r="BQ753" s="188"/>
      <c r="BR753" s="188"/>
      <c r="BS753" s="188"/>
      <c r="BT753" s="188"/>
      <c r="BU753" s="188"/>
      <c r="BV753" s="188"/>
    </row>
    <row r="754" spans="1:74" s="189" customFormat="1" ht="14.25" x14ac:dyDescent="0.2">
      <c r="A754" s="205" t="s">
        <v>1457</v>
      </c>
      <c r="B754" s="206" t="s">
        <v>1458</v>
      </c>
      <c r="C754" s="118"/>
      <c r="D754" s="146">
        <v>64310613</v>
      </c>
      <c r="E754" s="118"/>
      <c r="F754" s="118"/>
      <c r="G754" s="118"/>
      <c r="H754" s="118"/>
      <c r="I754" s="118"/>
      <c r="J754" s="118"/>
      <c r="K754" s="118"/>
      <c r="L754" s="118"/>
      <c r="M754" s="118"/>
      <c r="N754" s="118"/>
      <c r="O754" s="131">
        <f t="shared" si="319"/>
        <v>64310613</v>
      </c>
      <c r="P754" s="188"/>
      <c r="Q754" s="188"/>
      <c r="R754" s="188"/>
      <c r="S754" s="188"/>
      <c r="T754" s="188"/>
      <c r="U754" s="188"/>
      <c r="V754" s="188"/>
      <c r="W754" s="188"/>
      <c r="X754" s="188"/>
      <c r="Y754" s="188"/>
      <c r="Z754" s="188"/>
      <c r="AA754" s="188"/>
      <c r="AB754" s="188"/>
      <c r="AC754" s="188"/>
      <c r="AD754" s="188"/>
      <c r="AE754" s="188"/>
      <c r="AF754" s="188"/>
      <c r="AG754" s="188"/>
      <c r="AH754" s="188"/>
      <c r="AI754" s="188"/>
      <c r="AJ754" s="188"/>
      <c r="AK754" s="188"/>
      <c r="AL754" s="188"/>
      <c r="AM754" s="188"/>
      <c r="AN754" s="188"/>
      <c r="AO754" s="188"/>
      <c r="AP754" s="188"/>
      <c r="AQ754" s="188"/>
      <c r="AR754" s="188"/>
      <c r="AS754" s="188"/>
      <c r="AT754" s="188"/>
      <c r="AU754" s="188"/>
      <c r="AV754" s="188"/>
      <c r="AW754" s="188"/>
      <c r="AX754" s="188"/>
      <c r="AY754" s="188"/>
      <c r="AZ754" s="188"/>
      <c r="BA754" s="188"/>
      <c r="BB754" s="188"/>
      <c r="BC754" s="188"/>
      <c r="BD754" s="188"/>
      <c r="BE754" s="188"/>
      <c r="BF754" s="188"/>
      <c r="BG754" s="188"/>
      <c r="BH754" s="188"/>
      <c r="BI754" s="188"/>
      <c r="BJ754" s="188"/>
      <c r="BK754" s="188"/>
      <c r="BL754" s="188"/>
      <c r="BM754" s="188"/>
      <c r="BN754" s="188"/>
      <c r="BO754" s="188"/>
      <c r="BP754" s="188"/>
      <c r="BQ754" s="188"/>
      <c r="BR754" s="188"/>
      <c r="BS754" s="188"/>
      <c r="BT754" s="188"/>
      <c r="BU754" s="188"/>
      <c r="BV754" s="188"/>
    </row>
    <row r="755" spans="1:74" s="189" customFormat="1" ht="28.5" x14ac:dyDescent="0.2">
      <c r="A755" s="140" t="s">
        <v>3122</v>
      </c>
      <c r="B755" s="137" t="s">
        <v>3123</v>
      </c>
      <c r="C755" s="118"/>
      <c r="D755" s="146"/>
      <c r="E755" s="118"/>
      <c r="F755" s="118"/>
      <c r="G755" s="118"/>
      <c r="H755" s="118"/>
      <c r="I755" s="118"/>
      <c r="J755" s="118"/>
      <c r="K755" s="118"/>
      <c r="L755" s="118"/>
      <c r="M755" s="118"/>
      <c r="N755" s="118"/>
      <c r="O755" s="131">
        <f t="shared" si="319"/>
        <v>0</v>
      </c>
      <c r="P755" s="188"/>
      <c r="Q755" s="188"/>
      <c r="R755" s="188"/>
      <c r="S755" s="188"/>
      <c r="T755" s="188"/>
      <c r="U755" s="188"/>
      <c r="V755" s="188"/>
      <c r="W755" s="188"/>
      <c r="X755" s="188"/>
      <c r="Y755" s="188"/>
      <c r="Z755" s="188"/>
      <c r="AA755" s="188"/>
      <c r="AB755" s="188"/>
      <c r="AC755" s="188"/>
      <c r="AD755" s="188"/>
      <c r="AE755" s="188"/>
      <c r="AF755" s="188"/>
      <c r="AG755" s="188"/>
      <c r="AH755" s="188"/>
      <c r="AI755" s="188"/>
      <c r="AJ755" s="188"/>
      <c r="AK755" s="188"/>
      <c r="AL755" s="188"/>
      <c r="AM755" s="188"/>
      <c r="AN755" s="188"/>
      <c r="AO755" s="188"/>
      <c r="AP755" s="188"/>
      <c r="AQ755" s="188"/>
      <c r="AR755" s="188"/>
      <c r="AS755" s="188"/>
      <c r="AT755" s="188"/>
      <c r="AU755" s="188"/>
      <c r="AV755" s="188"/>
      <c r="AW755" s="188"/>
      <c r="AX755" s="188"/>
      <c r="AY755" s="188"/>
      <c r="AZ755" s="188"/>
      <c r="BA755" s="188"/>
      <c r="BB755" s="188"/>
      <c r="BC755" s="188"/>
      <c r="BD755" s="188"/>
      <c r="BE755" s="188"/>
      <c r="BF755" s="188"/>
      <c r="BG755" s="188"/>
      <c r="BH755" s="188"/>
      <c r="BI755" s="188"/>
      <c r="BJ755" s="188"/>
      <c r="BK755" s="188"/>
      <c r="BL755" s="188"/>
      <c r="BM755" s="188"/>
      <c r="BN755" s="188"/>
      <c r="BO755" s="188"/>
      <c r="BP755" s="188"/>
      <c r="BQ755" s="188"/>
      <c r="BR755" s="188"/>
      <c r="BS755" s="188"/>
      <c r="BT755" s="188"/>
      <c r="BU755" s="188"/>
      <c r="BV755" s="188"/>
    </row>
    <row r="756" spans="1:74" s="189" customFormat="1" ht="14.25" x14ac:dyDescent="0.2">
      <c r="A756" s="205" t="s">
        <v>804</v>
      </c>
      <c r="B756" s="206" t="s">
        <v>805</v>
      </c>
      <c r="C756" s="118"/>
      <c r="D756" s="146">
        <v>0</v>
      </c>
      <c r="E756" s="118"/>
      <c r="F756" s="118"/>
      <c r="G756" s="118"/>
      <c r="H756" s="118"/>
      <c r="I756" s="118"/>
      <c r="J756" s="118"/>
      <c r="K756" s="118"/>
      <c r="L756" s="118"/>
      <c r="M756" s="118"/>
      <c r="N756" s="118"/>
      <c r="O756" s="131">
        <f t="shared" si="319"/>
        <v>0</v>
      </c>
      <c r="P756" s="188"/>
      <c r="Q756" s="188"/>
      <c r="R756" s="188"/>
      <c r="S756" s="188"/>
      <c r="T756" s="188"/>
      <c r="U756" s="188"/>
      <c r="V756" s="188"/>
      <c r="W756" s="188"/>
      <c r="X756" s="188"/>
      <c r="Y756" s="188"/>
      <c r="Z756" s="188"/>
      <c r="AA756" s="188"/>
      <c r="AB756" s="188"/>
      <c r="AC756" s="188"/>
      <c r="AD756" s="188"/>
      <c r="AE756" s="188"/>
      <c r="AF756" s="188"/>
      <c r="AG756" s="188"/>
      <c r="AH756" s="188"/>
      <c r="AI756" s="188"/>
      <c r="AJ756" s="188"/>
      <c r="AK756" s="188"/>
      <c r="AL756" s="188"/>
      <c r="AM756" s="188"/>
      <c r="AN756" s="188"/>
      <c r="AO756" s="188"/>
      <c r="AP756" s="188"/>
      <c r="AQ756" s="188"/>
      <c r="AR756" s="188"/>
      <c r="AS756" s="188"/>
      <c r="AT756" s="188"/>
      <c r="AU756" s="188"/>
      <c r="AV756" s="188"/>
      <c r="AW756" s="188"/>
      <c r="AX756" s="188"/>
      <c r="AY756" s="188"/>
      <c r="AZ756" s="188"/>
      <c r="BA756" s="188"/>
      <c r="BB756" s="188"/>
      <c r="BC756" s="188"/>
      <c r="BD756" s="188"/>
      <c r="BE756" s="188"/>
      <c r="BF756" s="188"/>
      <c r="BG756" s="188"/>
      <c r="BH756" s="188"/>
      <c r="BI756" s="188"/>
      <c r="BJ756" s="188"/>
      <c r="BK756" s="188"/>
      <c r="BL756" s="188"/>
      <c r="BM756" s="188"/>
      <c r="BN756" s="188"/>
      <c r="BO756" s="188"/>
      <c r="BP756" s="188"/>
      <c r="BQ756" s="188"/>
      <c r="BR756" s="188"/>
      <c r="BS756" s="188"/>
      <c r="BT756" s="188"/>
      <c r="BU756" s="188"/>
      <c r="BV756" s="188"/>
    </row>
    <row r="757" spans="1:74" s="189" customFormat="1" ht="14.25" x14ac:dyDescent="0.2">
      <c r="A757" s="205" t="s">
        <v>804</v>
      </c>
      <c r="B757" s="206" t="s">
        <v>805</v>
      </c>
      <c r="C757" s="118"/>
      <c r="D757" s="146">
        <v>3795663839.5</v>
      </c>
      <c r="E757" s="118"/>
      <c r="F757" s="118"/>
      <c r="G757" s="118"/>
      <c r="H757" s="118"/>
      <c r="I757" s="118"/>
      <c r="J757" s="118"/>
      <c r="K757" s="118"/>
      <c r="L757" s="118"/>
      <c r="M757" s="118"/>
      <c r="N757" s="118"/>
      <c r="O757" s="131">
        <f t="shared" si="319"/>
        <v>3795663839.5</v>
      </c>
      <c r="P757" s="188"/>
      <c r="Q757" s="188"/>
      <c r="R757" s="188"/>
      <c r="S757" s="188"/>
      <c r="T757" s="188"/>
      <c r="U757" s="188"/>
      <c r="V757" s="188"/>
      <c r="W757" s="188"/>
      <c r="X757" s="188"/>
      <c r="Y757" s="188"/>
      <c r="Z757" s="188"/>
      <c r="AA757" s="188"/>
      <c r="AB757" s="188"/>
      <c r="AC757" s="188"/>
      <c r="AD757" s="188"/>
      <c r="AE757" s="188"/>
      <c r="AF757" s="188"/>
      <c r="AG757" s="188"/>
      <c r="AH757" s="188"/>
      <c r="AI757" s="188"/>
      <c r="AJ757" s="188"/>
      <c r="AK757" s="188"/>
      <c r="AL757" s="188"/>
      <c r="AM757" s="188"/>
      <c r="AN757" s="188"/>
      <c r="AO757" s="188"/>
      <c r="AP757" s="188"/>
      <c r="AQ757" s="188"/>
      <c r="AR757" s="188"/>
      <c r="AS757" s="188"/>
      <c r="AT757" s="188"/>
      <c r="AU757" s="188"/>
      <c r="AV757" s="188"/>
      <c r="AW757" s="188"/>
      <c r="AX757" s="188"/>
      <c r="AY757" s="188"/>
      <c r="AZ757" s="188"/>
      <c r="BA757" s="188"/>
      <c r="BB757" s="188"/>
      <c r="BC757" s="188"/>
      <c r="BD757" s="188"/>
      <c r="BE757" s="188"/>
      <c r="BF757" s="188"/>
      <c r="BG757" s="188"/>
      <c r="BH757" s="188"/>
      <c r="BI757" s="188"/>
      <c r="BJ757" s="188"/>
      <c r="BK757" s="188"/>
      <c r="BL757" s="188"/>
      <c r="BM757" s="188"/>
      <c r="BN757" s="188"/>
      <c r="BO757" s="188"/>
      <c r="BP757" s="188"/>
      <c r="BQ757" s="188"/>
      <c r="BR757" s="188"/>
      <c r="BS757" s="188"/>
      <c r="BT757" s="188"/>
      <c r="BU757" s="188"/>
      <c r="BV757" s="188"/>
    </row>
    <row r="758" spans="1:74" s="189" customFormat="1" ht="14.25" x14ac:dyDescent="0.2">
      <c r="A758" s="205" t="s">
        <v>804</v>
      </c>
      <c r="B758" s="206" t="s">
        <v>805</v>
      </c>
      <c r="C758" s="118"/>
      <c r="D758" s="146">
        <v>6620918959.6999998</v>
      </c>
      <c r="E758" s="118"/>
      <c r="F758" s="118"/>
      <c r="G758" s="118"/>
      <c r="H758" s="118"/>
      <c r="I758" s="118"/>
      <c r="J758" s="118"/>
      <c r="K758" s="118"/>
      <c r="L758" s="118"/>
      <c r="M758" s="118"/>
      <c r="N758" s="118"/>
      <c r="O758" s="131">
        <f t="shared" si="319"/>
        <v>6620918959.6999998</v>
      </c>
      <c r="P758" s="188"/>
      <c r="Q758" s="188"/>
      <c r="R758" s="188"/>
      <c r="S758" s="188"/>
      <c r="T758" s="188"/>
      <c r="U758" s="188"/>
      <c r="V758" s="188"/>
      <c r="W758" s="188"/>
      <c r="X758" s="188"/>
      <c r="Y758" s="188"/>
      <c r="Z758" s="188"/>
      <c r="AA758" s="188"/>
      <c r="AB758" s="188"/>
      <c r="AC758" s="188"/>
      <c r="AD758" s="188"/>
      <c r="AE758" s="188"/>
      <c r="AF758" s="188"/>
      <c r="AG758" s="188"/>
      <c r="AH758" s="188"/>
      <c r="AI758" s="188"/>
      <c r="AJ758" s="188"/>
      <c r="AK758" s="188"/>
      <c r="AL758" s="188"/>
      <c r="AM758" s="188"/>
      <c r="AN758" s="188"/>
      <c r="AO758" s="188"/>
      <c r="AP758" s="188"/>
      <c r="AQ758" s="188"/>
      <c r="AR758" s="188"/>
      <c r="AS758" s="188"/>
      <c r="AT758" s="188"/>
      <c r="AU758" s="188"/>
      <c r="AV758" s="188"/>
      <c r="AW758" s="188"/>
      <c r="AX758" s="188"/>
      <c r="AY758" s="188"/>
      <c r="AZ758" s="188"/>
      <c r="BA758" s="188"/>
      <c r="BB758" s="188"/>
      <c r="BC758" s="188"/>
      <c r="BD758" s="188"/>
      <c r="BE758" s="188"/>
      <c r="BF758" s="188"/>
      <c r="BG758" s="188"/>
      <c r="BH758" s="188"/>
      <c r="BI758" s="188"/>
      <c r="BJ758" s="188"/>
      <c r="BK758" s="188"/>
      <c r="BL758" s="188"/>
      <c r="BM758" s="188"/>
      <c r="BN758" s="188"/>
      <c r="BO758" s="188"/>
      <c r="BP758" s="188"/>
      <c r="BQ758" s="188"/>
      <c r="BR758" s="188"/>
      <c r="BS758" s="188"/>
      <c r="BT758" s="188"/>
      <c r="BU758" s="188"/>
      <c r="BV758" s="188"/>
    </row>
    <row r="759" spans="1:74" s="189" customFormat="1" ht="14.25" x14ac:dyDescent="0.2">
      <c r="A759" s="205" t="s">
        <v>804</v>
      </c>
      <c r="B759" s="206" t="s">
        <v>805</v>
      </c>
      <c r="C759" s="118"/>
      <c r="D759" s="146"/>
      <c r="E759" s="118"/>
      <c r="F759" s="118">
        <v>41177581160.160004</v>
      </c>
      <c r="G759" s="118"/>
      <c r="H759" s="118"/>
      <c r="I759" s="118"/>
      <c r="J759" s="118"/>
      <c r="K759" s="118"/>
      <c r="L759" s="118"/>
      <c r="M759" s="118"/>
      <c r="N759" s="118"/>
      <c r="O759" s="131">
        <f t="shared" si="319"/>
        <v>41177581160.160004</v>
      </c>
      <c r="P759" s="188"/>
      <c r="Q759" s="188"/>
      <c r="R759" s="188"/>
      <c r="S759" s="188"/>
      <c r="T759" s="188"/>
      <c r="U759" s="188"/>
      <c r="V759" s="188"/>
      <c r="W759" s="188"/>
      <c r="X759" s="188"/>
      <c r="Y759" s="188"/>
      <c r="Z759" s="188"/>
      <c r="AA759" s="188"/>
      <c r="AB759" s="188"/>
      <c r="AC759" s="188"/>
      <c r="AD759" s="188"/>
      <c r="AE759" s="188"/>
      <c r="AF759" s="188"/>
      <c r="AG759" s="188"/>
      <c r="AH759" s="188"/>
      <c r="AI759" s="188"/>
      <c r="AJ759" s="188"/>
      <c r="AK759" s="188"/>
      <c r="AL759" s="188"/>
      <c r="AM759" s="188"/>
      <c r="AN759" s="188"/>
      <c r="AO759" s="188"/>
      <c r="AP759" s="188"/>
      <c r="AQ759" s="188"/>
      <c r="AR759" s="188"/>
      <c r="AS759" s="188"/>
      <c r="AT759" s="188"/>
      <c r="AU759" s="188"/>
      <c r="AV759" s="188"/>
      <c r="AW759" s="188"/>
      <c r="AX759" s="188"/>
      <c r="AY759" s="188"/>
      <c r="AZ759" s="188"/>
      <c r="BA759" s="188"/>
      <c r="BB759" s="188"/>
      <c r="BC759" s="188"/>
      <c r="BD759" s="188"/>
      <c r="BE759" s="188"/>
      <c r="BF759" s="188"/>
      <c r="BG759" s="188"/>
      <c r="BH759" s="188"/>
      <c r="BI759" s="188"/>
      <c r="BJ759" s="188"/>
      <c r="BK759" s="188"/>
      <c r="BL759" s="188"/>
      <c r="BM759" s="188"/>
      <c r="BN759" s="188"/>
      <c r="BO759" s="188"/>
      <c r="BP759" s="188"/>
      <c r="BQ759" s="188"/>
      <c r="BR759" s="188"/>
      <c r="BS759" s="188"/>
      <c r="BT759" s="188"/>
      <c r="BU759" s="188"/>
      <c r="BV759" s="188"/>
    </row>
    <row r="760" spans="1:74" s="189" customFormat="1" ht="14.25" x14ac:dyDescent="0.2">
      <c r="A760" s="205" t="s">
        <v>804</v>
      </c>
      <c r="B760" s="206" t="s">
        <v>805</v>
      </c>
      <c r="C760" s="118"/>
      <c r="D760" s="146"/>
      <c r="E760" s="118"/>
      <c r="F760" s="118"/>
      <c r="G760" s="118"/>
      <c r="H760" s="118"/>
      <c r="I760" s="118">
        <v>147576075.36000001</v>
      </c>
      <c r="J760" s="118"/>
      <c r="K760" s="118"/>
      <c r="L760" s="118"/>
      <c r="M760" s="118"/>
      <c r="N760" s="118"/>
      <c r="O760" s="131">
        <f t="shared" si="319"/>
        <v>147576075.36000001</v>
      </c>
      <c r="P760" s="188"/>
      <c r="Q760" s="188"/>
      <c r="R760" s="188"/>
      <c r="S760" s="188"/>
      <c r="T760" s="188"/>
      <c r="U760" s="188"/>
      <c r="V760" s="188"/>
      <c r="W760" s="188"/>
      <c r="X760" s="188"/>
      <c r="Y760" s="188"/>
      <c r="Z760" s="188"/>
      <c r="AA760" s="188"/>
      <c r="AB760" s="188"/>
      <c r="AC760" s="188"/>
      <c r="AD760" s="188"/>
      <c r="AE760" s="188"/>
      <c r="AF760" s="188"/>
      <c r="AG760" s="188"/>
      <c r="AH760" s="188"/>
      <c r="AI760" s="188"/>
      <c r="AJ760" s="188"/>
      <c r="AK760" s="188"/>
      <c r="AL760" s="188"/>
      <c r="AM760" s="188"/>
      <c r="AN760" s="188"/>
      <c r="AO760" s="188"/>
      <c r="AP760" s="188"/>
      <c r="AQ760" s="188"/>
      <c r="AR760" s="188"/>
      <c r="AS760" s="188"/>
      <c r="AT760" s="188"/>
      <c r="AU760" s="188"/>
      <c r="AV760" s="188"/>
      <c r="AW760" s="188"/>
      <c r="AX760" s="188"/>
      <c r="AY760" s="188"/>
      <c r="AZ760" s="188"/>
      <c r="BA760" s="188"/>
      <c r="BB760" s="188"/>
      <c r="BC760" s="188"/>
      <c r="BD760" s="188"/>
      <c r="BE760" s="188"/>
      <c r="BF760" s="188"/>
      <c r="BG760" s="188"/>
      <c r="BH760" s="188"/>
      <c r="BI760" s="188"/>
      <c r="BJ760" s="188"/>
      <c r="BK760" s="188"/>
      <c r="BL760" s="188"/>
      <c r="BM760" s="188"/>
      <c r="BN760" s="188"/>
      <c r="BO760" s="188"/>
      <c r="BP760" s="188"/>
      <c r="BQ760" s="188"/>
      <c r="BR760" s="188"/>
      <c r="BS760" s="188"/>
      <c r="BT760" s="188"/>
      <c r="BU760" s="188"/>
      <c r="BV760" s="188"/>
    </row>
    <row r="761" spans="1:74" s="189" customFormat="1" ht="14.25" x14ac:dyDescent="0.2">
      <c r="A761" s="205" t="s">
        <v>804</v>
      </c>
      <c r="B761" s="206" t="s">
        <v>805</v>
      </c>
      <c r="C761" s="118"/>
      <c r="D761" s="146"/>
      <c r="E761" s="118"/>
      <c r="F761" s="118"/>
      <c r="G761" s="118"/>
      <c r="H761" s="118"/>
      <c r="I761" s="118"/>
      <c r="J761" s="118">
        <v>249848484.09</v>
      </c>
      <c r="K761" s="118"/>
      <c r="L761" s="118"/>
      <c r="M761" s="118"/>
      <c r="N761" s="118"/>
      <c r="O761" s="131">
        <f t="shared" si="319"/>
        <v>249848484.09</v>
      </c>
      <c r="P761" s="188"/>
      <c r="Q761" s="188"/>
      <c r="R761" s="188"/>
      <c r="S761" s="188"/>
      <c r="T761" s="188"/>
      <c r="U761" s="188"/>
      <c r="V761" s="188"/>
      <c r="W761" s="188"/>
      <c r="X761" s="188"/>
      <c r="Y761" s="188"/>
      <c r="Z761" s="188"/>
      <c r="AA761" s="188"/>
      <c r="AB761" s="188"/>
      <c r="AC761" s="188"/>
      <c r="AD761" s="188"/>
      <c r="AE761" s="188"/>
      <c r="AF761" s="188"/>
      <c r="AG761" s="188"/>
      <c r="AH761" s="188"/>
      <c r="AI761" s="188"/>
      <c r="AJ761" s="188"/>
      <c r="AK761" s="188"/>
      <c r="AL761" s="188"/>
      <c r="AM761" s="188"/>
      <c r="AN761" s="188"/>
      <c r="AO761" s="188"/>
      <c r="AP761" s="188"/>
      <c r="AQ761" s="188"/>
      <c r="AR761" s="188"/>
      <c r="AS761" s="188"/>
      <c r="AT761" s="188"/>
      <c r="AU761" s="188"/>
      <c r="AV761" s="188"/>
      <c r="AW761" s="188"/>
      <c r="AX761" s="188"/>
      <c r="AY761" s="188"/>
      <c r="AZ761" s="188"/>
      <c r="BA761" s="188"/>
      <c r="BB761" s="188"/>
      <c r="BC761" s="188"/>
      <c r="BD761" s="188"/>
      <c r="BE761" s="188"/>
      <c r="BF761" s="188"/>
      <c r="BG761" s="188"/>
      <c r="BH761" s="188"/>
      <c r="BI761" s="188"/>
      <c r="BJ761" s="188"/>
      <c r="BK761" s="188"/>
      <c r="BL761" s="188"/>
      <c r="BM761" s="188"/>
      <c r="BN761" s="188"/>
      <c r="BO761" s="188"/>
      <c r="BP761" s="188"/>
      <c r="BQ761" s="188"/>
      <c r="BR761" s="188"/>
      <c r="BS761" s="188"/>
      <c r="BT761" s="188"/>
      <c r="BU761" s="188"/>
      <c r="BV761" s="188"/>
    </row>
    <row r="762" spans="1:74" s="126" customFormat="1" ht="25.5" x14ac:dyDescent="0.2">
      <c r="A762" s="207" t="s">
        <v>931</v>
      </c>
      <c r="B762" s="202" t="s">
        <v>354</v>
      </c>
      <c r="C762" s="117">
        <f t="shared" ref="C762:N762" si="325">+C763+C772+C770</f>
        <v>0</v>
      </c>
      <c r="D762" s="117">
        <f t="shared" si="325"/>
        <v>166441725747.37003</v>
      </c>
      <c r="E762" s="117">
        <f t="shared" si="325"/>
        <v>0</v>
      </c>
      <c r="F762" s="117">
        <f t="shared" si="325"/>
        <v>138419229742.57001</v>
      </c>
      <c r="G762" s="117">
        <f t="shared" si="325"/>
        <v>11691482332.09</v>
      </c>
      <c r="H762" s="117">
        <f t="shared" si="325"/>
        <v>0</v>
      </c>
      <c r="I762" s="117">
        <f t="shared" si="325"/>
        <v>2250260381.3400002</v>
      </c>
      <c r="J762" s="117">
        <f t="shared" si="325"/>
        <v>0</v>
      </c>
      <c r="K762" s="117">
        <f t="shared" si="325"/>
        <v>0</v>
      </c>
      <c r="L762" s="117">
        <f t="shared" si="325"/>
        <v>0</v>
      </c>
      <c r="M762" s="117">
        <f t="shared" si="325"/>
        <v>113907257.56</v>
      </c>
      <c r="N762" s="117">
        <f t="shared" si="325"/>
        <v>0</v>
      </c>
      <c r="O762" s="131">
        <f t="shared" si="319"/>
        <v>318916605460.93011</v>
      </c>
      <c r="P762" s="125"/>
      <c r="Q762" s="125"/>
      <c r="R762" s="125"/>
      <c r="S762" s="125"/>
      <c r="T762" s="125"/>
      <c r="U762" s="125"/>
      <c r="V762" s="125"/>
      <c r="W762" s="125"/>
      <c r="X762" s="125"/>
      <c r="Y762" s="125"/>
      <c r="Z762" s="125"/>
      <c r="AA762" s="125"/>
      <c r="AB762" s="125"/>
      <c r="AC762" s="125"/>
      <c r="AD762" s="125"/>
      <c r="AE762" s="125"/>
      <c r="AF762" s="125"/>
      <c r="AG762" s="125"/>
      <c r="AH762" s="125"/>
      <c r="AI762" s="125"/>
      <c r="AJ762" s="125"/>
      <c r="AK762" s="125"/>
      <c r="AL762" s="125"/>
      <c r="AM762" s="125"/>
      <c r="AN762" s="125"/>
      <c r="AO762" s="125"/>
      <c r="AP762" s="125"/>
      <c r="AQ762" s="125"/>
      <c r="AR762" s="125"/>
      <c r="AS762" s="125"/>
      <c r="AT762" s="125"/>
      <c r="AU762" s="125"/>
      <c r="AV762" s="125"/>
      <c r="AW762" s="125"/>
      <c r="AX762" s="125"/>
      <c r="AY762" s="125"/>
      <c r="AZ762" s="125"/>
      <c r="BA762" s="125"/>
      <c r="BB762" s="125"/>
      <c r="BC762" s="125"/>
      <c r="BD762" s="125"/>
      <c r="BE762" s="125"/>
      <c r="BF762" s="125"/>
      <c r="BG762" s="125"/>
      <c r="BH762" s="125"/>
      <c r="BI762" s="125"/>
      <c r="BJ762" s="125"/>
      <c r="BK762" s="125"/>
      <c r="BL762" s="125"/>
      <c r="BM762" s="125"/>
      <c r="BN762" s="125"/>
      <c r="BO762" s="125"/>
      <c r="BP762" s="125"/>
      <c r="BQ762" s="125"/>
      <c r="BR762" s="125"/>
      <c r="BS762" s="125"/>
      <c r="BT762" s="125"/>
      <c r="BU762" s="125"/>
      <c r="BV762" s="125"/>
    </row>
    <row r="763" spans="1:74" s="126" customFormat="1" ht="25.5" x14ac:dyDescent="0.2">
      <c r="A763" s="207" t="s">
        <v>932</v>
      </c>
      <c r="B763" s="202" t="s">
        <v>1459</v>
      </c>
      <c r="C763" s="117">
        <f t="shared" ref="C763:N763" si="326">+C764</f>
        <v>0</v>
      </c>
      <c r="D763" s="117">
        <f t="shared" si="326"/>
        <v>272720793.64999998</v>
      </c>
      <c r="E763" s="117">
        <f t="shared" si="326"/>
        <v>0</v>
      </c>
      <c r="F763" s="117">
        <f t="shared" si="326"/>
        <v>1667911649.52</v>
      </c>
      <c r="G763" s="117">
        <f t="shared" si="326"/>
        <v>0</v>
      </c>
      <c r="H763" s="117">
        <f t="shared" si="326"/>
        <v>0</v>
      </c>
      <c r="I763" s="117">
        <f t="shared" si="326"/>
        <v>87134.59</v>
      </c>
      <c r="J763" s="117">
        <f t="shared" si="326"/>
        <v>0</v>
      </c>
      <c r="K763" s="117">
        <f t="shared" si="326"/>
        <v>0</v>
      </c>
      <c r="L763" s="117">
        <f t="shared" si="326"/>
        <v>0</v>
      </c>
      <c r="M763" s="117">
        <f t="shared" si="326"/>
        <v>0</v>
      </c>
      <c r="N763" s="117">
        <f t="shared" si="326"/>
        <v>0</v>
      </c>
      <c r="O763" s="131">
        <f t="shared" si="319"/>
        <v>1940719577.76</v>
      </c>
      <c r="P763" s="125"/>
      <c r="Q763" s="125"/>
      <c r="R763" s="125"/>
      <c r="S763" s="125"/>
      <c r="T763" s="125"/>
      <c r="U763" s="125"/>
      <c r="V763" s="125"/>
      <c r="W763" s="125"/>
      <c r="X763" s="125"/>
      <c r="Y763" s="125"/>
      <c r="Z763" s="125"/>
      <c r="AA763" s="125"/>
      <c r="AB763" s="125"/>
      <c r="AC763" s="125"/>
      <c r="AD763" s="125"/>
      <c r="AE763" s="125"/>
      <c r="AF763" s="125"/>
      <c r="AG763" s="125"/>
      <c r="AH763" s="125"/>
      <c r="AI763" s="125"/>
      <c r="AJ763" s="125"/>
      <c r="AK763" s="125"/>
      <c r="AL763" s="125"/>
      <c r="AM763" s="125"/>
      <c r="AN763" s="125"/>
      <c r="AO763" s="125"/>
      <c r="AP763" s="125"/>
      <c r="AQ763" s="125"/>
      <c r="AR763" s="125"/>
      <c r="AS763" s="125"/>
      <c r="AT763" s="125"/>
      <c r="AU763" s="125"/>
      <c r="AV763" s="125"/>
      <c r="AW763" s="125"/>
      <c r="AX763" s="125"/>
      <c r="AY763" s="125"/>
      <c r="AZ763" s="125"/>
      <c r="BA763" s="125"/>
      <c r="BB763" s="125"/>
      <c r="BC763" s="125"/>
      <c r="BD763" s="125"/>
      <c r="BE763" s="125"/>
      <c r="BF763" s="125"/>
      <c r="BG763" s="125"/>
      <c r="BH763" s="125"/>
      <c r="BI763" s="125"/>
      <c r="BJ763" s="125"/>
      <c r="BK763" s="125"/>
      <c r="BL763" s="125"/>
      <c r="BM763" s="125"/>
      <c r="BN763" s="125"/>
      <c r="BO763" s="125"/>
      <c r="BP763" s="125"/>
      <c r="BQ763" s="125"/>
      <c r="BR763" s="125"/>
      <c r="BS763" s="125"/>
      <c r="BT763" s="125"/>
      <c r="BU763" s="125"/>
      <c r="BV763" s="125"/>
    </row>
    <row r="764" spans="1:74" s="126" customFormat="1" ht="25.5" x14ac:dyDescent="0.2">
      <c r="A764" s="207" t="s">
        <v>933</v>
      </c>
      <c r="B764" s="202" t="s">
        <v>1460</v>
      </c>
      <c r="C764" s="117">
        <f>SUM(C765:C769)</f>
        <v>0</v>
      </c>
      <c r="D764" s="117">
        <f t="shared" ref="D764:N764" si="327">SUM(D765:D769)</f>
        <v>272720793.64999998</v>
      </c>
      <c r="E764" s="117">
        <f t="shared" si="327"/>
        <v>0</v>
      </c>
      <c r="F764" s="117">
        <f t="shared" si="327"/>
        <v>1667911649.52</v>
      </c>
      <c r="G764" s="117">
        <f t="shared" si="327"/>
        <v>0</v>
      </c>
      <c r="H764" s="117">
        <f t="shared" si="327"/>
        <v>0</v>
      </c>
      <c r="I764" s="117">
        <f t="shared" si="327"/>
        <v>87134.59</v>
      </c>
      <c r="J764" s="117">
        <f t="shared" si="327"/>
        <v>0</v>
      </c>
      <c r="K764" s="117">
        <f t="shared" si="327"/>
        <v>0</v>
      </c>
      <c r="L764" s="117">
        <f t="shared" si="327"/>
        <v>0</v>
      </c>
      <c r="M764" s="117">
        <f t="shared" si="327"/>
        <v>0</v>
      </c>
      <c r="N764" s="117">
        <f t="shared" si="327"/>
        <v>0</v>
      </c>
      <c r="O764" s="131">
        <f t="shared" si="319"/>
        <v>1940719577.76</v>
      </c>
      <c r="P764" s="125"/>
      <c r="Q764" s="125"/>
      <c r="R764" s="125"/>
      <c r="S764" s="125"/>
      <c r="T764" s="125"/>
      <c r="U764" s="125"/>
      <c r="V764" s="125"/>
      <c r="W764" s="125"/>
      <c r="X764" s="125"/>
      <c r="Y764" s="125"/>
      <c r="Z764" s="125"/>
      <c r="AA764" s="125"/>
      <c r="AB764" s="125"/>
      <c r="AC764" s="125"/>
      <c r="AD764" s="125"/>
      <c r="AE764" s="125"/>
      <c r="AF764" s="125"/>
      <c r="AG764" s="125"/>
      <c r="AH764" s="125"/>
      <c r="AI764" s="125"/>
      <c r="AJ764" s="125"/>
      <c r="AK764" s="125"/>
      <c r="AL764" s="125"/>
      <c r="AM764" s="125"/>
      <c r="AN764" s="125"/>
      <c r="AO764" s="125"/>
      <c r="AP764" s="125"/>
      <c r="AQ764" s="125"/>
      <c r="AR764" s="125"/>
      <c r="AS764" s="125"/>
      <c r="AT764" s="125"/>
      <c r="AU764" s="125"/>
      <c r="AV764" s="125"/>
      <c r="AW764" s="125"/>
      <c r="AX764" s="125"/>
      <c r="AY764" s="125"/>
      <c r="AZ764" s="125"/>
      <c r="BA764" s="125"/>
      <c r="BB764" s="125"/>
      <c r="BC764" s="125"/>
      <c r="BD764" s="125"/>
      <c r="BE764" s="125"/>
      <c r="BF764" s="125"/>
      <c r="BG764" s="125"/>
      <c r="BH764" s="125"/>
      <c r="BI764" s="125"/>
      <c r="BJ764" s="125"/>
      <c r="BK764" s="125"/>
      <c r="BL764" s="125"/>
      <c r="BM764" s="125"/>
      <c r="BN764" s="125"/>
      <c r="BO764" s="125"/>
      <c r="BP764" s="125"/>
      <c r="BQ764" s="125"/>
      <c r="BR764" s="125"/>
      <c r="BS764" s="125"/>
      <c r="BT764" s="125"/>
      <c r="BU764" s="125"/>
      <c r="BV764" s="125"/>
    </row>
    <row r="765" spans="1:74" s="189" customFormat="1" ht="25.5" x14ac:dyDescent="0.2">
      <c r="A765" s="205" t="s">
        <v>1461</v>
      </c>
      <c r="B765" s="206" t="s">
        <v>1462</v>
      </c>
      <c r="C765" s="118"/>
      <c r="D765" s="46">
        <v>128706124.63</v>
      </c>
      <c r="E765" s="118"/>
      <c r="F765" s="118"/>
      <c r="G765" s="118"/>
      <c r="H765" s="118"/>
      <c r="I765" s="118"/>
      <c r="J765" s="118"/>
      <c r="K765" s="118"/>
      <c r="L765" s="118"/>
      <c r="M765" s="118"/>
      <c r="N765" s="118"/>
      <c r="O765" s="131">
        <f t="shared" si="319"/>
        <v>128706124.63</v>
      </c>
      <c r="P765" s="188"/>
      <c r="Q765" s="188"/>
      <c r="R765" s="188"/>
      <c r="S765" s="188"/>
      <c r="T765" s="188"/>
      <c r="U765" s="188"/>
      <c r="V765" s="188"/>
      <c r="W765" s="188"/>
      <c r="X765" s="188"/>
      <c r="Y765" s="188"/>
      <c r="Z765" s="188"/>
      <c r="AA765" s="188"/>
      <c r="AB765" s="188"/>
      <c r="AC765" s="188"/>
      <c r="AD765" s="188"/>
      <c r="AE765" s="188"/>
      <c r="AF765" s="188"/>
      <c r="AG765" s="188"/>
      <c r="AH765" s="188"/>
      <c r="AI765" s="188"/>
      <c r="AJ765" s="188"/>
      <c r="AK765" s="188"/>
      <c r="AL765" s="188"/>
      <c r="AM765" s="188"/>
      <c r="AN765" s="188"/>
      <c r="AO765" s="188"/>
      <c r="AP765" s="188"/>
      <c r="AQ765" s="188"/>
      <c r="AR765" s="188"/>
      <c r="AS765" s="188"/>
      <c r="AT765" s="188"/>
      <c r="AU765" s="188"/>
      <c r="AV765" s="188"/>
      <c r="AW765" s="188"/>
      <c r="AX765" s="188"/>
      <c r="AY765" s="188"/>
      <c r="AZ765" s="188"/>
      <c r="BA765" s="188"/>
      <c r="BB765" s="188"/>
      <c r="BC765" s="188"/>
      <c r="BD765" s="188"/>
      <c r="BE765" s="188"/>
      <c r="BF765" s="188"/>
      <c r="BG765" s="188"/>
      <c r="BH765" s="188"/>
      <c r="BI765" s="188"/>
      <c r="BJ765" s="188"/>
      <c r="BK765" s="188"/>
      <c r="BL765" s="188"/>
      <c r="BM765" s="188"/>
      <c r="BN765" s="188"/>
      <c r="BO765" s="188"/>
      <c r="BP765" s="188"/>
      <c r="BQ765" s="188"/>
      <c r="BR765" s="188"/>
      <c r="BS765" s="188"/>
      <c r="BT765" s="188"/>
      <c r="BU765" s="188"/>
      <c r="BV765" s="188"/>
    </row>
    <row r="766" spans="1:74" s="189" customFormat="1" ht="25.5" x14ac:dyDescent="0.2">
      <c r="A766" s="205" t="s">
        <v>1461</v>
      </c>
      <c r="B766" s="206" t="s">
        <v>1462</v>
      </c>
      <c r="C766" s="118"/>
      <c r="D766" s="46">
        <v>144014669.02000001</v>
      </c>
      <c r="E766" s="118"/>
      <c r="F766" s="118"/>
      <c r="G766" s="118"/>
      <c r="H766" s="118"/>
      <c r="I766" s="118"/>
      <c r="J766" s="118"/>
      <c r="K766" s="118"/>
      <c r="L766" s="118"/>
      <c r="M766" s="118"/>
      <c r="N766" s="118"/>
      <c r="O766" s="131">
        <f t="shared" si="319"/>
        <v>144014669.02000001</v>
      </c>
      <c r="P766" s="188"/>
      <c r="Q766" s="188"/>
      <c r="R766" s="188"/>
      <c r="S766" s="188"/>
      <c r="T766" s="188"/>
      <c r="U766" s="188"/>
      <c r="V766" s="188"/>
      <c r="W766" s="188"/>
      <c r="X766" s="188"/>
      <c r="Y766" s="188"/>
      <c r="Z766" s="188"/>
      <c r="AA766" s="188"/>
      <c r="AB766" s="188"/>
      <c r="AC766" s="188"/>
      <c r="AD766" s="188"/>
      <c r="AE766" s="188"/>
      <c r="AF766" s="188"/>
      <c r="AG766" s="188"/>
      <c r="AH766" s="188"/>
      <c r="AI766" s="188"/>
      <c r="AJ766" s="188"/>
      <c r="AK766" s="188"/>
      <c r="AL766" s="188"/>
      <c r="AM766" s="188"/>
      <c r="AN766" s="188"/>
      <c r="AO766" s="188"/>
      <c r="AP766" s="188"/>
      <c r="AQ766" s="188"/>
      <c r="AR766" s="188"/>
      <c r="AS766" s="188"/>
      <c r="AT766" s="188"/>
      <c r="AU766" s="188"/>
      <c r="AV766" s="188"/>
      <c r="AW766" s="188"/>
      <c r="AX766" s="188"/>
      <c r="AY766" s="188"/>
      <c r="AZ766" s="188"/>
      <c r="BA766" s="188"/>
      <c r="BB766" s="188"/>
      <c r="BC766" s="188"/>
      <c r="BD766" s="188"/>
      <c r="BE766" s="188"/>
      <c r="BF766" s="188"/>
      <c r="BG766" s="188"/>
      <c r="BH766" s="188"/>
      <c r="BI766" s="188"/>
      <c r="BJ766" s="188"/>
      <c r="BK766" s="188"/>
      <c r="BL766" s="188"/>
      <c r="BM766" s="188"/>
      <c r="BN766" s="188"/>
      <c r="BO766" s="188"/>
      <c r="BP766" s="188"/>
      <c r="BQ766" s="188"/>
      <c r="BR766" s="188"/>
      <c r="BS766" s="188"/>
      <c r="BT766" s="188"/>
      <c r="BU766" s="188"/>
      <c r="BV766" s="188"/>
    </row>
    <row r="767" spans="1:74" s="189" customFormat="1" ht="25.5" x14ac:dyDescent="0.2">
      <c r="A767" s="205" t="s">
        <v>1461</v>
      </c>
      <c r="B767" s="206" t="s">
        <v>1462</v>
      </c>
      <c r="C767" s="118"/>
      <c r="D767" s="46"/>
      <c r="E767" s="118"/>
      <c r="F767" s="118">
        <v>1667911649.52</v>
      </c>
      <c r="G767" s="118"/>
      <c r="H767" s="118"/>
      <c r="I767" s="118"/>
      <c r="J767" s="118"/>
      <c r="K767" s="118"/>
      <c r="L767" s="118"/>
      <c r="M767" s="118"/>
      <c r="N767" s="118"/>
      <c r="O767" s="131">
        <f t="shared" si="319"/>
        <v>1667911649.52</v>
      </c>
      <c r="P767" s="188"/>
      <c r="Q767" s="188"/>
      <c r="R767" s="188"/>
      <c r="S767" s="188"/>
      <c r="T767" s="188"/>
      <c r="U767" s="188"/>
      <c r="V767" s="188"/>
      <c r="W767" s="188"/>
      <c r="X767" s="188"/>
      <c r="Y767" s="188"/>
      <c r="Z767" s="188"/>
      <c r="AA767" s="188"/>
      <c r="AB767" s="188"/>
      <c r="AC767" s="188"/>
      <c r="AD767" s="188"/>
      <c r="AE767" s="188"/>
      <c r="AF767" s="188"/>
      <c r="AG767" s="188"/>
      <c r="AH767" s="188"/>
      <c r="AI767" s="188"/>
      <c r="AJ767" s="188"/>
      <c r="AK767" s="188"/>
      <c r="AL767" s="188"/>
      <c r="AM767" s="188"/>
      <c r="AN767" s="188"/>
      <c r="AO767" s="188"/>
      <c r="AP767" s="188"/>
      <c r="AQ767" s="188"/>
      <c r="AR767" s="188"/>
      <c r="AS767" s="188"/>
      <c r="AT767" s="188"/>
      <c r="AU767" s="188"/>
      <c r="AV767" s="188"/>
      <c r="AW767" s="188"/>
      <c r="AX767" s="188"/>
      <c r="AY767" s="188"/>
      <c r="AZ767" s="188"/>
      <c r="BA767" s="188"/>
      <c r="BB767" s="188"/>
      <c r="BC767" s="188"/>
      <c r="BD767" s="188"/>
      <c r="BE767" s="188"/>
      <c r="BF767" s="188"/>
      <c r="BG767" s="188"/>
      <c r="BH767" s="188"/>
      <c r="BI767" s="188"/>
      <c r="BJ767" s="188"/>
      <c r="BK767" s="188"/>
      <c r="BL767" s="188"/>
      <c r="BM767" s="188"/>
      <c r="BN767" s="188"/>
      <c r="BO767" s="188"/>
      <c r="BP767" s="188"/>
      <c r="BQ767" s="188"/>
      <c r="BR767" s="188"/>
      <c r="BS767" s="188"/>
      <c r="BT767" s="188"/>
      <c r="BU767" s="188"/>
      <c r="BV767" s="188"/>
    </row>
    <row r="768" spans="1:74" s="189" customFormat="1" ht="25.5" x14ac:dyDescent="0.2">
      <c r="A768" s="205" t="s">
        <v>1461</v>
      </c>
      <c r="B768" s="206" t="s">
        <v>1462</v>
      </c>
      <c r="C768" s="118"/>
      <c r="D768" s="46"/>
      <c r="E768" s="118"/>
      <c r="F768" s="118"/>
      <c r="G768" s="118"/>
      <c r="H768" s="118"/>
      <c r="I768" s="118">
        <v>87134.59</v>
      </c>
      <c r="J768" s="118"/>
      <c r="K768" s="118"/>
      <c r="L768" s="118"/>
      <c r="M768" s="118"/>
      <c r="N768" s="118"/>
      <c r="O768" s="131">
        <f t="shared" si="319"/>
        <v>87134.59</v>
      </c>
      <c r="P768" s="188"/>
      <c r="Q768" s="188"/>
      <c r="R768" s="188"/>
      <c r="S768" s="188"/>
      <c r="T768" s="188"/>
      <c r="U768" s="188"/>
      <c r="V768" s="188"/>
      <c r="W768" s="188"/>
      <c r="X768" s="188"/>
      <c r="Y768" s="188"/>
      <c r="Z768" s="188"/>
      <c r="AA768" s="188"/>
      <c r="AB768" s="188"/>
      <c r="AC768" s="188"/>
      <c r="AD768" s="188"/>
      <c r="AE768" s="188"/>
      <c r="AF768" s="188"/>
      <c r="AG768" s="188"/>
      <c r="AH768" s="188"/>
      <c r="AI768" s="188"/>
      <c r="AJ768" s="188"/>
      <c r="AK768" s="188"/>
      <c r="AL768" s="188"/>
      <c r="AM768" s="188"/>
      <c r="AN768" s="188"/>
      <c r="AO768" s="188"/>
      <c r="AP768" s="188"/>
      <c r="AQ768" s="188"/>
      <c r="AR768" s="188"/>
      <c r="AS768" s="188"/>
      <c r="AT768" s="188"/>
      <c r="AU768" s="188"/>
      <c r="AV768" s="188"/>
      <c r="AW768" s="188"/>
      <c r="AX768" s="188"/>
      <c r="AY768" s="188"/>
      <c r="AZ768" s="188"/>
      <c r="BA768" s="188"/>
      <c r="BB768" s="188"/>
      <c r="BC768" s="188"/>
      <c r="BD768" s="188"/>
      <c r="BE768" s="188"/>
      <c r="BF768" s="188"/>
      <c r="BG768" s="188"/>
      <c r="BH768" s="188"/>
      <c r="BI768" s="188"/>
      <c r="BJ768" s="188"/>
      <c r="BK768" s="188"/>
      <c r="BL768" s="188"/>
      <c r="BM768" s="188"/>
      <c r="BN768" s="188"/>
      <c r="BO768" s="188"/>
      <c r="BP768" s="188"/>
      <c r="BQ768" s="188"/>
      <c r="BR768" s="188"/>
      <c r="BS768" s="188"/>
      <c r="BT768" s="188"/>
      <c r="BU768" s="188"/>
      <c r="BV768" s="188"/>
    </row>
    <row r="769" spans="1:74" s="189" customFormat="1" ht="25.5" x14ac:dyDescent="0.2">
      <c r="A769" s="205" t="s">
        <v>2341</v>
      </c>
      <c r="B769" s="206" t="s">
        <v>2342</v>
      </c>
      <c r="C769" s="118"/>
      <c r="D769" s="46"/>
      <c r="E769" s="118"/>
      <c r="F769" s="118"/>
      <c r="G769" s="118"/>
      <c r="H769" s="118"/>
      <c r="I769" s="118"/>
      <c r="J769" s="118"/>
      <c r="K769" s="118"/>
      <c r="L769" s="118"/>
      <c r="M769" s="118"/>
      <c r="N769" s="118"/>
      <c r="O769" s="131">
        <f t="shared" si="319"/>
        <v>0</v>
      </c>
      <c r="P769" s="188"/>
      <c r="Q769" s="188"/>
      <c r="R769" s="188"/>
      <c r="S769" s="188"/>
      <c r="T769" s="188"/>
      <c r="U769" s="188"/>
      <c r="V769" s="188"/>
      <c r="W769" s="188"/>
      <c r="X769" s="188"/>
      <c r="Y769" s="188"/>
      <c r="Z769" s="188"/>
      <c r="AA769" s="188"/>
      <c r="AB769" s="188"/>
      <c r="AC769" s="188"/>
      <c r="AD769" s="188"/>
      <c r="AE769" s="188"/>
      <c r="AF769" s="188"/>
      <c r="AG769" s="188"/>
      <c r="AH769" s="188"/>
      <c r="AI769" s="188"/>
      <c r="AJ769" s="188"/>
      <c r="AK769" s="188"/>
      <c r="AL769" s="188"/>
      <c r="AM769" s="188"/>
      <c r="AN769" s="188"/>
      <c r="AO769" s="188"/>
      <c r="AP769" s="188"/>
      <c r="AQ769" s="188"/>
      <c r="AR769" s="188"/>
      <c r="AS769" s="188"/>
      <c r="AT769" s="188"/>
      <c r="AU769" s="188"/>
      <c r="AV769" s="188"/>
      <c r="AW769" s="188"/>
      <c r="AX769" s="188"/>
      <c r="AY769" s="188"/>
      <c r="AZ769" s="188"/>
      <c r="BA769" s="188"/>
      <c r="BB769" s="188"/>
      <c r="BC769" s="188"/>
      <c r="BD769" s="188"/>
      <c r="BE769" s="188"/>
      <c r="BF769" s="188"/>
      <c r="BG769" s="188"/>
      <c r="BH769" s="188"/>
      <c r="BI769" s="188"/>
      <c r="BJ769" s="188"/>
      <c r="BK769" s="188"/>
      <c r="BL769" s="188"/>
      <c r="BM769" s="188"/>
      <c r="BN769" s="188"/>
      <c r="BO769" s="188"/>
      <c r="BP769" s="188"/>
      <c r="BQ769" s="188"/>
      <c r="BR769" s="188"/>
      <c r="BS769" s="188"/>
      <c r="BT769" s="188"/>
      <c r="BU769" s="188"/>
      <c r="BV769" s="188"/>
    </row>
    <row r="770" spans="1:74" s="126" customFormat="1" ht="38.25" x14ac:dyDescent="0.2">
      <c r="A770" s="332" t="s">
        <v>1991</v>
      </c>
      <c r="B770" s="202" t="s">
        <v>1992</v>
      </c>
      <c r="C770" s="117">
        <f>+C771</f>
        <v>0</v>
      </c>
      <c r="D770" s="117">
        <f t="shared" ref="D770:N770" si="328">+D771</f>
        <v>0</v>
      </c>
      <c r="E770" s="117">
        <f t="shared" si="328"/>
        <v>0</v>
      </c>
      <c r="F770" s="117">
        <f>+F771</f>
        <v>1841238739.6500001</v>
      </c>
      <c r="G770" s="117">
        <f t="shared" si="328"/>
        <v>0</v>
      </c>
      <c r="H770" s="117">
        <f t="shared" si="328"/>
        <v>0</v>
      </c>
      <c r="I770" s="117">
        <f t="shared" si="328"/>
        <v>0</v>
      </c>
      <c r="J770" s="117">
        <f t="shared" si="328"/>
        <v>0</v>
      </c>
      <c r="K770" s="117">
        <f t="shared" si="328"/>
        <v>0</v>
      </c>
      <c r="L770" s="117">
        <f t="shared" si="328"/>
        <v>0</v>
      </c>
      <c r="M770" s="117">
        <f t="shared" si="328"/>
        <v>0</v>
      </c>
      <c r="N770" s="117">
        <f t="shared" si="328"/>
        <v>0</v>
      </c>
      <c r="O770" s="131">
        <f t="shared" si="319"/>
        <v>1841238739.6500001</v>
      </c>
      <c r="P770" s="125"/>
      <c r="Q770" s="125"/>
      <c r="R770" s="125"/>
      <c r="S770" s="125"/>
      <c r="T770" s="125"/>
      <c r="U770" s="125"/>
      <c r="V770" s="125"/>
      <c r="W770" s="125"/>
      <c r="X770" s="125"/>
      <c r="Y770" s="125"/>
      <c r="Z770" s="125"/>
      <c r="AA770" s="125"/>
      <c r="AB770" s="125"/>
      <c r="AC770" s="125"/>
      <c r="AD770" s="125"/>
      <c r="AE770" s="125"/>
      <c r="AF770" s="125"/>
      <c r="AG770" s="125"/>
      <c r="AH770" s="125"/>
      <c r="AI770" s="125"/>
      <c r="AJ770" s="125"/>
      <c r="AK770" s="125"/>
      <c r="AL770" s="125"/>
      <c r="AM770" s="125"/>
      <c r="AN770" s="125"/>
      <c r="AO770" s="125"/>
      <c r="AP770" s="125"/>
      <c r="AQ770" s="125"/>
      <c r="AR770" s="125"/>
      <c r="AS770" s="125"/>
      <c r="AT770" s="125"/>
      <c r="AU770" s="125"/>
      <c r="AV770" s="125"/>
      <c r="AW770" s="125"/>
      <c r="AX770" s="125"/>
      <c r="AY770" s="125"/>
      <c r="AZ770" s="125"/>
      <c r="BA770" s="125"/>
      <c r="BB770" s="125"/>
      <c r="BC770" s="125"/>
      <c r="BD770" s="125"/>
      <c r="BE770" s="125"/>
      <c r="BF770" s="125"/>
      <c r="BG770" s="125"/>
      <c r="BH770" s="125"/>
      <c r="BI770" s="125"/>
      <c r="BJ770" s="125"/>
      <c r="BK770" s="125"/>
      <c r="BL770" s="125"/>
      <c r="BM770" s="125"/>
      <c r="BN770" s="125"/>
      <c r="BO770" s="125"/>
      <c r="BP770" s="125"/>
      <c r="BQ770" s="125"/>
      <c r="BR770" s="125"/>
      <c r="BS770" s="125"/>
      <c r="BT770" s="125"/>
      <c r="BU770" s="125"/>
      <c r="BV770" s="125"/>
    </row>
    <row r="771" spans="1:74" s="189" customFormat="1" ht="14.25" x14ac:dyDescent="0.2">
      <c r="A771" s="205" t="s">
        <v>1993</v>
      </c>
      <c r="B771" s="206" t="s">
        <v>1994</v>
      </c>
      <c r="C771" s="118"/>
      <c r="D771" s="46"/>
      <c r="E771" s="118"/>
      <c r="F771" s="118">
        <v>1841238739.6500001</v>
      </c>
      <c r="G771" s="118"/>
      <c r="H771" s="118"/>
      <c r="I771" s="118"/>
      <c r="J771" s="118"/>
      <c r="K771" s="118"/>
      <c r="L771" s="118"/>
      <c r="M771" s="118"/>
      <c r="N771" s="118"/>
      <c r="O771" s="131">
        <f t="shared" si="319"/>
        <v>1841238739.6500001</v>
      </c>
      <c r="P771" s="188"/>
      <c r="Q771" s="188"/>
      <c r="R771" s="188"/>
      <c r="S771" s="188"/>
      <c r="T771" s="188"/>
      <c r="U771" s="188"/>
      <c r="V771" s="188"/>
      <c r="W771" s="188"/>
      <c r="X771" s="188"/>
      <c r="Y771" s="188"/>
      <c r="Z771" s="188"/>
      <c r="AA771" s="188"/>
      <c r="AB771" s="188"/>
      <c r="AC771" s="188"/>
      <c r="AD771" s="188"/>
      <c r="AE771" s="188"/>
      <c r="AF771" s="188"/>
      <c r="AG771" s="188"/>
      <c r="AH771" s="188"/>
      <c r="AI771" s="188"/>
      <c r="AJ771" s="188"/>
      <c r="AK771" s="188"/>
      <c r="AL771" s="188"/>
      <c r="AM771" s="188"/>
      <c r="AN771" s="188"/>
      <c r="AO771" s="188"/>
      <c r="AP771" s="188"/>
      <c r="AQ771" s="188"/>
      <c r="AR771" s="188"/>
      <c r="AS771" s="188"/>
      <c r="AT771" s="188"/>
      <c r="AU771" s="188"/>
      <c r="AV771" s="188"/>
      <c r="AW771" s="188"/>
      <c r="AX771" s="188"/>
      <c r="AY771" s="188"/>
      <c r="AZ771" s="188"/>
      <c r="BA771" s="188"/>
      <c r="BB771" s="188"/>
      <c r="BC771" s="188"/>
      <c r="BD771" s="188"/>
      <c r="BE771" s="188"/>
      <c r="BF771" s="188"/>
      <c r="BG771" s="188"/>
      <c r="BH771" s="188"/>
      <c r="BI771" s="188"/>
      <c r="BJ771" s="188"/>
      <c r="BK771" s="188"/>
      <c r="BL771" s="188"/>
      <c r="BM771" s="188"/>
      <c r="BN771" s="188"/>
      <c r="BO771" s="188"/>
      <c r="BP771" s="188"/>
      <c r="BQ771" s="188"/>
      <c r="BR771" s="188"/>
      <c r="BS771" s="188"/>
      <c r="BT771" s="188"/>
      <c r="BU771" s="188"/>
      <c r="BV771" s="188"/>
    </row>
    <row r="772" spans="1:74" s="126" customFormat="1" ht="49.5" customHeight="1" x14ac:dyDescent="0.2">
      <c r="A772" s="207" t="s">
        <v>934</v>
      </c>
      <c r="B772" s="202" t="s">
        <v>1463</v>
      </c>
      <c r="C772" s="117">
        <f t="shared" ref="C772:N772" si="329">+C773+C778+C927+C932+C935+C938+C941+C945+C953+C957+C962+C1028+C1065+C1165+C1225+C1230+C1233+C1236+C960+C1005+C1008+C1010+C1012+C1014+C1016+C1018+C1020+C1022+C1025+C1042+C1045+C1048+C1052+C1054+C1056+C1058+C1060+C1062</f>
        <v>0</v>
      </c>
      <c r="D772" s="117">
        <f t="shared" si="329"/>
        <v>166169004953.72003</v>
      </c>
      <c r="E772" s="117">
        <f t="shared" si="329"/>
        <v>0</v>
      </c>
      <c r="F772" s="117">
        <f t="shared" si="329"/>
        <v>134910079353.39999</v>
      </c>
      <c r="G772" s="117">
        <f t="shared" si="329"/>
        <v>11691482332.09</v>
      </c>
      <c r="H772" s="117">
        <f t="shared" si="329"/>
        <v>0</v>
      </c>
      <c r="I772" s="117">
        <f t="shared" si="329"/>
        <v>2250173246.75</v>
      </c>
      <c r="J772" s="117">
        <f t="shared" si="329"/>
        <v>0</v>
      </c>
      <c r="K772" s="117">
        <f t="shared" si="329"/>
        <v>0</v>
      </c>
      <c r="L772" s="117">
        <f t="shared" si="329"/>
        <v>0</v>
      </c>
      <c r="M772" s="117">
        <f t="shared" si="329"/>
        <v>113907257.56</v>
      </c>
      <c r="N772" s="117">
        <f t="shared" si="329"/>
        <v>0</v>
      </c>
      <c r="O772" s="131">
        <f t="shared" si="319"/>
        <v>315134647143.52002</v>
      </c>
      <c r="P772" s="125"/>
      <c r="Q772" s="125"/>
      <c r="R772" s="125"/>
      <c r="S772" s="125"/>
      <c r="T772" s="125"/>
      <c r="U772" s="125"/>
      <c r="V772" s="125"/>
      <c r="W772" s="125"/>
      <c r="X772" s="125"/>
      <c r="Y772" s="125"/>
      <c r="Z772" s="125"/>
      <c r="AA772" s="125"/>
      <c r="AB772" s="125"/>
      <c r="AC772" s="125"/>
      <c r="AD772" s="125"/>
      <c r="AE772" s="125"/>
      <c r="AF772" s="125"/>
      <c r="AG772" s="125"/>
      <c r="AH772" s="125"/>
      <c r="AI772" s="125"/>
      <c r="AJ772" s="125"/>
      <c r="AK772" s="125"/>
      <c r="AL772" s="125"/>
      <c r="AM772" s="125"/>
      <c r="AN772" s="125"/>
      <c r="AO772" s="125"/>
      <c r="AP772" s="125"/>
      <c r="AQ772" s="125"/>
      <c r="AR772" s="125"/>
      <c r="AS772" s="125"/>
      <c r="AT772" s="125"/>
      <c r="AU772" s="125"/>
      <c r="AV772" s="125"/>
      <c r="AW772" s="125"/>
      <c r="AX772" s="125"/>
      <c r="AY772" s="125"/>
      <c r="AZ772" s="125"/>
      <c r="BA772" s="125"/>
      <c r="BB772" s="125"/>
      <c r="BC772" s="125"/>
      <c r="BD772" s="125"/>
      <c r="BE772" s="125"/>
      <c r="BF772" s="125"/>
      <c r="BG772" s="125"/>
      <c r="BH772" s="125"/>
      <c r="BI772" s="125"/>
      <c r="BJ772" s="125"/>
      <c r="BK772" s="125"/>
      <c r="BL772" s="125"/>
      <c r="BM772" s="125"/>
      <c r="BN772" s="125"/>
      <c r="BO772" s="125"/>
      <c r="BP772" s="125"/>
      <c r="BQ772" s="125"/>
      <c r="BR772" s="125"/>
      <c r="BS772" s="125"/>
      <c r="BT772" s="125"/>
      <c r="BU772" s="125"/>
      <c r="BV772" s="125"/>
    </row>
    <row r="773" spans="1:74" s="126" customFormat="1" x14ac:dyDescent="0.2">
      <c r="A773" s="207" t="s">
        <v>936</v>
      </c>
      <c r="B773" s="202" t="s">
        <v>937</v>
      </c>
      <c r="C773" s="117">
        <f>SUM(C774:C777)</f>
        <v>0</v>
      </c>
      <c r="D773" s="117">
        <f t="shared" ref="D773:L773" si="330">SUM(D774:D777)</f>
        <v>1271255509.25</v>
      </c>
      <c r="E773" s="117">
        <f t="shared" si="330"/>
        <v>0</v>
      </c>
      <c r="F773" s="117">
        <f t="shared" si="330"/>
        <v>98020455.209999993</v>
      </c>
      <c r="G773" s="117">
        <f t="shared" si="330"/>
        <v>0</v>
      </c>
      <c r="H773" s="117">
        <f t="shared" si="330"/>
        <v>0</v>
      </c>
      <c r="I773" s="117">
        <f t="shared" si="330"/>
        <v>2622812.1800000002</v>
      </c>
      <c r="J773" s="117">
        <f t="shared" si="330"/>
        <v>0</v>
      </c>
      <c r="K773" s="117">
        <f t="shared" si="330"/>
        <v>0</v>
      </c>
      <c r="L773" s="117">
        <f t="shared" si="330"/>
        <v>0</v>
      </c>
      <c r="M773" s="117">
        <f>SUM(M774:M777)</f>
        <v>0</v>
      </c>
      <c r="N773" s="117">
        <f>SUM(N774:N777)</f>
        <v>0</v>
      </c>
      <c r="O773" s="131">
        <f t="shared" si="319"/>
        <v>1371898776.6400001</v>
      </c>
      <c r="P773" s="125"/>
      <c r="Q773" s="125"/>
      <c r="R773" s="125"/>
      <c r="S773" s="125"/>
      <c r="T773" s="125"/>
      <c r="U773" s="125"/>
      <c r="V773" s="125"/>
      <c r="W773" s="125"/>
      <c r="X773" s="125"/>
      <c r="Y773" s="125"/>
      <c r="Z773" s="125"/>
      <c r="AA773" s="125"/>
      <c r="AB773" s="125"/>
      <c r="AC773" s="125"/>
      <c r="AD773" s="125"/>
      <c r="AE773" s="125"/>
      <c r="AF773" s="125"/>
      <c r="AG773" s="125"/>
      <c r="AH773" s="125"/>
      <c r="AI773" s="125"/>
      <c r="AJ773" s="125"/>
      <c r="AK773" s="125"/>
      <c r="AL773" s="125"/>
      <c r="AM773" s="125"/>
      <c r="AN773" s="125"/>
      <c r="AO773" s="125"/>
      <c r="AP773" s="125"/>
      <c r="AQ773" s="125"/>
      <c r="AR773" s="125"/>
      <c r="AS773" s="125"/>
      <c r="AT773" s="125"/>
      <c r="AU773" s="125"/>
      <c r="AV773" s="125"/>
      <c r="AW773" s="125"/>
      <c r="AX773" s="125"/>
      <c r="AY773" s="125"/>
      <c r="AZ773" s="125"/>
      <c r="BA773" s="125"/>
      <c r="BB773" s="125"/>
      <c r="BC773" s="125"/>
      <c r="BD773" s="125"/>
      <c r="BE773" s="125"/>
      <c r="BF773" s="125"/>
      <c r="BG773" s="125"/>
      <c r="BH773" s="125"/>
      <c r="BI773" s="125"/>
      <c r="BJ773" s="125"/>
      <c r="BK773" s="125"/>
      <c r="BL773" s="125"/>
      <c r="BM773" s="125"/>
      <c r="BN773" s="125"/>
      <c r="BO773" s="125"/>
      <c r="BP773" s="125"/>
      <c r="BQ773" s="125"/>
      <c r="BR773" s="125"/>
      <c r="BS773" s="125"/>
      <c r="BT773" s="125"/>
      <c r="BU773" s="125"/>
      <c r="BV773" s="125"/>
    </row>
    <row r="774" spans="1:74" s="189" customFormat="1" ht="14.25" x14ac:dyDescent="0.2">
      <c r="A774" s="205" t="s">
        <v>938</v>
      </c>
      <c r="B774" s="206" t="s">
        <v>939</v>
      </c>
      <c r="C774" s="118"/>
      <c r="D774" s="46">
        <v>223486443.30000001</v>
      </c>
      <c r="E774" s="118"/>
      <c r="F774" s="118"/>
      <c r="G774" s="118"/>
      <c r="H774" s="118"/>
      <c r="I774" s="118"/>
      <c r="J774" s="118"/>
      <c r="K774" s="118"/>
      <c r="L774" s="118"/>
      <c r="M774" s="118"/>
      <c r="N774" s="118"/>
      <c r="O774" s="131">
        <f t="shared" si="319"/>
        <v>223486443.30000001</v>
      </c>
      <c r="P774" s="188"/>
      <c r="Q774" s="188"/>
      <c r="R774" s="188"/>
      <c r="S774" s="188"/>
      <c r="T774" s="188"/>
      <c r="U774" s="188"/>
      <c r="V774" s="188"/>
      <c r="W774" s="188"/>
      <c r="X774" s="188"/>
      <c r="Y774" s="188"/>
      <c r="Z774" s="188"/>
      <c r="AA774" s="188"/>
      <c r="AB774" s="188"/>
      <c r="AC774" s="188"/>
      <c r="AD774" s="188"/>
      <c r="AE774" s="188"/>
      <c r="AF774" s="188"/>
      <c r="AG774" s="188"/>
      <c r="AH774" s="188"/>
      <c r="AI774" s="188"/>
      <c r="AJ774" s="188"/>
      <c r="AK774" s="188"/>
      <c r="AL774" s="188"/>
      <c r="AM774" s="188"/>
      <c r="AN774" s="188"/>
      <c r="AO774" s="188"/>
      <c r="AP774" s="188"/>
      <c r="AQ774" s="188"/>
      <c r="AR774" s="188"/>
      <c r="AS774" s="188"/>
      <c r="AT774" s="188"/>
      <c r="AU774" s="188"/>
      <c r="AV774" s="188"/>
      <c r="AW774" s="188"/>
      <c r="AX774" s="188"/>
      <c r="AY774" s="188"/>
      <c r="AZ774" s="188"/>
      <c r="BA774" s="188"/>
      <c r="BB774" s="188"/>
      <c r="BC774" s="188"/>
      <c r="BD774" s="188"/>
      <c r="BE774" s="188"/>
      <c r="BF774" s="188"/>
      <c r="BG774" s="188"/>
      <c r="BH774" s="188"/>
      <c r="BI774" s="188"/>
      <c r="BJ774" s="188"/>
      <c r="BK774" s="188"/>
      <c r="BL774" s="188"/>
      <c r="BM774" s="188"/>
      <c r="BN774" s="188"/>
      <c r="BO774" s="188"/>
      <c r="BP774" s="188"/>
      <c r="BQ774" s="188"/>
      <c r="BR774" s="188"/>
      <c r="BS774" s="188"/>
      <c r="BT774" s="188"/>
      <c r="BU774" s="188"/>
      <c r="BV774" s="188"/>
    </row>
    <row r="775" spans="1:74" s="189" customFormat="1" ht="14.25" x14ac:dyDescent="0.2">
      <c r="A775" s="205" t="s">
        <v>938</v>
      </c>
      <c r="B775" s="206" t="s">
        <v>939</v>
      </c>
      <c r="C775" s="118"/>
      <c r="D775" s="46">
        <v>1047769065.95</v>
      </c>
      <c r="E775" s="118"/>
      <c r="F775" s="118"/>
      <c r="G775" s="118"/>
      <c r="H775" s="118"/>
      <c r="I775" s="118"/>
      <c r="J775" s="118"/>
      <c r="K775" s="118"/>
      <c r="L775" s="118"/>
      <c r="M775" s="118"/>
      <c r="N775" s="118"/>
      <c r="O775" s="131">
        <f t="shared" si="319"/>
        <v>1047769065.95</v>
      </c>
      <c r="P775" s="188"/>
      <c r="Q775" s="188"/>
      <c r="R775" s="188"/>
      <c r="S775" s="188"/>
      <c r="T775" s="188"/>
      <c r="U775" s="188"/>
      <c r="V775" s="188"/>
      <c r="W775" s="188"/>
      <c r="X775" s="188"/>
      <c r="Y775" s="188"/>
      <c r="Z775" s="188"/>
      <c r="AA775" s="188"/>
      <c r="AB775" s="188"/>
      <c r="AC775" s="188"/>
      <c r="AD775" s="188"/>
      <c r="AE775" s="188"/>
      <c r="AF775" s="188"/>
      <c r="AG775" s="188"/>
      <c r="AH775" s="188"/>
      <c r="AI775" s="188"/>
      <c r="AJ775" s="188"/>
      <c r="AK775" s="188"/>
      <c r="AL775" s="188"/>
      <c r="AM775" s="188"/>
      <c r="AN775" s="188"/>
      <c r="AO775" s="188"/>
      <c r="AP775" s="188"/>
      <c r="AQ775" s="188"/>
      <c r="AR775" s="188"/>
      <c r="AS775" s="188"/>
      <c r="AT775" s="188"/>
      <c r="AU775" s="188"/>
      <c r="AV775" s="188"/>
      <c r="AW775" s="188"/>
      <c r="AX775" s="188"/>
      <c r="AY775" s="188"/>
      <c r="AZ775" s="188"/>
      <c r="BA775" s="188"/>
      <c r="BB775" s="188"/>
      <c r="BC775" s="188"/>
      <c r="BD775" s="188"/>
      <c r="BE775" s="188"/>
      <c r="BF775" s="188"/>
      <c r="BG775" s="188"/>
      <c r="BH775" s="188"/>
      <c r="BI775" s="188"/>
      <c r="BJ775" s="188"/>
      <c r="BK775" s="188"/>
      <c r="BL775" s="188"/>
      <c r="BM775" s="188"/>
      <c r="BN775" s="188"/>
      <c r="BO775" s="188"/>
      <c r="BP775" s="188"/>
      <c r="BQ775" s="188"/>
      <c r="BR775" s="188"/>
      <c r="BS775" s="188"/>
      <c r="BT775" s="188"/>
      <c r="BU775" s="188"/>
      <c r="BV775" s="188"/>
    </row>
    <row r="776" spans="1:74" s="189" customFormat="1" ht="14.25" x14ac:dyDescent="0.2">
      <c r="A776" s="205" t="s">
        <v>938</v>
      </c>
      <c r="B776" s="206" t="s">
        <v>939</v>
      </c>
      <c r="C776" s="118"/>
      <c r="D776" s="46"/>
      <c r="E776" s="118"/>
      <c r="F776" s="118">
        <v>98020455.209999993</v>
      </c>
      <c r="G776" s="118"/>
      <c r="H776" s="118"/>
      <c r="I776" s="118"/>
      <c r="J776" s="118"/>
      <c r="K776" s="118"/>
      <c r="L776" s="118"/>
      <c r="M776" s="118"/>
      <c r="N776" s="118"/>
      <c r="O776" s="131">
        <f t="shared" si="319"/>
        <v>98020455.209999993</v>
      </c>
      <c r="P776" s="188"/>
      <c r="Q776" s="188"/>
      <c r="R776" s="188"/>
      <c r="S776" s="188"/>
      <c r="T776" s="188"/>
      <c r="U776" s="188"/>
      <c r="V776" s="188"/>
      <c r="W776" s="188"/>
      <c r="X776" s="188"/>
      <c r="Y776" s="188"/>
      <c r="Z776" s="188"/>
      <c r="AA776" s="188"/>
      <c r="AB776" s="188"/>
      <c r="AC776" s="188"/>
      <c r="AD776" s="188"/>
      <c r="AE776" s="188"/>
      <c r="AF776" s="188"/>
      <c r="AG776" s="188"/>
      <c r="AH776" s="188"/>
      <c r="AI776" s="188"/>
      <c r="AJ776" s="188"/>
      <c r="AK776" s="188"/>
      <c r="AL776" s="188"/>
      <c r="AM776" s="188"/>
      <c r="AN776" s="188"/>
      <c r="AO776" s="188"/>
      <c r="AP776" s="188"/>
      <c r="AQ776" s="188"/>
      <c r="AR776" s="188"/>
      <c r="AS776" s="188"/>
      <c r="AT776" s="188"/>
      <c r="AU776" s="188"/>
      <c r="AV776" s="188"/>
      <c r="AW776" s="188"/>
      <c r="AX776" s="188"/>
      <c r="AY776" s="188"/>
      <c r="AZ776" s="188"/>
      <c r="BA776" s="188"/>
      <c r="BB776" s="188"/>
      <c r="BC776" s="188"/>
      <c r="BD776" s="188"/>
      <c r="BE776" s="188"/>
      <c r="BF776" s="188"/>
      <c r="BG776" s="188"/>
      <c r="BH776" s="188"/>
      <c r="BI776" s="188"/>
      <c r="BJ776" s="188"/>
      <c r="BK776" s="188"/>
      <c r="BL776" s="188"/>
      <c r="BM776" s="188"/>
      <c r="BN776" s="188"/>
      <c r="BO776" s="188"/>
      <c r="BP776" s="188"/>
      <c r="BQ776" s="188"/>
      <c r="BR776" s="188"/>
      <c r="BS776" s="188"/>
      <c r="BT776" s="188"/>
      <c r="BU776" s="188"/>
      <c r="BV776" s="188"/>
    </row>
    <row r="777" spans="1:74" s="189" customFormat="1" ht="14.25" x14ac:dyDescent="0.2">
      <c r="A777" s="205" t="s">
        <v>938</v>
      </c>
      <c r="B777" s="206" t="s">
        <v>939</v>
      </c>
      <c r="C777" s="118"/>
      <c r="D777" s="46"/>
      <c r="E777" s="118"/>
      <c r="F777" s="118"/>
      <c r="G777" s="118"/>
      <c r="H777" s="118"/>
      <c r="I777" s="118">
        <v>2622812.1800000002</v>
      </c>
      <c r="J777" s="118"/>
      <c r="K777" s="118"/>
      <c r="L777" s="118"/>
      <c r="M777" s="118"/>
      <c r="N777" s="118"/>
      <c r="O777" s="131">
        <f t="shared" si="319"/>
        <v>2622812.1800000002</v>
      </c>
      <c r="P777" s="188"/>
      <c r="Q777" s="188"/>
      <c r="R777" s="188"/>
      <c r="S777" s="188"/>
      <c r="T777" s="188"/>
      <c r="U777" s="188"/>
      <c r="V777" s="188"/>
      <c r="W777" s="188"/>
      <c r="X777" s="188"/>
      <c r="Y777" s="188"/>
      <c r="Z777" s="188"/>
      <c r="AA777" s="188"/>
      <c r="AB777" s="188"/>
      <c r="AC777" s="188"/>
      <c r="AD777" s="188"/>
      <c r="AE777" s="188"/>
      <c r="AF777" s="188"/>
      <c r="AG777" s="188"/>
      <c r="AH777" s="188"/>
      <c r="AI777" s="188"/>
      <c r="AJ777" s="188"/>
      <c r="AK777" s="188"/>
      <c r="AL777" s="188"/>
      <c r="AM777" s="188"/>
      <c r="AN777" s="188"/>
      <c r="AO777" s="188"/>
      <c r="AP777" s="188"/>
      <c r="AQ777" s="188"/>
      <c r="AR777" s="188"/>
      <c r="AS777" s="188"/>
      <c r="AT777" s="188"/>
      <c r="AU777" s="188"/>
      <c r="AV777" s="188"/>
      <c r="AW777" s="188"/>
      <c r="AX777" s="188"/>
      <c r="AY777" s="188"/>
      <c r="AZ777" s="188"/>
      <c r="BA777" s="188"/>
      <c r="BB777" s="188"/>
      <c r="BC777" s="188"/>
      <c r="BD777" s="188"/>
      <c r="BE777" s="188"/>
      <c r="BF777" s="188"/>
      <c r="BG777" s="188"/>
      <c r="BH777" s="188"/>
      <c r="BI777" s="188"/>
      <c r="BJ777" s="188"/>
      <c r="BK777" s="188"/>
      <c r="BL777" s="188"/>
      <c r="BM777" s="188"/>
      <c r="BN777" s="188"/>
      <c r="BO777" s="188"/>
      <c r="BP777" s="188"/>
      <c r="BQ777" s="188"/>
      <c r="BR777" s="188"/>
      <c r="BS777" s="188"/>
      <c r="BT777" s="188"/>
      <c r="BU777" s="188"/>
      <c r="BV777" s="188"/>
    </row>
    <row r="778" spans="1:74" s="126" customFormat="1" x14ac:dyDescent="0.2">
      <c r="A778" s="207" t="s">
        <v>940</v>
      </c>
      <c r="B778" s="202" t="s">
        <v>1464</v>
      </c>
      <c r="C778" s="117">
        <f>SUM(C779:C926)</f>
        <v>0</v>
      </c>
      <c r="D778" s="117">
        <f t="shared" ref="D778:N778" si="331">SUM(D779:D926)</f>
        <v>120267261851.89001</v>
      </c>
      <c r="E778" s="117">
        <f t="shared" si="331"/>
        <v>0</v>
      </c>
      <c r="F778" s="117">
        <f>SUM(F779:F926)</f>
        <v>5638780065.21</v>
      </c>
      <c r="G778" s="117">
        <f t="shared" si="331"/>
        <v>0</v>
      </c>
      <c r="H778" s="117">
        <f t="shared" si="331"/>
        <v>0</v>
      </c>
      <c r="I778" s="117">
        <f t="shared" si="331"/>
        <v>0</v>
      </c>
      <c r="J778" s="117">
        <f t="shared" si="331"/>
        <v>0</v>
      </c>
      <c r="K778" s="117">
        <f t="shared" si="331"/>
        <v>0</v>
      </c>
      <c r="L778" s="117">
        <f t="shared" si="331"/>
        <v>0</v>
      </c>
      <c r="M778" s="117">
        <f t="shared" si="331"/>
        <v>0</v>
      </c>
      <c r="N778" s="117">
        <f t="shared" si="331"/>
        <v>0</v>
      </c>
      <c r="O778" s="131">
        <f t="shared" si="319"/>
        <v>125906041917.10002</v>
      </c>
      <c r="P778" s="125"/>
      <c r="Q778" s="125"/>
      <c r="R778" s="125"/>
      <c r="S778" s="125"/>
      <c r="T778" s="125"/>
      <c r="U778" s="125"/>
      <c r="V778" s="125"/>
      <c r="W778" s="125"/>
      <c r="X778" s="125"/>
      <c r="Y778" s="125"/>
      <c r="Z778" s="125"/>
      <c r="AA778" s="125"/>
      <c r="AB778" s="125"/>
      <c r="AC778" s="125"/>
      <c r="AD778" s="125"/>
      <c r="AE778" s="125"/>
      <c r="AF778" s="125"/>
      <c r="AG778" s="125"/>
      <c r="AH778" s="125"/>
      <c r="AI778" s="125"/>
      <c r="AJ778" s="125"/>
      <c r="AK778" s="125"/>
      <c r="AL778" s="125"/>
      <c r="AM778" s="125"/>
      <c r="AN778" s="125"/>
      <c r="AO778" s="125"/>
      <c r="AP778" s="125"/>
      <c r="AQ778" s="125"/>
      <c r="AR778" s="125"/>
      <c r="AS778" s="125"/>
      <c r="AT778" s="125"/>
      <c r="AU778" s="125"/>
      <c r="AV778" s="125"/>
      <c r="AW778" s="125"/>
      <c r="AX778" s="125"/>
      <c r="AY778" s="125"/>
      <c r="AZ778" s="125"/>
      <c r="BA778" s="125"/>
      <c r="BB778" s="125"/>
      <c r="BC778" s="125"/>
      <c r="BD778" s="125"/>
      <c r="BE778" s="125"/>
      <c r="BF778" s="125"/>
      <c r="BG778" s="125"/>
      <c r="BH778" s="125"/>
      <c r="BI778" s="125"/>
      <c r="BJ778" s="125"/>
      <c r="BK778" s="125"/>
      <c r="BL778" s="125"/>
      <c r="BM778" s="125"/>
      <c r="BN778" s="125"/>
      <c r="BO778" s="125"/>
      <c r="BP778" s="125"/>
      <c r="BQ778" s="125"/>
      <c r="BR778" s="125"/>
      <c r="BS778" s="125"/>
      <c r="BT778" s="125"/>
      <c r="BU778" s="125"/>
      <c r="BV778" s="125"/>
    </row>
    <row r="779" spans="1:74" s="189" customFormat="1" ht="38.25" x14ac:dyDescent="0.2">
      <c r="A779" s="205" t="s">
        <v>1465</v>
      </c>
      <c r="B779" s="206" t="s">
        <v>1466</v>
      </c>
      <c r="C779" s="118"/>
      <c r="D779" s="46">
        <v>96604800.75</v>
      </c>
      <c r="E779" s="118"/>
      <c r="F779" s="118"/>
      <c r="G779" s="118"/>
      <c r="H779" s="118"/>
      <c r="I779" s="118"/>
      <c r="J779" s="118"/>
      <c r="K779" s="118"/>
      <c r="L779" s="118"/>
      <c r="M779" s="118"/>
      <c r="N779" s="118"/>
      <c r="O779" s="131">
        <f t="shared" si="319"/>
        <v>96604800.75</v>
      </c>
      <c r="P779" s="188"/>
      <c r="Q779" s="188"/>
      <c r="R779" s="188"/>
      <c r="S779" s="188"/>
      <c r="T779" s="188"/>
      <c r="U779" s="188"/>
      <c r="V779" s="188"/>
      <c r="W779" s="188"/>
      <c r="X779" s="188"/>
      <c r="Y779" s="188"/>
      <c r="Z779" s="188"/>
      <c r="AA779" s="188"/>
      <c r="AB779" s="188"/>
      <c r="AC779" s="188"/>
      <c r="AD779" s="188"/>
      <c r="AE779" s="188"/>
      <c r="AF779" s="188"/>
      <c r="AG779" s="188"/>
      <c r="AH779" s="188"/>
      <c r="AI779" s="188"/>
      <c r="AJ779" s="188"/>
      <c r="AK779" s="188"/>
      <c r="AL779" s="188"/>
      <c r="AM779" s="188"/>
      <c r="AN779" s="188"/>
      <c r="AO779" s="188"/>
      <c r="AP779" s="188"/>
      <c r="AQ779" s="188"/>
      <c r="AR779" s="188"/>
      <c r="AS779" s="188"/>
      <c r="AT779" s="188"/>
      <c r="AU779" s="188"/>
      <c r="AV779" s="188"/>
      <c r="AW779" s="188"/>
      <c r="AX779" s="188"/>
      <c r="AY779" s="188"/>
      <c r="AZ779" s="188"/>
      <c r="BA779" s="188"/>
      <c r="BB779" s="188"/>
      <c r="BC779" s="188"/>
      <c r="BD779" s="188"/>
      <c r="BE779" s="188"/>
      <c r="BF779" s="188"/>
      <c r="BG779" s="188"/>
      <c r="BH779" s="188"/>
      <c r="BI779" s="188"/>
      <c r="BJ779" s="188"/>
      <c r="BK779" s="188"/>
      <c r="BL779" s="188"/>
      <c r="BM779" s="188"/>
      <c r="BN779" s="188"/>
      <c r="BO779" s="188"/>
      <c r="BP779" s="188"/>
      <c r="BQ779" s="188"/>
      <c r="BR779" s="188"/>
      <c r="BS779" s="188"/>
      <c r="BT779" s="188"/>
      <c r="BU779" s="188"/>
      <c r="BV779" s="188"/>
    </row>
    <row r="780" spans="1:74" s="189" customFormat="1" ht="38.25" x14ac:dyDescent="0.2">
      <c r="A780" s="205" t="s">
        <v>1467</v>
      </c>
      <c r="B780" s="206" t="s">
        <v>1468</v>
      </c>
      <c r="C780" s="118"/>
      <c r="D780" s="46">
        <v>763238052</v>
      </c>
      <c r="E780" s="118"/>
      <c r="F780" s="118"/>
      <c r="G780" s="118"/>
      <c r="H780" s="118"/>
      <c r="I780" s="118"/>
      <c r="J780" s="118"/>
      <c r="K780" s="118"/>
      <c r="L780" s="118"/>
      <c r="M780" s="118"/>
      <c r="N780" s="118"/>
      <c r="O780" s="131">
        <f t="shared" si="319"/>
        <v>763238052</v>
      </c>
      <c r="P780" s="188"/>
      <c r="Q780" s="188"/>
      <c r="R780" s="188"/>
      <c r="S780" s="188"/>
      <c r="T780" s="188"/>
      <c r="U780" s="188"/>
      <c r="V780" s="188"/>
      <c r="W780" s="188"/>
      <c r="X780" s="188"/>
      <c r="Y780" s="188"/>
      <c r="Z780" s="188"/>
      <c r="AA780" s="188"/>
      <c r="AB780" s="188"/>
      <c r="AC780" s="188"/>
      <c r="AD780" s="188"/>
      <c r="AE780" s="188"/>
      <c r="AF780" s="188"/>
      <c r="AG780" s="188"/>
      <c r="AH780" s="188"/>
      <c r="AI780" s="188"/>
      <c r="AJ780" s="188"/>
      <c r="AK780" s="188"/>
      <c r="AL780" s="188"/>
      <c r="AM780" s="188"/>
      <c r="AN780" s="188"/>
      <c r="AO780" s="188"/>
      <c r="AP780" s="188"/>
      <c r="AQ780" s="188"/>
      <c r="AR780" s="188"/>
      <c r="AS780" s="188"/>
      <c r="AT780" s="188"/>
      <c r="AU780" s="188"/>
      <c r="AV780" s="188"/>
      <c r="AW780" s="188"/>
      <c r="AX780" s="188"/>
      <c r="AY780" s="188"/>
      <c r="AZ780" s="188"/>
      <c r="BA780" s="188"/>
      <c r="BB780" s="188"/>
      <c r="BC780" s="188"/>
      <c r="BD780" s="188"/>
      <c r="BE780" s="188"/>
      <c r="BF780" s="188"/>
      <c r="BG780" s="188"/>
      <c r="BH780" s="188"/>
      <c r="BI780" s="188"/>
      <c r="BJ780" s="188"/>
      <c r="BK780" s="188"/>
      <c r="BL780" s="188"/>
      <c r="BM780" s="188"/>
      <c r="BN780" s="188"/>
      <c r="BO780" s="188"/>
      <c r="BP780" s="188"/>
      <c r="BQ780" s="188"/>
      <c r="BR780" s="188"/>
      <c r="BS780" s="188"/>
      <c r="BT780" s="188"/>
      <c r="BU780" s="188"/>
      <c r="BV780" s="188"/>
    </row>
    <row r="781" spans="1:74" s="189" customFormat="1" ht="25.5" x14ac:dyDescent="0.2">
      <c r="A781" s="205" t="s">
        <v>1469</v>
      </c>
      <c r="B781" s="206" t="s">
        <v>1470</v>
      </c>
      <c r="C781" s="118"/>
      <c r="D781" s="46">
        <v>1986110657</v>
      </c>
      <c r="E781" s="118"/>
      <c r="F781" s="118"/>
      <c r="G781" s="118"/>
      <c r="H781" s="118"/>
      <c r="I781" s="118"/>
      <c r="J781" s="118"/>
      <c r="K781" s="118"/>
      <c r="L781" s="118"/>
      <c r="M781" s="118"/>
      <c r="N781" s="118"/>
      <c r="O781" s="131">
        <f t="shared" si="319"/>
        <v>1986110657</v>
      </c>
      <c r="P781" s="188"/>
      <c r="Q781" s="188"/>
      <c r="R781" s="188"/>
      <c r="S781" s="188"/>
      <c r="T781" s="188"/>
      <c r="U781" s="188"/>
      <c r="V781" s="188"/>
      <c r="W781" s="188"/>
      <c r="X781" s="188"/>
      <c r="Y781" s="188"/>
      <c r="Z781" s="188"/>
      <c r="AA781" s="188"/>
      <c r="AB781" s="188"/>
      <c r="AC781" s="188"/>
      <c r="AD781" s="188"/>
      <c r="AE781" s="188"/>
      <c r="AF781" s="188"/>
      <c r="AG781" s="188"/>
      <c r="AH781" s="188"/>
      <c r="AI781" s="188"/>
      <c r="AJ781" s="188"/>
      <c r="AK781" s="188"/>
      <c r="AL781" s="188"/>
      <c r="AM781" s="188"/>
      <c r="AN781" s="188"/>
      <c r="AO781" s="188"/>
      <c r="AP781" s="188"/>
      <c r="AQ781" s="188"/>
      <c r="AR781" s="188"/>
      <c r="AS781" s="188"/>
      <c r="AT781" s="188"/>
      <c r="AU781" s="188"/>
      <c r="AV781" s="188"/>
      <c r="AW781" s="188"/>
      <c r="AX781" s="188"/>
      <c r="AY781" s="188"/>
      <c r="AZ781" s="188"/>
      <c r="BA781" s="188"/>
      <c r="BB781" s="188"/>
      <c r="BC781" s="188"/>
      <c r="BD781" s="188"/>
      <c r="BE781" s="188"/>
      <c r="BF781" s="188"/>
      <c r="BG781" s="188"/>
      <c r="BH781" s="188"/>
      <c r="BI781" s="188"/>
      <c r="BJ781" s="188"/>
      <c r="BK781" s="188"/>
      <c r="BL781" s="188"/>
      <c r="BM781" s="188"/>
      <c r="BN781" s="188"/>
      <c r="BO781" s="188"/>
      <c r="BP781" s="188"/>
      <c r="BQ781" s="188"/>
      <c r="BR781" s="188"/>
      <c r="BS781" s="188"/>
      <c r="BT781" s="188"/>
      <c r="BU781" s="188"/>
      <c r="BV781" s="188"/>
    </row>
    <row r="782" spans="1:74" s="189" customFormat="1" ht="25.5" x14ac:dyDescent="0.2">
      <c r="A782" s="205" t="s">
        <v>1471</v>
      </c>
      <c r="B782" s="206" t="s">
        <v>1472</v>
      </c>
      <c r="C782" s="118"/>
      <c r="D782" s="46">
        <v>3000000000</v>
      </c>
      <c r="E782" s="118"/>
      <c r="F782" s="118"/>
      <c r="G782" s="118"/>
      <c r="H782" s="118"/>
      <c r="I782" s="118"/>
      <c r="J782" s="118"/>
      <c r="K782" s="118"/>
      <c r="L782" s="118"/>
      <c r="M782" s="118"/>
      <c r="N782" s="118"/>
      <c r="O782" s="131">
        <f t="shared" si="319"/>
        <v>3000000000</v>
      </c>
      <c r="P782" s="188"/>
      <c r="Q782" s="188"/>
      <c r="R782" s="188"/>
      <c r="S782" s="188"/>
      <c r="T782" s="188"/>
      <c r="U782" s="188"/>
      <c r="V782" s="188"/>
      <c r="W782" s="188"/>
      <c r="X782" s="188"/>
      <c r="Y782" s="188"/>
      <c r="Z782" s="188"/>
      <c r="AA782" s="188"/>
      <c r="AB782" s="188"/>
      <c r="AC782" s="188"/>
      <c r="AD782" s="188"/>
      <c r="AE782" s="188"/>
      <c r="AF782" s="188"/>
      <c r="AG782" s="188"/>
      <c r="AH782" s="188"/>
      <c r="AI782" s="188"/>
      <c r="AJ782" s="188"/>
      <c r="AK782" s="188"/>
      <c r="AL782" s="188"/>
      <c r="AM782" s="188"/>
      <c r="AN782" s="188"/>
      <c r="AO782" s="188"/>
      <c r="AP782" s="188"/>
      <c r="AQ782" s="188"/>
      <c r="AR782" s="188"/>
      <c r="AS782" s="188"/>
      <c r="AT782" s="188"/>
      <c r="AU782" s="188"/>
      <c r="AV782" s="188"/>
      <c r="AW782" s="188"/>
      <c r="AX782" s="188"/>
      <c r="AY782" s="188"/>
      <c r="AZ782" s="188"/>
      <c r="BA782" s="188"/>
      <c r="BB782" s="188"/>
      <c r="BC782" s="188"/>
      <c r="BD782" s="188"/>
      <c r="BE782" s="188"/>
      <c r="BF782" s="188"/>
      <c r="BG782" s="188"/>
      <c r="BH782" s="188"/>
      <c r="BI782" s="188"/>
      <c r="BJ782" s="188"/>
      <c r="BK782" s="188"/>
      <c r="BL782" s="188"/>
      <c r="BM782" s="188"/>
      <c r="BN782" s="188"/>
      <c r="BO782" s="188"/>
      <c r="BP782" s="188"/>
      <c r="BQ782" s="188"/>
      <c r="BR782" s="188"/>
      <c r="BS782" s="188"/>
      <c r="BT782" s="188"/>
      <c r="BU782" s="188"/>
      <c r="BV782" s="188"/>
    </row>
    <row r="783" spans="1:74" s="189" customFormat="1" ht="25.5" x14ac:dyDescent="0.2">
      <c r="A783" s="205" t="s">
        <v>1473</v>
      </c>
      <c r="B783" s="206" t="s">
        <v>1474</v>
      </c>
      <c r="C783" s="118"/>
      <c r="D783" s="46">
        <v>340000000</v>
      </c>
      <c r="E783" s="118"/>
      <c r="F783" s="118"/>
      <c r="G783" s="118"/>
      <c r="H783" s="118"/>
      <c r="I783" s="118"/>
      <c r="J783" s="118"/>
      <c r="K783" s="118"/>
      <c r="L783" s="118"/>
      <c r="M783" s="118"/>
      <c r="N783" s="118"/>
      <c r="O783" s="131">
        <f t="shared" si="319"/>
        <v>340000000</v>
      </c>
      <c r="P783" s="188"/>
      <c r="Q783" s="188"/>
      <c r="R783" s="188"/>
      <c r="S783" s="188"/>
      <c r="T783" s="188"/>
      <c r="U783" s="188"/>
      <c r="V783" s="188"/>
      <c r="W783" s="188"/>
      <c r="X783" s="188"/>
      <c r="Y783" s="188"/>
      <c r="Z783" s="188"/>
      <c r="AA783" s="188"/>
      <c r="AB783" s="188"/>
      <c r="AC783" s="188"/>
      <c r="AD783" s="188"/>
      <c r="AE783" s="188"/>
      <c r="AF783" s="188"/>
      <c r="AG783" s="188"/>
      <c r="AH783" s="188"/>
      <c r="AI783" s="188"/>
      <c r="AJ783" s="188"/>
      <c r="AK783" s="188"/>
      <c r="AL783" s="188"/>
      <c r="AM783" s="188"/>
      <c r="AN783" s="188"/>
      <c r="AO783" s="188"/>
      <c r="AP783" s="188"/>
      <c r="AQ783" s="188"/>
      <c r="AR783" s="188"/>
      <c r="AS783" s="188"/>
      <c r="AT783" s="188"/>
      <c r="AU783" s="188"/>
      <c r="AV783" s="188"/>
      <c r="AW783" s="188"/>
      <c r="AX783" s="188"/>
      <c r="AY783" s="188"/>
      <c r="AZ783" s="188"/>
      <c r="BA783" s="188"/>
      <c r="BB783" s="188"/>
      <c r="BC783" s="188"/>
      <c r="BD783" s="188"/>
      <c r="BE783" s="188"/>
      <c r="BF783" s="188"/>
      <c r="BG783" s="188"/>
      <c r="BH783" s="188"/>
      <c r="BI783" s="188"/>
      <c r="BJ783" s="188"/>
      <c r="BK783" s="188"/>
      <c r="BL783" s="188"/>
      <c r="BM783" s="188"/>
      <c r="BN783" s="188"/>
      <c r="BO783" s="188"/>
      <c r="BP783" s="188"/>
      <c r="BQ783" s="188"/>
      <c r="BR783" s="188"/>
      <c r="BS783" s="188"/>
      <c r="BT783" s="188"/>
      <c r="BU783" s="188"/>
      <c r="BV783" s="188"/>
    </row>
    <row r="784" spans="1:74" s="189" customFormat="1" ht="25.5" x14ac:dyDescent="0.2">
      <c r="A784" s="205" t="s">
        <v>1475</v>
      </c>
      <c r="B784" s="206" t="s">
        <v>1476</v>
      </c>
      <c r="C784" s="118"/>
      <c r="D784" s="46">
        <v>34486125.539999999</v>
      </c>
      <c r="E784" s="118"/>
      <c r="F784" s="118"/>
      <c r="G784" s="118"/>
      <c r="H784" s="118"/>
      <c r="I784" s="118"/>
      <c r="J784" s="118"/>
      <c r="K784" s="118"/>
      <c r="L784" s="118"/>
      <c r="M784" s="118"/>
      <c r="N784" s="118"/>
      <c r="O784" s="131">
        <f t="shared" si="319"/>
        <v>34486125.539999999</v>
      </c>
      <c r="P784" s="188"/>
      <c r="Q784" s="188"/>
      <c r="R784" s="188"/>
      <c r="S784" s="188"/>
      <c r="T784" s="188"/>
      <c r="U784" s="188"/>
      <c r="V784" s="188"/>
      <c r="W784" s="188"/>
      <c r="X784" s="188"/>
      <c r="Y784" s="188"/>
      <c r="Z784" s="188"/>
      <c r="AA784" s="188"/>
      <c r="AB784" s="188"/>
      <c r="AC784" s="188"/>
      <c r="AD784" s="188"/>
      <c r="AE784" s="188"/>
      <c r="AF784" s="188"/>
      <c r="AG784" s="188"/>
      <c r="AH784" s="188"/>
      <c r="AI784" s="188"/>
      <c r="AJ784" s="188"/>
      <c r="AK784" s="188"/>
      <c r="AL784" s="188"/>
      <c r="AM784" s="188"/>
      <c r="AN784" s="188"/>
      <c r="AO784" s="188"/>
      <c r="AP784" s="188"/>
      <c r="AQ784" s="188"/>
      <c r="AR784" s="188"/>
      <c r="AS784" s="188"/>
      <c r="AT784" s="188"/>
      <c r="AU784" s="188"/>
      <c r="AV784" s="188"/>
      <c r="AW784" s="188"/>
      <c r="AX784" s="188"/>
      <c r="AY784" s="188"/>
      <c r="AZ784" s="188"/>
      <c r="BA784" s="188"/>
      <c r="BB784" s="188"/>
      <c r="BC784" s="188"/>
      <c r="BD784" s="188"/>
      <c r="BE784" s="188"/>
      <c r="BF784" s="188"/>
      <c r="BG784" s="188"/>
      <c r="BH784" s="188"/>
      <c r="BI784" s="188"/>
      <c r="BJ784" s="188"/>
      <c r="BK784" s="188"/>
      <c r="BL784" s="188"/>
      <c r="BM784" s="188"/>
      <c r="BN784" s="188"/>
      <c r="BO784" s="188"/>
      <c r="BP784" s="188"/>
      <c r="BQ784" s="188"/>
      <c r="BR784" s="188"/>
      <c r="BS784" s="188"/>
      <c r="BT784" s="188"/>
      <c r="BU784" s="188"/>
      <c r="BV784" s="188"/>
    </row>
    <row r="785" spans="1:74" s="189" customFormat="1" ht="25.5" x14ac:dyDescent="0.2">
      <c r="A785" s="205" t="s">
        <v>1477</v>
      </c>
      <c r="B785" s="206" t="s">
        <v>1478</v>
      </c>
      <c r="C785" s="118"/>
      <c r="D785" s="46">
        <v>94840502.569999993</v>
      </c>
      <c r="E785" s="118"/>
      <c r="F785" s="118"/>
      <c r="G785" s="118"/>
      <c r="H785" s="118"/>
      <c r="I785" s="118"/>
      <c r="J785" s="118"/>
      <c r="K785" s="118"/>
      <c r="L785" s="118"/>
      <c r="M785" s="118"/>
      <c r="N785" s="118"/>
      <c r="O785" s="131">
        <f t="shared" si="319"/>
        <v>94840502.569999993</v>
      </c>
      <c r="P785" s="188"/>
      <c r="Q785" s="188"/>
      <c r="R785" s="188"/>
      <c r="S785" s="188"/>
      <c r="T785" s="188"/>
      <c r="U785" s="188"/>
      <c r="V785" s="188"/>
      <c r="W785" s="188"/>
      <c r="X785" s="188"/>
      <c r="Y785" s="188"/>
      <c r="Z785" s="188"/>
      <c r="AA785" s="188"/>
      <c r="AB785" s="188"/>
      <c r="AC785" s="188"/>
      <c r="AD785" s="188"/>
      <c r="AE785" s="188"/>
      <c r="AF785" s="188"/>
      <c r="AG785" s="188"/>
      <c r="AH785" s="188"/>
      <c r="AI785" s="188"/>
      <c r="AJ785" s="188"/>
      <c r="AK785" s="188"/>
      <c r="AL785" s="188"/>
      <c r="AM785" s="188"/>
      <c r="AN785" s="188"/>
      <c r="AO785" s="188"/>
      <c r="AP785" s="188"/>
      <c r="AQ785" s="188"/>
      <c r="AR785" s="188"/>
      <c r="AS785" s="188"/>
      <c r="AT785" s="188"/>
      <c r="AU785" s="188"/>
      <c r="AV785" s="188"/>
      <c r="AW785" s="188"/>
      <c r="AX785" s="188"/>
      <c r="AY785" s="188"/>
      <c r="AZ785" s="188"/>
      <c r="BA785" s="188"/>
      <c r="BB785" s="188"/>
      <c r="BC785" s="188"/>
      <c r="BD785" s="188"/>
      <c r="BE785" s="188"/>
      <c r="BF785" s="188"/>
      <c r="BG785" s="188"/>
      <c r="BH785" s="188"/>
      <c r="BI785" s="188"/>
      <c r="BJ785" s="188"/>
      <c r="BK785" s="188"/>
      <c r="BL785" s="188"/>
      <c r="BM785" s="188"/>
      <c r="BN785" s="188"/>
      <c r="BO785" s="188"/>
      <c r="BP785" s="188"/>
      <c r="BQ785" s="188"/>
      <c r="BR785" s="188"/>
      <c r="BS785" s="188"/>
      <c r="BT785" s="188"/>
      <c r="BU785" s="188"/>
      <c r="BV785" s="188"/>
    </row>
    <row r="786" spans="1:74" s="189" customFormat="1" ht="25.5" x14ac:dyDescent="0.2">
      <c r="A786" s="205" t="s">
        <v>1479</v>
      </c>
      <c r="B786" s="206" t="s">
        <v>1480</v>
      </c>
      <c r="C786" s="118"/>
      <c r="D786" s="46">
        <v>34486125.539999999</v>
      </c>
      <c r="E786" s="118"/>
      <c r="F786" s="118"/>
      <c r="G786" s="118"/>
      <c r="H786" s="118"/>
      <c r="I786" s="118"/>
      <c r="J786" s="118"/>
      <c r="K786" s="118"/>
      <c r="L786" s="118"/>
      <c r="M786" s="118"/>
      <c r="N786" s="118"/>
      <c r="O786" s="131">
        <f t="shared" si="319"/>
        <v>34486125.539999999</v>
      </c>
      <c r="P786" s="188"/>
      <c r="Q786" s="188"/>
      <c r="R786" s="188"/>
      <c r="S786" s="188"/>
      <c r="T786" s="188"/>
      <c r="U786" s="188"/>
      <c r="V786" s="188"/>
      <c r="W786" s="188"/>
      <c r="X786" s="188"/>
      <c r="Y786" s="188"/>
      <c r="Z786" s="188"/>
      <c r="AA786" s="188"/>
      <c r="AB786" s="188"/>
      <c r="AC786" s="188"/>
      <c r="AD786" s="188"/>
      <c r="AE786" s="188"/>
      <c r="AF786" s="188"/>
      <c r="AG786" s="188"/>
      <c r="AH786" s="188"/>
      <c r="AI786" s="188"/>
      <c r="AJ786" s="188"/>
      <c r="AK786" s="188"/>
      <c r="AL786" s="188"/>
      <c r="AM786" s="188"/>
      <c r="AN786" s="188"/>
      <c r="AO786" s="188"/>
      <c r="AP786" s="188"/>
      <c r="AQ786" s="188"/>
      <c r="AR786" s="188"/>
      <c r="AS786" s="188"/>
      <c r="AT786" s="188"/>
      <c r="AU786" s="188"/>
      <c r="AV786" s="188"/>
      <c r="AW786" s="188"/>
      <c r="AX786" s="188"/>
      <c r="AY786" s="188"/>
      <c r="AZ786" s="188"/>
      <c r="BA786" s="188"/>
      <c r="BB786" s="188"/>
      <c r="BC786" s="188"/>
      <c r="BD786" s="188"/>
      <c r="BE786" s="188"/>
      <c r="BF786" s="188"/>
      <c r="BG786" s="188"/>
      <c r="BH786" s="188"/>
      <c r="BI786" s="188"/>
      <c r="BJ786" s="188"/>
      <c r="BK786" s="188"/>
      <c r="BL786" s="188"/>
      <c r="BM786" s="188"/>
      <c r="BN786" s="188"/>
      <c r="BO786" s="188"/>
      <c r="BP786" s="188"/>
      <c r="BQ786" s="188"/>
      <c r="BR786" s="188"/>
      <c r="BS786" s="188"/>
      <c r="BT786" s="188"/>
      <c r="BU786" s="188"/>
      <c r="BV786" s="188"/>
    </row>
    <row r="787" spans="1:74" s="189" customFormat="1" ht="25.5" x14ac:dyDescent="0.2">
      <c r="A787" s="205" t="s">
        <v>1481</v>
      </c>
      <c r="B787" s="206" t="s">
        <v>1482</v>
      </c>
      <c r="C787" s="118"/>
      <c r="D787" s="46">
        <v>24140287.890000001</v>
      </c>
      <c r="E787" s="118"/>
      <c r="F787" s="118"/>
      <c r="G787" s="118"/>
      <c r="H787" s="118"/>
      <c r="I787" s="118"/>
      <c r="J787" s="118"/>
      <c r="K787" s="118"/>
      <c r="L787" s="118"/>
      <c r="M787" s="118"/>
      <c r="N787" s="118"/>
      <c r="O787" s="131">
        <f t="shared" si="319"/>
        <v>24140287.890000001</v>
      </c>
      <c r="P787" s="188"/>
      <c r="Q787" s="188"/>
      <c r="R787" s="188"/>
      <c r="S787" s="188"/>
      <c r="T787" s="188"/>
      <c r="U787" s="188"/>
      <c r="V787" s="188"/>
      <c r="W787" s="188"/>
      <c r="X787" s="188"/>
      <c r="Y787" s="188"/>
      <c r="Z787" s="188"/>
      <c r="AA787" s="188"/>
      <c r="AB787" s="188"/>
      <c r="AC787" s="188"/>
      <c r="AD787" s="188"/>
      <c r="AE787" s="188"/>
      <c r="AF787" s="188"/>
      <c r="AG787" s="188"/>
      <c r="AH787" s="188"/>
      <c r="AI787" s="188"/>
      <c r="AJ787" s="188"/>
      <c r="AK787" s="188"/>
      <c r="AL787" s="188"/>
      <c r="AM787" s="188"/>
      <c r="AN787" s="188"/>
      <c r="AO787" s="188"/>
      <c r="AP787" s="188"/>
      <c r="AQ787" s="188"/>
      <c r="AR787" s="188"/>
      <c r="AS787" s="188"/>
      <c r="AT787" s="188"/>
      <c r="AU787" s="188"/>
      <c r="AV787" s="188"/>
      <c r="AW787" s="188"/>
      <c r="AX787" s="188"/>
      <c r="AY787" s="188"/>
      <c r="AZ787" s="188"/>
      <c r="BA787" s="188"/>
      <c r="BB787" s="188"/>
      <c r="BC787" s="188"/>
      <c r="BD787" s="188"/>
      <c r="BE787" s="188"/>
      <c r="BF787" s="188"/>
      <c r="BG787" s="188"/>
      <c r="BH787" s="188"/>
      <c r="BI787" s="188"/>
      <c r="BJ787" s="188"/>
      <c r="BK787" s="188"/>
      <c r="BL787" s="188"/>
      <c r="BM787" s="188"/>
      <c r="BN787" s="188"/>
      <c r="BO787" s="188"/>
      <c r="BP787" s="188"/>
      <c r="BQ787" s="188"/>
      <c r="BR787" s="188"/>
      <c r="BS787" s="188"/>
      <c r="BT787" s="188"/>
      <c r="BU787" s="188"/>
      <c r="BV787" s="188"/>
    </row>
    <row r="788" spans="1:74" s="189" customFormat="1" ht="25.5" x14ac:dyDescent="0.2">
      <c r="A788" s="205" t="s">
        <v>1483</v>
      </c>
      <c r="B788" s="206" t="s">
        <v>1484</v>
      </c>
      <c r="C788" s="118"/>
      <c r="D788" s="46">
        <v>24140287.890000001</v>
      </c>
      <c r="E788" s="118"/>
      <c r="F788" s="118"/>
      <c r="G788" s="118"/>
      <c r="H788" s="118"/>
      <c r="I788" s="118"/>
      <c r="J788" s="118"/>
      <c r="K788" s="118"/>
      <c r="L788" s="118"/>
      <c r="M788" s="118"/>
      <c r="N788" s="118"/>
      <c r="O788" s="131">
        <f t="shared" si="319"/>
        <v>24140287.890000001</v>
      </c>
      <c r="P788" s="188"/>
      <c r="Q788" s="188"/>
      <c r="R788" s="188"/>
      <c r="S788" s="188"/>
      <c r="T788" s="188"/>
      <c r="U788" s="188"/>
      <c r="V788" s="188"/>
      <c r="W788" s="188"/>
      <c r="X788" s="188"/>
      <c r="Y788" s="188"/>
      <c r="Z788" s="188"/>
      <c r="AA788" s="188"/>
      <c r="AB788" s="188"/>
      <c r="AC788" s="188"/>
      <c r="AD788" s="188"/>
      <c r="AE788" s="188"/>
      <c r="AF788" s="188"/>
      <c r="AG788" s="188"/>
      <c r="AH788" s="188"/>
      <c r="AI788" s="188"/>
      <c r="AJ788" s="188"/>
      <c r="AK788" s="188"/>
      <c r="AL788" s="188"/>
      <c r="AM788" s="188"/>
      <c r="AN788" s="188"/>
      <c r="AO788" s="188"/>
      <c r="AP788" s="188"/>
      <c r="AQ788" s="188"/>
      <c r="AR788" s="188"/>
      <c r="AS788" s="188"/>
      <c r="AT788" s="188"/>
      <c r="AU788" s="188"/>
      <c r="AV788" s="188"/>
      <c r="AW788" s="188"/>
      <c r="AX788" s="188"/>
      <c r="AY788" s="188"/>
      <c r="AZ788" s="188"/>
      <c r="BA788" s="188"/>
      <c r="BB788" s="188"/>
      <c r="BC788" s="188"/>
      <c r="BD788" s="188"/>
      <c r="BE788" s="188"/>
      <c r="BF788" s="188"/>
      <c r="BG788" s="188"/>
      <c r="BH788" s="188"/>
      <c r="BI788" s="188"/>
      <c r="BJ788" s="188"/>
      <c r="BK788" s="188"/>
      <c r="BL788" s="188"/>
      <c r="BM788" s="188"/>
      <c r="BN788" s="188"/>
      <c r="BO788" s="188"/>
      <c r="BP788" s="188"/>
      <c r="BQ788" s="188"/>
      <c r="BR788" s="188"/>
      <c r="BS788" s="188"/>
      <c r="BT788" s="188"/>
      <c r="BU788" s="188"/>
      <c r="BV788" s="188"/>
    </row>
    <row r="789" spans="1:74" s="189" customFormat="1" ht="38.25" x14ac:dyDescent="0.2">
      <c r="A789" s="205" t="s">
        <v>1485</v>
      </c>
      <c r="B789" s="206" t="s">
        <v>1486</v>
      </c>
      <c r="C789" s="118"/>
      <c r="D789" s="46">
        <v>3105000000</v>
      </c>
      <c r="E789" s="118"/>
      <c r="F789" s="118"/>
      <c r="G789" s="118"/>
      <c r="H789" s="118"/>
      <c r="I789" s="118"/>
      <c r="J789" s="118"/>
      <c r="K789" s="118"/>
      <c r="L789" s="118"/>
      <c r="M789" s="118"/>
      <c r="N789" s="118"/>
      <c r="O789" s="131">
        <f t="shared" si="319"/>
        <v>3105000000</v>
      </c>
      <c r="P789" s="188"/>
      <c r="Q789" s="188"/>
      <c r="R789" s="188"/>
      <c r="S789" s="188"/>
      <c r="T789" s="188"/>
      <c r="U789" s="188"/>
      <c r="V789" s="188"/>
      <c r="W789" s="188"/>
      <c r="X789" s="188"/>
      <c r="Y789" s="188"/>
      <c r="Z789" s="188"/>
      <c r="AA789" s="188"/>
      <c r="AB789" s="188"/>
      <c r="AC789" s="188"/>
      <c r="AD789" s="188"/>
      <c r="AE789" s="188"/>
      <c r="AF789" s="188"/>
      <c r="AG789" s="188"/>
      <c r="AH789" s="188"/>
      <c r="AI789" s="188"/>
      <c r="AJ789" s="188"/>
      <c r="AK789" s="188"/>
      <c r="AL789" s="188"/>
      <c r="AM789" s="188"/>
      <c r="AN789" s="188"/>
      <c r="AO789" s="188"/>
      <c r="AP789" s="188"/>
      <c r="AQ789" s="188"/>
      <c r="AR789" s="188"/>
      <c r="AS789" s="188"/>
      <c r="AT789" s="188"/>
      <c r="AU789" s="188"/>
      <c r="AV789" s="188"/>
      <c r="AW789" s="188"/>
      <c r="AX789" s="188"/>
      <c r="AY789" s="188"/>
      <c r="AZ789" s="188"/>
      <c r="BA789" s="188"/>
      <c r="BB789" s="188"/>
      <c r="BC789" s="188"/>
      <c r="BD789" s="188"/>
      <c r="BE789" s="188"/>
      <c r="BF789" s="188"/>
      <c r="BG789" s="188"/>
      <c r="BH789" s="188"/>
      <c r="BI789" s="188"/>
      <c r="BJ789" s="188"/>
      <c r="BK789" s="188"/>
      <c r="BL789" s="188"/>
      <c r="BM789" s="188"/>
      <c r="BN789" s="188"/>
      <c r="BO789" s="188"/>
      <c r="BP789" s="188"/>
      <c r="BQ789" s="188"/>
      <c r="BR789" s="188"/>
      <c r="BS789" s="188"/>
      <c r="BT789" s="188"/>
      <c r="BU789" s="188"/>
      <c r="BV789" s="188"/>
    </row>
    <row r="790" spans="1:74" s="189" customFormat="1" ht="38.25" x14ac:dyDescent="0.2">
      <c r="A790" s="205" t="s">
        <v>1487</v>
      </c>
      <c r="B790" s="206" t="s">
        <v>1488</v>
      </c>
      <c r="C790" s="118"/>
      <c r="D790" s="46">
        <v>999896762</v>
      </c>
      <c r="E790" s="118"/>
      <c r="F790" s="118"/>
      <c r="G790" s="118"/>
      <c r="H790" s="118"/>
      <c r="I790" s="118"/>
      <c r="J790" s="118"/>
      <c r="K790" s="118"/>
      <c r="L790" s="118"/>
      <c r="M790" s="118"/>
      <c r="N790" s="118"/>
      <c r="O790" s="131">
        <f t="shared" si="319"/>
        <v>999896762</v>
      </c>
      <c r="P790" s="188"/>
      <c r="Q790" s="188"/>
      <c r="R790" s="188"/>
      <c r="S790" s="188"/>
      <c r="T790" s="188"/>
      <c r="U790" s="188"/>
      <c r="V790" s="188"/>
      <c r="W790" s="188"/>
      <c r="X790" s="188"/>
      <c r="Y790" s="188"/>
      <c r="Z790" s="188"/>
      <c r="AA790" s="188"/>
      <c r="AB790" s="188"/>
      <c r="AC790" s="188"/>
      <c r="AD790" s="188"/>
      <c r="AE790" s="188"/>
      <c r="AF790" s="188"/>
      <c r="AG790" s="188"/>
      <c r="AH790" s="188"/>
      <c r="AI790" s="188"/>
      <c r="AJ790" s="188"/>
      <c r="AK790" s="188"/>
      <c r="AL790" s="188"/>
      <c r="AM790" s="188"/>
      <c r="AN790" s="188"/>
      <c r="AO790" s="188"/>
      <c r="AP790" s="188"/>
      <c r="AQ790" s="188"/>
      <c r="AR790" s="188"/>
      <c r="AS790" s="188"/>
      <c r="AT790" s="188"/>
      <c r="AU790" s="188"/>
      <c r="AV790" s="188"/>
      <c r="AW790" s="188"/>
      <c r="AX790" s="188"/>
      <c r="AY790" s="188"/>
      <c r="AZ790" s="188"/>
      <c r="BA790" s="188"/>
      <c r="BB790" s="188"/>
      <c r="BC790" s="188"/>
      <c r="BD790" s="188"/>
      <c r="BE790" s="188"/>
      <c r="BF790" s="188"/>
      <c r="BG790" s="188"/>
      <c r="BH790" s="188"/>
      <c r="BI790" s="188"/>
      <c r="BJ790" s="188"/>
      <c r="BK790" s="188"/>
      <c r="BL790" s="188"/>
      <c r="BM790" s="188"/>
      <c r="BN790" s="188"/>
      <c r="BO790" s="188"/>
      <c r="BP790" s="188"/>
      <c r="BQ790" s="188"/>
      <c r="BR790" s="188"/>
      <c r="BS790" s="188"/>
      <c r="BT790" s="188"/>
      <c r="BU790" s="188"/>
      <c r="BV790" s="188"/>
    </row>
    <row r="791" spans="1:74" s="189" customFormat="1" ht="38.25" x14ac:dyDescent="0.2">
      <c r="A791" s="205" t="s">
        <v>1489</v>
      </c>
      <c r="B791" s="206" t="s">
        <v>1490</v>
      </c>
      <c r="C791" s="118"/>
      <c r="D791" s="46">
        <v>2054694900</v>
      </c>
      <c r="E791" s="118"/>
      <c r="F791" s="118"/>
      <c r="G791" s="118"/>
      <c r="H791" s="118"/>
      <c r="I791" s="118"/>
      <c r="J791" s="118"/>
      <c r="K791" s="118"/>
      <c r="L791" s="118"/>
      <c r="M791" s="118"/>
      <c r="N791" s="118"/>
      <c r="O791" s="131">
        <f t="shared" si="319"/>
        <v>2054694900</v>
      </c>
      <c r="P791" s="188"/>
      <c r="Q791" s="188"/>
      <c r="R791" s="188"/>
      <c r="S791" s="188"/>
      <c r="T791" s="188"/>
      <c r="U791" s="188"/>
      <c r="V791" s="188"/>
      <c r="W791" s="188"/>
      <c r="X791" s="188"/>
      <c r="Y791" s="188"/>
      <c r="Z791" s="188"/>
      <c r="AA791" s="188"/>
      <c r="AB791" s="188"/>
      <c r="AC791" s="188"/>
      <c r="AD791" s="188"/>
      <c r="AE791" s="188"/>
      <c r="AF791" s="188"/>
      <c r="AG791" s="188"/>
      <c r="AH791" s="188"/>
      <c r="AI791" s="188"/>
      <c r="AJ791" s="188"/>
      <c r="AK791" s="188"/>
      <c r="AL791" s="188"/>
      <c r="AM791" s="188"/>
      <c r="AN791" s="188"/>
      <c r="AO791" s="188"/>
      <c r="AP791" s="188"/>
      <c r="AQ791" s="188"/>
      <c r="AR791" s="188"/>
      <c r="AS791" s="188"/>
      <c r="AT791" s="188"/>
      <c r="AU791" s="188"/>
      <c r="AV791" s="188"/>
      <c r="AW791" s="188"/>
      <c r="AX791" s="188"/>
      <c r="AY791" s="188"/>
      <c r="AZ791" s="188"/>
      <c r="BA791" s="188"/>
      <c r="BB791" s="188"/>
      <c r="BC791" s="188"/>
      <c r="BD791" s="188"/>
      <c r="BE791" s="188"/>
      <c r="BF791" s="188"/>
      <c r="BG791" s="188"/>
      <c r="BH791" s="188"/>
      <c r="BI791" s="188"/>
      <c r="BJ791" s="188"/>
      <c r="BK791" s="188"/>
      <c r="BL791" s="188"/>
      <c r="BM791" s="188"/>
      <c r="BN791" s="188"/>
      <c r="BO791" s="188"/>
      <c r="BP791" s="188"/>
      <c r="BQ791" s="188"/>
      <c r="BR791" s="188"/>
      <c r="BS791" s="188"/>
      <c r="BT791" s="188"/>
      <c r="BU791" s="188"/>
      <c r="BV791" s="188"/>
    </row>
    <row r="792" spans="1:74" s="189" customFormat="1" ht="38.25" x14ac:dyDescent="0.2">
      <c r="A792" s="205" t="s">
        <v>1491</v>
      </c>
      <c r="B792" s="206" t="s">
        <v>1492</v>
      </c>
      <c r="C792" s="118"/>
      <c r="D792" s="46">
        <v>182843711</v>
      </c>
      <c r="E792" s="118"/>
      <c r="F792" s="118"/>
      <c r="G792" s="118"/>
      <c r="H792" s="118"/>
      <c r="I792" s="118"/>
      <c r="J792" s="118"/>
      <c r="K792" s="118"/>
      <c r="L792" s="118"/>
      <c r="M792" s="118"/>
      <c r="N792" s="118"/>
      <c r="O792" s="131">
        <f t="shared" si="319"/>
        <v>182843711</v>
      </c>
      <c r="P792" s="188"/>
      <c r="Q792" s="188"/>
      <c r="R792" s="188"/>
      <c r="S792" s="188"/>
      <c r="T792" s="188"/>
      <c r="U792" s="188"/>
      <c r="V792" s="188"/>
      <c r="W792" s="188"/>
      <c r="X792" s="188"/>
      <c r="Y792" s="188"/>
      <c r="Z792" s="188"/>
      <c r="AA792" s="188"/>
      <c r="AB792" s="188"/>
      <c r="AC792" s="188"/>
      <c r="AD792" s="188"/>
      <c r="AE792" s="188"/>
      <c r="AF792" s="188"/>
      <c r="AG792" s="188"/>
      <c r="AH792" s="188"/>
      <c r="AI792" s="188"/>
      <c r="AJ792" s="188"/>
      <c r="AK792" s="188"/>
      <c r="AL792" s="188"/>
      <c r="AM792" s="188"/>
      <c r="AN792" s="188"/>
      <c r="AO792" s="188"/>
      <c r="AP792" s="188"/>
      <c r="AQ792" s="188"/>
      <c r="AR792" s="188"/>
      <c r="AS792" s="188"/>
      <c r="AT792" s="188"/>
      <c r="AU792" s="188"/>
      <c r="AV792" s="188"/>
      <c r="AW792" s="188"/>
      <c r="AX792" s="188"/>
      <c r="AY792" s="188"/>
      <c r="AZ792" s="188"/>
      <c r="BA792" s="188"/>
      <c r="BB792" s="188"/>
      <c r="BC792" s="188"/>
      <c r="BD792" s="188"/>
      <c r="BE792" s="188"/>
      <c r="BF792" s="188"/>
      <c r="BG792" s="188"/>
      <c r="BH792" s="188"/>
      <c r="BI792" s="188"/>
      <c r="BJ792" s="188"/>
      <c r="BK792" s="188"/>
      <c r="BL792" s="188"/>
      <c r="BM792" s="188"/>
      <c r="BN792" s="188"/>
      <c r="BO792" s="188"/>
      <c r="BP792" s="188"/>
      <c r="BQ792" s="188"/>
      <c r="BR792" s="188"/>
      <c r="BS792" s="188"/>
      <c r="BT792" s="188"/>
      <c r="BU792" s="188"/>
      <c r="BV792" s="188"/>
    </row>
    <row r="793" spans="1:74" s="189" customFormat="1" ht="38.25" x14ac:dyDescent="0.2">
      <c r="A793" s="205" t="s">
        <v>1493</v>
      </c>
      <c r="B793" s="206" t="s">
        <v>1494</v>
      </c>
      <c r="C793" s="118"/>
      <c r="D793" s="46">
        <v>182843711</v>
      </c>
      <c r="E793" s="118"/>
      <c r="F793" s="118"/>
      <c r="G793" s="118"/>
      <c r="H793" s="118"/>
      <c r="I793" s="118"/>
      <c r="J793" s="118"/>
      <c r="K793" s="118"/>
      <c r="L793" s="118"/>
      <c r="M793" s="118"/>
      <c r="N793" s="118"/>
      <c r="O793" s="131">
        <f t="shared" si="319"/>
        <v>182843711</v>
      </c>
      <c r="P793" s="188"/>
      <c r="Q793" s="188"/>
      <c r="R793" s="188"/>
      <c r="S793" s="188"/>
      <c r="T793" s="188"/>
      <c r="U793" s="188"/>
      <c r="V793" s="188"/>
      <c r="W793" s="188"/>
      <c r="X793" s="188"/>
      <c r="Y793" s="188"/>
      <c r="Z793" s="188"/>
      <c r="AA793" s="188"/>
      <c r="AB793" s="188"/>
      <c r="AC793" s="188"/>
      <c r="AD793" s="188"/>
      <c r="AE793" s="188"/>
      <c r="AF793" s="188"/>
      <c r="AG793" s="188"/>
      <c r="AH793" s="188"/>
      <c r="AI793" s="188"/>
      <c r="AJ793" s="188"/>
      <c r="AK793" s="188"/>
      <c r="AL793" s="188"/>
      <c r="AM793" s="188"/>
      <c r="AN793" s="188"/>
      <c r="AO793" s="188"/>
      <c r="AP793" s="188"/>
      <c r="AQ793" s="188"/>
      <c r="AR793" s="188"/>
      <c r="AS793" s="188"/>
      <c r="AT793" s="188"/>
      <c r="AU793" s="188"/>
      <c r="AV793" s="188"/>
      <c r="AW793" s="188"/>
      <c r="AX793" s="188"/>
      <c r="AY793" s="188"/>
      <c r="AZ793" s="188"/>
      <c r="BA793" s="188"/>
      <c r="BB793" s="188"/>
      <c r="BC793" s="188"/>
      <c r="BD793" s="188"/>
      <c r="BE793" s="188"/>
      <c r="BF793" s="188"/>
      <c r="BG793" s="188"/>
      <c r="BH793" s="188"/>
      <c r="BI793" s="188"/>
      <c r="BJ793" s="188"/>
      <c r="BK793" s="188"/>
      <c r="BL793" s="188"/>
      <c r="BM793" s="188"/>
      <c r="BN793" s="188"/>
      <c r="BO793" s="188"/>
      <c r="BP793" s="188"/>
      <c r="BQ793" s="188"/>
      <c r="BR793" s="188"/>
      <c r="BS793" s="188"/>
      <c r="BT793" s="188"/>
      <c r="BU793" s="188"/>
      <c r="BV793" s="188"/>
    </row>
    <row r="794" spans="1:74" s="189" customFormat="1" ht="38.25" x14ac:dyDescent="0.2">
      <c r="A794" s="205" t="s">
        <v>1495</v>
      </c>
      <c r="B794" s="206" t="s">
        <v>1496</v>
      </c>
      <c r="C794" s="118"/>
      <c r="D794" s="46">
        <v>182843711</v>
      </c>
      <c r="E794" s="118"/>
      <c r="F794" s="118"/>
      <c r="G794" s="118"/>
      <c r="H794" s="118"/>
      <c r="I794" s="118"/>
      <c r="J794" s="118"/>
      <c r="K794" s="118"/>
      <c r="L794" s="118"/>
      <c r="M794" s="118"/>
      <c r="N794" s="118"/>
      <c r="O794" s="131">
        <f t="shared" si="319"/>
        <v>182843711</v>
      </c>
      <c r="P794" s="188"/>
      <c r="Q794" s="188"/>
      <c r="R794" s="188"/>
      <c r="S794" s="188"/>
      <c r="T794" s="188"/>
      <c r="U794" s="188"/>
      <c r="V794" s="188"/>
      <c r="W794" s="188"/>
      <c r="X794" s="188"/>
      <c r="Y794" s="188"/>
      <c r="Z794" s="188"/>
      <c r="AA794" s="188"/>
      <c r="AB794" s="188"/>
      <c r="AC794" s="188"/>
      <c r="AD794" s="188"/>
      <c r="AE794" s="188"/>
      <c r="AF794" s="188"/>
      <c r="AG794" s="188"/>
      <c r="AH794" s="188"/>
      <c r="AI794" s="188"/>
      <c r="AJ794" s="188"/>
      <c r="AK794" s="188"/>
      <c r="AL794" s="188"/>
      <c r="AM794" s="188"/>
      <c r="AN794" s="188"/>
      <c r="AO794" s="188"/>
      <c r="AP794" s="188"/>
      <c r="AQ794" s="188"/>
      <c r="AR794" s="188"/>
      <c r="AS794" s="188"/>
      <c r="AT794" s="188"/>
      <c r="AU794" s="188"/>
      <c r="AV794" s="188"/>
      <c r="AW794" s="188"/>
      <c r="AX794" s="188"/>
      <c r="AY794" s="188"/>
      <c r="AZ794" s="188"/>
      <c r="BA794" s="188"/>
      <c r="BB794" s="188"/>
      <c r="BC794" s="188"/>
      <c r="BD794" s="188"/>
      <c r="BE794" s="188"/>
      <c r="BF794" s="188"/>
      <c r="BG794" s="188"/>
      <c r="BH794" s="188"/>
      <c r="BI794" s="188"/>
      <c r="BJ794" s="188"/>
      <c r="BK794" s="188"/>
      <c r="BL794" s="188"/>
      <c r="BM794" s="188"/>
      <c r="BN794" s="188"/>
      <c r="BO794" s="188"/>
      <c r="BP794" s="188"/>
      <c r="BQ794" s="188"/>
      <c r="BR794" s="188"/>
      <c r="BS794" s="188"/>
      <c r="BT794" s="188"/>
      <c r="BU794" s="188"/>
      <c r="BV794" s="188"/>
    </row>
    <row r="795" spans="1:74" s="189" customFormat="1" ht="38.25" x14ac:dyDescent="0.2">
      <c r="A795" s="205" t="s">
        <v>1497</v>
      </c>
      <c r="B795" s="206" t="s">
        <v>1498</v>
      </c>
      <c r="C795" s="118"/>
      <c r="D795" s="46">
        <v>182843711</v>
      </c>
      <c r="E795" s="118"/>
      <c r="F795" s="118"/>
      <c r="G795" s="118"/>
      <c r="H795" s="118"/>
      <c r="I795" s="118"/>
      <c r="J795" s="118"/>
      <c r="K795" s="118"/>
      <c r="L795" s="118"/>
      <c r="M795" s="118"/>
      <c r="N795" s="118"/>
      <c r="O795" s="131">
        <f t="shared" si="319"/>
        <v>182843711</v>
      </c>
      <c r="P795" s="188"/>
      <c r="Q795" s="188"/>
      <c r="R795" s="188"/>
      <c r="S795" s="188"/>
      <c r="T795" s="188"/>
      <c r="U795" s="188"/>
      <c r="V795" s="188"/>
      <c r="W795" s="188"/>
      <c r="X795" s="188"/>
      <c r="Y795" s="188"/>
      <c r="Z795" s="188"/>
      <c r="AA795" s="188"/>
      <c r="AB795" s="188"/>
      <c r="AC795" s="188"/>
      <c r="AD795" s="188"/>
      <c r="AE795" s="188"/>
      <c r="AF795" s="188"/>
      <c r="AG795" s="188"/>
      <c r="AH795" s="188"/>
      <c r="AI795" s="188"/>
      <c r="AJ795" s="188"/>
      <c r="AK795" s="188"/>
      <c r="AL795" s="188"/>
      <c r="AM795" s="188"/>
      <c r="AN795" s="188"/>
      <c r="AO795" s="188"/>
      <c r="AP795" s="188"/>
      <c r="AQ795" s="188"/>
      <c r="AR795" s="188"/>
      <c r="AS795" s="188"/>
      <c r="AT795" s="188"/>
      <c r="AU795" s="188"/>
      <c r="AV795" s="188"/>
      <c r="AW795" s="188"/>
      <c r="AX795" s="188"/>
      <c r="AY795" s="188"/>
      <c r="AZ795" s="188"/>
      <c r="BA795" s="188"/>
      <c r="BB795" s="188"/>
      <c r="BC795" s="188"/>
      <c r="BD795" s="188"/>
      <c r="BE795" s="188"/>
      <c r="BF795" s="188"/>
      <c r="BG795" s="188"/>
      <c r="BH795" s="188"/>
      <c r="BI795" s="188"/>
      <c r="BJ795" s="188"/>
      <c r="BK795" s="188"/>
      <c r="BL795" s="188"/>
      <c r="BM795" s="188"/>
      <c r="BN795" s="188"/>
      <c r="BO795" s="188"/>
      <c r="BP795" s="188"/>
      <c r="BQ795" s="188"/>
      <c r="BR795" s="188"/>
      <c r="BS795" s="188"/>
      <c r="BT795" s="188"/>
      <c r="BU795" s="188"/>
      <c r="BV795" s="188"/>
    </row>
    <row r="796" spans="1:74" s="189" customFormat="1" ht="38.25" x14ac:dyDescent="0.2">
      <c r="A796" s="205" t="s">
        <v>1499</v>
      </c>
      <c r="B796" s="206" t="s">
        <v>1500</v>
      </c>
      <c r="C796" s="118"/>
      <c r="D796" s="46">
        <v>182843711</v>
      </c>
      <c r="E796" s="118"/>
      <c r="F796" s="118"/>
      <c r="G796" s="118"/>
      <c r="H796" s="118"/>
      <c r="I796" s="118"/>
      <c r="J796" s="118"/>
      <c r="K796" s="118"/>
      <c r="L796" s="118"/>
      <c r="M796" s="118"/>
      <c r="N796" s="118"/>
      <c r="O796" s="131">
        <f t="shared" si="319"/>
        <v>182843711</v>
      </c>
      <c r="P796" s="188"/>
      <c r="Q796" s="188"/>
      <c r="R796" s="188"/>
      <c r="S796" s="188"/>
      <c r="T796" s="188"/>
      <c r="U796" s="188"/>
      <c r="V796" s="188"/>
      <c r="W796" s="188"/>
      <c r="X796" s="188"/>
      <c r="Y796" s="188"/>
      <c r="Z796" s="188"/>
      <c r="AA796" s="188"/>
      <c r="AB796" s="188"/>
      <c r="AC796" s="188"/>
      <c r="AD796" s="188"/>
      <c r="AE796" s="188"/>
      <c r="AF796" s="188"/>
      <c r="AG796" s="188"/>
      <c r="AH796" s="188"/>
      <c r="AI796" s="188"/>
      <c r="AJ796" s="188"/>
      <c r="AK796" s="188"/>
      <c r="AL796" s="188"/>
      <c r="AM796" s="188"/>
      <c r="AN796" s="188"/>
      <c r="AO796" s="188"/>
      <c r="AP796" s="188"/>
      <c r="AQ796" s="188"/>
      <c r="AR796" s="188"/>
      <c r="AS796" s="188"/>
      <c r="AT796" s="188"/>
      <c r="AU796" s="188"/>
      <c r="AV796" s="188"/>
      <c r="AW796" s="188"/>
      <c r="AX796" s="188"/>
      <c r="AY796" s="188"/>
      <c r="AZ796" s="188"/>
      <c r="BA796" s="188"/>
      <c r="BB796" s="188"/>
      <c r="BC796" s="188"/>
      <c r="BD796" s="188"/>
      <c r="BE796" s="188"/>
      <c r="BF796" s="188"/>
      <c r="BG796" s="188"/>
      <c r="BH796" s="188"/>
      <c r="BI796" s="188"/>
      <c r="BJ796" s="188"/>
      <c r="BK796" s="188"/>
      <c r="BL796" s="188"/>
      <c r="BM796" s="188"/>
      <c r="BN796" s="188"/>
      <c r="BO796" s="188"/>
      <c r="BP796" s="188"/>
      <c r="BQ796" s="188"/>
      <c r="BR796" s="188"/>
      <c r="BS796" s="188"/>
      <c r="BT796" s="188"/>
      <c r="BU796" s="188"/>
      <c r="BV796" s="188"/>
    </row>
    <row r="797" spans="1:74" s="189" customFormat="1" ht="25.5" x14ac:dyDescent="0.2">
      <c r="A797" s="205" t="s">
        <v>1501</v>
      </c>
      <c r="B797" s="206" t="s">
        <v>1502</v>
      </c>
      <c r="C797" s="118"/>
      <c r="D797" s="46">
        <v>38617028</v>
      </c>
      <c r="E797" s="118"/>
      <c r="F797" s="118"/>
      <c r="G797" s="118"/>
      <c r="H797" s="118"/>
      <c r="I797" s="118"/>
      <c r="J797" s="118"/>
      <c r="K797" s="118"/>
      <c r="L797" s="118"/>
      <c r="M797" s="118"/>
      <c r="N797" s="118"/>
      <c r="O797" s="131">
        <f t="shared" si="319"/>
        <v>38617028</v>
      </c>
      <c r="P797" s="188"/>
      <c r="Q797" s="188"/>
      <c r="R797" s="188"/>
      <c r="S797" s="188"/>
      <c r="T797" s="188"/>
      <c r="U797" s="188"/>
      <c r="V797" s="188"/>
      <c r="W797" s="188"/>
      <c r="X797" s="188"/>
      <c r="Y797" s="188"/>
      <c r="Z797" s="188"/>
      <c r="AA797" s="188"/>
      <c r="AB797" s="188"/>
      <c r="AC797" s="188"/>
      <c r="AD797" s="188"/>
      <c r="AE797" s="188"/>
      <c r="AF797" s="188"/>
      <c r="AG797" s="188"/>
      <c r="AH797" s="188"/>
      <c r="AI797" s="188"/>
      <c r="AJ797" s="188"/>
      <c r="AK797" s="188"/>
      <c r="AL797" s="188"/>
      <c r="AM797" s="188"/>
      <c r="AN797" s="188"/>
      <c r="AO797" s="188"/>
      <c r="AP797" s="188"/>
      <c r="AQ797" s="188"/>
      <c r="AR797" s="188"/>
      <c r="AS797" s="188"/>
      <c r="AT797" s="188"/>
      <c r="AU797" s="188"/>
      <c r="AV797" s="188"/>
      <c r="AW797" s="188"/>
      <c r="AX797" s="188"/>
      <c r="AY797" s="188"/>
      <c r="AZ797" s="188"/>
      <c r="BA797" s="188"/>
      <c r="BB797" s="188"/>
      <c r="BC797" s="188"/>
      <c r="BD797" s="188"/>
      <c r="BE797" s="188"/>
      <c r="BF797" s="188"/>
      <c r="BG797" s="188"/>
      <c r="BH797" s="188"/>
      <c r="BI797" s="188"/>
      <c r="BJ797" s="188"/>
      <c r="BK797" s="188"/>
      <c r="BL797" s="188"/>
      <c r="BM797" s="188"/>
      <c r="BN797" s="188"/>
      <c r="BO797" s="188"/>
      <c r="BP797" s="188"/>
      <c r="BQ797" s="188"/>
      <c r="BR797" s="188"/>
      <c r="BS797" s="188"/>
      <c r="BT797" s="188"/>
      <c r="BU797" s="188"/>
      <c r="BV797" s="188"/>
    </row>
    <row r="798" spans="1:74" s="189" customFormat="1" ht="25.5" x14ac:dyDescent="0.2">
      <c r="A798" s="205" t="s">
        <v>1501</v>
      </c>
      <c r="B798" s="206" t="s">
        <v>1502</v>
      </c>
      <c r="C798" s="118"/>
      <c r="D798" s="46"/>
      <c r="E798" s="118"/>
      <c r="F798" s="118">
        <v>24553164.530000001</v>
      </c>
      <c r="G798" s="118"/>
      <c r="H798" s="118"/>
      <c r="I798" s="118"/>
      <c r="J798" s="118"/>
      <c r="K798" s="118"/>
      <c r="L798" s="118"/>
      <c r="M798" s="118"/>
      <c r="N798" s="118"/>
      <c r="O798" s="131">
        <f t="shared" si="319"/>
        <v>24553164.530000001</v>
      </c>
      <c r="P798" s="188"/>
      <c r="Q798" s="188"/>
      <c r="R798" s="188"/>
      <c r="S798" s="188"/>
      <c r="T798" s="188"/>
      <c r="U798" s="188"/>
      <c r="V798" s="188"/>
      <c r="W798" s="188"/>
      <c r="X798" s="188"/>
      <c r="Y798" s="188"/>
      <c r="Z798" s="188"/>
      <c r="AA798" s="188"/>
      <c r="AB798" s="188"/>
      <c r="AC798" s="188"/>
      <c r="AD798" s="188"/>
      <c r="AE798" s="188"/>
      <c r="AF798" s="188"/>
      <c r="AG798" s="188"/>
      <c r="AH798" s="188"/>
      <c r="AI798" s="188"/>
      <c r="AJ798" s="188"/>
      <c r="AK798" s="188"/>
      <c r="AL798" s="188"/>
      <c r="AM798" s="188"/>
      <c r="AN798" s="188"/>
      <c r="AO798" s="188"/>
      <c r="AP798" s="188"/>
      <c r="AQ798" s="188"/>
      <c r="AR798" s="188"/>
      <c r="AS798" s="188"/>
      <c r="AT798" s="188"/>
      <c r="AU798" s="188"/>
      <c r="AV798" s="188"/>
      <c r="AW798" s="188"/>
      <c r="AX798" s="188"/>
      <c r="AY798" s="188"/>
      <c r="AZ798" s="188"/>
      <c r="BA798" s="188"/>
      <c r="BB798" s="188"/>
      <c r="BC798" s="188"/>
      <c r="BD798" s="188"/>
      <c r="BE798" s="188"/>
      <c r="BF798" s="188"/>
      <c r="BG798" s="188"/>
      <c r="BH798" s="188"/>
      <c r="BI798" s="188"/>
      <c r="BJ798" s="188"/>
      <c r="BK798" s="188"/>
      <c r="BL798" s="188"/>
      <c r="BM798" s="188"/>
      <c r="BN798" s="188"/>
      <c r="BO798" s="188"/>
      <c r="BP798" s="188"/>
      <c r="BQ798" s="188"/>
      <c r="BR798" s="188"/>
      <c r="BS798" s="188"/>
      <c r="BT798" s="188"/>
      <c r="BU798" s="188"/>
      <c r="BV798" s="188"/>
    </row>
    <row r="799" spans="1:74" s="189" customFormat="1" ht="25.5" x14ac:dyDescent="0.2">
      <c r="A799" s="205" t="s">
        <v>1503</v>
      </c>
      <c r="B799" s="206" t="s">
        <v>1504</v>
      </c>
      <c r="C799" s="118"/>
      <c r="D799" s="46">
        <v>2280075476</v>
      </c>
      <c r="E799" s="118"/>
      <c r="F799" s="118"/>
      <c r="G799" s="118"/>
      <c r="H799" s="118"/>
      <c r="I799" s="118"/>
      <c r="J799" s="118"/>
      <c r="K799" s="118"/>
      <c r="L799" s="118"/>
      <c r="M799" s="118"/>
      <c r="N799" s="118"/>
      <c r="O799" s="131">
        <f t="shared" si="319"/>
        <v>2280075476</v>
      </c>
      <c r="P799" s="188"/>
      <c r="Q799" s="188"/>
      <c r="R799" s="188"/>
      <c r="S799" s="188"/>
      <c r="T799" s="188"/>
      <c r="U799" s="188"/>
      <c r="V799" s="188"/>
      <c r="W799" s="188"/>
      <c r="X799" s="188"/>
      <c r="Y799" s="188"/>
      <c r="Z799" s="188"/>
      <c r="AA799" s="188"/>
      <c r="AB799" s="188"/>
      <c r="AC799" s="188"/>
      <c r="AD799" s="188"/>
      <c r="AE799" s="188"/>
      <c r="AF799" s="188"/>
      <c r="AG799" s="188"/>
      <c r="AH799" s="188"/>
      <c r="AI799" s="188"/>
      <c r="AJ799" s="188"/>
      <c r="AK799" s="188"/>
      <c r="AL799" s="188"/>
      <c r="AM799" s="188"/>
      <c r="AN799" s="188"/>
      <c r="AO799" s="188"/>
      <c r="AP799" s="188"/>
      <c r="AQ799" s="188"/>
      <c r="AR799" s="188"/>
      <c r="AS799" s="188"/>
      <c r="AT799" s="188"/>
      <c r="AU799" s="188"/>
      <c r="AV799" s="188"/>
      <c r="AW799" s="188"/>
      <c r="AX799" s="188"/>
      <c r="AY799" s="188"/>
      <c r="AZ799" s="188"/>
      <c r="BA799" s="188"/>
      <c r="BB799" s="188"/>
      <c r="BC799" s="188"/>
      <c r="BD799" s="188"/>
      <c r="BE799" s="188"/>
      <c r="BF799" s="188"/>
      <c r="BG799" s="188"/>
      <c r="BH799" s="188"/>
      <c r="BI799" s="188"/>
      <c r="BJ799" s="188"/>
      <c r="BK799" s="188"/>
      <c r="BL799" s="188"/>
      <c r="BM799" s="188"/>
      <c r="BN799" s="188"/>
      <c r="BO799" s="188"/>
      <c r="BP799" s="188"/>
      <c r="BQ799" s="188"/>
      <c r="BR799" s="188"/>
      <c r="BS799" s="188"/>
      <c r="BT799" s="188"/>
      <c r="BU799" s="188"/>
      <c r="BV799" s="188"/>
    </row>
    <row r="800" spans="1:74" s="189" customFormat="1" ht="38.25" x14ac:dyDescent="0.2">
      <c r="A800" s="205" t="s">
        <v>1505</v>
      </c>
      <c r="B800" s="206" t="s">
        <v>1506</v>
      </c>
      <c r="C800" s="118"/>
      <c r="D800" s="46">
        <v>10700332660.110001</v>
      </c>
      <c r="E800" s="118"/>
      <c r="F800" s="118"/>
      <c r="G800" s="118"/>
      <c r="H800" s="118"/>
      <c r="I800" s="118"/>
      <c r="J800" s="118"/>
      <c r="K800" s="118"/>
      <c r="L800" s="118"/>
      <c r="M800" s="118"/>
      <c r="N800" s="118"/>
      <c r="O800" s="131">
        <f t="shared" si="319"/>
        <v>10700332660.110001</v>
      </c>
      <c r="P800" s="188"/>
      <c r="Q800" s="188"/>
      <c r="R800" s="188"/>
      <c r="S800" s="188"/>
      <c r="T800" s="188"/>
      <c r="U800" s="188"/>
      <c r="V800" s="188"/>
      <c r="W800" s="188"/>
      <c r="X800" s="188"/>
      <c r="Y800" s="188"/>
      <c r="Z800" s="188"/>
      <c r="AA800" s="188"/>
      <c r="AB800" s="188"/>
      <c r="AC800" s="188"/>
      <c r="AD800" s="188"/>
      <c r="AE800" s="188"/>
      <c r="AF800" s="188"/>
      <c r="AG800" s="188"/>
      <c r="AH800" s="188"/>
      <c r="AI800" s="188"/>
      <c r="AJ800" s="188"/>
      <c r="AK800" s="188"/>
      <c r="AL800" s="188"/>
      <c r="AM800" s="188"/>
      <c r="AN800" s="188"/>
      <c r="AO800" s="188"/>
      <c r="AP800" s="188"/>
      <c r="AQ800" s="188"/>
      <c r="AR800" s="188"/>
      <c r="AS800" s="188"/>
      <c r="AT800" s="188"/>
      <c r="AU800" s="188"/>
      <c r="AV800" s="188"/>
      <c r="AW800" s="188"/>
      <c r="AX800" s="188"/>
      <c r="AY800" s="188"/>
      <c r="AZ800" s="188"/>
      <c r="BA800" s="188"/>
      <c r="BB800" s="188"/>
      <c r="BC800" s="188"/>
      <c r="BD800" s="188"/>
      <c r="BE800" s="188"/>
      <c r="BF800" s="188"/>
      <c r="BG800" s="188"/>
      <c r="BH800" s="188"/>
      <c r="BI800" s="188"/>
      <c r="BJ800" s="188"/>
      <c r="BK800" s="188"/>
      <c r="BL800" s="188"/>
      <c r="BM800" s="188"/>
      <c r="BN800" s="188"/>
      <c r="BO800" s="188"/>
      <c r="BP800" s="188"/>
      <c r="BQ800" s="188"/>
      <c r="BR800" s="188"/>
      <c r="BS800" s="188"/>
      <c r="BT800" s="188"/>
      <c r="BU800" s="188"/>
      <c r="BV800" s="188"/>
    </row>
    <row r="801" spans="1:74" s="189" customFormat="1" ht="25.5" x14ac:dyDescent="0.2">
      <c r="A801" s="205" t="s">
        <v>1507</v>
      </c>
      <c r="B801" s="206" t="s">
        <v>1508</v>
      </c>
      <c r="C801" s="118"/>
      <c r="D801" s="46">
        <v>1408197350.99</v>
      </c>
      <c r="E801" s="118"/>
      <c r="F801" s="118"/>
      <c r="G801" s="118"/>
      <c r="H801" s="118"/>
      <c r="I801" s="118"/>
      <c r="J801" s="118"/>
      <c r="K801" s="118"/>
      <c r="L801" s="118"/>
      <c r="M801" s="118"/>
      <c r="N801" s="118"/>
      <c r="O801" s="131">
        <f t="shared" si="319"/>
        <v>1408197350.99</v>
      </c>
      <c r="P801" s="188"/>
      <c r="Q801" s="188"/>
      <c r="R801" s="188"/>
      <c r="S801" s="188"/>
      <c r="T801" s="188"/>
      <c r="U801" s="188"/>
      <c r="V801" s="188"/>
      <c r="W801" s="188"/>
      <c r="X801" s="188"/>
      <c r="Y801" s="188"/>
      <c r="Z801" s="188"/>
      <c r="AA801" s="188"/>
      <c r="AB801" s="188"/>
      <c r="AC801" s="188"/>
      <c r="AD801" s="188"/>
      <c r="AE801" s="188"/>
      <c r="AF801" s="188"/>
      <c r="AG801" s="188"/>
      <c r="AH801" s="188"/>
      <c r="AI801" s="188"/>
      <c r="AJ801" s="188"/>
      <c r="AK801" s="188"/>
      <c r="AL801" s="188"/>
      <c r="AM801" s="188"/>
      <c r="AN801" s="188"/>
      <c r="AO801" s="188"/>
      <c r="AP801" s="188"/>
      <c r="AQ801" s="188"/>
      <c r="AR801" s="188"/>
      <c r="AS801" s="188"/>
      <c r="AT801" s="188"/>
      <c r="AU801" s="188"/>
      <c r="AV801" s="188"/>
      <c r="AW801" s="188"/>
      <c r="AX801" s="188"/>
      <c r="AY801" s="188"/>
      <c r="AZ801" s="188"/>
      <c r="BA801" s="188"/>
      <c r="BB801" s="188"/>
      <c r="BC801" s="188"/>
      <c r="BD801" s="188"/>
      <c r="BE801" s="188"/>
      <c r="BF801" s="188"/>
      <c r="BG801" s="188"/>
      <c r="BH801" s="188"/>
      <c r="BI801" s="188"/>
      <c r="BJ801" s="188"/>
      <c r="BK801" s="188"/>
      <c r="BL801" s="188"/>
      <c r="BM801" s="188"/>
      <c r="BN801" s="188"/>
      <c r="BO801" s="188"/>
      <c r="BP801" s="188"/>
      <c r="BQ801" s="188"/>
      <c r="BR801" s="188"/>
      <c r="BS801" s="188"/>
      <c r="BT801" s="188"/>
      <c r="BU801" s="188"/>
      <c r="BV801" s="188"/>
    </row>
    <row r="802" spans="1:74" s="189" customFormat="1" ht="25.5" x14ac:dyDescent="0.2">
      <c r="A802" s="205" t="s">
        <v>1509</v>
      </c>
      <c r="B802" s="206" t="s">
        <v>1510</v>
      </c>
      <c r="C802" s="118"/>
      <c r="D802" s="46">
        <v>80251874.219999999</v>
      </c>
      <c r="E802" s="118"/>
      <c r="F802" s="118"/>
      <c r="G802" s="118"/>
      <c r="H802" s="118"/>
      <c r="I802" s="118"/>
      <c r="J802" s="118"/>
      <c r="K802" s="118"/>
      <c r="L802" s="118"/>
      <c r="M802" s="118"/>
      <c r="N802" s="118"/>
      <c r="O802" s="131">
        <f t="shared" si="319"/>
        <v>80251874.219999999</v>
      </c>
      <c r="P802" s="188"/>
      <c r="Q802" s="188"/>
      <c r="R802" s="188"/>
      <c r="S802" s="188"/>
      <c r="T802" s="188"/>
      <c r="U802" s="188"/>
      <c r="V802" s="188"/>
      <c r="W802" s="188"/>
      <c r="X802" s="188"/>
      <c r="Y802" s="188"/>
      <c r="Z802" s="188"/>
      <c r="AA802" s="188"/>
      <c r="AB802" s="188"/>
      <c r="AC802" s="188"/>
      <c r="AD802" s="188"/>
      <c r="AE802" s="188"/>
      <c r="AF802" s="188"/>
      <c r="AG802" s="188"/>
      <c r="AH802" s="188"/>
      <c r="AI802" s="188"/>
      <c r="AJ802" s="188"/>
      <c r="AK802" s="188"/>
      <c r="AL802" s="188"/>
      <c r="AM802" s="188"/>
      <c r="AN802" s="188"/>
      <c r="AO802" s="188"/>
      <c r="AP802" s="188"/>
      <c r="AQ802" s="188"/>
      <c r="AR802" s="188"/>
      <c r="AS802" s="188"/>
      <c r="AT802" s="188"/>
      <c r="AU802" s="188"/>
      <c r="AV802" s="188"/>
      <c r="AW802" s="188"/>
      <c r="AX802" s="188"/>
      <c r="AY802" s="188"/>
      <c r="AZ802" s="188"/>
      <c r="BA802" s="188"/>
      <c r="BB802" s="188"/>
      <c r="BC802" s="188"/>
      <c r="BD802" s="188"/>
      <c r="BE802" s="188"/>
      <c r="BF802" s="188"/>
      <c r="BG802" s="188"/>
      <c r="BH802" s="188"/>
      <c r="BI802" s="188"/>
      <c r="BJ802" s="188"/>
      <c r="BK802" s="188"/>
      <c r="BL802" s="188"/>
      <c r="BM802" s="188"/>
      <c r="BN802" s="188"/>
      <c r="BO802" s="188"/>
      <c r="BP802" s="188"/>
      <c r="BQ802" s="188"/>
      <c r="BR802" s="188"/>
      <c r="BS802" s="188"/>
      <c r="BT802" s="188"/>
      <c r="BU802" s="188"/>
      <c r="BV802" s="188"/>
    </row>
    <row r="803" spans="1:74" s="189" customFormat="1" ht="38.25" x14ac:dyDescent="0.2">
      <c r="A803" s="205" t="s">
        <v>1511</v>
      </c>
      <c r="B803" s="206" t="s">
        <v>1512</v>
      </c>
      <c r="C803" s="118"/>
      <c r="D803" s="46">
        <v>1556899281.6500001</v>
      </c>
      <c r="E803" s="118"/>
      <c r="F803" s="118"/>
      <c r="G803" s="118"/>
      <c r="H803" s="118"/>
      <c r="I803" s="118"/>
      <c r="J803" s="118"/>
      <c r="K803" s="118"/>
      <c r="L803" s="118"/>
      <c r="M803" s="118"/>
      <c r="N803" s="118"/>
      <c r="O803" s="131">
        <f t="shared" si="319"/>
        <v>1556899281.6500001</v>
      </c>
      <c r="P803" s="188"/>
      <c r="Q803" s="188"/>
      <c r="R803" s="188"/>
      <c r="S803" s="188"/>
      <c r="T803" s="188"/>
      <c r="U803" s="188"/>
      <c r="V803" s="188"/>
      <c r="W803" s="188"/>
      <c r="X803" s="188"/>
      <c r="Y803" s="188"/>
      <c r="Z803" s="188"/>
      <c r="AA803" s="188"/>
      <c r="AB803" s="188"/>
      <c r="AC803" s="188"/>
      <c r="AD803" s="188"/>
      <c r="AE803" s="188"/>
      <c r="AF803" s="188"/>
      <c r="AG803" s="188"/>
      <c r="AH803" s="188"/>
      <c r="AI803" s="188"/>
      <c r="AJ803" s="188"/>
      <c r="AK803" s="188"/>
      <c r="AL803" s="188"/>
      <c r="AM803" s="188"/>
      <c r="AN803" s="188"/>
      <c r="AO803" s="188"/>
      <c r="AP803" s="188"/>
      <c r="AQ803" s="188"/>
      <c r="AR803" s="188"/>
      <c r="AS803" s="188"/>
      <c r="AT803" s="188"/>
      <c r="AU803" s="188"/>
      <c r="AV803" s="188"/>
      <c r="AW803" s="188"/>
      <c r="AX803" s="188"/>
      <c r="AY803" s="188"/>
      <c r="AZ803" s="188"/>
      <c r="BA803" s="188"/>
      <c r="BB803" s="188"/>
      <c r="BC803" s="188"/>
      <c r="BD803" s="188"/>
      <c r="BE803" s="188"/>
      <c r="BF803" s="188"/>
      <c r="BG803" s="188"/>
      <c r="BH803" s="188"/>
      <c r="BI803" s="188"/>
      <c r="BJ803" s="188"/>
      <c r="BK803" s="188"/>
      <c r="BL803" s="188"/>
      <c r="BM803" s="188"/>
      <c r="BN803" s="188"/>
      <c r="BO803" s="188"/>
      <c r="BP803" s="188"/>
      <c r="BQ803" s="188"/>
      <c r="BR803" s="188"/>
      <c r="BS803" s="188"/>
      <c r="BT803" s="188"/>
      <c r="BU803" s="188"/>
      <c r="BV803" s="188"/>
    </row>
    <row r="804" spans="1:74" s="189" customFormat="1" ht="38.25" x14ac:dyDescent="0.2">
      <c r="A804" s="205" t="s">
        <v>1513</v>
      </c>
      <c r="B804" s="206" t="s">
        <v>1514</v>
      </c>
      <c r="C804" s="118"/>
      <c r="D804" s="46">
        <v>999998</v>
      </c>
      <c r="E804" s="118"/>
      <c r="F804" s="118"/>
      <c r="G804" s="118"/>
      <c r="H804" s="118"/>
      <c r="I804" s="118"/>
      <c r="J804" s="118"/>
      <c r="K804" s="118"/>
      <c r="L804" s="118"/>
      <c r="M804" s="118"/>
      <c r="N804" s="118"/>
      <c r="O804" s="131">
        <f t="shared" si="319"/>
        <v>999998</v>
      </c>
      <c r="P804" s="188"/>
      <c r="Q804" s="188"/>
      <c r="R804" s="188"/>
      <c r="S804" s="188"/>
      <c r="T804" s="188"/>
      <c r="U804" s="188"/>
      <c r="V804" s="188"/>
      <c r="W804" s="188"/>
      <c r="X804" s="188"/>
      <c r="Y804" s="188"/>
      <c r="Z804" s="188"/>
      <c r="AA804" s="188"/>
      <c r="AB804" s="188"/>
      <c r="AC804" s="188"/>
      <c r="AD804" s="188"/>
      <c r="AE804" s="188"/>
      <c r="AF804" s="188"/>
      <c r="AG804" s="188"/>
      <c r="AH804" s="188"/>
      <c r="AI804" s="188"/>
      <c r="AJ804" s="188"/>
      <c r="AK804" s="188"/>
      <c r="AL804" s="188"/>
      <c r="AM804" s="188"/>
      <c r="AN804" s="188"/>
      <c r="AO804" s="188"/>
      <c r="AP804" s="188"/>
      <c r="AQ804" s="188"/>
      <c r="AR804" s="188"/>
      <c r="AS804" s="188"/>
      <c r="AT804" s="188"/>
      <c r="AU804" s="188"/>
      <c r="AV804" s="188"/>
      <c r="AW804" s="188"/>
      <c r="AX804" s="188"/>
      <c r="AY804" s="188"/>
      <c r="AZ804" s="188"/>
      <c r="BA804" s="188"/>
      <c r="BB804" s="188"/>
      <c r="BC804" s="188"/>
      <c r="BD804" s="188"/>
      <c r="BE804" s="188"/>
      <c r="BF804" s="188"/>
      <c r="BG804" s="188"/>
      <c r="BH804" s="188"/>
      <c r="BI804" s="188"/>
      <c r="BJ804" s="188"/>
      <c r="BK804" s="188"/>
      <c r="BL804" s="188"/>
      <c r="BM804" s="188"/>
      <c r="BN804" s="188"/>
      <c r="BO804" s="188"/>
      <c r="BP804" s="188"/>
      <c r="BQ804" s="188"/>
      <c r="BR804" s="188"/>
      <c r="BS804" s="188"/>
      <c r="BT804" s="188"/>
      <c r="BU804" s="188"/>
      <c r="BV804" s="188"/>
    </row>
    <row r="805" spans="1:74" s="189" customFormat="1" ht="25.5" x14ac:dyDescent="0.2">
      <c r="A805" s="205" t="s">
        <v>1515</v>
      </c>
      <c r="B805" s="206" t="s">
        <v>1516</v>
      </c>
      <c r="C805" s="118"/>
      <c r="D805" s="46">
        <v>3466381697.96</v>
      </c>
      <c r="E805" s="118"/>
      <c r="F805" s="118"/>
      <c r="G805" s="118"/>
      <c r="H805" s="118"/>
      <c r="I805" s="118"/>
      <c r="J805" s="118"/>
      <c r="K805" s="118"/>
      <c r="L805" s="118"/>
      <c r="M805" s="118"/>
      <c r="N805" s="118"/>
      <c r="O805" s="131">
        <f t="shared" si="319"/>
        <v>3466381697.96</v>
      </c>
      <c r="P805" s="188"/>
      <c r="Q805" s="188"/>
      <c r="R805" s="188"/>
      <c r="S805" s="188"/>
      <c r="T805" s="188"/>
      <c r="U805" s="188"/>
      <c r="V805" s="188"/>
      <c r="W805" s="188"/>
      <c r="X805" s="188"/>
      <c r="Y805" s="188"/>
      <c r="Z805" s="188"/>
      <c r="AA805" s="188"/>
      <c r="AB805" s="188"/>
      <c r="AC805" s="188"/>
      <c r="AD805" s="188"/>
      <c r="AE805" s="188"/>
      <c r="AF805" s="188"/>
      <c r="AG805" s="188"/>
      <c r="AH805" s="188"/>
      <c r="AI805" s="188"/>
      <c r="AJ805" s="188"/>
      <c r="AK805" s="188"/>
      <c r="AL805" s="188"/>
      <c r="AM805" s="188"/>
      <c r="AN805" s="188"/>
      <c r="AO805" s="188"/>
      <c r="AP805" s="188"/>
      <c r="AQ805" s="188"/>
      <c r="AR805" s="188"/>
      <c r="AS805" s="188"/>
      <c r="AT805" s="188"/>
      <c r="AU805" s="188"/>
      <c r="AV805" s="188"/>
      <c r="AW805" s="188"/>
      <c r="AX805" s="188"/>
      <c r="AY805" s="188"/>
      <c r="AZ805" s="188"/>
      <c r="BA805" s="188"/>
      <c r="BB805" s="188"/>
      <c r="BC805" s="188"/>
      <c r="BD805" s="188"/>
      <c r="BE805" s="188"/>
      <c r="BF805" s="188"/>
      <c r="BG805" s="188"/>
      <c r="BH805" s="188"/>
      <c r="BI805" s="188"/>
      <c r="BJ805" s="188"/>
      <c r="BK805" s="188"/>
      <c r="BL805" s="188"/>
      <c r="BM805" s="188"/>
      <c r="BN805" s="188"/>
      <c r="BO805" s="188"/>
      <c r="BP805" s="188"/>
      <c r="BQ805" s="188"/>
      <c r="BR805" s="188"/>
      <c r="BS805" s="188"/>
      <c r="BT805" s="188"/>
      <c r="BU805" s="188"/>
      <c r="BV805" s="188"/>
    </row>
    <row r="806" spans="1:74" s="189" customFormat="1" ht="14.25" x14ac:dyDescent="0.2">
      <c r="A806" s="205" t="s">
        <v>1517</v>
      </c>
      <c r="B806" s="206" t="s">
        <v>1518</v>
      </c>
      <c r="C806" s="118"/>
      <c r="D806" s="46">
        <v>9006349.8399999999</v>
      </c>
      <c r="E806" s="118"/>
      <c r="F806" s="118"/>
      <c r="G806" s="118"/>
      <c r="H806" s="118"/>
      <c r="I806" s="118"/>
      <c r="J806" s="118"/>
      <c r="K806" s="118"/>
      <c r="L806" s="118"/>
      <c r="M806" s="118"/>
      <c r="N806" s="118"/>
      <c r="O806" s="131">
        <f t="shared" si="319"/>
        <v>9006349.8399999999</v>
      </c>
      <c r="P806" s="188"/>
      <c r="Q806" s="188"/>
      <c r="R806" s="188"/>
      <c r="S806" s="188"/>
      <c r="T806" s="188"/>
      <c r="U806" s="188"/>
      <c r="V806" s="188"/>
      <c r="W806" s="188"/>
      <c r="X806" s="188"/>
      <c r="Y806" s="188"/>
      <c r="Z806" s="188"/>
      <c r="AA806" s="188"/>
      <c r="AB806" s="188"/>
      <c r="AC806" s="188"/>
      <c r="AD806" s="188"/>
      <c r="AE806" s="188"/>
      <c r="AF806" s="188"/>
      <c r="AG806" s="188"/>
      <c r="AH806" s="188"/>
      <c r="AI806" s="188"/>
      <c r="AJ806" s="188"/>
      <c r="AK806" s="188"/>
      <c r="AL806" s="188"/>
      <c r="AM806" s="188"/>
      <c r="AN806" s="188"/>
      <c r="AO806" s="188"/>
      <c r="AP806" s="188"/>
      <c r="AQ806" s="188"/>
      <c r="AR806" s="188"/>
      <c r="AS806" s="188"/>
      <c r="AT806" s="188"/>
      <c r="AU806" s="188"/>
      <c r="AV806" s="188"/>
      <c r="AW806" s="188"/>
      <c r="AX806" s="188"/>
      <c r="AY806" s="188"/>
      <c r="AZ806" s="188"/>
      <c r="BA806" s="188"/>
      <c r="BB806" s="188"/>
      <c r="BC806" s="188"/>
      <c r="BD806" s="188"/>
      <c r="BE806" s="188"/>
      <c r="BF806" s="188"/>
      <c r="BG806" s="188"/>
      <c r="BH806" s="188"/>
      <c r="BI806" s="188"/>
      <c r="BJ806" s="188"/>
      <c r="BK806" s="188"/>
      <c r="BL806" s="188"/>
      <c r="BM806" s="188"/>
      <c r="BN806" s="188"/>
      <c r="BO806" s="188"/>
      <c r="BP806" s="188"/>
      <c r="BQ806" s="188"/>
      <c r="BR806" s="188"/>
      <c r="BS806" s="188"/>
      <c r="BT806" s="188"/>
      <c r="BU806" s="188"/>
      <c r="BV806" s="188"/>
    </row>
    <row r="807" spans="1:74" s="189" customFormat="1" ht="25.5" x14ac:dyDescent="0.2">
      <c r="A807" s="205" t="s">
        <v>1519</v>
      </c>
      <c r="B807" s="206" t="s">
        <v>1520</v>
      </c>
      <c r="C807" s="118"/>
      <c r="D807" s="46">
        <v>2500000000</v>
      </c>
      <c r="E807" s="118"/>
      <c r="F807" s="118"/>
      <c r="G807" s="118"/>
      <c r="H807" s="118"/>
      <c r="I807" s="118"/>
      <c r="J807" s="118"/>
      <c r="K807" s="118"/>
      <c r="L807" s="118"/>
      <c r="M807" s="118"/>
      <c r="N807" s="118"/>
      <c r="O807" s="131">
        <f t="shared" si="319"/>
        <v>2500000000</v>
      </c>
      <c r="P807" s="188"/>
      <c r="Q807" s="188"/>
      <c r="R807" s="188"/>
      <c r="S807" s="188"/>
      <c r="T807" s="188"/>
      <c r="U807" s="188"/>
      <c r="V807" s="188"/>
      <c r="W807" s="188"/>
      <c r="X807" s="188"/>
      <c r="Y807" s="188"/>
      <c r="Z807" s="188"/>
      <c r="AA807" s="188"/>
      <c r="AB807" s="188"/>
      <c r="AC807" s="188"/>
      <c r="AD807" s="188"/>
      <c r="AE807" s="188"/>
      <c r="AF807" s="188"/>
      <c r="AG807" s="188"/>
      <c r="AH807" s="188"/>
      <c r="AI807" s="188"/>
      <c r="AJ807" s="188"/>
      <c r="AK807" s="188"/>
      <c r="AL807" s="188"/>
      <c r="AM807" s="188"/>
      <c r="AN807" s="188"/>
      <c r="AO807" s="188"/>
      <c r="AP807" s="188"/>
      <c r="AQ807" s="188"/>
      <c r="AR807" s="188"/>
      <c r="AS807" s="188"/>
      <c r="AT807" s="188"/>
      <c r="AU807" s="188"/>
      <c r="AV807" s="188"/>
      <c r="AW807" s="188"/>
      <c r="AX807" s="188"/>
      <c r="AY807" s="188"/>
      <c r="AZ807" s="188"/>
      <c r="BA807" s="188"/>
      <c r="BB807" s="188"/>
      <c r="BC807" s="188"/>
      <c r="BD807" s="188"/>
      <c r="BE807" s="188"/>
      <c r="BF807" s="188"/>
      <c r="BG807" s="188"/>
      <c r="BH807" s="188"/>
      <c r="BI807" s="188"/>
      <c r="BJ807" s="188"/>
      <c r="BK807" s="188"/>
      <c r="BL807" s="188"/>
      <c r="BM807" s="188"/>
      <c r="BN807" s="188"/>
      <c r="BO807" s="188"/>
      <c r="BP807" s="188"/>
      <c r="BQ807" s="188"/>
      <c r="BR807" s="188"/>
      <c r="BS807" s="188"/>
      <c r="BT807" s="188"/>
      <c r="BU807" s="188"/>
      <c r="BV807" s="188"/>
    </row>
    <row r="808" spans="1:74" s="189" customFormat="1" ht="63.75" x14ac:dyDescent="0.2">
      <c r="A808" s="205" t="s">
        <v>1521</v>
      </c>
      <c r="B808" s="206" t="s">
        <v>1522</v>
      </c>
      <c r="C808" s="118"/>
      <c r="D808" s="118">
        <v>4230000000</v>
      </c>
      <c r="E808" s="118"/>
      <c r="F808" s="118"/>
      <c r="G808" s="118"/>
      <c r="H808" s="118"/>
      <c r="I808" s="118"/>
      <c r="J808" s="118"/>
      <c r="K808" s="118"/>
      <c r="L808" s="118"/>
      <c r="M808" s="118"/>
      <c r="N808" s="118"/>
      <c r="O808" s="131">
        <f t="shared" si="319"/>
        <v>4230000000</v>
      </c>
      <c r="P808" s="188"/>
      <c r="Q808" s="188"/>
      <c r="R808" s="188"/>
      <c r="S808" s="188"/>
      <c r="T808" s="188"/>
      <c r="U808" s="188"/>
      <c r="V808" s="188"/>
      <c r="W808" s="188"/>
      <c r="X808" s="188"/>
      <c r="Y808" s="188"/>
      <c r="Z808" s="188"/>
      <c r="AA808" s="188"/>
      <c r="AB808" s="188"/>
      <c r="AC808" s="188"/>
      <c r="AD808" s="188"/>
      <c r="AE808" s="188"/>
      <c r="AF808" s="188"/>
      <c r="AG808" s="188"/>
      <c r="AH808" s="188"/>
      <c r="AI808" s="188"/>
      <c r="AJ808" s="188"/>
      <c r="AK808" s="188"/>
      <c r="AL808" s="188"/>
      <c r="AM808" s="188"/>
      <c r="AN808" s="188"/>
      <c r="AO808" s="188"/>
      <c r="AP808" s="188"/>
      <c r="AQ808" s="188"/>
      <c r="AR808" s="188"/>
      <c r="AS808" s="188"/>
      <c r="AT808" s="188"/>
      <c r="AU808" s="188"/>
      <c r="AV808" s="188"/>
      <c r="AW808" s="188"/>
      <c r="AX808" s="188"/>
      <c r="AY808" s="188"/>
      <c r="AZ808" s="188"/>
      <c r="BA808" s="188"/>
      <c r="BB808" s="188"/>
      <c r="BC808" s="188"/>
      <c r="BD808" s="188"/>
      <c r="BE808" s="188"/>
      <c r="BF808" s="188"/>
      <c r="BG808" s="188"/>
      <c r="BH808" s="188"/>
      <c r="BI808" s="188"/>
      <c r="BJ808" s="188"/>
      <c r="BK808" s="188"/>
      <c r="BL808" s="188"/>
      <c r="BM808" s="188"/>
      <c r="BN808" s="188"/>
      <c r="BO808" s="188"/>
      <c r="BP808" s="188"/>
      <c r="BQ808" s="188"/>
      <c r="BR808" s="188"/>
      <c r="BS808" s="188"/>
      <c r="BT808" s="188"/>
      <c r="BU808" s="188"/>
      <c r="BV808" s="188"/>
    </row>
    <row r="809" spans="1:74" s="189" customFormat="1" ht="51" x14ac:dyDescent="0.2">
      <c r="A809" s="205" t="s">
        <v>1523</v>
      </c>
      <c r="B809" s="206" t="s">
        <v>1524</v>
      </c>
      <c r="C809" s="118"/>
      <c r="D809" s="118">
        <v>2961000000</v>
      </c>
      <c r="E809" s="118"/>
      <c r="F809" s="118"/>
      <c r="G809" s="118"/>
      <c r="H809" s="118"/>
      <c r="I809" s="118"/>
      <c r="J809" s="118"/>
      <c r="K809" s="118"/>
      <c r="L809" s="118"/>
      <c r="M809" s="118"/>
      <c r="N809" s="118"/>
      <c r="O809" s="131">
        <f t="shared" si="319"/>
        <v>2961000000</v>
      </c>
      <c r="P809" s="188"/>
      <c r="Q809" s="188"/>
      <c r="R809" s="188"/>
      <c r="S809" s="188"/>
      <c r="T809" s="188"/>
      <c r="U809" s="188"/>
      <c r="V809" s="188"/>
      <c r="W809" s="188"/>
      <c r="X809" s="188"/>
      <c r="Y809" s="188"/>
      <c r="Z809" s="188"/>
      <c r="AA809" s="188"/>
      <c r="AB809" s="188"/>
      <c r="AC809" s="188"/>
      <c r="AD809" s="188"/>
      <c r="AE809" s="188"/>
      <c r="AF809" s="188"/>
      <c r="AG809" s="188"/>
      <c r="AH809" s="188"/>
      <c r="AI809" s="188"/>
      <c r="AJ809" s="188"/>
      <c r="AK809" s="188"/>
      <c r="AL809" s="188"/>
      <c r="AM809" s="188"/>
      <c r="AN809" s="188"/>
      <c r="AO809" s="188"/>
      <c r="AP809" s="188"/>
      <c r="AQ809" s="188"/>
      <c r="AR809" s="188"/>
      <c r="AS809" s="188"/>
      <c r="AT809" s="188"/>
      <c r="AU809" s="188"/>
      <c r="AV809" s="188"/>
      <c r="AW809" s="188"/>
      <c r="AX809" s="188"/>
      <c r="AY809" s="188"/>
      <c r="AZ809" s="188"/>
      <c r="BA809" s="188"/>
      <c r="BB809" s="188"/>
      <c r="BC809" s="188"/>
      <c r="BD809" s="188"/>
      <c r="BE809" s="188"/>
      <c r="BF809" s="188"/>
      <c r="BG809" s="188"/>
      <c r="BH809" s="188"/>
      <c r="BI809" s="188"/>
      <c r="BJ809" s="188"/>
      <c r="BK809" s="188"/>
      <c r="BL809" s="188"/>
      <c r="BM809" s="188"/>
      <c r="BN809" s="188"/>
      <c r="BO809" s="188"/>
      <c r="BP809" s="188"/>
      <c r="BQ809" s="188"/>
      <c r="BR809" s="188"/>
      <c r="BS809" s="188"/>
      <c r="BT809" s="188"/>
      <c r="BU809" s="188"/>
      <c r="BV809" s="188"/>
    </row>
    <row r="810" spans="1:74" s="189" customFormat="1" ht="63.75" x14ac:dyDescent="0.2">
      <c r="A810" s="205" t="s">
        <v>1525</v>
      </c>
      <c r="B810" s="206" t="s">
        <v>1526</v>
      </c>
      <c r="C810" s="118"/>
      <c r="D810" s="118">
        <v>2538000000</v>
      </c>
      <c r="E810" s="118"/>
      <c r="F810" s="118"/>
      <c r="G810" s="118"/>
      <c r="H810" s="118"/>
      <c r="I810" s="118"/>
      <c r="J810" s="118"/>
      <c r="K810" s="118"/>
      <c r="L810" s="118"/>
      <c r="M810" s="118"/>
      <c r="N810" s="118"/>
      <c r="O810" s="131">
        <f t="shared" si="319"/>
        <v>2538000000</v>
      </c>
      <c r="P810" s="188"/>
      <c r="Q810" s="188"/>
      <c r="R810" s="188"/>
      <c r="S810" s="188"/>
      <c r="T810" s="188"/>
      <c r="U810" s="188"/>
      <c r="V810" s="188"/>
      <c r="W810" s="188"/>
      <c r="X810" s="188"/>
      <c r="Y810" s="188"/>
      <c r="Z810" s="188"/>
      <c r="AA810" s="188"/>
      <c r="AB810" s="188"/>
      <c r="AC810" s="188"/>
      <c r="AD810" s="188"/>
      <c r="AE810" s="188"/>
      <c r="AF810" s="188"/>
      <c r="AG810" s="188"/>
      <c r="AH810" s="188"/>
      <c r="AI810" s="188"/>
      <c r="AJ810" s="188"/>
      <c r="AK810" s="188"/>
      <c r="AL810" s="188"/>
      <c r="AM810" s="188"/>
      <c r="AN810" s="188"/>
      <c r="AO810" s="188"/>
      <c r="AP810" s="188"/>
      <c r="AQ810" s="188"/>
      <c r="AR810" s="188"/>
      <c r="AS810" s="188"/>
      <c r="AT810" s="188"/>
      <c r="AU810" s="188"/>
      <c r="AV810" s="188"/>
      <c r="AW810" s="188"/>
      <c r="AX810" s="188"/>
      <c r="AY810" s="188"/>
      <c r="AZ810" s="188"/>
      <c r="BA810" s="188"/>
      <c r="BB810" s="188"/>
      <c r="BC810" s="188"/>
      <c r="BD810" s="188"/>
      <c r="BE810" s="188"/>
      <c r="BF810" s="188"/>
      <c r="BG810" s="188"/>
      <c r="BH810" s="188"/>
      <c r="BI810" s="188"/>
      <c r="BJ810" s="188"/>
      <c r="BK810" s="188"/>
      <c r="BL810" s="188"/>
      <c r="BM810" s="188"/>
      <c r="BN810" s="188"/>
      <c r="BO810" s="188"/>
      <c r="BP810" s="188"/>
      <c r="BQ810" s="188"/>
      <c r="BR810" s="188"/>
      <c r="BS810" s="188"/>
      <c r="BT810" s="188"/>
      <c r="BU810" s="188"/>
      <c r="BV810" s="188"/>
    </row>
    <row r="811" spans="1:74" s="189" customFormat="1" ht="51" x14ac:dyDescent="0.2">
      <c r="A811" s="205" t="s">
        <v>1527</v>
      </c>
      <c r="B811" s="206" t="s">
        <v>1528</v>
      </c>
      <c r="C811" s="118"/>
      <c r="D811" s="118">
        <v>2575657433.0599999</v>
      </c>
      <c r="E811" s="118"/>
      <c r="F811" s="118"/>
      <c r="G811" s="118"/>
      <c r="H811" s="118"/>
      <c r="I811" s="118"/>
      <c r="J811" s="118"/>
      <c r="K811" s="118"/>
      <c r="L811" s="118"/>
      <c r="M811" s="118"/>
      <c r="N811" s="118"/>
      <c r="O811" s="131">
        <f t="shared" si="319"/>
        <v>2575657433.0599999</v>
      </c>
      <c r="P811" s="188"/>
      <c r="Q811" s="188"/>
      <c r="R811" s="188"/>
      <c r="S811" s="188"/>
      <c r="T811" s="188"/>
      <c r="U811" s="188"/>
      <c r="V811" s="188"/>
      <c r="W811" s="188"/>
      <c r="X811" s="188"/>
      <c r="Y811" s="188"/>
      <c r="Z811" s="188"/>
      <c r="AA811" s="188"/>
      <c r="AB811" s="188"/>
      <c r="AC811" s="188"/>
      <c r="AD811" s="188"/>
      <c r="AE811" s="188"/>
      <c r="AF811" s="188"/>
      <c r="AG811" s="188"/>
      <c r="AH811" s="188"/>
      <c r="AI811" s="188"/>
      <c r="AJ811" s="188"/>
      <c r="AK811" s="188"/>
      <c r="AL811" s="188"/>
      <c r="AM811" s="188"/>
      <c r="AN811" s="188"/>
      <c r="AO811" s="188"/>
      <c r="AP811" s="188"/>
      <c r="AQ811" s="188"/>
      <c r="AR811" s="188"/>
      <c r="AS811" s="188"/>
      <c r="AT811" s="188"/>
      <c r="AU811" s="188"/>
      <c r="AV811" s="188"/>
      <c r="AW811" s="188"/>
      <c r="AX811" s="188"/>
      <c r="AY811" s="188"/>
      <c r="AZ811" s="188"/>
      <c r="BA811" s="188"/>
      <c r="BB811" s="188"/>
      <c r="BC811" s="188"/>
      <c r="BD811" s="188"/>
      <c r="BE811" s="188"/>
      <c r="BF811" s="188"/>
      <c r="BG811" s="188"/>
      <c r="BH811" s="188"/>
      <c r="BI811" s="188"/>
      <c r="BJ811" s="188"/>
      <c r="BK811" s="188"/>
      <c r="BL811" s="188"/>
      <c r="BM811" s="188"/>
      <c r="BN811" s="188"/>
      <c r="BO811" s="188"/>
      <c r="BP811" s="188"/>
      <c r="BQ811" s="188"/>
      <c r="BR811" s="188"/>
      <c r="BS811" s="188"/>
      <c r="BT811" s="188"/>
      <c r="BU811" s="188"/>
      <c r="BV811" s="188"/>
    </row>
    <row r="812" spans="1:74" s="189" customFormat="1" ht="51" x14ac:dyDescent="0.2">
      <c r="A812" s="205" t="s">
        <v>1529</v>
      </c>
      <c r="B812" s="206" t="s">
        <v>1530</v>
      </c>
      <c r="C812" s="118"/>
      <c r="D812" s="118">
        <v>4230000000</v>
      </c>
      <c r="E812" s="118"/>
      <c r="F812" s="118"/>
      <c r="G812" s="118"/>
      <c r="H812" s="118"/>
      <c r="I812" s="118"/>
      <c r="J812" s="118"/>
      <c r="K812" s="118"/>
      <c r="L812" s="118"/>
      <c r="M812" s="118"/>
      <c r="N812" s="118"/>
      <c r="O812" s="131">
        <f t="shared" si="319"/>
        <v>4230000000</v>
      </c>
      <c r="P812" s="188"/>
      <c r="Q812" s="188"/>
      <c r="R812" s="188"/>
      <c r="S812" s="188"/>
      <c r="T812" s="188"/>
      <c r="U812" s="188"/>
      <c r="V812" s="188"/>
      <c r="W812" s="188"/>
      <c r="X812" s="188"/>
      <c r="Y812" s="188"/>
      <c r="Z812" s="188"/>
      <c r="AA812" s="188"/>
      <c r="AB812" s="188"/>
      <c r="AC812" s="188"/>
      <c r="AD812" s="188"/>
      <c r="AE812" s="188"/>
      <c r="AF812" s="188"/>
      <c r="AG812" s="188"/>
      <c r="AH812" s="188"/>
      <c r="AI812" s="188"/>
      <c r="AJ812" s="188"/>
      <c r="AK812" s="188"/>
      <c r="AL812" s="188"/>
      <c r="AM812" s="188"/>
      <c r="AN812" s="188"/>
      <c r="AO812" s="188"/>
      <c r="AP812" s="188"/>
      <c r="AQ812" s="188"/>
      <c r="AR812" s="188"/>
      <c r="AS812" s="188"/>
      <c r="AT812" s="188"/>
      <c r="AU812" s="188"/>
      <c r="AV812" s="188"/>
      <c r="AW812" s="188"/>
      <c r="AX812" s="188"/>
      <c r="AY812" s="188"/>
      <c r="AZ812" s="188"/>
      <c r="BA812" s="188"/>
      <c r="BB812" s="188"/>
      <c r="BC812" s="188"/>
      <c r="BD812" s="188"/>
      <c r="BE812" s="188"/>
      <c r="BF812" s="188"/>
      <c r="BG812" s="188"/>
      <c r="BH812" s="188"/>
      <c r="BI812" s="188"/>
      <c r="BJ812" s="188"/>
      <c r="BK812" s="188"/>
      <c r="BL812" s="188"/>
      <c r="BM812" s="188"/>
      <c r="BN812" s="188"/>
      <c r="BO812" s="188"/>
      <c r="BP812" s="188"/>
      <c r="BQ812" s="188"/>
      <c r="BR812" s="188"/>
      <c r="BS812" s="188"/>
      <c r="BT812" s="188"/>
      <c r="BU812" s="188"/>
      <c r="BV812" s="188"/>
    </row>
    <row r="813" spans="1:74" s="189" customFormat="1" ht="38.25" x14ac:dyDescent="0.2">
      <c r="A813" s="205" t="s">
        <v>1531</v>
      </c>
      <c r="B813" s="206" t="s">
        <v>1532</v>
      </c>
      <c r="C813" s="118"/>
      <c r="D813" s="118">
        <v>2255411015</v>
      </c>
      <c r="E813" s="118"/>
      <c r="F813" s="118"/>
      <c r="G813" s="118"/>
      <c r="H813" s="118"/>
      <c r="I813" s="118"/>
      <c r="J813" s="118"/>
      <c r="K813" s="118"/>
      <c r="L813" s="118"/>
      <c r="M813" s="118"/>
      <c r="N813" s="118"/>
      <c r="O813" s="131">
        <f t="shared" ref="O813:O1069" si="332">SUM(C813:N813)</f>
        <v>2255411015</v>
      </c>
      <c r="P813" s="188"/>
      <c r="Q813" s="188"/>
      <c r="R813" s="188"/>
      <c r="S813" s="188"/>
      <c r="T813" s="188"/>
      <c r="U813" s="188"/>
      <c r="V813" s="188"/>
      <c r="W813" s="188"/>
      <c r="X813" s="188"/>
      <c r="Y813" s="188"/>
      <c r="Z813" s="188"/>
      <c r="AA813" s="188"/>
      <c r="AB813" s="188"/>
      <c r="AC813" s="188"/>
      <c r="AD813" s="188"/>
      <c r="AE813" s="188"/>
      <c r="AF813" s="188"/>
      <c r="AG813" s="188"/>
      <c r="AH813" s="188"/>
      <c r="AI813" s="188"/>
      <c r="AJ813" s="188"/>
      <c r="AK813" s="188"/>
      <c r="AL813" s="188"/>
      <c r="AM813" s="188"/>
      <c r="AN813" s="188"/>
      <c r="AO813" s="188"/>
      <c r="AP813" s="188"/>
      <c r="AQ813" s="188"/>
      <c r="AR813" s="188"/>
      <c r="AS813" s="188"/>
      <c r="AT813" s="188"/>
      <c r="AU813" s="188"/>
      <c r="AV813" s="188"/>
      <c r="AW813" s="188"/>
      <c r="AX813" s="188"/>
      <c r="AY813" s="188"/>
      <c r="AZ813" s="188"/>
      <c r="BA813" s="188"/>
      <c r="BB813" s="188"/>
      <c r="BC813" s="188"/>
      <c r="BD813" s="188"/>
      <c r="BE813" s="188"/>
      <c r="BF813" s="188"/>
      <c r="BG813" s="188"/>
      <c r="BH813" s="188"/>
      <c r="BI813" s="188"/>
      <c r="BJ813" s="188"/>
      <c r="BK813" s="188"/>
      <c r="BL813" s="188"/>
      <c r="BM813" s="188"/>
      <c r="BN813" s="188"/>
      <c r="BO813" s="188"/>
      <c r="BP813" s="188"/>
      <c r="BQ813" s="188"/>
      <c r="BR813" s="188"/>
      <c r="BS813" s="188"/>
      <c r="BT813" s="188"/>
      <c r="BU813" s="188"/>
      <c r="BV813" s="188"/>
    </row>
    <row r="814" spans="1:74" s="189" customFormat="1" ht="38.25" x14ac:dyDescent="0.2">
      <c r="A814" s="205" t="s">
        <v>1533</v>
      </c>
      <c r="B814" s="206" t="s">
        <v>1534</v>
      </c>
      <c r="C814" s="118"/>
      <c r="D814" s="118">
        <v>5262625702</v>
      </c>
      <c r="E814" s="118"/>
      <c r="F814" s="118"/>
      <c r="G814" s="118"/>
      <c r="H814" s="118"/>
      <c r="I814" s="118"/>
      <c r="J814" s="118"/>
      <c r="K814" s="118"/>
      <c r="L814" s="118"/>
      <c r="M814" s="118"/>
      <c r="N814" s="118"/>
      <c r="O814" s="131">
        <f t="shared" si="332"/>
        <v>5262625702</v>
      </c>
      <c r="P814" s="188"/>
      <c r="Q814" s="188"/>
      <c r="R814" s="188"/>
      <c r="S814" s="188"/>
      <c r="T814" s="188"/>
      <c r="U814" s="188"/>
      <c r="V814" s="188"/>
      <c r="W814" s="188"/>
      <c r="X814" s="188"/>
      <c r="Y814" s="188"/>
      <c r="Z814" s="188"/>
      <c r="AA814" s="188"/>
      <c r="AB814" s="188"/>
      <c r="AC814" s="188"/>
      <c r="AD814" s="188"/>
      <c r="AE814" s="188"/>
      <c r="AF814" s="188"/>
      <c r="AG814" s="188"/>
      <c r="AH814" s="188"/>
      <c r="AI814" s="188"/>
      <c r="AJ814" s="188"/>
      <c r="AK814" s="188"/>
      <c r="AL814" s="188"/>
      <c r="AM814" s="188"/>
      <c r="AN814" s="188"/>
      <c r="AO814" s="188"/>
      <c r="AP814" s="188"/>
      <c r="AQ814" s="188"/>
      <c r="AR814" s="188"/>
      <c r="AS814" s="188"/>
      <c r="AT814" s="188"/>
      <c r="AU814" s="188"/>
      <c r="AV814" s="188"/>
      <c r="AW814" s="188"/>
      <c r="AX814" s="188"/>
      <c r="AY814" s="188"/>
      <c r="AZ814" s="188"/>
      <c r="BA814" s="188"/>
      <c r="BB814" s="188"/>
      <c r="BC814" s="188"/>
      <c r="BD814" s="188"/>
      <c r="BE814" s="188"/>
      <c r="BF814" s="188"/>
      <c r="BG814" s="188"/>
      <c r="BH814" s="188"/>
      <c r="BI814" s="188"/>
      <c r="BJ814" s="188"/>
      <c r="BK814" s="188"/>
      <c r="BL814" s="188"/>
      <c r="BM814" s="188"/>
      <c r="BN814" s="188"/>
      <c r="BO814" s="188"/>
      <c r="BP814" s="188"/>
      <c r="BQ814" s="188"/>
      <c r="BR814" s="188"/>
      <c r="BS814" s="188"/>
      <c r="BT814" s="188"/>
      <c r="BU814" s="188"/>
      <c r="BV814" s="188"/>
    </row>
    <row r="815" spans="1:74" s="189" customFormat="1" ht="38.25" x14ac:dyDescent="0.2">
      <c r="A815" s="205" t="s">
        <v>1535</v>
      </c>
      <c r="B815" s="206" t="s">
        <v>1536</v>
      </c>
      <c r="C815" s="118"/>
      <c r="D815" s="118">
        <v>9410468280</v>
      </c>
      <c r="E815" s="118"/>
      <c r="F815" s="118"/>
      <c r="G815" s="118"/>
      <c r="H815" s="118"/>
      <c r="I815" s="118"/>
      <c r="J815" s="118"/>
      <c r="K815" s="118"/>
      <c r="L815" s="118"/>
      <c r="M815" s="118"/>
      <c r="N815" s="118"/>
      <c r="O815" s="131">
        <f t="shared" si="332"/>
        <v>9410468280</v>
      </c>
      <c r="P815" s="188"/>
      <c r="Q815" s="188"/>
      <c r="R815" s="188"/>
      <c r="S815" s="188"/>
      <c r="T815" s="188"/>
      <c r="U815" s="188"/>
      <c r="V815" s="188"/>
      <c r="W815" s="188"/>
      <c r="X815" s="188"/>
      <c r="Y815" s="188"/>
      <c r="Z815" s="188"/>
      <c r="AA815" s="188"/>
      <c r="AB815" s="188"/>
      <c r="AC815" s="188"/>
      <c r="AD815" s="188"/>
      <c r="AE815" s="188"/>
      <c r="AF815" s="188"/>
      <c r="AG815" s="188"/>
      <c r="AH815" s="188"/>
      <c r="AI815" s="188"/>
      <c r="AJ815" s="188"/>
      <c r="AK815" s="188"/>
      <c r="AL815" s="188"/>
      <c r="AM815" s="188"/>
      <c r="AN815" s="188"/>
      <c r="AO815" s="188"/>
      <c r="AP815" s="188"/>
      <c r="AQ815" s="188"/>
      <c r="AR815" s="188"/>
      <c r="AS815" s="188"/>
      <c r="AT815" s="188"/>
      <c r="AU815" s="188"/>
      <c r="AV815" s="188"/>
      <c r="AW815" s="188"/>
      <c r="AX815" s="188"/>
      <c r="AY815" s="188"/>
      <c r="AZ815" s="188"/>
      <c r="BA815" s="188"/>
      <c r="BB815" s="188"/>
      <c r="BC815" s="188"/>
      <c r="BD815" s="188"/>
      <c r="BE815" s="188"/>
      <c r="BF815" s="188"/>
      <c r="BG815" s="188"/>
      <c r="BH815" s="188"/>
      <c r="BI815" s="188"/>
      <c r="BJ815" s="188"/>
      <c r="BK815" s="188"/>
      <c r="BL815" s="188"/>
      <c r="BM815" s="188"/>
      <c r="BN815" s="188"/>
      <c r="BO815" s="188"/>
      <c r="BP815" s="188"/>
      <c r="BQ815" s="188"/>
      <c r="BR815" s="188"/>
      <c r="BS815" s="188"/>
      <c r="BT815" s="188"/>
      <c r="BU815" s="188"/>
      <c r="BV815" s="188"/>
    </row>
    <row r="816" spans="1:74" s="189" customFormat="1" ht="38.25" x14ac:dyDescent="0.2">
      <c r="A816" s="205" t="s">
        <v>1537</v>
      </c>
      <c r="B816" s="206" t="s">
        <v>1538</v>
      </c>
      <c r="C816" s="118"/>
      <c r="D816" s="118">
        <v>3007214687</v>
      </c>
      <c r="E816" s="118"/>
      <c r="F816" s="118"/>
      <c r="G816" s="118"/>
      <c r="H816" s="118"/>
      <c r="I816" s="118"/>
      <c r="J816" s="118"/>
      <c r="K816" s="118"/>
      <c r="L816" s="118"/>
      <c r="M816" s="118"/>
      <c r="N816" s="118"/>
      <c r="O816" s="131">
        <f t="shared" si="332"/>
        <v>3007214687</v>
      </c>
      <c r="P816" s="188"/>
      <c r="Q816" s="188"/>
      <c r="R816" s="188"/>
      <c r="S816" s="188"/>
      <c r="T816" s="188"/>
      <c r="U816" s="188"/>
      <c r="V816" s="188"/>
      <c r="W816" s="188"/>
      <c r="X816" s="188"/>
      <c r="Y816" s="188"/>
      <c r="Z816" s="188"/>
      <c r="AA816" s="188"/>
      <c r="AB816" s="188"/>
      <c r="AC816" s="188"/>
      <c r="AD816" s="188"/>
      <c r="AE816" s="188"/>
      <c r="AF816" s="188"/>
      <c r="AG816" s="188"/>
      <c r="AH816" s="188"/>
      <c r="AI816" s="188"/>
      <c r="AJ816" s="188"/>
      <c r="AK816" s="188"/>
      <c r="AL816" s="188"/>
      <c r="AM816" s="188"/>
      <c r="AN816" s="188"/>
      <c r="AO816" s="188"/>
      <c r="AP816" s="188"/>
      <c r="AQ816" s="188"/>
      <c r="AR816" s="188"/>
      <c r="AS816" s="188"/>
      <c r="AT816" s="188"/>
      <c r="AU816" s="188"/>
      <c r="AV816" s="188"/>
      <c r="AW816" s="188"/>
      <c r="AX816" s="188"/>
      <c r="AY816" s="188"/>
      <c r="AZ816" s="188"/>
      <c r="BA816" s="188"/>
      <c r="BB816" s="188"/>
      <c r="BC816" s="188"/>
      <c r="BD816" s="188"/>
      <c r="BE816" s="188"/>
      <c r="BF816" s="188"/>
      <c r="BG816" s="188"/>
      <c r="BH816" s="188"/>
      <c r="BI816" s="188"/>
      <c r="BJ816" s="188"/>
      <c r="BK816" s="188"/>
      <c r="BL816" s="188"/>
      <c r="BM816" s="188"/>
      <c r="BN816" s="188"/>
      <c r="BO816" s="188"/>
      <c r="BP816" s="188"/>
      <c r="BQ816" s="188"/>
      <c r="BR816" s="188"/>
      <c r="BS816" s="188"/>
      <c r="BT816" s="188"/>
      <c r="BU816" s="188"/>
      <c r="BV816" s="188"/>
    </row>
    <row r="817" spans="1:74" s="189" customFormat="1" ht="38.25" x14ac:dyDescent="0.2">
      <c r="A817" s="205" t="s">
        <v>1539</v>
      </c>
      <c r="B817" s="206" t="s">
        <v>1540</v>
      </c>
      <c r="C817" s="118"/>
      <c r="D817" s="118">
        <v>2255411015</v>
      </c>
      <c r="E817" s="118"/>
      <c r="F817" s="118"/>
      <c r="G817" s="118"/>
      <c r="H817" s="118"/>
      <c r="I817" s="118"/>
      <c r="J817" s="118"/>
      <c r="K817" s="118"/>
      <c r="L817" s="118"/>
      <c r="M817" s="118"/>
      <c r="N817" s="118"/>
      <c r="O817" s="131">
        <f t="shared" si="332"/>
        <v>2255411015</v>
      </c>
      <c r="P817" s="188"/>
      <c r="Q817" s="188"/>
      <c r="R817" s="188"/>
      <c r="S817" s="188"/>
      <c r="T817" s="188"/>
      <c r="U817" s="188"/>
      <c r="V817" s="188"/>
      <c r="W817" s="188"/>
      <c r="X817" s="188"/>
      <c r="Y817" s="188"/>
      <c r="Z817" s="188"/>
      <c r="AA817" s="188"/>
      <c r="AB817" s="188"/>
      <c r="AC817" s="188"/>
      <c r="AD817" s="188"/>
      <c r="AE817" s="188"/>
      <c r="AF817" s="188"/>
      <c r="AG817" s="188"/>
      <c r="AH817" s="188"/>
      <c r="AI817" s="188"/>
      <c r="AJ817" s="188"/>
      <c r="AK817" s="188"/>
      <c r="AL817" s="188"/>
      <c r="AM817" s="188"/>
      <c r="AN817" s="188"/>
      <c r="AO817" s="188"/>
      <c r="AP817" s="188"/>
      <c r="AQ817" s="188"/>
      <c r="AR817" s="188"/>
      <c r="AS817" s="188"/>
      <c r="AT817" s="188"/>
      <c r="AU817" s="188"/>
      <c r="AV817" s="188"/>
      <c r="AW817" s="188"/>
      <c r="AX817" s="188"/>
      <c r="AY817" s="188"/>
      <c r="AZ817" s="188"/>
      <c r="BA817" s="188"/>
      <c r="BB817" s="188"/>
      <c r="BC817" s="188"/>
      <c r="BD817" s="188"/>
      <c r="BE817" s="188"/>
      <c r="BF817" s="188"/>
      <c r="BG817" s="188"/>
      <c r="BH817" s="188"/>
      <c r="BI817" s="188"/>
      <c r="BJ817" s="188"/>
      <c r="BK817" s="188"/>
      <c r="BL817" s="188"/>
      <c r="BM817" s="188"/>
      <c r="BN817" s="188"/>
      <c r="BO817" s="188"/>
      <c r="BP817" s="188"/>
      <c r="BQ817" s="188"/>
      <c r="BR817" s="188"/>
      <c r="BS817" s="188"/>
      <c r="BT817" s="188"/>
      <c r="BU817" s="188"/>
      <c r="BV817" s="188"/>
    </row>
    <row r="818" spans="1:74" s="189" customFormat="1" ht="38.25" x14ac:dyDescent="0.2">
      <c r="A818" s="205" t="s">
        <v>1541</v>
      </c>
      <c r="B818" s="206" t="s">
        <v>1542</v>
      </c>
      <c r="C818" s="118"/>
      <c r="D818" s="118">
        <v>2369302779</v>
      </c>
      <c r="E818" s="118"/>
      <c r="F818" s="118"/>
      <c r="G818" s="118"/>
      <c r="H818" s="118"/>
      <c r="I818" s="118"/>
      <c r="J818" s="118"/>
      <c r="K818" s="118"/>
      <c r="L818" s="118"/>
      <c r="M818" s="118"/>
      <c r="N818" s="118"/>
      <c r="O818" s="131">
        <f t="shared" si="332"/>
        <v>2369302779</v>
      </c>
      <c r="P818" s="188"/>
      <c r="Q818" s="188"/>
      <c r="R818" s="188"/>
      <c r="S818" s="188"/>
      <c r="T818" s="188"/>
      <c r="U818" s="188"/>
      <c r="V818" s="188"/>
      <c r="W818" s="188"/>
      <c r="X818" s="188"/>
      <c r="Y818" s="188"/>
      <c r="Z818" s="188"/>
      <c r="AA818" s="188"/>
      <c r="AB818" s="188"/>
      <c r="AC818" s="188"/>
      <c r="AD818" s="188"/>
      <c r="AE818" s="188"/>
      <c r="AF818" s="188"/>
      <c r="AG818" s="188"/>
      <c r="AH818" s="188"/>
      <c r="AI818" s="188"/>
      <c r="AJ818" s="188"/>
      <c r="AK818" s="188"/>
      <c r="AL818" s="188"/>
      <c r="AM818" s="188"/>
      <c r="AN818" s="188"/>
      <c r="AO818" s="188"/>
      <c r="AP818" s="188"/>
      <c r="AQ818" s="188"/>
      <c r="AR818" s="188"/>
      <c r="AS818" s="188"/>
      <c r="AT818" s="188"/>
      <c r="AU818" s="188"/>
      <c r="AV818" s="188"/>
      <c r="AW818" s="188"/>
      <c r="AX818" s="188"/>
      <c r="AY818" s="188"/>
      <c r="AZ818" s="188"/>
      <c r="BA818" s="188"/>
      <c r="BB818" s="188"/>
      <c r="BC818" s="188"/>
      <c r="BD818" s="188"/>
      <c r="BE818" s="188"/>
      <c r="BF818" s="188"/>
      <c r="BG818" s="188"/>
      <c r="BH818" s="188"/>
      <c r="BI818" s="188"/>
      <c r="BJ818" s="188"/>
      <c r="BK818" s="188"/>
      <c r="BL818" s="188"/>
      <c r="BM818" s="188"/>
      <c r="BN818" s="188"/>
      <c r="BO818" s="188"/>
      <c r="BP818" s="188"/>
      <c r="BQ818" s="188"/>
      <c r="BR818" s="188"/>
      <c r="BS818" s="188"/>
      <c r="BT818" s="188"/>
      <c r="BU818" s="188"/>
      <c r="BV818" s="188"/>
    </row>
    <row r="819" spans="1:74" s="189" customFormat="1" ht="38.25" x14ac:dyDescent="0.2">
      <c r="A819" s="205" t="s">
        <v>1543</v>
      </c>
      <c r="B819" s="206" t="s">
        <v>1544</v>
      </c>
      <c r="C819" s="118"/>
      <c r="D819" s="118">
        <v>2255411015</v>
      </c>
      <c r="E819" s="118"/>
      <c r="F819" s="118"/>
      <c r="G819" s="118"/>
      <c r="H819" s="118"/>
      <c r="I819" s="118"/>
      <c r="J819" s="118"/>
      <c r="K819" s="118"/>
      <c r="L819" s="118"/>
      <c r="M819" s="118"/>
      <c r="N819" s="118"/>
      <c r="O819" s="131">
        <f t="shared" si="332"/>
        <v>2255411015</v>
      </c>
      <c r="P819" s="188"/>
      <c r="Q819" s="188"/>
      <c r="R819" s="188"/>
      <c r="S819" s="188"/>
      <c r="T819" s="188"/>
      <c r="U819" s="188"/>
      <c r="V819" s="188"/>
      <c r="W819" s="188"/>
      <c r="X819" s="188"/>
      <c r="Y819" s="188"/>
      <c r="Z819" s="188"/>
      <c r="AA819" s="188"/>
      <c r="AB819" s="188"/>
      <c r="AC819" s="188"/>
      <c r="AD819" s="188"/>
      <c r="AE819" s="188"/>
      <c r="AF819" s="188"/>
      <c r="AG819" s="188"/>
      <c r="AH819" s="188"/>
      <c r="AI819" s="188"/>
      <c r="AJ819" s="188"/>
      <c r="AK819" s="188"/>
      <c r="AL819" s="188"/>
      <c r="AM819" s="188"/>
      <c r="AN819" s="188"/>
      <c r="AO819" s="188"/>
      <c r="AP819" s="188"/>
      <c r="AQ819" s="188"/>
      <c r="AR819" s="188"/>
      <c r="AS819" s="188"/>
      <c r="AT819" s="188"/>
      <c r="AU819" s="188"/>
      <c r="AV819" s="188"/>
      <c r="AW819" s="188"/>
      <c r="AX819" s="188"/>
      <c r="AY819" s="188"/>
      <c r="AZ819" s="188"/>
      <c r="BA819" s="188"/>
      <c r="BB819" s="188"/>
      <c r="BC819" s="188"/>
      <c r="BD819" s="188"/>
      <c r="BE819" s="188"/>
      <c r="BF819" s="188"/>
      <c r="BG819" s="188"/>
      <c r="BH819" s="188"/>
      <c r="BI819" s="188"/>
      <c r="BJ819" s="188"/>
      <c r="BK819" s="188"/>
      <c r="BL819" s="188"/>
      <c r="BM819" s="188"/>
      <c r="BN819" s="188"/>
      <c r="BO819" s="188"/>
      <c r="BP819" s="188"/>
      <c r="BQ819" s="188"/>
      <c r="BR819" s="188"/>
      <c r="BS819" s="188"/>
      <c r="BT819" s="188"/>
      <c r="BU819" s="188"/>
      <c r="BV819" s="188"/>
    </row>
    <row r="820" spans="1:74" s="189" customFormat="1" ht="38.25" x14ac:dyDescent="0.2">
      <c r="A820" s="205" t="s">
        <v>1545</v>
      </c>
      <c r="B820" s="206" t="s">
        <v>1546</v>
      </c>
      <c r="C820" s="118"/>
      <c r="D820" s="118">
        <v>4521016944</v>
      </c>
      <c r="E820" s="118"/>
      <c r="F820" s="118"/>
      <c r="G820" s="118"/>
      <c r="H820" s="118"/>
      <c r="I820" s="118"/>
      <c r="J820" s="118"/>
      <c r="K820" s="118"/>
      <c r="L820" s="118"/>
      <c r="M820" s="118"/>
      <c r="N820" s="118"/>
      <c r="O820" s="131">
        <f t="shared" si="332"/>
        <v>4521016944</v>
      </c>
      <c r="P820" s="188"/>
      <c r="Q820" s="188"/>
      <c r="R820" s="188"/>
      <c r="S820" s="188"/>
      <c r="T820" s="188"/>
      <c r="U820" s="188"/>
      <c r="V820" s="188"/>
      <c r="W820" s="188"/>
      <c r="X820" s="188"/>
      <c r="Y820" s="188"/>
      <c r="Z820" s="188"/>
      <c r="AA820" s="188"/>
      <c r="AB820" s="188"/>
      <c r="AC820" s="188"/>
      <c r="AD820" s="188"/>
      <c r="AE820" s="188"/>
      <c r="AF820" s="188"/>
      <c r="AG820" s="188"/>
      <c r="AH820" s="188"/>
      <c r="AI820" s="188"/>
      <c r="AJ820" s="188"/>
      <c r="AK820" s="188"/>
      <c r="AL820" s="188"/>
      <c r="AM820" s="188"/>
      <c r="AN820" s="188"/>
      <c r="AO820" s="188"/>
      <c r="AP820" s="188"/>
      <c r="AQ820" s="188"/>
      <c r="AR820" s="188"/>
      <c r="AS820" s="188"/>
      <c r="AT820" s="188"/>
      <c r="AU820" s="188"/>
      <c r="AV820" s="188"/>
      <c r="AW820" s="188"/>
      <c r="AX820" s="188"/>
      <c r="AY820" s="188"/>
      <c r="AZ820" s="188"/>
      <c r="BA820" s="188"/>
      <c r="BB820" s="188"/>
      <c r="BC820" s="188"/>
      <c r="BD820" s="188"/>
      <c r="BE820" s="188"/>
      <c r="BF820" s="188"/>
      <c r="BG820" s="188"/>
      <c r="BH820" s="188"/>
      <c r="BI820" s="188"/>
      <c r="BJ820" s="188"/>
      <c r="BK820" s="188"/>
      <c r="BL820" s="188"/>
      <c r="BM820" s="188"/>
      <c r="BN820" s="188"/>
      <c r="BO820" s="188"/>
      <c r="BP820" s="188"/>
      <c r="BQ820" s="188"/>
      <c r="BR820" s="188"/>
      <c r="BS820" s="188"/>
      <c r="BT820" s="188"/>
      <c r="BU820" s="188"/>
      <c r="BV820" s="188"/>
    </row>
    <row r="821" spans="1:74" s="189" customFormat="1" ht="51" x14ac:dyDescent="0.2">
      <c r="A821" s="205" t="s">
        <v>1547</v>
      </c>
      <c r="B821" s="206" t="s">
        <v>1548</v>
      </c>
      <c r="C821" s="118"/>
      <c r="D821" s="118">
        <v>3007214687</v>
      </c>
      <c r="E821" s="118"/>
      <c r="F821" s="118"/>
      <c r="G821" s="118"/>
      <c r="H821" s="118"/>
      <c r="I821" s="118"/>
      <c r="J821" s="118"/>
      <c r="K821" s="118"/>
      <c r="L821" s="118"/>
      <c r="M821" s="118"/>
      <c r="N821" s="118"/>
      <c r="O821" s="131">
        <f t="shared" si="332"/>
        <v>3007214687</v>
      </c>
      <c r="P821" s="188"/>
      <c r="Q821" s="188"/>
      <c r="R821" s="188"/>
      <c r="S821" s="188"/>
      <c r="T821" s="188"/>
      <c r="U821" s="188"/>
      <c r="V821" s="188"/>
      <c r="W821" s="188"/>
      <c r="X821" s="188"/>
      <c r="Y821" s="188"/>
      <c r="Z821" s="188"/>
      <c r="AA821" s="188"/>
      <c r="AB821" s="188"/>
      <c r="AC821" s="188"/>
      <c r="AD821" s="188"/>
      <c r="AE821" s="188"/>
      <c r="AF821" s="188"/>
      <c r="AG821" s="188"/>
      <c r="AH821" s="188"/>
      <c r="AI821" s="188"/>
      <c r="AJ821" s="188"/>
      <c r="AK821" s="188"/>
      <c r="AL821" s="188"/>
      <c r="AM821" s="188"/>
      <c r="AN821" s="188"/>
      <c r="AO821" s="188"/>
      <c r="AP821" s="188"/>
      <c r="AQ821" s="188"/>
      <c r="AR821" s="188"/>
      <c r="AS821" s="188"/>
      <c r="AT821" s="188"/>
      <c r="AU821" s="188"/>
      <c r="AV821" s="188"/>
      <c r="AW821" s="188"/>
      <c r="AX821" s="188"/>
      <c r="AY821" s="188"/>
      <c r="AZ821" s="188"/>
      <c r="BA821" s="188"/>
      <c r="BB821" s="188"/>
      <c r="BC821" s="188"/>
      <c r="BD821" s="188"/>
      <c r="BE821" s="188"/>
      <c r="BF821" s="188"/>
      <c r="BG821" s="188"/>
      <c r="BH821" s="188"/>
      <c r="BI821" s="188"/>
      <c r="BJ821" s="188"/>
      <c r="BK821" s="188"/>
      <c r="BL821" s="188"/>
      <c r="BM821" s="188"/>
      <c r="BN821" s="188"/>
      <c r="BO821" s="188"/>
      <c r="BP821" s="188"/>
      <c r="BQ821" s="188"/>
      <c r="BR821" s="188"/>
      <c r="BS821" s="188"/>
      <c r="BT821" s="188"/>
      <c r="BU821" s="188"/>
      <c r="BV821" s="188"/>
    </row>
    <row r="822" spans="1:74" s="189" customFormat="1" ht="38.25" x14ac:dyDescent="0.2">
      <c r="A822" s="205" t="s">
        <v>1549</v>
      </c>
      <c r="B822" s="206" t="s">
        <v>1550</v>
      </c>
      <c r="C822" s="118"/>
      <c r="D822" s="118">
        <v>1628774337</v>
      </c>
      <c r="E822" s="118"/>
      <c r="F822" s="118"/>
      <c r="G822" s="118"/>
      <c r="H822" s="118"/>
      <c r="I822" s="118"/>
      <c r="J822" s="118"/>
      <c r="K822" s="118"/>
      <c r="L822" s="118"/>
      <c r="M822" s="118"/>
      <c r="N822" s="118"/>
      <c r="O822" s="131">
        <f t="shared" si="332"/>
        <v>1628774337</v>
      </c>
      <c r="P822" s="188"/>
      <c r="Q822" s="188"/>
      <c r="R822" s="188"/>
      <c r="S822" s="188"/>
      <c r="T822" s="188"/>
      <c r="U822" s="188"/>
      <c r="V822" s="188"/>
      <c r="W822" s="188"/>
      <c r="X822" s="188"/>
      <c r="Y822" s="188"/>
      <c r="Z822" s="188"/>
      <c r="AA822" s="188"/>
      <c r="AB822" s="188"/>
      <c r="AC822" s="188"/>
      <c r="AD822" s="188"/>
      <c r="AE822" s="188"/>
      <c r="AF822" s="188"/>
      <c r="AG822" s="188"/>
      <c r="AH822" s="188"/>
      <c r="AI822" s="188"/>
      <c r="AJ822" s="188"/>
      <c r="AK822" s="188"/>
      <c r="AL822" s="188"/>
      <c r="AM822" s="188"/>
      <c r="AN822" s="188"/>
      <c r="AO822" s="188"/>
      <c r="AP822" s="188"/>
      <c r="AQ822" s="188"/>
      <c r="AR822" s="188"/>
      <c r="AS822" s="188"/>
      <c r="AT822" s="188"/>
      <c r="AU822" s="188"/>
      <c r="AV822" s="188"/>
      <c r="AW822" s="188"/>
      <c r="AX822" s="188"/>
      <c r="AY822" s="188"/>
      <c r="AZ822" s="188"/>
      <c r="BA822" s="188"/>
      <c r="BB822" s="188"/>
      <c r="BC822" s="188"/>
      <c r="BD822" s="188"/>
      <c r="BE822" s="188"/>
      <c r="BF822" s="188"/>
      <c r="BG822" s="188"/>
      <c r="BH822" s="188"/>
      <c r="BI822" s="188"/>
      <c r="BJ822" s="188"/>
      <c r="BK822" s="188"/>
      <c r="BL822" s="188"/>
      <c r="BM822" s="188"/>
      <c r="BN822" s="188"/>
      <c r="BO822" s="188"/>
      <c r="BP822" s="188"/>
      <c r="BQ822" s="188"/>
      <c r="BR822" s="188"/>
      <c r="BS822" s="188"/>
      <c r="BT822" s="188"/>
      <c r="BU822" s="188"/>
      <c r="BV822" s="188"/>
    </row>
    <row r="823" spans="1:74" s="189" customFormat="1" ht="51" x14ac:dyDescent="0.2">
      <c r="A823" s="205" t="s">
        <v>1551</v>
      </c>
      <c r="B823" s="206" t="s">
        <v>1552</v>
      </c>
      <c r="C823" s="118"/>
      <c r="D823" s="118">
        <v>2772946284</v>
      </c>
      <c r="E823" s="118"/>
      <c r="F823" s="118"/>
      <c r="G823" s="118"/>
      <c r="H823" s="118"/>
      <c r="I823" s="118"/>
      <c r="J823" s="118"/>
      <c r="K823" s="118"/>
      <c r="L823" s="118"/>
      <c r="M823" s="118"/>
      <c r="N823" s="118"/>
      <c r="O823" s="131">
        <f t="shared" si="332"/>
        <v>2772946284</v>
      </c>
      <c r="P823" s="188"/>
      <c r="Q823" s="188"/>
      <c r="R823" s="188"/>
      <c r="S823" s="188"/>
      <c r="T823" s="188"/>
      <c r="U823" s="188"/>
      <c r="V823" s="188"/>
      <c r="W823" s="188"/>
      <c r="X823" s="188"/>
      <c r="Y823" s="188"/>
      <c r="Z823" s="188"/>
      <c r="AA823" s="188"/>
      <c r="AB823" s="188"/>
      <c r="AC823" s="188"/>
      <c r="AD823" s="188"/>
      <c r="AE823" s="188"/>
      <c r="AF823" s="188"/>
      <c r="AG823" s="188"/>
      <c r="AH823" s="188"/>
      <c r="AI823" s="188"/>
      <c r="AJ823" s="188"/>
      <c r="AK823" s="188"/>
      <c r="AL823" s="188"/>
      <c r="AM823" s="188"/>
      <c r="AN823" s="188"/>
      <c r="AO823" s="188"/>
      <c r="AP823" s="188"/>
      <c r="AQ823" s="188"/>
      <c r="AR823" s="188"/>
      <c r="AS823" s="188"/>
      <c r="AT823" s="188"/>
      <c r="AU823" s="188"/>
      <c r="AV823" s="188"/>
      <c r="AW823" s="188"/>
      <c r="AX823" s="188"/>
      <c r="AY823" s="188"/>
      <c r="AZ823" s="188"/>
      <c r="BA823" s="188"/>
      <c r="BB823" s="188"/>
      <c r="BC823" s="188"/>
      <c r="BD823" s="188"/>
      <c r="BE823" s="188"/>
      <c r="BF823" s="188"/>
      <c r="BG823" s="188"/>
      <c r="BH823" s="188"/>
      <c r="BI823" s="188"/>
      <c r="BJ823" s="188"/>
      <c r="BK823" s="188"/>
      <c r="BL823" s="188"/>
      <c r="BM823" s="188"/>
      <c r="BN823" s="188"/>
      <c r="BO823" s="188"/>
      <c r="BP823" s="188"/>
      <c r="BQ823" s="188"/>
      <c r="BR823" s="188"/>
      <c r="BS823" s="188"/>
      <c r="BT823" s="188"/>
      <c r="BU823" s="188"/>
      <c r="BV823" s="188"/>
    </row>
    <row r="824" spans="1:74" s="189" customFormat="1" ht="51" x14ac:dyDescent="0.2">
      <c r="A824" s="205" t="s">
        <v>1553</v>
      </c>
      <c r="B824" s="206" t="s">
        <v>1554</v>
      </c>
      <c r="C824" s="118"/>
      <c r="D824" s="118">
        <v>3759018359</v>
      </c>
      <c r="E824" s="118"/>
      <c r="F824" s="118"/>
      <c r="G824" s="118"/>
      <c r="H824" s="118"/>
      <c r="I824" s="118"/>
      <c r="J824" s="118"/>
      <c r="K824" s="118"/>
      <c r="L824" s="118"/>
      <c r="M824" s="118"/>
      <c r="N824" s="118"/>
      <c r="O824" s="131">
        <f t="shared" si="332"/>
        <v>3759018359</v>
      </c>
      <c r="P824" s="188"/>
      <c r="Q824" s="188"/>
      <c r="R824" s="188"/>
      <c r="S824" s="188"/>
      <c r="T824" s="188"/>
      <c r="U824" s="188"/>
      <c r="V824" s="188"/>
      <c r="W824" s="188"/>
      <c r="X824" s="188"/>
      <c r="Y824" s="188"/>
      <c r="Z824" s="188"/>
      <c r="AA824" s="188"/>
      <c r="AB824" s="188"/>
      <c r="AC824" s="188"/>
      <c r="AD824" s="188"/>
      <c r="AE824" s="188"/>
      <c r="AF824" s="188"/>
      <c r="AG824" s="188"/>
      <c r="AH824" s="188"/>
      <c r="AI824" s="188"/>
      <c r="AJ824" s="188"/>
      <c r="AK824" s="188"/>
      <c r="AL824" s="188"/>
      <c r="AM824" s="188"/>
      <c r="AN824" s="188"/>
      <c r="AO824" s="188"/>
      <c r="AP824" s="188"/>
      <c r="AQ824" s="188"/>
      <c r="AR824" s="188"/>
      <c r="AS824" s="188"/>
      <c r="AT824" s="188"/>
      <c r="AU824" s="188"/>
      <c r="AV824" s="188"/>
      <c r="AW824" s="188"/>
      <c r="AX824" s="188"/>
      <c r="AY824" s="188"/>
      <c r="AZ824" s="188"/>
      <c r="BA824" s="188"/>
      <c r="BB824" s="188"/>
      <c r="BC824" s="188"/>
      <c r="BD824" s="188"/>
      <c r="BE824" s="188"/>
      <c r="BF824" s="188"/>
      <c r="BG824" s="188"/>
      <c r="BH824" s="188"/>
      <c r="BI824" s="188"/>
      <c r="BJ824" s="188"/>
      <c r="BK824" s="188"/>
      <c r="BL824" s="188"/>
      <c r="BM824" s="188"/>
      <c r="BN824" s="188"/>
      <c r="BO824" s="188"/>
      <c r="BP824" s="188"/>
      <c r="BQ824" s="188"/>
      <c r="BR824" s="188"/>
      <c r="BS824" s="188"/>
      <c r="BT824" s="188"/>
      <c r="BU824" s="188"/>
      <c r="BV824" s="188"/>
    </row>
    <row r="825" spans="1:74" s="189" customFormat="1" ht="38.25" x14ac:dyDescent="0.2">
      <c r="A825" s="205" t="s">
        <v>1555</v>
      </c>
      <c r="B825" s="206" t="s">
        <v>1556</v>
      </c>
      <c r="C825" s="118"/>
      <c r="D825" s="118">
        <v>1503607343</v>
      </c>
      <c r="E825" s="118"/>
      <c r="F825" s="118"/>
      <c r="G825" s="118"/>
      <c r="H825" s="118"/>
      <c r="I825" s="118"/>
      <c r="J825" s="118"/>
      <c r="K825" s="118"/>
      <c r="L825" s="118"/>
      <c r="M825" s="118"/>
      <c r="N825" s="118"/>
      <c r="O825" s="131">
        <f t="shared" si="332"/>
        <v>1503607343</v>
      </c>
      <c r="P825" s="188"/>
      <c r="Q825" s="188"/>
      <c r="R825" s="188"/>
      <c r="S825" s="188"/>
      <c r="T825" s="188"/>
      <c r="U825" s="188"/>
      <c r="V825" s="188"/>
      <c r="W825" s="188"/>
      <c r="X825" s="188"/>
      <c r="Y825" s="188"/>
      <c r="Z825" s="188"/>
      <c r="AA825" s="188"/>
      <c r="AB825" s="188"/>
      <c r="AC825" s="188"/>
      <c r="AD825" s="188"/>
      <c r="AE825" s="188"/>
      <c r="AF825" s="188"/>
      <c r="AG825" s="188"/>
      <c r="AH825" s="188"/>
      <c r="AI825" s="188"/>
      <c r="AJ825" s="188"/>
      <c r="AK825" s="188"/>
      <c r="AL825" s="188"/>
      <c r="AM825" s="188"/>
      <c r="AN825" s="188"/>
      <c r="AO825" s="188"/>
      <c r="AP825" s="188"/>
      <c r="AQ825" s="188"/>
      <c r="AR825" s="188"/>
      <c r="AS825" s="188"/>
      <c r="AT825" s="188"/>
      <c r="AU825" s="188"/>
      <c r="AV825" s="188"/>
      <c r="AW825" s="188"/>
      <c r="AX825" s="188"/>
      <c r="AY825" s="188"/>
      <c r="AZ825" s="188"/>
      <c r="BA825" s="188"/>
      <c r="BB825" s="188"/>
      <c r="BC825" s="188"/>
      <c r="BD825" s="188"/>
      <c r="BE825" s="188"/>
      <c r="BF825" s="188"/>
      <c r="BG825" s="188"/>
      <c r="BH825" s="188"/>
      <c r="BI825" s="188"/>
      <c r="BJ825" s="188"/>
      <c r="BK825" s="188"/>
      <c r="BL825" s="188"/>
      <c r="BM825" s="188"/>
      <c r="BN825" s="188"/>
      <c r="BO825" s="188"/>
      <c r="BP825" s="188"/>
      <c r="BQ825" s="188"/>
      <c r="BR825" s="188"/>
      <c r="BS825" s="188"/>
      <c r="BT825" s="188"/>
      <c r="BU825" s="188"/>
      <c r="BV825" s="188"/>
    </row>
    <row r="826" spans="1:74" s="189" customFormat="1" ht="51" x14ac:dyDescent="0.2">
      <c r="A826" s="205" t="s">
        <v>1557</v>
      </c>
      <c r="B826" s="206" t="s">
        <v>1558</v>
      </c>
      <c r="C826" s="118"/>
      <c r="D826" s="118">
        <v>3007214687</v>
      </c>
      <c r="E826" s="118"/>
      <c r="F826" s="118"/>
      <c r="G826" s="118"/>
      <c r="H826" s="118"/>
      <c r="I826" s="118"/>
      <c r="J826" s="118"/>
      <c r="K826" s="118"/>
      <c r="L826" s="118"/>
      <c r="M826" s="118"/>
      <c r="N826" s="118"/>
      <c r="O826" s="131">
        <f t="shared" si="332"/>
        <v>3007214687</v>
      </c>
      <c r="P826" s="188"/>
      <c r="Q826" s="188"/>
      <c r="R826" s="188"/>
      <c r="S826" s="188"/>
      <c r="T826" s="188"/>
      <c r="U826" s="188"/>
      <c r="V826" s="188"/>
      <c r="W826" s="188"/>
      <c r="X826" s="188"/>
      <c r="Y826" s="188"/>
      <c r="Z826" s="188"/>
      <c r="AA826" s="188"/>
      <c r="AB826" s="188"/>
      <c r="AC826" s="188"/>
      <c r="AD826" s="188"/>
      <c r="AE826" s="188"/>
      <c r="AF826" s="188"/>
      <c r="AG826" s="188"/>
      <c r="AH826" s="188"/>
      <c r="AI826" s="188"/>
      <c r="AJ826" s="188"/>
      <c r="AK826" s="188"/>
      <c r="AL826" s="188"/>
      <c r="AM826" s="188"/>
      <c r="AN826" s="188"/>
      <c r="AO826" s="188"/>
      <c r="AP826" s="188"/>
      <c r="AQ826" s="188"/>
      <c r="AR826" s="188"/>
      <c r="AS826" s="188"/>
      <c r="AT826" s="188"/>
      <c r="AU826" s="188"/>
      <c r="AV826" s="188"/>
      <c r="AW826" s="188"/>
      <c r="AX826" s="188"/>
      <c r="AY826" s="188"/>
      <c r="AZ826" s="188"/>
      <c r="BA826" s="188"/>
      <c r="BB826" s="188"/>
      <c r="BC826" s="188"/>
      <c r="BD826" s="188"/>
      <c r="BE826" s="188"/>
      <c r="BF826" s="188"/>
      <c r="BG826" s="188"/>
      <c r="BH826" s="188"/>
      <c r="BI826" s="188"/>
      <c r="BJ826" s="188"/>
      <c r="BK826" s="188"/>
      <c r="BL826" s="188"/>
      <c r="BM826" s="188"/>
      <c r="BN826" s="188"/>
      <c r="BO826" s="188"/>
      <c r="BP826" s="188"/>
      <c r="BQ826" s="188"/>
      <c r="BR826" s="188"/>
      <c r="BS826" s="188"/>
      <c r="BT826" s="188"/>
      <c r="BU826" s="188"/>
      <c r="BV826" s="188"/>
    </row>
    <row r="827" spans="1:74" s="189" customFormat="1" ht="38.25" x14ac:dyDescent="0.2">
      <c r="A827" s="205" t="s">
        <v>1559</v>
      </c>
      <c r="B827" s="206" t="s">
        <v>1560</v>
      </c>
      <c r="C827" s="118"/>
      <c r="D827" s="118">
        <v>2255411015</v>
      </c>
      <c r="E827" s="118"/>
      <c r="F827" s="118"/>
      <c r="G827" s="118"/>
      <c r="H827" s="118"/>
      <c r="I827" s="118"/>
      <c r="J827" s="118"/>
      <c r="K827" s="118"/>
      <c r="L827" s="118"/>
      <c r="M827" s="118"/>
      <c r="N827" s="118"/>
      <c r="O827" s="131">
        <f t="shared" si="332"/>
        <v>2255411015</v>
      </c>
      <c r="P827" s="188"/>
      <c r="Q827" s="188"/>
      <c r="R827" s="188"/>
      <c r="S827" s="188"/>
      <c r="T827" s="188"/>
      <c r="U827" s="188"/>
      <c r="V827" s="188"/>
      <c r="W827" s="188"/>
      <c r="X827" s="188"/>
      <c r="Y827" s="188"/>
      <c r="Z827" s="188"/>
      <c r="AA827" s="188"/>
      <c r="AB827" s="188"/>
      <c r="AC827" s="188"/>
      <c r="AD827" s="188"/>
      <c r="AE827" s="188"/>
      <c r="AF827" s="188"/>
      <c r="AG827" s="188"/>
      <c r="AH827" s="188"/>
      <c r="AI827" s="188"/>
      <c r="AJ827" s="188"/>
      <c r="AK827" s="188"/>
      <c r="AL827" s="188"/>
      <c r="AM827" s="188"/>
      <c r="AN827" s="188"/>
      <c r="AO827" s="188"/>
      <c r="AP827" s="188"/>
      <c r="AQ827" s="188"/>
      <c r="AR827" s="188"/>
      <c r="AS827" s="188"/>
      <c r="AT827" s="188"/>
      <c r="AU827" s="188"/>
      <c r="AV827" s="188"/>
      <c r="AW827" s="188"/>
      <c r="AX827" s="188"/>
      <c r="AY827" s="188"/>
      <c r="AZ827" s="188"/>
      <c r="BA827" s="188"/>
      <c r="BB827" s="188"/>
      <c r="BC827" s="188"/>
      <c r="BD827" s="188"/>
      <c r="BE827" s="188"/>
      <c r="BF827" s="188"/>
      <c r="BG827" s="188"/>
      <c r="BH827" s="188"/>
      <c r="BI827" s="188"/>
      <c r="BJ827" s="188"/>
      <c r="BK827" s="188"/>
      <c r="BL827" s="188"/>
      <c r="BM827" s="188"/>
      <c r="BN827" s="188"/>
      <c r="BO827" s="188"/>
      <c r="BP827" s="188"/>
      <c r="BQ827" s="188"/>
      <c r="BR827" s="188"/>
      <c r="BS827" s="188"/>
      <c r="BT827" s="188"/>
      <c r="BU827" s="188"/>
      <c r="BV827" s="188"/>
    </row>
    <row r="828" spans="1:74" s="189" customFormat="1" ht="38.25" x14ac:dyDescent="0.2">
      <c r="A828" s="205" t="s">
        <v>1561</v>
      </c>
      <c r="B828" s="206" t="s">
        <v>1562</v>
      </c>
      <c r="C828" s="118"/>
      <c r="D828" s="118">
        <v>3869233323</v>
      </c>
      <c r="E828" s="118"/>
      <c r="F828" s="118"/>
      <c r="G828" s="118"/>
      <c r="H828" s="118"/>
      <c r="I828" s="118"/>
      <c r="J828" s="118"/>
      <c r="K828" s="118"/>
      <c r="L828" s="118"/>
      <c r="M828" s="118"/>
      <c r="N828" s="118"/>
      <c r="O828" s="131">
        <f t="shared" si="332"/>
        <v>3869233323</v>
      </c>
      <c r="P828" s="188"/>
      <c r="Q828" s="188"/>
      <c r="R828" s="188"/>
      <c r="S828" s="188"/>
      <c r="T828" s="188"/>
      <c r="U828" s="188"/>
      <c r="V828" s="188"/>
      <c r="W828" s="188"/>
      <c r="X828" s="188"/>
      <c r="Y828" s="188"/>
      <c r="Z828" s="188"/>
      <c r="AA828" s="188"/>
      <c r="AB828" s="188"/>
      <c r="AC828" s="188"/>
      <c r="AD828" s="188"/>
      <c r="AE828" s="188"/>
      <c r="AF828" s="188"/>
      <c r="AG828" s="188"/>
      <c r="AH828" s="188"/>
      <c r="AI828" s="188"/>
      <c r="AJ828" s="188"/>
      <c r="AK828" s="188"/>
      <c r="AL828" s="188"/>
      <c r="AM828" s="188"/>
      <c r="AN828" s="188"/>
      <c r="AO828" s="188"/>
      <c r="AP828" s="188"/>
      <c r="AQ828" s="188"/>
      <c r="AR828" s="188"/>
      <c r="AS828" s="188"/>
      <c r="AT828" s="188"/>
      <c r="AU828" s="188"/>
      <c r="AV828" s="188"/>
      <c r="AW828" s="188"/>
      <c r="AX828" s="188"/>
      <c r="AY828" s="188"/>
      <c r="AZ828" s="188"/>
      <c r="BA828" s="188"/>
      <c r="BB828" s="188"/>
      <c r="BC828" s="188"/>
      <c r="BD828" s="188"/>
      <c r="BE828" s="188"/>
      <c r="BF828" s="188"/>
      <c r="BG828" s="188"/>
      <c r="BH828" s="188"/>
      <c r="BI828" s="188"/>
      <c r="BJ828" s="188"/>
      <c r="BK828" s="188"/>
      <c r="BL828" s="188"/>
      <c r="BM828" s="188"/>
      <c r="BN828" s="188"/>
      <c r="BO828" s="188"/>
      <c r="BP828" s="188"/>
      <c r="BQ828" s="188"/>
      <c r="BR828" s="188"/>
      <c r="BS828" s="188"/>
      <c r="BT828" s="188"/>
      <c r="BU828" s="188"/>
      <c r="BV828" s="188"/>
    </row>
    <row r="829" spans="1:74" s="189" customFormat="1" ht="38.25" x14ac:dyDescent="0.2">
      <c r="A829" s="205" t="s">
        <v>1563</v>
      </c>
      <c r="B829" s="206" t="s">
        <v>1564</v>
      </c>
      <c r="C829" s="118"/>
      <c r="D829" s="118">
        <v>15000000000</v>
      </c>
      <c r="E829" s="118"/>
      <c r="F829" s="118"/>
      <c r="G829" s="118"/>
      <c r="H829" s="118"/>
      <c r="I829" s="118"/>
      <c r="J829" s="118"/>
      <c r="K829" s="118"/>
      <c r="L829" s="118"/>
      <c r="M829" s="118"/>
      <c r="N829" s="118"/>
      <c r="O829" s="131">
        <f t="shared" si="332"/>
        <v>15000000000</v>
      </c>
      <c r="P829" s="188"/>
      <c r="Q829" s="188"/>
      <c r="R829" s="188"/>
      <c r="S829" s="188"/>
      <c r="T829" s="188"/>
      <c r="U829" s="188"/>
      <c r="V829" s="188"/>
      <c r="W829" s="188"/>
      <c r="X829" s="188"/>
      <c r="Y829" s="188"/>
      <c r="Z829" s="188"/>
      <c r="AA829" s="188"/>
      <c r="AB829" s="188"/>
      <c r="AC829" s="188"/>
      <c r="AD829" s="188"/>
      <c r="AE829" s="188"/>
      <c r="AF829" s="188"/>
      <c r="AG829" s="188"/>
      <c r="AH829" s="188"/>
      <c r="AI829" s="188"/>
      <c r="AJ829" s="188"/>
      <c r="AK829" s="188"/>
      <c r="AL829" s="188"/>
      <c r="AM829" s="188"/>
      <c r="AN829" s="188"/>
      <c r="AO829" s="188"/>
      <c r="AP829" s="188"/>
      <c r="AQ829" s="188"/>
      <c r="AR829" s="188"/>
      <c r="AS829" s="188"/>
      <c r="AT829" s="188"/>
      <c r="AU829" s="188"/>
      <c r="AV829" s="188"/>
      <c r="AW829" s="188"/>
      <c r="AX829" s="188"/>
      <c r="AY829" s="188"/>
      <c r="AZ829" s="188"/>
      <c r="BA829" s="188"/>
      <c r="BB829" s="188"/>
      <c r="BC829" s="188"/>
      <c r="BD829" s="188"/>
      <c r="BE829" s="188"/>
      <c r="BF829" s="188"/>
      <c r="BG829" s="188"/>
      <c r="BH829" s="188"/>
      <c r="BI829" s="188"/>
      <c r="BJ829" s="188"/>
      <c r="BK829" s="188"/>
      <c r="BL829" s="188"/>
      <c r="BM829" s="188"/>
      <c r="BN829" s="188"/>
      <c r="BO829" s="188"/>
      <c r="BP829" s="188"/>
      <c r="BQ829" s="188"/>
      <c r="BR829" s="188"/>
      <c r="BS829" s="188"/>
      <c r="BT829" s="188"/>
      <c r="BU829" s="188"/>
      <c r="BV829" s="188"/>
    </row>
    <row r="830" spans="1:74" s="189" customFormat="1" ht="38.25" x14ac:dyDescent="0.2">
      <c r="A830" s="205" t="s">
        <v>1565</v>
      </c>
      <c r="B830" s="206" t="s">
        <v>1566</v>
      </c>
      <c r="C830" s="118"/>
      <c r="D830" s="118">
        <v>79704173.879999995</v>
      </c>
      <c r="E830" s="118"/>
      <c r="F830" s="118"/>
      <c r="G830" s="118"/>
      <c r="H830" s="118"/>
      <c r="I830" s="118"/>
      <c r="J830" s="118"/>
      <c r="K830" s="118"/>
      <c r="L830" s="118"/>
      <c r="M830" s="118"/>
      <c r="N830" s="118"/>
      <c r="O830" s="131">
        <f t="shared" si="332"/>
        <v>79704173.879999995</v>
      </c>
      <c r="P830" s="188"/>
      <c r="Q830" s="188"/>
      <c r="R830" s="188"/>
      <c r="S830" s="188"/>
      <c r="T830" s="188"/>
      <c r="U830" s="188"/>
      <c r="V830" s="188"/>
      <c r="W830" s="188"/>
      <c r="X830" s="188"/>
      <c r="Y830" s="188"/>
      <c r="Z830" s="188"/>
      <c r="AA830" s="188"/>
      <c r="AB830" s="188"/>
      <c r="AC830" s="188"/>
      <c r="AD830" s="188"/>
      <c r="AE830" s="188"/>
      <c r="AF830" s="188"/>
      <c r="AG830" s="188"/>
      <c r="AH830" s="188"/>
      <c r="AI830" s="188"/>
      <c r="AJ830" s="188"/>
      <c r="AK830" s="188"/>
      <c r="AL830" s="188"/>
      <c r="AM830" s="188"/>
      <c r="AN830" s="188"/>
      <c r="AO830" s="188"/>
      <c r="AP830" s="188"/>
      <c r="AQ830" s="188"/>
      <c r="AR830" s="188"/>
      <c r="AS830" s="188"/>
      <c r="AT830" s="188"/>
      <c r="AU830" s="188"/>
      <c r="AV830" s="188"/>
      <c r="AW830" s="188"/>
      <c r="AX830" s="188"/>
      <c r="AY830" s="188"/>
      <c r="AZ830" s="188"/>
      <c r="BA830" s="188"/>
      <c r="BB830" s="188"/>
      <c r="BC830" s="188"/>
      <c r="BD830" s="188"/>
      <c r="BE830" s="188"/>
      <c r="BF830" s="188"/>
      <c r="BG830" s="188"/>
      <c r="BH830" s="188"/>
      <c r="BI830" s="188"/>
      <c r="BJ830" s="188"/>
      <c r="BK830" s="188"/>
      <c r="BL830" s="188"/>
      <c r="BM830" s="188"/>
      <c r="BN830" s="188"/>
      <c r="BO830" s="188"/>
      <c r="BP830" s="188"/>
      <c r="BQ830" s="188"/>
      <c r="BR830" s="188"/>
      <c r="BS830" s="188"/>
      <c r="BT830" s="188"/>
      <c r="BU830" s="188"/>
      <c r="BV830" s="188"/>
    </row>
    <row r="831" spans="1:74" s="189" customFormat="1" ht="38.25" x14ac:dyDescent="0.2">
      <c r="A831" s="205" t="s">
        <v>1995</v>
      </c>
      <c r="B831" s="206" t="s">
        <v>1996</v>
      </c>
      <c r="C831" s="118"/>
      <c r="D831" s="118"/>
      <c r="E831" s="118"/>
      <c r="F831" s="118">
        <v>268399797</v>
      </c>
      <c r="G831" s="118"/>
      <c r="H831" s="118"/>
      <c r="I831" s="118"/>
      <c r="J831" s="118"/>
      <c r="K831" s="118"/>
      <c r="L831" s="118"/>
      <c r="M831" s="118"/>
      <c r="N831" s="118"/>
      <c r="O831" s="131">
        <f t="shared" si="332"/>
        <v>268399797</v>
      </c>
      <c r="P831" s="188"/>
      <c r="Q831" s="188"/>
      <c r="R831" s="188"/>
      <c r="S831" s="188"/>
      <c r="T831" s="188"/>
      <c r="U831" s="188"/>
      <c r="V831" s="188"/>
      <c r="W831" s="188"/>
      <c r="X831" s="188"/>
      <c r="Y831" s="188"/>
      <c r="Z831" s="188"/>
      <c r="AA831" s="188"/>
      <c r="AB831" s="188"/>
      <c r="AC831" s="188"/>
      <c r="AD831" s="188"/>
      <c r="AE831" s="188"/>
      <c r="AF831" s="188"/>
      <c r="AG831" s="188"/>
      <c r="AH831" s="188"/>
      <c r="AI831" s="188"/>
      <c r="AJ831" s="188"/>
      <c r="AK831" s="188"/>
      <c r="AL831" s="188"/>
      <c r="AM831" s="188"/>
      <c r="AN831" s="188"/>
      <c r="AO831" s="188"/>
      <c r="AP831" s="188"/>
      <c r="AQ831" s="188"/>
      <c r="AR831" s="188"/>
      <c r="AS831" s="188"/>
      <c r="AT831" s="188"/>
      <c r="AU831" s="188"/>
      <c r="AV831" s="188"/>
      <c r="AW831" s="188"/>
      <c r="AX831" s="188"/>
      <c r="AY831" s="188"/>
      <c r="AZ831" s="188"/>
      <c r="BA831" s="188"/>
      <c r="BB831" s="188"/>
      <c r="BC831" s="188"/>
      <c r="BD831" s="188"/>
      <c r="BE831" s="188"/>
      <c r="BF831" s="188"/>
      <c r="BG831" s="188"/>
      <c r="BH831" s="188"/>
      <c r="BI831" s="188"/>
      <c r="BJ831" s="188"/>
      <c r="BK831" s="188"/>
      <c r="BL831" s="188"/>
      <c r="BM831" s="188"/>
      <c r="BN831" s="188"/>
      <c r="BO831" s="188"/>
      <c r="BP831" s="188"/>
      <c r="BQ831" s="188"/>
      <c r="BR831" s="188"/>
      <c r="BS831" s="188"/>
      <c r="BT831" s="188"/>
      <c r="BU831" s="188"/>
      <c r="BV831" s="188"/>
    </row>
    <row r="832" spans="1:74" s="189" customFormat="1" ht="38.25" x14ac:dyDescent="0.2">
      <c r="A832" s="205" t="s">
        <v>1997</v>
      </c>
      <c r="B832" s="206" t="s">
        <v>1998</v>
      </c>
      <c r="C832" s="118"/>
      <c r="D832" s="118"/>
      <c r="E832" s="118"/>
      <c r="F832" s="118">
        <v>1000000000</v>
      </c>
      <c r="G832" s="118"/>
      <c r="H832" s="118"/>
      <c r="I832" s="118"/>
      <c r="J832" s="118"/>
      <c r="K832" s="118"/>
      <c r="L832" s="118"/>
      <c r="M832" s="118"/>
      <c r="N832" s="118"/>
      <c r="O832" s="131">
        <f t="shared" si="332"/>
        <v>1000000000</v>
      </c>
      <c r="P832" s="188"/>
      <c r="Q832" s="188"/>
      <c r="R832" s="188"/>
      <c r="S832" s="188"/>
      <c r="T832" s="188"/>
      <c r="U832" s="188"/>
      <c r="V832" s="188"/>
      <c r="W832" s="188"/>
      <c r="X832" s="188"/>
      <c r="Y832" s="188"/>
      <c r="Z832" s="188"/>
      <c r="AA832" s="188"/>
      <c r="AB832" s="188"/>
      <c r="AC832" s="188"/>
      <c r="AD832" s="188"/>
      <c r="AE832" s="188"/>
      <c r="AF832" s="188"/>
      <c r="AG832" s="188"/>
      <c r="AH832" s="188"/>
      <c r="AI832" s="188"/>
      <c r="AJ832" s="188"/>
      <c r="AK832" s="188"/>
      <c r="AL832" s="188"/>
      <c r="AM832" s="188"/>
      <c r="AN832" s="188"/>
      <c r="AO832" s="188"/>
      <c r="AP832" s="188"/>
      <c r="AQ832" s="188"/>
      <c r="AR832" s="188"/>
      <c r="AS832" s="188"/>
      <c r="AT832" s="188"/>
      <c r="AU832" s="188"/>
      <c r="AV832" s="188"/>
      <c r="AW832" s="188"/>
      <c r="AX832" s="188"/>
      <c r="AY832" s="188"/>
      <c r="AZ832" s="188"/>
      <c r="BA832" s="188"/>
      <c r="BB832" s="188"/>
      <c r="BC832" s="188"/>
      <c r="BD832" s="188"/>
      <c r="BE832" s="188"/>
      <c r="BF832" s="188"/>
      <c r="BG832" s="188"/>
      <c r="BH832" s="188"/>
      <c r="BI832" s="188"/>
      <c r="BJ832" s="188"/>
      <c r="BK832" s="188"/>
      <c r="BL832" s="188"/>
      <c r="BM832" s="188"/>
      <c r="BN832" s="188"/>
      <c r="BO832" s="188"/>
      <c r="BP832" s="188"/>
      <c r="BQ832" s="188"/>
      <c r="BR832" s="188"/>
      <c r="BS832" s="188"/>
      <c r="BT832" s="188"/>
      <c r="BU832" s="188"/>
      <c r="BV832" s="188"/>
    </row>
    <row r="833" spans="1:74" s="189" customFormat="1" ht="38.25" x14ac:dyDescent="0.2">
      <c r="A833" s="205" t="s">
        <v>1999</v>
      </c>
      <c r="B833" s="206" t="s">
        <v>2000</v>
      </c>
      <c r="C833" s="118"/>
      <c r="D833" s="118"/>
      <c r="E833" s="118"/>
      <c r="F833" s="118">
        <v>107000000</v>
      </c>
      <c r="G833" s="118"/>
      <c r="H833" s="118"/>
      <c r="I833" s="118"/>
      <c r="J833" s="118"/>
      <c r="K833" s="118"/>
      <c r="L833" s="118"/>
      <c r="M833" s="118"/>
      <c r="N833" s="118"/>
      <c r="O833" s="131">
        <f t="shared" si="332"/>
        <v>107000000</v>
      </c>
      <c r="P833" s="188"/>
      <c r="Q833" s="188"/>
      <c r="R833" s="188"/>
      <c r="S833" s="188"/>
      <c r="T833" s="188"/>
      <c r="U833" s="188"/>
      <c r="V833" s="188"/>
      <c r="W833" s="188"/>
      <c r="X833" s="188"/>
      <c r="Y833" s="188"/>
      <c r="Z833" s="188"/>
      <c r="AA833" s="188"/>
      <c r="AB833" s="188"/>
      <c r="AC833" s="188"/>
      <c r="AD833" s="188"/>
      <c r="AE833" s="188"/>
      <c r="AF833" s="188"/>
      <c r="AG833" s="188"/>
      <c r="AH833" s="188"/>
      <c r="AI833" s="188"/>
      <c r="AJ833" s="188"/>
      <c r="AK833" s="188"/>
      <c r="AL833" s="188"/>
      <c r="AM833" s="188"/>
      <c r="AN833" s="188"/>
      <c r="AO833" s="188"/>
      <c r="AP833" s="188"/>
      <c r="AQ833" s="188"/>
      <c r="AR833" s="188"/>
      <c r="AS833" s="188"/>
      <c r="AT833" s="188"/>
      <c r="AU833" s="188"/>
      <c r="AV833" s="188"/>
      <c r="AW833" s="188"/>
      <c r="AX833" s="188"/>
      <c r="AY833" s="188"/>
      <c r="AZ833" s="188"/>
      <c r="BA833" s="188"/>
      <c r="BB833" s="188"/>
      <c r="BC833" s="188"/>
      <c r="BD833" s="188"/>
      <c r="BE833" s="188"/>
      <c r="BF833" s="188"/>
      <c r="BG833" s="188"/>
      <c r="BH833" s="188"/>
      <c r="BI833" s="188"/>
      <c r="BJ833" s="188"/>
      <c r="BK833" s="188"/>
      <c r="BL833" s="188"/>
      <c r="BM833" s="188"/>
      <c r="BN833" s="188"/>
      <c r="BO833" s="188"/>
      <c r="BP833" s="188"/>
      <c r="BQ833" s="188"/>
      <c r="BR833" s="188"/>
      <c r="BS833" s="188"/>
      <c r="BT833" s="188"/>
      <c r="BU833" s="188"/>
      <c r="BV833" s="188"/>
    </row>
    <row r="834" spans="1:74" s="189" customFormat="1" ht="38.25" x14ac:dyDescent="0.2">
      <c r="A834" s="205" t="s">
        <v>2001</v>
      </c>
      <c r="B834" s="206" t="s">
        <v>2002</v>
      </c>
      <c r="C834" s="118"/>
      <c r="D834" s="118"/>
      <c r="E834" s="118"/>
      <c r="F834" s="118">
        <v>904400</v>
      </c>
      <c r="G834" s="118"/>
      <c r="H834" s="118"/>
      <c r="I834" s="118"/>
      <c r="J834" s="118"/>
      <c r="K834" s="118"/>
      <c r="L834" s="118"/>
      <c r="M834" s="118"/>
      <c r="N834" s="118"/>
      <c r="O834" s="131">
        <f t="shared" si="332"/>
        <v>904400</v>
      </c>
      <c r="P834" s="188"/>
      <c r="Q834" s="188"/>
      <c r="R834" s="188"/>
      <c r="S834" s="188"/>
      <c r="T834" s="188"/>
      <c r="U834" s="188"/>
      <c r="V834" s="188"/>
      <c r="W834" s="188"/>
      <c r="X834" s="188"/>
      <c r="Y834" s="188"/>
      <c r="Z834" s="188"/>
      <c r="AA834" s="188"/>
      <c r="AB834" s="188"/>
      <c r="AC834" s="188"/>
      <c r="AD834" s="188"/>
      <c r="AE834" s="188"/>
      <c r="AF834" s="188"/>
      <c r="AG834" s="188"/>
      <c r="AH834" s="188"/>
      <c r="AI834" s="188"/>
      <c r="AJ834" s="188"/>
      <c r="AK834" s="188"/>
      <c r="AL834" s="188"/>
      <c r="AM834" s="188"/>
      <c r="AN834" s="188"/>
      <c r="AO834" s="188"/>
      <c r="AP834" s="188"/>
      <c r="AQ834" s="188"/>
      <c r="AR834" s="188"/>
      <c r="AS834" s="188"/>
      <c r="AT834" s="188"/>
      <c r="AU834" s="188"/>
      <c r="AV834" s="188"/>
      <c r="AW834" s="188"/>
      <c r="AX834" s="188"/>
      <c r="AY834" s="188"/>
      <c r="AZ834" s="188"/>
      <c r="BA834" s="188"/>
      <c r="BB834" s="188"/>
      <c r="BC834" s="188"/>
      <c r="BD834" s="188"/>
      <c r="BE834" s="188"/>
      <c r="BF834" s="188"/>
      <c r="BG834" s="188"/>
      <c r="BH834" s="188"/>
      <c r="BI834" s="188"/>
      <c r="BJ834" s="188"/>
      <c r="BK834" s="188"/>
      <c r="BL834" s="188"/>
      <c r="BM834" s="188"/>
      <c r="BN834" s="188"/>
      <c r="BO834" s="188"/>
      <c r="BP834" s="188"/>
      <c r="BQ834" s="188"/>
      <c r="BR834" s="188"/>
      <c r="BS834" s="188"/>
      <c r="BT834" s="188"/>
      <c r="BU834" s="188"/>
      <c r="BV834" s="188"/>
    </row>
    <row r="835" spans="1:74" s="189" customFormat="1" ht="25.5" x14ac:dyDescent="0.2">
      <c r="A835" s="205" t="s">
        <v>2003</v>
      </c>
      <c r="B835" s="206" t="s">
        <v>2004</v>
      </c>
      <c r="C835" s="118"/>
      <c r="D835" s="118"/>
      <c r="E835" s="118"/>
      <c r="F835" s="118">
        <v>1450410.2</v>
      </c>
      <c r="G835" s="118"/>
      <c r="H835" s="118"/>
      <c r="I835" s="118"/>
      <c r="J835" s="118"/>
      <c r="K835" s="118"/>
      <c r="L835" s="118"/>
      <c r="M835" s="118"/>
      <c r="N835" s="118"/>
      <c r="O835" s="131">
        <f t="shared" si="332"/>
        <v>1450410.2</v>
      </c>
      <c r="P835" s="188"/>
      <c r="Q835" s="188"/>
      <c r="R835" s="188"/>
      <c r="S835" s="188"/>
      <c r="T835" s="188"/>
      <c r="U835" s="188"/>
      <c r="V835" s="188"/>
      <c r="W835" s="188"/>
      <c r="X835" s="188"/>
      <c r="Y835" s="188"/>
      <c r="Z835" s="188"/>
      <c r="AA835" s="188"/>
      <c r="AB835" s="188"/>
      <c r="AC835" s="188"/>
      <c r="AD835" s="188"/>
      <c r="AE835" s="188"/>
      <c r="AF835" s="188"/>
      <c r="AG835" s="188"/>
      <c r="AH835" s="188"/>
      <c r="AI835" s="188"/>
      <c r="AJ835" s="188"/>
      <c r="AK835" s="188"/>
      <c r="AL835" s="188"/>
      <c r="AM835" s="188"/>
      <c r="AN835" s="188"/>
      <c r="AO835" s="188"/>
      <c r="AP835" s="188"/>
      <c r="AQ835" s="188"/>
      <c r="AR835" s="188"/>
      <c r="AS835" s="188"/>
      <c r="AT835" s="188"/>
      <c r="AU835" s="188"/>
      <c r="AV835" s="188"/>
      <c r="AW835" s="188"/>
      <c r="AX835" s="188"/>
      <c r="AY835" s="188"/>
      <c r="AZ835" s="188"/>
      <c r="BA835" s="188"/>
      <c r="BB835" s="188"/>
      <c r="BC835" s="188"/>
      <c r="BD835" s="188"/>
      <c r="BE835" s="188"/>
      <c r="BF835" s="188"/>
      <c r="BG835" s="188"/>
      <c r="BH835" s="188"/>
      <c r="BI835" s="188"/>
      <c r="BJ835" s="188"/>
      <c r="BK835" s="188"/>
      <c r="BL835" s="188"/>
      <c r="BM835" s="188"/>
      <c r="BN835" s="188"/>
      <c r="BO835" s="188"/>
      <c r="BP835" s="188"/>
      <c r="BQ835" s="188"/>
      <c r="BR835" s="188"/>
      <c r="BS835" s="188"/>
      <c r="BT835" s="188"/>
      <c r="BU835" s="188"/>
      <c r="BV835" s="188"/>
    </row>
    <row r="836" spans="1:74" s="189" customFormat="1" ht="25.5" x14ac:dyDescent="0.2">
      <c r="A836" s="205" t="s">
        <v>2005</v>
      </c>
      <c r="B836" s="206" t="s">
        <v>2006</v>
      </c>
      <c r="C836" s="118"/>
      <c r="D836" s="118"/>
      <c r="E836" s="118"/>
      <c r="F836" s="118">
        <v>57681818</v>
      </c>
      <c r="G836" s="118"/>
      <c r="H836" s="118"/>
      <c r="I836" s="118"/>
      <c r="J836" s="118"/>
      <c r="K836" s="118"/>
      <c r="L836" s="118"/>
      <c r="M836" s="118"/>
      <c r="N836" s="118"/>
      <c r="O836" s="131">
        <f t="shared" si="332"/>
        <v>57681818</v>
      </c>
      <c r="P836" s="188"/>
      <c r="Q836" s="188"/>
      <c r="R836" s="188"/>
      <c r="S836" s="188"/>
      <c r="T836" s="188"/>
      <c r="U836" s="188"/>
      <c r="V836" s="188"/>
      <c r="W836" s="188"/>
      <c r="X836" s="188"/>
      <c r="Y836" s="188"/>
      <c r="Z836" s="188"/>
      <c r="AA836" s="188"/>
      <c r="AB836" s="188"/>
      <c r="AC836" s="188"/>
      <c r="AD836" s="188"/>
      <c r="AE836" s="188"/>
      <c r="AF836" s="188"/>
      <c r="AG836" s="188"/>
      <c r="AH836" s="188"/>
      <c r="AI836" s="188"/>
      <c r="AJ836" s="188"/>
      <c r="AK836" s="188"/>
      <c r="AL836" s="188"/>
      <c r="AM836" s="188"/>
      <c r="AN836" s="188"/>
      <c r="AO836" s="188"/>
      <c r="AP836" s="188"/>
      <c r="AQ836" s="188"/>
      <c r="AR836" s="188"/>
      <c r="AS836" s="188"/>
      <c r="AT836" s="188"/>
      <c r="AU836" s="188"/>
      <c r="AV836" s="188"/>
      <c r="AW836" s="188"/>
      <c r="AX836" s="188"/>
      <c r="AY836" s="188"/>
      <c r="AZ836" s="188"/>
      <c r="BA836" s="188"/>
      <c r="BB836" s="188"/>
      <c r="BC836" s="188"/>
      <c r="BD836" s="188"/>
      <c r="BE836" s="188"/>
      <c r="BF836" s="188"/>
      <c r="BG836" s="188"/>
      <c r="BH836" s="188"/>
      <c r="BI836" s="188"/>
      <c r="BJ836" s="188"/>
      <c r="BK836" s="188"/>
      <c r="BL836" s="188"/>
      <c r="BM836" s="188"/>
      <c r="BN836" s="188"/>
      <c r="BO836" s="188"/>
      <c r="BP836" s="188"/>
      <c r="BQ836" s="188"/>
      <c r="BR836" s="188"/>
      <c r="BS836" s="188"/>
      <c r="BT836" s="188"/>
      <c r="BU836" s="188"/>
      <c r="BV836" s="188"/>
    </row>
    <row r="837" spans="1:74" s="189" customFormat="1" ht="25.5" x14ac:dyDescent="0.2">
      <c r="A837" s="205" t="s">
        <v>2007</v>
      </c>
      <c r="B837" s="206" t="s">
        <v>2008</v>
      </c>
      <c r="C837" s="118"/>
      <c r="D837" s="118"/>
      <c r="E837" s="118"/>
      <c r="F837" s="118">
        <v>30448635</v>
      </c>
      <c r="G837" s="118"/>
      <c r="H837" s="118"/>
      <c r="I837" s="118"/>
      <c r="J837" s="118"/>
      <c r="K837" s="118"/>
      <c r="L837" s="118"/>
      <c r="M837" s="118"/>
      <c r="N837" s="118"/>
      <c r="O837" s="131">
        <f t="shared" si="332"/>
        <v>30448635</v>
      </c>
      <c r="P837" s="188"/>
      <c r="Q837" s="188"/>
      <c r="R837" s="188"/>
      <c r="S837" s="188"/>
      <c r="T837" s="188"/>
      <c r="U837" s="188"/>
      <c r="V837" s="188"/>
      <c r="W837" s="188"/>
      <c r="X837" s="188"/>
      <c r="Y837" s="188"/>
      <c r="Z837" s="188"/>
      <c r="AA837" s="188"/>
      <c r="AB837" s="188"/>
      <c r="AC837" s="188"/>
      <c r="AD837" s="188"/>
      <c r="AE837" s="188"/>
      <c r="AF837" s="188"/>
      <c r="AG837" s="188"/>
      <c r="AH837" s="188"/>
      <c r="AI837" s="188"/>
      <c r="AJ837" s="188"/>
      <c r="AK837" s="188"/>
      <c r="AL837" s="188"/>
      <c r="AM837" s="188"/>
      <c r="AN837" s="188"/>
      <c r="AO837" s="188"/>
      <c r="AP837" s="188"/>
      <c r="AQ837" s="188"/>
      <c r="AR837" s="188"/>
      <c r="AS837" s="188"/>
      <c r="AT837" s="188"/>
      <c r="AU837" s="188"/>
      <c r="AV837" s="188"/>
      <c r="AW837" s="188"/>
      <c r="AX837" s="188"/>
      <c r="AY837" s="188"/>
      <c r="AZ837" s="188"/>
      <c r="BA837" s="188"/>
      <c r="BB837" s="188"/>
      <c r="BC837" s="188"/>
      <c r="BD837" s="188"/>
      <c r="BE837" s="188"/>
      <c r="BF837" s="188"/>
      <c r="BG837" s="188"/>
      <c r="BH837" s="188"/>
      <c r="BI837" s="188"/>
      <c r="BJ837" s="188"/>
      <c r="BK837" s="188"/>
      <c r="BL837" s="188"/>
      <c r="BM837" s="188"/>
      <c r="BN837" s="188"/>
      <c r="BO837" s="188"/>
      <c r="BP837" s="188"/>
      <c r="BQ837" s="188"/>
      <c r="BR837" s="188"/>
      <c r="BS837" s="188"/>
      <c r="BT837" s="188"/>
      <c r="BU837" s="188"/>
      <c r="BV837" s="188"/>
    </row>
    <row r="838" spans="1:74" s="189" customFormat="1" ht="51" x14ac:dyDescent="0.2">
      <c r="A838" s="205" t="s">
        <v>2009</v>
      </c>
      <c r="B838" s="206" t="s">
        <v>2010</v>
      </c>
      <c r="C838" s="118"/>
      <c r="D838" s="118"/>
      <c r="E838" s="118"/>
      <c r="F838" s="118">
        <v>1500000000</v>
      </c>
      <c r="G838" s="118"/>
      <c r="H838" s="118"/>
      <c r="I838" s="118"/>
      <c r="J838" s="118"/>
      <c r="K838" s="118"/>
      <c r="L838" s="118"/>
      <c r="M838" s="118"/>
      <c r="N838" s="118"/>
      <c r="O838" s="131">
        <f t="shared" si="332"/>
        <v>1500000000</v>
      </c>
      <c r="P838" s="188"/>
      <c r="Q838" s="188"/>
      <c r="R838" s="188"/>
      <c r="S838" s="188"/>
      <c r="T838" s="188"/>
      <c r="U838" s="188"/>
      <c r="V838" s="188"/>
      <c r="W838" s="188"/>
      <c r="X838" s="188"/>
      <c r="Y838" s="188"/>
      <c r="Z838" s="188"/>
      <c r="AA838" s="188"/>
      <c r="AB838" s="188"/>
      <c r="AC838" s="188"/>
      <c r="AD838" s="188"/>
      <c r="AE838" s="188"/>
      <c r="AF838" s="188"/>
      <c r="AG838" s="188"/>
      <c r="AH838" s="188"/>
      <c r="AI838" s="188"/>
      <c r="AJ838" s="188"/>
      <c r="AK838" s="188"/>
      <c r="AL838" s="188"/>
      <c r="AM838" s="188"/>
      <c r="AN838" s="188"/>
      <c r="AO838" s="188"/>
      <c r="AP838" s="188"/>
      <c r="AQ838" s="188"/>
      <c r="AR838" s="188"/>
      <c r="AS838" s="188"/>
      <c r="AT838" s="188"/>
      <c r="AU838" s="188"/>
      <c r="AV838" s="188"/>
      <c r="AW838" s="188"/>
      <c r="AX838" s="188"/>
      <c r="AY838" s="188"/>
      <c r="AZ838" s="188"/>
      <c r="BA838" s="188"/>
      <c r="BB838" s="188"/>
      <c r="BC838" s="188"/>
      <c r="BD838" s="188"/>
      <c r="BE838" s="188"/>
      <c r="BF838" s="188"/>
      <c r="BG838" s="188"/>
      <c r="BH838" s="188"/>
      <c r="BI838" s="188"/>
      <c r="BJ838" s="188"/>
      <c r="BK838" s="188"/>
      <c r="BL838" s="188"/>
      <c r="BM838" s="188"/>
      <c r="BN838" s="188"/>
      <c r="BO838" s="188"/>
      <c r="BP838" s="188"/>
      <c r="BQ838" s="188"/>
      <c r="BR838" s="188"/>
      <c r="BS838" s="188"/>
      <c r="BT838" s="188"/>
      <c r="BU838" s="188"/>
      <c r="BV838" s="188"/>
    </row>
    <row r="839" spans="1:74" s="189" customFormat="1" ht="25.5" x14ac:dyDescent="0.2">
      <c r="A839" s="205" t="s">
        <v>2011</v>
      </c>
      <c r="B839" s="206" t="s">
        <v>2012</v>
      </c>
      <c r="C839" s="118"/>
      <c r="D839" s="118"/>
      <c r="E839" s="118"/>
      <c r="F839" s="118">
        <v>721656438.60000002</v>
      </c>
      <c r="G839" s="118"/>
      <c r="H839" s="118"/>
      <c r="I839" s="118"/>
      <c r="J839" s="118"/>
      <c r="K839" s="118"/>
      <c r="L839" s="118"/>
      <c r="M839" s="118"/>
      <c r="N839" s="118"/>
      <c r="O839" s="131">
        <f t="shared" si="332"/>
        <v>721656438.60000002</v>
      </c>
      <c r="P839" s="188"/>
      <c r="Q839" s="188"/>
      <c r="R839" s="188"/>
      <c r="S839" s="188"/>
      <c r="T839" s="188"/>
      <c r="U839" s="188"/>
      <c r="V839" s="188"/>
      <c r="W839" s="188"/>
      <c r="X839" s="188"/>
      <c r="Y839" s="188"/>
      <c r="Z839" s="188"/>
      <c r="AA839" s="188"/>
      <c r="AB839" s="188"/>
      <c r="AC839" s="188"/>
      <c r="AD839" s="188"/>
      <c r="AE839" s="188"/>
      <c r="AF839" s="188"/>
      <c r="AG839" s="188"/>
      <c r="AH839" s="188"/>
      <c r="AI839" s="188"/>
      <c r="AJ839" s="188"/>
      <c r="AK839" s="188"/>
      <c r="AL839" s="188"/>
      <c r="AM839" s="188"/>
      <c r="AN839" s="188"/>
      <c r="AO839" s="188"/>
      <c r="AP839" s="188"/>
      <c r="AQ839" s="188"/>
      <c r="AR839" s="188"/>
      <c r="AS839" s="188"/>
      <c r="AT839" s="188"/>
      <c r="AU839" s="188"/>
      <c r="AV839" s="188"/>
      <c r="AW839" s="188"/>
      <c r="AX839" s="188"/>
      <c r="AY839" s="188"/>
      <c r="AZ839" s="188"/>
      <c r="BA839" s="188"/>
      <c r="BB839" s="188"/>
      <c r="BC839" s="188"/>
      <c r="BD839" s="188"/>
      <c r="BE839" s="188"/>
      <c r="BF839" s="188"/>
      <c r="BG839" s="188"/>
      <c r="BH839" s="188"/>
      <c r="BI839" s="188"/>
      <c r="BJ839" s="188"/>
      <c r="BK839" s="188"/>
      <c r="BL839" s="188"/>
      <c r="BM839" s="188"/>
      <c r="BN839" s="188"/>
      <c r="BO839" s="188"/>
      <c r="BP839" s="188"/>
      <c r="BQ839" s="188"/>
      <c r="BR839" s="188"/>
      <c r="BS839" s="188"/>
      <c r="BT839" s="188"/>
      <c r="BU839" s="188"/>
      <c r="BV839" s="188"/>
    </row>
    <row r="840" spans="1:74" s="189" customFormat="1" ht="25.5" x14ac:dyDescent="0.2">
      <c r="A840" s="205" t="s">
        <v>2013</v>
      </c>
      <c r="B840" s="206" t="s">
        <v>2014</v>
      </c>
      <c r="C840" s="118"/>
      <c r="D840" s="118"/>
      <c r="E840" s="118"/>
      <c r="F840" s="118">
        <v>269194</v>
      </c>
      <c r="G840" s="118"/>
      <c r="H840" s="118"/>
      <c r="I840" s="118"/>
      <c r="J840" s="118"/>
      <c r="K840" s="118"/>
      <c r="L840" s="118"/>
      <c r="M840" s="118"/>
      <c r="N840" s="118"/>
      <c r="O840" s="131">
        <f t="shared" si="332"/>
        <v>269194</v>
      </c>
      <c r="P840" s="188"/>
      <c r="Q840" s="188"/>
      <c r="R840" s="188"/>
      <c r="S840" s="188"/>
      <c r="T840" s="188"/>
      <c r="U840" s="188"/>
      <c r="V840" s="188"/>
      <c r="W840" s="188"/>
      <c r="X840" s="188"/>
      <c r="Y840" s="188"/>
      <c r="Z840" s="188"/>
      <c r="AA840" s="188"/>
      <c r="AB840" s="188"/>
      <c r="AC840" s="188"/>
      <c r="AD840" s="188"/>
      <c r="AE840" s="188"/>
      <c r="AF840" s="188"/>
      <c r="AG840" s="188"/>
      <c r="AH840" s="188"/>
      <c r="AI840" s="188"/>
      <c r="AJ840" s="188"/>
      <c r="AK840" s="188"/>
      <c r="AL840" s="188"/>
      <c r="AM840" s="188"/>
      <c r="AN840" s="188"/>
      <c r="AO840" s="188"/>
      <c r="AP840" s="188"/>
      <c r="AQ840" s="188"/>
      <c r="AR840" s="188"/>
      <c r="AS840" s="188"/>
      <c r="AT840" s="188"/>
      <c r="AU840" s="188"/>
      <c r="AV840" s="188"/>
      <c r="AW840" s="188"/>
      <c r="AX840" s="188"/>
      <c r="AY840" s="188"/>
      <c r="AZ840" s="188"/>
      <c r="BA840" s="188"/>
      <c r="BB840" s="188"/>
      <c r="BC840" s="188"/>
      <c r="BD840" s="188"/>
      <c r="BE840" s="188"/>
      <c r="BF840" s="188"/>
      <c r="BG840" s="188"/>
      <c r="BH840" s="188"/>
      <c r="BI840" s="188"/>
      <c r="BJ840" s="188"/>
      <c r="BK840" s="188"/>
      <c r="BL840" s="188"/>
      <c r="BM840" s="188"/>
      <c r="BN840" s="188"/>
      <c r="BO840" s="188"/>
      <c r="BP840" s="188"/>
      <c r="BQ840" s="188"/>
      <c r="BR840" s="188"/>
      <c r="BS840" s="188"/>
      <c r="BT840" s="188"/>
      <c r="BU840" s="188"/>
      <c r="BV840" s="188"/>
    </row>
    <row r="841" spans="1:74" s="189" customFormat="1" ht="25.5" x14ac:dyDescent="0.2">
      <c r="A841" s="205" t="s">
        <v>2015</v>
      </c>
      <c r="B841" s="206" t="s">
        <v>2016</v>
      </c>
      <c r="C841" s="118"/>
      <c r="D841" s="118"/>
      <c r="E841" s="118"/>
      <c r="F841" s="118">
        <v>226909</v>
      </c>
      <c r="G841" s="118"/>
      <c r="H841" s="118"/>
      <c r="I841" s="118"/>
      <c r="J841" s="118"/>
      <c r="K841" s="118"/>
      <c r="L841" s="118"/>
      <c r="M841" s="118"/>
      <c r="N841" s="118"/>
      <c r="O841" s="131">
        <f t="shared" si="332"/>
        <v>226909</v>
      </c>
      <c r="P841" s="188"/>
      <c r="Q841" s="188"/>
      <c r="R841" s="188"/>
      <c r="S841" s="188"/>
      <c r="T841" s="188"/>
      <c r="U841" s="188"/>
      <c r="V841" s="188"/>
      <c r="W841" s="188"/>
      <c r="X841" s="188"/>
      <c r="Y841" s="188"/>
      <c r="Z841" s="188"/>
      <c r="AA841" s="188"/>
      <c r="AB841" s="188"/>
      <c r="AC841" s="188"/>
      <c r="AD841" s="188"/>
      <c r="AE841" s="188"/>
      <c r="AF841" s="188"/>
      <c r="AG841" s="188"/>
      <c r="AH841" s="188"/>
      <c r="AI841" s="188"/>
      <c r="AJ841" s="188"/>
      <c r="AK841" s="188"/>
      <c r="AL841" s="188"/>
      <c r="AM841" s="188"/>
      <c r="AN841" s="188"/>
      <c r="AO841" s="188"/>
      <c r="AP841" s="188"/>
      <c r="AQ841" s="188"/>
      <c r="AR841" s="188"/>
      <c r="AS841" s="188"/>
      <c r="AT841" s="188"/>
      <c r="AU841" s="188"/>
      <c r="AV841" s="188"/>
      <c r="AW841" s="188"/>
      <c r="AX841" s="188"/>
      <c r="AY841" s="188"/>
      <c r="AZ841" s="188"/>
      <c r="BA841" s="188"/>
      <c r="BB841" s="188"/>
      <c r="BC841" s="188"/>
      <c r="BD841" s="188"/>
      <c r="BE841" s="188"/>
      <c r="BF841" s="188"/>
      <c r="BG841" s="188"/>
      <c r="BH841" s="188"/>
      <c r="BI841" s="188"/>
      <c r="BJ841" s="188"/>
      <c r="BK841" s="188"/>
      <c r="BL841" s="188"/>
      <c r="BM841" s="188"/>
      <c r="BN841" s="188"/>
      <c r="BO841" s="188"/>
      <c r="BP841" s="188"/>
      <c r="BQ841" s="188"/>
      <c r="BR841" s="188"/>
      <c r="BS841" s="188"/>
      <c r="BT841" s="188"/>
      <c r="BU841" s="188"/>
      <c r="BV841" s="188"/>
    </row>
    <row r="842" spans="1:74" s="189" customFormat="1" ht="25.5" x14ac:dyDescent="0.2">
      <c r="A842" s="205" t="s">
        <v>2017</v>
      </c>
      <c r="B842" s="206" t="s">
        <v>2018</v>
      </c>
      <c r="C842" s="118"/>
      <c r="D842" s="118"/>
      <c r="E842" s="118"/>
      <c r="F842" s="118">
        <v>3534103</v>
      </c>
      <c r="G842" s="118"/>
      <c r="H842" s="118"/>
      <c r="I842" s="118"/>
      <c r="J842" s="118"/>
      <c r="K842" s="118"/>
      <c r="L842" s="118"/>
      <c r="M842" s="118"/>
      <c r="N842" s="118"/>
      <c r="O842" s="131">
        <f t="shared" si="332"/>
        <v>3534103</v>
      </c>
      <c r="P842" s="188"/>
      <c r="Q842" s="188"/>
      <c r="R842" s="188"/>
      <c r="S842" s="188"/>
      <c r="T842" s="188"/>
      <c r="U842" s="188"/>
      <c r="V842" s="188"/>
      <c r="W842" s="188"/>
      <c r="X842" s="188"/>
      <c r="Y842" s="188"/>
      <c r="Z842" s="188"/>
      <c r="AA842" s="188"/>
      <c r="AB842" s="188"/>
      <c r="AC842" s="188"/>
      <c r="AD842" s="188"/>
      <c r="AE842" s="188"/>
      <c r="AF842" s="188"/>
      <c r="AG842" s="188"/>
      <c r="AH842" s="188"/>
      <c r="AI842" s="188"/>
      <c r="AJ842" s="188"/>
      <c r="AK842" s="188"/>
      <c r="AL842" s="188"/>
      <c r="AM842" s="188"/>
      <c r="AN842" s="188"/>
      <c r="AO842" s="188"/>
      <c r="AP842" s="188"/>
      <c r="AQ842" s="188"/>
      <c r="AR842" s="188"/>
      <c r="AS842" s="188"/>
      <c r="AT842" s="188"/>
      <c r="AU842" s="188"/>
      <c r="AV842" s="188"/>
      <c r="AW842" s="188"/>
      <c r="AX842" s="188"/>
      <c r="AY842" s="188"/>
      <c r="AZ842" s="188"/>
      <c r="BA842" s="188"/>
      <c r="BB842" s="188"/>
      <c r="BC842" s="188"/>
      <c r="BD842" s="188"/>
      <c r="BE842" s="188"/>
      <c r="BF842" s="188"/>
      <c r="BG842" s="188"/>
      <c r="BH842" s="188"/>
      <c r="BI842" s="188"/>
      <c r="BJ842" s="188"/>
      <c r="BK842" s="188"/>
      <c r="BL842" s="188"/>
      <c r="BM842" s="188"/>
      <c r="BN842" s="188"/>
      <c r="BO842" s="188"/>
      <c r="BP842" s="188"/>
      <c r="BQ842" s="188"/>
      <c r="BR842" s="188"/>
      <c r="BS842" s="188"/>
      <c r="BT842" s="188"/>
      <c r="BU842" s="188"/>
      <c r="BV842" s="188"/>
    </row>
    <row r="843" spans="1:74" s="189" customFormat="1" ht="25.5" x14ac:dyDescent="0.2">
      <c r="A843" s="205" t="s">
        <v>2019</v>
      </c>
      <c r="B843" s="206" t="s">
        <v>2020</v>
      </c>
      <c r="C843" s="118"/>
      <c r="D843" s="118"/>
      <c r="E843" s="118"/>
      <c r="F843" s="118">
        <v>8107752</v>
      </c>
      <c r="G843" s="118"/>
      <c r="H843" s="118"/>
      <c r="I843" s="118"/>
      <c r="J843" s="118"/>
      <c r="K843" s="118"/>
      <c r="L843" s="118"/>
      <c r="M843" s="118"/>
      <c r="N843" s="118"/>
      <c r="O843" s="131">
        <f t="shared" si="332"/>
        <v>8107752</v>
      </c>
      <c r="P843" s="188"/>
      <c r="Q843" s="188"/>
      <c r="R843" s="188"/>
      <c r="S843" s="188"/>
      <c r="T843" s="188"/>
      <c r="U843" s="188"/>
      <c r="V843" s="188"/>
      <c r="W843" s="188"/>
      <c r="X843" s="188"/>
      <c r="Y843" s="188"/>
      <c r="Z843" s="188"/>
      <c r="AA843" s="188"/>
      <c r="AB843" s="188"/>
      <c r="AC843" s="188"/>
      <c r="AD843" s="188"/>
      <c r="AE843" s="188"/>
      <c r="AF843" s="188"/>
      <c r="AG843" s="188"/>
      <c r="AH843" s="188"/>
      <c r="AI843" s="188"/>
      <c r="AJ843" s="188"/>
      <c r="AK843" s="188"/>
      <c r="AL843" s="188"/>
      <c r="AM843" s="188"/>
      <c r="AN843" s="188"/>
      <c r="AO843" s="188"/>
      <c r="AP843" s="188"/>
      <c r="AQ843" s="188"/>
      <c r="AR843" s="188"/>
      <c r="AS843" s="188"/>
      <c r="AT843" s="188"/>
      <c r="AU843" s="188"/>
      <c r="AV843" s="188"/>
      <c r="AW843" s="188"/>
      <c r="AX843" s="188"/>
      <c r="AY843" s="188"/>
      <c r="AZ843" s="188"/>
      <c r="BA843" s="188"/>
      <c r="BB843" s="188"/>
      <c r="BC843" s="188"/>
      <c r="BD843" s="188"/>
      <c r="BE843" s="188"/>
      <c r="BF843" s="188"/>
      <c r="BG843" s="188"/>
      <c r="BH843" s="188"/>
      <c r="BI843" s="188"/>
      <c r="BJ843" s="188"/>
      <c r="BK843" s="188"/>
      <c r="BL843" s="188"/>
      <c r="BM843" s="188"/>
      <c r="BN843" s="188"/>
      <c r="BO843" s="188"/>
      <c r="BP843" s="188"/>
      <c r="BQ843" s="188"/>
      <c r="BR843" s="188"/>
      <c r="BS843" s="188"/>
      <c r="BT843" s="188"/>
      <c r="BU843" s="188"/>
      <c r="BV843" s="188"/>
    </row>
    <row r="844" spans="1:74" s="189" customFormat="1" ht="25.5" x14ac:dyDescent="0.2">
      <c r="A844" s="205" t="s">
        <v>2021</v>
      </c>
      <c r="B844" s="206" t="s">
        <v>2022</v>
      </c>
      <c r="C844" s="118"/>
      <c r="D844" s="118"/>
      <c r="E844" s="118"/>
      <c r="F844" s="118">
        <v>3250453</v>
      </c>
      <c r="G844" s="118"/>
      <c r="H844" s="118"/>
      <c r="I844" s="118"/>
      <c r="J844" s="118"/>
      <c r="K844" s="118"/>
      <c r="L844" s="118"/>
      <c r="M844" s="118"/>
      <c r="N844" s="118"/>
      <c r="O844" s="131">
        <f t="shared" si="332"/>
        <v>3250453</v>
      </c>
      <c r="P844" s="188"/>
      <c r="Q844" s="188"/>
      <c r="R844" s="188"/>
      <c r="S844" s="188"/>
      <c r="T844" s="188"/>
      <c r="U844" s="188"/>
      <c r="V844" s="188"/>
      <c r="W844" s="188"/>
      <c r="X844" s="188"/>
      <c r="Y844" s="188"/>
      <c r="Z844" s="188"/>
      <c r="AA844" s="188"/>
      <c r="AB844" s="188"/>
      <c r="AC844" s="188"/>
      <c r="AD844" s="188"/>
      <c r="AE844" s="188"/>
      <c r="AF844" s="188"/>
      <c r="AG844" s="188"/>
      <c r="AH844" s="188"/>
      <c r="AI844" s="188"/>
      <c r="AJ844" s="188"/>
      <c r="AK844" s="188"/>
      <c r="AL844" s="188"/>
      <c r="AM844" s="188"/>
      <c r="AN844" s="188"/>
      <c r="AO844" s="188"/>
      <c r="AP844" s="188"/>
      <c r="AQ844" s="188"/>
      <c r="AR844" s="188"/>
      <c r="AS844" s="188"/>
      <c r="AT844" s="188"/>
      <c r="AU844" s="188"/>
      <c r="AV844" s="188"/>
      <c r="AW844" s="188"/>
      <c r="AX844" s="188"/>
      <c r="AY844" s="188"/>
      <c r="AZ844" s="188"/>
      <c r="BA844" s="188"/>
      <c r="BB844" s="188"/>
      <c r="BC844" s="188"/>
      <c r="BD844" s="188"/>
      <c r="BE844" s="188"/>
      <c r="BF844" s="188"/>
      <c r="BG844" s="188"/>
      <c r="BH844" s="188"/>
      <c r="BI844" s="188"/>
      <c r="BJ844" s="188"/>
      <c r="BK844" s="188"/>
      <c r="BL844" s="188"/>
      <c r="BM844" s="188"/>
      <c r="BN844" s="188"/>
      <c r="BO844" s="188"/>
      <c r="BP844" s="188"/>
      <c r="BQ844" s="188"/>
      <c r="BR844" s="188"/>
      <c r="BS844" s="188"/>
      <c r="BT844" s="188"/>
      <c r="BU844" s="188"/>
      <c r="BV844" s="188"/>
    </row>
    <row r="845" spans="1:74" s="189" customFormat="1" ht="25.5" x14ac:dyDescent="0.2">
      <c r="A845" s="205" t="s">
        <v>2023</v>
      </c>
      <c r="B845" s="206" t="s">
        <v>2024</v>
      </c>
      <c r="C845" s="118"/>
      <c r="D845" s="118"/>
      <c r="E845" s="118"/>
      <c r="F845" s="118">
        <v>353121</v>
      </c>
      <c r="G845" s="118"/>
      <c r="H845" s="118"/>
      <c r="I845" s="118"/>
      <c r="J845" s="118"/>
      <c r="K845" s="118"/>
      <c r="L845" s="118"/>
      <c r="M845" s="118"/>
      <c r="N845" s="118"/>
      <c r="O845" s="131">
        <f t="shared" si="332"/>
        <v>353121</v>
      </c>
      <c r="P845" s="188"/>
      <c r="Q845" s="188"/>
      <c r="R845" s="188"/>
      <c r="S845" s="188"/>
      <c r="T845" s="188"/>
      <c r="U845" s="188"/>
      <c r="V845" s="188"/>
      <c r="W845" s="188"/>
      <c r="X845" s="188"/>
      <c r="Y845" s="188"/>
      <c r="Z845" s="188"/>
      <c r="AA845" s="188"/>
      <c r="AB845" s="188"/>
      <c r="AC845" s="188"/>
      <c r="AD845" s="188"/>
      <c r="AE845" s="188"/>
      <c r="AF845" s="188"/>
      <c r="AG845" s="188"/>
      <c r="AH845" s="188"/>
      <c r="AI845" s="188"/>
      <c r="AJ845" s="188"/>
      <c r="AK845" s="188"/>
      <c r="AL845" s="188"/>
      <c r="AM845" s="188"/>
      <c r="AN845" s="188"/>
      <c r="AO845" s="188"/>
      <c r="AP845" s="188"/>
      <c r="AQ845" s="188"/>
      <c r="AR845" s="188"/>
      <c r="AS845" s="188"/>
      <c r="AT845" s="188"/>
      <c r="AU845" s="188"/>
      <c r="AV845" s="188"/>
      <c r="AW845" s="188"/>
      <c r="AX845" s="188"/>
      <c r="AY845" s="188"/>
      <c r="AZ845" s="188"/>
      <c r="BA845" s="188"/>
      <c r="BB845" s="188"/>
      <c r="BC845" s="188"/>
      <c r="BD845" s="188"/>
      <c r="BE845" s="188"/>
      <c r="BF845" s="188"/>
      <c r="BG845" s="188"/>
      <c r="BH845" s="188"/>
      <c r="BI845" s="188"/>
      <c r="BJ845" s="188"/>
      <c r="BK845" s="188"/>
      <c r="BL845" s="188"/>
      <c r="BM845" s="188"/>
      <c r="BN845" s="188"/>
      <c r="BO845" s="188"/>
      <c r="BP845" s="188"/>
      <c r="BQ845" s="188"/>
      <c r="BR845" s="188"/>
      <c r="BS845" s="188"/>
      <c r="BT845" s="188"/>
      <c r="BU845" s="188"/>
      <c r="BV845" s="188"/>
    </row>
    <row r="846" spans="1:74" s="189" customFormat="1" ht="25.5" x14ac:dyDescent="0.2">
      <c r="A846" s="205" t="s">
        <v>2025</v>
      </c>
      <c r="B846" s="206" t="s">
        <v>2024</v>
      </c>
      <c r="C846" s="118"/>
      <c r="D846" s="118"/>
      <c r="E846" s="118"/>
      <c r="F846" s="118">
        <v>1812787</v>
      </c>
      <c r="G846" s="118"/>
      <c r="H846" s="118"/>
      <c r="I846" s="118"/>
      <c r="J846" s="118"/>
      <c r="K846" s="118"/>
      <c r="L846" s="118"/>
      <c r="M846" s="118"/>
      <c r="N846" s="118"/>
      <c r="O846" s="131">
        <f t="shared" si="332"/>
        <v>1812787</v>
      </c>
      <c r="P846" s="188"/>
      <c r="Q846" s="188"/>
      <c r="R846" s="188"/>
      <c r="S846" s="188"/>
      <c r="T846" s="188"/>
      <c r="U846" s="188"/>
      <c r="V846" s="188"/>
      <c r="W846" s="188"/>
      <c r="X846" s="188"/>
      <c r="Y846" s="188"/>
      <c r="Z846" s="188"/>
      <c r="AA846" s="188"/>
      <c r="AB846" s="188"/>
      <c r="AC846" s="188"/>
      <c r="AD846" s="188"/>
      <c r="AE846" s="188"/>
      <c r="AF846" s="188"/>
      <c r="AG846" s="188"/>
      <c r="AH846" s="188"/>
      <c r="AI846" s="188"/>
      <c r="AJ846" s="188"/>
      <c r="AK846" s="188"/>
      <c r="AL846" s="188"/>
      <c r="AM846" s="188"/>
      <c r="AN846" s="188"/>
      <c r="AO846" s="188"/>
      <c r="AP846" s="188"/>
      <c r="AQ846" s="188"/>
      <c r="AR846" s="188"/>
      <c r="AS846" s="188"/>
      <c r="AT846" s="188"/>
      <c r="AU846" s="188"/>
      <c r="AV846" s="188"/>
      <c r="AW846" s="188"/>
      <c r="AX846" s="188"/>
      <c r="AY846" s="188"/>
      <c r="AZ846" s="188"/>
      <c r="BA846" s="188"/>
      <c r="BB846" s="188"/>
      <c r="BC846" s="188"/>
      <c r="BD846" s="188"/>
      <c r="BE846" s="188"/>
      <c r="BF846" s="188"/>
      <c r="BG846" s="188"/>
      <c r="BH846" s="188"/>
      <c r="BI846" s="188"/>
      <c r="BJ846" s="188"/>
      <c r="BK846" s="188"/>
      <c r="BL846" s="188"/>
      <c r="BM846" s="188"/>
      <c r="BN846" s="188"/>
      <c r="BO846" s="188"/>
      <c r="BP846" s="188"/>
      <c r="BQ846" s="188"/>
      <c r="BR846" s="188"/>
      <c r="BS846" s="188"/>
      <c r="BT846" s="188"/>
      <c r="BU846" s="188"/>
      <c r="BV846" s="188"/>
    </row>
    <row r="847" spans="1:74" s="189" customFormat="1" ht="25.5" x14ac:dyDescent="0.2">
      <c r="A847" s="205" t="s">
        <v>2026</v>
      </c>
      <c r="B847" s="206" t="s">
        <v>2027</v>
      </c>
      <c r="C847" s="118"/>
      <c r="D847" s="118"/>
      <c r="E847" s="118"/>
      <c r="F847" s="118">
        <v>769188</v>
      </c>
      <c r="G847" s="118"/>
      <c r="H847" s="118"/>
      <c r="I847" s="118"/>
      <c r="J847" s="118"/>
      <c r="K847" s="118"/>
      <c r="L847" s="118"/>
      <c r="M847" s="118"/>
      <c r="N847" s="118"/>
      <c r="O847" s="131">
        <f t="shared" si="332"/>
        <v>769188</v>
      </c>
      <c r="P847" s="188"/>
      <c r="Q847" s="188"/>
      <c r="R847" s="188"/>
      <c r="S847" s="188"/>
      <c r="T847" s="188"/>
      <c r="U847" s="188"/>
      <c r="V847" s="188"/>
      <c r="W847" s="188"/>
      <c r="X847" s="188"/>
      <c r="Y847" s="188"/>
      <c r="Z847" s="188"/>
      <c r="AA847" s="188"/>
      <c r="AB847" s="188"/>
      <c r="AC847" s="188"/>
      <c r="AD847" s="188"/>
      <c r="AE847" s="188"/>
      <c r="AF847" s="188"/>
      <c r="AG847" s="188"/>
      <c r="AH847" s="188"/>
      <c r="AI847" s="188"/>
      <c r="AJ847" s="188"/>
      <c r="AK847" s="188"/>
      <c r="AL847" s="188"/>
      <c r="AM847" s="188"/>
      <c r="AN847" s="188"/>
      <c r="AO847" s="188"/>
      <c r="AP847" s="188"/>
      <c r="AQ847" s="188"/>
      <c r="AR847" s="188"/>
      <c r="AS847" s="188"/>
      <c r="AT847" s="188"/>
      <c r="AU847" s="188"/>
      <c r="AV847" s="188"/>
      <c r="AW847" s="188"/>
      <c r="AX847" s="188"/>
      <c r="AY847" s="188"/>
      <c r="AZ847" s="188"/>
      <c r="BA847" s="188"/>
      <c r="BB847" s="188"/>
      <c r="BC847" s="188"/>
      <c r="BD847" s="188"/>
      <c r="BE847" s="188"/>
      <c r="BF847" s="188"/>
      <c r="BG847" s="188"/>
      <c r="BH847" s="188"/>
      <c r="BI847" s="188"/>
      <c r="BJ847" s="188"/>
      <c r="BK847" s="188"/>
      <c r="BL847" s="188"/>
      <c r="BM847" s="188"/>
      <c r="BN847" s="188"/>
      <c r="BO847" s="188"/>
      <c r="BP847" s="188"/>
      <c r="BQ847" s="188"/>
      <c r="BR847" s="188"/>
      <c r="BS847" s="188"/>
      <c r="BT847" s="188"/>
      <c r="BU847" s="188"/>
      <c r="BV847" s="188"/>
    </row>
    <row r="848" spans="1:74" s="189" customFormat="1" ht="25.5" x14ac:dyDescent="0.2">
      <c r="A848" s="205" t="s">
        <v>2028</v>
      </c>
      <c r="B848" s="206" t="s">
        <v>2029</v>
      </c>
      <c r="C848" s="118"/>
      <c r="D848" s="118"/>
      <c r="E848" s="118"/>
      <c r="F848" s="118">
        <v>2604183</v>
      </c>
      <c r="G848" s="118"/>
      <c r="H848" s="118"/>
      <c r="I848" s="118"/>
      <c r="J848" s="118"/>
      <c r="K848" s="118"/>
      <c r="L848" s="118"/>
      <c r="M848" s="118"/>
      <c r="N848" s="118"/>
      <c r="O848" s="131">
        <f t="shared" si="332"/>
        <v>2604183</v>
      </c>
      <c r="P848" s="188"/>
      <c r="Q848" s="188"/>
      <c r="R848" s="188"/>
      <c r="S848" s="188"/>
      <c r="T848" s="188"/>
      <c r="U848" s="188"/>
      <c r="V848" s="188"/>
      <c r="W848" s="188"/>
      <c r="X848" s="188"/>
      <c r="Y848" s="188"/>
      <c r="Z848" s="188"/>
      <c r="AA848" s="188"/>
      <c r="AB848" s="188"/>
      <c r="AC848" s="188"/>
      <c r="AD848" s="188"/>
      <c r="AE848" s="188"/>
      <c r="AF848" s="188"/>
      <c r="AG848" s="188"/>
      <c r="AH848" s="188"/>
      <c r="AI848" s="188"/>
      <c r="AJ848" s="188"/>
      <c r="AK848" s="188"/>
      <c r="AL848" s="188"/>
      <c r="AM848" s="188"/>
      <c r="AN848" s="188"/>
      <c r="AO848" s="188"/>
      <c r="AP848" s="188"/>
      <c r="AQ848" s="188"/>
      <c r="AR848" s="188"/>
      <c r="AS848" s="188"/>
      <c r="AT848" s="188"/>
      <c r="AU848" s="188"/>
      <c r="AV848" s="188"/>
      <c r="AW848" s="188"/>
      <c r="AX848" s="188"/>
      <c r="AY848" s="188"/>
      <c r="AZ848" s="188"/>
      <c r="BA848" s="188"/>
      <c r="BB848" s="188"/>
      <c r="BC848" s="188"/>
      <c r="BD848" s="188"/>
      <c r="BE848" s="188"/>
      <c r="BF848" s="188"/>
      <c r="BG848" s="188"/>
      <c r="BH848" s="188"/>
      <c r="BI848" s="188"/>
      <c r="BJ848" s="188"/>
      <c r="BK848" s="188"/>
      <c r="BL848" s="188"/>
      <c r="BM848" s="188"/>
      <c r="BN848" s="188"/>
      <c r="BO848" s="188"/>
      <c r="BP848" s="188"/>
      <c r="BQ848" s="188"/>
      <c r="BR848" s="188"/>
      <c r="BS848" s="188"/>
      <c r="BT848" s="188"/>
      <c r="BU848" s="188"/>
      <c r="BV848" s="188"/>
    </row>
    <row r="849" spans="1:74" s="189" customFormat="1" ht="25.5" x14ac:dyDescent="0.2">
      <c r="A849" s="205" t="s">
        <v>2030</v>
      </c>
      <c r="B849" s="206" t="s">
        <v>2031</v>
      </c>
      <c r="C849" s="118"/>
      <c r="D849" s="118"/>
      <c r="E849" s="118"/>
      <c r="F849" s="118">
        <v>1098843</v>
      </c>
      <c r="G849" s="118"/>
      <c r="H849" s="118"/>
      <c r="I849" s="118"/>
      <c r="J849" s="118"/>
      <c r="K849" s="118"/>
      <c r="L849" s="118"/>
      <c r="M849" s="118"/>
      <c r="N849" s="118"/>
      <c r="O849" s="131">
        <f t="shared" si="332"/>
        <v>1098843</v>
      </c>
      <c r="P849" s="188"/>
      <c r="Q849" s="188"/>
      <c r="R849" s="188"/>
      <c r="S849" s="188"/>
      <c r="T849" s="188"/>
      <c r="U849" s="188"/>
      <c r="V849" s="188"/>
      <c r="W849" s="188"/>
      <c r="X849" s="188"/>
      <c r="Y849" s="188"/>
      <c r="Z849" s="188"/>
      <c r="AA849" s="188"/>
      <c r="AB849" s="188"/>
      <c r="AC849" s="188"/>
      <c r="AD849" s="188"/>
      <c r="AE849" s="188"/>
      <c r="AF849" s="188"/>
      <c r="AG849" s="188"/>
      <c r="AH849" s="188"/>
      <c r="AI849" s="188"/>
      <c r="AJ849" s="188"/>
      <c r="AK849" s="188"/>
      <c r="AL849" s="188"/>
      <c r="AM849" s="188"/>
      <c r="AN849" s="188"/>
      <c r="AO849" s="188"/>
      <c r="AP849" s="188"/>
      <c r="AQ849" s="188"/>
      <c r="AR849" s="188"/>
      <c r="AS849" s="188"/>
      <c r="AT849" s="188"/>
      <c r="AU849" s="188"/>
      <c r="AV849" s="188"/>
      <c r="AW849" s="188"/>
      <c r="AX849" s="188"/>
      <c r="AY849" s="188"/>
      <c r="AZ849" s="188"/>
      <c r="BA849" s="188"/>
      <c r="BB849" s="188"/>
      <c r="BC849" s="188"/>
      <c r="BD849" s="188"/>
      <c r="BE849" s="188"/>
      <c r="BF849" s="188"/>
      <c r="BG849" s="188"/>
      <c r="BH849" s="188"/>
      <c r="BI849" s="188"/>
      <c r="BJ849" s="188"/>
      <c r="BK849" s="188"/>
      <c r="BL849" s="188"/>
      <c r="BM849" s="188"/>
      <c r="BN849" s="188"/>
      <c r="BO849" s="188"/>
      <c r="BP849" s="188"/>
      <c r="BQ849" s="188"/>
      <c r="BR849" s="188"/>
      <c r="BS849" s="188"/>
      <c r="BT849" s="188"/>
      <c r="BU849" s="188"/>
      <c r="BV849" s="188"/>
    </row>
    <row r="850" spans="1:74" s="189" customFormat="1" ht="25.5" x14ac:dyDescent="0.2">
      <c r="A850" s="205" t="s">
        <v>2032</v>
      </c>
      <c r="B850" s="206" t="s">
        <v>2033</v>
      </c>
      <c r="C850" s="118"/>
      <c r="D850" s="118"/>
      <c r="E850" s="118"/>
      <c r="F850" s="118">
        <v>178591257</v>
      </c>
      <c r="G850" s="118"/>
      <c r="H850" s="118"/>
      <c r="I850" s="118"/>
      <c r="J850" s="118"/>
      <c r="K850" s="118"/>
      <c r="L850" s="118"/>
      <c r="M850" s="118"/>
      <c r="N850" s="118"/>
      <c r="O850" s="131">
        <f t="shared" si="332"/>
        <v>178591257</v>
      </c>
      <c r="P850" s="188"/>
      <c r="Q850" s="188"/>
      <c r="R850" s="188"/>
      <c r="S850" s="188"/>
      <c r="T850" s="188"/>
      <c r="U850" s="188"/>
      <c r="V850" s="188"/>
      <c r="W850" s="188"/>
      <c r="X850" s="188"/>
      <c r="Y850" s="188"/>
      <c r="Z850" s="188"/>
      <c r="AA850" s="188"/>
      <c r="AB850" s="188"/>
      <c r="AC850" s="188"/>
      <c r="AD850" s="188"/>
      <c r="AE850" s="188"/>
      <c r="AF850" s="188"/>
      <c r="AG850" s="188"/>
      <c r="AH850" s="188"/>
      <c r="AI850" s="188"/>
      <c r="AJ850" s="188"/>
      <c r="AK850" s="188"/>
      <c r="AL850" s="188"/>
      <c r="AM850" s="188"/>
      <c r="AN850" s="188"/>
      <c r="AO850" s="188"/>
      <c r="AP850" s="188"/>
      <c r="AQ850" s="188"/>
      <c r="AR850" s="188"/>
      <c r="AS850" s="188"/>
      <c r="AT850" s="188"/>
      <c r="AU850" s="188"/>
      <c r="AV850" s="188"/>
      <c r="AW850" s="188"/>
      <c r="AX850" s="188"/>
      <c r="AY850" s="188"/>
      <c r="AZ850" s="188"/>
      <c r="BA850" s="188"/>
      <c r="BB850" s="188"/>
      <c r="BC850" s="188"/>
      <c r="BD850" s="188"/>
      <c r="BE850" s="188"/>
      <c r="BF850" s="188"/>
      <c r="BG850" s="188"/>
      <c r="BH850" s="188"/>
      <c r="BI850" s="188"/>
      <c r="BJ850" s="188"/>
      <c r="BK850" s="188"/>
      <c r="BL850" s="188"/>
      <c r="BM850" s="188"/>
      <c r="BN850" s="188"/>
      <c r="BO850" s="188"/>
      <c r="BP850" s="188"/>
      <c r="BQ850" s="188"/>
      <c r="BR850" s="188"/>
      <c r="BS850" s="188"/>
      <c r="BT850" s="188"/>
      <c r="BU850" s="188"/>
      <c r="BV850" s="188"/>
    </row>
    <row r="851" spans="1:74" s="189" customFormat="1" ht="25.5" x14ac:dyDescent="0.2">
      <c r="A851" s="205" t="s">
        <v>2034</v>
      </c>
      <c r="B851" s="206" t="s">
        <v>2035</v>
      </c>
      <c r="C851" s="118"/>
      <c r="D851" s="118"/>
      <c r="E851" s="118"/>
      <c r="F851" s="118">
        <v>1394469</v>
      </c>
      <c r="G851" s="118"/>
      <c r="H851" s="118"/>
      <c r="I851" s="118"/>
      <c r="J851" s="118"/>
      <c r="K851" s="118"/>
      <c r="L851" s="118"/>
      <c r="M851" s="118"/>
      <c r="N851" s="118"/>
      <c r="O851" s="131">
        <f t="shared" si="332"/>
        <v>1394469</v>
      </c>
      <c r="P851" s="188"/>
      <c r="Q851" s="188"/>
      <c r="R851" s="188"/>
      <c r="S851" s="188"/>
      <c r="T851" s="188"/>
      <c r="U851" s="188"/>
      <c r="V851" s="188"/>
      <c r="W851" s="188"/>
      <c r="X851" s="188"/>
      <c r="Y851" s="188"/>
      <c r="Z851" s="188"/>
      <c r="AA851" s="188"/>
      <c r="AB851" s="188"/>
      <c r="AC851" s="188"/>
      <c r="AD851" s="188"/>
      <c r="AE851" s="188"/>
      <c r="AF851" s="188"/>
      <c r="AG851" s="188"/>
      <c r="AH851" s="188"/>
      <c r="AI851" s="188"/>
      <c r="AJ851" s="188"/>
      <c r="AK851" s="188"/>
      <c r="AL851" s="188"/>
      <c r="AM851" s="188"/>
      <c r="AN851" s="188"/>
      <c r="AO851" s="188"/>
      <c r="AP851" s="188"/>
      <c r="AQ851" s="188"/>
      <c r="AR851" s="188"/>
      <c r="AS851" s="188"/>
      <c r="AT851" s="188"/>
      <c r="AU851" s="188"/>
      <c r="AV851" s="188"/>
      <c r="AW851" s="188"/>
      <c r="AX851" s="188"/>
      <c r="AY851" s="188"/>
      <c r="AZ851" s="188"/>
      <c r="BA851" s="188"/>
      <c r="BB851" s="188"/>
      <c r="BC851" s="188"/>
      <c r="BD851" s="188"/>
      <c r="BE851" s="188"/>
      <c r="BF851" s="188"/>
      <c r="BG851" s="188"/>
      <c r="BH851" s="188"/>
      <c r="BI851" s="188"/>
      <c r="BJ851" s="188"/>
      <c r="BK851" s="188"/>
      <c r="BL851" s="188"/>
      <c r="BM851" s="188"/>
      <c r="BN851" s="188"/>
      <c r="BO851" s="188"/>
      <c r="BP851" s="188"/>
      <c r="BQ851" s="188"/>
      <c r="BR851" s="188"/>
      <c r="BS851" s="188"/>
      <c r="BT851" s="188"/>
      <c r="BU851" s="188"/>
      <c r="BV851" s="188"/>
    </row>
    <row r="852" spans="1:74" s="189" customFormat="1" ht="25.5" x14ac:dyDescent="0.2">
      <c r="A852" s="205" t="s">
        <v>2036</v>
      </c>
      <c r="B852" s="206" t="s">
        <v>2037</v>
      </c>
      <c r="C852" s="118"/>
      <c r="D852" s="118"/>
      <c r="E852" s="118"/>
      <c r="F852" s="118">
        <v>620297</v>
      </c>
      <c r="G852" s="118"/>
      <c r="H852" s="118"/>
      <c r="I852" s="118"/>
      <c r="J852" s="118"/>
      <c r="K852" s="118"/>
      <c r="L852" s="118"/>
      <c r="M852" s="118"/>
      <c r="N852" s="118"/>
      <c r="O852" s="131">
        <f t="shared" si="332"/>
        <v>620297</v>
      </c>
      <c r="P852" s="188"/>
      <c r="Q852" s="188"/>
      <c r="R852" s="188"/>
      <c r="S852" s="188"/>
      <c r="T852" s="188"/>
      <c r="U852" s="188"/>
      <c r="V852" s="188"/>
      <c r="W852" s="188"/>
      <c r="X852" s="188"/>
      <c r="Y852" s="188"/>
      <c r="Z852" s="188"/>
      <c r="AA852" s="188"/>
      <c r="AB852" s="188"/>
      <c r="AC852" s="188"/>
      <c r="AD852" s="188"/>
      <c r="AE852" s="188"/>
      <c r="AF852" s="188"/>
      <c r="AG852" s="188"/>
      <c r="AH852" s="188"/>
      <c r="AI852" s="188"/>
      <c r="AJ852" s="188"/>
      <c r="AK852" s="188"/>
      <c r="AL852" s="188"/>
      <c r="AM852" s="188"/>
      <c r="AN852" s="188"/>
      <c r="AO852" s="188"/>
      <c r="AP852" s="188"/>
      <c r="AQ852" s="188"/>
      <c r="AR852" s="188"/>
      <c r="AS852" s="188"/>
      <c r="AT852" s="188"/>
      <c r="AU852" s="188"/>
      <c r="AV852" s="188"/>
      <c r="AW852" s="188"/>
      <c r="AX852" s="188"/>
      <c r="AY852" s="188"/>
      <c r="AZ852" s="188"/>
      <c r="BA852" s="188"/>
      <c r="BB852" s="188"/>
      <c r="BC852" s="188"/>
      <c r="BD852" s="188"/>
      <c r="BE852" s="188"/>
      <c r="BF852" s="188"/>
      <c r="BG852" s="188"/>
      <c r="BH852" s="188"/>
      <c r="BI852" s="188"/>
      <c r="BJ852" s="188"/>
      <c r="BK852" s="188"/>
      <c r="BL852" s="188"/>
      <c r="BM852" s="188"/>
      <c r="BN852" s="188"/>
      <c r="BO852" s="188"/>
      <c r="BP852" s="188"/>
      <c r="BQ852" s="188"/>
      <c r="BR852" s="188"/>
      <c r="BS852" s="188"/>
      <c r="BT852" s="188"/>
      <c r="BU852" s="188"/>
      <c r="BV852" s="188"/>
    </row>
    <row r="853" spans="1:74" s="189" customFormat="1" ht="25.5" x14ac:dyDescent="0.2">
      <c r="A853" s="205" t="s">
        <v>2038</v>
      </c>
      <c r="B853" s="206" t="s">
        <v>2039</v>
      </c>
      <c r="C853" s="118"/>
      <c r="D853" s="118"/>
      <c r="E853" s="118"/>
      <c r="F853" s="118">
        <v>888573</v>
      </c>
      <c r="G853" s="118"/>
      <c r="H853" s="118"/>
      <c r="I853" s="118"/>
      <c r="J853" s="118"/>
      <c r="K853" s="118"/>
      <c r="L853" s="118"/>
      <c r="M853" s="118"/>
      <c r="N853" s="118"/>
      <c r="O853" s="131">
        <f t="shared" si="332"/>
        <v>888573</v>
      </c>
      <c r="P853" s="188"/>
      <c r="Q853" s="188"/>
      <c r="R853" s="188"/>
      <c r="S853" s="188"/>
      <c r="T853" s="188"/>
      <c r="U853" s="188"/>
      <c r="V853" s="188"/>
      <c r="W853" s="188"/>
      <c r="X853" s="188"/>
      <c r="Y853" s="188"/>
      <c r="Z853" s="188"/>
      <c r="AA853" s="188"/>
      <c r="AB853" s="188"/>
      <c r="AC853" s="188"/>
      <c r="AD853" s="188"/>
      <c r="AE853" s="188"/>
      <c r="AF853" s="188"/>
      <c r="AG853" s="188"/>
      <c r="AH853" s="188"/>
      <c r="AI853" s="188"/>
      <c r="AJ853" s="188"/>
      <c r="AK853" s="188"/>
      <c r="AL853" s="188"/>
      <c r="AM853" s="188"/>
      <c r="AN853" s="188"/>
      <c r="AO853" s="188"/>
      <c r="AP853" s="188"/>
      <c r="AQ853" s="188"/>
      <c r="AR853" s="188"/>
      <c r="AS853" s="188"/>
      <c r="AT853" s="188"/>
      <c r="AU853" s="188"/>
      <c r="AV853" s="188"/>
      <c r="AW853" s="188"/>
      <c r="AX853" s="188"/>
      <c r="AY853" s="188"/>
      <c r="AZ853" s="188"/>
      <c r="BA853" s="188"/>
      <c r="BB853" s="188"/>
      <c r="BC853" s="188"/>
      <c r="BD853" s="188"/>
      <c r="BE853" s="188"/>
      <c r="BF853" s="188"/>
      <c r="BG853" s="188"/>
      <c r="BH853" s="188"/>
      <c r="BI853" s="188"/>
      <c r="BJ853" s="188"/>
      <c r="BK853" s="188"/>
      <c r="BL853" s="188"/>
      <c r="BM853" s="188"/>
      <c r="BN853" s="188"/>
      <c r="BO853" s="188"/>
      <c r="BP853" s="188"/>
      <c r="BQ853" s="188"/>
      <c r="BR853" s="188"/>
      <c r="BS853" s="188"/>
      <c r="BT853" s="188"/>
      <c r="BU853" s="188"/>
      <c r="BV853" s="188"/>
    </row>
    <row r="854" spans="1:74" s="189" customFormat="1" ht="25.5" x14ac:dyDescent="0.2">
      <c r="A854" s="205" t="s">
        <v>2040</v>
      </c>
      <c r="B854" s="206" t="s">
        <v>2041</v>
      </c>
      <c r="C854" s="118"/>
      <c r="D854" s="118"/>
      <c r="E854" s="118"/>
      <c r="F854" s="118">
        <v>1537703</v>
      </c>
      <c r="G854" s="118"/>
      <c r="H854" s="118"/>
      <c r="I854" s="118"/>
      <c r="J854" s="118"/>
      <c r="K854" s="118"/>
      <c r="L854" s="118"/>
      <c r="M854" s="118"/>
      <c r="N854" s="118"/>
      <c r="O854" s="131">
        <f t="shared" si="332"/>
        <v>1537703</v>
      </c>
      <c r="P854" s="188"/>
      <c r="Q854" s="188"/>
      <c r="R854" s="188"/>
      <c r="S854" s="188"/>
      <c r="T854" s="188"/>
      <c r="U854" s="188"/>
      <c r="V854" s="188"/>
      <c r="W854" s="188"/>
      <c r="X854" s="188"/>
      <c r="Y854" s="188"/>
      <c r="Z854" s="188"/>
      <c r="AA854" s="188"/>
      <c r="AB854" s="188"/>
      <c r="AC854" s="188"/>
      <c r="AD854" s="188"/>
      <c r="AE854" s="188"/>
      <c r="AF854" s="188"/>
      <c r="AG854" s="188"/>
      <c r="AH854" s="188"/>
      <c r="AI854" s="188"/>
      <c r="AJ854" s="188"/>
      <c r="AK854" s="188"/>
      <c r="AL854" s="188"/>
      <c r="AM854" s="188"/>
      <c r="AN854" s="188"/>
      <c r="AO854" s="188"/>
      <c r="AP854" s="188"/>
      <c r="AQ854" s="188"/>
      <c r="AR854" s="188"/>
      <c r="AS854" s="188"/>
      <c r="AT854" s="188"/>
      <c r="AU854" s="188"/>
      <c r="AV854" s="188"/>
      <c r="AW854" s="188"/>
      <c r="AX854" s="188"/>
      <c r="AY854" s="188"/>
      <c r="AZ854" s="188"/>
      <c r="BA854" s="188"/>
      <c r="BB854" s="188"/>
      <c r="BC854" s="188"/>
      <c r="BD854" s="188"/>
      <c r="BE854" s="188"/>
      <c r="BF854" s="188"/>
      <c r="BG854" s="188"/>
      <c r="BH854" s="188"/>
      <c r="BI854" s="188"/>
      <c r="BJ854" s="188"/>
      <c r="BK854" s="188"/>
      <c r="BL854" s="188"/>
      <c r="BM854" s="188"/>
      <c r="BN854" s="188"/>
      <c r="BO854" s="188"/>
      <c r="BP854" s="188"/>
      <c r="BQ854" s="188"/>
      <c r="BR854" s="188"/>
      <c r="BS854" s="188"/>
      <c r="BT854" s="188"/>
      <c r="BU854" s="188"/>
      <c r="BV854" s="188"/>
    </row>
    <row r="855" spans="1:74" s="189" customFormat="1" ht="25.5" x14ac:dyDescent="0.2">
      <c r="A855" s="205" t="s">
        <v>2042</v>
      </c>
      <c r="B855" s="206" t="s">
        <v>2043</v>
      </c>
      <c r="C855" s="118"/>
      <c r="D855" s="118"/>
      <c r="E855" s="118"/>
      <c r="F855" s="118">
        <v>3479237</v>
      </c>
      <c r="G855" s="118"/>
      <c r="H855" s="118"/>
      <c r="I855" s="118"/>
      <c r="J855" s="118"/>
      <c r="K855" s="118"/>
      <c r="L855" s="118"/>
      <c r="M855" s="118"/>
      <c r="N855" s="118"/>
      <c r="O855" s="131">
        <f t="shared" si="332"/>
        <v>3479237</v>
      </c>
      <c r="P855" s="188"/>
      <c r="Q855" s="188"/>
      <c r="R855" s="188"/>
      <c r="S855" s="188"/>
      <c r="T855" s="188"/>
      <c r="U855" s="188"/>
      <c r="V855" s="188"/>
      <c r="W855" s="188"/>
      <c r="X855" s="188"/>
      <c r="Y855" s="188"/>
      <c r="Z855" s="188"/>
      <c r="AA855" s="188"/>
      <c r="AB855" s="188"/>
      <c r="AC855" s="188"/>
      <c r="AD855" s="188"/>
      <c r="AE855" s="188"/>
      <c r="AF855" s="188"/>
      <c r="AG855" s="188"/>
      <c r="AH855" s="188"/>
      <c r="AI855" s="188"/>
      <c r="AJ855" s="188"/>
      <c r="AK855" s="188"/>
      <c r="AL855" s="188"/>
      <c r="AM855" s="188"/>
      <c r="AN855" s="188"/>
      <c r="AO855" s="188"/>
      <c r="AP855" s="188"/>
      <c r="AQ855" s="188"/>
      <c r="AR855" s="188"/>
      <c r="AS855" s="188"/>
      <c r="AT855" s="188"/>
      <c r="AU855" s="188"/>
      <c r="AV855" s="188"/>
      <c r="AW855" s="188"/>
      <c r="AX855" s="188"/>
      <c r="AY855" s="188"/>
      <c r="AZ855" s="188"/>
      <c r="BA855" s="188"/>
      <c r="BB855" s="188"/>
      <c r="BC855" s="188"/>
      <c r="BD855" s="188"/>
      <c r="BE855" s="188"/>
      <c r="BF855" s="188"/>
      <c r="BG855" s="188"/>
      <c r="BH855" s="188"/>
      <c r="BI855" s="188"/>
      <c r="BJ855" s="188"/>
      <c r="BK855" s="188"/>
      <c r="BL855" s="188"/>
      <c r="BM855" s="188"/>
      <c r="BN855" s="188"/>
      <c r="BO855" s="188"/>
      <c r="BP855" s="188"/>
      <c r="BQ855" s="188"/>
      <c r="BR855" s="188"/>
      <c r="BS855" s="188"/>
      <c r="BT855" s="188"/>
      <c r="BU855" s="188"/>
      <c r="BV855" s="188"/>
    </row>
    <row r="856" spans="1:74" s="189" customFormat="1" ht="25.5" x14ac:dyDescent="0.2">
      <c r="A856" s="205" t="s">
        <v>2044</v>
      </c>
      <c r="B856" s="206" t="s">
        <v>2045</v>
      </c>
      <c r="C856" s="118"/>
      <c r="D856" s="118"/>
      <c r="E856" s="118"/>
      <c r="F856" s="118">
        <v>954259</v>
      </c>
      <c r="G856" s="118"/>
      <c r="H856" s="118"/>
      <c r="I856" s="118"/>
      <c r="J856" s="118"/>
      <c r="K856" s="118"/>
      <c r="L856" s="118"/>
      <c r="M856" s="118"/>
      <c r="N856" s="118"/>
      <c r="O856" s="131">
        <f t="shared" si="332"/>
        <v>954259</v>
      </c>
      <c r="P856" s="188"/>
      <c r="Q856" s="188"/>
      <c r="R856" s="188"/>
      <c r="S856" s="188"/>
      <c r="T856" s="188"/>
      <c r="U856" s="188"/>
      <c r="V856" s="188"/>
      <c r="W856" s="188"/>
      <c r="X856" s="188"/>
      <c r="Y856" s="188"/>
      <c r="Z856" s="188"/>
      <c r="AA856" s="188"/>
      <c r="AB856" s="188"/>
      <c r="AC856" s="188"/>
      <c r="AD856" s="188"/>
      <c r="AE856" s="188"/>
      <c r="AF856" s="188"/>
      <c r="AG856" s="188"/>
      <c r="AH856" s="188"/>
      <c r="AI856" s="188"/>
      <c r="AJ856" s="188"/>
      <c r="AK856" s="188"/>
      <c r="AL856" s="188"/>
      <c r="AM856" s="188"/>
      <c r="AN856" s="188"/>
      <c r="AO856" s="188"/>
      <c r="AP856" s="188"/>
      <c r="AQ856" s="188"/>
      <c r="AR856" s="188"/>
      <c r="AS856" s="188"/>
      <c r="AT856" s="188"/>
      <c r="AU856" s="188"/>
      <c r="AV856" s="188"/>
      <c r="AW856" s="188"/>
      <c r="AX856" s="188"/>
      <c r="AY856" s="188"/>
      <c r="AZ856" s="188"/>
      <c r="BA856" s="188"/>
      <c r="BB856" s="188"/>
      <c r="BC856" s="188"/>
      <c r="BD856" s="188"/>
      <c r="BE856" s="188"/>
      <c r="BF856" s="188"/>
      <c r="BG856" s="188"/>
      <c r="BH856" s="188"/>
      <c r="BI856" s="188"/>
      <c r="BJ856" s="188"/>
      <c r="BK856" s="188"/>
      <c r="BL856" s="188"/>
      <c r="BM856" s="188"/>
      <c r="BN856" s="188"/>
      <c r="BO856" s="188"/>
      <c r="BP856" s="188"/>
      <c r="BQ856" s="188"/>
      <c r="BR856" s="188"/>
      <c r="BS856" s="188"/>
      <c r="BT856" s="188"/>
      <c r="BU856" s="188"/>
      <c r="BV856" s="188"/>
    </row>
    <row r="857" spans="1:74" s="189" customFormat="1" ht="25.5" x14ac:dyDescent="0.2">
      <c r="A857" s="205" t="s">
        <v>2046</v>
      </c>
      <c r="B857" s="206" t="s">
        <v>2047</v>
      </c>
      <c r="C857" s="118"/>
      <c r="D857" s="118"/>
      <c r="E857" s="118"/>
      <c r="F857" s="118">
        <v>547047</v>
      </c>
      <c r="G857" s="118"/>
      <c r="H857" s="118"/>
      <c r="I857" s="118"/>
      <c r="J857" s="118"/>
      <c r="K857" s="118"/>
      <c r="L857" s="118"/>
      <c r="M857" s="118"/>
      <c r="N857" s="118"/>
      <c r="O857" s="131">
        <f t="shared" si="332"/>
        <v>547047</v>
      </c>
      <c r="P857" s="188"/>
      <c r="Q857" s="188"/>
      <c r="R857" s="188"/>
      <c r="S857" s="188"/>
      <c r="T857" s="188"/>
      <c r="U857" s="188"/>
      <c r="V857" s="188"/>
      <c r="W857" s="188"/>
      <c r="X857" s="188"/>
      <c r="Y857" s="188"/>
      <c r="Z857" s="188"/>
      <c r="AA857" s="188"/>
      <c r="AB857" s="188"/>
      <c r="AC857" s="188"/>
      <c r="AD857" s="188"/>
      <c r="AE857" s="188"/>
      <c r="AF857" s="188"/>
      <c r="AG857" s="188"/>
      <c r="AH857" s="188"/>
      <c r="AI857" s="188"/>
      <c r="AJ857" s="188"/>
      <c r="AK857" s="188"/>
      <c r="AL857" s="188"/>
      <c r="AM857" s="188"/>
      <c r="AN857" s="188"/>
      <c r="AO857" s="188"/>
      <c r="AP857" s="188"/>
      <c r="AQ857" s="188"/>
      <c r="AR857" s="188"/>
      <c r="AS857" s="188"/>
      <c r="AT857" s="188"/>
      <c r="AU857" s="188"/>
      <c r="AV857" s="188"/>
      <c r="AW857" s="188"/>
      <c r="AX857" s="188"/>
      <c r="AY857" s="188"/>
      <c r="AZ857" s="188"/>
      <c r="BA857" s="188"/>
      <c r="BB857" s="188"/>
      <c r="BC857" s="188"/>
      <c r="BD857" s="188"/>
      <c r="BE857" s="188"/>
      <c r="BF857" s="188"/>
      <c r="BG857" s="188"/>
      <c r="BH857" s="188"/>
      <c r="BI857" s="188"/>
      <c r="BJ857" s="188"/>
      <c r="BK857" s="188"/>
      <c r="BL857" s="188"/>
      <c r="BM857" s="188"/>
      <c r="BN857" s="188"/>
      <c r="BO857" s="188"/>
      <c r="BP857" s="188"/>
      <c r="BQ857" s="188"/>
      <c r="BR857" s="188"/>
      <c r="BS857" s="188"/>
      <c r="BT857" s="188"/>
      <c r="BU857" s="188"/>
      <c r="BV857" s="188"/>
    </row>
    <row r="858" spans="1:74" s="189" customFormat="1" ht="25.5" x14ac:dyDescent="0.2">
      <c r="A858" s="205" t="s">
        <v>2048</v>
      </c>
      <c r="B858" s="206" t="s">
        <v>2049</v>
      </c>
      <c r="C858" s="118"/>
      <c r="D858" s="118"/>
      <c r="E858" s="118"/>
      <c r="F858" s="118">
        <v>1575198</v>
      </c>
      <c r="G858" s="118"/>
      <c r="H858" s="118"/>
      <c r="I858" s="118"/>
      <c r="J858" s="118"/>
      <c r="K858" s="118"/>
      <c r="L858" s="118"/>
      <c r="M858" s="118"/>
      <c r="N858" s="118"/>
      <c r="O858" s="131">
        <f t="shared" si="332"/>
        <v>1575198</v>
      </c>
      <c r="P858" s="188"/>
      <c r="Q858" s="188"/>
      <c r="R858" s="188"/>
      <c r="S858" s="188"/>
      <c r="T858" s="188"/>
      <c r="U858" s="188"/>
      <c r="V858" s="188"/>
      <c r="W858" s="188"/>
      <c r="X858" s="188"/>
      <c r="Y858" s="188"/>
      <c r="Z858" s="188"/>
      <c r="AA858" s="188"/>
      <c r="AB858" s="188"/>
      <c r="AC858" s="188"/>
      <c r="AD858" s="188"/>
      <c r="AE858" s="188"/>
      <c r="AF858" s="188"/>
      <c r="AG858" s="188"/>
      <c r="AH858" s="188"/>
      <c r="AI858" s="188"/>
      <c r="AJ858" s="188"/>
      <c r="AK858" s="188"/>
      <c r="AL858" s="188"/>
      <c r="AM858" s="188"/>
      <c r="AN858" s="188"/>
      <c r="AO858" s="188"/>
      <c r="AP858" s="188"/>
      <c r="AQ858" s="188"/>
      <c r="AR858" s="188"/>
      <c r="AS858" s="188"/>
      <c r="AT858" s="188"/>
      <c r="AU858" s="188"/>
      <c r="AV858" s="188"/>
      <c r="AW858" s="188"/>
      <c r="AX858" s="188"/>
      <c r="AY858" s="188"/>
      <c r="AZ858" s="188"/>
      <c r="BA858" s="188"/>
      <c r="BB858" s="188"/>
      <c r="BC858" s="188"/>
      <c r="BD858" s="188"/>
      <c r="BE858" s="188"/>
      <c r="BF858" s="188"/>
      <c r="BG858" s="188"/>
      <c r="BH858" s="188"/>
      <c r="BI858" s="188"/>
      <c r="BJ858" s="188"/>
      <c r="BK858" s="188"/>
      <c r="BL858" s="188"/>
      <c r="BM858" s="188"/>
      <c r="BN858" s="188"/>
      <c r="BO858" s="188"/>
      <c r="BP858" s="188"/>
      <c r="BQ858" s="188"/>
      <c r="BR858" s="188"/>
      <c r="BS858" s="188"/>
      <c r="BT858" s="188"/>
      <c r="BU858" s="188"/>
      <c r="BV858" s="188"/>
    </row>
    <row r="859" spans="1:74" s="189" customFormat="1" ht="25.5" x14ac:dyDescent="0.2">
      <c r="A859" s="205" t="s">
        <v>2050</v>
      </c>
      <c r="B859" s="206" t="s">
        <v>2051</v>
      </c>
      <c r="C859" s="118"/>
      <c r="D859" s="118"/>
      <c r="E859" s="118"/>
      <c r="F859" s="118">
        <v>8750377</v>
      </c>
      <c r="G859" s="118"/>
      <c r="H859" s="118"/>
      <c r="I859" s="118"/>
      <c r="J859" s="118"/>
      <c r="K859" s="118"/>
      <c r="L859" s="118"/>
      <c r="M859" s="118"/>
      <c r="N859" s="118"/>
      <c r="O859" s="131">
        <f t="shared" si="332"/>
        <v>8750377</v>
      </c>
      <c r="P859" s="188"/>
      <c r="Q859" s="188"/>
      <c r="R859" s="188"/>
      <c r="S859" s="188"/>
      <c r="T859" s="188"/>
      <c r="U859" s="188"/>
      <c r="V859" s="188"/>
      <c r="W859" s="188"/>
      <c r="X859" s="188"/>
      <c r="Y859" s="188"/>
      <c r="Z859" s="188"/>
      <c r="AA859" s="188"/>
      <c r="AB859" s="188"/>
      <c r="AC859" s="188"/>
      <c r="AD859" s="188"/>
      <c r="AE859" s="188"/>
      <c r="AF859" s="188"/>
      <c r="AG859" s="188"/>
      <c r="AH859" s="188"/>
      <c r="AI859" s="188"/>
      <c r="AJ859" s="188"/>
      <c r="AK859" s="188"/>
      <c r="AL859" s="188"/>
      <c r="AM859" s="188"/>
      <c r="AN859" s="188"/>
      <c r="AO859" s="188"/>
      <c r="AP859" s="188"/>
      <c r="AQ859" s="188"/>
      <c r="AR859" s="188"/>
      <c r="AS859" s="188"/>
      <c r="AT859" s="188"/>
      <c r="AU859" s="188"/>
      <c r="AV859" s="188"/>
      <c r="AW859" s="188"/>
      <c r="AX859" s="188"/>
      <c r="AY859" s="188"/>
      <c r="AZ859" s="188"/>
      <c r="BA859" s="188"/>
      <c r="BB859" s="188"/>
      <c r="BC859" s="188"/>
      <c r="BD859" s="188"/>
      <c r="BE859" s="188"/>
      <c r="BF859" s="188"/>
      <c r="BG859" s="188"/>
      <c r="BH859" s="188"/>
      <c r="BI859" s="188"/>
      <c r="BJ859" s="188"/>
      <c r="BK859" s="188"/>
      <c r="BL859" s="188"/>
      <c r="BM859" s="188"/>
      <c r="BN859" s="188"/>
      <c r="BO859" s="188"/>
      <c r="BP859" s="188"/>
      <c r="BQ859" s="188"/>
      <c r="BR859" s="188"/>
      <c r="BS859" s="188"/>
      <c r="BT859" s="188"/>
      <c r="BU859" s="188"/>
      <c r="BV859" s="188"/>
    </row>
    <row r="860" spans="1:74" s="189" customFormat="1" ht="25.5" x14ac:dyDescent="0.2">
      <c r="A860" s="205" t="s">
        <v>2052</v>
      </c>
      <c r="B860" s="206" t="s">
        <v>2053</v>
      </c>
      <c r="C860" s="118"/>
      <c r="D860" s="118"/>
      <c r="E860" s="118"/>
      <c r="F860" s="118">
        <v>295469</v>
      </c>
      <c r="G860" s="118"/>
      <c r="H860" s="118"/>
      <c r="I860" s="118"/>
      <c r="J860" s="118"/>
      <c r="K860" s="118"/>
      <c r="L860" s="118"/>
      <c r="M860" s="118"/>
      <c r="N860" s="118"/>
      <c r="O860" s="131">
        <f t="shared" si="332"/>
        <v>295469</v>
      </c>
      <c r="P860" s="188"/>
      <c r="Q860" s="188"/>
      <c r="R860" s="188"/>
      <c r="S860" s="188"/>
      <c r="T860" s="188"/>
      <c r="U860" s="188"/>
      <c r="V860" s="188"/>
      <c r="W860" s="188"/>
      <c r="X860" s="188"/>
      <c r="Y860" s="188"/>
      <c r="Z860" s="188"/>
      <c r="AA860" s="188"/>
      <c r="AB860" s="188"/>
      <c r="AC860" s="188"/>
      <c r="AD860" s="188"/>
      <c r="AE860" s="188"/>
      <c r="AF860" s="188"/>
      <c r="AG860" s="188"/>
      <c r="AH860" s="188"/>
      <c r="AI860" s="188"/>
      <c r="AJ860" s="188"/>
      <c r="AK860" s="188"/>
      <c r="AL860" s="188"/>
      <c r="AM860" s="188"/>
      <c r="AN860" s="188"/>
      <c r="AO860" s="188"/>
      <c r="AP860" s="188"/>
      <c r="AQ860" s="188"/>
      <c r="AR860" s="188"/>
      <c r="AS860" s="188"/>
      <c r="AT860" s="188"/>
      <c r="AU860" s="188"/>
      <c r="AV860" s="188"/>
      <c r="AW860" s="188"/>
      <c r="AX860" s="188"/>
      <c r="AY860" s="188"/>
      <c r="AZ860" s="188"/>
      <c r="BA860" s="188"/>
      <c r="BB860" s="188"/>
      <c r="BC860" s="188"/>
      <c r="BD860" s="188"/>
      <c r="BE860" s="188"/>
      <c r="BF860" s="188"/>
      <c r="BG860" s="188"/>
      <c r="BH860" s="188"/>
      <c r="BI860" s="188"/>
      <c r="BJ860" s="188"/>
      <c r="BK860" s="188"/>
      <c r="BL860" s="188"/>
      <c r="BM860" s="188"/>
      <c r="BN860" s="188"/>
      <c r="BO860" s="188"/>
      <c r="BP860" s="188"/>
      <c r="BQ860" s="188"/>
      <c r="BR860" s="188"/>
      <c r="BS860" s="188"/>
      <c r="BT860" s="188"/>
      <c r="BU860" s="188"/>
      <c r="BV860" s="188"/>
    </row>
    <row r="861" spans="1:74" s="189" customFormat="1" ht="25.5" x14ac:dyDescent="0.2">
      <c r="A861" s="205" t="s">
        <v>2054</v>
      </c>
      <c r="B861" s="206" t="s">
        <v>2055</v>
      </c>
      <c r="C861" s="118"/>
      <c r="D861" s="118"/>
      <c r="E861" s="118"/>
      <c r="F861" s="118">
        <v>417981</v>
      </c>
      <c r="G861" s="118"/>
      <c r="H861" s="118"/>
      <c r="I861" s="118"/>
      <c r="J861" s="118"/>
      <c r="K861" s="118"/>
      <c r="L861" s="118"/>
      <c r="M861" s="118"/>
      <c r="N861" s="118"/>
      <c r="O861" s="131">
        <f t="shared" si="332"/>
        <v>417981</v>
      </c>
      <c r="P861" s="188"/>
      <c r="Q861" s="188"/>
      <c r="R861" s="188"/>
      <c r="S861" s="188"/>
      <c r="T861" s="188"/>
      <c r="U861" s="188"/>
      <c r="V861" s="188"/>
      <c r="W861" s="188"/>
      <c r="X861" s="188"/>
      <c r="Y861" s="188"/>
      <c r="Z861" s="188"/>
      <c r="AA861" s="188"/>
      <c r="AB861" s="188"/>
      <c r="AC861" s="188"/>
      <c r="AD861" s="188"/>
      <c r="AE861" s="188"/>
      <c r="AF861" s="188"/>
      <c r="AG861" s="188"/>
      <c r="AH861" s="188"/>
      <c r="AI861" s="188"/>
      <c r="AJ861" s="188"/>
      <c r="AK861" s="188"/>
      <c r="AL861" s="188"/>
      <c r="AM861" s="188"/>
      <c r="AN861" s="188"/>
      <c r="AO861" s="188"/>
      <c r="AP861" s="188"/>
      <c r="AQ861" s="188"/>
      <c r="AR861" s="188"/>
      <c r="AS861" s="188"/>
      <c r="AT861" s="188"/>
      <c r="AU861" s="188"/>
      <c r="AV861" s="188"/>
      <c r="AW861" s="188"/>
      <c r="AX861" s="188"/>
      <c r="AY861" s="188"/>
      <c r="AZ861" s="188"/>
      <c r="BA861" s="188"/>
      <c r="BB861" s="188"/>
      <c r="BC861" s="188"/>
      <c r="BD861" s="188"/>
      <c r="BE861" s="188"/>
      <c r="BF861" s="188"/>
      <c r="BG861" s="188"/>
      <c r="BH861" s="188"/>
      <c r="BI861" s="188"/>
      <c r="BJ861" s="188"/>
      <c r="BK861" s="188"/>
      <c r="BL861" s="188"/>
      <c r="BM861" s="188"/>
      <c r="BN861" s="188"/>
      <c r="BO861" s="188"/>
      <c r="BP861" s="188"/>
      <c r="BQ861" s="188"/>
      <c r="BR861" s="188"/>
      <c r="BS861" s="188"/>
      <c r="BT861" s="188"/>
      <c r="BU861" s="188"/>
      <c r="BV861" s="188"/>
    </row>
    <row r="862" spans="1:74" s="189" customFormat="1" ht="25.5" x14ac:dyDescent="0.2">
      <c r="A862" s="205" t="s">
        <v>2056</v>
      </c>
      <c r="B862" s="206" t="s">
        <v>2057</v>
      </c>
      <c r="C862" s="118"/>
      <c r="D862" s="118"/>
      <c r="E862" s="118"/>
      <c r="F862" s="118">
        <v>1311917</v>
      </c>
      <c r="G862" s="118"/>
      <c r="H862" s="118"/>
      <c r="I862" s="118"/>
      <c r="J862" s="118"/>
      <c r="K862" s="118"/>
      <c r="L862" s="118"/>
      <c r="M862" s="118"/>
      <c r="N862" s="118"/>
      <c r="O862" s="131">
        <f t="shared" si="332"/>
        <v>1311917</v>
      </c>
      <c r="P862" s="188"/>
      <c r="Q862" s="188"/>
      <c r="R862" s="188"/>
      <c r="S862" s="188"/>
      <c r="T862" s="188"/>
      <c r="U862" s="188"/>
      <c r="V862" s="188"/>
      <c r="W862" s="188"/>
      <c r="X862" s="188"/>
      <c r="Y862" s="188"/>
      <c r="Z862" s="188"/>
      <c r="AA862" s="188"/>
      <c r="AB862" s="188"/>
      <c r="AC862" s="188"/>
      <c r="AD862" s="188"/>
      <c r="AE862" s="188"/>
      <c r="AF862" s="188"/>
      <c r="AG862" s="188"/>
      <c r="AH862" s="188"/>
      <c r="AI862" s="188"/>
      <c r="AJ862" s="188"/>
      <c r="AK862" s="188"/>
      <c r="AL862" s="188"/>
      <c r="AM862" s="188"/>
      <c r="AN862" s="188"/>
      <c r="AO862" s="188"/>
      <c r="AP862" s="188"/>
      <c r="AQ862" s="188"/>
      <c r="AR862" s="188"/>
      <c r="AS862" s="188"/>
      <c r="AT862" s="188"/>
      <c r="AU862" s="188"/>
      <c r="AV862" s="188"/>
      <c r="AW862" s="188"/>
      <c r="AX862" s="188"/>
      <c r="AY862" s="188"/>
      <c r="AZ862" s="188"/>
      <c r="BA862" s="188"/>
      <c r="BB862" s="188"/>
      <c r="BC862" s="188"/>
      <c r="BD862" s="188"/>
      <c r="BE862" s="188"/>
      <c r="BF862" s="188"/>
      <c r="BG862" s="188"/>
      <c r="BH862" s="188"/>
      <c r="BI862" s="188"/>
      <c r="BJ862" s="188"/>
      <c r="BK862" s="188"/>
      <c r="BL862" s="188"/>
      <c r="BM862" s="188"/>
      <c r="BN862" s="188"/>
      <c r="BO862" s="188"/>
      <c r="BP862" s="188"/>
      <c r="BQ862" s="188"/>
      <c r="BR862" s="188"/>
      <c r="BS862" s="188"/>
      <c r="BT862" s="188"/>
      <c r="BU862" s="188"/>
      <c r="BV862" s="188"/>
    </row>
    <row r="863" spans="1:74" s="189" customFormat="1" ht="25.5" x14ac:dyDescent="0.2">
      <c r="A863" s="205" t="s">
        <v>2058</v>
      </c>
      <c r="B863" s="206" t="s">
        <v>2059</v>
      </c>
      <c r="C863" s="118"/>
      <c r="D863" s="118"/>
      <c r="E863" s="118"/>
      <c r="F863" s="118">
        <v>1021251</v>
      </c>
      <c r="G863" s="118"/>
      <c r="H863" s="118"/>
      <c r="I863" s="118"/>
      <c r="J863" s="118"/>
      <c r="K863" s="118"/>
      <c r="L863" s="118"/>
      <c r="M863" s="118"/>
      <c r="N863" s="118"/>
      <c r="O863" s="131">
        <f t="shared" si="332"/>
        <v>1021251</v>
      </c>
      <c r="P863" s="188"/>
      <c r="Q863" s="188"/>
      <c r="R863" s="188"/>
      <c r="S863" s="188"/>
      <c r="T863" s="188"/>
      <c r="U863" s="188"/>
      <c r="V863" s="188"/>
      <c r="W863" s="188"/>
      <c r="X863" s="188"/>
      <c r="Y863" s="188"/>
      <c r="Z863" s="188"/>
      <c r="AA863" s="188"/>
      <c r="AB863" s="188"/>
      <c r="AC863" s="188"/>
      <c r="AD863" s="188"/>
      <c r="AE863" s="188"/>
      <c r="AF863" s="188"/>
      <c r="AG863" s="188"/>
      <c r="AH863" s="188"/>
      <c r="AI863" s="188"/>
      <c r="AJ863" s="188"/>
      <c r="AK863" s="188"/>
      <c r="AL863" s="188"/>
      <c r="AM863" s="188"/>
      <c r="AN863" s="188"/>
      <c r="AO863" s="188"/>
      <c r="AP863" s="188"/>
      <c r="AQ863" s="188"/>
      <c r="AR863" s="188"/>
      <c r="AS863" s="188"/>
      <c r="AT863" s="188"/>
      <c r="AU863" s="188"/>
      <c r="AV863" s="188"/>
      <c r="AW863" s="188"/>
      <c r="AX863" s="188"/>
      <c r="AY863" s="188"/>
      <c r="AZ863" s="188"/>
      <c r="BA863" s="188"/>
      <c r="BB863" s="188"/>
      <c r="BC863" s="188"/>
      <c r="BD863" s="188"/>
      <c r="BE863" s="188"/>
      <c r="BF863" s="188"/>
      <c r="BG863" s="188"/>
      <c r="BH863" s="188"/>
      <c r="BI863" s="188"/>
      <c r="BJ863" s="188"/>
      <c r="BK863" s="188"/>
      <c r="BL863" s="188"/>
      <c r="BM863" s="188"/>
      <c r="BN863" s="188"/>
      <c r="BO863" s="188"/>
      <c r="BP863" s="188"/>
      <c r="BQ863" s="188"/>
      <c r="BR863" s="188"/>
      <c r="BS863" s="188"/>
      <c r="BT863" s="188"/>
      <c r="BU863" s="188"/>
      <c r="BV863" s="188"/>
    </row>
    <row r="864" spans="1:74" s="189" customFormat="1" ht="25.5" x14ac:dyDescent="0.2">
      <c r="A864" s="205" t="s">
        <v>2060</v>
      </c>
      <c r="B864" s="206" t="s">
        <v>2061</v>
      </c>
      <c r="C864" s="118"/>
      <c r="D864" s="118"/>
      <c r="E864" s="118"/>
      <c r="F864" s="118">
        <v>1443902</v>
      </c>
      <c r="G864" s="118"/>
      <c r="H864" s="118"/>
      <c r="I864" s="118"/>
      <c r="J864" s="118"/>
      <c r="K864" s="118"/>
      <c r="L864" s="118"/>
      <c r="M864" s="118"/>
      <c r="N864" s="118"/>
      <c r="O864" s="131">
        <f t="shared" si="332"/>
        <v>1443902</v>
      </c>
      <c r="P864" s="188"/>
      <c r="Q864" s="188"/>
      <c r="R864" s="188"/>
      <c r="S864" s="188"/>
      <c r="T864" s="188"/>
      <c r="U864" s="188"/>
      <c r="V864" s="188"/>
      <c r="W864" s="188"/>
      <c r="X864" s="188"/>
      <c r="Y864" s="188"/>
      <c r="Z864" s="188"/>
      <c r="AA864" s="188"/>
      <c r="AB864" s="188"/>
      <c r="AC864" s="188"/>
      <c r="AD864" s="188"/>
      <c r="AE864" s="188"/>
      <c r="AF864" s="188"/>
      <c r="AG864" s="188"/>
      <c r="AH864" s="188"/>
      <c r="AI864" s="188"/>
      <c r="AJ864" s="188"/>
      <c r="AK864" s="188"/>
      <c r="AL864" s="188"/>
      <c r="AM864" s="188"/>
      <c r="AN864" s="188"/>
      <c r="AO864" s="188"/>
      <c r="AP864" s="188"/>
      <c r="AQ864" s="188"/>
      <c r="AR864" s="188"/>
      <c r="AS864" s="188"/>
      <c r="AT864" s="188"/>
      <c r="AU864" s="188"/>
      <c r="AV864" s="188"/>
      <c r="AW864" s="188"/>
      <c r="AX864" s="188"/>
      <c r="AY864" s="188"/>
      <c r="AZ864" s="188"/>
      <c r="BA864" s="188"/>
      <c r="BB864" s="188"/>
      <c r="BC864" s="188"/>
      <c r="BD864" s="188"/>
      <c r="BE864" s="188"/>
      <c r="BF864" s="188"/>
      <c r="BG864" s="188"/>
      <c r="BH864" s="188"/>
      <c r="BI864" s="188"/>
      <c r="BJ864" s="188"/>
      <c r="BK864" s="188"/>
      <c r="BL864" s="188"/>
      <c r="BM864" s="188"/>
      <c r="BN864" s="188"/>
      <c r="BO864" s="188"/>
      <c r="BP864" s="188"/>
      <c r="BQ864" s="188"/>
      <c r="BR864" s="188"/>
      <c r="BS864" s="188"/>
      <c r="BT864" s="188"/>
      <c r="BU864" s="188"/>
      <c r="BV864" s="188"/>
    </row>
    <row r="865" spans="1:74" s="189" customFormat="1" ht="25.5" x14ac:dyDescent="0.2">
      <c r="A865" s="205" t="s">
        <v>2062</v>
      </c>
      <c r="B865" s="206" t="s">
        <v>2063</v>
      </c>
      <c r="C865" s="118"/>
      <c r="D865" s="118"/>
      <c r="E865" s="118"/>
      <c r="F865" s="118">
        <v>731466</v>
      </c>
      <c r="G865" s="118"/>
      <c r="H865" s="118"/>
      <c r="I865" s="118"/>
      <c r="J865" s="118"/>
      <c r="K865" s="118"/>
      <c r="L865" s="118"/>
      <c r="M865" s="118"/>
      <c r="N865" s="118"/>
      <c r="O865" s="131">
        <f t="shared" si="332"/>
        <v>731466</v>
      </c>
      <c r="P865" s="188"/>
      <c r="Q865" s="188"/>
      <c r="R865" s="188"/>
      <c r="S865" s="188"/>
      <c r="T865" s="188"/>
      <c r="U865" s="188"/>
      <c r="V865" s="188"/>
      <c r="W865" s="188"/>
      <c r="X865" s="188"/>
      <c r="Y865" s="188"/>
      <c r="Z865" s="188"/>
      <c r="AA865" s="188"/>
      <c r="AB865" s="188"/>
      <c r="AC865" s="188"/>
      <c r="AD865" s="188"/>
      <c r="AE865" s="188"/>
      <c r="AF865" s="188"/>
      <c r="AG865" s="188"/>
      <c r="AH865" s="188"/>
      <c r="AI865" s="188"/>
      <c r="AJ865" s="188"/>
      <c r="AK865" s="188"/>
      <c r="AL865" s="188"/>
      <c r="AM865" s="188"/>
      <c r="AN865" s="188"/>
      <c r="AO865" s="188"/>
      <c r="AP865" s="188"/>
      <c r="AQ865" s="188"/>
      <c r="AR865" s="188"/>
      <c r="AS865" s="188"/>
      <c r="AT865" s="188"/>
      <c r="AU865" s="188"/>
      <c r="AV865" s="188"/>
      <c r="AW865" s="188"/>
      <c r="AX865" s="188"/>
      <c r="AY865" s="188"/>
      <c r="AZ865" s="188"/>
      <c r="BA865" s="188"/>
      <c r="BB865" s="188"/>
      <c r="BC865" s="188"/>
      <c r="BD865" s="188"/>
      <c r="BE865" s="188"/>
      <c r="BF865" s="188"/>
      <c r="BG865" s="188"/>
      <c r="BH865" s="188"/>
      <c r="BI865" s="188"/>
      <c r="BJ865" s="188"/>
      <c r="BK865" s="188"/>
      <c r="BL865" s="188"/>
      <c r="BM865" s="188"/>
      <c r="BN865" s="188"/>
      <c r="BO865" s="188"/>
      <c r="BP865" s="188"/>
      <c r="BQ865" s="188"/>
      <c r="BR865" s="188"/>
      <c r="BS865" s="188"/>
      <c r="BT865" s="188"/>
      <c r="BU865" s="188"/>
      <c r="BV865" s="188"/>
    </row>
    <row r="866" spans="1:74" s="189" customFormat="1" ht="25.5" x14ac:dyDescent="0.2">
      <c r="A866" s="205" t="s">
        <v>2064</v>
      </c>
      <c r="B866" s="206" t="s">
        <v>2065</v>
      </c>
      <c r="C866" s="118"/>
      <c r="D866" s="118"/>
      <c r="E866" s="118"/>
      <c r="F866" s="118">
        <v>475633</v>
      </c>
      <c r="G866" s="118"/>
      <c r="H866" s="118"/>
      <c r="I866" s="118"/>
      <c r="J866" s="118"/>
      <c r="K866" s="118"/>
      <c r="L866" s="118"/>
      <c r="M866" s="118"/>
      <c r="N866" s="118"/>
      <c r="O866" s="131">
        <f t="shared" si="332"/>
        <v>475633</v>
      </c>
      <c r="P866" s="188"/>
      <c r="Q866" s="188"/>
      <c r="R866" s="188"/>
      <c r="S866" s="188"/>
      <c r="T866" s="188"/>
      <c r="U866" s="188"/>
      <c r="V866" s="188"/>
      <c r="W866" s="188"/>
      <c r="X866" s="188"/>
      <c r="Y866" s="188"/>
      <c r="Z866" s="188"/>
      <c r="AA866" s="188"/>
      <c r="AB866" s="188"/>
      <c r="AC866" s="188"/>
      <c r="AD866" s="188"/>
      <c r="AE866" s="188"/>
      <c r="AF866" s="188"/>
      <c r="AG866" s="188"/>
      <c r="AH866" s="188"/>
      <c r="AI866" s="188"/>
      <c r="AJ866" s="188"/>
      <c r="AK866" s="188"/>
      <c r="AL866" s="188"/>
      <c r="AM866" s="188"/>
      <c r="AN866" s="188"/>
      <c r="AO866" s="188"/>
      <c r="AP866" s="188"/>
      <c r="AQ866" s="188"/>
      <c r="AR866" s="188"/>
      <c r="AS866" s="188"/>
      <c r="AT866" s="188"/>
      <c r="AU866" s="188"/>
      <c r="AV866" s="188"/>
      <c r="AW866" s="188"/>
      <c r="AX866" s="188"/>
      <c r="AY866" s="188"/>
      <c r="AZ866" s="188"/>
      <c r="BA866" s="188"/>
      <c r="BB866" s="188"/>
      <c r="BC866" s="188"/>
      <c r="BD866" s="188"/>
      <c r="BE866" s="188"/>
      <c r="BF866" s="188"/>
      <c r="BG866" s="188"/>
      <c r="BH866" s="188"/>
      <c r="BI866" s="188"/>
      <c r="BJ866" s="188"/>
      <c r="BK866" s="188"/>
      <c r="BL866" s="188"/>
      <c r="BM866" s="188"/>
      <c r="BN866" s="188"/>
      <c r="BO866" s="188"/>
      <c r="BP866" s="188"/>
      <c r="BQ866" s="188"/>
      <c r="BR866" s="188"/>
      <c r="BS866" s="188"/>
      <c r="BT866" s="188"/>
      <c r="BU866" s="188"/>
      <c r="BV866" s="188"/>
    </row>
    <row r="867" spans="1:74" s="189" customFormat="1" ht="25.5" x14ac:dyDescent="0.2">
      <c r="A867" s="205" t="s">
        <v>2066</v>
      </c>
      <c r="B867" s="206" t="s">
        <v>2067</v>
      </c>
      <c r="C867" s="118"/>
      <c r="D867" s="118"/>
      <c r="E867" s="118"/>
      <c r="F867" s="118">
        <v>806924</v>
      </c>
      <c r="G867" s="118"/>
      <c r="H867" s="118"/>
      <c r="I867" s="118"/>
      <c r="J867" s="118"/>
      <c r="K867" s="118"/>
      <c r="L867" s="118"/>
      <c r="M867" s="118"/>
      <c r="N867" s="118"/>
      <c r="O867" s="131">
        <f t="shared" si="332"/>
        <v>806924</v>
      </c>
      <c r="P867" s="188"/>
      <c r="Q867" s="188"/>
      <c r="R867" s="188"/>
      <c r="S867" s="188"/>
      <c r="T867" s="188"/>
      <c r="U867" s="188"/>
      <c r="V867" s="188"/>
      <c r="W867" s="188"/>
      <c r="X867" s="188"/>
      <c r="Y867" s="188"/>
      <c r="Z867" s="188"/>
      <c r="AA867" s="188"/>
      <c r="AB867" s="188"/>
      <c r="AC867" s="188"/>
      <c r="AD867" s="188"/>
      <c r="AE867" s="188"/>
      <c r="AF867" s="188"/>
      <c r="AG867" s="188"/>
      <c r="AH867" s="188"/>
      <c r="AI867" s="188"/>
      <c r="AJ867" s="188"/>
      <c r="AK867" s="188"/>
      <c r="AL867" s="188"/>
      <c r="AM867" s="188"/>
      <c r="AN867" s="188"/>
      <c r="AO867" s="188"/>
      <c r="AP867" s="188"/>
      <c r="AQ867" s="188"/>
      <c r="AR867" s="188"/>
      <c r="AS867" s="188"/>
      <c r="AT867" s="188"/>
      <c r="AU867" s="188"/>
      <c r="AV867" s="188"/>
      <c r="AW867" s="188"/>
      <c r="AX867" s="188"/>
      <c r="AY867" s="188"/>
      <c r="AZ867" s="188"/>
      <c r="BA867" s="188"/>
      <c r="BB867" s="188"/>
      <c r="BC867" s="188"/>
      <c r="BD867" s="188"/>
      <c r="BE867" s="188"/>
      <c r="BF867" s="188"/>
      <c r="BG867" s="188"/>
      <c r="BH867" s="188"/>
      <c r="BI867" s="188"/>
      <c r="BJ867" s="188"/>
      <c r="BK867" s="188"/>
      <c r="BL867" s="188"/>
      <c r="BM867" s="188"/>
      <c r="BN867" s="188"/>
      <c r="BO867" s="188"/>
      <c r="BP867" s="188"/>
      <c r="BQ867" s="188"/>
      <c r="BR867" s="188"/>
      <c r="BS867" s="188"/>
      <c r="BT867" s="188"/>
      <c r="BU867" s="188"/>
      <c r="BV867" s="188"/>
    </row>
    <row r="868" spans="1:74" s="189" customFormat="1" ht="25.5" x14ac:dyDescent="0.2">
      <c r="A868" s="205" t="s">
        <v>2068</v>
      </c>
      <c r="B868" s="206" t="s">
        <v>2069</v>
      </c>
      <c r="C868" s="118"/>
      <c r="D868" s="118"/>
      <c r="E868" s="118"/>
      <c r="F868" s="118">
        <v>13899887</v>
      </c>
      <c r="G868" s="118"/>
      <c r="H868" s="118"/>
      <c r="I868" s="118"/>
      <c r="J868" s="118"/>
      <c r="K868" s="118"/>
      <c r="L868" s="118"/>
      <c r="M868" s="118"/>
      <c r="N868" s="118"/>
      <c r="O868" s="131">
        <f t="shared" si="332"/>
        <v>13899887</v>
      </c>
      <c r="P868" s="188"/>
      <c r="Q868" s="188"/>
      <c r="R868" s="188"/>
      <c r="S868" s="188"/>
      <c r="T868" s="188"/>
      <c r="U868" s="188"/>
      <c r="V868" s="188"/>
      <c r="W868" s="188"/>
      <c r="X868" s="188"/>
      <c r="Y868" s="188"/>
      <c r="Z868" s="188"/>
      <c r="AA868" s="188"/>
      <c r="AB868" s="188"/>
      <c r="AC868" s="188"/>
      <c r="AD868" s="188"/>
      <c r="AE868" s="188"/>
      <c r="AF868" s="188"/>
      <c r="AG868" s="188"/>
      <c r="AH868" s="188"/>
      <c r="AI868" s="188"/>
      <c r="AJ868" s="188"/>
      <c r="AK868" s="188"/>
      <c r="AL868" s="188"/>
      <c r="AM868" s="188"/>
      <c r="AN868" s="188"/>
      <c r="AO868" s="188"/>
      <c r="AP868" s="188"/>
      <c r="AQ868" s="188"/>
      <c r="AR868" s="188"/>
      <c r="AS868" s="188"/>
      <c r="AT868" s="188"/>
      <c r="AU868" s="188"/>
      <c r="AV868" s="188"/>
      <c r="AW868" s="188"/>
      <c r="AX868" s="188"/>
      <c r="AY868" s="188"/>
      <c r="AZ868" s="188"/>
      <c r="BA868" s="188"/>
      <c r="BB868" s="188"/>
      <c r="BC868" s="188"/>
      <c r="BD868" s="188"/>
      <c r="BE868" s="188"/>
      <c r="BF868" s="188"/>
      <c r="BG868" s="188"/>
      <c r="BH868" s="188"/>
      <c r="BI868" s="188"/>
      <c r="BJ868" s="188"/>
      <c r="BK868" s="188"/>
      <c r="BL868" s="188"/>
      <c r="BM868" s="188"/>
      <c r="BN868" s="188"/>
      <c r="BO868" s="188"/>
      <c r="BP868" s="188"/>
      <c r="BQ868" s="188"/>
      <c r="BR868" s="188"/>
      <c r="BS868" s="188"/>
      <c r="BT868" s="188"/>
      <c r="BU868" s="188"/>
      <c r="BV868" s="188"/>
    </row>
    <row r="869" spans="1:74" s="189" customFormat="1" ht="25.5" x14ac:dyDescent="0.2">
      <c r="A869" s="205" t="s">
        <v>2070</v>
      </c>
      <c r="B869" s="206" t="s">
        <v>2071</v>
      </c>
      <c r="C869" s="118"/>
      <c r="D869" s="118"/>
      <c r="E869" s="118"/>
      <c r="F869" s="118">
        <v>1012340</v>
      </c>
      <c r="G869" s="118"/>
      <c r="H869" s="118"/>
      <c r="I869" s="118"/>
      <c r="J869" s="118"/>
      <c r="K869" s="118"/>
      <c r="L869" s="118"/>
      <c r="M869" s="118"/>
      <c r="N869" s="118"/>
      <c r="O869" s="131">
        <f t="shared" si="332"/>
        <v>1012340</v>
      </c>
      <c r="P869" s="188"/>
      <c r="Q869" s="188"/>
      <c r="R869" s="188"/>
      <c r="S869" s="188"/>
      <c r="T869" s="188"/>
      <c r="U869" s="188"/>
      <c r="V869" s="188"/>
      <c r="W869" s="188"/>
      <c r="X869" s="188"/>
      <c r="Y869" s="188"/>
      <c r="Z869" s="188"/>
      <c r="AA869" s="188"/>
      <c r="AB869" s="188"/>
      <c r="AC869" s="188"/>
      <c r="AD869" s="188"/>
      <c r="AE869" s="188"/>
      <c r="AF869" s="188"/>
      <c r="AG869" s="188"/>
      <c r="AH869" s="188"/>
      <c r="AI869" s="188"/>
      <c r="AJ869" s="188"/>
      <c r="AK869" s="188"/>
      <c r="AL869" s="188"/>
      <c r="AM869" s="188"/>
      <c r="AN869" s="188"/>
      <c r="AO869" s="188"/>
      <c r="AP869" s="188"/>
      <c r="AQ869" s="188"/>
      <c r="AR869" s="188"/>
      <c r="AS869" s="188"/>
      <c r="AT869" s="188"/>
      <c r="AU869" s="188"/>
      <c r="AV869" s="188"/>
      <c r="AW869" s="188"/>
      <c r="AX869" s="188"/>
      <c r="AY869" s="188"/>
      <c r="AZ869" s="188"/>
      <c r="BA869" s="188"/>
      <c r="BB869" s="188"/>
      <c r="BC869" s="188"/>
      <c r="BD869" s="188"/>
      <c r="BE869" s="188"/>
      <c r="BF869" s="188"/>
      <c r="BG869" s="188"/>
      <c r="BH869" s="188"/>
      <c r="BI869" s="188"/>
      <c r="BJ869" s="188"/>
      <c r="BK869" s="188"/>
      <c r="BL869" s="188"/>
      <c r="BM869" s="188"/>
      <c r="BN869" s="188"/>
      <c r="BO869" s="188"/>
      <c r="BP869" s="188"/>
      <c r="BQ869" s="188"/>
      <c r="BR869" s="188"/>
      <c r="BS869" s="188"/>
      <c r="BT869" s="188"/>
      <c r="BU869" s="188"/>
      <c r="BV869" s="188"/>
    </row>
    <row r="870" spans="1:74" s="189" customFormat="1" ht="25.5" x14ac:dyDescent="0.2">
      <c r="A870" s="205" t="s">
        <v>2072</v>
      </c>
      <c r="B870" s="206" t="s">
        <v>2073</v>
      </c>
      <c r="C870" s="118"/>
      <c r="D870" s="118"/>
      <c r="E870" s="118"/>
      <c r="F870" s="118">
        <v>537594</v>
      </c>
      <c r="G870" s="118"/>
      <c r="H870" s="118"/>
      <c r="I870" s="118"/>
      <c r="J870" s="118"/>
      <c r="K870" s="118"/>
      <c r="L870" s="118"/>
      <c r="M870" s="118"/>
      <c r="N870" s="118"/>
      <c r="O870" s="131">
        <f t="shared" si="332"/>
        <v>537594</v>
      </c>
      <c r="P870" s="188"/>
      <c r="Q870" s="188"/>
      <c r="R870" s="188"/>
      <c r="S870" s="188"/>
      <c r="T870" s="188"/>
      <c r="U870" s="188"/>
      <c r="V870" s="188"/>
      <c r="W870" s="188"/>
      <c r="X870" s="188"/>
      <c r="Y870" s="188"/>
      <c r="Z870" s="188"/>
      <c r="AA870" s="188"/>
      <c r="AB870" s="188"/>
      <c r="AC870" s="188"/>
      <c r="AD870" s="188"/>
      <c r="AE870" s="188"/>
      <c r="AF870" s="188"/>
      <c r="AG870" s="188"/>
      <c r="AH870" s="188"/>
      <c r="AI870" s="188"/>
      <c r="AJ870" s="188"/>
      <c r="AK870" s="188"/>
      <c r="AL870" s="188"/>
      <c r="AM870" s="188"/>
      <c r="AN870" s="188"/>
      <c r="AO870" s="188"/>
      <c r="AP870" s="188"/>
      <c r="AQ870" s="188"/>
      <c r="AR870" s="188"/>
      <c r="AS870" s="188"/>
      <c r="AT870" s="188"/>
      <c r="AU870" s="188"/>
      <c r="AV870" s="188"/>
      <c r="AW870" s="188"/>
      <c r="AX870" s="188"/>
      <c r="AY870" s="188"/>
      <c r="AZ870" s="188"/>
      <c r="BA870" s="188"/>
      <c r="BB870" s="188"/>
      <c r="BC870" s="188"/>
      <c r="BD870" s="188"/>
      <c r="BE870" s="188"/>
      <c r="BF870" s="188"/>
      <c r="BG870" s="188"/>
      <c r="BH870" s="188"/>
      <c r="BI870" s="188"/>
      <c r="BJ870" s="188"/>
      <c r="BK870" s="188"/>
      <c r="BL870" s="188"/>
      <c r="BM870" s="188"/>
      <c r="BN870" s="188"/>
      <c r="BO870" s="188"/>
      <c r="BP870" s="188"/>
      <c r="BQ870" s="188"/>
      <c r="BR870" s="188"/>
      <c r="BS870" s="188"/>
      <c r="BT870" s="188"/>
      <c r="BU870" s="188"/>
      <c r="BV870" s="188"/>
    </row>
    <row r="871" spans="1:74" s="189" customFormat="1" ht="25.5" x14ac:dyDescent="0.2">
      <c r="A871" s="205" t="s">
        <v>2074</v>
      </c>
      <c r="B871" s="206" t="s">
        <v>2075</v>
      </c>
      <c r="C871" s="118"/>
      <c r="D871" s="118"/>
      <c r="E871" s="118"/>
      <c r="F871" s="118">
        <v>276289</v>
      </c>
      <c r="G871" s="118"/>
      <c r="H871" s="118"/>
      <c r="I871" s="118"/>
      <c r="J871" s="118"/>
      <c r="K871" s="118"/>
      <c r="L871" s="118"/>
      <c r="M871" s="118"/>
      <c r="N871" s="118"/>
      <c r="O871" s="131">
        <f t="shared" si="332"/>
        <v>276289</v>
      </c>
      <c r="P871" s="188"/>
      <c r="Q871" s="188"/>
      <c r="R871" s="188"/>
      <c r="S871" s="188"/>
      <c r="T871" s="188"/>
      <c r="U871" s="188"/>
      <c r="V871" s="188"/>
      <c r="W871" s="188"/>
      <c r="X871" s="188"/>
      <c r="Y871" s="188"/>
      <c r="Z871" s="188"/>
      <c r="AA871" s="188"/>
      <c r="AB871" s="188"/>
      <c r="AC871" s="188"/>
      <c r="AD871" s="188"/>
      <c r="AE871" s="188"/>
      <c r="AF871" s="188"/>
      <c r="AG871" s="188"/>
      <c r="AH871" s="188"/>
      <c r="AI871" s="188"/>
      <c r="AJ871" s="188"/>
      <c r="AK871" s="188"/>
      <c r="AL871" s="188"/>
      <c r="AM871" s="188"/>
      <c r="AN871" s="188"/>
      <c r="AO871" s="188"/>
      <c r="AP871" s="188"/>
      <c r="AQ871" s="188"/>
      <c r="AR871" s="188"/>
      <c r="AS871" s="188"/>
      <c r="AT871" s="188"/>
      <c r="AU871" s="188"/>
      <c r="AV871" s="188"/>
      <c r="AW871" s="188"/>
      <c r="AX871" s="188"/>
      <c r="AY871" s="188"/>
      <c r="AZ871" s="188"/>
      <c r="BA871" s="188"/>
      <c r="BB871" s="188"/>
      <c r="BC871" s="188"/>
      <c r="BD871" s="188"/>
      <c r="BE871" s="188"/>
      <c r="BF871" s="188"/>
      <c r="BG871" s="188"/>
      <c r="BH871" s="188"/>
      <c r="BI871" s="188"/>
      <c r="BJ871" s="188"/>
      <c r="BK871" s="188"/>
      <c r="BL871" s="188"/>
      <c r="BM871" s="188"/>
      <c r="BN871" s="188"/>
      <c r="BO871" s="188"/>
      <c r="BP871" s="188"/>
      <c r="BQ871" s="188"/>
      <c r="BR871" s="188"/>
      <c r="BS871" s="188"/>
      <c r="BT871" s="188"/>
      <c r="BU871" s="188"/>
      <c r="BV871" s="188"/>
    </row>
    <row r="872" spans="1:74" s="189" customFormat="1" ht="25.5" x14ac:dyDescent="0.2">
      <c r="A872" s="205" t="s">
        <v>2076</v>
      </c>
      <c r="B872" s="206" t="s">
        <v>2077</v>
      </c>
      <c r="C872" s="118"/>
      <c r="D872" s="118"/>
      <c r="E872" s="118"/>
      <c r="F872" s="118">
        <v>755707</v>
      </c>
      <c r="G872" s="118"/>
      <c r="H872" s="118"/>
      <c r="I872" s="118"/>
      <c r="J872" s="118"/>
      <c r="K872" s="118"/>
      <c r="L872" s="118"/>
      <c r="M872" s="118"/>
      <c r="N872" s="118"/>
      <c r="O872" s="131">
        <f t="shared" si="332"/>
        <v>755707</v>
      </c>
      <c r="P872" s="188"/>
      <c r="Q872" s="188"/>
      <c r="R872" s="188"/>
      <c r="S872" s="188"/>
      <c r="T872" s="188"/>
      <c r="U872" s="188"/>
      <c r="V872" s="188"/>
      <c r="W872" s="188"/>
      <c r="X872" s="188"/>
      <c r="Y872" s="188"/>
      <c r="Z872" s="188"/>
      <c r="AA872" s="188"/>
      <c r="AB872" s="188"/>
      <c r="AC872" s="188"/>
      <c r="AD872" s="188"/>
      <c r="AE872" s="188"/>
      <c r="AF872" s="188"/>
      <c r="AG872" s="188"/>
      <c r="AH872" s="188"/>
      <c r="AI872" s="188"/>
      <c r="AJ872" s="188"/>
      <c r="AK872" s="188"/>
      <c r="AL872" s="188"/>
      <c r="AM872" s="188"/>
      <c r="AN872" s="188"/>
      <c r="AO872" s="188"/>
      <c r="AP872" s="188"/>
      <c r="AQ872" s="188"/>
      <c r="AR872" s="188"/>
      <c r="AS872" s="188"/>
      <c r="AT872" s="188"/>
      <c r="AU872" s="188"/>
      <c r="AV872" s="188"/>
      <c r="AW872" s="188"/>
      <c r="AX872" s="188"/>
      <c r="AY872" s="188"/>
      <c r="AZ872" s="188"/>
      <c r="BA872" s="188"/>
      <c r="BB872" s="188"/>
      <c r="BC872" s="188"/>
      <c r="BD872" s="188"/>
      <c r="BE872" s="188"/>
      <c r="BF872" s="188"/>
      <c r="BG872" s="188"/>
      <c r="BH872" s="188"/>
      <c r="BI872" s="188"/>
      <c r="BJ872" s="188"/>
      <c r="BK872" s="188"/>
      <c r="BL872" s="188"/>
      <c r="BM872" s="188"/>
      <c r="BN872" s="188"/>
      <c r="BO872" s="188"/>
      <c r="BP872" s="188"/>
      <c r="BQ872" s="188"/>
      <c r="BR872" s="188"/>
      <c r="BS872" s="188"/>
      <c r="BT872" s="188"/>
      <c r="BU872" s="188"/>
      <c r="BV872" s="188"/>
    </row>
    <row r="873" spans="1:74" s="189" customFormat="1" ht="25.5" x14ac:dyDescent="0.2">
      <c r="A873" s="205" t="s">
        <v>2078</v>
      </c>
      <c r="B873" s="206" t="s">
        <v>2079</v>
      </c>
      <c r="C873" s="118"/>
      <c r="D873" s="118"/>
      <c r="E873" s="118"/>
      <c r="F873" s="118">
        <v>2980554</v>
      </c>
      <c r="G873" s="118"/>
      <c r="H873" s="118"/>
      <c r="I873" s="118"/>
      <c r="J873" s="118"/>
      <c r="K873" s="118"/>
      <c r="L873" s="118"/>
      <c r="M873" s="118"/>
      <c r="N873" s="118"/>
      <c r="O873" s="131">
        <f t="shared" si="332"/>
        <v>2980554</v>
      </c>
      <c r="P873" s="188"/>
      <c r="Q873" s="188"/>
      <c r="R873" s="188"/>
      <c r="S873" s="188"/>
      <c r="T873" s="188"/>
      <c r="U873" s="188"/>
      <c r="V873" s="188"/>
      <c r="W873" s="188"/>
      <c r="X873" s="188"/>
      <c r="Y873" s="188"/>
      <c r="Z873" s="188"/>
      <c r="AA873" s="188"/>
      <c r="AB873" s="188"/>
      <c r="AC873" s="188"/>
      <c r="AD873" s="188"/>
      <c r="AE873" s="188"/>
      <c r="AF873" s="188"/>
      <c r="AG873" s="188"/>
      <c r="AH873" s="188"/>
      <c r="AI873" s="188"/>
      <c r="AJ873" s="188"/>
      <c r="AK873" s="188"/>
      <c r="AL873" s="188"/>
      <c r="AM873" s="188"/>
      <c r="AN873" s="188"/>
      <c r="AO873" s="188"/>
      <c r="AP873" s="188"/>
      <c r="AQ873" s="188"/>
      <c r="AR873" s="188"/>
      <c r="AS873" s="188"/>
      <c r="AT873" s="188"/>
      <c r="AU873" s="188"/>
      <c r="AV873" s="188"/>
      <c r="AW873" s="188"/>
      <c r="AX873" s="188"/>
      <c r="AY873" s="188"/>
      <c r="AZ873" s="188"/>
      <c r="BA873" s="188"/>
      <c r="BB873" s="188"/>
      <c r="BC873" s="188"/>
      <c r="BD873" s="188"/>
      <c r="BE873" s="188"/>
      <c r="BF873" s="188"/>
      <c r="BG873" s="188"/>
      <c r="BH873" s="188"/>
      <c r="BI873" s="188"/>
      <c r="BJ873" s="188"/>
      <c r="BK873" s="188"/>
      <c r="BL873" s="188"/>
      <c r="BM873" s="188"/>
      <c r="BN873" s="188"/>
      <c r="BO873" s="188"/>
      <c r="BP873" s="188"/>
      <c r="BQ873" s="188"/>
      <c r="BR873" s="188"/>
      <c r="BS873" s="188"/>
      <c r="BT873" s="188"/>
      <c r="BU873" s="188"/>
      <c r="BV873" s="188"/>
    </row>
    <row r="874" spans="1:74" s="189" customFormat="1" ht="25.5" x14ac:dyDescent="0.2">
      <c r="A874" s="205" t="s">
        <v>2080</v>
      </c>
      <c r="B874" s="206" t="s">
        <v>2081</v>
      </c>
      <c r="C874" s="118"/>
      <c r="D874" s="118"/>
      <c r="E874" s="118"/>
      <c r="F874" s="118">
        <v>2066376</v>
      </c>
      <c r="G874" s="118"/>
      <c r="H874" s="118"/>
      <c r="I874" s="118"/>
      <c r="J874" s="118"/>
      <c r="K874" s="118"/>
      <c r="L874" s="118"/>
      <c r="M874" s="118"/>
      <c r="N874" s="118"/>
      <c r="O874" s="131">
        <f t="shared" si="332"/>
        <v>2066376</v>
      </c>
      <c r="P874" s="188"/>
      <c r="Q874" s="188"/>
      <c r="R874" s="188"/>
      <c r="S874" s="188"/>
      <c r="T874" s="188"/>
      <c r="U874" s="188"/>
      <c r="V874" s="188"/>
      <c r="W874" s="188"/>
      <c r="X874" s="188"/>
      <c r="Y874" s="188"/>
      <c r="Z874" s="188"/>
      <c r="AA874" s="188"/>
      <c r="AB874" s="188"/>
      <c r="AC874" s="188"/>
      <c r="AD874" s="188"/>
      <c r="AE874" s="188"/>
      <c r="AF874" s="188"/>
      <c r="AG874" s="188"/>
      <c r="AH874" s="188"/>
      <c r="AI874" s="188"/>
      <c r="AJ874" s="188"/>
      <c r="AK874" s="188"/>
      <c r="AL874" s="188"/>
      <c r="AM874" s="188"/>
      <c r="AN874" s="188"/>
      <c r="AO874" s="188"/>
      <c r="AP874" s="188"/>
      <c r="AQ874" s="188"/>
      <c r="AR874" s="188"/>
      <c r="AS874" s="188"/>
      <c r="AT874" s="188"/>
      <c r="AU874" s="188"/>
      <c r="AV874" s="188"/>
      <c r="AW874" s="188"/>
      <c r="AX874" s="188"/>
      <c r="AY874" s="188"/>
      <c r="AZ874" s="188"/>
      <c r="BA874" s="188"/>
      <c r="BB874" s="188"/>
      <c r="BC874" s="188"/>
      <c r="BD874" s="188"/>
      <c r="BE874" s="188"/>
      <c r="BF874" s="188"/>
      <c r="BG874" s="188"/>
      <c r="BH874" s="188"/>
      <c r="BI874" s="188"/>
      <c r="BJ874" s="188"/>
      <c r="BK874" s="188"/>
      <c r="BL874" s="188"/>
      <c r="BM874" s="188"/>
      <c r="BN874" s="188"/>
      <c r="BO874" s="188"/>
      <c r="BP874" s="188"/>
      <c r="BQ874" s="188"/>
      <c r="BR874" s="188"/>
      <c r="BS874" s="188"/>
      <c r="BT874" s="188"/>
      <c r="BU874" s="188"/>
      <c r="BV874" s="188"/>
    </row>
    <row r="875" spans="1:74" s="189" customFormat="1" ht="25.5" x14ac:dyDescent="0.2">
      <c r="A875" s="205" t="s">
        <v>2082</v>
      </c>
      <c r="B875" s="206" t="s">
        <v>2083</v>
      </c>
      <c r="C875" s="118"/>
      <c r="D875" s="118"/>
      <c r="E875" s="118"/>
      <c r="F875" s="118">
        <v>1651011</v>
      </c>
      <c r="G875" s="118"/>
      <c r="H875" s="118"/>
      <c r="I875" s="118"/>
      <c r="J875" s="118"/>
      <c r="K875" s="118"/>
      <c r="L875" s="118"/>
      <c r="M875" s="118"/>
      <c r="N875" s="118"/>
      <c r="O875" s="131">
        <f t="shared" si="332"/>
        <v>1651011</v>
      </c>
      <c r="P875" s="188"/>
      <c r="Q875" s="188"/>
      <c r="R875" s="188"/>
      <c r="S875" s="188"/>
      <c r="T875" s="188"/>
      <c r="U875" s="188"/>
      <c r="V875" s="188"/>
      <c r="W875" s="188"/>
      <c r="X875" s="188"/>
      <c r="Y875" s="188"/>
      <c r="Z875" s="188"/>
      <c r="AA875" s="188"/>
      <c r="AB875" s="188"/>
      <c r="AC875" s="188"/>
      <c r="AD875" s="188"/>
      <c r="AE875" s="188"/>
      <c r="AF875" s="188"/>
      <c r="AG875" s="188"/>
      <c r="AH875" s="188"/>
      <c r="AI875" s="188"/>
      <c r="AJ875" s="188"/>
      <c r="AK875" s="188"/>
      <c r="AL875" s="188"/>
      <c r="AM875" s="188"/>
      <c r="AN875" s="188"/>
      <c r="AO875" s="188"/>
      <c r="AP875" s="188"/>
      <c r="AQ875" s="188"/>
      <c r="AR875" s="188"/>
      <c r="AS875" s="188"/>
      <c r="AT875" s="188"/>
      <c r="AU875" s="188"/>
      <c r="AV875" s="188"/>
      <c r="AW875" s="188"/>
      <c r="AX875" s="188"/>
      <c r="AY875" s="188"/>
      <c r="AZ875" s="188"/>
      <c r="BA875" s="188"/>
      <c r="BB875" s="188"/>
      <c r="BC875" s="188"/>
      <c r="BD875" s="188"/>
      <c r="BE875" s="188"/>
      <c r="BF875" s="188"/>
      <c r="BG875" s="188"/>
      <c r="BH875" s="188"/>
      <c r="BI875" s="188"/>
      <c r="BJ875" s="188"/>
      <c r="BK875" s="188"/>
      <c r="BL875" s="188"/>
      <c r="BM875" s="188"/>
      <c r="BN875" s="188"/>
      <c r="BO875" s="188"/>
      <c r="BP875" s="188"/>
      <c r="BQ875" s="188"/>
      <c r="BR875" s="188"/>
      <c r="BS875" s="188"/>
      <c r="BT875" s="188"/>
      <c r="BU875" s="188"/>
      <c r="BV875" s="188"/>
    </row>
    <row r="876" spans="1:74" s="189" customFormat="1" ht="25.5" x14ac:dyDescent="0.2">
      <c r="A876" s="205" t="s">
        <v>2084</v>
      </c>
      <c r="B876" s="206" t="s">
        <v>2085</v>
      </c>
      <c r="C876" s="118"/>
      <c r="D876" s="118"/>
      <c r="E876" s="118"/>
      <c r="F876" s="118">
        <v>746636</v>
      </c>
      <c r="G876" s="118"/>
      <c r="H876" s="118"/>
      <c r="I876" s="118"/>
      <c r="J876" s="118"/>
      <c r="K876" s="118"/>
      <c r="L876" s="118"/>
      <c r="M876" s="118"/>
      <c r="N876" s="118"/>
      <c r="O876" s="131">
        <f t="shared" si="332"/>
        <v>746636</v>
      </c>
      <c r="P876" s="188"/>
      <c r="Q876" s="188"/>
      <c r="R876" s="188"/>
      <c r="S876" s="188"/>
      <c r="T876" s="188"/>
      <c r="U876" s="188"/>
      <c r="V876" s="188"/>
      <c r="W876" s="188"/>
      <c r="X876" s="188"/>
      <c r="Y876" s="188"/>
      <c r="Z876" s="188"/>
      <c r="AA876" s="188"/>
      <c r="AB876" s="188"/>
      <c r="AC876" s="188"/>
      <c r="AD876" s="188"/>
      <c r="AE876" s="188"/>
      <c r="AF876" s="188"/>
      <c r="AG876" s="188"/>
      <c r="AH876" s="188"/>
      <c r="AI876" s="188"/>
      <c r="AJ876" s="188"/>
      <c r="AK876" s="188"/>
      <c r="AL876" s="188"/>
      <c r="AM876" s="188"/>
      <c r="AN876" s="188"/>
      <c r="AO876" s="188"/>
      <c r="AP876" s="188"/>
      <c r="AQ876" s="188"/>
      <c r="AR876" s="188"/>
      <c r="AS876" s="188"/>
      <c r="AT876" s="188"/>
      <c r="AU876" s="188"/>
      <c r="AV876" s="188"/>
      <c r="AW876" s="188"/>
      <c r="AX876" s="188"/>
      <c r="AY876" s="188"/>
      <c r="AZ876" s="188"/>
      <c r="BA876" s="188"/>
      <c r="BB876" s="188"/>
      <c r="BC876" s="188"/>
      <c r="BD876" s="188"/>
      <c r="BE876" s="188"/>
      <c r="BF876" s="188"/>
      <c r="BG876" s="188"/>
      <c r="BH876" s="188"/>
      <c r="BI876" s="188"/>
      <c r="BJ876" s="188"/>
      <c r="BK876" s="188"/>
      <c r="BL876" s="188"/>
      <c r="BM876" s="188"/>
      <c r="BN876" s="188"/>
      <c r="BO876" s="188"/>
      <c r="BP876" s="188"/>
      <c r="BQ876" s="188"/>
      <c r="BR876" s="188"/>
      <c r="BS876" s="188"/>
      <c r="BT876" s="188"/>
      <c r="BU876" s="188"/>
      <c r="BV876" s="188"/>
    </row>
    <row r="877" spans="1:74" s="189" customFormat="1" ht="25.5" x14ac:dyDescent="0.2">
      <c r="A877" s="205" t="s">
        <v>2086</v>
      </c>
      <c r="B877" s="206" t="s">
        <v>2087</v>
      </c>
      <c r="C877" s="118"/>
      <c r="D877" s="118"/>
      <c r="E877" s="118"/>
      <c r="F877" s="118">
        <v>853977</v>
      </c>
      <c r="G877" s="118"/>
      <c r="H877" s="118"/>
      <c r="I877" s="118"/>
      <c r="J877" s="118"/>
      <c r="K877" s="118"/>
      <c r="L877" s="118"/>
      <c r="M877" s="118"/>
      <c r="N877" s="118"/>
      <c r="O877" s="131">
        <f t="shared" si="332"/>
        <v>853977</v>
      </c>
      <c r="P877" s="188"/>
      <c r="Q877" s="188"/>
      <c r="R877" s="188"/>
      <c r="S877" s="188"/>
      <c r="T877" s="188"/>
      <c r="U877" s="188"/>
      <c r="V877" s="188"/>
      <c r="W877" s="188"/>
      <c r="X877" s="188"/>
      <c r="Y877" s="188"/>
      <c r="Z877" s="188"/>
      <c r="AA877" s="188"/>
      <c r="AB877" s="188"/>
      <c r="AC877" s="188"/>
      <c r="AD877" s="188"/>
      <c r="AE877" s="188"/>
      <c r="AF877" s="188"/>
      <c r="AG877" s="188"/>
      <c r="AH877" s="188"/>
      <c r="AI877" s="188"/>
      <c r="AJ877" s="188"/>
      <c r="AK877" s="188"/>
      <c r="AL877" s="188"/>
      <c r="AM877" s="188"/>
      <c r="AN877" s="188"/>
      <c r="AO877" s="188"/>
      <c r="AP877" s="188"/>
      <c r="AQ877" s="188"/>
      <c r="AR877" s="188"/>
      <c r="AS877" s="188"/>
      <c r="AT877" s="188"/>
      <c r="AU877" s="188"/>
      <c r="AV877" s="188"/>
      <c r="AW877" s="188"/>
      <c r="AX877" s="188"/>
      <c r="AY877" s="188"/>
      <c r="AZ877" s="188"/>
      <c r="BA877" s="188"/>
      <c r="BB877" s="188"/>
      <c r="BC877" s="188"/>
      <c r="BD877" s="188"/>
      <c r="BE877" s="188"/>
      <c r="BF877" s="188"/>
      <c r="BG877" s="188"/>
      <c r="BH877" s="188"/>
      <c r="BI877" s="188"/>
      <c r="BJ877" s="188"/>
      <c r="BK877" s="188"/>
      <c r="BL877" s="188"/>
      <c r="BM877" s="188"/>
      <c r="BN877" s="188"/>
      <c r="BO877" s="188"/>
      <c r="BP877" s="188"/>
      <c r="BQ877" s="188"/>
      <c r="BR877" s="188"/>
      <c r="BS877" s="188"/>
      <c r="BT877" s="188"/>
      <c r="BU877" s="188"/>
      <c r="BV877" s="188"/>
    </row>
    <row r="878" spans="1:74" s="189" customFormat="1" ht="25.5" x14ac:dyDescent="0.2">
      <c r="A878" s="205" t="s">
        <v>2088</v>
      </c>
      <c r="B878" s="206" t="s">
        <v>2089</v>
      </c>
      <c r="C878" s="118"/>
      <c r="D878" s="118"/>
      <c r="E878" s="118"/>
      <c r="F878" s="118">
        <v>1405630</v>
      </c>
      <c r="G878" s="118"/>
      <c r="H878" s="118"/>
      <c r="I878" s="118"/>
      <c r="J878" s="118"/>
      <c r="K878" s="118"/>
      <c r="L878" s="118"/>
      <c r="M878" s="118"/>
      <c r="N878" s="118"/>
      <c r="O878" s="131">
        <f t="shared" si="332"/>
        <v>1405630</v>
      </c>
      <c r="P878" s="188"/>
      <c r="Q878" s="188"/>
      <c r="R878" s="188"/>
      <c r="S878" s="188"/>
      <c r="T878" s="188"/>
      <c r="U878" s="188"/>
      <c r="V878" s="188"/>
      <c r="W878" s="188"/>
      <c r="X878" s="188"/>
      <c r="Y878" s="188"/>
      <c r="Z878" s="188"/>
      <c r="AA878" s="188"/>
      <c r="AB878" s="188"/>
      <c r="AC878" s="188"/>
      <c r="AD878" s="188"/>
      <c r="AE878" s="188"/>
      <c r="AF878" s="188"/>
      <c r="AG878" s="188"/>
      <c r="AH878" s="188"/>
      <c r="AI878" s="188"/>
      <c r="AJ878" s="188"/>
      <c r="AK878" s="188"/>
      <c r="AL878" s="188"/>
      <c r="AM878" s="188"/>
      <c r="AN878" s="188"/>
      <c r="AO878" s="188"/>
      <c r="AP878" s="188"/>
      <c r="AQ878" s="188"/>
      <c r="AR878" s="188"/>
      <c r="AS878" s="188"/>
      <c r="AT878" s="188"/>
      <c r="AU878" s="188"/>
      <c r="AV878" s="188"/>
      <c r="AW878" s="188"/>
      <c r="AX878" s="188"/>
      <c r="AY878" s="188"/>
      <c r="AZ878" s="188"/>
      <c r="BA878" s="188"/>
      <c r="BB878" s="188"/>
      <c r="BC878" s="188"/>
      <c r="BD878" s="188"/>
      <c r="BE878" s="188"/>
      <c r="BF878" s="188"/>
      <c r="BG878" s="188"/>
      <c r="BH878" s="188"/>
      <c r="BI878" s="188"/>
      <c r="BJ878" s="188"/>
      <c r="BK878" s="188"/>
      <c r="BL878" s="188"/>
      <c r="BM878" s="188"/>
      <c r="BN878" s="188"/>
      <c r="BO878" s="188"/>
      <c r="BP878" s="188"/>
      <c r="BQ878" s="188"/>
      <c r="BR878" s="188"/>
      <c r="BS878" s="188"/>
      <c r="BT878" s="188"/>
      <c r="BU878" s="188"/>
      <c r="BV878" s="188"/>
    </row>
    <row r="879" spans="1:74" s="189" customFormat="1" ht="25.5" x14ac:dyDescent="0.2">
      <c r="A879" s="205" t="s">
        <v>2090</v>
      </c>
      <c r="B879" s="206" t="s">
        <v>2091</v>
      </c>
      <c r="C879" s="118"/>
      <c r="D879" s="118"/>
      <c r="E879" s="118"/>
      <c r="F879" s="118">
        <v>891517</v>
      </c>
      <c r="G879" s="118"/>
      <c r="H879" s="118"/>
      <c r="I879" s="118"/>
      <c r="J879" s="118"/>
      <c r="K879" s="118"/>
      <c r="L879" s="118"/>
      <c r="M879" s="118"/>
      <c r="N879" s="118"/>
      <c r="O879" s="131">
        <f t="shared" si="332"/>
        <v>891517</v>
      </c>
      <c r="P879" s="188"/>
      <c r="Q879" s="188"/>
      <c r="R879" s="188"/>
      <c r="S879" s="188"/>
      <c r="T879" s="188"/>
      <c r="U879" s="188"/>
      <c r="V879" s="188"/>
      <c r="W879" s="188"/>
      <c r="X879" s="188"/>
      <c r="Y879" s="188"/>
      <c r="Z879" s="188"/>
      <c r="AA879" s="188"/>
      <c r="AB879" s="188"/>
      <c r="AC879" s="188"/>
      <c r="AD879" s="188"/>
      <c r="AE879" s="188"/>
      <c r="AF879" s="188"/>
      <c r="AG879" s="188"/>
      <c r="AH879" s="188"/>
      <c r="AI879" s="188"/>
      <c r="AJ879" s="188"/>
      <c r="AK879" s="188"/>
      <c r="AL879" s="188"/>
      <c r="AM879" s="188"/>
      <c r="AN879" s="188"/>
      <c r="AO879" s="188"/>
      <c r="AP879" s="188"/>
      <c r="AQ879" s="188"/>
      <c r="AR879" s="188"/>
      <c r="AS879" s="188"/>
      <c r="AT879" s="188"/>
      <c r="AU879" s="188"/>
      <c r="AV879" s="188"/>
      <c r="AW879" s="188"/>
      <c r="AX879" s="188"/>
      <c r="AY879" s="188"/>
      <c r="AZ879" s="188"/>
      <c r="BA879" s="188"/>
      <c r="BB879" s="188"/>
      <c r="BC879" s="188"/>
      <c r="BD879" s="188"/>
      <c r="BE879" s="188"/>
      <c r="BF879" s="188"/>
      <c r="BG879" s="188"/>
      <c r="BH879" s="188"/>
      <c r="BI879" s="188"/>
      <c r="BJ879" s="188"/>
      <c r="BK879" s="188"/>
      <c r="BL879" s="188"/>
      <c r="BM879" s="188"/>
      <c r="BN879" s="188"/>
      <c r="BO879" s="188"/>
      <c r="BP879" s="188"/>
      <c r="BQ879" s="188"/>
      <c r="BR879" s="188"/>
      <c r="BS879" s="188"/>
      <c r="BT879" s="188"/>
      <c r="BU879" s="188"/>
      <c r="BV879" s="188"/>
    </row>
    <row r="880" spans="1:74" s="189" customFormat="1" ht="25.5" x14ac:dyDescent="0.2">
      <c r="A880" s="205" t="s">
        <v>2092</v>
      </c>
      <c r="B880" s="206" t="s">
        <v>2093</v>
      </c>
      <c r="C880" s="118"/>
      <c r="D880" s="118"/>
      <c r="E880" s="118"/>
      <c r="F880" s="118">
        <v>64859</v>
      </c>
      <c r="G880" s="118"/>
      <c r="H880" s="118"/>
      <c r="I880" s="118"/>
      <c r="J880" s="118"/>
      <c r="K880" s="118"/>
      <c r="L880" s="118"/>
      <c r="M880" s="118"/>
      <c r="N880" s="118"/>
      <c r="O880" s="131">
        <f t="shared" si="332"/>
        <v>64859</v>
      </c>
      <c r="P880" s="188"/>
      <c r="Q880" s="188"/>
      <c r="R880" s="188"/>
      <c r="S880" s="188"/>
      <c r="T880" s="188"/>
      <c r="U880" s="188"/>
      <c r="V880" s="188"/>
      <c r="W880" s="188"/>
      <c r="X880" s="188"/>
      <c r="Y880" s="188"/>
      <c r="Z880" s="188"/>
      <c r="AA880" s="188"/>
      <c r="AB880" s="188"/>
      <c r="AC880" s="188"/>
      <c r="AD880" s="188"/>
      <c r="AE880" s="188"/>
      <c r="AF880" s="188"/>
      <c r="AG880" s="188"/>
      <c r="AH880" s="188"/>
      <c r="AI880" s="188"/>
      <c r="AJ880" s="188"/>
      <c r="AK880" s="188"/>
      <c r="AL880" s="188"/>
      <c r="AM880" s="188"/>
      <c r="AN880" s="188"/>
      <c r="AO880" s="188"/>
      <c r="AP880" s="188"/>
      <c r="AQ880" s="188"/>
      <c r="AR880" s="188"/>
      <c r="AS880" s="188"/>
      <c r="AT880" s="188"/>
      <c r="AU880" s="188"/>
      <c r="AV880" s="188"/>
      <c r="AW880" s="188"/>
      <c r="AX880" s="188"/>
      <c r="AY880" s="188"/>
      <c r="AZ880" s="188"/>
      <c r="BA880" s="188"/>
      <c r="BB880" s="188"/>
      <c r="BC880" s="188"/>
      <c r="BD880" s="188"/>
      <c r="BE880" s="188"/>
      <c r="BF880" s="188"/>
      <c r="BG880" s="188"/>
      <c r="BH880" s="188"/>
      <c r="BI880" s="188"/>
      <c r="BJ880" s="188"/>
      <c r="BK880" s="188"/>
      <c r="BL880" s="188"/>
      <c r="BM880" s="188"/>
      <c r="BN880" s="188"/>
      <c r="BO880" s="188"/>
      <c r="BP880" s="188"/>
      <c r="BQ880" s="188"/>
      <c r="BR880" s="188"/>
      <c r="BS880" s="188"/>
      <c r="BT880" s="188"/>
      <c r="BU880" s="188"/>
      <c r="BV880" s="188"/>
    </row>
    <row r="881" spans="1:74" s="189" customFormat="1" ht="25.5" x14ac:dyDescent="0.2">
      <c r="A881" s="205" t="s">
        <v>2094</v>
      </c>
      <c r="B881" s="206" t="s">
        <v>2095</v>
      </c>
      <c r="C881" s="118"/>
      <c r="D881" s="118"/>
      <c r="E881" s="118"/>
      <c r="F881" s="118">
        <v>1138637</v>
      </c>
      <c r="G881" s="118"/>
      <c r="H881" s="118"/>
      <c r="I881" s="118"/>
      <c r="J881" s="118"/>
      <c r="K881" s="118"/>
      <c r="L881" s="118"/>
      <c r="M881" s="118"/>
      <c r="N881" s="118"/>
      <c r="O881" s="131">
        <f t="shared" si="332"/>
        <v>1138637</v>
      </c>
      <c r="P881" s="188"/>
      <c r="Q881" s="188"/>
      <c r="R881" s="188"/>
      <c r="S881" s="188"/>
      <c r="T881" s="188"/>
      <c r="U881" s="188"/>
      <c r="V881" s="188"/>
      <c r="W881" s="188"/>
      <c r="X881" s="188"/>
      <c r="Y881" s="188"/>
      <c r="Z881" s="188"/>
      <c r="AA881" s="188"/>
      <c r="AB881" s="188"/>
      <c r="AC881" s="188"/>
      <c r="AD881" s="188"/>
      <c r="AE881" s="188"/>
      <c r="AF881" s="188"/>
      <c r="AG881" s="188"/>
      <c r="AH881" s="188"/>
      <c r="AI881" s="188"/>
      <c r="AJ881" s="188"/>
      <c r="AK881" s="188"/>
      <c r="AL881" s="188"/>
      <c r="AM881" s="188"/>
      <c r="AN881" s="188"/>
      <c r="AO881" s="188"/>
      <c r="AP881" s="188"/>
      <c r="AQ881" s="188"/>
      <c r="AR881" s="188"/>
      <c r="AS881" s="188"/>
      <c r="AT881" s="188"/>
      <c r="AU881" s="188"/>
      <c r="AV881" s="188"/>
      <c r="AW881" s="188"/>
      <c r="AX881" s="188"/>
      <c r="AY881" s="188"/>
      <c r="AZ881" s="188"/>
      <c r="BA881" s="188"/>
      <c r="BB881" s="188"/>
      <c r="BC881" s="188"/>
      <c r="BD881" s="188"/>
      <c r="BE881" s="188"/>
      <c r="BF881" s="188"/>
      <c r="BG881" s="188"/>
      <c r="BH881" s="188"/>
      <c r="BI881" s="188"/>
      <c r="BJ881" s="188"/>
      <c r="BK881" s="188"/>
      <c r="BL881" s="188"/>
      <c r="BM881" s="188"/>
      <c r="BN881" s="188"/>
      <c r="BO881" s="188"/>
      <c r="BP881" s="188"/>
      <c r="BQ881" s="188"/>
      <c r="BR881" s="188"/>
      <c r="BS881" s="188"/>
      <c r="BT881" s="188"/>
      <c r="BU881" s="188"/>
      <c r="BV881" s="188"/>
    </row>
    <row r="882" spans="1:74" s="189" customFormat="1" ht="38.25" x14ac:dyDescent="0.2">
      <c r="A882" s="205" t="s">
        <v>2096</v>
      </c>
      <c r="B882" s="206" t="s">
        <v>2097</v>
      </c>
      <c r="C882" s="118"/>
      <c r="D882" s="118"/>
      <c r="E882" s="118"/>
      <c r="F882" s="118">
        <v>3984625</v>
      </c>
      <c r="G882" s="118"/>
      <c r="H882" s="118"/>
      <c r="I882" s="118"/>
      <c r="J882" s="118"/>
      <c r="K882" s="118"/>
      <c r="L882" s="118"/>
      <c r="M882" s="118"/>
      <c r="N882" s="118"/>
      <c r="O882" s="131">
        <f t="shared" si="332"/>
        <v>3984625</v>
      </c>
      <c r="P882" s="188"/>
      <c r="Q882" s="188"/>
      <c r="R882" s="188"/>
      <c r="S882" s="188"/>
      <c r="T882" s="188"/>
      <c r="U882" s="188"/>
      <c r="V882" s="188"/>
      <c r="W882" s="188"/>
      <c r="X882" s="188"/>
      <c r="Y882" s="188"/>
      <c r="Z882" s="188"/>
      <c r="AA882" s="188"/>
      <c r="AB882" s="188"/>
      <c r="AC882" s="188"/>
      <c r="AD882" s="188"/>
      <c r="AE882" s="188"/>
      <c r="AF882" s="188"/>
      <c r="AG882" s="188"/>
      <c r="AH882" s="188"/>
      <c r="AI882" s="188"/>
      <c r="AJ882" s="188"/>
      <c r="AK882" s="188"/>
      <c r="AL882" s="188"/>
      <c r="AM882" s="188"/>
      <c r="AN882" s="188"/>
      <c r="AO882" s="188"/>
      <c r="AP882" s="188"/>
      <c r="AQ882" s="188"/>
      <c r="AR882" s="188"/>
      <c r="AS882" s="188"/>
      <c r="AT882" s="188"/>
      <c r="AU882" s="188"/>
      <c r="AV882" s="188"/>
      <c r="AW882" s="188"/>
      <c r="AX882" s="188"/>
      <c r="AY882" s="188"/>
      <c r="AZ882" s="188"/>
      <c r="BA882" s="188"/>
      <c r="BB882" s="188"/>
      <c r="BC882" s="188"/>
      <c r="BD882" s="188"/>
      <c r="BE882" s="188"/>
      <c r="BF882" s="188"/>
      <c r="BG882" s="188"/>
      <c r="BH882" s="188"/>
      <c r="BI882" s="188"/>
      <c r="BJ882" s="188"/>
      <c r="BK882" s="188"/>
      <c r="BL882" s="188"/>
      <c r="BM882" s="188"/>
      <c r="BN882" s="188"/>
      <c r="BO882" s="188"/>
      <c r="BP882" s="188"/>
      <c r="BQ882" s="188"/>
      <c r="BR882" s="188"/>
      <c r="BS882" s="188"/>
      <c r="BT882" s="188"/>
      <c r="BU882" s="188"/>
      <c r="BV882" s="188"/>
    </row>
    <row r="883" spans="1:74" s="189" customFormat="1" ht="25.5" x14ac:dyDescent="0.2">
      <c r="A883" s="205" t="s">
        <v>2098</v>
      </c>
      <c r="B883" s="206" t="s">
        <v>2099</v>
      </c>
      <c r="C883" s="118"/>
      <c r="D883" s="118"/>
      <c r="E883" s="118"/>
      <c r="F883" s="118">
        <v>35854628</v>
      </c>
      <c r="G883" s="118"/>
      <c r="H883" s="118"/>
      <c r="I883" s="118"/>
      <c r="J883" s="118"/>
      <c r="K883" s="118"/>
      <c r="L883" s="118"/>
      <c r="M883" s="118"/>
      <c r="N883" s="118"/>
      <c r="O883" s="131">
        <f t="shared" si="332"/>
        <v>35854628</v>
      </c>
      <c r="P883" s="188"/>
      <c r="Q883" s="188"/>
      <c r="R883" s="188"/>
      <c r="S883" s="188"/>
      <c r="T883" s="188"/>
      <c r="U883" s="188"/>
      <c r="V883" s="188"/>
      <c r="W883" s="188"/>
      <c r="X883" s="188"/>
      <c r="Y883" s="188"/>
      <c r="Z883" s="188"/>
      <c r="AA883" s="188"/>
      <c r="AB883" s="188"/>
      <c r="AC883" s="188"/>
      <c r="AD883" s="188"/>
      <c r="AE883" s="188"/>
      <c r="AF883" s="188"/>
      <c r="AG883" s="188"/>
      <c r="AH883" s="188"/>
      <c r="AI883" s="188"/>
      <c r="AJ883" s="188"/>
      <c r="AK883" s="188"/>
      <c r="AL883" s="188"/>
      <c r="AM883" s="188"/>
      <c r="AN883" s="188"/>
      <c r="AO883" s="188"/>
      <c r="AP883" s="188"/>
      <c r="AQ883" s="188"/>
      <c r="AR883" s="188"/>
      <c r="AS883" s="188"/>
      <c r="AT883" s="188"/>
      <c r="AU883" s="188"/>
      <c r="AV883" s="188"/>
      <c r="AW883" s="188"/>
      <c r="AX883" s="188"/>
      <c r="AY883" s="188"/>
      <c r="AZ883" s="188"/>
      <c r="BA883" s="188"/>
      <c r="BB883" s="188"/>
      <c r="BC883" s="188"/>
      <c r="BD883" s="188"/>
      <c r="BE883" s="188"/>
      <c r="BF883" s="188"/>
      <c r="BG883" s="188"/>
      <c r="BH883" s="188"/>
      <c r="BI883" s="188"/>
      <c r="BJ883" s="188"/>
      <c r="BK883" s="188"/>
      <c r="BL883" s="188"/>
      <c r="BM883" s="188"/>
      <c r="BN883" s="188"/>
      <c r="BO883" s="188"/>
      <c r="BP883" s="188"/>
      <c r="BQ883" s="188"/>
      <c r="BR883" s="188"/>
      <c r="BS883" s="188"/>
      <c r="BT883" s="188"/>
      <c r="BU883" s="188"/>
      <c r="BV883" s="188"/>
    </row>
    <row r="884" spans="1:74" s="189" customFormat="1" ht="38.25" x14ac:dyDescent="0.2">
      <c r="A884" s="205" t="s">
        <v>2100</v>
      </c>
      <c r="B884" s="206" t="s">
        <v>2101</v>
      </c>
      <c r="C884" s="118"/>
      <c r="D884" s="118"/>
      <c r="E884" s="118"/>
      <c r="F884" s="118">
        <v>12507845</v>
      </c>
      <c r="G884" s="118"/>
      <c r="H884" s="118"/>
      <c r="I884" s="118"/>
      <c r="J884" s="118"/>
      <c r="K884" s="118"/>
      <c r="L884" s="118"/>
      <c r="M884" s="118"/>
      <c r="N884" s="118"/>
      <c r="O884" s="131">
        <f t="shared" si="332"/>
        <v>12507845</v>
      </c>
      <c r="P884" s="188"/>
      <c r="Q884" s="188"/>
      <c r="R884" s="188"/>
      <c r="S884" s="188"/>
      <c r="T884" s="188"/>
      <c r="U884" s="188"/>
      <c r="V884" s="188"/>
      <c r="W884" s="188"/>
      <c r="X884" s="188"/>
      <c r="Y884" s="188"/>
      <c r="Z884" s="188"/>
      <c r="AA884" s="188"/>
      <c r="AB884" s="188"/>
      <c r="AC884" s="188"/>
      <c r="AD884" s="188"/>
      <c r="AE884" s="188"/>
      <c r="AF884" s="188"/>
      <c r="AG884" s="188"/>
      <c r="AH884" s="188"/>
      <c r="AI884" s="188"/>
      <c r="AJ884" s="188"/>
      <c r="AK884" s="188"/>
      <c r="AL884" s="188"/>
      <c r="AM884" s="188"/>
      <c r="AN884" s="188"/>
      <c r="AO884" s="188"/>
      <c r="AP884" s="188"/>
      <c r="AQ884" s="188"/>
      <c r="AR884" s="188"/>
      <c r="AS884" s="188"/>
      <c r="AT884" s="188"/>
      <c r="AU884" s="188"/>
      <c r="AV884" s="188"/>
      <c r="AW884" s="188"/>
      <c r="AX884" s="188"/>
      <c r="AY884" s="188"/>
      <c r="AZ884" s="188"/>
      <c r="BA884" s="188"/>
      <c r="BB884" s="188"/>
      <c r="BC884" s="188"/>
      <c r="BD884" s="188"/>
      <c r="BE884" s="188"/>
      <c r="BF884" s="188"/>
      <c r="BG884" s="188"/>
      <c r="BH884" s="188"/>
      <c r="BI884" s="188"/>
      <c r="BJ884" s="188"/>
      <c r="BK884" s="188"/>
      <c r="BL884" s="188"/>
      <c r="BM884" s="188"/>
      <c r="BN884" s="188"/>
      <c r="BO884" s="188"/>
      <c r="BP884" s="188"/>
      <c r="BQ884" s="188"/>
      <c r="BR884" s="188"/>
      <c r="BS884" s="188"/>
      <c r="BT884" s="188"/>
      <c r="BU884" s="188"/>
      <c r="BV884" s="188"/>
    </row>
    <row r="885" spans="1:74" s="189" customFormat="1" ht="25.5" x14ac:dyDescent="0.2">
      <c r="A885" s="205" t="s">
        <v>2102</v>
      </c>
      <c r="B885" s="206" t="s">
        <v>2103</v>
      </c>
      <c r="C885" s="118"/>
      <c r="D885" s="118"/>
      <c r="E885" s="118"/>
      <c r="F885" s="118">
        <v>3722357</v>
      </c>
      <c r="G885" s="118"/>
      <c r="H885" s="118"/>
      <c r="I885" s="118"/>
      <c r="J885" s="118"/>
      <c r="K885" s="118"/>
      <c r="L885" s="118"/>
      <c r="M885" s="118"/>
      <c r="N885" s="118"/>
      <c r="O885" s="131">
        <f t="shared" si="332"/>
        <v>3722357</v>
      </c>
      <c r="P885" s="188"/>
      <c r="Q885" s="188"/>
      <c r="R885" s="188"/>
      <c r="S885" s="188"/>
      <c r="T885" s="188"/>
      <c r="U885" s="188"/>
      <c r="V885" s="188"/>
      <c r="W885" s="188"/>
      <c r="X885" s="188"/>
      <c r="Y885" s="188"/>
      <c r="Z885" s="188"/>
      <c r="AA885" s="188"/>
      <c r="AB885" s="188"/>
      <c r="AC885" s="188"/>
      <c r="AD885" s="188"/>
      <c r="AE885" s="188"/>
      <c r="AF885" s="188"/>
      <c r="AG885" s="188"/>
      <c r="AH885" s="188"/>
      <c r="AI885" s="188"/>
      <c r="AJ885" s="188"/>
      <c r="AK885" s="188"/>
      <c r="AL885" s="188"/>
      <c r="AM885" s="188"/>
      <c r="AN885" s="188"/>
      <c r="AO885" s="188"/>
      <c r="AP885" s="188"/>
      <c r="AQ885" s="188"/>
      <c r="AR885" s="188"/>
      <c r="AS885" s="188"/>
      <c r="AT885" s="188"/>
      <c r="AU885" s="188"/>
      <c r="AV885" s="188"/>
      <c r="AW885" s="188"/>
      <c r="AX885" s="188"/>
      <c r="AY885" s="188"/>
      <c r="AZ885" s="188"/>
      <c r="BA885" s="188"/>
      <c r="BB885" s="188"/>
      <c r="BC885" s="188"/>
      <c r="BD885" s="188"/>
      <c r="BE885" s="188"/>
      <c r="BF885" s="188"/>
      <c r="BG885" s="188"/>
      <c r="BH885" s="188"/>
      <c r="BI885" s="188"/>
      <c r="BJ885" s="188"/>
      <c r="BK885" s="188"/>
      <c r="BL885" s="188"/>
      <c r="BM885" s="188"/>
      <c r="BN885" s="188"/>
      <c r="BO885" s="188"/>
      <c r="BP885" s="188"/>
      <c r="BQ885" s="188"/>
      <c r="BR885" s="188"/>
      <c r="BS885" s="188"/>
      <c r="BT885" s="188"/>
      <c r="BU885" s="188"/>
      <c r="BV885" s="188"/>
    </row>
    <row r="886" spans="1:74" s="189" customFormat="1" ht="38.25" x14ac:dyDescent="0.2">
      <c r="A886" s="205" t="s">
        <v>2104</v>
      </c>
      <c r="B886" s="206" t="s">
        <v>2105</v>
      </c>
      <c r="C886" s="118"/>
      <c r="D886" s="118"/>
      <c r="E886" s="118"/>
      <c r="F886" s="118">
        <v>26453605</v>
      </c>
      <c r="G886" s="118"/>
      <c r="H886" s="118"/>
      <c r="I886" s="118"/>
      <c r="J886" s="118"/>
      <c r="K886" s="118"/>
      <c r="L886" s="118"/>
      <c r="M886" s="118"/>
      <c r="N886" s="118"/>
      <c r="O886" s="131">
        <f t="shared" si="332"/>
        <v>26453605</v>
      </c>
      <c r="P886" s="188"/>
      <c r="Q886" s="188"/>
      <c r="R886" s="188"/>
      <c r="S886" s="188"/>
      <c r="T886" s="188"/>
      <c r="U886" s="188"/>
      <c r="V886" s="188"/>
      <c r="W886" s="188"/>
      <c r="X886" s="188"/>
      <c r="Y886" s="188"/>
      <c r="Z886" s="188"/>
      <c r="AA886" s="188"/>
      <c r="AB886" s="188"/>
      <c r="AC886" s="188"/>
      <c r="AD886" s="188"/>
      <c r="AE886" s="188"/>
      <c r="AF886" s="188"/>
      <c r="AG886" s="188"/>
      <c r="AH886" s="188"/>
      <c r="AI886" s="188"/>
      <c r="AJ886" s="188"/>
      <c r="AK886" s="188"/>
      <c r="AL886" s="188"/>
      <c r="AM886" s="188"/>
      <c r="AN886" s="188"/>
      <c r="AO886" s="188"/>
      <c r="AP886" s="188"/>
      <c r="AQ886" s="188"/>
      <c r="AR886" s="188"/>
      <c r="AS886" s="188"/>
      <c r="AT886" s="188"/>
      <c r="AU886" s="188"/>
      <c r="AV886" s="188"/>
      <c r="AW886" s="188"/>
      <c r="AX886" s="188"/>
      <c r="AY886" s="188"/>
      <c r="AZ886" s="188"/>
      <c r="BA886" s="188"/>
      <c r="BB886" s="188"/>
      <c r="BC886" s="188"/>
      <c r="BD886" s="188"/>
      <c r="BE886" s="188"/>
      <c r="BF886" s="188"/>
      <c r="BG886" s="188"/>
      <c r="BH886" s="188"/>
      <c r="BI886" s="188"/>
      <c r="BJ886" s="188"/>
      <c r="BK886" s="188"/>
      <c r="BL886" s="188"/>
      <c r="BM886" s="188"/>
      <c r="BN886" s="188"/>
      <c r="BO886" s="188"/>
      <c r="BP886" s="188"/>
      <c r="BQ886" s="188"/>
      <c r="BR886" s="188"/>
      <c r="BS886" s="188"/>
      <c r="BT886" s="188"/>
      <c r="BU886" s="188"/>
      <c r="BV886" s="188"/>
    </row>
    <row r="887" spans="1:74" s="189" customFormat="1" ht="25.5" x14ac:dyDescent="0.2">
      <c r="A887" s="205" t="s">
        <v>2106</v>
      </c>
      <c r="B887" s="206" t="s">
        <v>2107</v>
      </c>
      <c r="C887" s="118"/>
      <c r="D887" s="118"/>
      <c r="E887" s="118"/>
      <c r="F887" s="118">
        <v>563063</v>
      </c>
      <c r="G887" s="118"/>
      <c r="H887" s="118"/>
      <c r="I887" s="118"/>
      <c r="J887" s="118"/>
      <c r="K887" s="118"/>
      <c r="L887" s="118"/>
      <c r="M887" s="118"/>
      <c r="N887" s="118"/>
      <c r="O887" s="131">
        <f t="shared" si="332"/>
        <v>563063</v>
      </c>
      <c r="P887" s="188"/>
      <c r="Q887" s="188"/>
      <c r="R887" s="188"/>
      <c r="S887" s="188"/>
      <c r="T887" s="188"/>
      <c r="U887" s="188"/>
      <c r="V887" s="188"/>
      <c r="W887" s="188"/>
      <c r="X887" s="188"/>
      <c r="Y887" s="188"/>
      <c r="Z887" s="188"/>
      <c r="AA887" s="188"/>
      <c r="AB887" s="188"/>
      <c r="AC887" s="188"/>
      <c r="AD887" s="188"/>
      <c r="AE887" s="188"/>
      <c r="AF887" s="188"/>
      <c r="AG887" s="188"/>
      <c r="AH887" s="188"/>
      <c r="AI887" s="188"/>
      <c r="AJ887" s="188"/>
      <c r="AK887" s="188"/>
      <c r="AL887" s="188"/>
      <c r="AM887" s="188"/>
      <c r="AN887" s="188"/>
      <c r="AO887" s="188"/>
      <c r="AP887" s="188"/>
      <c r="AQ887" s="188"/>
      <c r="AR887" s="188"/>
      <c r="AS887" s="188"/>
      <c r="AT887" s="188"/>
      <c r="AU887" s="188"/>
      <c r="AV887" s="188"/>
      <c r="AW887" s="188"/>
      <c r="AX887" s="188"/>
      <c r="AY887" s="188"/>
      <c r="AZ887" s="188"/>
      <c r="BA887" s="188"/>
      <c r="BB887" s="188"/>
      <c r="BC887" s="188"/>
      <c r="BD887" s="188"/>
      <c r="BE887" s="188"/>
      <c r="BF887" s="188"/>
      <c r="BG887" s="188"/>
      <c r="BH887" s="188"/>
      <c r="BI887" s="188"/>
      <c r="BJ887" s="188"/>
      <c r="BK887" s="188"/>
      <c r="BL887" s="188"/>
      <c r="BM887" s="188"/>
      <c r="BN887" s="188"/>
      <c r="BO887" s="188"/>
      <c r="BP887" s="188"/>
      <c r="BQ887" s="188"/>
      <c r="BR887" s="188"/>
      <c r="BS887" s="188"/>
      <c r="BT887" s="188"/>
      <c r="BU887" s="188"/>
      <c r="BV887" s="188"/>
    </row>
    <row r="888" spans="1:74" s="189" customFormat="1" ht="25.5" x14ac:dyDescent="0.2">
      <c r="A888" s="205" t="s">
        <v>2108</v>
      </c>
      <c r="B888" s="206" t="s">
        <v>2109</v>
      </c>
      <c r="C888" s="118"/>
      <c r="D888" s="118"/>
      <c r="E888" s="118"/>
      <c r="F888" s="118">
        <v>5186333</v>
      </c>
      <c r="G888" s="118"/>
      <c r="H888" s="118"/>
      <c r="I888" s="118"/>
      <c r="J888" s="118"/>
      <c r="K888" s="118"/>
      <c r="L888" s="118"/>
      <c r="M888" s="118"/>
      <c r="N888" s="118"/>
      <c r="O888" s="131">
        <f t="shared" si="332"/>
        <v>5186333</v>
      </c>
      <c r="P888" s="188"/>
      <c r="Q888" s="188"/>
      <c r="R888" s="188"/>
      <c r="S888" s="188"/>
      <c r="T888" s="188"/>
      <c r="U888" s="188"/>
      <c r="V888" s="188"/>
      <c r="W888" s="188"/>
      <c r="X888" s="188"/>
      <c r="Y888" s="188"/>
      <c r="Z888" s="188"/>
      <c r="AA888" s="188"/>
      <c r="AB888" s="188"/>
      <c r="AC888" s="188"/>
      <c r="AD888" s="188"/>
      <c r="AE888" s="188"/>
      <c r="AF888" s="188"/>
      <c r="AG888" s="188"/>
      <c r="AH888" s="188"/>
      <c r="AI888" s="188"/>
      <c r="AJ888" s="188"/>
      <c r="AK888" s="188"/>
      <c r="AL888" s="188"/>
      <c r="AM888" s="188"/>
      <c r="AN888" s="188"/>
      <c r="AO888" s="188"/>
      <c r="AP888" s="188"/>
      <c r="AQ888" s="188"/>
      <c r="AR888" s="188"/>
      <c r="AS888" s="188"/>
      <c r="AT888" s="188"/>
      <c r="AU888" s="188"/>
      <c r="AV888" s="188"/>
      <c r="AW888" s="188"/>
      <c r="AX888" s="188"/>
      <c r="AY888" s="188"/>
      <c r="AZ888" s="188"/>
      <c r="BA888" s="188"/>
      <c r="BB888" s="188"/>
      <c r="BC888" s="188"/>
      <c r="BD888" s="188"/>
      <c r="BE888" s="188"/>
      <c r="BF888" s="188"/>
      <c r="BG888" s="188"/>
      <c r="BH888" s="188"/>
      <c r="BI888" s="188"/>
      <c r="BJ888" s="188"/>
      <c r="BK888" s="188"/>
      <c r="BL888" s="188"/>
      <c r="BM888" s="188"/>
      <c r="BN888" s="188"/>
      <c r="BO888" s="188"/>
      <c r="BP888" s="188"/>
      <c r="BQ888" s="188"/>
      <c r="BR888" s="188"/>
      <c r="BS888" s="188"/>
      <c r="BT888" s="188"/>
      <c r="BU888" s="188"/>
      <c r="BV888" s="188"/>
    </row>
    <row r="889" spans="1:74" s="189" customFormat="1" ht="25.5" x14ac:dyDescent="0.2">
      <c r="A889" s="205" t="s">
        <v>2110</v>
      </c>
      <c r="B889" s="206" t="s">
        <v>2111</v>
      </c>
      <c r="C889" s="118"/>
      <c r="D889" s="118"/>
      <c r="E889" s="118"/>
      <c r="F889" s="118">
        <v>299072</v>
      </c>
      <c r="G889" s="118"/>
      <c r="H889" s="118"/>
      <c r="I889" s="118"/>
      <c r="J889" s="118"/>
      <c r="K889" s="118"/>
      <c r="L889" s="118"/>
      <c r="M889" s="118"/>
      <c r="N889" s="118"/>
      <c r="O889" s="131">
        <f t="shared" si="332"/>
        <v>299072</v>
      </c>
      <c r="P889" s="188"/>
      <c r="Q889" s="188"/>
      <c r="R889" s="188"/>
      <c r="S889" s="188"/>
      <c r="T889" s="188"/>
      <c r="U889" s="188"/>
      <c r="V889" s="188"/>
      <c r="W889" s="188"/>
      <c r="X889" s="188"/>
      <c r="Y889" s="188"/>
      <c r="Z889" s="188"/>
      <c r="AA889" s="188"/>
      <c r="AB889" s="188"/>
      <c r="AC889" s="188"/>
      <c r="AD889" s="188"/>
      <c r="AE889" s="188"/>
      <c r="AF889" s="188"/>
      <c r="AG889" s="188"/>
      <c r="AH889" s="188"/>
      <c r="AI889" s="188"/>
      <c r="AJ889" s="188"/>
      <c r="AK889" s="188"/>
      <c r="AL889" s="188"/>
      <c r="AM889" s="188"/>
      <c r="AN889" s="188"/>
      <c r="AO889" s="188"/>
      <c r="AP889" s="188"/>
      <c r="AQ889" s="188"/>
      <c r="AR889" s="188"/>
      <c r="AS889" s="188"/>
      <c r="AT889" s="188"/>
      <c r="AU889" s="188"/>
      <c r="AV889" s="188"/>
      <c r="AW889" s="188"/>
      <c r="AX889" s="188"/>
      <c r="AY889" s="188"/>
      <c r="AZ889" s="188"/>
      <c r="BA889" s="188"/>
      <c r="BB889" s="188"/>
      <c r="BC889" s="188"/>
      <c r="BD889" s="188"/>
      <c r="BE889" s="188"/>
      <c r="BF889" s="188"/>
      <c r="BG889" s="188"/>
      <c r="BH889" s="188"/>
      <c r="BI889" s="188"/>
      <c r="BJ889" s="188"/>
      <c r="BK889" s="188"/>
      <c r="BL889" s="188"/>
      <c r="BM889" s="188"/>
      <c r="BN889" s="188"/>
      <c r="BO889" s="188"/>
      <c r="BP889" s="188"/>
      <c r="BQ889" s="188"/>
      <c r="BR889" s="188"/>
      <c r="BS889" s="188"/>
      <c r="BT889" s="188"/>
      <c r="BU889" s="188"/>
      <c r="BV889" s="188"/>
    </row>
    <row r="890" spans="1:74" s="189" customFormat="1" ht="38.25" x14ac:dyDescent="0.2">
      <c r="A890" s="205" t="s">
        <v>2112</v>
      </c>
      <c r="B890" s="206" t="s">
        <v>2113</v>
      </c>
      <c r="C890" s="118"/>
      <c r="D890" s="118"/>
      <c r="E890" s="118"/>
      <c r="F890" s="118">
        <v>1159624</v>
      </c>
      <c r="G890" s="118"/>
      <c r="H890" s="118"/>
      <c r="I890" s="118"/>
      <c r="J890" s="118"/>
      <c r="K890" s="118"/>
      <c r="L890" s="118"/>
      <c r="M890" s="118"/>
      <c r="N890" s="118"/>
      <c r="O890" s="131">
        <f t="shared" si="332"/>
        <v>1159624</v>
      </c>
      <c r="P890" s="188"/>
      <c r="Q890" s="188"/>
      <c r="R890" s="188"/>
      <c r="S890" s="188"/>
      <c r="T890" s="188"/>
      <c r="U890" s="188"/>
      <c r="V890" s="188"/>
      <c r="W890" s="188"/>
      <c r="X890" s="188"/>
      <c r="Y890" s="188"/>
      <c r="Z890" s="188"/>
      <c r="AA890" s="188"/>
      <c r="AB890" s="188"/>
      <c r="AC890" s="188"/>
      <c r="AD890" s="188"/>
      <c r="AE890" s="188"/>
      <c r="AF890" s="188"/>
      <c r="AG890" s="188"/>
      <c r="AH890" s="188"/>
      <c r="AI890" s="188"/>
      <c r="AJ890" s="188"/>
      <c r="AK890" s="188"/>
      <c r="AL890" s="188"/>
      <c r="AM890" s="188"/>
      <c r="AN890" s="188"/>
      <c r="AO890" s="188"/>
      <c r="AP890" s="188"/>
      <c r="AQ890" s="188"/>
      <c r="AR890" s="188"/>
      <c r="AS890" s="188"/>
      <c r="AT890" s="188"/>
      <c r="AU890" s="188"/>
      <c r="AV890" s="188"/>
      <c r="AW890" s="188"/>
      <c r="AX890" s="188"/>
      <c r="AY890" s="188"/>
      <c r="AZ890" s="188"/>
      <c r="BA890" s="188"/>
      <c r="BB890" s="188"/>
      <c r="BC890" s="188"/>
      <c r="BD890" s="188"/>
      <c r="BE890" s="188"/>
      <c r="BF890" s="188"/>
      <c r="BG890" s="188"/>
      <c r="BH890" s="188"/>
      <c r="BI890" s="188"/>
      <c r="BJ890" s="188"/>
      <c r="BK890" s="188"/>
      <c r="BL890" s="188"/>
      <c r="BM890" s="188"/>
      <c r="BN890" s="188"/>
      <c r="BO890" s="188"/>
      <c r="BP890" s="188"/>
      <c r="BQ890" s="188"/>
      <c r="BR890" s="188"/>
      <c r="BS890" s="188"/>
      <c r="BT890" s="188"/>
      <c r="BU890" s="188"/>
      <c r="BV890" s="188"/>
    </row>
    <row r="891" spans="1:74" s="189" customFormat="1" ht="38.25" x14ac:dyDescent="0.2">
      <c r="A891" s="205" t="s">
        <v>2114</v>
      </c>
      <c r="B891" s="206" t="s">
        <v>2115</v>
      </c>
      <c r="C891" s="118"/>
      <c r="D891" s="118"/>
      <c r="E891" s="118"/>
      <c r="F891" s="118">
        <v>6207835</v>
      </c>
      <c r="G891" s="118"/>
      <c r="H891" s="118"/>
      <c r="I891" s="118"/>
      <c r="J891" s="118"/>
      <c r="K891" s="118"/>
      <c r="L891" s="118"/>
      <c r="M891" s="118"/>
      <c r="N891" s="118"/>
      <c r="O891" s="131">
        <f t="shared" si="332"/>
        <v>6207835</v>
      </c>
      <c r="P891" s="188"/>
      <c r="Q891" s="188"/>
      <c r="R891" s="188"/>
      <c r="S891" s="188"/>
      <c r="T891" s="188"/>
      <c r="U891" s="188"/>
      <c r="V891" s="188"/>
      <c r="W891" s="188"/>
      <c r="X891" s="188"/>
      <c r="Y891" s="188"/>
      <c r="Z891" s="188"/>
      <c r="AA891" s="188"/>
      <c r="AB891" s="188"/>
      <c r="AC891" s="188"/>
      <c r="AD891" s="188"/>
      <c r="AE891" s="188"/>
      <c r="AF891" s="188"/>
      <c r="AG891" s="188"/>
      <c r="AH891" s="188"/>
      <c r="AI891" s="188"/>
      <c r="AJ891" s="188"/>
      <c r="AK891" s="188"/>
      <c r="AL891" s="188"/>
      <c r="AM891" s="188"/>
      <c r="AN891" s="188"/>
      <c r="AO891" s="188"/>
      <c r="AP891" s="188"/>
      <c r="AQ891" s="188"/>
      <c r="AR891" s="188"/>
      <c r="AS891" s="188"/>
      <c r="AT891" s="188"/>
      <c r="AU891" s="188"/>
      <c r="AV891" s="188"/>
      <c r="AW891" s="188"/>
      <c r="AX891" s="188"/>
      <c r="AY891" s="188"/>
      <c r="AZ891" s="188"/>
      <c r="BA891" s="188"/>
      <c r="BB891" s="188"/>
      <c r="BC891" s="188"/>
      <c r="BD891" s="188"/>
      <c r="BE891" s="188"/>
      <c r="BF891" s="188"/>
      <c r="BG891" s="188"/>
      <c r="BH891" s="188"/>
      <c r="BI891" s="188"/>
      <c r="BJ891" s="188"/>
      <c r="BK891" s="188"/>
      <c r="BL891" s="188"/>
      <c r="BM891" s="188"/>
      <c r="BN891" s="188"/>
      <c r="BO891" s="188"/>
      <c r="BP891" s="188"/>
      <c r="BQ891" s="188"/>
      <c r="BR891" s="188"/>
      <c r="BS891" s="188"/>
      <c r="BT891" s="188"/>
      <c r="BU891" s="188"/>
      <c r="BV891" s="188"/>
    </row>
    <row r="892" spans="1:74" s="189" customFormat="1" ht="25.5" x14ac:dyDescent="0.2">
      <c r="A892" s="205" t="s">
        <v>2116</v>
      </c>
      <c r="B892" s="206" t="s">
        <v>2117</v>
      </c>
      <c r="C892" s="118"/>
      <c r="D892" s="118"/>
      <c r="E892" s="118"/>
      <c r="F892" s="118">
        <v>167033</v>
      </c>
      <c r="G892" s="118"/>
      <c r="H892" s="118"/>
      <c r="I892" s="118"/>
      <c r="J892" s="118"/>
      <c r="K892" s="118"/>
      <c r="L892" s="118"/>
      <c r="M892" s="118"/>
      <c r="N892" s="118"/>
      <c r="O892" s="131">
        <f t="shared" si="332"/>
        <v>167033</v>
      </c>
      <c r="P892" s="188"/>
      <c r="Q892" s="188"/>
      <c r="R892" s="188"/>
      <c r="S892" s="188"/>
      <c r="T892" s="188"/>
      <c r="U892" s="188"/>
      <c r="V892" s="188"/>
      <c r="W892" s="188"/>
      <c r="X892" s="188"/>
      <c r="Y892" s="188"/>
      <c r="Z892" s="188"/>
      <c r="AA892" s="188"/>
      <c r="AB892" s="188"/>
      <c r="AC892" s="188"/>
      <c r="AD892" s="188"/>
      <c r="AE892" s="188"/>
      <c r="AF892" s="188"/>
      <c r="AG892" s="188"/>
      <c r="AH892" s="188"/>
      <c r="AI892" s="188"/>
      <c r="AJ892" s="188"/>
      <c r="AK892" s="188"/>
      <c r="AL892" s="188"/>
      <c r="AM892" s="188"/>
      <c r="AN892" s="188"/>
      <c r="AO892" s="188"/>
      <c r="AP892" s="188"/>
      <c r="AQ892" s="188"/>
      <c r="AR892" s="188"/>
      <c r="AS892" s="188"/>
      <c r="AT892" s="188"/>
      <c r="AU892" s="188"/>
      <c r="AV892" s="188"/>
      <c r="AW892" s="188"/>
      <c r="AX892" s="188"/>
      <c r="AY892" s="188"/>
      <c r="AZ892" s="188"/>
      <c r="BA892" s="188"/>
      <c r="BB892" s="188"/>
      <c r="BC892" s="188"/>
      <c r="BD892" s="188"/>
      <c r="BE892" s="188"/>
      <c r="BF892" s="188"/>
      <c r="BG892" s="188"/>
      <c r="BH892" s="188"/>
      <c r="BI892" s="188"/>
      <c r="BJ892" s="188"/>
      <c r="BK892" s="188"/>
      <c r="BL892" s="188"/>
      <c r="BM892" s="188"/>
      <c r="BN892" s="188"/>
      <c r="BO892" s="188"/>
      <c r="BP892" s="188"/>
      <c r="BQ892" s="188"/>
      <c r="BR892" s="188"/>
      <c r="BS892" s="188"/>
      <c r="BT892" s="188"/>
      <c r="BU892" s="188"/>
      <c r="BV892" s="188"/>
    </row>
    <row r="893" spans="1:74" s="189" customFormat="1" ht="38.25" x14ac:dyDescent="0.2">
      <c r="A893" s="205" t="s">
        <v>2118</v>
      </c>
      <c r="B893" s="206" t="s">
        <v>2119</v>
      </c>
      <c r="C893" s="118"/>
      <c r="D893" s="118"/>
      <c r="E893" s="118"/>
      <c r="F893" s="118">
        <v>1383958</v>
      </c>
      <c r="G893" s="118"/>
      <c r="H893" s="118"/>
      <c r="I893" s="118"/>
      <c r="J893" s="118"/>
      <c r="K893" s="118"/>
      <c r="L893" s="118"/>
      <c r="M893" s="118"/>
      <c r="N893" s="118"/>
      <c r="O893" s="131">
        <f t="shared" si="332"/>
        <v>1383958</v>
      </c>
      <c r="P893" s="188"/>
      <c r="Q893" s="188"/>
      <c r="R893" s="188"/>
      <c r="S893" s="188"/>
      <c r="T893" s="188"/>
      <c r="U893" s="188"/>
      <c r="V893" s="188"/>
      <c r="W893" s="188"/>
      <c r="X893" s="188"/>
      <c r="Y893" s="188"/>
      <c r="Z893" s="188"/>
      <c r="AA893" s="188"/>
      <c r="AB893" s="188"/>
      <c r="AC893" s="188"/>
      <c r="AD893" s="188"/>
      <c r="AE893" s="188"/>
      <c r="AF893" s="188"/>
      <c r="AG893" s="188"/>
      <c r="AH893" s="188"/>
      <c r="AI893" s="188"/>
      <c r="AJ893" s="188"/>
      <c r="AK893" s="188"/>
      <c r="AL893" s="188"/>
      <c r="AM893" s="188"/>
      <c r="AN893" s="188"/>
      <c r="AO893" s="188"/>
      <c r="AP893" s="188"/>
      <c r="AQ893" s="188"/>
      <c r="AR893" s="188"/>
      <c r="AS893" s="188"/>
      <c r="AT893" s="188"/>
      <c r="AU893" s="188"/>
      <c r="AV893" s="188"/>
      <c r="AW893" s="188"/>
      <c r="AX893" s="188"/>
      <c r="AY893" s="188"/>
      <c r="AZ893" s="188"/>
      <c r="BA893" s="188"/>
      <c r="BB893" s="188"/>
      <c r="BC893" s="188"/>
      <c r="BD893" s="188"/>
      <c r="BE893" s="188"/>
      <c r="BF893" s="188"/>
      <c r="BG893" s="188"/>
      <c r="BH893" s="188"/>
      <c r="BI893" s="188"/>
      <c r="BJ893" s="188"/>
      <c r="BK893" s="188"/>
      <c r="BL893" s="188"/>
      <c r="BM893" s="188"/>
      <c r="BN893" s="188"/>
      <c r="BO893" s="188"/>
      <c r="BP893" s="188"/>
      <c r="BQ893" s="188"/>
      <c r="BR893" s="188"/>
      <c r="BS893" s="188"/>
      <c r="BT893" s="188"/>
      <c r="BU893" s="188"/>
      <c r="BV893" s="188"/>
    </row>
    <row r="894" spans="1:74" s="189" customFormat="1" ht="25.5" x14ac:dyDescent="0.2">
      <c r="A894" s="205" t="s">
        <v>2120</v>
      </c>
      <c r="B894" s="206" t="s">
        <v>2121</v>
      </c>
      <c r="C894" s="118"/>
      <c r="D894" s="118"/>
      <c r="E894" s="118"/>
      <c r="F894" s="118">
        <v>3058362.6</v>
      </c>
      <c r="G894" s="118"/>
      <c r="H894" s="118"/>
      <c r="I894" s="118"/>
      <c r="J894" s="118"/>
      <c r="K894" s="118"/>
      <c r="L894" s="118"/>
      <c r="M894" s="118"/>
      <c r="N894" s="118"/>
      <c r="O894" s="131">
        <f t="shared" si="332"/>
        <v>3058362.6</v>
      </c>
      <c r="P894" s="188"/>
      <c r="Q894" s="188"/>
      <c r="R894" s="188"/>
      <c r="S894" s="188"/>
      <c r="T894" s="188"/>
      <c r="U894" s="188"/>
      <c r="V894" s="188"/>
      <c r="W894" s="188"/>
      <c r="X894" s="188"/>
      <c r="Y894" s="188"/>
      <c r="Z894" s="188"/>
      <c r="AA894" s="188"/>
      <c r="AB894" s="188"/>
      <c r="AC894" s="188"/>
      <c r="AD894" s="188"/>
      <c r="AE894" s="188"/>
      <c r="AF894" s="188"/>
      <c r="AG894" s="188"/>
      <c r="AH894" s="188"/>
      <c r="AI894" s="188"/>
      <c r="AJ894" s="188"/>
      <c r="AK894" s="188"/>
      <c r="AL894" s="188"/>
      <c r="AM894" s="188"/>
      <c r="AN894" s="188"/>
      <c r="AO894" s="188"/>
      <c r="AP894" s="188"/>
      <c r="AQ894" s="188"/>
      <c r="AR894" s="188"/>
      <c r="AS894" s="188"/>
      <c r="AT894" s="188"/>
      <c r="AU894" s="188"/>
      <c r="AV894" s="188"/>
      <c r="AW894" s="188"/>
      <c r="AX894" s="188"/>
      <c r="AY894" s="188"/>
      <c r="AZ894" s="188"/>
      <c r="BA894" s="188"/>
      <c r="BB894" s="188"/>
      <c r="BC894" s="188"/>
      <c r="BD894" s="188"/>
      <c r="BE894" s="188"/>
      <c r="BF894" s="188"/>
      <c r="BG894" s="188"/>
      <c r="BH894" s="188"/>
      <c r="BI894" s="188"/>
      <c r="BJ894" s="188"/>
      <c r="BK894" s="188"/>
      <c r="BL894" s="188"/>
      <c r="BM894" s="188"/>
      <c r="BN894" s="188"/>
      <c r="BO894" s="188"/>
      <c r="BP894" s="188"/>
      <c r="BQ894" s="188"/>
      <c r="BR894" s="188"/>
      <c r="BS894" s="188"/>
      <c r="BT894" s="188"/>
      <c r="BU894" s="188"/>
      <c r="BV894" s="188"/>
    </row>
    <row r="895" spans="1:74" s="189" customFormat="1" ht="25.5" x14ac:dyDescent="0.2">
      <c r="A895" s="205" t="s">
        <v>2122</v>
      </c>
      <c r="B895" s="206" t="s">
        <v>2123</v>
      </c>
      <c r="C895" s="118"/>
      <c r="D895" s="118"/>
      <c r="E895" s="118"/>
      <c r="F895" s="118">
        <v>608954</v>
      </c>
      <c r="G895" s="118"/>
      <c r="H895" s="118"/>
      <c r="I895" s="118"/>
      <c r="J895" s="118"/>
      <c r="K895" s="118"/>
      <c r="L895" s="118"/>
      <c r="M895" s="118"/>
      <c r="N895" s="118"/>
      <c r="O895" s="131">
        <f t="shared" si="332"/>
        <v>608954</v>
      </c>
      <c r="P895" s="188"/>
      <c r="Q895" s="188"/>
      <c r="R895" s="188"/>
      <c r="S895" s="188"/>
      <c r="T895" s="188"/>
      <c r="U895" s="188"/>
      <c r="V895" s="188"/>
      <c r="W895" s="188"/>
      <c r="X895" s="188"/>
      <c r="Y895" s="188"/>
      <c r="Z895" s="188"/>
      <c r="AA895" s="188"/>
      <c r="AB895" s="188"/>
      <c r="AC895" s="188"/>
      <c r="AD895" s="188"/>
      <c r="AE895" s="188"/>
      <c r="AF895" s="188"/>
      <c r="AG895" s="188"/>
      <c r="AH895" s="188"/>
      <c r="AI895" s="188"/>
      <c r="AJ895" s="188"/>
      <c r="AK895" s="188"/>
      <c r="AL895" s="188"/>
      <c r="AM895" s="188"/>
      <c r="AN895" s="188"/>
      <c r="AO895" s="188"/>
      <c r="AP895" s="188"/>
      <c r="AQ895" s="188"/>
      <c r="AR895" s="188"/>
      <c r="AS895" s="188"/>
      <c r="AT895" s="188"/>
      <c r="AU895" s="188"/>
      <c r="AV895" s="188"/>
      <c r="AW895" s="188"/>
      <c r="AX895" s="188"/>
      <c r="AY895" s="188"/>
      <c r="AZ895" s="188"/>
      <c r="BA895" s="188"/>
      <c r="BB895" s="188"/>
      <c r="BC895" s="188"/>
      <c r="BD895" s="188"/>
      <c r="BE895" s="188"/>
      <c r="BF895" s="188"/>
      <c r="BG895" s="188"/>
      <c r="BH895" s="188"/>
      <c r="BI895" s="188"/>
      <c r="BJ895" s="188"/>
      <c r="BK895" s="188"/>
      <c r="BL895" s="188"/>
      <c r="BM895" s="188"/>
      <c r="BN895" s="188"/>
      <c r="BO895" s="188"/>
      <c r="BP895" s="188"/>
      <c r="BQ895" s="188"/>
      <c r="BR895" s="188"/>
      <c r="BS895" s="188"/>
      <c r="BT895" s="188"/>
      <c r="BU895" s="188"/>
      <c r="BV895" s="188"/>
    </row>
    <row r="896" spans="1:74" s="189" customFormat="1" ht="25.5" x14ac:dyDescent="0.2">
      <c r="A896" s="205" t="s">
        <v>2124</v>
      </c>
      <c r="B896" s="206" t="s">
        <v>2125</v>
      </c>
      <c r="C896" s="118"/>
      <c r="D896" s="118"/>
      <c r="E896" s="118"/>
      <c r="F896" s="118">
        <v>1043577</v>
      </c>
      <c r="G896" s="118"/>
      <c r="H896" s="118"/>
      <c r="I896" s="118"/>
      <c r="J896" s="118"/>
      <c r="K896" s="118"/>
      <c r="L896" s="118"/>
      <c r="M896" s="118"/>
      <c r="N896" s="118"/>
      <c r="O896" s="131">
        <f t="shared" si="332"/>
        <v>1043577</v>
      </c>
      <c r="P896" s="188"/>
      <c r="Q896" s="188"/>
      <c r="R896" s="188"/>
      <c r="S896" s="188"/>
      <c r="T896" s="188"/>
      <c r="U896" s="188"/>
      <c r="V896" s="188"/>
      <c r="W896" s="188"/>
      <c r="X896" s="188"/>
      <c r="Y896" s="188"/>
      <c r="Z896" s="188"/>
      <c r="AA896" s="188"/>
      <c r="AB896" s="188"/>
      <c r="AC896" s="188"/>
      <c r="AD896" s="188"/>
      <c r="AE896" s="188"/>
      <c r="AF896" s="188"/>
      <c r="AG896" s="188"/>
      <c r="AH896" s="188"/>
      <c r="AI896" s="188"/>
      <c r="AJ896" s="188"/>
      <c r="AK896" s="188"/>
      <c r="AL896" s="188"/>
      <c r="AM896" s="188"/>
      <c r="AN896" s="188"/>
      <c r="AO896" s="188"/>
      <c r="AP896" s="188"/>
      <c r="AQ896" s="188"/>
      <c r="AR896" s="188"/>
      <c r="AS896" s="188"/>
      <c r="AT896" s="188"/>
      <c r="AU896" s="188"/>
      <c r="AV896" s="188"/>
      <c r="AW896" s="188"/>
      <c r="AX896" s="188"/>
      <c r="AY896" s="188"/>
      <c r="AZ896" s="188"/>
      <c r="BA896" s="188"/>
      <c r="BB896" s="188"/>
      <c r="BC896" s="188"/>
      <c r="BD896" s="188"/>
      <c r="BE896" s="188"/>
      <c r="BF896" s="188"/>
      <c r="BG896" s="188"/>
      <c r="BH896" s="188"/>
      <c r="BI896" s="188"/>
      <c r="BJ896" s="188"/>
      <c r="BK896" s="188"/>
      <c r="BL896" s="188"/>
      <c r="BM896" s="188"/>
      <c r="BN896" s="188"/>
      <c r="BO896" s="188"/>
      <c r="BP896" s="188"/>
      <c r="BQ896" s="188"/>
      <c r="BR896" s="188"/>
      <c r="BS896" s="188"/>
      <c r="BT896" s="188"/>
      <c r="BU896" s="188"/>
      <c r="BV896" s="188"/>
    </row>
    <row r="897" spans="1:74" s="189" customFormat="1" ht="25.5" x14ac:dyDescent="0.2">
      <c r="A897" s="205" t="s">
        <v>2126</v>
      </c>
      <c r="B897" s="206" t="s">
        <v>2127</v>
      </c>
      <c r="C897" s="118"/>
      <c r="D897" s="118"/>
      <c r="E897" s="118"/>
      <c r="F897" s="118">
        <v>4438400</v>
      </c>
      <c r="G897" s="118"/>
      <c r="H897" s="118"/>
      <c r="I897" s="118"/>
      <c r="J897" s="118"/>
      <c r="K897" s="118"/>
      <c r="L897" s="118"/>
      <c r="M897" s="118"/>
      <c r="N897" s="118"/>
      <c r="O897" s="131">
        <f t="shared" si="332"/>
        <v>4438400</v>
      </c>
      <c r="P897" s="188"/>
      <c r="Q897" s="188"/>
      <c r="R897" s="188"/>
      <c r="S897" s="188"/>
      <c r="T897" s="188"/>
      <c r="U897" s="188"/>
      <c r="V897" s="188"/>
      <c r="W897" s="188"/>
      <c r="X897" s="188"/>
      <c r="Y897" s="188"/>
      <c r="Z897" s="188"/>
      <c r="AA897" s="188"/>
      <c r="AB897" s="188"/>
      <c r="AC897" s="188"/>
      <c r="AD897" s="188"/>
      <c r="AE897" s="188"/>
      <c r="AF897" s="188"/>
      <c r="AG897" s="188"/>
      <c r="AH897" s="188"/>
      <c r="AI897" s="188"/>
      <c r="AJ897" s="188"/>
      <c r="AK897" s="188"/>
      <c r="AL897" s="188"/>
      <c r="AM897" s="188"/>
      <c r="AN897" s="188"/>
      <c r="AO897" s="188"/>
      <c r="AP897" s="188"/>
      <c r="AQ897" s="188"/>
      <c r="AR897" s="188"/>
      <c r="AS897" s="188"/>
      <c r="AT897" s="188"/>
      <c r="AU897" s="188"/>
      <c r="AV897" s="188"/>
      <c r="AW897" s="188"/>
      <c r="AX897" s="188"/>
      <c r="AY897" s="188"/>
      <c r="AZ897" s="188"/>
      <c r="BA897" s="188"/>
      <c r="BB897" s="188"/>
      <c r="BC897" s="188"/>
      <c r="BD897" s="188"/>
      <c r="BE897" s="188"/>
      <c r="BF897" s="188"/>
      <c r="BG897" s="188"/>
      <c r="BH897" s="188"/>
      <c r="BI897" s="188"/>
      <c r="BJ897" s="188"/>
      <c r="BK897" s="188"/>
      <c r="BL897" s="188"/>
      <c r="BM897" s="188"/>
      <c r="BN897" s="188"/>
      <c r="BO897" s="188"/>
      <c r="BP897" s="188"/>
      <c r="BQ897" s="188"/>
      <c r="BR897" s="188"/>
      <c r="BS897" s="188"/>
      <c r="BT897" s="188"/>
      <c r="BU897" s="188"/>
      <c r="BV897" s="188"/>
    </row>
    <row r="898" spans="1:74" s="189" customFormat="1" ht="25.5" x14ac:dyDescent="0.2">
      <c r="A898" s="205" t="s">
        <v>2128</v>
      </c>
      <c r="B898" s="206" t="s">
        <v>2129</v>
      </c>
      <c r="C898" s="118"/>
      <c r="D898" s="118"/>
      <c r="E898" s="118"/>
      <c r="F898" s="118">
        <v>241420</v>
      </c>
      <c r="G898" s="118"/>
      <c r="H898" s="118"/>
      <c r="I898" s="118"/>
      <c r="J898" s="118"/>
      <c r="K898" s="118"/>
      <c r="L898" s="118"/>
      <c r="M898" s="118"/>
      <c r="N898" s="118"/>
      <c r="O898" s="131">
        <f t="shared" si="332"/>
        <v>241420</v>
      </c>
      <c r="P898" s="188"/>
      <c r="Q898" s="188"/>
      <c r="R898" s="188"/>
      <c r="S898" s="188"/>
      <c r="T898" s="188"/>
      <c r="U898" s="188"/>
      <c r="V898" s="188"/>
      <c r="W898" s="188"/>
      <c r="X898" s="188"/>
      <c r="Y898" s="188"/>
      <c r="Z898" s="188"/>
      <c r="AA898" s="188"/>
      <c r="AB898" s="188"/>
      <c r="AC898" s="188"/>
      <c r="AD898" s="188"/>
      <c r="AE898" s="188"/>
      <c r="AF898" s="188"/>
      <c r="AG898" s="188"/>
      <c r="AH898" s="188"/>
      <c r="AI898" s="188"/>
      <c r="AJ898" s="188"/>
      <c r="AK898" s="188"/>
      <c r="AL898" s="188"/>
      <c r="AM898" s="188"/>
      <c r="AN898" s="188"/>
      <c r="AO898" s="188"/>
      <c r="AP898" s="188"/>
      <c r="AQ898" s="188"/>
      <c r="AR898" s="188"/>
      <c r="AS898" s="188"/>
      <c r="AT898" s="188"/>
      <c r="AU898" s="188"/>
      <c r="AV898" s="188"/>
      <c r="AW898" s="188"/>
      <c r="AX898" s="188"/>
      <c r="AY898" s="188"/>
      <c r="AZ898" s="188"/>
      <c r="BA898" s="188"/>
      <c r="BB898" s="188"/>
      <c r="BC898" s="188"/>
      <c r="BD898" s="188"/>
      <c r="BE898" s="188"/>
      <c r="BF898" s="188"/>
      <c r="BG898" s="188"/>
      <c r="BH898" s="188"/>
      <c r="BI898" s="188"/>
      <c r="BJ898" s="188"/>
      <c r="BK898" s="188"/>
      <c r="BL898" s="188"/>
      <c r="BM898" s="188"/>
      <c r="BN898" s="188"/>
      <c r="BO898" s="188"/>
      <c r="BP898" s="188"/>
      <c r="BQ898" s="188"/>
      <c r="BR898" s="188"/>
      <c r="BS898" s="188"/>
      <c r="BT898" s="188"/>
      <c r="BU898" s="188"/>
      <c r="BV898" s="188"/>
    </row>
    <row r="899" spans="1:74" s="189" customFormat="1" ht="25.5" x14ac:dyDescent="0.2">
      <c r="A899" s="205" t="s">
        <v>2130</v>
      </c>
      <c r="B899" s="206" t="s">
        <v>2131</v>
      </c>
      <c r="C899" s="118"/>
      <c r="D899" s="118"/>
      <c r="E899" s="118"/>
      <c r="F899" s="118">
        <v>1001712</v>
      </c>
      <c r="G899" s="118"/>
      <c r="H899" s="118"/>
      <c r="I899" s="118"/>
      <c r="J899" s="118"/>
      <c r="K899" s="118"/>
      <c r="L899" s="118"/>
      <c r="M899" s="118"/>
      <c r="N899" s="118"/>
      <c r="O899" s="131">
        <f t="shared" si="332"/>
        <v>1001712</v>
      </c>
      <c r="P899" s="188"/>
      <c r="Q899" s="188"/>
      <c r="R899" s="188"/>
      <c r="S899" s="188"/>
      <c r="T899" s="188"/>
      <c r="U899" s="188"/>
      <c r="V899" s="188"/>
      <c r="W899" s="188"/>
      <c r="X899" s="188"/>
      <c r="Y899" s="188"/>
      <c r="Z899" s="188"/>
      <c r="AA899" s="188"/>
      <c r="AB899" s="188"/>
      <c r="AC899" s="188"/>
      <c r="AD899" s="188"/>
      <c r="AE899" s="188"/>
      <c r="AF899" s="188"/>
      <c r="AG899" s="188"/>
      <c r="AH899" s="188"/>
      <c r="AI899" s="188"/>
      <c r="AJ899" s="188"/>
      <c r="AK899" s="188"/>
      <c r="AL899" s="188"/>
      <c r="AM899" s="188"/>
      <c r="AN899" s="188"/>
      <c r="AO899" s="188"/>
      <c r="AP899" s="188"/>
      <c r="AQ899" s="188"/>
      <c r="AR899" s="188"/>
      <c r="AS899" s="188"/>
      <c r="AT899" s="188"/>
      <c r="AU899" s="188"/>
      <c r="AV899" s="188"/>
      <c r="AW899" s="188"/>
      <c r="AX899" s="188"/>
      <c r="AY899" s="188"/>
      <c r="AZ899" s="188"/>
      <c r="BA899" s="188"/>
      <c r="BB899" s="188"/>
      <c r="BC899" s="188"/>
      <c r="BD899" s="188"/>
      <c r="BE899" s="188"/>
      <c r="BF899" s="188"/>
      <c r="BG899" s="188"/>
      <c r="BH899" s="188"/>
      <c r="BI899" s="188"/>
      <c r="BJ899" s="188"/>
      <c r="BK899" s="188"/>
      <c r="BL899" s="188"/>
      <c r="BM899" s="188"/>
      <c r="BN899" s="188"/>
      <c r="BO899" s="188"/>
      <c r="BP899" s="188"/>
      <c r="BQ899" s="188"/>
      <c r="BR899" s="188"/>
      <c r="BS899" s="188"/>
      <c r="BT899" s="188"/>
      <c r="BU899" s="188"/>
      <c r="BV899" s="188"/>
    </row>
    <row r="900" spans="1:74" s="189" customFormat="1" ht="25.5" x14ac:dyDescent="0.2">
      <c r="A900" s="205" t="s">
        <v>2132</v>
      </c>
      <c r="B900" s="206" t="s">
        <v>2133</v>
      </c>
      <c r="C900" s="118"/>
      <c r="D900" s="118"/>
      <c r="E900" s="118"/>
      <c r="F900" s="118">
        <v>1589412</v>
      </c>
      <c r="G900" s="118"/>
      <c r="H900" s="118"/>
      <c r="I900" s="118"/>
      <c r="J900" s="118"/>
      <c r="K900" s="118"/>
      <c r="L900" s="118"/>
      <c r="M900" s="118"/>
      <c r="N900" s="118"/>
      <c r="O900" s="131">
        <f t="shared" si="332"/>
        <v>1589412</v>
      </c>
      <c r="P900" s="188"/>
      <c r="Q900" s="188"/>
      <c r="R900" s="188"/>
      <c r="S900" s="188"/>
      <c r="T900" s="188"/>
      <c r="U900" s="188"/>
      <c r="V900" s="188"/>
      <c r="W900" s="188"/>
      <c r="X900" s="188"/>
      <c r="Y900" s="188"/>
      <c r="Z900" s="188"/>
      <c r="AA900" s="188"/>
      <c r="AB900" s="188"/>
      <c r="AC900" s="188"/>
      <c r="AD900" s="188"/>
      <c r="AE900" s="188"/>
      <c r="AF900" s="188"/>
      <c r="AG900" s="188"/>
      <c r="AH900" s="188"/>
      <c r="AI900" s="188"/>
      <c r="AJ900" s="188"/>
      <c r="AK900" s="188"/>
      <c r="AL900" s="188"/>
      <c r="AM900" s="188"/>
      <c r="AN900" s="188"/>
      <c r="AO900" s="188"/>
      <c r="AP900" s="188"/>
      <c r="AQ900" s="188"/>
      <c r="AR900" s="188"/>
      <c r="AS900" s="188"/>
      <c r="AT900" s="188"/>
      <c r="AU900" s="188"/>
      <c r="AV900" s="188"/>
      <c r="AW900" s="188"/>
      <c r="AX900" s="188"/>
      <c r="AY900" s="188"/>
      <c r="AZ900" s="188"/>
      <c r="BA900" s="188"/>
      <c r="BB900" s="188"/>
      <c r="BC900" s="188"/>
      <c r="BD900" s="188"/>
      <c r="BE900" s="188"/>
      <c r="BF900" s="188"/>
      <c r="BG900" s="188"/>
      <c r="BH900" s="188"/>
      <c r="BI900" s="188"/>
      <c r="BJ900" s="188"/>
      <c r="BK900" s="188"/>
      <c r="BL900" s="188"/>
      <c r="BM900" s="188"/>
      <c r="BN900" s="188"/>
      <c r="BO900" s="188"/>
      <c r="BP900" s="188"/>
      <c r="BQ900" s="188"/>
      <c r="BR900" s="188"/>
      <c r="BS900" s="188"/>
      <c r="BT900" s="188"/>
      <c r="BU900" s="188"/>
      <c r="BV900" s="188"/>
    </row>
    <row r="901" spans="1:74" s="189" customFormat="1" ht="25.5" x14ac:dyDescent="0.2">
      <c r="A901" s="205" t="s">
        <v>2134</v>
      </c>
      <c r="B901" s="206" t="s">
        <v>2135</v>
      </c>
      <c r="C901" s="118"/>
      <c r="D901" s="118"/>
      <c r="E901" s="118"/>
      <c r="F901" s="118">
        <v>498956</v>
      </c>
      <c r="G901" s="118"/>
      <c r="H901" s="118"/>
      <c r="I901" s="118"/>
      <c r="J901" s="118"/>
      <c r="K901" s="118"/>
      <c r="L901" s="118"/>
      <c r="M901" s="118"/>
      <c r="N901" s="118"/>
      <c r="O901" s="131">
        <f t="shared" si="332"/>
        <v>498956</v>
      </c>
      <c r="P901" s="188"/>
      <c r="Q901" s="188"/>
      <c r="R901" s="188"/>
      <c r="S901" s="188"/>
      <c r="T901" s="188"/>
      <c r="U901" s="188"/>
      <c r="V901" s="188"/>
      <c r="W901" s="188"/>
      <c r="X901" s="188"/>
      <c r="Y901" s="188"/>
      <c r="Z901" s="188"/>
      <c r="AA901" s="188"/>
      <c r="AB901" s="188"/>
      <c r="AC901" s="188"/>
      <c r="AD901" s="188"/>
      <c r="AE901" s="188"/>
      <c r="AF901" s="188"/>
      <c r="AG901" s="188"/>
      <c r="AH901" s="188"/>
      <c r="AI901" s="188"/>
      <c r="AJ901" s="188"/>
      <c r="AK901" s="188"/>
      <c r="AL901" s="188"/>
      <c r="AM901" s="188"/>
      <c r="AN901" s="188"/>
      <c r="AO901" s="188"/>
      <c r="AP901" s="188"/>
      <c r="AQ901" s="188"/>
      <c r="AR901" s="188"/>
      <c r="AS901" s="188"/>
      <c r="AT901" s="188"/>
      <c r="AU901" s="188"/>
      <c r="AV901" s="188"/>
      <c r="AW901" s="188"/>
      <c r="AX901" s="188"/>
      <c r="AY901" s="188"/>
      <c r="AZ901" s="188"/>
      <c r="BA901" s="188"/>
      <c r="BB901" s="188"/>
      <c r="BC901" s="188"/>
      <c r="BD901" s="188"/>
      <c r="BE901" s="188"/>
      <c r="BF901" s="188"/>
      <c r="BG901" s="188"/>
      <c r="BH901" s="188"/>
      <c r="BI901" s="188"/>
      <c r="BJ901" s="188"/>
      <c r="BK901" s="188"/>
      <c r="BL901" s="188"/>
      <c r="BM901" s="188"/>
      <c r="BN901" s="188"/>
      <c r="BO901" s="188"/>
      <c r="BP901" s="188"/>
      <c r="BQ901" s="188"/>
      <c r="BR901" s="188"/>
      <c r="BS901" s="188"/>
      <c r="BT901" s="188"/>
      <c r="BU901" s="188"/>
      <c r="BV901" s="188"/>
    </row>
    <row r="902" spans="1:74" s="189" customFormat="1" ht="38.25" x14ac:dyDescent="0.2">
      <c r="A902" s="205" t="s">
        <v>2136</v>
      </c>
      <c r="B902" s="206" t="s">
        <v>2137</v>
      </c>
      <c r="C902" s="118"/>
      <c r="D902" s="118"/>
      <c r="E902" s="118"/>
      <c r="F902" s="118">
        <v>546913</v>
      </c>
      <c r="G902" s="118"/>
      <c r="H902" s="118"/>
      <c r="I902" s="118"/>
      <c r="J902" s="118"/>
      <c r="K902" s="118"/>
      <c r="L902" s="118"/>
      <c r="M902" s="118"/>
      <c r="N902" s="118"/>
      <c r="O902" s="131">
        <f t="shared" si="332"/>
        <v>546913</v>
      </c>
      <c r="P902" s="188"/>
      <c r="Q902" s="188"/>
      <c r="R902" s="188"/>
      <c r="S902" s="188"/>
      <c r="T902" s="188"/>
      <c r="U902" s="188"/>
      <c r="V902" s="188"/>
      <c r="W902" s="188"/>
      <c r="X902" s="188"/>
      <c r="Y902" s="188"/>
      <c r="Z902" s="188"/>
      <c r="AA902" s="188"/>
      <c r="AB902" s="188"/>
      <c r="AC902" s="188"/>
      <c r="AD902" s="188"/>
      <c r="AE902" s="188"/>
      <c r="AF902" s="188"/>
      <c r="AG902" s="188"/>
      <c r="AH902" s="188"/>
      <c r="AI902" s="188"/>
      <c r="AJ902" s="188"/>
      <c r="AK902" s="188"/>
      <c r="AL902" s="188"/>
      <c r="AM902" s="188"/>
      <c r="AN902" s="188"/>
      <c r="AO902" s="188"/>
      <c r="AP902" s="188"/>
      <c r="AQ902" s="188"/>
      <c r="AR902" s="188"/>
      <c r="AS902" s="188"/>
      <c r="AT902" s="188"/>
      <c r="AU902" s="188"/>
      <c r="AV902" s="188"/>
      <c r="AW902" s="188"/>
      <c r="AX902" s="188"/>
      <c r="AY902" s="188"/>
      <c r="AZ902" s="188"/>
      <c r="BA902" s="188"/>
      <c r="BB902" s="188"/>
      <c r="BC902" s="188"/>
      <c r="BD902" s="188"/>
      <c r="BE902" s="188"/>
      <c r="BF902" s="188"/>
      <c r="BG902" s="188"/>
      <c r="BH902" s="188"/>
      <c r="BI902" s="188"/>
      <c r="BJ902" s="188"/>
      <c r="BK902" s="188"/>
      <c r="BL902" s="188"/>
      <c r="BM902" s="188"/>
      <c r="BN902" s="188"/>
      <c r="BO902" s="188"/>
      <c r="BP902" s="188"/>
      <c r="BQ902" s="188"/>
      <c r="BR902" s="188"/>
      <c r="BS902" s="188"/>
      <c r="BT902" s="188"/>
      <c r="BU902" s="188"/>
      <c r="BV902" s="188"/>
    </row>
    <row r="903" spans="1:74" s="189" customFormat="1" ht="25.5" x14ac:dyDescent="0.2">
      <c r="A903" s="205" t="s">
        <v>2138</v>
      </c>
      <c r="B903" s="206" t="s">
        <v>2139</v>
      </c>
      <c r="C903" s="118"/>
      <c r="D903" s="118"/>
      <c r="E903" s="118"/>
      <c r="F903" s="118">
        <v>453043</v>
      </c>
      <c r="G903" s="118"/>
      <c r="H903" s="118"/>
      <c r="I903" s="118"/>
      <c r="J903" s="118"/>
      <c r="K903" s="118"/>
      <c r="L903" s="118"/>
      <c r="M903" s="118"/>
      <c r="N903" s="118"/>
      <c r="O903" s="131">
        <f t="shared" si="332"/>
        <v>453043</v>
      </c>
      <c r="P903" s="188"/>
      <c r="Q903" s="188"/>
      <c r="R903" s="188"/>
      <c r="S903" s="188"/>
      <c r="T903" s="188"/>
      <c r="U903" s="188"/>
      <c r="V903" s="188"/>
      <c r="W903" s="188"/>
      <c r="X903" s="188"/>
      <c r="Y903" s="188"/>
      <c r="Z903" s="188"/>
      <c r="AA903" s="188"/>
      <c r="AB903" s="188"/>
      <c r="AC903" s="188"/>
      <c r="AD903" s="188"/>
      <c r="AE903" s="188"/>
      <c r="AF903" s="188"/>
      <c r="AG903" s="188"/>
      <c r="AH903" s="188"/>
      <c r="AI903" s="188"/>
      <c r="AJ903" s="188"/>
      <c r="AK903" s="188"/>
      <c r="AL903" s="188"/>
      <c r="AM903" s="188"/>
      <c r="AN903" s="188"/>
      <c r="AO903" s="188"/>
      <c r="AP903" s="188"/>
      <c r="AQ903" s="188"/>
      <c r="AR903" s="188"/>
      <c r="AS903" s="188"/>
      <c r="AT903" s="188"/>
      <c r="AU903" s="188"/>
      <c r="AV903" s="188"/>
      <c r="AW903" s="188"/>
      <c r="AX903" s="188"/>
      <c r="AY903" s="188"/>
      <c r="AZ903" s="188"/>
      <c r="BA903" s="188"/>
      <c r="BB903" s="188"/>
      <c r="BC903" s="188"/>
      <c r="BD903" s="188"/>
      <c r="BE903" s="188"/>
      <c r="BF903" s="188"/>
      <c r="BG903" s="188"/>
      <c r="BH903" s="188"/>
      <c r="BI903" s="188"/>
      <c r="BJ903" s="188"/>
      <c r="BK903" s="188"/>
      <c r="BL903" s="188"/>
      <c r="BM903" s="188"/>
      <c r="BN903" s="188"/>
      <c r="BO903" s="188"/>
      <c r="BP903" s="188"/>
      <c r="BQ903" s="188"/>
      <c r="BR903" s="188"/>
      <c r="BS903" s="188"/>
      <c r="BT903" s="188"/>
      <c r="BU903" s="188"/>
      <c r="BV903" s="188"/>
    </row>
    <row r="904" spans="1:74" s="189" customFormat="1" ht="25.5" x14ac:dyDescent="0.2">
      <c r="A904" s="205" t="s">
        <v>2140</v>
      </c>
      <c r="B904" s="206" t="s">
        <v>2141</v>
      </c>
      <c r="C904" s="118"/>
      <c r="D904" s="118"/>
      <c r="E904" s="118"/>
      <c r="F904" s="118">
        <v>3015175</v>
      </c>
      <c r="G904" s="118"/>
      <c r="H904" s="118"/>
      <c r="I904" s="118"/>
      <c r="J904" s="118"/>
      <c r="K904" s="118"/>
      <c r="L904" s="118"/>
      <c r="M904" s="118"/>
      <c r="N904" s="118"/>
      <c r="O904" s="131">
        <f t="shared" si="332"/>
        <v>3015175</v>
      </c>
      <c r="P904" s="188"/>
      <c r="Q904" s="188"/>
      <c r="R904" s="188"/>
      <c r="S904" s="188"/>
      <c r="T904" s="188"/>
      <c r="U904" s="188"/>
      <c r="V904" s="188"/>
      <c r="W904" s="188"/>
      <c r="X904" s="188"/>
      <c r="Y904" s="188"/>
      <c r="Z904" s="188"/>
      <c r="AA904" s="188"/>
      <c r="AB904" s="188"/>
      <c r="AC904" s="188"/>
      <c r="AD904" s="188"/>
      <c r="AE904" s="188"/>
      <c r="AF904" s="188"/>
      <c r="AG904" s="188"/>
      <c r="AH904" s="188"/>
      <c r="AI904" s="188"/>
      <c r="AJ904" s="188"/>
      <c r="AK904" s="188"/>
      <c r="AL904" s="188"/>
      <c r="AM904" s="188"/>
      <c r="AN904" s="188"/>
      <c r="AO904" s="188"/>
      <c r="AP904" s="188"/>
      <c r="AQ904" s="188"/>
      <c r="AR904" s="188"/>
      <c r="AS904" s="188"/>
      <c r="AT904" s="188"/>
      <c r="AU904" s="188"/>
      <c r="AV904" s="188"/>
      <c r="AW904" s="188"/>
      <c r="AX904" s="188"/>
      <c r="AY904" s="188"/>
      <c r="AZ904" s="188"/>
      <c r="BA904" s="188"/>
      <c r="BB904" s="188"/>
      <c r="BC904" s="188"/>
      <c r="BD904" s="188"/>
      <c r="BE904" s="188"/>
      <c r="BF904" s="188"/>
      <c r="BG904" s="188"/>
      <c r="BH904" s="188"/>
      <c r="BI904" s="188"/>
      <c r="BJ904" s="188"/>
      <c r="BK904" s="188"/>
      <c r="BL904" s="188"/>
      <c r="BM904" s="188"/>
      <c r="BN904" s="188"/>
      <c r="BO904" s="188"/>
      <c r="BP904" s="188"/>
      <c r="BQ904" s="188"/>
      <c r="BR904" s="188"/>
      <c r="BS904" s="188"/>
      <c r="BT904" s="188"/>
      <c r="BU904" s="188"/>
      <c r="BV904" s="188"/>
    </row>
    <row r="905" spans="1:74" s="189" customFormat="1" ht="25.5" x14ac:dyDescent="0.2">
      <c r="A905" s="205" t="s">
        <v>2142</v>
      </c>
      <c r="B905" s="206" t="s">
        <v>2143</v>
      </c>
      <c r="C905" s="118"/>
      <c r="D905" s="118"/>
      <c r="E905" s="118"/>
      <c r="F905" s="118">
        <v>183220</v>
      </c>
      <c r="G905" s="118"/>
      <c r="H905" s="118"/>
      <c r="I905" s="118"/>
      <c r="J905" s="118"/>
      <c r="K905" s="118"/>
      <c r="L905" s="118"/>
      <c r="M905" s="118"/>
      <c r="N905" s="118"/>
      <c r="O905" s="131">
        <f t="shared" si="332"/>
        <v>183220</v>
      </c>
      <c r="P905" s="188"/>
      <c r="Q905" s="188"/>
      <c r="R905" s="188"/>
      <c r="S905" s="188"/>
      <c r="T905" s="188"/>
      <c r="U905" s="188"/>
      <c r="V905" s="188"/>
      <c r="W905" s="188"/>
      <c r="X905" s="188"/>
      <c r="Y905" s="188"/>
      <c r="Z905" s="188"/>
      <c r="AA905" s="188"/>
      <c r="AB905" s="188"/>
      <c r="AC905" s="188"/>
      <c r="AD905" s="188"/>
      <c r="AE905" s="188"/>
      <c r="AF905" s="188"/>
      <c r="AG905" s="188"/>
      <c r="AH905" s="188"/>
      <c r="AI905" s="188"/>
      <c r="AJ905" s="188"/>
      <c r="AK905" s="188"/>
      <c r="AL905" s="188"/>
      <c r="AM905" s="188"/>
      <c r="AN905" s="188"/>
      <c r="AO905" s="188"/>
      <c r="AP905" s="188"/>
      <c r="AQ905" s="188"/>
      <c r="AR905" s="188"/>
      <c r="AS905" s="188"/>
      <c r="AT905" s="188"/>
      <c r="AU905" s="188"/>
      <c r="AV905" s="188"/>
      <c r="AW905" s="188"/>
      <c r="AX905" s="188"/>
      <c r="AY905" s="188"/>
      <c r="AZ905" s="188"/>
      <c r="BA905" s="188"/>
      <c r="BB905" s="188"/>
      <c r="BC905" s="188"/>
      <c r="BD905" s="188"/>
      <c r="BE905" s="188"/>
      <c r="BF905" s="188"/>
      <c r="BG905" s="188"/>
      <c r="BH905" s="188"/>
      <c r="BI905" s="188"/>
      <c r="BJ905" s="188"/>
      <c r="BK905" s="188"/>
      <c r="BL905" s="188"/>
      <c r="BM905" s="188"/>
      <c r="BN905" s="188"/>
      <c r="BO905" s="188"/>
      <c r="BP905" s="188"/>
      <c r="BQ905" s="188"/>
      <c r="BR905" s="188"/>
      <c r="BS905" s="188"/>
      <c r="BT905" s="188"/>
      <c r="BU905" s="188"/>
      <c r="BV905" s="188"/>
    </row>
    <row r="906" spans="1:74" s="189" customFormat="1" ht="25.5" x14ac:dyDescent="0.2">
      <c r="A906" s="205" t="s">
        <v>2144</v>
      </c>
      <c r="B906" s="206" t="s">
        <v>2145</v>
      </c>
      <c r="C906" s="118"/>
      <c r="D906" s="118"/>
      <c r="E906" s="118"/>
      <c r="F906" s="118">
        <v>375468</v>
      </c>
      <c r="G906" s="118"/>
      <c r="H906" s="118"/>
      <c r="I906" s="118"/>
      <c r="J906" s="118"/>
      <c r="K906" s="118"/>
      <c r="L906" s="118"/>
      <c r="M906" s="118"/>
      <c r="N906" s="118"/>
      <c r="O906" s="131">
        <f t="shared" si="332"/>
        <v>375468</v>
      </c>
      <c r="P906" s="188"/>
      <c r="Q906" s="188"/>
      <c r="R906" s="188"/>
      <c r="S906" s="188"/>
      <c r="T906" s="188"/>
      <c r="U906" s="188"/>
      <c r="V906" s="188"/>
      <c r="W906" s="188"/>
      <c r="X906" s="188"/>
      <c r="Y906" s="188"/>
      <c r="Z906" s="188"/>
      <c r="AA906" s="188"/>
      <c r="AB906" s="188"/>
      <c r="AC906" s="188"/>
      <c r="AD906" s="188"/>
      <c r="AE906" s="188"/>
      <c r="AF906" s="188"/>
      <c r="AG906" s="188"/>
      <c r="AH906" s="188"/>
      <c r="AI906" s="188"/>
      <c r="AJ906" s="188"/>
      <c r="AK906" s="188"/>
      <c r="AL906" s="188"/>
      <c r="AM906" s="188"/>
      <c r="AN906" s="188"/>
      <c r="AO906" s="188"/>
      <c r="AP906" s="188"/>
      <c r="AQ906" s="188"/>
      <c r="AR906" s="188"/>
      <c r="AS906" s="188"/>
      <c r="AT906" s="188"/>
      <c r="AU906" s="188"/>
      <c r="AV906" s="188"/>
      <c r="AW906" s="188"/>
      <c r="AX906" s="188"/>
      <c r="AY906" s="188"/>
      <c r="AZ906" s="188"/>
      <c r="BA906" s="188"/>
      <c r="BB906" s="188"/>
      <c r="BC906" s="188"/>
      <c r="BD906" s="188"/>
      <c r="BE906" s="188"/>
      <c r="BF906" s="188"/>
      <c r="BG906" s="188"/>
      <c r="BH906" s="188"/>
      <c r="BI906" s="188"/>
      <c r="BJ906" s="188"/>
      <c r="BK906" s="188"/>
      <c r="BL906" s="188"/>
      <c r="BM906" s="188"/>
      <c r="BN906" s="188"/>
      <c r="BO906" s="188"/>
      <c r="BP906" s="188"/>
      <c r="BQ906" s="188"/>
      <c r="BR906" s="188"/>
      <c r="BS906" s="188"/>
      <c r="BT906" s="188"/>
      <c r="BU906" s="188"/>
      <c r="BV906" s="188"/>
    </row>
    <row r="907" spans="1:74" s="189" customFormat="1" ht="25.5" x14ac:dyDescent="0.2">
      <c r="A907" s="205" t="s">
        <v>2146</v>
      </c>
      <c r="B907" s="206" t="s">
        <v>2147</v>
      </c>
      <c r="C907" s="118"/>
      <c r="D907" s="118"/>
      <c r="E907" s="118"/>
      <c r="F907" s="118">
        <v>201948</v>
      </c>
      <c r="G907" s="118"/>
      <c r="H907" s="118"/>
      <c r="I907" s="118"/>
      <c r="J907" s="118"/>
      <c r="K907" s="118"/>
      <c r="L907" s="118"/>
      <c r="M907" s="118"/>
      <c r="N907" s="118"/>
      <c r="O907" s="131">
        <f t="shared" si="332"/>
        <v>201948</v>
      </c>
      <c r="P907" s="188"/>
      <c r="Q907" s="188"/>
      <c r="R907" s="188"/>
      <c r="S907" s="188"/>
      <c r="T907" s="188"/>
      <c r="U907" s="188"/>
      <c r="V907" s="188"/>
      <c r="W907" s="188"/>
      <c r="X907" s="188"/>
      <c r="Y907" s="188"/>
      <c r="Z907" s="188"/>
      <c r="AA907" s="188"/>
      <c r="AB907" s="188"/>
      <c r="AC907" s="188"/>
      <c r="AD907" s="188"/>
      <c r="AE907" s="188"/>
      <c r="AF907" s="188"/>
      <c r="AG907" s="188"/>
      <c r="AH907" s="188"/>
      <c r="AI907" s="188"/>
      <c r="AJ907" s="188"/>
      <c r="AK907" s="188"/>
      <c r="AL907" s="188"/>
      <c r="AM907" s="188"/>
      <c r="AN907" s="188"/>
      <c r="AO907" s="188"/>
      <c r="AP907" s="188"/>
      <c r="AQ907" s="188"/>
      <c r="AR907" s="188"/>
      <c r="AS907" s="188"/>
      <c r="AT907" s="188"/>
      <c r="AU907" s="188"/>
      <c r="AV907" s="188"/>
      <c r="AW907" s="188"/>
      <c r="AX907" s="188"/>
      <c r="AY907" s="188"/>
      <c r="AZ907" s="188"/>
      <c r="BA907" s="188"/>
      <c r="BB907" s="188"/>
      <c r="BC907" s="188"/>
      <c r="BD907" s="188"/>
      <c r="BE907" s="188"/>
      <c r="BF907" s="188"/>
      <c r="BG907" s="188"/>
      <c r="BH907" s="188"/>
      <c r="BI907" s="188"/>
      <c r="BJ907" s="188"/>
      <c r="BK907" s="188"/>
      <c r="BL907" s="188"/>
      <c r="BM907" s="188"/>
      <c r="BN907" s="188"/>
      <c r="BO907" s="188"/>
      <c r="BP907" s="188"/>
      <c r="BQ907" s="188"/>
      <c r="BR907" s="188"/>
      <c r="BS907" s="188"/>
      <c r="BT907" s="188"/>
      <c r="BU907" s="188"/>
      <c r="BV907" s="188"/>
    </row>
    <row r="908" spans="1:74" s="189" customFormat="1" ht="25.5" x14ac:dyDescent="0.2">
      <c r="A908" s="205" t="s">
        <v>2148</v>
      </c>
      <c r="B908" s="206" t="s">
        <v>2149</v>
      </c>
      <c r="C908" s="118"/>
      <c r="D908" s="118"/>
      <c r="E908" s="118"/>
      <c r="F908" s="118">
        <v>1482042</v>
      </c>
      <c r="G908" s="118"/>
      <c r="H908" s="118"/>
      <c r="I908" s="118"/>
      <c r="J908" s="118"/>
      <c r="K908" s="118"/>
      <c r="L908" s="118"/>
      <c r="M908" s="118"/>
      <c r="N908" s="118"/>
      <c r="O908" s="131">
        <f t="shared" si="332"/>
        <v>1482042</v>
      </c>
      <c r="P908" s="188"/>
      <c r="Q908" s="188"/>
      <c r="R908" s="188"/>
      <c r="S908" s="188"/>
      <c r="T908" s="188"/>
      <c r="U908" s="188"/>
      <c r="V908" s="188"/>
      <c r="W908" s="188"/>
      <c r="X908" s="188"/>
      <c r="Y908" s="188"/>
      <c r="Z908" s="188"/>
      <c r="AA908" s="188"/>
      <c r="AB908" s="188"/>
      <c r="AC908" s="188"/>
      <c r="AD908" s="188"/>
      <c r="AE908" s="188"/>
      <c r="AF908" s="188"/>
      <c r="AG908" s="188"/>
      <c r="AH908" s="188"/>
      <c r="AI908" s="188"/>
      <c r="AJ908" s="188"/>
      <c r="AK908" s="188"/>
      <c r="AL908" s="188"/>
      <c r="AM908" s="188"/>
      <c r="AN908" s="188"/>
      <c r="AO908" s="188"/>
      <c r="AP908" s="188"/>
      <c r="AQ908" s="188"/>
      <c r="AR908" s="188"/>
      <c r="AS908" s="188"/>
      <c r="AT908" s="188"/>
      <c r="AU908" s="188"/>
      <c r="AV908" s="188"/>
      <c r="AW908" s="188"/>
      <c r="AX908" s="188"/>
      <c r="AY908" s="188"/>
      <c r="AZ908" s="188"/>
      <c r="BA908" s="188"/>
      <c r="BB908" s="188"/>
      <c r="BC908" s="188"/>
      <c r="BD908" s="188"/>
      <c r="BE908" s="188"/>
      <c r="BF908" s="188"/>
      <c r="BG908" s="188"/>
      <c r="BH908" s="188"/>
      <c r="BI908" s="188"/>
      <c r="BJ908" s="188"/>
      <c r="BK908" s="188"/>
      <c r="BL908" s="188"/>
      <c r="BM908" s="188"/>
      <c r="BN908" s="188"/>
      <c r="BO908" s="188"/>
      <c r="BP908" s="188"/>
      <c r="BQ908" s="188"/>
      <c r="BR908" s="188"/>
      <c r="BS908" s="188"/>
      <c r="BT908" s="188"/>
      <c r="BU908" s="188"/>
      <c r="BV908" s="188"/>
    </row>
    <row r="909" spans="1:74" s="189" customFormat="1" ht="38.25" x14ac:dyDescent="0.2">
      <c r="A909" s="205" t="s">
        <v>2150</v>
      </c>
      <c r="B909" s="206" t="s">
        <v>2151</v>
      </c>
      <c r="C909" s="118"/>
      <c r="D909" s="118"/>
      <c r="E909" s="118"/>
      <c r="F909" s="118">
        <v>2718864</v>
      </c>
      <c r="G909" s="118"/>
      <c r="H909" s="118"/>
      <c r="I909" s="118"/>
      <c r="J909" s="118"/>
      <c r="K909" s="118"/>
      <c r="L909" s="118"/>
      <c r="M909" s="118"/>
      <c r="N909" s="118"/>
      <c r="O909" s="131">
        <f t="shared" si="332"/>
        <v>2718864</v>
      </c>
      <c r="P909" s="188"/>
      <c r="Q909" s="188"/>
      <c r="R909" s="188"/>
      <c r="S909" s="188"/>
      <c r="T909" s="188"/>
      <c r="U909" s="188"/>
      <c r="V909" s="188"/>
      <c r="W909" s="188"/>
      <c r="X909" s="188"/>
      <c r="Y909" s="188"/>
      <c r="Z909" s="188"/>
      <c r="AA909" s="188"/>
      <c r="AB909" s="188"/>
      <c r="AC909" s="188"/>
      <c r="AD909" s="188"/>
      <c r="AE909" s="188"/>
      <c r="AF909" s="188"/>
      <c r="AG909" s="188"/>
      <c r="AH909" s="188"/>
      <c r="AI909" s="188"/>
      <c r="AJ909" s="188"/>
      <c r="AK909" s="188"/>
      <c r="AL909" s="188"/>
      <c r="AM909" s="188"/>
      <c r="AN909" s="188"/>
      <c r="AO909" s="188"/>
      <c r="AP909" s="188"/>
      <c r="AQ909" s="188"/>
      <c r="AR909" s="188"/>
      <c r="AS909" s="188"/>
      <c r="AT909" s="188"/>
      <c r="AU909" s="188"/>
      <c r="AV909" s="188"/>
      <c r="AW909" s="188"/>
      <c r="AX909" s="188"/>
      <c r="AY909" s="188"/>
      <c r="AZ909" s="188"/>
      <c r="BA909" s="188"/>
      <c r="BB909" s="188"/>
      <c r="BC909" s="188"/>
      <c r="BD909" s="188"/>
      <c r="BE909" s="188"/>
      <c r="BF909" s="188"/>
      <c r="BG909" s="188"/>
      <c r="BH909" s="188"/>
      <c r="BI909" s="188"/>
      <c r="BJ909" s="188"/>
      <c r="BK909" s="188"/>
      <c r="BL909" s="188"/>
      <c r="BM909" s="188"/>
      <c r="BN909" s="188"/>
      <c r="BO909" s="188"/>
      <c r="BP909" s="188"/>
      <c r="BQ909" s="188"/>
      <c r="BR909" s="188"/>
      <c r="BS909" s="188"/>
      <c r="BT909" s="188"/>
      <c r="BU909" s="188"/>
      <c r="BV909" s="188"/>
    </row>
    <row r="910" spans="1:74" s="189" customFormat="1" ht="25.5" x14ac:dyDescent="0.2">
      <c r="A910" s="205" t="s">
        <v>2152</v>
      </c>
      <c r="B910" s="206" t="s">
        <v>2153</v>
      </c>
      <c r="C910" s="118"/>
      <c r="D910" s="118"/>
      <c r="E910" s="118"/>
      <c r="F910" s="118">
        <v>771915</v>
      </c>
      <c r="G910" s="118"/>
      <c r="H910" s="118"/>
      <c r="I910" s="118"/>
      <c r="J910" s="118"/>
      <c r="K910" s="118"/>
      <c r="L910" s="118"/>
      <c r="M910" s="118"/>
      <c r="N910" s="118"/>
      <c r="O910" s="131">
        <f t="shared" si="332"/>
        <v>771915</v>
      </c>
      <c r="P910" s="188"/>
      <c r="Q910" s="188"/>
      <c r="R910" s="188"/>
      <c r="S910" s="188"/>
      <c r="T910" s="188"/>
      <c r="U910" s="188"/>
      <c r="V910" s="188"/>
      <c r="W910" s="188"/>
      <c r="X910" s="188"/>
      <c r="Y910" s="188"/>
      <c r="Z910" s="188"/>
      <c r="AA910" s="188"/>
      <c r="AB910" s="188"/>
      <c r="AC910" s="188"/>
      <c r="AD910" s="188"/>
      <c r="AE910" s="188"/>
      <c r="AF910" s="188"/>
      <c r="AG910" s="188"/>
      <c r="AH910" s="188"/>
      <c r="AI910" s="188"/>
      <c r="AJ910" s="188"/>
      <c r="AK910" s="188"/>
      <c r="AL910" s="188"/>
      <c r="AM910" s="188"/>
      <c r="AN910" s="188"/>
      <c r="AO910" s="188"/>
      <c r="AP910" s="188"/>
      <c r="AQ910" s="188"/>
      <c r="AR910" s="188"/>
      <c r="AS910" s="188"/>
      <c r="AT910" s="188"/>
      <c r="AU910" s="188"/>
      <c r="AV910" s="188"/>
      <c r="AW910" s="188"/>
      <c r="AX910" s="188"/>
      <c r="AY910" s="188"/>
      <c r="AZ910" s="188"/>
      <c r="BA910" s="188"/>
      <c r="BB910" s="188"/>
      <c r="BC910" s="188"/>
      <c r="BD910" s="188"/>
      <c r="BE910" s="188"/>
      <c r="BF910" s="188"/>
      <c r="BG910" s="188"/>
      <c r="BH910" s="188"/>
      <c r="BI910" s="188"/>
      <c r="BJ910" s="188"/>
      <c r="BK910" s="188"/>
      <c r="BL910" s="188"/>
      <c r="BM910" s="188"/>
      <c r="BN910" s="188"/>
      <c r="BO910" s="188"/>
      <c r="BP910" s="188"/>
      <c r="BQ910" s="188"/>
      <c r="BR910" s="188"/>
      <c r="BS910" s="188"/>
      <c r="BT910" s="188"/>
      <c r="BU910" s="188"/>
      <c r="BV910" s="188"/>
    </row>
    <row r="911" spans="1:74" s="189" customFormat="1" ht="25.5" x14ac:dyDescent="0.2">
      <c r="A911" s="205" t="s">
        <v>2154</v>
      </c>
      <c r="B911" s="206" t="s">
        <v>2155</v>
      </c>
      <c r="C911" s="118"/>
      <c r="D911" s="118"/>
      <c r="E911" s="118"/>
      <c r="F911" s="118">
        <v>972886</v>
      </c>
      <c r="G911" s="118"/>
      <c r="H911" s="118"/>
      <c r="I911" s="118"/>
      <c r="J911" s="118"/>
      <c r="K911" s="118"/>
      <c r="L911" s="118"/>
      <c r="M911" s="118"/>
      <c r="N911" s="118"/>
      <c r="O911" s="131">
        <f t="shared" si="332"/>
        <v>972886</v>
      </c>
      <c r="P911" s="188"/>
      <c r="Q911" s="188"/>
      <c r="R911" s="188"/>
      <c r="S911" s="188"/>
      <c r="T911" s="188"/>
      <c r="U911" s="188"/>
      <c r="V911" s="188"/>
      <c r="W911" s="188"/>
      <c r="X911" s="188"/>
      <c r="Y911" s="188"/>
      <c r="Z911" s="188"/>
      <c r="AA911" s="188"/>
      <c r="AB911" s="188"/>
      <c r="AC911" s="188"/>
      <c r="AD911" s="188"/>
      <c r="AE911" s="188"/>
      <c r="AF911" s="188"/>
      <c r="AG911" s="188"/>
      <c r="AH911" s="188"/>
      <c r="AI911" s="188"/>
      <c r="AJ911" s="188"/>
      <c r="AK911" s="188"/>
      <c r="AL911" s="188"/>
      <c r="AM911" s="188"/>
      <c r="AN911" s="188"/>
      <c r="AO911" s="188"/>
      <c r="AP911" s="188"/>
      <c r="AQ911" s="188"/>
      <c r="AR911" s="188"/>
      <c r="AS911" s="188"/>
      <c r="AT911" s="188"/>
      <c r="AU911" s="188"/>
      <c r="AV911" s="188"/>
      <c r="AW911" s="188"/>
      <c r="AX911" s="188"/>
      <c r="AY911" s="188"/>
      <c r="AZ911" s="188"/>
      <c r="BA911" s="188"/>
      <c r="BB911" s="188"/>
      <c r="BC911" s="188"/>
      <c r="BD911" s="188"/>
      <c r="BE911" s="188"/>
      <c r="BF911" s="188"/>
      <c r="BG911" s="188"/>
      <c r="BH911" s="188"/>
      <c r="BI911" s="188"/>
      <c r="BJ911" s="188"/>
      <c r="BK911" s="188"/>
      <c r="BL911" s="188"/>
      <c r="BM911" s="188"/>
      <c r="BN911" s="188"/>
      <c r="BO911" s="188"/>
      <c r="BP911" s="188"/>
      <c r="BQ911" s="188"/>
      <c r="BR911" s="188"/>
      <c r="BS911" s="188"/>
      <c r="BT911" s="188"/>
      <c r="BU911" s="188"/>
      <c r="BV911" s="188"/>
    </row>
    <row r="912" spans="1:74" s="189" customFormat="1" ht="25.5" x14ac:dyDescent="0.2">
      <c r="A912" s="205" t="s">
        <v>2156</v>
      </c>
      <c r="B912" s="206" t="s">
        <v>2157</v>
      </c>
      <c r="C912" s="118"/>
      <c r="D912" s="118"/>
      <c r="E912" s="118"/>
      <c r="F912" s="118">
        <v>4408019</v>
      </c>
      <c r="G912" s="118"/>
      <c r="H912" s="118"/>
      <c r="I912" s="118"/>
      <c r="J912" s="118"/>
      <c r="K912" s="118"/>
      <c r="L912" s="118"/>
      <c r="M912" s="118"/>
      <c r="N912" s="118"/>
      <c r="O912" s="131">
        <f t="shared" si="332"/>
        <v>4408019</v>
      </c>
      <c r="P912" s="188"/>
      <c r="Q912" s="188"/>
      <c r="R912" s="188"/>
      <c r="S912" s="188"/>
      <c r="T912" s="188"/>
      <c r="U912" s="188"/>
      <c r="V912" s="188"/>
      <c r="W912" s="188"/>
      <c r="X912" s="188"/>
      <c r="Y912" s="188"/>
      <c r="Z912" s="188"/>
      <c r="AA912" s="188"/>
      <c r="AB912" s="188"/>
      <c r="AC912" s="188"/>
      <c r="AD912" s="188"/>
      <c r="AE912" s="188"/>
      <c r="AF912" s="188"/>
      <c r="AG912" s="188"/>
      <c r="AH912" s="188"/>
      <c r="AI912" s="188"/>
      <c r="AJ912" s="188"/>
      <c r="AK912" s="188"/>
      <c r="AL912" s="188"/>
      <c r="AM912" s="188"/>
      <c r="AN912" s="188"/>
      <c r="AO912" s="188"/>
      <c r="AP912" s="188"/>
      <c r="AQ912" s="188"/>
      <c r="AR912" s="188"/>
      <c r="AS912" s="188"/>
      <c r="AT912" s="188"/>
      <c r="AU912" s="188"/>
      <c r="AV912" s="188"/>
      <c r="AW912" s="188"/>
      <c r="AX912" s="188"/>
      <c r="AY912" s="188"/>
      <c r="AZ912" s="188"/>
      <c r="BA912" s="188"/>
      <c r="BB912" s="188"/>
      <c r="BC912" s="188"/>
      <c r="BD912" s="188"/>
      <c r="BE912" s="188"/>
      <c r="BF912" s="188"/>
      <c r="BG912" s="188"/>
      <c r="BH912" s="188"/>
      <c r="BI912" s="188"/>
      <c r="BJ912" s="188"/>
      <c r="BK912" s="188"/>
      <c r="BL912" s="188"/>
      <c r="BM912" s="188"/>
      <c r="BN912" s="188"/>
      <c r="BO912" s="188"/>
      <c r="BP912" s="188"/>
      <c r="BQ912" s="188"/>
      <c r="BR912" s="188"/>
      <c r="BS912" s="188"/>
      <c r="BT912" s="188"/>
      <c r="BU912" s="188"/>
      <c r="BV912" s="188"/>
    </row>
    <row r="913" spans="1:74" s="189" customFormat="1" ht="25.5" x14ac:dyDescent="0.2">
      <c r="A913" s="205" t="s">
        <v>2158</v>
      </c>
      <c r="B913" s="206" t="s">
        <v>2159</v>
      </c>
      <c r="C913" s="118"/>
      <c r="D913" s="118"/>
      <c r="E913" s="118"/>
      <c r="F913" s="118">
        <v>3706628</v>
      </c>
      <c r="G913" s="118"/>
      <c r="H913" s="118"/>
      <c r="I913" s="118"/>
      <c r="J913" s="118"/>
      <c r="K913" s="118"/>
      <c r="L913" s="118"/>
      <c r="M913" s="118"/>
      <c r="N913" s="118"/>
      <c r="O913" s="131">
        <f t="shared" si="332"/>
        <v>3706628</v>
      </c>
      <c r="P913" s="188"/>
      <c r="Q913" s="188"/>
      <c r="R913" s="188"/>
      <c r="S913" s="188"/>
      <c r="T913" s="188"/>
      <c r="U913" s="188"/>
      <c r="V913" s="188"/>
      <c r="W913" s="188"/>
      <c r="X913" s="188"/>
      <c r="Y913" s="188"/>
      <c r="Z913" s="188"/>
      <c r="AA913" s="188"/>
      <c r="AB913" s="188"/>
      <c r="AC913" s="188"/>
      <c r="AD913" s="188"/>
      <c r="AE913" s="188"/>
      <c r="AF913" s="188"/>
      <c r="AG913" s="188"/>
      <c r="AH913" s="188"/>
      <c r="AI913" s="188"/>
      <c r="AJ913" s="188"/>
      <c r="AK913" s="188"/>
      <c r="AL913" s="188"/>
      <c r="AM913" s="188"/>
      <c r="AN913" s="188"/>
      <c r="AO913" s="188"/>
      <c r="AP913" s="188"/>
      <c r="AQ913" s="188"/>
      <c r="AR913" s="188"/>
      <c r="AS913" s="188"/>
      <c r="AT913" s="188"/>
      <c r="AU913" s="188"/>
      <c r="AV913" s="188"/>
      <c r="AW913" s="188"/>
      <c r="AX913" s="188"/>
      <c r="AY913" s="188"/>
      <c r="AZ913" s="188"/>
      <c r="BA913" s="188"/>
      <c r="BB913" s="188"/>
      <c r="BC913" s="188"/>
      <c r="BD913" s="188"/>
      <c r="BE913" s="188"/>
      <c r="BF913" s="188"/>
      <c r="BG913" s="188"/>
      <c r="BH913" s="188"/>
      <c r="BI913" s="188"/>
      <c r="BJ913" s="188"/>
      <c r="BK913" s="188"/>
      <c r="BL913" s="188"/>
      <c r="BM913" s="188"/>
      <c r="BN913" s="188"/>
      <c r="BO913" s="188"/>
      <c r="BP913" s="188"/>
      <c r="BQ913" s="188"/>
      <c r="BR913" s="188"/>
      <c r="BS913" s="188"/>
      <c r="BT913" s="188"/>
      <c r="BU913" s="188"/>
      <c r="BV913" s="188"/>
    </row>
    <row r="914" spans="1:74" s="189" customFormat="1" ht="25.5" x14ac:dyDescent="0.2">
      <c r="A914" s="205" t="s">
        <v>2160</v>
      </c>
      <c r="B914" s="206" t="s">
        <v>2161</v>
      </c>
      <c r="C914" s="118"/>
      <c r="D914" s="118"/>
      <c r="E914" s="118"/>
      <c r="F914" s="118">
        <v>4082082</v>
      </c>
      <c r="G914" s="118"/>
      <c r="H914" s="118"/>
      <c r="I914" s="118"/>
      <c r="J914" s="118"/>
      <c r="K914" s="118"/>
      <c r="L914" s="118"/>
      <c r="M914" s="118"/>
      <c r="N914" s="118"/>
      <c r="O914" s="131">
        <f t="shared" si="332"/>
        <v>4082082</v>
      </c>
      <c r="P914" s="188"/>
      <c r="Q914" s="188"/>
      <c r="R914" s="188"/>
      <c r="S914" s="188"/>
      <c r="T914" s="188"/>
      <c r="U914" s="188"/>
      <c r="V914" s="188"/>
      <c r="W914" s="188"/>
      <c r="X914" s="188"/>
      <c r="Y914" s="188"/>
      <c r="Z914" s="188"/>
      <c r="AA914" s="188"/>
      <c r="AB914" s="188"/>
      <c r="AC914" s="188"/>
      <c r="AD914" s="188"/>
      <c r="AE914" s="188"/>
      <c r="AF914" s="188"/>
      <c r="AG914" s="188"/>
      <c r="AH914" s="188"/>
      <c r="AI914" s="188"/>
      <c r="AJ914" s="188"/>
      <c r="AK914" s="188"/>
      <c r="AL914" s="188"/>
      <c r="AM914" s="188"/>
      <c r="AN914" s="188"/>
      <c r="AO914" s="188"/>
      <c r="AP914" s="188"/>
      <c r="AQ914" s="188"/>
      <c r="AR914" s="188"/>
      <c r="AS914" s="188"/>
      <c r="AT914" s="188"/>
      <c r="AU914" s="188"/>
      <c r="AV914" s="188"/>
      <c r="AW914" s="188"/>
      <c r="AX914" s="188"/>
      <c r="AY914" s="188"/>
      <c r="AZ914" s="188"/>
      <c r="BA914" s="188"/>
      <c r="BB914" s="188"/>
      <c r="BC914" s="188"/>
      <c r="BD914" s="188"/>
      <c r="BE914" s="188"/>
      <c r="BF914" s="188"/>
      <c r="BG914" s="188"/>
      <c r="BH914" s="188"/>
      <c r="BI914" s="188"/>
      <c r="BJ914" s="188"/>
      <c r="BK914" s="188"/>
      <c r="BL914" s="188"/>
      <c r="BM914" s="188"/>
      <c r="BN914" s="188"/>
      <c r="BO914" s="188"/>
      <c r="BP914" s="188"/>
      <c r="BQ914" s="188"/>
      <c r="BR914" s="188"/>
      <c r="BS914" s="188"/>
      <c r="BT914" s="188"/>
      <c r="BU914" s="188"/>
      <c r="BV914" s="188"/>
    </row>
    <row r="915" spans="1:74" s="189" customFormat="1" ht="38.25" x14ac:dyDescent="0.2">
      <c r="A915" s="205" t="s">
        <v>2162</v>
      </c>
      <c r="B915" s="206" t="s">
        <v>2163</v>
      </c>
      <c r="C915" s="118"/>
      <c r="D915" s="118"/>
      <c r="E915" s="118"/>
      <c r="F915" s="118">
        <v>461188</v>
      </c>
      <c r="G915" s="118"/>
      <c r="H915" s="118"/>
      <c r="I915" s="118"/>
      <c r="J915" s="118"/>
      <c r="K915" s="118"/>
      <c r="L915" s="118"/>
      <c r="M915" s="118"/>
      <c r="N915" s="118"/>
      <c r="O915" s="131">
        <f t="shared" si="332"/>
        <v>461188</v>
      </c>
      <c r="P915" s="188"/>
      <c r="Q915" s="188"/>
      <c r="R915" s="188"/>
      <c r="S915" s="188"/>
      <c r="T915" s="188"/>
      <c r="U915" s="188"/>
      <c r="V915" s="188"/>
      <c r="W915" s="188"/>
      <c r="X915" s="188"/>
      <c r="Y915" s="188"/>
      <c r="Z915" s="188"/>
      <c r="AA915" s="188"/>
      <c r="AB915" s="188"/>
      <c r="AC915" s="188"/>
      <c r="AD915" s="188"/>
      <c r="AE915" s="188"/>
      <c r="AF915" s="188"/>
      <c r="AG915" s="188"/>
      <c r="AH915" s="188"/>
      <c r="AI915" s="188"/>
      <c r="AJ915" s="188"/>
      <c r="AK915" s="188"/>
      <c r="AL915" s="188"/>
      <c r="AM915" s="188"/>
      <c r="AN915" s="188"/>
      <c r="AO915" s="188"/>
      <c r="AP915" s="188"/>
      <c r="AQ915" s="188"/>
      <c r="AR915" s="188"/>
      <c r="AS915" s="188"/>
      <c r="AT915" s="188"/>
      <c r="AU915" s="188"/>
      <c r="AV915" s="188"/>
      <c r="AW915" s="188"/>
      <c r="AX915" s="188"/>
      <c r="AY915" s="188"/>
      <c r="AZ915" s="188"/>
      <c r="BA915" s="188"/>
      <c r="BB915" s="188"/>
      <c r="BC915" s="188"/>
      <c r="BD915" s="188"/>
      <c r="BE915" s="188"/>
      <c r="BF915" s="188"/>
      <c r="BG915" s="188"/>
      <c r="BH915" s="188"/>
      <c r="BI915" s="188"/>
      <c r="BJ915" s="188"/>
      <c r="BK915" s="188"/>
      <c r="BL915" s="188"/>
      <c r="BM915" s="188"/>
      <c r="BN915" s="188"/>
      <c r="BO915" s="188"/>
      <c r="BP915" s="188"/>
      <c r="BQ915" s="188"/>
      <c r="BR915" s="188"/>
      <c r="BS915" s="188"/>
      <c r="BT915" s="188"/>
      <c r="BU915" s="188"/>
      <c r="BV915" s="188"/>
    </row>
    <row r="916" spans="1:74" s="189" customFormat="1" ht="25.5" x14ac:dyDescent="0.2">
      <c r="A916" s="205" t="s">
        <v>2164</v>
      </c>
      <c r="B916" s="206" t="s">
        <v>2165</v>
      </c>
      <c r="C916" s="118"/>
      <c r="D916" s="118"/>
      <c r="E916" s="118"/>
      <c r="F916" s="118">
        <v>1235869</v>
      </c>
      <c r="G916" s="118"/>
      <c r="H916" s="118"/>
      <c r="I916" s="118"/>
      <c r="J916" s="118"/>
      <c r="K916" s="118"/>
      <c r="L916" s="118"/>
      <c r="M916" s="118"/>
      <c r="N916" s="118"/>
      <c r="O916" s="131">
        <f t="shared" si="332"/>
        <v>1235869</v>
      </c>
      <c r="P916" s="188"/>
      <c r="Q916" s="188"/>
      <c r="R916" s="188"/>
      <c r="S916" s="188"/>
      <c r="T916" s="188"/>
      <c r="U916" s="188"/>
      <c r="V916" s="188"/>
      <c r="W916" s="188"/>
      <c r="X916" s="188"/>
      <c r="Y916" s="188"/>
      <c r="Z916" s="188"/>
      <c r="AA916" s="188"/>
      <c r="AB916" s="188"/>
      <c r="AC916" s="188"/>
      <c r="AD916" s="188"/>
      <c r="AE916" s="188"/>
      <c r="AF916" s="188"/>
      <c r="AG916" s="188"/>
      <c r="AH916" s="188"/>
      <c r="AI916" s="188"/>
      <c r="AJ916" s="188"/>
      <c r="AK916" s="188"/>
      <c r="AL916" s="188"/>
      <c r="AM916" s="188"/>
      <c r="AN916" s="188"/>
      <c r="AO916" s="188"/>
      <c r="AP916" s="188"/>
      <c r="AQ916" s="188"/>
      <c r="AR916" s="188"/>
      <c r="AS916" s="188"/>
      <c r="AT916" s="188"/>
      <c r="AU916" s="188"/>
      <c r="AV916" s="188"/>
      <c r="AW916" s="188"/>
      <c r="AX916" s="188"/>
      <c r="AY916" s="188"/>
      <c r="AZ916" s="188"/>
      <c r="BA916" s="188"/>
      <c r="BB916" s="188"/>
      <c r="BC916" s="188"/>
      <c r="BD916" s="188"/>
      <c r="BE916" s="188"/>
      <c r="BF916" s="188"/>
      <c r="BG916" s="188"/>
      <c r="BH916" s="188"/>
      <c r="BI916" s="188"/>
      <c r="BJ916" s="188"/>
      <c r="BK916" s="188"/>
      <c r="BL916" s="188"/>
      <c r="BM916" s="188"/>
      <c r="BN916" s="188"/>
      <c r="BO916" s="188"/>
      <c r="BP916" s="188"/>
      <c r="BQ916" s="188"/>
      <c r="BR916" s="188"/>
      <c r="BS916" s="188"/>
      <c r="BT916" s="188"/>
      <c r="BU916" s="188"/>
      <c r="BV916" s="188"/>
    </row>
    <row r="917" spans="1:74" s="189" customFormat="1" ht="25.5" x14ac:dyDescent="0.2">
      <c r="A917" s="205" t="s">
        <v>2166</v>
      </c>
      <c r="B917" s="206" t="s">
        <v>2167</v>
      </c>
      <c r="C917" s="118"/>
      <c r="D917" s="118"/>
      <c r="E917" s="118"/>
      <c r="F917" s="118">
        <v>2358876</v>
      </c>
      <c r="G917" s="118"/>
      <c r="H917" s="118"/>
      <c r="I917" s="118"/>
      <c r="J917" s="118"/>
      <c r="K917" s="118"/>
      <c r="L917" s="118"/>
      <c r="M917" s="118"/>
      <c r="N917" s="118"/>
      <c r="O917" s="131">
        <f t="shared" si="332"/>
        <v>2358876</v>
      </c>
      <c r="P917" s="188"/>
      <c r="Q917" s="188"/>
      <c r="R917" s="188"/>
      <c r="S917" s="188"/>
      <c r="T917" s="188"/>
      <c r="U917" s="188"/>
      <c r="V917" s="188"/>
      <c r="W917" s="188"/>
      <c r="X917" s="188"/>
      <c r="Y917" s="188"/>
      <c r="Z917" s="188"/>
      <c r="AA917" s="188"/>
      <c r="AB917" s="188"/>
      <c r="AC917" s="188"/>
      <c r="AD917" s="188"/>
      <c r="AE917" s="188"/>
      <c r="AF917" s="188"/>
      <c r="AG917" s="188"/>
      <c r="AH917" s="188"/>
      <c r="AI917" s="188"/>
      <c r="AJ917" s="188"/>
      <c r="AK917" s="188"/>
      <c r="AL917" s="188"/>
      <c r="AM917" s="188"/>
      <c r="AN917" s="188"/>
      <c r="AO917" s="188"/>
      <c r="AP917" s="188"/>
      <c r="AQ917" s="188"/>
      <c r="AR917" s="188"/>
      <c r="AS917" s="188"/>
      <c r="AT917" s="188"/>
      <c r="AU917" s="188"/>
      <c r="AV917" s="188"/>
      <c r="AW917" s="188"/>
      <c r="AX917" s="188"/>
      <c r="AY917" s="188"/>
      <c r="AZ917" s="188"/>
      <c r="BA917" s="188"/>
      <c r="BB917" s="188"/>
      <c r="BC917" s="188"/>
      <c r="BD917" s="188"/>
      <c r="BE917" s="188"/>
      <c r="BF917" s="188"/>
      <c r="BG917" s="188"/>
      <c r="BH917" s="188"/>
      <c r="BI917" s="188"/>
      <c r="BJ917" s="188"/>
      <c r="BK917" s="188"/>
      <c r="BL917" s="188"/>
      <c r="BM917" s="188"/>
      <c r="BN917" s="188"/>
      <c r="BO917" s="188"/>
      <c r="BP917" s="188"/>
      <c r="BQ917" s="188"/>
      <c r="BR917" s="188"/>
      <c r="BS917" s="188"/>
      <c r="BT917" s="188"/>
      <c r="BU917" s="188"/>
      <c r="BV917" s="188"/>
    </row>
    <row r="918" spans="1:74" s="189" customFormat="1" ht="25.5" x14ac:dyDescent="0.2">
      <c r="A918" s="205" t="s">
        <v>2168</v>
      </c>
      <c r="B918" s="206" t="s">
        <v>2169</v>
      </c>
      <c r="C918" s="118"/>
      <c r="D918" s="118"/>
      <c r="E918" s="118"/>
      <c r="F918" s="118">
        <v>2283993</v>
      </c>
      <c r="G918" s="118"/>
      <c r="H918" s="118"/>
      <c r="I918" s="118"/>
      <c r="J918" s="118"/>
      <c r="K918" s="118"/>
      <c r="L918" s="118"/>
      <c r="M918" s="118"/>
      <c r="N918" s="118"/>
      <c r="O918" s="131">
        <f t="shared" si="332"/>
        <v>2283993</v>
      </c>
      <c r="P918" s="188"/>
      <c r="Q918" s="188"/>
      <c r="R918" s="188"/>
      <c r="S918" s="188"/>
      <c r="T918" s="188"/>
      <c r="U918" s="188"/>
      <c r="V918" s="188"/>
      <c r="W918" s="188"/>
      <c r="X918" s="188"/>
      <c r="Y918" s="188"/>
      <c r="Z918" s="188"/>
      <c r="AA918" s="188"/>
      <c r="AB918" s="188"/>
      <c r="AC918" s="188"/>
      <c r="AD918" s="188"/>
      <c r="AE918" s="188"/>
      <c r="AF918" s="188"/>
      <c r="AG918" s="188"/>
      <c r="AH918" s="188"/>
      <c r="AI918" s="188"/>
      <c r="AJ918" s="188"/>
      <c r="AK918" s="188"/>
      <c r="AL918" s="188"/>
      <c r="AM918" s="188"/>
      <c r="AN918" s="188"/>
      <c r="AO918" s="188"/>
      <c r="AP918" s="188"/>
      <c r="AQ918" s="188"/>
      <c r="AR918" s="188"/>
      <c r="AS918" s="188"/>
      <c r="AT918" s="188"/>
      <c r="AU918" s="188"/>
      <c r="AV918" s="188"/>
      <c r="AW918" s="188"/>
      <c r="AX918" s="188"/>
      <c r="AY918" s="188"/>
      <c r="AZ918" s="188"/>
      <c r="BA918" s="188"/>
      <c r="BB918" s="188"/>
      <c r="BC918" s="188"/>
      <c r="BD918" s="188"/>
      <c r="BE918" s="188"/>
      <c r="BF918" s="188"/>
      <c r="BG918" s="188"/>
      <c r="BH918" s="188"/>
      <c r="BI918" s="188"/>
      <c r="BJ918" s="188"/>
      <c r="BK918" s="188"/>
      <c r="BL918" s="188"/>
      <c r="BM918" s="188"/>
      <c r="BN918" s="188"/>
      <c r="BO918" s="188"/>
      <c r="BP918" s="188"/>
      <c r="BQ918" s="188"/>
      <c r="BR918" s="188"/>
      <c r="BS918" s="188"/>
      <c r="BT918" s="188"/>
      <c r="BU918" s="188"/>
      <c r="BV918" s="188"/>
    </row>
    <row r="919" spans="1:74" s="189" customFormat="1" ht="25.5" x14ac:dyDescent="0.2">
      <c r="A919" s="205" t="s">
        <v>2170</v>
      </c>
      <c r="B919" s="206" t="s">
        <v>2171</v>
      </c>
      <c r="C919" s="118"/>
      <c r="D919" s="118"/>
      <c r="E919" s="118"/>
      <c r="F919" s="118">
        <v>2752692</v>
      </c>
      <c r="G919" s="118"/>
      <c r="H919" s="118"/>
      <c r="I919" s="118"/>
      <c r="J919" s="118"/>
      <c r="K919" s="118"/>
      <c r="L919" s="118"/>
      <c r="M919" s="118"/>
      <c r="N919" s="118"/>
      <c r="O919" s="131">
        <f t="shared" si="332"/>
        <v>2752692</v>
      </c>
      <c r="P919" s="188"/>
      <c r="Q919" s="188"/>
      <c r="R919" s="188"/>
      <c r="S919" s="188"/>
      <c r="T919" s="188"/>
      <c r="U919" s="188"/>
      <c r="V919" s="188"/>
      <c r="W919" s="188"/>
      <c r="X919" s="188"/>
      <c r="Y919" s="188"/>
      <c r="Z919" s="188"/>
      <c r="AA919" s="188"/>
      <c r="AB919" s="188"/>
      <c r="AC919" s="188"/>
      <c r="AD919" s="188"/>
      <c r="AE919" s="188"/>
      <c r="AF919" s="188"/>
      <c r="AG919" s="188"/>
      <c r="AH919" s="188"/>
      <c r="AI919" s="188"/>
      <c r="AJ919" s="188"/>
      <c r="AK919" s="188"/>
      <c r="AL919" s="188"/>
      <c r="AM919" s="188"/>
      <c r="AN919" s="188"/>
      <c r="AO919" s="188"/>
      <c r="AP919" s="188"/>
      <c r="AQ919" s="188"/>
      <c r="AR919" s="188"/>
      <c r="AS919" s="188"/>
      <c r="AT919" s="188"/>
      <c r="AU919" s="188"/>
      <c r="AV919" s="188"/>
      <c r="AW919" s="188"/>
      <c r="AX919" s="188"/>
      <c r="AY919" s="188"/>
      <c r="AZ919" s="188"/>
      <c r="BA919" s="188"/>
      <c r="BB919" s="188"/>
      <c r="BC919" s="188"/>
      <c r="BD919" s="188"/>
      <c r="BE919" s="188"/>
      <c r="BF919" s="188"/>
      <c r="BG919" s="188"/>
      <c r="BH919" s="188"/>
      <c r="BI919" s="188"/>
      <c r="BJ919" s="188"/>
      <c r="BK919" s="188"/>
      <c r="BL919" s="188"/>
      <c r="BM919" s="188"/>
      <c r="BN919" s="188"/>
      <c r="BO919" s="188"/>
      <c r="BP919" s="188"/>
      <c r="BQ919" s="188"/>
      <c r="BR919" s="188"/>
      <c r="BS919" s="188"/>
      <c r="BT919" s="188"/>
      <c r="BU919" s="188"/>
      <c r="BV919" s="188"/>
    </row>
    <row r="920" spans="1:74" s="189" customFormat="1" ht="25.5" x14ac:dyDescent="0.2">
      <c r="A920" s="205" t="s">
        <v>2172</v>
      </c>
      <c r="B920" s="206" t="s">
        <v>2173</v>
      </c>
      <c r="C920" s="118"/>
      <c r="D920" s="118"/>
      <c r="E920" s="118"/>
      <c r="F920" s="118">
        <v>2553366</v>
      </c>
      <c r="G920" s="118"/>
      <c r="H920" s="118"/>
      <c r="I920" s="118"/>
      <c r="J920" s="118"/>
      <c r="K920" s="118"/>
      <c r="L920" s="118"/>
      <c r="M920" s="118"/>
      <c r="N920" s="118"/>
      <c r="O920" s="131">
        <f t="shared" si="332"/>
        <v>2553366</v>
      </c>
      <c r="P920" s="188"/>
      <c r="Q920" s="188"/>
      <c r="R920" s="188"/>
      <c r="S920" s="188"/>
      <c r="T920" s="188"/>
      <c r="U920" s="188"/>
      <c r="V920" s="188"/>
      <c r="W920" s="188"/>
      <c r="X920" s="188"/>
      <c r="Y920" s="188"/>
      <c r="Z920" s="188"/>
      <c r="AA920" s="188"/>
      <c r="AB920" s="188"/>
      <c r="AC920" s="188"/>
      <c r="AD920" s="188"/>
      <c r="AE920" s="188"/>
      <c r="AF920" s="188"/>
      <c r="AG920" s="188"/>
      <c r="AH920" s="188"/>
      <c r="AI920" s="188"/>
      <c r="AJ920" s="188"/>
      <c r="AK920" s="188"/>
      <c r="AL920" s="188"/>
      <c r="AM920" s="188"/>
      <c r="AN920" s="188"/>
      <c r="AO920" s="188"/>
      <c r="AP920" s="188"/>
      <c r="AQ920" s="188"/>
      <c r="AR920" s="188"/>
      <c r="AS920" s="188"/>
      <c r="AT920" s="188"/>
      <c r="AU920" s="188"/>
      <c r="AV920" s="188"/>
      <c r="AW920" s="188"/>
      <c r="AX920" s="188"/>
      <c r="AY920" s="188"/>
      <c r="AZ920" s="188"/>
      <c r="BA920" s="188"/>
      <c r="BB920" s="188"/>
      <c r="BC920" s="188"/>
      <c r="BD920" s="188"/>
      <c r="BE920" s="188"/>
      <c r="BF920" s="188"/>
      <c r="BG920" s="188"/>
      <c r="BH920" s="188"/>
      <c r="BI920" s="188"/>
      <c r="BJ920" s="188"/>
      <c r="BK920" s="188"/>
      <c r="BL920" s="188"/>
      <c r="BM920" s="188"/>
      <c r="BN920" s="188"/>
      <c r="BO920" s="188"/>
      <c r="BP920" s="188"/>
      <c r="BQ920" s="188"/>
      <c r="BR920" s="188"/>
      <c r="BS920" s="188"/>
      <c r="BT920" s="188"/>
      <c r="BU920" s="188"/>
      <c r="BV920" s="188"/>
    </row>
    <row r="921" spans="1:74" s="189" customFormat="1" ht="25.5" x14ac:dyDescent="0.2">
      <c r="A921" s="205" t="s">
        <v>2174</v>
      </c>
      <c r="B921" s="206" t="s">
        <v>2175</v>
      </c>
      <c r="C921" s="118"/>
      <c r="D921" s="118"/>
      <c r="E921" s="118"/>
      <c r="F921" s="118">
        <v>3179047</v>
      </c>
      <c r="G921" s="118"/>
      <c r="H921" s="118"/>
      <c r="I921" s="118"/>
      <c r="J921" s="118"/>
      <c r="K921" s="118"/>
      <c r="L921" s="118"/>
      <c r="M921" s="118"/>
      <c r="N921" s="118"/>
      <c r="O921" s="131">
        <f t="shared" si="332"/>
        <v>3179047</v>
      </c>
      <c r="P921" s="188"/>
      <c r="Q921" s="188"/>
      <c r="R921" s="188"/>
      <c r="S921" s="188"/>
      <c r="T921" s="188"/>
      <c r="U921" s="188"/>
      <c r="V921" s="188"/>
      <c r="W921" s="188"/>
      <c r="X921" s="188"/>
      <c r="Y921" s="188"/>
      <c r="Z921" s="188"/>
      <c r="AA921" s="188"/>
      <c r="AB921" s="188"/>
      <c r="AC921" s="188"/>
      <c r="AD921" s="188"/>
      <c r="AE921" s="188"/>
      <c r="AF921" s="188"/>
      <c r="AG921" s="188"/>
      <c r="AH921" s="188"/>
      <c r="AI921" s="188"/>
      <c r="AJ921" s="188"/>
      <c r="AK921" s="188"/>
      <c r="AL921" s="188"/>
      <c r="AM921" s="188"/>
      <c r="AN921" s="188"/>
      <c r="AO921" s="188"/>
      <c r="AP921" s="188"/>
      <c r="AQ921" s="188"/>
      <c r="AR921" s="188"/>
      <c r="AS921" s="188"/>
      <c r="AT921" s="188"/>
      <c r="AU921" s="188"/>
      <c r="AV921" s="188"/>
      <c r="AW921" s="188"/>
      <c r="AX921" s="188"/>
      <c r="AY921" s="188"/>
      <c r="AZ921" s="188"/>
      <c r="BA921" s="188"/>
      <c r="BB921" s="188"/>
      <c r="BC921" s="188"/>
      <c r="BD921" s="188"/>
      <c r="BE921" s="188"/>
      <c r="BF921" s="188"/>
      <c r="BG921" s="188"/>
      <c r="BH921" s="188"/>
      <c r="BI921" s="188"/>
      <c r="BJ921" s="188"/>
      <c r="BK921" s="188"/>
      <c r="BL921" s="188"/>
      <c r="BM921" s="188"/>
      <c r="BN921" s="188"/>
      <c r="BO921" s="188"/>
      <c r="BP921" s="188"/>
      <c r="BQ921" s="188"/>
      <c r="BR921" s="188"/>
      <c r="BS921" s="188"/>
      <c r="BT921" s="188"/>
      <c r="BU921" s="188"/>
      <c r="BV921" s="188"/>
    </row>
    <row r="922" spans="1:74" s="189" customFormat="1" ht="38.25" x14ac:dyDescent="0.2">
      <c r="A922" s="205" t="s">
        <v>2176</v>
      </c>
      <c r="B922" s="206" t="s">
        <v>2177</v>
      </c>
      <c r="C922" s="118"/>
      <c r="D922" s="118"/>
      <c r="E922" s="118"/>
      <c r="F922" s="118">
        <v>659781276</v>
      </c>
      <c r="G922" s="118"/>
      <c r="H922" s="118"/>
      <c r="I922" s="118"/>
      <c r="J922" s="118"/>
      <c r="K922" s="118"/>
      <c r="L922" s="118"/>
      <c r="M922" s="118"/>
      <c r="N922" s="118"/>
      <c r="O922" s="131">
        <f t="shared" si="332"/>
        <v>659781276</v>
      </c>
      <c r="P922" s="188"/>
      <c r="Q922" s="188"/>
      <c r="R922" s="188"/>
      <c r="S922" s="188"/>
      <c r="T922" s="188"/>
      <c r="U922" s="188"/>
      <c r="V922" s="188"/>
      <c r="W922" s="188"/>
      <c r="X922" s="188"/>
      <c r="Y922" s="188"/>
      <c r="Z922" s="188"/>
      <c r="AA922" s="188"/>
      <c r="AB922" s="188"/>
      <c r="AC922" s="188"/>
      <c r="AD922" s="188"/>
      <c r="AE922" s="188"/>
      <c r="AF922" s="188"/>
      <c r="AG922" s="188"/>
      <c r="AH922" s="188"/>
      <c r="AI922" s="188"/>
      <c r="AJ922" s="188"/>
      <c r="AK922" s="188"/>
      <c r="AL922" s="188"/>
      <c r="AM922" s="188"/>
      <c r="AN922" s="188"/>
      <c r="AO922" s="188"/>
      <c r="AP922" s="188"/>
      <c r="AQ922" s="188"/>
      <c r="AR922" s="188"/>
      <c r="AS922" s="188"/>
      <c r="AT922" s="188"/>
      <c r="AU922" s="188"/>
      <c r="AV922" s="188"/>
      <c r="AW922" s="188"/>
      <c r="AX922" s="188"/>
      <c r="AY922" s="188"/>
      <c r="AZ922" s="188"/>
      <c r="BA922" s="188"/>
      <c r="BB922" s="188"/>
      <c r="BC922" s="188"/>
      <c r="BD922" s="188"/>
      <c r="BE922" s="188"/>
      <c r="BF922" s="188"/>
      <c r="BG922" s="188"/>
      <c r="BH922" s="188"/>
      <c r="BI922" s="188"/>
      <c r="BJ922" s="188"/>
      <c r="BK922" s="188"/>
      <c r="BL922" s="188"/>
      <c r="BM922" s="188"/>
      <c r="BN922" s="188"/>
      <c r="BO922" s="188"/>
      <c r="BP922" s="188"/>
      <c r="BQ922" s="188"/>
      <c r="BR922" s="188"/>
      <c r="BS922" s="188"/>
      <c r="BT922" s="188"/>
      <c r="BU922" s="188"/>
      <c r="BV922" s="188"/>
    </row>
    <row r="923" spans="1:74" s="189" customFormat="1" ht="25.5" x14ac:dyDescent="0.2">
      <c r="A923" s="205" t="s">
        <v>2178</v>
      </c>
      <c r="B923" s="206" t="s">
        <v>2179</v>
      </c>
      <c r="C923" s="118"/>
      <c r="D923" s="118"/>
      <c r="E923" s="118"/>
      <c r="F923" s="118">
        <v>600447556.71000004</v>
      </c>
      <c r="G923" s="118"/>
      <c r="H923" s="118"/>
      <c r="I923" s="118"/>
      <c r="J923" s="118"/>
      <c r="K923" s="118"/>
      <c r="L923" s="118"/>
      <c r="M923" s="118"/>
      <c r="N923" s="118"/>
      <c r="O923" s="131">
        <f t="shared" si="332"/>
        <v>600447556.71000004</v>
      </c>
      <c r="P923" s="188"/>
      <c r="Q923" s="188"/>
      <c r="R923" s="188"/>
      <c r="S923" s="188"/>
      <c r="T923" s="188"/>
      <c r="U923" s="188"/>
      <c r="V923" s="188"/>
      <c r="W923" s="188"/>
      <c r="X923" s="188"/>
      <c r="Y923" s="188"/>
      <c r="Z923" s="188"/>
      <c r="AA923" s="188"/>
      <c r="AB923" s="188"/>
      <c r="AC923" s="188"/>
      <c r="AD923" s="188"/>
      <c r="AE923" s="188"/>
      <c r="AF923" s="188"/>
      <c r="AG923" s="188"/>
      <c r="AH923" s="188"/>
      <c r="AI923" s="188"/>
      <c r="AJ923" s="188"/>
      <c r="AK923" s="188"/>
      <c r="AL923" s="188"/>
      <c r="AM923" s="188"/>
      <c r="AN923" s="188"/>
      <c r="AO923" s="188"/>
      <c r="AP923" s="188"/>
      <c r="AQ923" s="188"/>
      <c r="AR923" s="188"/>
      <c r="AS923" s="188"/>
      <c r="AT923" s="188"/>
      <c r="AU923" s="188"/>
      <c r="AV923" s="188"/>
      <c r="AW923" s="188"/>
      <c r="AX923" s="188"/>
      <c r="AY923" s="188"/>
      <c r="AZ923" s="188"/>
      <c r="BA923" s="188"/>
      <c r="BB923" s="188"/>
      <c r="BC923" s="188"/>
      <c r="BD923" s="188"/>
      <c r="BE923" s="188"/>
      <c r="BF923" s="188"/>
      <c r="BG923" s="188"/>
      <c r="BH923" s="188"/>
      <c r="BI923" s="188"/>
      <c r="BJ923" s="188"/>
      <c r="BK923" s="188"/>
      <c r="BL923" s="188"/>
      <c r="BM923" s="188"/>
      <c r="BN923" s="188"/>
      <c r="BO923" s="188"/>
      <c r="BP923" s="188"/>
      <c r="BQ923" s="188"/>
      <c r="BR923" s="188"/>
      <c r="BS923" s="188"/>
      <c r="BT923" s="188"/>
      <c r="BU923" s="188"/>
      <c r="BV923" s="188"/>
    </row>
    <row r="924" spans="1:74" s="189" customFormat="1" ht="25.5" x14ac:dyDescent="0.2">
      <c r="A924" s="205" t="s">
        <v>2180</v>
      </c>
      <c r="B924" s="206" t="s">
        <v>2181</v>
      </c>
      <c r="C924" s="118"/>
      <c r="D924" s="118"/>
      <c r="E924" s="118"/>
      <c r="F924" s="118">
        <v>33000646.48</v>
      </c>
      <c r="G924" s="118"/>
      <c r="H924" s="118"/>
      <c r="I924" s="118"/>
      <c r="J924" s="118"/>
      <c r="K924" s="118"/>
      <c r="L924" s="118"/>
      <c r="M924" s="118"/>
      <c r="N924" s="118"/>
      <c r="O924" s="131">
        <f t="shared" si="332"/>
        <v>33000646.48</v>
      </c>
      <c r="P924" s="188"/>
      <c r="Q924" s="188"/>
      <c r="R924" s="188"/>
      <c r="S924" s="188"/>
      <c r="T924" s="188"/>
      <c r="U924" s="188"/>
      <c r="V924" s="188"/>
      <c r="W924" s="188"/>
      <c r="X924" s="188"/>
      <c r="Y924" s="188"/>
      <c r="Z924" s="188"/>
      <c r="AA924" s="188"/>
      <c r="AB924" s="188"/>
      <c r="AC924" s="188"/>
      <c r="AD924" s="188"/>
      <c r="AE924" s="188"/>
      <c r="AF924" s="188"/>
      <c r="AG924" s="188"/>
      <c r="AH924" s="188"/>
      <c r="AI924" s="188"/>
      <c r="AJ924" s="188"/>
      <c r="AK924" s="188"/>
      <c r="AL924" s="188"/>
      <c r="AM924" s="188"/>
      <c r="AN924" s="188"/>
      <c r="AO924" s="188"/>
      <c r="AP924" s="188"/>
      <c r="AQ924" s="188"/>
      <c r="AR924" s="188"/>
      <c r="AS924" s="188"/>
      <c r="AT924" s="188"/>
      <c r="AU924" s="188"/>
      <c r="AV924" s="188"/>
      <c r="AW924" s="188"/>
      <c r="AX924" s="188"/>
      <c r="AY924" s="188"/>
      <c r="AZ924" s="188"/>
      <c r="BA924" s="188"/>
      <c r="BB924" s="188"/>
      <c r="BC924" s="188"/>
      <c r="BD924" s="188"/>
      <c r="BE924" s="188"/>
      <c r="BF924" s="188"/>
      <c r="BG924" s="188"/>
      <c r="BH924" s="188"/>
      <c r="BI924" s="188"/>
      <c r="BJ924" s="188"/>
      <c r="BK924" s="188"/>
      <c r="BL924" s="188"/>
      <c r="BM924" s="188"/>
      <c r="BN924" s="188"/>
      <c r="BO924" s="188"/>
      <c r="BP924" s="188"/>
      <c r="BQ924" s="188"/>
      <c r="BR924" s="188"/>
      <c r="BS924" s="188"/>
      <c r="BT924" s="188"/>
      <c r="BU924" s="188"/>
      <c r="BV924" s="188"/>
    </row>
    <row r="925" spans="1:74" s="189" customFormat="1" ht="25.5" x14ac:dyDescent="0.2">
      <c r="A925" s="205" t="s">
        <v>2182</v>
      </c>
      <c r="B925" s="206" t="s">
        <v>2183</v>
      </c>
      <c r="C925" s="118"/>
      <c r="D925" s="118"/>
      <c r="E925" s="118"/>
      <c r="F925" s="118">
        <v>200000000</v>
      </c>
      <c r="G925" s="118"/>
      <c r="H925" s="118"/>
      <c r="I925" s="118"/>
      <c r="J925" s="118"/>
      <c r="K925" s="118"/>
      <c r="L925" s="118"/>
      <c r="M925" s="118"/>
      <c r="N925" s="118"/>
      <c r="O925" s="131">
        <f t="shared" si="332"/>
        <v>200000000</v>
      </c>
      <c r="P925" s="188"/>
      <c r="Q925" s="188"/>
      <c r="R925" s="188"/>
      <c r="S925" s="188"/>
      <c r="T925" s="188"/>
      <c r="U925" s="188"/>
      <c r="V925" s="188"/>
      <c r="W925" s="188"/>
      <c r="X925" s="188"/>
      <c r="Y925" s="188"/>
      <c r="Z925" s="188"/>
      <c r="AA925" s="188"/>
      <c r="AB925" s="188"/>
      <c r="AC925" s="188"/>
      <c r="AD925" s="188"/>
      <c r="AE925" s="188"/>
      <c r="AF925" s="188"/>
      <c r="AG925" s="188"/>
      <c r="AH925" s="188"/>
      <c r="AI925" s="188"/>
      <c r="AJ925" s="188"/>
      <c r="AK925" s="188"/>
      <c r="AL925" s="188"/>
      <c r="AM925" s="188"/>
      <c r="AN925" s="188"/>
      <c r="AO925" s="188"/>
      <c r="AP925" s="188"/>
      <c r="AQ925" s="188"/>
      <c r="AR925" s="188"/>
      <c r="AS925" s="188"/>
      <c r="AT925" s="188"/>
      <c r="AU925" s="188"/>
      <c r="AV925" s="188"/>
      <c r="AW925" s="188"/>
      <c r="AX925" s="188"/>
      <c r="AY925" s="188"/>
      <c r="AZ925" s="188"/>
      <c r="BA925" s="188"/>
      <c r="BB925" s="188"/>
      <c r="BC925" s="188"/>
      <c r="BD925" s="188"/>
      <c r="BE925" s="188"/>
      <c r="BF925" s="188"/>
      <c r="BG925" s="188"/>
      <c r="BH925" s="188"/>
      <c r="BI925" s="188"/>
      <c r="BJ925" s="188"/>
      <c r="BK925" s="188"/>
      <c r="BL925" s="188"/>
      <c r="BM925" s="188"/>
      <c r="BN925" s="188"/>
      <c r="BO925" s="188"/>
      <c r="BP925" s="188"/>
      <c r="BQ925" s="188"/>
      <c r="BR925" s="188"/>
      <c r="BS925" s="188"/>
      <c r="BT925" s="188"/>
      <c r="BU925" s="188"/>
      <c r="BV925" s="188"/>
    </row>
    <row r="926" spans="1:74" s="189" customFormat="1" ht="51" x14ac:dyDescent="0.2">
      <c r="A926" s="205" t="s">
        <v>2184</v>
      </c>
      <c r="B926" s="206" t="s">
        <v>2185</v>
      </c>
      <c r="C926" s="118"/>
      <c r="D926" s="118"/>
      <c r="E926" s="118"/>
      <c r="F926" s="118">
        <v>30591410.09</v>
      </c>
      <c r="G926" s="118"/>
      <c r="H926" s="118"/>
      <c r="I926" s="118"/>
      <c r="J926" s="118"/>
      <c r="K926" s="118"/>
      <c r="L926" s="118"/>
      <c r="M926" s="118"/>
      <c r="N926" s="118"/>
      <c r="O926" s="131">
        <f t="shared" si="332"/>
        <v>30591410.09</v>
      </c>
      <c r="P926" s="188"/>
      <c r="Q926" s="188"/>
      <c r="R926" s="188"/>
      <c r="S926" s="188"/>
      <c r="T926" s="188"/>
      <c r="U926" s="188"/>
      <c r="V926" s="188"/>
      <c r="W926" s="188"/>
      <c r="X926" s="188"/>
      <c r="Y926" s="188"/>
      <c r="Z926" s="188"/>
      <c r="AA926" s="188"/>
      <c r="AB926" s="188"/>
      <c r="AC926" s="188"/>
      <c r="AD926" s="188"/>
      <c r="AE926" s="188"/>
      <c r="AF926" s="188"/>
      <c r="AG926" s="188"/>
      <c r="AH926" s="188"/>
      <c r="AI926" s="188"/>
      <c r="AJ926" s="188"/>
      <c r="AK926" s="188"/>
      <c r="AL926" s="188"/>
      <c r="AM926" s="188"/>
      <c r="AN926" s="188"/>
      <c r="AO926" s="188"/>
      <c r="AP926" s="188"/>
      <c r="AQ926" s="188"/>
      <c r="AR926" s="188"/>
      <c r="AS926" s="188"/>
      <c r="AT926" s="188"/>
      <c r="AU926" s="188"/>
      <c r="AV926" s="188"/>
      <c r="AW926" s="188"/>
      <c r="AX926" s="188"/>
      <c r="AY926" s="188"/>
      <c r="AZ926" s="188"/>
      <c r="BA926" s="188"/>
      <c r="BB926" s="188"/>
      <c r="BC926" s="188"/>
      <c r="BD926" s="188"/>
      <c r="BE926" s="188"/>
      <c r="BF926" s="188"/>
      <c r="BG926" s="188"/>
      <c r="BH926" s="188"/>
      <c r="BI926" s="188"/>
      <c r="BJ926" s="188"/>
      <c r="BK926" s="188"/>
      <c r="BL926" s="188"/>
      <c r="BM926" s="188"/>
      <c r="BN926" s="188"/>
      <c r="BO926" s="188"/>
      <c r="BP926" s="188"/>
      <c r="BQ926" s="188"/>
      <c r="BR926" s="188"/>
      <c r="BS926" s="188"/>
      <c r="BT926" s="188"/>
      <c r="BU926" s="188"/>
      <c r="BV926" s="188"/>
    </row>
    <row r="927" spans="1:74" s="126" customFormat="1" ht="25.5" x14ac:dyDescent="0.2">
      <c r="A927" s="207" t="s">
        <v>941</v>
      </c>
      <c r="B927" s="202" t="s">
        <v>1567</v>
      </c>
      <c r="C927" s="117">
        <f>SUM(C928:C931)</f>
        <v>0</v>
      </c>
      <c r="D927" s="117">
        <f t="shared" ref="D927:N927" si="333">SUM(D928:D931)</f>
        <v>17241721416.599998</v>
      </c>
      <c r="E927" s="117">
        <f t="shared" si="333"/>
        <v>0</v>
      </c>
      <c r="F927" s="117">
        <f>SUM(F928:F931)</f>
        <v>32134090026.419998</v>
      </c>
      <c r="G927" s="117">
        <f t="shared" si="333"/>
        <v>10965088298.299999</v>
      </c>
      <c r="H927" s="117">
        <f t="shared" si="333"/>
        <v>0</v>
      </c>
      <c r="I927" s="117">
        <f t="shared" si="333"/>
        <v>0</v>
      </c>
      <c r="J927" s="117">
        <f t="shared" si="333"/>
        <v>0</v>
      </c>
      <c r="K927" s="117">
        <f t="shared" si="333"/>
        <v>0</v>
      </c>
      <c r="L927" s="117">
        <f t="shared" si="333"/>
        <v>0</v>
      </c>
      <c r="M927" s="117">
        <f t="shared" si="333"/>
        <v>0</v>
      </c>
      <c r="N927" s="117">
        <f t="shared" si="333"/>
        <v>0</v>
      </c>
      <c r="O927" s="131">
        <f t="shared" si="332"/>
        <v>60340899741.319992</v>
      </c>
      <c r="P927" s="125"/>
      <c r="Q927" s="125"/>
      <c r="R927" s="125"/>
      <c r="S927" s="125"/>
      <c r="T927" s="125"/>
      <c r="U927" s="125"/>
      <c r="V927" s="125"/>
      <c r="W927" s="125"/>
      <c r="X927" s="125"/>
      <c r="Y927" s="125"/>
      <c r="Z927" s="125"/>
      <c r="AA927" s="125"/>
      <c r="AB927" s="125"/>
      <c r="AC927" s="125"/>
      <c r="AD927" s="125"/>
      <c r="AE927" s="125"/>
      <c r="AF927" s="125"/>
      <c r="AG927" s="125"/>
      <c r="AH927" s="125"/>
      <c r="AI927" s="125"/>
      <c r="AJ927" s="125"/>
      <c r="AK927" s="125"/>
      <c r="AL927" s="125"/>
      <c r="AM927" s="125"/>
      <c r="AN927" s="125"/>
      <c r="AO927" s="125"/>
      <c r="AP927" s="125"/>
      <c r="AQ927" s="125"/>
      <c r="AR927" s="125"/>
      <c r="AS927" s="125"/>
      <c r="AT927" s="125"/>
      <c r="AU927" s="125"/>
      <c r="AV927" s="125"/>
      <c r="AW927" s="125"/>
      <c r="AX927" s="125"/>
      <c r="AY927" s="125"/>
      <c r="AZ927" s="125"/>
      <c r="BA927" s="125"/>
      <c r="BB927" s="125"/>
      <c r="BC927" s="125"/>
      <c r="BD927" s="125"/>
      <c r="BE927" s="125"/>
      <c r="BF927" s="125"/>
      <c r="BG927" s="125"/>
      <c r="BH927" s="125"/>
      <c r="BI927" s="125"/>
      <c r="BJ927" s="125"/>
      <c r="BK927" s="125"/>
      <c r="BL927" s="125"/>
      <c r="BM927" s="125"/>
      <c r="BN927" s="125"/>
      <c r="BO927" s="125"/>
      <c r="BP927" s="125"/>
      <c r="BQ927" s="125"/>
      <c r="BR927" s="125"/>
      <c r="BS927" s="125"/>
      <c r="BT927" s="125"/>
      <c r="BU927" s="125"/>
      <c r="BV927" s="125"/>
    </row>
    <row r="928" spans="1:74" s="189" customFormat="1" ht="25.5" x14ac:dyDescent="0.2">
      <c r="A928" s="205" t="s">
        <v>942</v>
      </c>
      <c r="B928" s="206" t="s">
        <v>1568</v>
      </c>
      <c r="C928" s="118"/>
      <c r="D928" s="46">
        <v>243113730.25999999</v>
      </c>
      <c r="E928" s="118"/>
      <c r="F928" s="118"/>
      <c r="G928" s="118"/>
      <c r="H928" s="118"/>
      <c r="I928" s="118"/>
      <c r="J928" s="118"/>
      <c r="K928" s="118"/>
      <c r="L928" s="118"/>
      <c r="M928" s="118"/>
      <c r="N928" s="118"/>
      <c r="O928" s="131">
        <f t="shared" si="332"/>
        <v>243113730.25999999</v>
      </c>
      <c r="P928" s="188"/>
      <c r="Q928" s="188"/>
      <c r="R928" s="188"/>
      <c r="S928" s="188"/>
      <c r="T928" s="188"/>
      <c r="U928" s="188"/>
      <c r="V928" s="188"/>
      <c r="W928" s="188"/>
      <c r="X928" s="188"/>
      <c r="Y928" s="188"/>
      <c r="Z928" s="188"/>
      <c r="AA928" s="188"/>
      <c r="AB928" s="188"/>
      <c r="AC928" s="188"/>
      <c r="AD928" s="188"/>
      <c r="AE928" s="188"/>
      <c r="AF928" s="188"/>
      <c r="AG928" s="188"/>
      <c r="AH928" s="188"/>
      <c r="AI928" s="188"/>
      <c r="AJ928" s="188"/>
      <c r="AK928" s="188"/>
      <c r="AL928" s="188"/>
      <c r="AM928" s="188"/>
      <c r="AN928" s="188"/>
      <c r="AO928" s="188"/>
      <c r="AP928" s="188"/>
      <c r="AQ928" s="188"/>
      <c r="AR928" s="188"/>
      <c r="AS928" s="188"/>
      <c r="AT928" s="188"/>
      <c r="AU928" s="188"/>
      <c r="AV928" s="188"/>
      <c r="AW928" s="188"/>
      <c r="AX928" s="188"/>
      <c r="AY928" s="188"/>
      <c r="AZ928" s="188"/>
      <c r="BA928" s="188"/>
      <c r="BB928" s="188"/>
      <c r="BC928" s="188"/>
      <c r="BD928" s="188"/>
      <c r="BE928" s="188"/>
      <c r="BF928" s="188"/>
      <c r="BG928" s="188"/>
      <c r="BH928" s="188"/>
      <c r="BI928" s="188"/>
      <c r="BJ928" s="188"/>
      <c r="BK928" s="188"/>
      <c r="BL928" s="188"/>
      <c r="BM928" s="188"/>
      <c r="BN928" s="188"/>
      <c r="BO928" s="188"/>
      <c r="BP928" s="188"/>
      <c r="BQ928" s="188"/>
      <c r="BR928" s="188"/>
      <c r="BS928" s="188"/>
      <c r="BT928" s="188"/>
      <c r="BU928" s="188"/>
      <c r="BV928" s="188"/>
    </row>
    <row r="929" spans="1:74" s="189" customFormat="1" ht="25.5" x14ac:dyDescent="0.2">
      <c r="A929" s="205" t="s">
        <v>942</v>
      </c>
      <c r="B929" s="206" t="s">
        <v>1568</v>
      </c>
      <c r="C929" s="118"/>
      <c r="D929" s="46">
        <v>16998607686.34</v>
      </c>
      <c r="E929" s="118"/>
      <c r="F929" s="118"/>
      <c r="G929" s="118"/>
      <c r="H929" s="118"/>
      <c r="I929" s="118"/>
      <c r="J929" s="118"/>
      <c r="K929" s="118"/>
      <c r="L929" s="118"/>
      <c r="M929" s="118"/>
      <c r="N929" s="118"/>
      <c r="O929" s="131">
        <f t="shared" si="332"/>
        <v>16998607686.34</v>
      </c>
      <c r="P929" s="188"/>
      <c r="Q929" s="188"/>
      <c r="R929" s="188"/>
      <c r="S929" s="188"/>
      <c r="T929" s="188"/>
      <c r="U929" s="188"/>
      <c r="V929" s="188"/>
      <c r="W929" s="188"/>
      <c r="X929" s="188"/>
      <c r="Y929" s="188"/>
      <c r="Z929" s="188"/>
      <c r="AA929" s="188"/>
      <c r="AB929" s="188"/>
      <c r="AC929" s="188"/>
      <c r="AD929" s="188"/>
      <c r="AE929" s="188"/>
      <c r="AF929" s="188"/>
      <c r="AG929" s="188"/>
      <c r="AH929" s="188"/>
      <c r="AI929" s="188"/>
      <c r="AJ929" s="188"/>
      <c r="AK929" s="188"/>
      <c r="AL929" s="188"/>
      <c r="AM929" s="188"/>
      <c r="AN929" s="188"/>
      <c r="AO929" s="188"/>
      <c r="AP929" s="188"/>
      <c r="AQ929" s="188"/>
      <c r="AR929" s="188"/>
      <c r="AS929" s="188"/>
      <c r="AT929" s="188"/>
      <c r="AU929" s="188"/>
      <c r="AV929" s="188"/>
      <c r="AW929" s="188"/>
      <c r="AX929" s="188"/>
      <c r="AY929" s="188"/>
      <c r="AZ929" s="188"/>
      <c r="BA929" s="188"/>
      <c r="BB929" s="188"/>
      <c r="BC929" s="188"/>
      <c r="BD929" s="188"/>
      <c r="BE929" s="188"/>
      <c r="BF929" s="188"/>
      <c r="BG929" s="188"/>
      <c r="BH929" s="188"/>
      <c r="BI929" s="188"/>
      <c r="BJ929" s="188"/>
      <c r="BK929" s="188"/>
      <c r="BL929" s="188"/>
      <c r="BM929" s="188"/>
      <c r="BN929" s="188"/>
      <c r="BO929" s="188"/>
      <c r="BP929" s="188"/>
      <c r="BQ929" s="188"/>
      <c r="BR929" s="188"/>
      <c r="BS929" s="188"/>
      <c r="BT929" s="188"/>
      <c r="BU929" s="188"/>
      <c r="BV929" s="188"/>
    </row>
    <row r="930" spans="1:74" s="189" customFormat="1" ht="25.5" x14ac:dyDescent="0.2">
      <c r="A930" s="205" t="s">
        <v>942</v>
      </c>
      <c r="B930" s="206" t="s">
        <v>1568</v>
      </c>
      <c r="C930" s="118"/>
      <c r="D930" s="46"/>
      <c r="E930" s="118"/>
      <c r="F930" s="118">
        <v>32134090026.419998</v>
      </c>
      <c r="G930" s="118"/>
      <c r="H930" s="118"/>
      <c r="I930" s="118"/>
      <c r="J930" s="118"/>
      <c r="K930" s="118"/>
      <c r="L930" s="118"/>
      <c r="M930" s="118"/>
      <c r="N930" s="118"/>
      <c r="O930" s="131">
        <f t="shared" si="332"/>
        <v>32134090026.419998</v>
      </c>
      <c r="P930" s="188"/>
      <c r="Q930" s="188"/>
      <c r="R930" s="188"/>
      <c r="S930" s="188"/>
      <c r="T930" s="188"/>
      <c r="U930" s="188"/>
      <c r="V930" s="188"/>
      <c r="W930" s="188"/>
      <c r="X930" s="188"/>
      <c r="Y930" s="188"/>
      <c r="Z930" s="188"/>
      <c r="AA930" s="188"/>
      <c r="AB930" s="188"/>
      <c r="AC930" s="188"/>
      <c r="AD930" s="188"/>
      <c r="AE930" s="188"/>
      <c r="AF930" s="188"/>
      <c r="AG930" s="188"/>
      <c r="AH930" s="188"/>
      <c r="AI930" s="188"/>
      <c r="AJ930" s="188"/>
      <c r="AK930" s="188"/>
      <c r="AL930" s="188"/>
      <c r="AM930" s="188"/>
      <c r="AN930" s="188"/>
      <c r="AO930" s="188"/>
      <c r="AP930" s="188"/>
      <c r="AQ930" s="188"/>
      <c r="AR930" s="188"/>
      <c r="AS930" s="188"/>
      <c r="AT930" s="188"/>
      <c r="AU930" s="188"/>
      <c r="AV930" s="188"/>
      <c r="AW930" s="188"/>
      <c r="AX930" s="188"/>
      <c r="AY930" s="188"/>
      <c r="AZ930" s="188"/>
      <c r="BA930" s="188"/>
      <c r="BB930" s="188"/>
      <c r="BC930" s="188"/>
      <c r="BD930" s="188"/>
      <c r="BE930" s="188"/>
      <c r="BF930" s="188"/>
      <c r="BG930" s="188"/>
      <c r="BH930" s="188"/>
      <c r="BI930" s="188"/>
      <c r="BJ930" s="188"/>
      <c r="BK930" s="188"/>
      <c r="BL930" s="188"/>
      <c r="BM930" s="188"/>
      <c r="BN930" s="188"/>
      <c r="BO930" s="188"/>
      <c r="BP930" s="188"/>
      <c r="BQ930" s="188"/>
      <c r="BR930" s="188"/>
      <c r="BS930" s="188"/>
      <c r="BT930" s="188"/>
      <c r="BU930" s="188"/>
      <c r="BV930" s="188"/>
    </row>
    <row r="931" spans="1:74" s="189" customFormat="1" ht="25.5" x14ac:dyDescent="0.2">
      <c r="A931" s="205" t="s">
        <v>942</v>
      </c>
      <c r="B931" s="206" t="s">
        <v>1568</v>
      </c>
      <c r="C931" s="118"/>
      <c r="D931" s="46"/>
      <c r="E931" s="118"/>
      <c r="F931" s="118"/>
      <c r="G931" s="118">
        <v>10965088298.299999</v>
      </c>
      <c r="H931" s="118"/>
      <c r="I931" s="118"/>
      <c r="J931" s="118"/>
      <c r="K931" s="118"/>
      <c r="L931" s="118"/>
      <c r="M931" s="118"/>
      <c r="N931" s="118"/>
      <c r="O931" s="131">
        <f t="shared" si="332"/>
        <v>10965088298.299999</v>
      </c>
      <c r="P931" s="188"/>
      <c r="Q931" s="188"/>
      <c r="R931" s="188"/>
      <c r="S931" s="188"/>
      <c r="T931" s="188"/>
      <c r="U931" s="188"/>
      <c r="V931" s="188"/>
      <c r="W931" s="188"/>
      <c r="X931" s="188"/>
      <c r="Y931" s="188"/>
      <c r="Z931" s="188"/>
      <c r="AA931" s="188"/>
      <c r="AB931" s="188"/>
      <c r="AC931" s="188"/>
      <c r="AD931" s="188"/>
      <c r="AE931" s="188"/>
      <c r="AF931" s="188"/>
      <c r="AG931" s="188"/>
      <c r="AH931" s="188"/>
      <c r="AI931" s="188"/>
      <c r="AJ931" s="188"/>
      <c r="AK931" s="188"/>
      <c r="AL931" s="188"/>
      <c r="AM931" s="188"/>
      <c r="AN931" s="188"/>
      <c r="AO931" s="188"/>
      <c r="AP931" s="188"/>
      <c r="AQ931" s="188"/>
      <c r="AR931" s="188"/>
      <c r="AS931" s="188"/>
      <c r="AT931" s="188"/>
      <c r="AU931" s="188"/>
      <c r="AV931" s="188"/>
      <c r="AW931" s="188"/>
      <c r="AX931" s="188"/>
      <c r="AY931" s="188"/>
      <c r="AZ931" s="188"/>
      <c r="BA931" s="188"/>
      <c r="BB931" s="188"/>
      <c r="BC931" s="188"/>
      <c r="BD931" s="188"/>
      <c r="BE931" s="188"/>
      <c r="BF931" s="188"/>
      <c r="BG931" s="188"/>
      <c r="BH931" s="188"/>
      <c r="BI931" s="188"/>
      <c r="BJ931" s="188"/>
      <c r="BK931" s="188"/>
      <c r="BL931" s="188"/>
      <c r="BM931" s="188"/>
      <c r="BN931" s="188"/>
      <c r="BO931" s="188"/>
      <c r="BP931" s="188"/>
      <c r="BQ931" s="188"/>
      <c r="BR931" s="188"/>
      <c r="BS931" s="188"/>
      <c r="BT931" s="188"/>
      <c r="BU931" s="188"/>
      <c r="BV931" s="188"/>
    </row>
    <row r="932" spans="1:74" s="126" customFormat="1" x14ac:dyDescent="0.2">
      <c r="A932" s="207" t="s">
        <v>943</v>
      </c>
      <c r="B932" s="202" t="s">
        <v>1569</v>
      </c>
      <c r="C932" s="117">
        <f>SUM(C933:C934)</f>
        <v>0</v>
      </c>
      <c r="D932" s="117">
        <f>SUM(D933:D934)</f>
        <v>376478681</v>
      </c>
      <c r="E932" s="117">
        <f t="shared" ref="E932:N932" si="334">SUM(E933:E934)</f>
        <v>0</v>
      </c>
      <c r="F932" s="117">
        <f>SUM(F933:F934)</f>
        <v>107167896.48</v>
      </c>
      <c r="G932" s="117">
        <f t="shared" si="334"/>
        <v>0</v>
      </c>
      <c r="H932" s="117">
        <f t="shared" si="334"/>
        <v>0</v>
      </c>
      <c r="I932" s="117">
        <f t="shared" si="334"/>
        <v>0</v>
      </c>
      <c r="J932" s="117">
        <f t="shared" si="334"/>
        <v>0</v>
      </c>
      <c r="K932" s="117">
        <f t="shared" si="334"/>
        <v>0</v>
      </c>
      <c r="L932" s="117">
        <f t="shared" si="334"/>
        <v>0</v>
      </c>
      <c r="M932" s="117">
        <f t="shared" si="334"/>
        <v>0</v>
      </c>
      <c r="N932" s="117">
        <f t="shared" si="334"/>
        <v>0</v>
      </c>
      <c r="O932" s="131">
        <f t="shared" si="332"/>
        <v>483646577.48000002</v>
      </c>
      <c r="P932" s="125"/>
      <c r="Q932" s="125"/>
      <c r="R932" s="125"/>
      <c r="S932" s="125"/>
      <c r="T932" s="125"/>
      <c r="U932" s="125"/>
      <c r="V932" s="125"/>
      <c r="W932" s="125"/>
      <c r="X932" s="125"/>
      <c r="Y932" s="125"/>
      <c r="Z932" s="125"/>
      <c r="AA932" s="125"/>
      <c r="AB932" s="125"/>
      <c r="AC932" s="125"/>
      <c r="AD932" s="125"/>
      <c r="AE932" s="125"/>
      <c r="AF932" s="125"/>
      <c r="AG932" s="125"/>
      <c r="AH932" s="125"/>
      <c r="AI932" s="125"/>
      <c r="AJ932" s="125"/>
      <c r="AK932" s="125"/>
      <c r="AL932" s="125"/>
      <c r="AM932" s="125"/>
      <c r="AN932" s="125"/>
      <c r="AO932" s="125"/>
      <c r="AP932" s="125"/>
      <c r="AQ932" s="125"/>
      <c r="AR932" s="125"/>
      <c r="AS932" s="125"/>
      <c r="AT932" s="125"/>
      <c r="AU932" s="125"/>
      <c r="AV932" s="125"/>
      <c r="AW932" s="125"/>
      <c r="AX932" s="125"/>
      <c r="AY932" s="125"/>
      <c r="AZ932" s="125"/>
      <c r="BA932" s="125"/>
      <c r="BB932" s="125"/>
      <c r="BC932" s="125"/>
      <c r="BD932" s="125"/>
      <c r="BE932" s="125"/>
      <c r="BF932" s="125"/>
      <c r="BG932" s="125"/>
      <c r="BH932" s="125"/>
      <c r="BI932" s="125"/>
      <c r="BJ932" s="125"/>
      <c r="BK932" s="125"/>
      <c r="BL932" s="125"/>
      <c r="BM932" s="125"/>
      <c r="BN932" s="125"/>
      <c r="BO932" s="125"/>
      <c r="BP932" s="125"/>
      <c r="BQ932" s="125"/>
      <c r="BR932" s="125"/>
      <c r="BS932" s="125"/>
      <c r="BT932" s="125"/>
      <c r="BU932" s="125"/>
      <c r="BV932" s="125"/>
    </row>
    <row r="933" spans="1:74" s="189" customFormat="1" ht="14.25" x14ac:dyDescent="0.2">
      <c r="A933" s="205" t="s">
        <v>944</v>
      </c>
      <c r="B933" s="206" t="s">
        <v>1569</v>
      </c>
      <c r="C933" s="118"/>
      <c r="D933" s="46">
        <v>376478681</v>
      </c>
      <c r="E933" s="118"/>
      <c r="F933" s="118"/>
      <c r="G933" s="118"/>
      <c r="H933" s="118"/>
      <c r="I933" s="118"/>
      <c r="J933" s="118"/>
      <c r="K933" s="118"/>
      <c r="L933" s="118"/>
      <c r="M933" s="118"/>
      <c r="N933" s="118"/>
      <c r="O933" s="131">
        <f t="shared" si="332"/>
        <v>376478681</v>
      </c>
      <c r="P933" s="188"/>
      <c r="Q933" s="188"/>
      <c r="R933" s="188"/>
      <c r="S933" s="188"/>
      <c r="T933" s="188"/>
      <c r="U933" s="188"/>
      <c r="V933" s="188"/>
      <c r="W933" s="188"/>
      <c r="X933" s="188"/>
      <c r="Y933" s="188"/>
      <c r="Z933" s="188"/>
      <c r="AA933" s="188"/>
      <c r="AB933" s="188"/>
      <c r="AC933" s="188"/>
      <c r="AD933" s="188"/>
      <c r="AE933" s="188"/>
      <c r="AF933" s="188"/>
      <c r="AG933" s="188"/>
      <c r="AH933" s="188"/>
      <c r="AI933" s="188"/>
      <c r="AJ933" s="188"/>
      <c r="AK933" s="188"/>
      <c r="AL933" s="188"/>
      <c r="AM933" s="188"/>
      <c r="AN933" s="188"/>
      <c r="AO933" s="188"/>
      <c r="AP933" s="188"/>
      <c r="AQ933" s="188"/>
      <c r="AR933" s="188"/>
      <c r="AS933" s="188"/>
      <c r="AT933" s="188"/>
      <c r="AU933" s="188"/>
      <c r="AV933" s="188"/>
      <c r="AW933" s="188"/>
      <c r="AX933" s="188"/>
      <c r="AY933" s="188"/>
      <c r="AZ933" s="188"/>
      <c r="BA933" s="188"/>
      <c r="BB933" s="188"/>
      <c r="BC933" s="188"/>
      <c r="BD933" s="188"/>
      <c r="BE933" s="188"/>
      <c r="BF933" s="188"/>
      <c r="BG933" s="188"/>
      <c r="BH933" s="188"/>
      <c r="BI933" s="188"/>
      <c r="BJ933" s="188"/>
      <c r="BK933" s="188"/>
      <c r="BL933" s="188"/>
      <c r="BM933" s="188"/>
      <c r="BN933" s="188"/>
      <c r="BO933" s="188"/>
      <c r="BP933" s="188"/>
      <c r="BQ933" s="188"/>
      <c r="BR933" s="188"/>
      <c r="BS933" s="188"/>
      <c r="BT933" s="188"/>
      <c r="BU933" s="188"/>
      <c r="BV933" s="188"/>
    </row>
    <row r="934" spans="1:74" s="189" customFormat="1" ht="14.25" x14ac:dyDescent="0.2">
      <c r="A934" s="205" t="s">
        <v>944</v>
      </c>
      <c r="B934" s="206" t="s">
        <v>1569</v>
      </c>
      <c r="C934" s="118"/>
      <c r="D934" s="46"/>
      <c r="E934" s="118"/>
      <c r="F934" s="118">
        <v>107167896.48</v>
      </c>
      <c r="G934" s="118"/>
      <c r="H934" s="118"/>
      <c r="I934" s="118"/>
      <c r="J934" s="118"/>
      <c r="K934" s="118"/>
      <c r="L934" s="118"/>
      <c r="M934" s="118"/>
      <c r="N934" s="118"/>
      <c r="O934" s="131">
        <f t="shared" si="332"/>
        <v>107167896.48</v>
      </c>
      <c r="P934" s="188"/>
      <c r="Q934" s="188"/>
      <c r="R934" s="188"/>
      <c r="S934" s="188"/>
      <c r="T934" s="188"/>
      <c r="U934" s="188"/>
      <c r="V934" s="188"/>
      <c r="W934" s="188"/>
      <c r="X934" s="188"/>
      <c r="Y934" s="188"/>
      <c r="Z934" s="188"/>
      <c r="AA934" s="188"/>
      <c r="AB934" s="188"/>
      <c r="AC934" s="188"/>
      <c r="AD934" s="188"/>
      <c r="AE934" s="188"/>
      <c r="AF934" s="188"/>
      <c r="AG934" s="188"/>
      <c r="AH934" s="188"/>
      <c r="AI934" s="188"/>
      <c r="AJ934" s="188"/>
      <c r="AK934" s="188"/>
      <c r="AL934" s="188"/>
      <c r="AM934" s="188"/>
      <c r="AN934" s="188"/>
      <c r="AO934" s="188"/>
      <c r="AP934" s="188"/>
      <c r="AQ934" s="188"/>
      <c r="AR934" s="188"/>
      <c r="AS934" s="188"/>
      <c r="AT934" s="188"/>
      <c r="AU934" s="188"/>
      <c r="AV934" s="188"/>
      <c r="AW934" s="188"/>
      <c r="AX934" s="188"/>
      <c r="AY934" s="188"/>
      <c r="AZ934" s="188"/>
      <c r="BA934" s="188"/>
      <c r="BB934" s="188"/>
      <c r="BC934" s="188"/>
      <c r="BD934" s="188"/>
      <c r="BE934" s="188"/>
      <c r="BF934" s="188"/>
      <c r="BG934" s="188"/>
      <c r="BH934" s="188"/>
      <c r="BI934" s="188"/>
      <c r="BJ934" s="188"/>
      <c r="BK934" s="188"/>
      <c r="BL934" s="188"/>
      <c r="BM934" s="188"/>
      <c r="BN934" s="188"/>
      <c r="BO934" s="188"/>
      <c r="BP934" s="188"/>
      <c r="BQ934" s="188"/>
      <c r="BR934" s="188"/>
      <c r="BS934" s="188"/>
      <c r="BT934" s="188"/>
      <c r="BU934" s="188"/>
      <c r="BV934" s="188"/>
    </row>
    <row r="935" spans="1:74" s="126" customFormat="1" x14ac:dyDescent="0.2">
      <c r="A935" s="207" t="s">
        <v>945</v>
      </c>
      <c r="B935" s="202" t="s">
        <v>1570</v>
      </c>
      <c r="C935" s="117">
        <f>SUM(C936:C937)</f>
        <v>0</v>
      </c>
      <c r="D935" s="117">
        <f t="shared" ref="D935:E935" si="335">SUM(D936:D937)</f>
        <v>51016718</v>
      </c>
      <c r="E935" s="117">
        <f t="shared" si="335"/>
        <v>0</v>
      </c>
      <c r="F935" s="117">
        <f>SUM(F936:F937)</f>
        <v>605864725</v>
      </c>
      <c r="G935" s="117">
        <f t="shared" ref="G935:N935" si="336">SUM(G936:G937)</f>
        <v>0</v>
      </c>
      <c r="H935" s="117">
        <f t="shared" si="336"/>
        <v>0</v>
      </c>
      <c r="I935" s="117">
        <f t="shared" si="336"/>
        <v>0</v>
      </c>
      <c r="J935" s="117">
        <f t="shared" si="336"/>
        <v>0</v>
      </c>
      <c r="K935" s="117">
        <f t="shared" si="336"/>
        <v>0</v>
      </c>
      <c r="L935" s="117">
        <f t="shared" si="336"/>
        <v>0</v>
      </c>
      <c r="M935" s="117">
        <f t="shared" si="336"/>
        <v>0</v>
      </c>
      <c r="N935" s="117">
        <f t="shared" si="336"/>
        <v>0</v>
      </c>
      <c r="O935" s="131">
        <f t="shared" si="332"/>
        <v>656881443</v>
      </c>
      <c r="P935" s="125"/>
      <c r="Q935" s="125"/>
      <c r="R935" s="125"/>
      <c r="S935" s="125"/>
      <c r="T935" s="125"/>
      <c r="U935" s="125"/>
      <c r="V935" s="125"/>
      <c r="W935" s="125"/>
      <c r="X935" s="125"/>
      <c r="Y935" s="125"/>
      <c r="Z935" s="125"/>
      <c r="AA935" s="125"/>
      <c r="AB935" s="125"/>
      <c r="AC935" s="125"/>
      <c r="AD935" s="125"/>
      <c r="AE935" s="125"/>
      <c r="AF935" s="125"/>
      <c r="AG935" s="125"/>
      <c r="AH935" s="125"/>
      <c r="AI935" s="125"/>
      <c r="AJ935" s="125"/>
      <c r="AK935" s="125"/>
      <c r="AL935" s="125"/>
      <c r="AM935" s="125"/>
      <c r="AN935" s="125"/>
      <c r="AO935" s="125"/>
      <c r="AP935" s="125"/>
      <c r="AQ935" s="125"/>
      <c r="AR935" s="125"/>
      <c r="AS935" s="125"/>
      <c r="AT935" s="125"/>
      <c r="AU935" s="125"/>
      <c r="AV935" s="125"/>
      <c r="AW935" s="125"/>
      <c r="AX935" s="125"/>
      <c r="AY935" s="125"/>
      <c r="AZ935" s="125"/>
      <c r="BA935" s="125"/>
      <c r="BB935" s="125"/>
      <c r="BC935" s="125"/>
      <c r="BD935" s="125"/>
      <c r="BE935" s="125"/>
      <c r="BF935" s="125"/>
      <c r="BG935" s="125"/>
      <c r="BH935" s="125"/>
      <c r="BI935" s="125"/>
      <c r="BJ935" s="125"/>
      <c r="BK935" s="125"/>
      <c r="BL935" s="125"/>
      <c r="BM935" s="125"/>
      <c r="BN935" s="125"/>
      <c r="BO935" s="125"/>
      <c r="BP935" s="125"/>
      <c r="BQ935" s="125"/>
      <c r="BR935" s="125"/>
      <c r="BS935" s="125"/>
      <c r="BT935" s="125"/>
      <c r="BU935" s="125"/>
      <c r="BV935" s="125"/>
    </row>
    <row r="936" spans="1:74" s="189" customFormat="1" ht="14.25" x14ac:dyDescent="0.2">
      <c r="A936" s="205" t="s">
        <v>946</v>
      </c>
      <c r="B936" s="206" t="s">
        <v>1571</v>
      </c>
      <c r="C936" s="118"/>
      <c r="D936" s="46">
        <v>51016718</v>
      </c>
      <c r="E936" s="118"/>
      <c r="F936" s="118"/>
      <c r="G936" s="118"/>
      <c r="H936" s="118"/>
      <c r="I936" s="118"/>
      <c r="J936" s="118"/>
      <c r="K936" s="118"/>
      <c r="L936" s="118"/>
      <c r="M936" s="118"/>
      <c r="N936" s="118"/>
      <c r="O936" s="131">
        <f t="shared" si="332"/>
        <v>51016718</v>
      </c>
      <c r="P936" s="188"/>
      <c r="Q936" s="188"/>
      <c r="R936" s="188"/>
      <c r="S936" s="188"/>
      <c r="T936" s="188"/>
      <c r="U936" s="188"/>
      <c r="V936" s="188"/>
      <c r="W936" s="188"/>
      <c r="X936" s="188"/>
      <c r="Y936" s="188"/>
      <c r="Z936" s="188"/>
      <c r="AA936" s="188"/>
      <c r="AB936" s="188"/>
      <c r="AC936" s="188"/>
      <c r="AD936" s="188"/>
      <c r="AE936" s="188"/>
      <c r="AF936" s="188"/>
      <c r="AG936" s="188"/>
      <c r="AH936" s="188"/>
      <c r="AI936" s="188"/>
      <c r="AJ936" s="188"/>
      <c r="AK936" s="188"/>
      <c r="AL936" s="188"/>
      <c r="AM936" s="188"/>
      <c r="AN936" s="188"/>
      <c r="AO936" s="188"/>
      <c r="AP936" s="188"/>
      <c r="AQ936" s="188"/>
      <c r="AR936" s="188"/>
      <c r="AS936" s="188"/>
      <c r="AT936" s="188"/>
      <c r="AU936" s="188"/>
      <c r="AV936" s="188"/>
      <c r="AW936" s="188"/>
      <c r="AX936" s="188"/>
      <c r="AY936" s="188"/>
      <c r="AZ936" s="188"/>
      <c r="BA936" s="188"/>
      <c r="BB936" s="188"/>
      <c r="BC936" s="188"/>
      <c r="BD936" s="188"/>
      <c r="BE936" s="188"/>
      <c r="BF936" s="188"/>
      <c r="BG936" s="188"/>
      <c r="BH936" s="188"/>
      <c r="BI936" s="188"/>
      <c r="BJ936" s="188"/>
      <c r="BK936" s="188"/>
      <c r="BL936" s="188"/>
      <c r="BM936" s="188"/>
      <c r="BN936" s="188"/>
      <c r="BO936" s="188"/>
      <c r="BP936" s="188"/>
      <c r="BQ936" s="188"/>
      <c r="BR936" s="188"/>
      <c r="BS936" s="188"/>
      <c r="BT936" s="188"/>
      <c r="BU936" s="188"/>
      <c r="BV936" s="188"/>
    </row>
    <row r="937" spans="1:74" s="189" customFormat="1" ht="14.25" x14ac:dyDescent="0.2">
      <c r="A937" s="205" t="s">
        <v>946</v>
      </c>
      <c r="B937" s="206" t="s">
        <v>1571</v>
      </c>
      <c r="C937" s="118"/>
      <c r="D937" s="46"/>
      <c r="E937" s="118"/>
      <c r="F937" s="118">
        <v>605864725</v>
      </c>
      <c r="G937" s="118"/>
      <c r="H937" s="118"/>
      <c r="I937" s="118"/>
      <c r="J937" s="118"/>
      <c r="K937" s="118"/>
      <c r="L937" s="118"/>
      <c r="M937" s="118"/>
      <c r="N937" s="118"/>
      <c r="O937" s="131">
        <f t="shared" si="332"/>
        <v>605864725</v>
      </c>
      <c r="P937" s="188"/>
      <c r="Q937" s="188"/>
      <c r="R937" s="188"/>
      <c r="S937" s="188"/>
      <c r="T937" s="188"/>
      <c r="U937" s="188"/>
      <c r="V937" s="188"/>
      <c r="W937" s="188"/>
      <c r="X937" s="188"/>
      <c r="Y937" s="188"/>
      <c r="Z937" s="188"/>
      <c r="AA937" s="188"/>
      <c r="AB937" s="188"/>
      <c r="AC937" s="188"/>
      <c r="AD937" s="188"/>
      <c r="AE937" s="188"/>
      <c r="AF937" s="188"/>
      <c r="AG937" s="188"/>
      <c r="AH937" s="188"/>
      <c r="AI937" s="188"/>
      <c r="AJ937" s="188"/>
      <c r="AK937" s="188"/>
      <c r="AL937" s="188"/>
      <c r="AM937" s="188"/>
      <c r="AN937" s="188"/>
      <c r="AO937" s="188"/>
      <c r="AP937" s="188"/>
      <c r="AQ937" s="188"/>
      <c r="AR937" s="188"/>
      <c r="AS937" s="188"/>
      <c r="AT937" s="188"/>
      <c r="AU937" s="188"/>
      <c r="AV937" s="188"/>
      <c r="AW937" s="188"/>
      <c r="AX937" s="188"/>
      <c r="AY937" s="188"/>
      <c r="AZ937" s="188"/>
      <c r="BA937" s="188"/>
      <c r="BB937" s="188"/>
      <c r="BC937" s="188"/>
      <c r="BD937" s="188"/>
      <c r="BE937" s="188"/>
      <c r="BF937" s="188"/>
      <c r="BG937" s="188"/>
      <c r="BH937" s="188"/>
      <c r="BI937" s="188"/>
      <c r="BJ937" s="188"/>
      <c r="BK937" s="188"/>
      <c r="BL937" s="188"/>
      <c r="BM937" s="188"/>
      <c r="BN937" s="188"/>
      <c r="BO937" s="188"/>
      <c r="BP937" s="188"/>
      <c r="BQ937" s="188"/>
      <c r="BR937" s="188"/>
      <c r="BS937" s="188"/>
      <c r="BT937" s="188"/>
      <c r="BU937" s="188"/>
      <c r="BV937" s="188"/>
    </row>
    <row r="938" spans="1:74" s="126" customFormat="1" ht="12.75" customHeight="1" x14ac:dyDescent="0.2">
      <c r="A938" s="207" t="s">
        <v>947</v>
      </c>
      <c r="B938" s="202" t="s">
        <v>1572</v>
      </c>
      <c r="C938" s="117">
        <f>SUM(C939:C940)</f>
        <v>0</v>
      </c>
      <c r="D938" s="117">
        <f t="shared" ref="D938:E938" si="337">SUM(D939:D940)</f>
        <v>26646143</v>
      </c>
      <c r="E938" s="117">
        <f t="shared" si="337"/>
        <v>0</v>
      </c>
      <c r="F938" s="117">
        <f>SUM(F939:F940)</f>
        <v>147407511.78999999</v>
      </c>
      <c r="G938" s="117">
        <f t="shared" ref="G938:N938" si="338">SUM(G939:G940)</f>
        <v>0</v>
      </c>
      <c r="H938" s="117">
        <f t="shared" si="338"/>
        <v>0</v>
      </c>
      <c r="I938" s="117">
        <f t="shared" si="338"/>
        <v>0</v>
      </c>
      <c r="J938" s="117">
        <f t="shared" si="338"/>
        <v>0</v>
      </c>
      <c r="K938" s="117">
        <f t="shared" si="338"/>
        <v>0</v>
      </c>
      <c r="L938" s="117">
        <f t="shared" si="338"/>
        <v>0</v>
      </c>
      <c r="M938" s="117">
        <f t="shared" si="338"/>
        <v>0</v>
      </c>
      <c r="N938" s="117">
        <f t="shared" si="338"/>
        <v>0</v>
      </c>
      <c r="O938" s="131">
        <f t="shared" si="332"/>
        <v>174053654.78999999</v>
      </c>
      <c r="P938" s="125"/>
      <c r="Q938" s="125"/>
      <c r="R938" s="125"/>
      <c r="S938" s="125"/>
      <c r="T938" s="125"/>
      <c r="U938" s="125"/>
      <c r="V938" s="125"/>
      <c r="W938" s="125"/>
      <c r="X938" s="125"/>
      <c r="Y938" s="125"/>
      <c r="Z938" s="125"/>
      <c r="AA938" s="125"/>
      <c r="AB938" s="125"/>
      <c r="AC938" s="125"/>
      <c r="AD938" s="125"/>
      <c r="AE938" s="125"/>
      <c r="AF938" s="125"/>
      <c r="AG938" s="125"/>
      <c r="AH938" s="125"/>
      <c r="AI938" s="125"/>
      <c r="AJ938" s="125"/>
      <c r="AK938" s="125"/>
      <c r="AL938" s="125"/>
      <c r="AM938" s="125"/>
      <c r="AN938" s="125"/>
      <c r="AO938" s="125"/>
      <c r="AP938" s="125"/>
      <c r="AQ938" s="125"/>
      <c r="AR938" s="125"/>
      <c r="AS938" s="125"/>
      <c r="AT938" s="125"/>
      <c r="AU938" s="125"/>
      <c r="AV938" s="125"/>
      <c r="AW938" s="125"/>
      <c r="AX938" s="125"/>
      <c r="AY938" s="125"/>
      <c r="AZ938" s="125"/>
      <c r="BA938" s="125"/>
      <c r="BB938" s="125"/>
      <c r="BC938" s="125"/>
      <c r="BD938" s="125"/>
      <c r="BE938" s="125"/>
      <c r="BF938" s="125"/>
      <c r="BG938" s="125"/>
      <c r="BH938" s="125"/>
      <c r="BI938" s="125"/>
      <c r="BJ938" s="125"/>
      <c r="BK938" s="125"/>
      <c r="BL938" s="125"/>
      <c r="BM938" s="125"/>
      <c r="BN938" s="125"/>
      <c r="BO938" s="125"/>
      <c r="BP938" s="125"/>
      <c r="BQ938" s="125"/>
      <c r="BR938" s="125"/>
      <c r="BS938" s="125"/>
      <c r="BT938" s="125"/>
      <c r="BU938" s="125"/>
      <c r="BV938" s="125"/>
    </row>
    <row r="939" spans="1:74" s="189" customFormat="1" ht="14.25" x14ac:dyDescent="0.2">
      <c r="A939" s="205" t="s">
        <v>948</v>
      </c>
      <c r="B939" s="206" t="s">
        <v>1573</v>
      </c>
      <c r="C939" s="118"/>
      <c r="D939" s="46">
        <v>26646143</v>
      </c>
      <c r="E939" s="118"/>
      <c r="F939" s="118"/>
      <c r="G939" s="118"/>
      <c r="H939" s="118"/>
      <c r="I939" s="118"/>
      <c r="J939" s="118"/>
      <c r="K939" s="118"/>
      <c r="L939" s="118"/>
      <c r="M939" s="118"/>
      <c r="N939" s="118"/>
      <c r="O939" s="131">
        <f t="shared" si="332"/>
        <v>26646143</v>
      </c>
      <c r="P939" s="188"/>
      <c r="Q939" s="188"/>
      <c r="R939" s="188"/>
      <c r="S939" s="188"/>
      <c r="T939" s="188"/>
      <c r="U939" s="188"/>
      <c r="V939" s="188"/>
      <c r="W939" s="188"/>
      <c r="X939" s="188"/>
      <c r="Y939" s="188"/>
      <c r="Z939" s="188"/>
      <c r="AA939" s="188"/>
      <c r="AB939" s="188"/>
      <c r="AC939" s="188"/>
      <c r="AD939" s="188"/>
      <c r="AE939" s="188"/>
      <c r="AF939" s="188"/>
      <c r="AG939" s="188"/>
      <c r="AH939" s="188"/>
      <c r="AI939" s="188"/>
      <c r="AJ939" s="188"/>
      <c r="AK939" s="188"/>
      <c r="AL939" s="188"/>
      <c r="AM939" s="188"/>
      <c r="AN939" s="188"/>
      <c r="AO939" s="188"/>
      <c r="AP939" s="188"/>
      <c r="AQ939" s="188"/>
      <c r="AR939" s="188"/>
      <c r="AS939" s="188"/>
      <c r="AT939" s="188"/>
      <c r="AU939" s="188"/>
      <c r="AV939" s="188"/>
      <c r="AW939" s="188"/>
      <c r="AX939" s="188"/>
      <c r="AY939" s="188"/>
      <c r="AZ939" s="188"/>
      <c r="BA939" s="188"/>
      <c r="BB939" s="188"/>
      <c r="BC939" s="188"/>
      <c r="BD939" s="188"/>
      <c r="BE939" s="188"/>
      <c r="BF939" s="188"/>
      <c r="BG939" s="188"/>
      <c r="BH939" s="188"/>
      <c r="BI939" s="188"/>
      <c r="BJ939" s="188"/>
      <c r="BK939" s="188"/>
      <c r="BL939" s="188"/>
      <c r="BM939" s="188"/>
      <c r="BN939" s="188"/>
      <c r="BO939" s="188"/>
      <c r="BP939" s="188"/>
      <c r="BQ939" s="188"/>
      <c r="BR939" s="188"/>
      <c r="BS939" s="188"/>
      <c r="BT939" s="188"/>
      <c r="BU939" s="188"/>
      <c r="BV939" s="188"/>
    </row>
    <row r="940" spans="1:74" s="189" customFormat="1" ht="14.25" x14ac:dyDescent="0.2">
      <c r="A940" s="205" t="s">
        <v>948</v>
      </c>
      <c r="B940" s="206" t="s">
        <v>1573</v>
      </c>
      <c r="C940" s="118"/>
      <c r="D940" s="46"/>
      <c r="E940" s="118"/>
      <c r="F940" s="118">
        <v>147407511.78999999</v>
      </c>
      <c r="G940" s="118"/>
      <c r="H940" s="118"/>
      <c r="I940" s="118"/>
      <c r="J940" s="118"/>
      <c r="K940" s="118"/>
      <c r="L940" s="118"/>
      <c r="M940" s="118"/>
      <c r="N940" s="118"/>
      <c r="O940" s="131">
        <f t="shared" si="332"/>
        <v>147407511.78999999</v>
      </c>
      <c r="P940" s="188"/>
      <c r="Q940" s="188"/>
      <c r="R940" s="188"/>
      <c r="S940" s="188"/>
      <c r="T940" s="188"/>
      <c r="U940" s="188"/>
      <c r="V940" s="188"/>
      <c r="W940" s="188"/>
      <c r="X940" s="188"/>
      <c r="Y940" s="188"/>
      <c r="Z940" s="188"/>
      <c r="AA940" s="188"/>
      <c r="AB940" s="188"/>
      <c r="AC940" s="188"/>
      <c r="AD940" s="188"/>
      <c r="AE940" s="188"/>
      <c r="AF940" s="188"/>
      <c r="AG940" s="188"/>
      <c r="AH940" s="188"/>
      <c r="AI940" s="188"/>
      <c r="AJ940" s="188"/>
      <c r="AK940" s="188"/>
      <c r="AL940" s="188"/>
      <c r="AM940" s="188"/>
      <c r="AN940" s="188"/>
      <c r="AO940" s="188"/>
      <c r="AP940" s="188"/>
      <c r="AQ940" s="188"/>
      <c r="AR940" s="188"/>
      <c r="AS940" s="188"/>
      <c r="AT940" s="188"/>
      <c r="AU940" s="188"/>
      <c r="AV940" s="188"/>
      <c r="AW940" s="188"/>
      <c r="AX940" s="188"/>
      <c r="AY940" s="188"/>
      <c r="AZ940" s="188"/>
      <c r="BA940" s="188"/>
      <c r="BB940" s="188"/>
      <c r="BC940" s="188"/>
      <c r="BD940" s="188"/>
      <c r="BE940" s="188"/>
      <c r="BF940" s="188"/>
      <c r="BG940" s="188"/>
      <c r="BH940" s="188"/>
      <c r="BI940" s="188"/>
      <c r="BJ940" s="188"/>
      <c r="BK940" s="188"/>
      <c r="BL940" s="188"/>
      <c r="BM940" s="188"/>
      <c r="BN940" s="188"/>
      <c r="BO940" s="188"/>
      <c r="BP940" s="188"/>
      <c r="BQ940" s="188"/>
      <c r="BR940" s="188"/>
      <c r="BS940" s="188"/>
      <c r="BT940" s="188"/>
      <c r="BU940" s="188"/>
      <c r="BV940" s="188"/>
    </row>
    <row r="941" spans="1:74" s="126" customFormat="1" ht="25.5" x14ac:dyDescent="0.2">
      <c r="A941" s="207" t="s">
        <v>949</v>
      </c>
      <c r="B941" s="202" t="s">
        <v>1574</v>
      </c>
      <c r="C941" s="117">
        <f>SUM(C942:C944)</f>
        <v>0</v>
      </c>
      <c r="D941" s="117">
        <f t="shared" ref="D941:N941" si="339">SUM(D942:D944)</f>
        <v>586666.66</v>
      </c>
      <c r="E941" s="117">
        <f t="shared" si="339"/>
        <v>0</v>
      </c>
      <c r="F941" s="117">
        <f t="shared" si="339"/>
        <v>284093791.52999997</v>
      </c>
      <c r="G941" s="117">
        <f t="shared" si="339"/>
        <v>0</v>
      </c>
      <c r="H941" s="117">
        <f t="shared" si="339"/>
        <v>0</v>
      </c>
      <c r="I941" s="117">
        <f t="shared" si="339"/>
        <v>586666.66</v>
      </c>
      <c r="J941" s="117">
        <f t="shared" si="339"/>
        <v>0</v>
      </c>
      <c r="K941" s="117">
        <f t="shared" si="339"/>
        <v>0</v>
      </c>
      <c r="L941" s="117">
        <f t="shared" si="339"/>
        <v>0</v>
      </c>
      <c r="M941" s="117">
        <f t="shared" si="339"/>
        <v>0</v>
      </c>
      <c r="N941" s="117">
        <f t="shared" si="339"/>
        <v>0</v>
      </c>
      <c r="O941" s="131">
        <f t="shared" si="332"/>
        <v>285267124.85000002</v>
      </c>
      <c r="P941" s="125"/>
      <c r="Q941" s="125"/>
      <c r="R941" s="125"/>
      <c r="S941" s="125"/>
      <c r="T941" s="125"/>
      <c r="U941" s="125"/>
      <c r="V941" s="125"/>
      <c r="W941" s="125"/>
      <c r="X941" s="125"/>
      <c r="Y941" s="125"/>
      <c r="Z941" s="125"/>
      <c r="AA941" s="125"/>
      <c r="AB941" s="125"/>
      <c r="AC941" s="125"/>
      <c r="AD941" s="125"/>
      <c r="AE941" s="125"/>
      <c r="AF941" s="125"/>
      <c r="AG941" s="125"/>
      <c r="AH941" s="125"/>
      <c r="AI941" s="125"/>
      <c r="AJ941" s="125"/>
      <c r="AK941" s="125"/>
      <c r="AL941" s="125"/>
      <c r="AM941" s="125"/>
      <c r="AN941" s="125"/>
      <c r="AO941" s="125"/>
      <c r="AP941" s="125"/>
      <c r="AQ941" s="125"/>
      <c r="AR941" s="125"/>
      <c r="AS941" s="125"/>
      <c r="AT941" s="125"/>
      <c r="AU941" s="125"/>
      <c r="AV941" s="125"/>
      <c r="AW941" s="125"/>
      <c r="AX941" s="125"/>
      <c r="AY941" s="125"/>
      <c r="AZ941" s="125"/>
      <c r="BA941" s="125"/>
      <c r="BB941" s="125"/>
      <c r="BC941" s="125"/>
      <c r="BD941" s="125"/>
      <c r="BE941" s="125"/>
      <c r="BF941" s="125"/>
      <c r="BG941" s="125"/>
      <c r="BH941" s="125"/>
      <c r="BI941" s="125"/>
      <c r="BJ941" s="125"/>
      <c r="BK941" s="125"/>
      <c r="BL941" s="125"/>
      <c r="BM941" s="125"/>
      <c r="BN941" s="125"/>
      <c r="BO941" s="125"/>
      <c r="BP941" s="125"/>
      <c r="BQ941" s="125"/>
      <c r="BR941" s="125"/>
      <c r="BS941" s="125"/>
      <c r="BT941" s="125"/>
      <c r="BU941" s="125"/>
      <c r="BV941" s="125"/>
    </row>
    <row r="942" spans="1:74" s="189" customFormat="1" ht="14.25" x14ac:dyDescent="0.2">
      <c r="A942" s="205" t="s">
        <v>950</v>
      </c>
      <c r="B942" s="206" t="s">
        <v>1575</v>
      </c>
      <c r="C942" s="118"/>
      <c r="D942" s="46">
        <v>586666.66</v>
      </c>
      <c r="E942" s="118"/>
      <c r="F942" s="118"/>
      <c r="G942" s="118"/>
      <c r="H942" s="118"/>
      <c r="I942" s="118"/>
      <c r="J942" s="118"/>
      <c r="K942" s="118"/>
      <c r="L942" s="118"/>
      <c r="M942" s="118"/>
      <c r="N942" s="118"/>
      <c r="O942" s="131">
        <f t="shared" si="332"/>
        <v>586666.66</v>
      </c>
      <c r="P942" s="188"/>
      <c r="Q942" s="188"/>
      <c r="R942" s="188"/>
      <c r="S942" s="188"/>
      <c r="T942" s="188"/>
      <c r="U942" s="188"/>
      <c r="V942" s="188"/>
      <c r="W942" s="188"/>
      <c r="X942" s="188"/>
      <c r="Y942" s="188"/>
      <c r="Z942" s="188"/>
      <c r="AA942" s="188"/>
      <c r="AB942" s="188"/>
      <c r="AC942" s="188"/>
      <c r="AD942" s="188"/>
      <c r="AE942" s="188"/>
      <c r="AF942" s="188"/>
      <c r="AG942" s="188"/>
      <c r="AH942" s="188"/>
      <c r="AI942" s="188"/>
      <c r="AJ942" s="188"/>
      <c r="AK942" s="188"/>
      <c r="AL942" s="188"/>
      <c r="AM942" s="188"/>
      <c r="AN942" s="188"/>
      <c r="AO942" s="188"/>
      <c r="AP942" s="188"/>
      <c r="AQ942" s="188"/>
      <c r="AR942" s="188"/>
      <c r="AS942" s="188"/>
      <c r="AT942" s="188"/>
      <c r="AU942" s="188"/>
      <c r="AV942" s="188"/>
      <c r="AW942" s="188"/>
      <c r="AX942" s="188"/>
      <c r="AY942" s="188"/>
      <c r="AZ942" s="188"/>
      <c r="BA942" s="188"/>
      <c r="BB942" s="188"/>
      <c r="BC942" s="188"/>
      <c r="BD942" s="188"/>
      <c r="BE942" s="188"/>
      <c r="BF942" s="188"/>
      <c r="BG942" s="188"/>
      <c r="BH942" s="188"/>
      <c r="BI942" s="188"/>
      <c r="BJ942" s="188"/>
      <c r="BK942" s="188"/>
      <c r="BL942" s="188"/>
      <c r="BM942" s="188"/>
      <c r="BN942" s="188"/>
      <c r="BO942" s="188"/>
      <c r="BP942" s="188"/>
      <c r="BQ942" s="188"/>
      <c r="BR942" s="188"/>
      <c r="BS942" s="188"/>
      <c r="BT942" s="188"/>
      <c r="BU942" s="188"/>
      <c r="BV942" s="188"/>
    </row>
    <row r="943" spans="1:74" s="189" customFormat="1" ht="14.25" x14ac:dyDescent="0.2">
      <c r="A943" s="205" t="s">
        <v>950</v>
      </c>
      <c r="B943" s="206" t="s">
        <v>1575</v>
      </c>
      <c r="C943" s="118"/>
      <c r="D943" s="46"/>
      <c r="E943" s="118"/>
      <c r="F943" s="118">
        <v>284093791.52999997</v>
      </c>
      <c r="G943" s="118"/>
      <c r="H943" s="118"/>
      <c r="I943" s="118"/>
      <c r="J943" s="118"/>
      <c r="K943" s="118"/>
      <c r="L943" s="118"/>
      <c r="M943" s="118"/>
      <c r="N943" s="118"/>
      <c r="O943" s="131">
        <f t="shared" si="332"/>
        <v>284093791.52999997</v>
      </c>
      <c r="P943" s="188"/>
      <c r="Q943" s="188"/>
      <c r="R943" s="188"/>
      <c r="S943" s="188"/>
      <c r="T943" s="188"/>
      <c r="U943" s="188"/>
      <c r="V943" s="188"/>
      <c r="W943" s="188"/>
      <c r="X943" s="188"/>
      <c r="Y943" s="188"/>
      <c r="Z943" s="188"/>
      <c r="AA943" s="188"/>
      <c r="AB943" s="188"/>
      <c r="AC943" s="188"/>
      <c r="AD943" s="188"/>
      <c r="AE943" s="188"/>
      <c r="AF943" s="188"/>
      <c r="AG943" s="188"/>
      <c r="AH943" s="188"/>
      <c r="AI943" s="188"/>
      <c r="AJ943" s="188"/>
      <c r="AK943" s="188"/>
      <c r="AL943" s="188"/>
      <c r="AM943" s="188"/>
      <c r="AN943" s="188"/>
      <c r="AO943" s="188"/>
      <c r="AP943" s="188"/>
      <c r="AQ943" s="188"/>
      <c r="AR943" s="188"/>
      <c r="AS943" s="188"/>
      <c r="AT943" s="188"/>
      <c r="AU943" s="188"/>
      <c r="AV943" s="188"/>
      <c r="AW943" s="188"/>
      <c r="AX943" s="188"/>
      <c r="AY943" s="188"/>
      <c r="AZ943" s="188"/>
      <c r="BA943" s="188"/>
      <c r="BB943" s="188"/>
      <c r="BC943" s="188"/>
      <c r="BD943" s="188"/>
      <c r="BE943" s="188"/>
      <c r="BF943" s="188"/>
      <c r="BG943" s="188"/>
      <c r="BH943" s="188"/>
      <c r="BI943" s="188"/>
      <c r="BJ943" s="188"/>
      <c r="BK943" s="188"/>
      <c r="BL943" s="188"/>
      <c r="BM943" s="188"/>
      <c r="BN943" s="188"/>
      <c r="BO943" s="188"/>
      <c r="BP943" s="188"/>
      <c r="BQ943" s="188"/>
      <c r="BR943" s="188"/>
      <c r="BS943" s="188"/>
      <c r="BT943" s="188"/>
      <c r="BU943" s="188"/>
      <c r="BV943" s="188"/>
    </row>
    <row r="944" spans="1:74" s="189" customFormat="1" ht="14.25" x14ac:dyDescent="0.2">
      <c r="A944" s="205" t="s">
        <v>950</v>
      </c>
      <c r="B944" s="206" t="s">
        <v>1575</v>
      </c>
      <c r="C944" s="118"/>
      <c r="D944" s="46"/>
      <c r="E944" s="118"/>
      <c r="F944" s="118"/>
      <c r="G944" s="118"/>
      <c r="H944" s="118"/>
      <c r="I944" s="118">
        <v>586666.66</v>
      </c>
      <c r="J944" s="118"/>
      <c r="K944" s="118"/>
      <c r="L944" s="118"/>
      <c r="M944" s="118"/>
      <c r="N944" s="118"/>
      <c r="O944" s="131">
        <f t="shared" si="332"/>
        <v>586666.66</v>
      </c>
      <c r="P944" s="188"/>
      <c r="Q944" s="188"/>
      <c r="R944" s="188"/>
      <c r="S944" s="188"/>
      <c r="T944" s="188"/>
      <c r="U944" s="188"/>
      <c r="V944" s="188"/>
      <c r="W944" s="188"/>
      <c r="X944" s="188"/>
      <c r="Y944" s="188"/>
      <c r="Z944" s="188"/>
      <c r="AA944" s="188"/>
      <c r="AB944" s="188"/>
      <c r="AC944" s="188"/>
      <c r="AD944" s="188"/>
      <c r="AE944" s="188"/>
      <c r="AF944" s="188"/>
      <c r="AG944" s="188"/>
      <c r="AH944" s="188"/>
      <c r="AI944" s="188"/>
      <c r="AJ944" s="188"/>
      <c r="AK944" s="188"/>
      <c r="AL944" s="188"/>
      <c r="AM944" s="188"/>
      <c r="AN944" s="188"/>
      <c r="AO944" s="188"/>
      <c r="AP944" s="188"/>
      <c r="AQ944" s="188"/>
      <c r="AR944" s="188"/>
      <c r="AS944" s="188"/>
      <c r="AT944" s="188"/>
      <c r="AU944" s="188"/>
      <c r="AV944" s="188"/>
      <c r="AW944" s="188"/>
      <c r="AX944" s="188"/>
      <c r="AY944" s="188"/>
      <c r="AZ944" s="188"/>
      <c r="BA944" s="188"/>
      <c r="BB944" s="188"/>
      <c r="BC944" s="188"/>
      <c r="BD944" s="188"/>
      <c r="BE944" s="188"/>
      <c r="BF944" s="188"/>
      <c r="BG944" s="188"/>
      <c r="BH944" s="188"/>
      <c r="BI944" s="188"/>
      <c r="BJ944" s="188"/>
      <c r="BK944" s="188"/>
      <c r="BL944" s="188"/>
      <c r="BM944" s="188"/>
      <c r="BN944" s="188"/>
      <c r="BO944" s="188"/>
      <c r="BP944" s="188"/>
      <c r="BQ944" s="188"/>
      <c r="BR944" s="188"/>
      <c r="BS944" s="188"/>
      <c r="BT944" s="188"/>
      <c r="BU944" s="188"/>
      <c r="BV944" s="188"/>
    </row>
    <row r="945" spans="1:74" s="126" customFormat="1" x14ac:dyDescent="0.2">
      <c r="A945" s="207" t="s">
        <v>951</v>
      </c>
      <c r="B945" s="202" t="s">
        <v>1576</v>
      </c>
      <c r="C945" s="117">
        <f>SUM(C946:C952)</f>
        <v>0</v>
      </c>
      <c r="D945" s="117">
        <f t="shared" ref="D945:O945" si="340">SUM(D946:D952)</f>
        <v>6747928.5499999998</v>
      </c>
      <c r="E945" s="117">
        <f t="shared" si="340"/>
        <v>0</v>
      </c>
      <c r="F945" s="117">
        <f>SUM(F946:F952)</f>
        <v>14492780.77</v>
      </c>
      <c r="G945" s="117">
        <f t="shared" si="340"/>
        <v>0</v>
      </c>
      <c r="H945" s="117">
        <f t="shared" si="340"/>
        <v>0</v>
      </c>
      <c r="I945" s="117">
        <f t="shared" si="340"/>
        <v>0</v>
      </c>
      <c r="J945" s="117">
        <f t="shared" si="340"/>
        <v>0</v>
      </c>
      <c r="K945" s="117">
        <f t="shared" si="340"/>
        <v>0</v>
      </c>
      <c r="L945" s="117">
        <f t="shared" si="340"/>
        <v>0</v>
      </c>
      <c r="M945" s="117">
        <f t="shared" si="340"/>
        <v>0</v>
      </c>
      <c r="N945" s="117">
        <f t="shared" si="340"/>
        <v>0</v>
      </c>
      <c r="O945" s="117">
        <f t="shared" si="340"/>
        <v>21240709.32</v>
      </c>
      <c r="P945" s="125"/>
      <c r="Q945" s="125"/>
      <c r="R945" s="125"/>
      <c r="S945" s="125"/>
      <c r="T945" s="125"/>
      <c r="U945" s="125"/>
      <c r="V945" s="125"/>
      <c r="W945" s="125"/>
      <c r="X945" s="125"/>
      <c r="Y945" s="125"/>
      <c r="Z945" s="125"/>
      <c r="AA945" s="125"/>
      <c r="AB945" s="125"/>
      <c r="AC945" s="125"/>
      <c r="AD945" s="125"/>
      <c r="AE945" s="125"/>
      <c r="AF945" s="125"/>
      <c r="AG945" s="125"/>
      <c r="AH945" s="125"/>
      <c r="AI945" s="125"/>
      <c r="AJ945" s="125"/>
      <c r="AK945" s="125"/>
      <c r="AL945" s="125"/>
      <c r="AM945" s="125"/>
      <c r="AN945" s="125"/>
      <c r="AO945" s="125"/>
      <c r="AP945" s="125"/>
      <c r="AQ945" s="125"/>
      <c r="AR945" s="125"/>
      <c r="AS945" s="125"/>
      <c r="AT945" s="125"/>
      <c r="AU945" s="125"/>
      <c r="AV945" s="125"/>
      <c r="AW945" s="125"/>
      <c r="AX945" s="125"/>
      <c r="AY945" s="125"/>
      <c r="AZ945" s="125"/>
      <c r="BA945" s="125"/>
      <c r="BB945" s="125"/>
      <c r="BC945" s="125"/>
      <c r="BD945" s="125"/>
      <c r="BE945" s="125"/>
      <c r="BF945" s="125"/>
      <c r="BG945" s="125"/>
      <c r="BH945" s="125"/>
      <c r="BI945" s="125"/>
      <c r="BJ945" s="125"/>
      <c r="BK945" s="125"/>
      <c r="BL945" s="125"/>
      <c r="BM945" s="125"/>
      <c r="BN945" s="125"/>
      <c r="BO945" s="125"/>
      <c r="BP945" s="125"/>
      <c r="BQ945" s="125"/>
      <c r="BR945" s="125"/>
      <c r="BS945" s="125"/>
      <c r="BT945" s="125"/>
      <c r="BU945" s="125"/>
      <c r="BV945" s="125"/>
    </row>
    <row r="946" spans="1:74" s="189" customFormat="1" ht="25.5" x14ac:dyDescent="0.2">
      <c r="A946" s="205" t="s">
        <v>1577</v>
      </c>
      <c r="B946" s="206" t="s">
        <v>1578</v>
      </c>
      <c r="C946" s="118"/>
      <c r="D946" s="46">
        <v>1327426</v>
      </c>
      <c r="E946" s="118"/>
      <c r="F946" s="118"/>
      <c r="G946" s="118"/>
      <c r="H946" s="118"/>
      <c r="I946" s="118"/>
      <c r="J946" s="118"/>
      <c r="K946" s="118"/>
      <c r="L946" s="118"/>
      <c r="M946" s="118"/>
      <c r="N946" s="118"/>
      <c r="O946" s="131">
        <f t="shared" si="332"/>
        <v>1327426</v>
      </c>
      <c r="P946" s="188"/>
      <c r="Q946" s="188"/>
      <c r="R946" s="188"/>
      <c r="S946" s="188"/>
      <c r="T946" s="188"/>
      <c r="U946" s="188"/>
      <c r="V946" s="188"/>
      <c r="W946" s="188"/>
      <c r="X946" s="188"/>
      <c r="Y946" s="188"/>
      <c r="Z946" s="188"/>
      <c r="AA946" s="188"/>
      <c r="AB946" s="188"/>
      <c r="AC946" s="188"/>
      <c r="AD946" s="188"/>
      <c r="AE946" s="188"/>
      <c r="AF946" s="188"/>
      <c r="AG946" s="188"/>
      <c r="AH946" s="188"/>
      <c r="AI946" s="188"/>
      <c r="AJ946" s="188"/>
      <c r="AK946" s="188"/>
      <c r="AL946" s="188"/>
      <c r="AM946" s="188"/>
      <c r="AN946" s="188"/>
      <c r="AO946" s="188"/>
      <c r="AP946" s="188"/>
      <c r="AQ946" s="188"/>
      <c r="AR946" s="188"/>
      <c r="AS946" s="188"/>
      <c r="AT946" s="188"/>
      <c r="AU946" s="188"/>
      <c r="AV946" s="188"/>
      <c r="AW946" s="188"/>
      <c r="AX946" s="188"/>
      <c r="AY946" s="188"/>
      <c r="AZ946" s="188"/>
      <c r="BA946" s="188"/>
      <c r="BB946" s="188"/>
      <c r="BC946" s="188"/>
      <c r="BD946" s="188"/>
      <c r="BE946" s="188"/>
      <c r="BF946" s="188"/>
      <c r="BG946" s="188"/>
      <c r="BH946" s="188"/>
      <c r="BI946" s="188"/>
      <c r="BJ946" s="188"/>
      <c r="BK946" s="188"/>
      <c r="BL946" s="188"/>
      <c r="BM946" s="188"/>
      <c r="BN946" s="188"/>
      <c r="BO946" s="188"/>
      <c r="BP946" s="188"/>
      <c r="BQ946" s="188"/>
      <c r="BR946" s="188"/>
      <c r="BS946" s="188"/>
      <c r="BT946" s="188"/>
      <c r="BU946" s="188"/>
      <c r="BV946" s="188"/>
    </row>
    <row r="947" spans="1:74" s="189" customFormat="1" ht="25.5" x14ac:dyDescent="0.2">
      <c r="A947" s="205" t="s">
        <v>1577</v>
      </c>
      <c r="B947" s="206" t="s">
        <v>1578</v>
      </c>
      <c r="C947" s="118"/>
      <c r="D947" s="46"/>
      <c r="E947" s="118"/>
      <c r="F947" s="118">
        <v>6887667</v>
      </c>
      <c r="G947" s="118"/>
      <c r="H947" s="118"/>
      <c r="I947" s="118"/>
      <c r="J947" s="118"/>
      <c r="K947" s="118"/>
      <c r="L947" s="118"/>
      <c r="M947" s="118"/>
      <c r="N947" s="118"/>
      <c r="O947" s="131">
        <f t="shared" si="332"/>
        <v>6887667</v>
      </c>
      <c r="P947" s="188"/>
      <c r="Q947" s="188"/>
      <c r="R947" s="188"/>
      <c r="S947" s="188"/>
      <c r="T947" s="188"/>
      <c r="U947" s="188"/>
      <c r="V947" s="188"/>
      <c r="W947" s="188"/>
      <c r="X947" s="188"/>
      <c r="Y947" s="188"/>
      <c r="Z947" s="188"/>
      <c r="AA947" s="188"/>
      <c r="AB947" s="188"/>
      <c r="AC947" s="188"/>
      <c r="AD947" s="188"/>
      <c r="AE947" s="188"/>
      <c r="AF947" s="188"/>
      <c r="AG947" s="188"/>
      <c r="AH947" s="188"/>
      <c r="AI947" s="188"/>
      <c r="AJ947" s="188"/>
      <c r="AK947" s="188"/>
      <c r="AL947" s="188"/>
      <c r="AM947" s="188"/>
      <c r="AN947" s="188"/>
      <c r="AO947" s="188"/>
      <c r="AP947" s="188"/>
      <c r="AQ947" s="188"/>
      <c r="AR947" s="188"/>
      <c r="AS947" s="188"/>
      <c r="AT947" s="188"/>
      <c r="AU947" s="188"/>
      <c r="AV947" s="188"/>
      <c r="AW947" s="188"/>
      <c r="AX947" s="188"/>
      <c r="AY947" s="188"/>
      <c r="AZ947" s="188"/>
      <c r="BA947" s="188"/>
      <c r="BB947" s="188"/>
      <c r="BC947" s="188"/>
      <c r="BD947" s="188"/>
      <c r="BE947" s="188"/>
      <c r="BF947" s="188"/>
      <c r="BG947" s="188"/>
      <c r="BH947" s="188"/>
      <c r="BI947" s="188"/>
      <c r="BJ947" s="188"/>
      <c r="BK947" s="188"/>
      <c r="BL947" s="188"/>
      <c r="BM947" s="188"/>
      <c r="BN947" s="188"/>
      <c r="BO947" s="188"/>
      <c r="BP947" s="188"/>
      <c r="BQ947" s="188"/>
      <c r="BR947" s="188"/>
      <c r="BS947" s="188"/>
      <c r="BT947" s="188"/>
      <c r="BU947" s="188"/>
      <c r="BV947" s="188"/>
    </row>
    <row r="948" spans="1:74" s="189" customFormat="1" ht="25.5" customHeight="1" x14ac:dyDescent="0.2">
      <c r="A948" s="205" t="s">
        <v>1579</v>
      </c>
      <c r="B948" s="206" t="s">
        <v>1580</v>
      </c>
      <c r="C948" s="118"/>
      <c r="D948" s="46">
        <v>5420502.5499999998</v>
      </c>
      <c r="E948" s="118"/>
      <c r="F948" s="118"/>
      <c r="G948" s="118"/>
      <c r="H948" s="118"/>
      <c r="I948" s="118"/>
      <c r="J948" s="118"/>
      <c r="K948" s="118"/>
      <c r="L948" s="118"/>
      <c r="M948" s="118"/>
      <c r="N948" s="118"/>
      <c r="O948" s="131">
        <f t="shared" si="332"/>
        <v>5420502.5499999998</v>
      </c>
      <c r="P948" s="188"/>
      <c r="Q948" s="188"/>
      <c r="R948" s="188"/>
      <c r="S948" s="188"/>
      <c r="T948" s="188"/>
      <c r="U948" s="188"/>
      <c r="V948" s="188"/>
      <c r="W948" s="188"/>
      <c r="X948" s="188"/>
      <c r="Y948" s="188"/>
      <c r="Z948" s="188"/>
      <c r="AA948" s="188"/>
      <c r="AB948" s="188"/>
      <c r="AC948" s="188"/>
      <c r="AD948" s="188"/>
      <c r="AE948" s="188"/>
      <c r="AF948" s="188"/>
      <c r="AG948" s="188"/>
      <c r="AH948" s="188"/>
      <c r="AI948" s="188"/>
      <c r="AJ948" s="188"/>
      <c r="AK948" s="188"/>
      <c r="AL948" s="188"/>
      <c r="AM948" s="188"/>
      <c r="AN948" s="188"/>
      <c r="AO948" s="188"/>
      <c r="AP948" s="188"/>
      <c r="AQ948" s="188"/>
      <c r="AR948" s="188"/>
      <c r="AS948" s="188"/>
      <c r="AT948" s="188"/>
      <c r="AU948" s="188"/>
      <c r="AV948" s="188"/>
      <c r="AW948" s="188"/>
      <c r="AX948" s="188"/>
      <c r="AY948" s="188"/>
      <c r="AZ948" s="188"/>
      <c r="BA948" s="188"/>
      <c r="BB948" s="188"/>
      <c r="BC948" s="188"/>
      <c r="BD948" s="188"/>
      <c r="BE948" s="188"/>
      <c r="BF948" s="188"/>
      <c r="BG948" s="188"/>
      <c r="BH948" s="188"/>
      <c r="BI948" s="188"/>
      <c r="BJ948" s="188"/>
      <c r="BK948" s="188"/>
      <c r="BL948" s="188"/>
      <c r="BM948" s="188"/>
      <c r="BN948" s="188"/>
      <c r="BO948" s="188"/>
      <c r="BP948" s="188"/>
      <c r="BQ948" s="188"/>
      <c r="BR948" s="188"/>
      <c r="BS948" s="188"/>
      <c r="BT948" s="188"/>
      <c r="BU948" s="188"/>
      <c r="BV948" s="188"/>
    </row>
    <row r="949" spans="1:74" s="189" customFormat="1" ht="25.5" customHeight="1" x14ac:dyDescent="0.2">
      <c r="A949" s="205" t="s">
        <v>2186</v>
      </c>
      <c r="B949" s="206" t="s">
        <v>2187</v>
      </c>
      <c r="C949" s="118"/>
      <c r="D949" s="46"/>
      <c r="E949" s="118"/>
      <c r="F949" s="118">
        <v>98011.8</v>
      </c>
      <c r="G949" s="118"/>
      <c r="H949" s="118"/>
      <c r="I949" s="118"/>
      <c r="J949" s="118"/>
      <c r="K949" s="118"/>
      <c r="L949" s="118"/>
      <c r="M949" s="118"/>
      <c r="N949" s="118"/>
      <c r="O949" s="131">
        <f t="shared" si="332"/>
        <v>98011.8</v>
      </c>
      <c r="P949" s="188"/>
      <c r="Q949" s="188"/>
      <c r="R949" s="188"/>
      <c r="S949" s="188"/>
      <c r="T949" s="188"/>
      <c r="U949" s="188"/>
      <c r="V949" s="188"/>
      <c r="W949" s="188"/>
      <c r="X949" s="188"/>
      <c r="Y949" s="188"/>
      <c r="Z949" s="188"/>
      <c r="AA949" s="188"/>
      <c r="AB949" s="188"/>
      <c r="AC949" s="188"/>
      <c r="AD949" s="188"/>
      <c r="AE949" s="188"/>
      <c r="AF949" s="188"/>
      <c r="AG949" s="188"/>
      <c r="AH949" s="188"/>
      <c r="AI949" s="188"/>
      <c r="AJ949" s="188"/>
      <c r="AK949" s="188"/>
      <c r="AL949" s="188"/>
      <c r="AM949" s="188"/>
      <c r="AN949" s="188"/>
      <c r="AO949" s="188"/>
      <c r="AP949" s="188"/>
      <c r="AQ949" s="188"/>
      <c r="AR949" s="188"/>
      <c r="AS949" s="188"/>
      <c r="AT949" s="188"/>
      <c r="AU949" s="188"/>
      <c r="AV949" s="188"/>
      <c r="AW949" s="188"/>
      <c r="AX949" s="188"/>
      <c r="AY949" s="188"/>
      <c r="AZ949" s="188"/>
      <c r="BA949" s="188"/>
      <c r="BB949" s="188"/>
      <c r="BC949" s="188"/>
      <c r="BD949" s="188"/>
      <c r="BE949" s="188"/>
      <c r="BF949" s="188"/>
      <c r="BG949" s="188"/>
      <c r="BH949" s="188"/>
      <c r="BI949" s="188"/>
      <c r="BJ949" s="188"/>
      <c r="BK949" s="188"/>
      <c r="BL949" s="188"/>
      <c r="BM949" s="188"/>
      <c r="BN949" s="188"/>
      <c r="BO949" s="188"/>
      <c r="BP949" s="188"/>
      <c r="BQ949" s="188"/>
      <c r="BR949" s="188"/>
      <c r="BS949" s="188"/>
      <c r="BT949" s="188"/>
      <c r="BU949" s="188"/>
      <c r="BV949" s="188"/>
    </row>
    <row r="950" spans="1:74" s="189" customFormat="1" ht="25.5" customHeight="1" x14ac:dyDescent="0.2">
      <c r="A950" s="205" t="s">
        <v>2188</v>
      </c>
      <c r="B950" s="206" t="s">
        <v>2189</v>
      </c>
      <c r="C950" s="118"/>
      <c r="D950" s="46"/>
      <c r="E950" s="118"/>
      <c r="F950" s="118">
        <v>49069.9</v>
      </c>
      <c r="G950" s="118"/>
      <c r="H950" s="118"/>
      <c r="I950" s="118"/>
      <c r="J950" s="118"/>
      <c r="K950" s="118"/>
      <c r="L950" s="118"/>
      <c r="M950" s="118"/>
      <c r="N950" s="118"/>
      <c r="O950" s="131">
        <f t="shared" si="332"/>
        <v>49069.9</v>
      </c>
      <c r="P950" s="188"/>
      <c r="Q950" s="188"/>
      <c r="R950" s="188"/>
      <c r="S950" s="188"/>
      <c r="T950" s="188"/>
      <c r="U950" s="188"/>
      <c r="V950" s="188"/>
      <c r="W950" s="188"/>
      <c r="X950" s="188"/>
      <c r="Y950" s="188"/>
      <c r="Z950" s="188"/>
      <c r="AA950" s="188"/>
      <c r="AB950" s="188"/>
      <c r="AC950" s="188"/>
      <c r="AD950" s="188"/>
      <c r="AE950" s="188"/>
      <c r="AF950" s="188"/>
      <c r="AG950" s="188"/>
      <c r="AH950" s="188"/>
      <c r="AI950" s="188"/>
      <c r="AJ950" s="188"/>
      <c r="AK950" s="188"/>
      <c r="AL950" s="188"/>
      <c r="AM950" s="188"/>
      <c r="AN950" s="188"/>
      <c r="AO950" s="188"/>
      <c r="AP950" s="188"/>
      <c r="AQ950" s="188"/>
      <c r="AR950" s="188"/>
      <c r="AS950" s="188"/>
      <c r="AT950" s="188"/>
      <c r="AU950" s="188"/>
      <c r="AV950" s="188"/>
      <c r="AW950" s="188"/>
      <c r="AX950" s="188"/>
      <c r="AY950" s="188"/>
      <c r="AZ950" s="188"/>
      <c r="BA950" s="188"/>
      <c r="BB950" s="188"/>
      <c r="BC950" s="188"/>
      <c r="BD950" s="188"/>
      <c r="BE950" s="188"/>
      <c r="BF950" s="188"/>
      <c r="BG950" s="188"/>
      <c r="BH950" s="188"/>
      <c r="BI950" s="188"/>
      <c r="BJ950" s="188"/>
      <c r="BK950" s="188"/>
      <c r="BL950" s="188"/>
      <c r="BM950" s="188"/>
      <c r="BN950" s="188"/>
      <c r="BO950" s="188"/>
      <c r="BP950" s="188"/>
      <c r="BQ950" s="188"/>
      <c r="BR950" s="188"/>
      <c r="BS950" s="188"/>
      <c r="BT950" s="188"/>
      <c r="BU950" s="188"/>
      <c r="BV950" s="188"/>
    </row>
    <row r="951" spans="1:74" s="189" customFormat="1" ht="25.5" customHeight="1" x14ac:dyDescent="0.2">
      <c r="A951" s="205" t="s">
        <v>2190</v>
      </c>
      <c r="B951" s="206" t="s">
        <v>2191</v>
      </c>
      <c r="C951" s="118"/>
      <c r="D951" s="46"/>
      <c r="E951" s="118"/>
      <c r="F951" s="118">
        <v>6214.07</v>
      </c>
      <c r="G951" s="118"/>
      <c r="H951" s="118"/>
      <c r="I951" s="118"/>
      <c r="J951" s="118"/>
      <c r="K951" s="118"/>
      <c r="L951" s="118"/>
      <c r="M951" s="118"/>
      <c r="N951" s="118"/>
      <c r="O951" s="131">
        <f t="shared" si="332"/>
        <v>6214.07</v>
      </c>
      <c r="P951" s="188"/>
      <c r="Q951" s="188"/>
      <c r="R951" s="188"/>
      <c r="S951" s="188"/>
      <c r="T951" s="188"/>
      <c r="U951" s="188"/>
      <c r="V951" s="188"/>
      <c r="W951" s="188"/>
      <c r="X951" s="188"/>
      <c r="Y951" s="188"/>
      <c r="Z951" s="188"/>
      <c r="AA951" s="188"/>
      <c r="AB951" s="188"/>
      <c r="AC951" s="188"/>
      <c r="AD951" s="188"/>
      <c r="AE951" s="188"/>
      <c r="AF951" s="188"/>
      <c r="AG951" s="188"/>
      <c r="AH951" s="188"/>
      <c r="AI951" s="188"/>
      <c r="AJ951" s="188"/>
      <c r="AK951" s="188"/>
      <c r="AL951" s="188"/>
      <c r="AM951" s="188"/>
      <c r="AN951" s="188"/>
      <c r="AO951" s="188"/>
      <c r="AP951" s="188"/>
      <c r="AQ951" s="188"/>
      <c r="AR951" s="188"/>
      <c r="AS951" s="188"/>
      <c r="AT951" s="188"/>
      <c r="AU951" s="188"/>
      <c r="AV951" s="188"/>
      <c r="AW951" s="188"/>
      <c r="AX951" s="188"/>
      <c r="AY951" s="188"/>
      <c r="AZ951" s="188"/>
      <c r="BA951" s="188"/>
      <c r="BB951" s="188"/>
      <c r="BC951" s="188"/>
      <c r="BD951" s="188"/>
      <c r="BE951" s="188"/>
      <c r="BF951" s="188"/>
      <c r="BG951" s="188"/>
      <c r="BH951" s="188"/>
      <c r="BI951" s="188"/>
      <c r="BJ951" s="188"/>
      <c r="BK951" s="188"/>
      <c r="BL951" s="188"/>
      <c r="BM951" s="188"/>
      <c r="BN951" s="188"/>
      <c r="BO951" s="188"/>
      <c r="BP951" s="188"/>
      <c r="BQ951" s="188"/>
      <c r="BR951" s="188"/>
      <c r="BS951" s="188"/>
      <c r="BT951" s="188"/>
      <c r="BU951" s="188"/>
      <c r="BV951" s="188"/>
    </row>
    <row r="952" spans="1:74" s="189" customFormat="1" ht="25.5" customHeight="1" x14ac:dyDescent="0.2">
      <c r="A952" s="205" t="s">
        <v>2192</v>
      </c>
      <c r="B952" s="206" t="s">
        <v>2193</v>
      </c>
      <c r="C952" s="118"/>
      <c r="D952" s="46"/>
      <c r="E952" s="118"/>
      <c r="F952" s="118">
        <v>7451818</v>
      </c>
      <c r="G952" s="118"/>
      <c r="H952" s="118"/>
      <c r="I952" s="118"/>
      <c r="J952" s="118"/>
      <c r="K952" s="118"/>
      <c r="L952" s="118"/>
      <c r="M952" s="118"/>
      <c r="N952" s="118"/>
      <c r="O952" s="131">
        <f t="shared" si="332"/>
        <v>7451818</v>
      </c>
      <c r="P952" s="188"/>
      <c r="Q952" s="188"/>
      <c r="R952" s="188"/>
      <c r="S952" s="188"/>
      <c r="T952" s="188"/>
      <c r="U952" s="188"/>
      <c r="V952" s="188"/>
      <c r="W952" s="188"/>
      <c r="X952" s="188"/>
      <c r="Y952" s="188"/>
      <c r="Z952" s="188"/>
      <c r="AA952" s="188"/>
      <c r="AB952" s="188"/>
      <c r="AC952" s="188"/>
      <c r="AD952" s="188"/>
      <c r="AE952" s="188"/>
      <c r="AF952" s="188"/>
      <c r="AG952" s="188"/>
      <c r="AH952" s="188"/>
      <c r="AI952" s="188"/>
      <c r="AJ952" s="188"/>
      <c r="AK952" s="188"/>
      <c r="AL952" s="188"/>
      <c r="AM952" s="188"/>
      <c r="AN952" s="188"/>
      <c r="AO952" s="188"/>
      <c r="AP952" s="188"/>
      <c r="AQ952" s="188"/>
      <c r="AR952" s="188"/>
      <c r="AS952" s="188"/>
      <c r="AT952" s="188"/>
      <c r="AU952" s="188"/>
      <c r="AV952" s="188"/>
      <c r="AW952" s="188"/>
      <c r="AX952" s="188"/>
      <c r="AY952" s="188"/>
      <c r="AZ952" s="188"/>
      <c r="BA952" s="188"/>
      <c r="BB952" s="188"/>
      <c r="BC952" s="188"/>
      <c r="BD952" s="188"/>
      <c r="BE952" s="188"/>
      <c r="BF952" s="188"/>
      <c r="BG952" s="188"/>
      <c r="BH952" s="188"/>
      <c r="BI952" s="188"/>
      <c r="BJ952" s="188"/>
      <c r="BK952" s="188"/>
      <c r="BL952" s="188"/>
      <c r="BM952" s="188"/>
      <c r="BN952" s="188"/>
      <c r="BO952" s="188"/>
      <c r="BP952" s="188"/>
      <c r="BQ952" s="188"/>
      <c r="BR952" s="188"/>
      <c r="BS952" s="188"/>
      <c r="BT952" s="188"/>
      <c r="BU952" s="188"/>
      <c r="BV952" s="188"/>
    </row>
    <row r="953" spans="1:74" s="126" customFormat="1" x14ac:dyDescent="0.2">
      <c r="A953" s="207" t="s">
        <v>952</v>
      </c>
      <c r="B953" s="202" t="s">
        <v>1581</v>
      </c>
      <c r="C953" s="117">
        <f>SUM(C954:C956)</f>
        <v>0</v>
      </c>
      <c r="D953" s="117">
        <f t="shared" ref="D953:N953" si="341">SUM(D954:D956)</f>
        <v>54984340</v>
      </c>
      <c r="E953" s="117">
        <f t="shared" si="341"/>
        <v>0</v>
      </c>
      <c r="F953" s="117">
        <f>SUM(F954:F956)</f>
        <v>2318128248.0100002</v>
      </c>
      <c r="G953" s="117">
        <f t="shared" si="341"/>
        <v>0</v>
      </c>
      <c r="H953" s="117">
        <f t="shared" si="341"/>
        <v>0</v>
      </c>
      <c r="I953" s="117">
        <f t="shared" si="341"/>
        <v>0</v>
      </c>
      <c r="J953" s="117">
        <f t="shared" si="341"/>
        <v>0</v>
      </c>
      <c r="K953" s="117">
        <f t="shared" si="341"/>
        <v>0</v>
      </c>
      <c r="L953" s="117">
        <f t="shared" si="341"/>
        <v>0</v>
      </c>
      <c r="M953" s="117">
        <f t="shared" si="341"/>
        <v>0</v>
      </c>
      <c r="N953" s="117">
        <f t="shared" si="341"/>
        <v>0</v>
      </c>
      <c r="O953" s="131">
        <f t="shared" si="332"/>
        <v>2373112588.0100002</v>
      </c>
      <c r="P953" s="125"/>
      <c r="Q953" s="125"/>
      <c r="R953" s="125"/>
      <c r="S953" s="125"/>
      <c r="T953" s="125"/>
      <c r="U953" s="125"/>
      <c r="V953" s="125"/>
      <c r="W953" s="125"/>
      <c r="X953" s="125"/>
      <c r="Y953" s="125"/>
      <c r="Z953" s="125"/>
      <c r="AA953" s="125"/>
      <c r="AB953" s="125"/>
      <c r="AC953" s="125"/>
      <c r="AD953" s="125"/>
      <c r="AE953" s="125"/>
      <c r="AF953" s="125"/>
      <c r="AG953" s="125"/>
      <c r="AH953" s="125"/>
      <c r="AI953" s="125"/>
      <c r="AJ953" s="125"/>
      <c r="AK953" s="125"/>
      <c r="AL953" s="125"/>
      <c r="AM953" s="125"/>
      <c r="AN953" s="125"/>
      <c r="AO953" s="125"/>
      <c r="AP953" s="125"/>
      <c r="AQ953" s="125"/>
      <c r="AR953" s="125"/>
      <c r="AS953" s="125"/>
      <c r="AT953" s="125"/>
      <c r="AU953" s="125"/>
      <c r="AV953" s="125"/>
      <c r="AW953" s="125"/>
      <c r="AX953" s="125"/>
      <c r="AY953" s="125"/>
      <c r="AZ953" s="125"/>
      <c r="BA953" s="125"/>
      <c r="BB953" s="125"/>
      <c r="BC953" s="125"/>
      <c r="BD953" s="125"/>
      <c r="BE953" s="125"/>
      <c r="BF953" s="125"/>
      <c r="BG953" s="125"/>
      <c r="BH953" s="125"/>
      <c r="BI953" s="125"/>
      <c r="BJ953" s="125"/>
      <c r="BK953" s="125"/>
      <c r="BL953" s="125"/>
      <c r="BM953" s="125"/>
      <c r="BN953" s="125"/>
      <c r="BO953" s="125"/>
      <c r="BP953" s="125"/>
      <c r="BQ953" s="125"/>
      <c r="BR953" s="125"/>
      <c r="BS953" s="125"/>
      <c r="BT953" s="125"/>
      <c r="BU953" s="125"/>
      <c r="BV953" s="125"/>
    </row>
    <row r="954" spans="1:74" s="189" customFormat="1" ht="25.5" x14ac:dyDescent="0.2">
      <c r="A954" s="205" t="s">
        <v>953</v>
      </c>
      <c r="B954" s="206" t="s">
        <v>1582</v>
      </c>
      <c r="C954" s="118"/>
      <c r="D954" s="46">
        <v>54984340</v>
      </c>
      <c r="E954" s="118"/>
      <c r="F954" s="118"/>
      <c r="G954" s="118"/>
      <c r="H954" s="118"/>
      <c r="I954" s="118"/>
      <c r="J954" s="118"/>
      <c r="K954" s="118"/>
      <c r="L954" s="118"/>
      <c r="M954" s="118"/>
      <c r="N954" s="118"/>
      <c r="O954" s="131">
        <f t="shared" si="332"/>
        <v>54984340</v>
      </c>
      <c r="P954" s="188"/>
      <c r="Q954" s="188"/>
      <c r="R954" s="188"/>
      <c r="S954" s="188"/>
      <c r="T954" s="188"/>
      <c r="U954" s="188"/>
      <c r="V954" s="188"/>
      <c r="W954" s="188"/>
      <c r="X954" s="188"/>
      <c r="Y954" s="188"/>
      <c r="Z954" s="188"/>
      <c r="AA954" s="188"/>
      <c r="AB954" s="188"/>
      <c r="AC954" s="188"/>
      <c r="AD954" s="188"/>
      <c r="AE954" s="188"/>
      <c r="AF954" s="188"/>
      <c r="AG954" s="188"/>
      <c r="AH954" s="188"/>
      <c r="AI954" s="188"/>
      <c r="AJ954" s="188"/>
      <c r="AK954" s="188"/>
      <c r="AL954" s="188"/>
      <c r="AM954" s="188"/>
      <c r="AN954" s="188"/>
      <c r="AO954" s="188"/>
      <c r="AP954" s="188"/>
      <c r="AQ954" s="188"/>
      <c r="AR954" s="188"/>
      <c r="AS954" s="188"/>
      <c r="AT954" s="188"/>
      <c r="AU954" s="188"/>
      <c r="AV954" s="188"/>
      <c r="AW954" s="188"/>
      <c r="AX954" s="188"/>
      <c r="AY954" s="188"/>
      <c r="AZ954" s="188"/>
      <c r="BA954" s="188"/>
      <c r="BB954" s="188"/>
      <c r="BC954" s="188"/>
      <c r="BD954" s="188"/>
      <c r="BE954" s="188"/>
      <c r="BF954" s="188"/>
      <c r="BG954" s="188"/>
      <c r="BH954" s="188"/>
      <c r="BI954" s="188"/>
      <c r="BJ954" s="188"/>
      <c r="BK954" s="188"/>
      <c r="BL954" s="188"/>
      <c r="BM954" s="188"/>
      <c r="BN954" s="188"/>
      <c r="BO954" s="188"/>
      <c r="BP954" s="188"/>
      <c r="BQ954" s="188"/>
      <c r="BR954" s="188"/>
      <c r="BS954" s="188"/>
      <c r="BT954" s="188"/>
      <c r="BU954" s="188"/>
      <c r="BV954" s="188"/>
    </row>
    <row r="955" spans="1:74" s="189" customFormat="1" ht="25.5" x14ac:dyDescent="0.2">
      <c r="A955" s="205" t="s">
        <v>2194</v>
      </c>
      <c r="B955" s="206" t="s">
        <v>2195</v>
      </c>
      <c r="C955" s="118"/>
      <c r="D955" s="46"/>
      <c r="E955" s="118"/>
      <c r="F955" s="118">
        <v>602159926.00999999</v>
      </c>
      <c r="G955" s="118"/>
      <c r="H955" s="118"/>
      <c r="I955" s="118"/>
      <c r="J955" s="118"/>
      <c r="K955" s="118"/>
      <c r="L955" s="118"/>
      <c r="M955" s="118"/>
      <c r="N955" s="118"/>
      <c r="O955" s="131">
        <f t="shared" si="332"/>
        <v>602159926.00999999</v>
      </c>
      <c r="P955" s="188"/>
      <c r="Q955" s="188"/>
      <c r="R955" s="188"/>
      <c r="S955" s="188"/>
      <c r="T955" s="188"/>
      <c r="U955" s="188"/>
      <c r="V955" s="188"/>
      <c r="W955" s="188"/>
      <c r="X955" s="188"/>
      <c r="Y955" s="188"/>
      <c r="Z955" s="188"/>
      <c r="AA955" s="188"/>
      <c r="AB955" s="188"/>
      <c r="AC955" s="188"/>
      <c r="AD955" s="188"/>
      <c r="AE955" s="188"/>
      <c r="AF955" s="188"/>
      <c r="AG955" s="188"/>
      <c r="AH955" s="188"/>
      <c r="AI955" s="188"/>
      <c r="AJ955" s="188"/>
      <c r="AK955" s="188"/>
      <c r="AL955" s="188"/>
      <c r="AM955" s="188"/>
      <c r="AN955" s="188"/>
      <c r="AO955" s="188"/>
      <c r="AP955" s="188"/>
      <c r="AQ955" s="188"/>
      <c r="AR955" s="188"/>
      <c r="AS955" s="188"/>
      <c r="AT955" s="188"/>
      <c r="AU955" s="188"/>
      <c r="AV955" s="188"/>
      <c r="AW955" s="188"/>
      <c r="AX955" s="188"/>
      <c r="AY955" s="188"/>
      <c r="AZ955" s="188"/>
      <c r="BA955" s="188"/>
      <c r="BB955" s="188"/>
      <c r="BC955" s="188"/>
      <c r="BD955" s="188"/>
      <c r="BE955" s="188"/>
      <c r="BF955" s="188"/>
      <c r="BG955" s="188"/>
      <c r="BH955" s="188"/>
      <c r="BI955" s="188"/>
      <c r="BJ955" s="188"/>
      <c r="BK955" s="188"/>
      <c r="BL955" s="188"/>
      <c r="BM955" s="188"/>
      <c r="BN955" s="188"/>
      <c r="BO955" s="188"/>
      <c r="BP955" s="188"/>
      <c r="BQ955" s="188"/>
      <c r="BR955" s="188"/>
      <c r="BS955" s="188"/>
      <c r="BT955" s="188"/>
      <c r="BU955" s="188"/>
      <c r="BV955" s="188"/>
    </row>
    <row r="956" spans="1:74" s="189" customFormat="1" ht="25.5" x14ac:dyDescent="0.2">
      <c r="A956" s="205" t="s">
        <v>2196</v>
      </c>
      <c r="B956" s="206" t="s">
        <v>2197</v>
      </c>
      <c r="C956" s="118"/>
      <c r="D956" s="46"/>
      <c r="E956" s="118"/>
      <c r="F956" s="118">
        <v>1715968322</v>
      </c>
      <c r="G956" s="118"/>
      <c r="H956" s="118"/>
      <c r="I956" s="118"/>
      <c r="J956" s="118"/>
      <c r="K956" s="118"/>
      <c r="L956" s="118"/>
      <c r="M956" s="118"/>
      <c r="N956" s="118"/>
      <c r="O956" s="131">
        <f t="shared" si="332"/>
        <v>1715968322</v>
      </c>
      <c r="P956" s="188"/>
      <c r="Q956" s="188"/>
      <c r="R956" s="188"/>
      <c r="S956" s="188"/>
      <c r="T956" s="188"/>
      <c r="U956" s="188"/>
      <c r="V956" s="188"/>
      <c r="W956" s="188"/>
      <c r="X956" s="188"/>
      <c r="Y956" s="188"/>
      <c r="Z956" s="188"/>
      <c r="AA956" s="188"/>
      <c r="AB956" s="188"/>
      <c r="AC956" s="188"/>
      <c r="AD956" s="188"/>
      <c r="AE956" s="188"/>
      <c r="AF956" s="188"/>
      <c r="AG956" s="188"/>
      <c r="AH956" s="188"/>
      <c r="AI956" s="188"/>
      <c r="AJ956" s="188"/>
      <c r="AK956" s="188"/>
      <c r="AL956" s="188"/>
      <c r="AM956" s="188"/>
      <c r="AN956" s="188"/>
      <c r="AO956" s="188"/>
      <c r="AP956" s="188"/>
      <c r="AQ956" s="188"/>
      <c r="AR956" s="188"/>
      <c r="AS956" s="188"/>
      <c r="AT956" s="188"/>
      <c r="AU956" s="188"/>
      <c r="AV956" s="188"/>
      <c r="AW956" s="188"/>
      <c r="AX956" s="188"/>
      <c r="AY956" s="188"/>
      <c r="AZ956" s="188"/>
      <c r="BA956" s="188"/>
      <c r="BB956" s="188"/>
      <c r="BC956" s="188"/>
      <c r="BD956" s="188"/>
      <c r="BE956" s="188"/>
      <c r="BF956" s="188"/>
      <c r="BG956" s="188"/>
      <c r="BH956" s="188"/>
      <c r="BI956" s="188"/>
      <c r="BJ956" s="188"/>
      <c r="BK956" s="188"/>
      <c r="BL956" s="188"/>
      <c r="BM956" s="188"/>
      <c r="BN956" s="188"/>
      <c r="BO956" s="188"/>
      <c r="BP956" s="188"/>
      <c r="BQ956" s="188"/>
      <c r="BR956" s="188"/>
      <c r="BS956" s="188"/>
      <c r="BT956" s="188"/>
      <c r="BU956" s="188"/>
      <c r="BV956" s="188"/>
    </row>
    <row r="957" spans="1:74" s="126" customFormat="1" ht="25.5" x14ac:dyDescent="0.2">
      <c r="A957" s="207" t="s">
        <v>954</v>
      </c>
      <c r="B957" s="202" t="s">
        <v>1583</v>
      </c>
      <c r="C957" s="117">
        <f>SUM(C958:C959)</f>
        <v>0</v>
      </c>
      <c r="D957" s="117">
        <f t="shared" ref="D957:N957" si="342">SUM(D958:D959)</f>
        <v>21832075</v>
      </c>
      <c r="E957" s="117">
        <f t="shared" si="342"/>
        <v>0</v>
      </c>
      <c r="F957" s="117">
        <f t="shared" si="342"/>
        <v>2600</v>
      </c>
      <c r="G957" s="117">
        <f t="shared" si="342"/>
        <v>0</v>
      </c>
      <c r="H957" s="117">
        <f t="shared" si="342"/>
        <v>0</v>
      </c>
      <c r="I957" s="117">
        <f t="shared" si="342"/>
        <v>0</v>
      </c>
      <c r="J957" s="117">
        <f t="shared" si="342"/>
        <v>0</v>
      </c>
      <c r="K957" s="117">
        <f t="shared" si="342"/>
        <v>0</v>
      </c>
      <c r="L957" s="117">
        <f t="shared" si="342"/>
        <v>0</v>
      </c>
      <c r="M957" s="117">
        <f t="shared" si="342"/>
        <v>0</v>
      </c>
      <c r="N957" s="117">
        <f t="shared" si="342"/>
        <v>0</v>
      </c>
      <c r="O957" s="131">
        <f t="shared" si="332"/>
        <v>21834675</v>
      </c>
      <c r="P957" s="125"/>
      <c r="Q957" s="125"/>
      <c r="R957" s="125"/>
      <c r="S957" s="125"/>
      <c r="T957" s="125"/>
      <c r="U957" s="125"/>
      <c r="V957" s="125"/>
      <c r="W957" s="125"/>
      <c r="X957" s="125"/>
      <c r="Y957" s="125"/>
      <c r="Z957" s="125"/>
      <c r="AA957" s="125"/>
      <c r="AB957" s="125"/>
      <c r="AC957" s="125"/>
      <c r="AD957" s="125"/>
      <c r="AE957" s="125"/>
      <c r="AF957" s="125"/>
      <c r="AG957" s="125"/>
      <c r="AH957" s="125"/>
      <c r="AI957" s="125"/>
      <c r="AJ957" s="125"/>
      <c r="AK957" s="125"/>
      <c r="AL957" s="125"/>
      <c r="AM957" s="125"/>
      <c r="AN957" s="125"/>
      <c r="AO957" s="125"/>
      <c r="AP957" s="125"/>
      <c r="AQ957" s="125"/>
      <c r="AR957" s="125"/>
      <c r="AS957" s="125"/>
      <c r="AT957" s="125"/>
      <c r="AU957" s="125"/>
      <c r="AV957" s="125"/>
      <c r="AW957" s="125"/>
      <c r="AX957" s="125"/>
      <c r="AY957" s="125"/>
      <c r="AZ957" s="125"/>
      <c r="BA957" s="125"/>
      <c r="BB957" s="125"/>
      <c r="BC957" s="125"/>
      <c r="BD957" s="125"/>
      <c r="BE957" s="125"/>
      <c r="BF957" s="125"/>
      <c r="BG957" s="125"/>
      <c r="BH957" s="125"/>
      <c r="BI957" s="125"/>
      <c r="BJ957" s="125"/>
      <c r="BK957" s="125"/>
      <c r="BL957" s="125"/>
      <c r="BM957" s="125"/>
      <c r="BN957" s="125"/>
      <c r="BO957" s="125"/>
      <c r="BP957" s="125"/>
      <c r="BQ957" s="125"/>
      <c r="BR957" s="125"/>
      <c r="BS957" s="125"/>
      <c r="BT957" s="125"/>
      <c r="BU957" s="125"/>
      <c r="BV957" s="125"/>
    </row>
    <row r="958" spans="1:74" s="189" customFormat="1" ht="25.5" x14ac:dyDescent="0.2">
      <c r="A958" s="205" t="s">
        <v>955</v>
      </c>
      <c r="B958" s="206" t="s">
        <v>1584</v>
      </c>
      <c r="C958" s="118"/>
      <c r="D958" s="118">
        <v>21832075</v>
      </c>
      <c r="E958" s="118"/>
      <c r="F958" s="118"/>
      <c r="G958" s="118"/>
      <c r="H958" s="118"/>
      <c r="I958" s="118"/>
      <c r="J958" s="118"/>
      <c r="K958" s="118"/>
      <c r="L958" s="118"/>
      <c r="M958" s="118"/>
      <c r="N958" s="118"/>
      <c r="O958" s="131">
        <f t="shared" si="332"/>
        <v>21832075</v>
      </c>
      <c r="P958" s="188"/>
      <c r="Q958" s="188"/>
      <c r="R958" s="188"/>
      <c r="S958" s="188"/>
      <c r="T958" s="188"/>
      <c r="U958" s="188"/>
      <c r="V958" s="188"/>
      <c r="W958" s="188"/>
      <c r="X958" s="188"/>
      <c r="Y958" s="188"/>
      <c r="Z958" s="188"/>
      <c r="AA958" s="188"/>
      <c r="AB958" s="188"/>
      <c r="AC958" s="188"/>
      <c r="AD958" s="188"/>
      <c r="AE958" s="188"/>
      <c r="AF958" s="188"/>
      <c r="AG958" s="188"/>
      <c r="AH958" s="188"/>
      <c r="AI958" s="188"/>
      <c r="AJ958" s="188"/>
      <c r="AK958" s="188"/>
      <c r="AL958" s="188"/>
      <c r="AM958" s="188"/>
      <c r="AN958" s="188"/>
      <c r="AO958" s="188"/>
      <c r="AP958" s="188"/>
      <c r="AQ958" s="188"/>
      <c r="AR958" s="188"/>
      <c r="AS958" s="188"/>
      <c r="AT958" s="188"/>
      <c r="AU958" s="188"/>
      <c r="AV958" s="188"/>
      <c r="AW958" s="188"/>
      <c r="AX958" s="188"/>
      <c r="AY958" s="188"/>
      <c r="AZ958" s="188"/>
      <c r="BA958" s="188"/>
      <c r="BB958" s="188"/>
      <c r="BC958" s="188"/>
      <c r="BD958" s="188"/>
      <c r="BE958" s="188"/>
      <c r="BF958" s="188"/>
      <c r="BG958" s="188"/>
      <c r="BH958" s="188"/>
      <c r="BI958" s="188"/>
      <c r="BJ958" s="188"/>
      <c r="BK958" s="188"/>
      <c r="BL958" s="188"/>
      <c r="BM958" s="188"/>
      <c r="BN958" s="188"/>
      <c r="BO958" s="188"/>
      <c r="BP958" s="188"/>
      <c r="BQ958" s="188"/>
      <c r="BR958" s="188"/>
      <c r="BS958" s="188"/>
      <c r="BT958" s="188"/>
      <c r="BU958" s="188"/>
      <c r="BV958" s="188"/>
    </row>
    <row r="959" spans="1:74" s="189" customFormat="1" ht="25.5" x14ac:dyDescent="0.2">
      <c r="A959" s="205" t="s">
        <v>955</v>
      </c>
      <c r="B959" s="206" t="s">
        <v>1584</v>
      </c>
      <c r="C959" s="118"/>
      <c r="D959" s="118"/>
      <c r="E959" s="118"/>
      <c r="F959" s="118">
        <v>2600</v>
      </c>
      <c r="G959" s="118"/>
      <c r="H959" s="118"/>
      <c r="I959" s="118"/>
      <c r="J959" s="118"/>
      <c r="K959" s="118"/>
      <c r="L959" s="118"/>
      <c r="M959" s="118"/>
      <c r="N959" s="118"/>
      <c r="O959" s="131">
        <f t="shared" si="332"/>
        <v>2600</v>
      </c>
      <c r="P959" s="188"/>
      <c r="Q959" s="188"/>
      <c r="R959" s="188"/>
      <c r="S959" s="188"/>
      <c r="T959" s="188"/>
      <c r="U959" s="188"/>
      <c r="V959" s="188"/>
      <c r="W959" s="188"/>
      <c r="X959" s="188"/>
      <c r="Y959" s="188"/>
      <c r="Z959" s="188"/>
      <c r="AA959" s="188"/>
      <c r="AB959" s="188"/>
      <c r="AC959" s="188"/>
      <c r="AD959" s="188"/>
      <c r="AE959" s="188"/>
      <c r="AF959" s="188"/>
      <c r="AG959" s="188"/>
      <c r="AH959" s="188"/>
      <c r="AI959" s="188"/>
      <c r="AJ959" s="188"/>
      <c r="AK959" s="188"/>
      <c r="AL959" s="188"/>
      <c r="AM959" s="188"/>
      <c r="AN959" s="188"/>
      <c r="AO959" s="188"/>
      <c r="AP959" s="188"/>
      <c r="AQ959" s="188"/>
      <c r="AR959" s="188"/>
      <c r="AS959" s="188"/>
      <c r="AT959" s="188"/>
      <c r="AU959" s="188"/>
      <c r="AV959" s="188"/>
      <c r="AW959" s="188"/>
      <c r="AX959" s="188"/>
      <c r="AY959" s="188"/>
      <c r="AZ959" s="188"/>
      <c r="BA959" s="188"/>
      <c r="BB959" s="188"/>
      <c r="BC959" s="188"/>
      <c r="BD959" s="188"/>
      <c r="BE959" s="188"/>
      <c r="BF959" s="188"/>
      <c r="BG959" s="188"/>
      <c r="BH959" s="188"/>
      <c r="BI959" s="188"/>
      <c r="BJ959" s="188"/>
      <c r="BK959" s="188"/>
      <c r="BL959" s="188"/>
      <c r="BM959" s="188"/>
      <c r="BN959" s="188"/>
      <c r="BO959" s="188"/>
      <c r="BP959" s="188"/>
      <c r="BQ959" s="188"/>
      <c r="BR959" s="188"/>
      <c r="BS959" s="188"/>
      <c r="BT959" s="188"/>
      <c r="BU959" s="188"/>
      <c r="BV959" s="188"/>
    </row>
    <row r="960" spans="1:74" s="126" customFormat="1" x14ac:dyDescent="0.2">
      <c r="A960" s="207" t="s">
        <v>2198</v>
      </c>
      <c r="B960" s="202" t="s">
        <v>2199</v>
      </c>
      <c r="C960" s="117">
        <f>+C961</f>
        <v>0</v>
      </c>
      <c r="D960" s="117">
        <f t="shared" ref="D960:N960" si="343">+D961</f>
        <v>0</v>
      </c>
      <c r="E960" s="117">
        <f t="shared" si="343"/>
        <v>0</v>
      </c>
      <c r="F960" s="117">
        <f t="shared" si="343"/>
        <v>240138376.41999999</v>
      </c>
      <c r="G960" s="117">
        <f t="shared" si="343"/>
        <v>0</v>
      </c>
      <c r="H960" s="117">
        <f t="shared" si="343"/>
        <v>0</v>
      </c>
      <c r="I960" s="117">
        <f t="shared" si="343"/>
        <v>0</v>
      </c>
      <c r="J960" s="117">
        <f t="shared" si="343"/>
        <v>0</v>
      </c>
      <c r="K960" s="117">
        <f t="shared" si="343"/>
        <v>0</v>
      </c>
      <c r="L960" s="117">
        <f t="shared" si="343"/>
        <v>0</v>
      </c>
      <c r="M960" s="117">
        <f t="shared" si="343"/>
        <v>0</v>
      </c>
      <c r="N960" s="117">
        <f t="shared" si="343"/>
        <v>0</v>
      </c>
      <c r="O960" s="131">
        <f t="shared" si="332"/>
        <v>240138376.41999999</v>
      </c>
      <c r="P960" s="125"/>
      <c r="Q960" s="125"/>
      <c r="R960" s="125"/>
      <c r="S960" s="125"/>
      <c r="T960" s="125"/>
      <c r="U960" s="125"/>
      <c r="V960" s="125"/>
      <c r="W960" s="125"/>
      <c r="X960" s="125"/>
      <c r="Y960" s="125"/>
      <c r="Z960" s="125"/>
      <c r="AA960" s="125"/>
      <c r="AB960" s="125"/>
      <c r="AC960" s="125"/>
      <c r="AD960" s="125"/>
      <c r="AE960" s="125"/>
      <c r="AF960" s="125"/>
      <c r="AG960" s="125"/>
      <c r="AH960" s="125"/>
      <c r="AI960" s="125"/>
      <c r="AJ960" s="125"/>
      <c r="AK960" s="125"/>
      <c r="AL960" s="125"/>
      <c r="AM960" s="125"/>
      <c r="AN960" s="125"/>
      <c r="AO960" s="125"/>
      <c r="AP960" s="125"/>
      <c r="AQ960" s="125"/>
      <c r="AR960" s="125"/>
      <c r="AS960" s="125"/>
      <c r="AT960" s="125"/>
      <c r="AU960" s="125"/>
      <c r="AV960" s="125"/>
      <c r="AW960" s="125"/>
      <c r="AX960" s="125"/>
      <c r="AY960" s="125"/>
      <c r="AZ960" s="125"/>
      <c r="BA960" s="125"/>
      <c r="BB960" s="125"/>
      <c r="BC960" s="125"/>
      <c r="BD960" s="125"/>
      <c r="BE960" s="125"/>
      <c r="BF960" s="125"/>
      <c r="BG960" s="125"/>
      <c r="BH960" s="125"/>
      <c r="BI960" s="125"/>
      <c r="BJ960" s="125"/>
      <c r="BK960" s="125"/>
      <c r="BL960" s="125"/>
      <c r="BM960" s="125"/>
      <c r="BN960" s="125"/>
      <c r="BO960" s="125"/>
      <c r="BP960" s="125"/>
      <c r="BQ960" s="125"/>
      <c r="BR960" s="125"/>
      <c r="BS960" s="125"/>
      <c r="BT960" s="125"/>
      <c r="BU960" s="125"/>
      <c r="BV960" s="125"/>
    </row>
    <row r="961" spans="1:74" s="189" customFormat="1" x14ac:dyDescent="0.2">
      <c r="A961" s="205" t="s">
        <v>2200</v>
      </c>
      <c r="B961" s="206" t="s">
        <v>2201</v>
      </c>
      <c r="C961" s="118"/>
      <c r="D961" s="118"/>
      <c r="E961" s="118"/>
      <c r="F961" s="118">
        <v>240138376.41999999</v>
      </c>
      <c r="G961" s="118"/>
      <c r="H961" s="118"/>
      <c r="I961" s="118"/>
      <c r="J961" s="118"/>
      <c r="K961" s="118"/>
      <c r="L961" s="118"/>
      <c r="M961" s="118"/>
      <c r="N961" s="118"/>
      <c r="O961" s="131">
        <f t="shared" si="332"/>
        <v>240138376.41999999</v>
      </c>
      <c r="P961" s="188"/>
      <c r="Q961" s="188"/>
      <c r="R961" s="188"/>
      <c r="S961" s="188"/>
      <c r="T961" s="188"/>
      <c r="U961" s="188"/>
      <c r="V961" s="188"/>
      <c r="W961" s="188"/>
      <c r="X961" s="188"/>
      <c r="Y961" s="188"/>
      <c r="Z961" s="188"/>
      <c r="AA961" s="188"/>
      <c r="AB961" s="188"/>
      <c r="AC961" s="188"/>
      <c r="AD961" s="188"/>
      <c r="AE961" s="188"/>
      <c r="AF961" s="188"/>
      <c r="AG961" s="188"/>
      <c r="AH961" s="188"/>
      <c r="AI961" s="188"/>
      <c r="AJ961" s="188"/>
      <c r="AK961" s="188"/>
      <c r="AL961" s="188"/>
      <c r="AM961" s="188"/>
      <c r="AN961" s="188"/>
      <c r="AO961" s="188"/>
      <c r="AP961" s="188"/>
      <c r="AQ961" s="188"/>
      <c r="AR961" s="188"/>
      <c r="AS961" s="188"/>
      <c r="AT961" s="188"/>
      <c r="AU961" s="188"/>
      <c r="AV961" s="188"/>
      <c r="AW961" s="188"/>
      <c r="AX961" s="188"/>
      <c r="AY961" s="188"/>
      <c r="AZ961" s="188"/>
      <c r="BA961" s="188"/>
      <c r="BB961" s="188"/>
      <c r="BC961" s="188"/>
      <c r="BD961" s="188"/>
      <c r="BE961" s="188"/>
      <c r="BF961" s="188"/>
      <c r="BG961" s="188"/>
      <c r="BH961" s="188"/>
      <c r="BI961" s="188"/>
      <c r="BJ961" s="188"/>
      <c r="BK961" s="188"/>
      <c r="BL961" s="188"/>
      <c r="BM961" s="188"/>
      <c r="BN961" s="188"/>
      <c r="BO961" s="188"/>
      <c r="BP961" s="188"/>
      <c r="BQ961" s="188"/>
      <c r="BR961" s="188"/>
      <c r="BS961" s="188"/>
      <c r="BT961" s="188"/>
      <c r="BU961" s="188"/>
      <c r="BV961" s="188"/>
    </row>
    <row r="962" spans="1:74" s="126" customFormat="1" x14ac:dyDescent="0.2">
      <c r="A962" s="207" t="s">
        <v>956</v>
      </c>
      <c r="B962" s="202" t="s">
        <v>957</v>
      </c>
      <c r="C962" s="117">
        <f>+C963+C975+C981+C986+C990+C993+C997+C1003</f>
        <v>0</v>
      </c>
      <c r="D962" s="117">
        <f t="shared" ref="D962:N962" si="344">+D963+D975+D981+D986+D990+D993+D997+D1003</f>
        <v>15390814911.1</v>
      </c>
      <c r="E962" s="117">
        <f t="shared" si="344"/>
        <v>0</v>
      </c>
      <c r="F962" s="117">
        <f t="shared" si="344"/>
        <v>45843635977.150002</v>
      </c>
      <c r="G962" s="117">
        <f t="shared" si="344"/>
        <v>0</v>
      </c>
      <c r="H962" s="117">
        <f t="shared" si="344"/>
        <v>0</v>
      </c>
      <c r="I962" s="117">
        <f t="shared" si="344"/>
        <v>449221744.60000002</v>
      </c>
      <c r="J962" s="117">
        <f t="shared" si="344"/>
        <v>0</v>
      </c>
      <c r="K962" s="117">
        <f t="shared" si="344"/>
        <v>0</v>
      </c>
      <c r="L962" s="117">
        <f t="shared" si="344"/>
        <v>0</v>
      </c>
      <c r="M962" s="117">
        <f t="shared" si="344"/>
        <v>0</v>
      </c>
      <c r="N962" s="117">
        <f t="shared" si="344"/>
        <v>0</v>
      </c>
      <c r="O962" s="131">
        <f t="shared" si="332"/>
        <v>61683672632.849998</v>
      </c>
      <c r="P962" s="125"/>
      <c r="Q962" s="125"/>
      <c r="R962" s="125"/>
      <c r="S962" s="125"/>
      <c r="T962" s="125"/>
      <c r="U962" s="125"/>
      <c r="V962" s="125"/>
      <c r="W962" s="125"/>
      <c r="X962" s="125"/>
      <c r="Y962" s="125"/>
      <c r="Z962" s="125"/>
      <c r="AA962" s="125"/>
      <c r="AB962" s="125"/>
      <c r="AC962" s="125"/>
      <c r="AD962" s="125"/>
      <c r="AE962" s="125"/>
      <c r="AF962" s="125"/>
      <c r="AG962" s="125"/>
      <c r="AH962" s="125"/>
      <c r="AI962" s="125"/>
      <c r="AJ962" s="125"/>
      <c r="AK962" s="125"/>
      <c r="AL962" s="125"/>
      <c r="AM962" s="125"/>
      <c r="AN962" s="125"/>
      <c r="AO962" s="125"/>
      <c r="AP962" s="125"/>
      <c r="AQ962" s="125"/>
      <c r="AR962" s="125"/>
      <c r="AS962" s="125"/>
      <c r="AT962" s="125"/>
      <c r="AU962" s="125"/>
      <c r="AV962" s="125"/>
      <c r="AW962" s="125"/>
      <c r="AX962" s="125"/>
      <c r="AY962" s="125"/>
      <c r="AZ962" s="125"/>
      <c r="BA962" s="125"/>
      <c r="BB962" s="125"/>
      <c r="BC962" s="125"/>
      <c r="BD962" s="125"/>
      <c r="BE962" s="125"/>
      <c r="BF962" s="125"/>
      <c r="BG962" s="125"/>
      <c r="BH962" s="125"/>
      <c r="BI962" s="125"/>
      <c r="BJ962" s="125"/>
      <c r="BK962" s="125"/>
      <c r="BL962" s="125"/>
      <c r="BM962" s="125"/>
      <c r="BN962" s="125"/>
      <c r="BO962" s="125"/>
      <c r="BP962" s="125"/>
      <c r="BQ962" s="125"/>
      <c r="BR962" s="125"/>
      <c r="BS962" s="125"/>
      <c r="BT962" s="125"/>
      <c r="BU962" s="125"/>
      <c r="BV962" s="125"/>
    </row>
    <row r="963" spans="1:74" s="126" customFormat="1" x14ac:dyDescent="0.2">
      <c r="A963" s="124" t="s">
        <v>958</v>
      </c>
      <c r="B963" s="130" t="s">
        <v>1585</v>
      </c>
      <c r="C963" s="117">
        <f>SUM(C964:C974)</f>
        <v>0</v>
      </c>
      <c r="D963" s="117">
        <f t="shared" ref="D963:N963" si="345">SUM(D964:D974)</f>
        <v>8492266600.4399996</v>
      </c>
      <c r="E963" s="117">
        <f t="shared" si="345"/>
        <v>0</v>
      </c>
      <c r="F963" s="117">
        <f t="shared" si="345"/>
        <v>5018728085.6000004</v>
      </c>
      <c r="G963" s="117">
        <f t="shared" si="345"/>
        <v>0</v>
      </c>
      <c r="H963" s="117">
        <f t="shared" si="345"/>
        <v>0</v>
      </c>
      <c r="I963" s="117">
        <f t="shared" si="345"/>
        <v>107387235.72</v>
      </c>
      <c r="J963" s="117">
        <f t="shared" si="345"/>
        <v>0</v>
      </c>
      <c r="K963" s="117">
        <f t="shared" si="345"/>
        <v>0</v>
      </c>
      <c r="L963" s="117">
        <f t="shared" si="345"/>
        <v>0</v>
      </c>
      <c r="M963" s="117">
        <f t="shared" si="345"/>
        <v>0</v>
      </c>
      <c r="N963" s="117">
        <f t="shared" si="345"/>
        <v>0</v>
      </c>
      <c r="O963" s="131">
        <f t="shared" si="332"/>
        <v>13618381921.76</v>
      </c>
      <c r="P963" s="125"/>
      <c r="Q963" s="125"/>
      <c r="R963" s="125"/>
      <c r="S963" s="125"/>
      <c r="T963" s="125"/>
      <c r="U963" s="125"/>
      <c r="V963" s="125"/>
      <c r="W963" s="125"/>
      <c r="X963" s="125"/>
      <c r="Y963" s="125"/>
      <c r="Z963" s="125"/>
      <c r="AA963" s="125"/>
      <c r="AB963" s="125"/>
      <c r="AC963" s="125"/>
      <c r="AD963" s="125"/>
      <c r="AE963" s="125"/>
      <c r="AF963" s="125"/>
      <c r="AG963" s="125"/>
      <c r="AH963" s="125"/>
      <c r="AI963" s="125"/>
      <c r="AJ963" s="125"/>
      <c r="AK963" s="125"/>
      <c r="AL963" s="125"/>
      <c r="AM963" s="125"/>
      <c r="AN963" s="125"/>
      <c r="AO963" s="125"/>
      <c r="AP963" s="125"/>
      <c r="AQ963" s="125"/>
      <c r="AR963" s="125"/>
      <c r="AS963" s="125"/>
      <c r="AT963" s="125"/>
      <c r="AU963" s="125"/>
      <c r="AV963" s="125"/>
      <c r="AW963" s="125"/>
      <c r="AX963" s="125"/>
      <c r="AY963" s="125"/>
      <c r="AZ963" s="125"/>
      <c r="BA963" s="125"/>
      <c r="BB963" s="125"/>
      <c r="BC963" s="125"/>
      <c r="BD963" s="125"/>
      <c r="BE963" s="125"/>
      <c r="BF963" s="125"/>
      <c r="BG963" s="125"/>
      <c r="BH963" s="125"/>
      <c r="BI963" s="125"/>
      <c r="BJ963" s="125"/>
      <c r="BK963" s="125"/>
      <c r="BL963" s="125"/>
      <c r="BM963" s="125"/>
      <c r="BN963" s="125"/>
      <c r="BO963" s="125"/>
      <c r="BP963" s="125"/>
      <c r="BQ963" s="125"/>
      <c r="BR963" s="125"/>
      <c r="BS963" s="125"/>
      <c r="BT963" s="125"/>
      <c r="BU963" s="125"/>
      <c r="BV963" s="125"/>
    </row>
    <row r="964" spans="1:74" s="189" customFormat="1" ht="25.5" x14ac:dyDescent="0.2">
      <c r="A964" s="205" t="s">
        <v>959</v>
      </c>
      <c r="B964" s="206" t="s">
        <v>960</v>
      </c>
      <c r="C964" s="118"/>
      <c r="D964" s="46">
        <v>1810869263.4100001</v>
      </c>
      <c r="E964" s="118"/>
      <c r="F964" s="118"/>
      <c r="G964" s="118"/>
      <c r="H964" s="118"/>
      <c r="I964" s="118"/>
      <c r="J964" s="118"/>
      <c r="K964" s="118"/>
      <c r="L964" s="118"/>
      <c r="M964" s="118"/>
      <c r="N964" s="118"/>
      <c r="O964" s="131">
        <f t="shared" si="332"/>
        <v>1810869263.4100001</v>
      </c>
      <c r="P964" s="188"/>
      <c r="Q964" s="188"/>
      <c r="R964" s="188"/>
      <c r="S964" s="188"/>
      <c r="T964" s="188"/>
      <c r="U964" s="188"/>
      <c r="V964" s="188"/>
      <c r="W964" s="188"/>
      <c r="X964" s="188"/>
      <c r="Y964" s="188"/>
      <c r="Z964" s="188"/>
      <c r="AA964" s="188"/>
      <c r="AB964" s="188"/>
      <c r="AC964" s="188"/>
      <c r="AD964" s="188"/>
      <c r="AE964" s="188"/>
      <c r="AF964" s="188"/>
      <c r="AG964" s="188"/>
      <c r="AH964" s="188"/>
      <c r="AI964" s="188"/>
      <c r="AJ964" s="188"/>
      <c r="AK964" s="188"/>
      <c r="AL964" s="188"/>
      <c r="AM964" s="188"/>
      <c r="AN964" s="188"/>
      <c r="AO964" s="188"/>
      <c r="AP964" s="188"/>
      <c r="AQ964" s="188"/>
      <c r="AR964" s="188"/>
      <c r="AS964" s="188"/>
      <c r="AT964" s="188"/>
      <c r="AU964" s="188"/>
      <c r="AV964" s="188"/>
      <c r="AW964" s="188"/>
      <c r="AX964" s="188"/>
      <c r="AY964" s="188"/>
      <c r="AZ964" s="188"/>
      <c r="BA964" s="188"/>
      <c r="BB964" s="188"/>
      <c r="BC964" s="188"/>
      <c r="BD964" s="188"/>
      <c r="BE964" s="188"/>
      <c r="BF964" s="188"/>
      <c r="BG964" s="188"/>
      <c r="BH964" s="188"/>
      <c r="BI964" s="188"/>
      <c r="BJ964" s="188"/>
      <c r="BK964" s="188"/>
      <c r="BL964" s="188"/>
      <c r="BM964" s="188"/>
      <c r="BN964" s="188"/>
      <c r="BO964" s="188"/>
      <c r="BP964" s="188"/>
      <c r="BQ964" s="188"/>
      <c r="BR964" s="188"/>
      <c r="BS964" s="188"/>
      <c r="BT964" s="188"/>
      <c r="BU964" s="188"/>
      <c r="BV964" s="188"/>
    </row>
    <row r="965" spans="1:74" s="189" customFormat="1" ht="25.5" x14ac:dyDescent="0.2">
      <c r="A965" s="205" t="s">
        <v>959</v>
      </c>
      <c r="B965" s="206" t="s">
        <v>960</v>
      </c>
      <c r="C965" s="118"/>
      <c r="D965" s="46">
        <v>2752920297.9099998</v>
      </c>
      <c r="E965" s="118"/>
      <c r="F965" s="118"/>
      <c r="G965" s="118"/>
      <c r="H965" s="118"/>
      <c r="I965" s="118"/>
      <c r="J965" s="118"/>
      <c r="K965" s="118"/>
      <c r="L965" s="118"/>
      <c r="M965" s="118"/>
      <c r="N965" s="118"/>
      <c r="O965" s="131">
        <f t="shared" si="332"/>
        <v>2752920297.9099998</v>
      </c>
      <c r="P965" s="188"/>
      <c r="Q965" s="188"/>
      <c r="R965" s="188"/>
      <c r="S965" s="188"/>
      <c r="T965" s="188"/>
      <c r="U965" s="188"/>
      <c r="V965" s="188"/>
      <c r="W965" s="188"/>
      <c r="X965" s="188"/>
      <c r="Y965" s="188"/>
      <c r="Z965" s="188"/>
      <c r="AA965" s="188"/>
      <c r="AB965" s="188"/>
      <c r="AC965" s="188"/>
      <c r="AD965" s="188"/>
      <c r="AE965" s="188"/>
      <c r="AF965" s="188"/>
      <c r="AG965" s="188"/>
      <c r="AH965" s="188"/>
      <c r="AI965" s="188"/>
      <c r="AJ965" s="188"/>
      <c r="AK965" s="188"/>
      <c r="AL965" s="188"/>
      <c r="AM965" s="188"/>
      <c r="AN965" s="188"/>
      <c r="AO965" s="188"/>
      <c r="AP965" s="188"/>
      <c r="AQ965" s="188"/>
      <c r="AR965" s="188"/>
      <c r="AS965" s="188"/>
      <c r="AT965" s="188"/>
      <c r="AU965" s="188"/>
      <c r="AV965" s="188"/>
      <c r="AW965" s="188"/>
      <c r="AX965" s="188"/>
      <c r="AY965" s="188"/>
      <c r="AZ965" s="188"/>
      <c r="BA965" s="188"/>
      <c r="BB965" s="188"/>
      <c r="BC965" s="188"/>
      <c r="BD965" s="188"/>
      <c r="BE965" s="188"/>
      <c r="BF965" s="188"/>
      <c r="BG965" s="188"/>
      <c r="BH965" s="188"/>
      <c r="BI965" s="188"/>
      <c r="BJ965" s="188"/>
      <c r="BK965" s="188"/>
      <c r="BL965" s="188"/>
      <c r="BM965" s="188"/>
      <c r="BN965" s="188"/>
      <c r="BO965" s="188"/>
      <c r="BP965" s="188"/>
      <c r="BQ965" s="188"/>
      <c r="BR965" s="188"/>
      <c r="BS965" s="188"/>
      <c r="BT965" s="188"/>
      <c r="BU965" s="188"/>
      <c r="BV965" s="188"/>
    </row>
    <row r="966" spans="1:74" s="189" customFormat="1" ht="25.5" x14ac:dyDescent="0.2">
      <c r="A966" s="205" t="s">
        <v>959</v>
      </c>
      <c r="B966" s="206" t="s">
        <v>960</v>
      </c>
      <c r="C966" s="118"/>
      <c r="D966" s="46"/>
      <c r="E966" s="118"/>
      <c r="F966" s="118">
        <v>84494658.870000005</v>
      </c>
      <c r="G966" s="118"/>
      <c r="H966" s="118"/>
      <c r="I966" s="118"/>
      <c r="J966" s="118"/>
      <c r="K966" s="118"/>
      <c r="L966" s="118"/>
      <c r="M966" s="118"/>
      <c r="N966" s="118"/>
      <c r="O966" s="131">
        <f t="shared" si="332"/>
        <v>84494658.870000005</v>
      </c>
      <c r="P966" s="188"/>
      <c r="Q966" s="188"/>
      <c r="R966" s="188"/>
      <c r="S966" s="188"/>
      <c r="T966" s="188"/>
      <c r="U966" s="188"/>
      <c r="V966" s="188"/>
      <c r="W966" s="188"/>
      <c r="X966" s="188"/>
      <c r="Y966" s="188"/>
      <c r="Z966" s="188"/>
      <c r="AA966" s="188"/>
      <c r="AB966" s="188"/>
      <c r="AC966" s="188"/>
      <c r="AD966" s="188"/>
      <c r="AE966" s="188"/>
      <c r="AF966" s="188"/>
      <c r="AG966" s="188"/>
      <c r="AH966" s="188"/>
      <c r="AI966" s="188"/>
      <c r="AJ966" s="188"/>
      <c r="AK966" s="188"/>
      <c r="AL966" s="188"/>
      <c r="AM966" s="188"/>
      <c r="AN966" s="188"/>
      <c r="AO966" s="188"/>
      <c r="AP966" s="188"/>
      <c r="AQ966" s="188"/>
      <c r="AR966" s="188"/>
      <c r="AS966" s="188"/>
      <c r="AT966" s="188"/>
      <c r="AU966" s="188"/>
      <c r="AV966" s="188"/>
      <c r="AW966" s="188"/>
      <c r="AX966" s="188"/>
      <c r="AY966" s="188"/>
      <c r="AZ966" s="188"/>
      <c r="BA966" s="188"/>
      <c r="BB966" s="188"/>
      <c r="BC966" s="188"/>
      <c r="BD966" s="188"/>
      <c r="BE966" s="188"/>
      <c r="BF966" s="188"/>
      <c r="BG966" s="188"/>
      <c r="BH966" s="188"/>
      <c r="BI966" s="188"/>
      <c r="BJ966" s="188"/>
      <c r="BK966" s="188"/>
      <c r="BL966" s="188"/>
      <c r="BM966" s="188"/>
      <c r="BN966" s="188"/>
      <c r="BO966" s="188"/>
      <c r="BP966" s="188"/>
      <c r="BQ966" s="188"/>
      <c r="BR966" s="188"/>
      <c r="BS966" s="188"/>
      <c r="BT966" s="188"/>
      <c r="BU966" s="188"/>
      <c r="BV966" s="188"/>
    </row>
    <row r="967" spans="1:74" s="189" customFormat="1" ht="25.5" x14ac:dyDescent="0.2">
      <c r="A967" s="205" t="s">
        <v>959</v>
      </c>
      <c r="B967" s="206" t="s">
        <v>960</v>
      </c>
      <c r="C967" s="118"/>
      <c r="D967" s="46"/>
      <c r="E967" s="118"/>
      <c r="F967" s="118"/>
      <c r="G967" s="118"/>
      <c r="H967" s="118"/>
      <c r="I967" s="118">
        <v>75177112.640000001</v>
      </c>
      <c r="J967" s="118"/>
      <c r="K967" s="118"/>
      <c r="L967" s="118"/>
      <c r="M967" s="118"/>
      <c r="N967" s="118"/>
      <c r="O967" s="131">
        <f t="shared" si="332"/>
        <v>75177112.640000001</v>
      </c>
      <c r="P967" s="188"/>
      <c r="Q967" s="188"/>
      <c r="R967" s="188"/>
      <c r="S967" s="188"/>
      <c r="T967" s="188"/>
      <c r="U967" s="188"/>
      <c r="V967" s="188"/>
      <c r="W967" s="188"/>
      <c r="X967" s="188"/>
      <c r="Y967" s="188"/>
      <c r="Z967" s="188"/>
      <c r="AA967" s="188"/>
      <c r="AB967" s="188"/>
      <c r="AC967" s="188"/>
      <c r="AD967" s="188"/>
      <c r="AE967" s="188"/>
      <c r="AF967" s="188"/>
      <c r="AG967" s="188"/>
      <c r="AH967" s="188"/>
      <c r="AI967" s="188"/>
      <c r="AJ967" s="188"/>
      <c r="AK967" s="188"/>
      <c r="AL967" s="188"/>
      <c r="AM967" s="188"/>
      <c r="AN967" s="188"/>
      <c r="AO967" s="188"/>
      <c r="AP967" s="188"/>
      <c r="AQ967" s="188"/>
      <c r="AR967" s="188"/>
      <c r="AS967" s="188"/>
      <c r="AT967" s="188"/>
      <c r="AU967" s="188"/>
      <c r="AV967" s="188"/>
      <c r="AW967" s="188"/>
      <c r="AX967" s="188"/>
      <c r="AY967" s="188"/>
      <c r="AZ967" s="188"/>
      <c r="BA967" s="188"/>
      <c r="BB967" s="188"/>
      <c r="BC967" s="188"/>
      <c r="BD967" s="188"/>
      <c r="BE967" s="188"/>
      <c r="BF967" s="188"/>
      <c r="BG967" s="188"/>
      <c r="BH967" s="188"/>
      <c r="BI967" s="188"/>
      <c r="BJ967" s="188"/>
      <c r="BK967" s="188"/>
      <c r="BL967" s="188"/>
      <c r="BM967" s="188"/>
      <c r="BN967" s="188"/>
      <c r="BO967" s="188"/>
      <c r="BP967" s="188"/>
      <c r="BQ967" s="188"/>
      <c r="BR967" s="188"/>
      <c r="BS967" s="188"/>
      <c r="BT967" s="188"/>
      <c r="BU967" s="188"/>
      <c r="BV967" s="188"/>
    </row>
    <row r="968" spans="1:74" s="189" customFormat="1" ht="25.5" x14ac:dyDescent="0.2">
      <c r="A968" s="205" t="s">
        <v>961</v>
      </c>
      <c r="B968" s="206" t="s">
        <v>962</v>
      </c>
      <c r="C968" s="118"/>
      <c r="D968" s="46">
        <v>3039820049.9699998</v>
      </c>
      <c r="E968" s="118"/>
      <c r="F968" s="118"/>
      <c r="G968" s="118"/>
      <c r="H968" s="118"/>
      <c r="I968" s="118"/>
      <c r="J968" s="118"/>
      <c r="K968" s="118"/>
      <c r="L968" s="118"/>
      <c r="M968" s="118"/>
      <c r="N968" s="118"/>
      <c r="O968" s="131">
        <f t="shared" si="332"/>
        <v>3039820049.9699998</v>
      </c>
      <c r="P968" s="188"/>
      <c r="Q968" s="188"/>
      <c r="R968" s="188"/>
      <c r="S968" s="188"/>
      <c r="T968" s="188"/>
      <c r="U968" s="188"/>
      <c r="V968" s="188"/>
      <c r="W968" s="188"/>
      <c r="X968" s="188"/>
      <c r="Y968" s="188"/>
      <c r="Z968" s="188"/>
      <c r="AA968" s="188"/>
      <c r="AB968" s="188"/>
      <c r="AC968" s="188"/>
      <c r="AD968" s="188"/>
      <c r="AE968" s="188"/>
      <c r="AF968" s="188"/>
      <c r="AG968" s="188"/>
      <c r="AH968" s="188"/>
      <c r="AI968" s="188"/>
      <c r="AJ968" s="188"/>
      <c r="AK968" s="188"/>
      <c r="AL968" s="188"/>
      <c r="AM968" s="188"/>
      <c r="AN968" s="188"/>
      <c r="AO968" s="188"/>
      <c r="AP968" s="188"/>
      <c r="AQ968" s="188"/>
      <c r="AR968" s="188"/>
      <c r="AS968" s="188"/>
      <c r="AT968" s="188"/>
      <c r="AU968" s="188"/>
      <c r="AV968" s="188"/>
      <c r="AW968" s="188"/>
      <c r="AX968" s="188"/>
      <c r="AY968" s="188"/>
      <c r="AZ968" s="188"/>
      <c r="BA968" s="188"/>
      <c r="BB968" s="188"/>
      <c r="BC968" s="188"/>
      <c r="BD968" s="188"/>
      <c r="BE968" s="188"/>
      <c r="BF968" s="188"/>
      <c r="BG968" s="188"/>
      <c r="BH968" s="188"/>
      <c r="BI968" s="188"/>
      <c r="BJ968" s="188"/>
      <c r="BK968" s="188"/>
      <c r="BL968" s="188"/>
      <c r="BM968" s="188"/>
      <c r="BN968" s="188"/>
      <c r="BO968" s="188"/>
      <c r="BP968" s="188"/>
      <c r="BQ968" s="188"/>
      <c r="BR968" s="188"/>
      <c r="BS968" s="188"/>
      <c r="BT968" s="188"/>
      <c r="BU968" s="188"/>
      <c r="BV968" s="188"/>
    </row>
    <row r="969" spans="1:74" s="189" customFormat="1" ht="25.5" x14ac:dyDescent="0.2">
      <c r="A969" s="205" t="s">
        <v>961</v>
      </c>
      <c r="B969" s="206" t="s">
        <v>962</v>
      </c>
      <c r="C969" s="118"/>
      <c r="D969" s="46">
        <v>741224230.60000002</v>
      </c>
      <c r="E969" s="118"/>
      <c r="F969" s="118"/>
      <c r="G969" s="118"/>
      <c r="H969" s="118"/>
      <c r="I969" s="118"/>
      <c r="J969" s="118"/>
      <c r="K969" s="118"/>
      <c r="L969" s="118"/>
      <c r="M969" s="118"/>
      <c r="N969" s="118"/>
      <c r="O969" s="131">
        <f t="shared" si="332"/>
        <v>741224230.60000002</v>
      </c>
      <c r="P969" s="188"/>
      <c r="Q969" s="188"/>
      <c r="R969" s="188"/>
      <c r="S969" s="188"/>
      <c r="T969" s="188"/>
      <c r="U969" s="188"/>
      <c r="V969" s="188"/>
      <c r="W969" s="188"/>
      <c r="X969" s="188"/>
      <c r="Y969" s="188"/>
      <c r="Z969" s="188"/>
      <c r="AA969" s="188"/>
      <c r="AB969" s="188"/>
      <c r="AC969" s="188"/>
      <c r="AD969" s="188"/>
      <c r="AE969" s="188"/>
      <c r="AF969" s="188"/>
      <c r="AG969" s="188"/>
      <c r="AH969" s="188"/>
      <c r="AI969" s="188"/>
      <c r="AJ969" s="188"/>
      <c r="AK969" s="188"/>
      <c r="AL969" s="188"/>
      <c r="AM969" s="188"/>
      <c r="AN969" s="188"/>
      <c r="AO969" s="188"/>
      <c r="AP969" s="188"/>
      <c r="AQ969" s="188"/>
      <c r="AR969" s="188"/>
      <c r="AS969" s="188"/>
      <c r="AT969" s="188"/>
      <c r="AU969" s="188"/>
      <c r="AV969" s="188"/>
      <c r="AW969" s="188"/>
      <c r="AX969" s="188"/>
      <c r="AY969" s="188"/>
      <c r="AZ969" s="188"/>
      <c r="BA969" s="188"/>
      <c r="BB969" s="188"/>
      <c r="BC969" s="188"/>
      <c r="BD969" s="188"/>
      <c r="BE969" s="188"/>
      <c r="BF969" s="188"/>
      <c r="BG969" s="188"/>
      <c r="BH969" s="188"/>
      <c r="BI969" s="188"/>
      <c r="BJ969" s="188"/>
      <c r="BK969" s="188"/>
      <c r="BL969" s="188"/>
      <c r="BM969" s="188"/>
      <c r="BN969" s="188"/>
      <c r="BO969" s="188"/>
      <c r="BP969" s="188"/>
      <c r="BQ969" s="188"/>
      <c r="BR969" s="188"/>
      <c r="BS969" s="188"/>
      <c r="BT969" s="188"/>
      <c r="BU969" s="188"/>
      <c r="BV969" s="188"/>
    </row>
    <row r="970" spans="1:74" s="189" customFormat="1" ht="25.5" x14ac:dyDescent="0.2">
      <c r="A970" s="205" t="s">
        <v>961</v>
      </c>
      <c r="B970" s="206" t="s">
        <v>962</v>
      </c>
      <c r="C970" s="118"/>
      <c r="D970" s="46"/>
      <c r="E970" s="118"/>
      <c r="F970" s="118">
        <v>168989317.74000001</v>
      </c>
      <c r="G970" s="118"/>
      <c r="H970" s="118"/>
      <c r="I970" s="118"/>
      <c r="J970" s="118"/>
      <c r="K970" s="118"/>
      <c r="L970" s="118"/>
      <c r="M970" s="118"/>
      <c r="N970" s="118"/>
      <c r="O970" s="131">
        <f t="shared" si="332"/>
        <v>168989317.74000001</v>
      </c>
      <c r="P970" s="188"/>
      <c r="Q970" s="188"/>
      <c r="R970" s="188"/>
      <c r="S970" s="188"/>
      <c r="T970" s="188"/>
      <c r="U970" s="188"/>
      <c r="V970" s="188"/>
      <c r="W970" s="188"/>
      <c r="X970" s="188"/>
      <c r="Y970" s="188"/>
      <c r="Z970" s="188"/>
      <c r="AA970" s="188"/>
      <c r="AB970" s="188"/>
      <c r="AC970" s="188"/>
      <c r="AD970" s="188"/>
      <c r="AE970" s="188"/>
      <c r="AF970" s="188"/>
      <c r="AG970" s="188"/>
      <c r="AH970" s="188"/>
      <c r="AI970" s="188"/>
      <c r="AJ970" s="188"/>
      <c r="AK970" s="188"/>
      <c r="AL970" s="188"/>
      <c r="AM970" s="188"/>
      <c r="AN970" s="188"/>
      <c r="AO970" s="188"/>
      <c r="AP970" s="188"/>
      <c r="AQ970" s="188"/>
      <c r="AR970" s="188"/>
      <c r="AS970" s="188"/>
      <c r="AT970" s="188"/>
      <c r="AU970" s="188"/>
      <c r="AV970" s="188"/>
      <c r="AW970" s="188"/>
      <c r="AX970" s="188"/>
      <c r="AY970" s="188"/>
      <c r="AZ970" s="188"/>
      <c r="BA970" s="188"/>
      <c r="BB970" s="188"/>
      <c r="BC970" s="188"/>
      <c r="BD970" s="188"/>
      <c r="BE970" s="188"/>
      <c r="BF970" s="188"/>
      <c r="BG970" s="188"/>
      <c r="BH970" s="188"/>
      <c r="BI970" s="188"/>
      <c r="BJ970" s="188"/>
      <c r="BK970" s="188"/>
      <c r="BL970" s="188"/>
      <c r="BM970" s="188"/>
      <c r="BN970" s="188"/>
      <c r="BO970" s="188"/>
      <c r="BP970" s="188"/>
      <c r="BQ970" s="188"/>
      <c r="BR970" s="188"/>
      <c r="BS970" s="188"/>
      <c r="BT970" s="188"/>
      <c r="BU970" s="188"/>
      <c r="BV970" s="188"/>
    </row>
    <row r="971" spans="1:74" s="189" customFormat="1" ht="25.5" x14ac:dyDescent="0.2">
      <c r="A971" s="205" t="s">
        <v>961</v>
      </c>
      <c r="B971" s="206" t="s">
        <v>962</v>
      </c>
      <c r="C971" s="118"/>
      <c r="D971" s="46"/>
      <c r="E971" s="118"/>
      <c r="F971" s="118"/>
      <c r="G971" s="118"/>
      <c r="H971" s="118"/>
      <c r="I971" s="118">
        <v>32210123.079999998</v>
      </c>
      <c r="J971" s="118"/>
      <c r="K971" s="118"/>
      <c r="L971" s="118"/>
      <c r="M971" s="118"/>
      <c r="N971" s="118"/>
      <c r="O971" s="131">
        <f t="shared" si="332"/>
        <v>32210123.079999998</v>
      </c>
      <c r="P971" s="188"/>
      <c r="Q971" s="188"/>
      <c r="R971" s="188"/>
      <c r="S971" s="188"/>
      <c r="T971" s="188"/>
      <c r="U971" s="188"/>
      <c r="V971" s="188"/>
      <c r="W971" s="188"/>
      <c r="X971" s="188"/>
      <c r="Y971" s="188"/>
      <c r="Z971" s="188"/>
      <c r="AA971" s="188"/>
      <c r="AB971" s="188"/>
      <c r="AC971" s="188"/>
      <c r="AD971" s="188"/>
      <c r="AE971" s="188"/>
      <c r="AF971" s="188"/>
      <c r="AG971" s="188"/>
      <c r="AH971" s="188"/>
      <c r="AI971" s="188"/>
      <c r="AJ971" s="188"/>
      <c r="AK971" s="188"/>
      <c r="AL971" s="188"/>
      <c r="AM971" s="188"/>
      <c r="AN971" s="188"/>
      <c r="AO971" s="188"/>
      <c r="AP971" s="188"/>
      <c r="AQ971" s="188"/>
      <c r="AR971" s="188"/>
      <c r="AS971" s="188"/>
      <c r="AT971" s="188"/>
      <c r="AU971" s="188"/>
      <c r="AV971" s="188"/>
      <c r="AW971" s="188"/>
      <c r="AX971" s="188"/>
      <c r="AY971" s="188"/>
      <c r="AZ971" s="188"/>
      <c r="BA971" s="188"/>
      <c r="BB971" s="188"/>
      <c r="BC971" s="188"/>
      <c r="BD971" s="188"/>
      <c r="BE971" s="188"/>
      <c r="BF971" s="188"/>
      <c r="BG971" s="188"/>
      <c r="BH971" s="188"/>
      <c r="BI971" s="188"/>
      <c r="BJ971" s="188"/>
      <c r="BK971" s="188"/>
      <c r="BL971" s="188"/>
      <c r="BM971" s="188"/>
      <c r="BN971" s="188"/>
      <c r="BO971" s="188"/>
      <c r="BP971" s="188"/>
      <c r="BQ971" s="188"/>
      <c r="BR971" s="188"/>
      <c r="BS971" s="188"/>
      <c r="BT971" s="188"/>
      <c r="BU971" s="188"/>
      <c r="BV971" s="188"/>
    </row>
    <row r="972" spans="1:74" s="189" customFormat="1" ht="25.5" x14ac:dyDescent="0.2">
      <c r="A972" s="205" t="s">
        <v>963</v>
      </c>
      <c r="B972" s="206" t="s">
        <v>964</v>
      </c>
      <c r="C972" s="118"/>
      <c r="D972" s="46">
        <v>147432758.55000001</v>
      </c>
      <c r="E972" s="118"/>
      <c r="F972" s="118"/>
      <c r="G972" s="118"/>
      <c r="H972" s="118"/>
      <c r="I972" s="118"/>
      <c r="J972" s="118"/>
      <c r="K972" s="118"/>
      <c r="L972" s="118"/>
      <c r="M972" s="118"/>
      <c r="N972" s="118"/>
      <c r="O972" s="131">
        <f t="shared" si="332"/>
        <v>147432758.55000001</v>
      </c>
      <c r="P972" s="188"/>
      <c r="Q972" s="188"/>
      <c r="R972" s="188"/>
      <c r="S972" s="188"/>
      <c r="T972" s="188"/>
      <c r="U972" s="188"/>
      <c r="V972" s="188"/>
      <c r="W972" s="188"/>
      <c r="X972" s="188"/>
      <c r="Y972" s="188"/>
      <c r="Z972" s="188"/>
      <c r="AA972" s="188"/>
      <c r="AB972" s="188"/>
      <c r="AC972" s="188"/>
      <c r="AD972" s="188"/>
      <c r="AE972" s="188"/>
      <c r="AF972" s="188"/>
      <c r="AG972" s="188"/>
      <c r="AH972" s="188"/>
      <c r="AI972" s="188"/>
      <c r="AJ972" s="188"/>
      <c r="AK972" s="188"/>
      <c r="AL972" s="188"/>
      <c r="AM972" s="188"/>
      <c r="AN972" s="188"/>
      <c r="AO972" s="188"/>
      <c r="AP972" s="188"/>
      <c r="AQ972" s="188"/>
      <c r="AR972" s="188"/>
      <c r="AS972" s="188"/>
      <c r="AT972" s="188"/>
      <c r="AU972" s="188"/>
      <c r="AV972" s="188"/>
      <c r="AW972" s="188"/>
      <c r="AX972" s="188"/>
      <c r="AY972" s="188"/>
      <c r="AZ972" s="188"/>
      <c r="BA972" s="188"/>
      <c r="BB972" s="188"/>
      <c r="BC972" s="188"/>
      <c r="BD972" s="188"/>
      <c r="BE972" s="188"/>
      <c r="BF972" s="188"/>
      <c r="BG972" s="188"/>
      <c r="BH972" s="188"/>
      <c r="BI972" s="188"/>
      <c r="BJ972" s="188"/>
      <c r="BK972" s="188"/>
      <c r="BL972" s="188"/>
      <c r="BM972" s="188"/>
      <c r="BN972" s="188"/>
      <c r="BO972" s="188"/>
      <c r="BP972" s="188"/>
      <c r="BQ972" s="188"/>
      <c r="BR972" s="188"/>
      <c r="BS972" s="188"/>
      <c r="BT972" s="188"/>
      <c r="BU972" s="188"/>
      <c r="BV972" s="188"/>
    </row>
    <row r="973" spans="1:74" s="189" customFormat="1" ht="25.5" x14ac:dyDescent="0.2">
      <c r="A973" s="205" t="s">
        <v>963</v>
      </c>
      <c r="B973" s="206" t="s">
        <v>964</v>
      </c>
      <c r="C973" s="118"/>
      <c r="D973" s="46"/>
      <c r="E973" s="118"/>
      <c r="F973" s="118">
        <v>84494658.870000005</v>
      </c>
      <c r="G973" s="118"/>
      <c r="H973" s="118"/>
      <c r="I973" s="118"/>
      <c r="J973" s="118"/>
      <c r="K973" s="118"/>
      <c r="L973" s="118"/>
      <c r="M973" s="118"/>
      <c r="N973" s="118"/>
      <c r="O973" s="131">
        <f t="shared" si="332"/>
        <v>84494658.870000005</v>
      </c>
      <c r="P973" s="188"/>
      <c r="Q973" s="188"/>
      <c r="R973" s="188"/>
      <c r="S973" s="188"/>
      <c r="T973" s="188"/>
      <c r="U973" s="188"/>
      <c r="V973" s="188"/>
      <c r="W973" s="188"/>
      <c r="X973" s="188"/>
      <c r="Y973" s="188"/>
      <c r="Z973" s="188"/>
      <c r="AA973" s="188"/>
      <c r="AB973" s="188"/>
      <c r="AC973" s="188"/>
      <c r="AD973" s="188"/>
      <c r="AE973" s="188"/>
      <c r="AF973" s="188"/>
      <c r="AG973" s="188"/>
      <c r="AH973" s="188"/>
      <c r="AI973" s="188"/>
      <c r="AJ973" s="188"/>
      <c r="AK973" s="188"/>
      <c r="AL973" s="188"/>
      <c r="AM973" s="188"/>
      <c r="AN973" s="188"/>
      <c r="AO973" s="188"/>
      <c r="AP973" s="188"/>
      <c r="AQ973" s="188"/>
      <c r="AR973" s="188"/>
      <c r="AS973" s="188"/>
      <c r="AT973" s="188"/>
      <c r="AU973" s="188"/>
      <c r="AV973" s="188"/>
      <c r="AW973" s="188"/>
      <c r="AX973" s="188"/>
      <c r="AY973" s="188"/>
      <c r="AZ973" s="188"/>
      <c r="BA973" s="188"/>
      <c r="BB973" s="188"/>
      <c r="BC973" s="188"/>
      <c r="BD973" s="188"/>
      <c r="BE973" s="188"/>
      <c r="BF973" s="188"/>
      <c r="BG973" s="188"/>
      <c r="BH973" s="188"/>
      <c r="BI973" s="188"/>
      <c r="BJ973" s="188"/>
      <c r="BK973" s="188"/>
      <c r="BL973" s="188"/>
      <c r="BM973" s="188"/>
      <c r="BN973" s="188"/>
      <c r="BO973" s="188"/>
      <c r="BP973" s="188"/>
      <c r="BQ973" s="188"/>
      <c r="BR973" s="188"/>
      <c r="BS973" s="188"/>
      <c r="BT973" s="188"/>
      <c r="BU973" s="188"/>
      <c r="BV973" s="188"/>
    </row>
    <row r="974" spans="1:74" s="189" customFormat="1" ht="25.5" x14ac:dyDescent="0.2">
      <c r="A974" s="205" t="s">
        <v>2202</v>
      </c>
      <c r="B974" s="206" t="s">
        <v>2203</v>
      </c>
      <c r="C974" s="118"/>
      <c r="D974" s="46"/>
      <c r="E974" s="118"/>
      <c r="F974" s="118">
        <v>4680749450.1199999</v>
      </c>
      <c r="G974" s="118"/>
      <c r="H974" s="118"/>
      <c r="I974" s="118"/>
      <c r="J974" s="118"/>
      <c r="K974" s="118"/>
      <c r="L974" s="118"/>
      <c r="M974" s="118"/>
      <c r="N974" s="118"/>
      <c r="O974" s="131">
        <f t="shared" si="332"/>
        <v>4680749450.1199999</v>
      </c>
      <c r="P974" s="188"/>
      <c r="Q974" s="188"/>
      <c r="R974" s="188"/>
      <c r="S974" s="188"/>
      <c r="T974" s="188"/>
      <c r="U974" s="188"/>
      <c r="V974" s="188"/>
      <c r="W974" s="188"/>
      <c r="X974" s="188"/>
      <c r="Y974" s="188"/>
      <c r="Z974" s="188"/>
      <c r="AA974" s="188"/>
      <c r="AB974" s="188"/>
      <c r="AC974" s="188"/>
      <c r="AD974" s="188"/>
      <c r="AE974" s="188"/>
      <c r="AF974" s="188"/>
      <c r="AG974" s="188"/>
      <c r="AH974" s="188"/>
      <c r="AI974" s="188"/>
      <c r="AJ974" s="188"/>
      <c r="AK974" s="188"/>
      <c r="AL974" s="188"/>
      <c r="AM974" s="188"/>
      <c r="AN974" s="188"/>
      <c r="AO974" s="188"/>
      <c r="AP974" s="188"/>
      <c r="AQ974" s="188"/>
      <c r="AR974" s="188"/>
      <c r="AS974" s="188"/>
      <c r="AT974" s="188"/>
      <c r="AU974" s="188"/>
      <c r="AV974" s="188"/>
      <c r="AW974" s="188"/>
      <c r="AX974" s="188"/>
      <c r="AY974" s="188"/>
      <c r="AZ974" s="188"/>
      <c r="BA974" s="188"/>
      <c r="BB974" s="188"/>
      <c r="BC974" s="188"/>
      <c r="BD974" s="188"/>
      <c r="BE974" s="188"/>
      <c r="BF974" s="188"/>
      <c r="BG974" s="188"/>
      <c r="BH974" s="188"/>
      <c r="BI974" s="188"/>
      <c r="BJ974" s="188"/>
      <c r="BK974" s="188"/>
      <c r="BL974" s="188"/>
      <c r="BM974" s="188"/>
      <c r="BN974" s="188"/>
      <c r="BO974" s="188"/>
      <c r="BP974" s="188"/>
      <c r="BQ974" s="188"/>
      <c r="BR974" s="188"/>
      <c r="BS974" s="188"/>
      <c r="BT974" s="188"/>
      <c r="BU974" s="188"/>
      <c r="BV974" s="188"/>
    </row>
    <row r="975" spans="1:74" s="126" customFormat="1" ht="25.5" x14ac:dyDescent="0.2">
      <c r="A975" s="207" t="s">
        <v>965</v>
      </c>
      <c r="B975" s="202" t="s">
        <v>1586</v>
      </c>
      <c r="C975" s="117">
        <f>SUM(C976:C980)</f>
        <v>0</v>
      </c>
      <c r="D975" s="117">
        <f t="shared" ref="D975:N975" si="346">SUM(D976:D980)</f>
        <v>6301272031.3000002</v>
      </c>
      <c r="E975" s="117">
        <f t="shared" si="346"/>
        <v>0</v>
      </c>
      <c r="F975" s="117">
        <f>SUM(F976:F980)</f>
        <v>5688028730.0599995</v>
      </c>
      <c r="G975" s="117">
        <f t="shared" si="346"/>
        <v>0</v>
      </c>
      <c r="H975" s="117">
        <f t="shared" si="346"/>
        <v>0</v>
      </c>
      <c r="I975" s="117">
        <f t="shared" si="346"/>
        <v>49555608.880000003</v>
      </c>
      <c r="J975" s="117">
        <f t="shared" si="346"/>
        <v>0</v>
      </c>
      <c r="K975" s="117">
        <f t="shared" si="346"/>
        <v>0</v>
      </c>
      <c r="L975" s="117">
        <f t="shared" si="346"/>
        <v>0</v>
      </c>
      <c r="M975" s="117">
        <f t="shared" si="346"/>
        <v>0</v>
      </c>
      <c r="N975" s="117">
        <f t="shared" si="346"/>
        <v>0</v>
      </c>
      <c r="O975" s="131">
        <f t="shared" si="332"/>
        <v>12038856370.24</v>
      </c>
      <c r="P975" s="125"/>
      <c r="Q975" s="125"/>
      <c r="R975" s="125"/>
      <c r="S975" s="125"/>
      <c r="T975" s="125"/>
      <c r="U975" s="125"/>
      <c r="V975" s="125"/>
      <c r="W975" s="125"/>
      <c r="X975" s="125"/>
      <c r="Y975" s="125"/>
      <c r="Z975" s="125"/>
      <c r="AA975" s="125"/>
      <c r="AB975" s="125"/>
      <c r="AC975" s="125"/>
      <c r="AD975" s="125"/>
      <c r="AE975" s="125"/>
      <c r="AF975" s="125"/>
      <c r="AG975" s="125"/>
      <c r="AH975" s="125"/>
      <c r="AI975" s="125"/>
      <c r="AJ975" s="125"/>
      <c r="AK975" s="125"/>
      <c r="AL975" s="125"/>
      <c r="AM975" s="125"/>
      <c r="AN975" s="125"/>
      <c r="AO975" s="125"/>
      <c r="AP975" s="125"/>
      <c r="AQ975" s="125"/>
      <c r="AR975" s="125"/>
      <c r="AS975" s="125"/>
      <c r="AT975" s="125"/>
      <c r="AU975" s="125"/>
      <c r="AV975" s="125"/>
      <c r="AW975" s="125"/>
      <c r="AX975" s="125"/>
      <c r="AY975" s="125"/>
      <c r="AZ975" s="125"/>
      <c r="BA975" s="125"/>
      <c r="BB975" s="125"/>
      <c r="BC975" s="125"/>
      <c r="BD975" s="125"/>
      <c r="BE975" s="125"/>
      <c r="BF975" s="125"/>
      <c r="BG975" s="125"/>
      <c r="BH975" s="125"/>
      <c r="BI975" s="125"/>
      <c r="BJ975" s="125"/>
      <c r="BK975" s="125"/>
      <c r="BL975" s="125"/>
      <c r="BM975" s="125"/>
      <c r="BN975" s="125"/>
      <c r="BO975" s="125"/>
      <c r="BP975" s="125"/>
      <c r="BQ975" s="125"/>
      <c r="BR975" s="125"/>
      <c r="BS975" s="125"/>
      <c r="BT975" s="125"/>
      <c r="BU975" s="125"/>
      <c r="BV975" s="125"/>
    </row>
    <row r="976" spans="1:74" s="189" customFormat="1" ht="14.25" x14ac:dyDescent="0.2">
      <c r="A976" s="205" t="s">
        <v>966</v>
      </c>
      <c r="B976" s="206" t="s">
        <v>1587</v>
      </c>
      <c r="C976" s="118"/>
      <c r="D976" s="46">
        <v>1368610737.8299999</v>
      </c>
      <c r="E976" s="118"/>
      <c r="F976" s="118"/>
      <c r="G976" s="118"/>
      <c r="H976" s="118"/>
      <c r="I976" s="118"/>
      <c r="J976" s="118"/>
      <c r="K976" s="118"/>
      <c r="L976" s="118"/>
      <c r="M976" s="118"/>
      <c r="N976" s="118"/>
      <c r="O976" s="131">
        <f t="shared" si="332"/>
        <v>1368610737.8299999</v>
      </c>
      <c r="P976" s="188"/>
      <c r="Q976" s="188"/>
      <c r="R976" s="188"/>
      <c r="S976" s="188"/>
      <c r="T976" s="188"/>
      <c r="U976" s="188"/>
      <c r="V976" s="188"/>
      <c r="W976" s="188"/>
      <c r="X976" s="188"/>
      <c r="Y976" s="188"/>
      <c r="Z976" s="188"/>
      <c r="AA976" s="188"/>
      <c r="AB976" s="188"/>
      <c r="AC976" s="188"/>
      <c r="AD976" s="188"/>
      <c r="AE976" s="188"/>
      <c r="AF976" s="188"/>
      <c r="AG976" s="188"/>
      <c r="AH976" s="188"/>
      <c r="AI976" s="188"/>
      <c r="AJ976" s="188"/>
      <c r="AK976" s="188"/>
      <c r="AL976" s="188"/>
      <c r="AM976" s="188"/>
      <c r="AN976" s="188"/>
      <c r="AO976" s="188"/>
      <c r="AP976" s="188"/>
      <c r="AQ976" s="188"/>
      <c r="AR976" s="188"/>
      <c r="AS976" s="188"/>
      <c r="AT976" s="188"/>
      <c r="AU976" s="188"/>
      <c r="AV976" s="188"/>
      <c r="AW976" s="188"/>
      <c r="AX976" s="188"/>
      <c r="AY976" s="188"/>
      <c r="AZ976" s="188"/>
      <c r="BA976" s="188"/>
      <c r="BB976" s="188"/>
      <c r="BC976" s="188"/>
      <c r="BD976" s="188"/>
      <c r="BE976" s="188"/>
      <c r="BF976" s="188"/>
      <c r="BG976" s="188"/>
      <c r="BH976" s="188"/>
      <c r="BI976" s="188"/>
      <c r="BJ976" s="188"/>
      <c r="BK976" s="188"/>
      <c r="BL976" s="188"/>
      <c r="BM976" s="188"/>
      <c r="BN976" s="188"/>
      <c r="BO976" s="188"/>
      <c r="BP976" s="188"/>
      <c r="BQ976" s="188"/>
      <c r="BR976" s="188"/>
      <c r="BS976" s="188"/>
      <c r="BT976" s="188"/>
      <c r="BU976" s="188"/>
      <c r="BV976" s="188"/>
    </row>
    <row r="977" spans="1:74" s="189" customFormat="1" ht="14.25" x14ac:dyDescent="0.2">
      <c r="A977" s="205" t="s">
        <v>966</v>
      </c>
      <c r="B977" s="206" t="s">
        <v>1587</v>
      </c>
      <c r="C977" s="118"/>
      <c r="D977" s="46">
        <v>4932661293.4700003</v>
      </c>
      <c r="E977" s="118"/>
      <c r="F977" s="118"/>
      <c r="G977" s="118"/>
      <c r="H977" s="118"/>
      <c r="I977" s="118"/>
      <c r="J977" s="118"/>
      <c r="K977" s="118"/>
      <c r="L977" s="118"/>
      <c r="M977" s="118"/>
      <c r="N977" s="118"/>
      <c r="O977" s="131">
        <f t="shared" si="332"/>
        <v>4932661293.4700003</v>
      </c>
      <c r="P977" s="188"/>
      <c r="Q977" s="188"/>
      <c r="R977" s="188"/>
      <c r="S977" s="188"/>
      <c r="T977" s="188"/>
      <c r="U977" s="188"/>
      <c r="V977" s="188"/>
      <c r="W977" s="188"/>
      <c r="X977" s="188"/>
      <c r="Y977" s="188"/>
      <c r="Z977" s="188"/>
      <c r="AA977" s="188"/>
      <c r="AB977" s="188"/>
      <c r="AC977" s="188"/>
      <c r="AD977" s="188"/>
      <c r="AE977" s="188"/>
      <c r="AF977" s="188"/>
      <c r="AG977" s="188"/>
      <c r="AH977" s="188"/>
      <c r="AI977" s="188"/>
      <c r="AJ977" s="188"/>
      <c r="AK977" s="188"/>
      <c r="AL977" s="188"/>
      <c r="AM977" s="188"/>
      <c r="AN977" s="188"/>
      <c r="AO977" s="188"/>
      <c r="AP977" s="188"/>
      <c r="AQ977" s="188"/>
      <c r="AR977" s="188"/>
      <c r="AS977" s="188"/>
      <c r="AT977" s="188"/>
      <c r="AU977" s="188"/>
      <c r="AV977" s="188"/>
      <c r="AW977" s="188"/>
      <c r="AX977" s="188"/>
      <c r="AY977" s="188"/>
      <c r="AZ977" s="188"/>
      <c r="BA977" s="188"/>
      <c r="BB977" s="188"/>
      <c r="BC977" s="188"/>
      <c r="BD977" s="188"/>
      <c r="BE977" s="188"/>
      <c r="BF977" s="188"/>
      <c r="BG977" s="188"/>
      <c r="BH977" s="188"/>
      <c r="BI977" s="188"/>
      <c r="BJ977" s="188"/>
      <c r="BK977" s="188"/>
      <c r="BL977" s="188"/>
      <c r="BM977" s="188"/>
      <c r="BN977" s="188"/>
      <c r="BO977" s="188"/>
      <c r="BP977" s="188"/>
      <c r="BQ977" s="188"/>
      <c r="BR977" s="188"/>
      <c r="BS977" s="188"/>
      <c r="BT977" s="188"/>
      <c r="BU977" s="188"/>
      <c r="BV977" s="188"/>
    </row>
    <row r="978" spans="1:74" s="189" customFormat="1" ht="14.25" x14ac:dyDescent="0.2">
      <c r="A978" s="205" t="s">
        <v>966</v>
      </c>
      <c r="B978" s="206" t="s">
        <v>1587</v>
      </c>
      <c r="C978" s="118"/>
      <c r="D978" s="46"/>
      <c r="E978" s="118"/>
      <c r="F978" s="118">
        <v>5000000000</v>
      </c>
      <c r="G978" s="118"/>
      <c r="H978" s="118"/>
      <c r="I978" s="118"/>
      <c r="J978" s="118"/>
      <c r="K978" s="118"/>
      <c r="L978" s="118"/>
      <c r="M978" s="118"/>
      <c r="N978" s="118"/>
      <c r="O978" s="131">
        <f t="shared" si="332"/>
        <v>5000000000</v>
      </c>
      <c r="P978" s="188"/>
      <c r="Q978" s="188"/>
      <c r="R978" s="188"/>
      <c r="S978" s="188"/>
      <c r="T978" s="188"/>
      <c r="U978" s="188"/>
      <c r="V978" s="188"/>
      <c r="W978" s="188"/>
      <c r="X978" s="188"/>
      <c r="Y978" s="188"/>
      <c r="Z978" s="188"/>
      <c r="AA978" s="188"/>
      <c r="AB978" s="188"/>
      <c r="AC978" s="188"/>
      <c r="AD978" s="188"/>
      <c r="AE978" s="188"/>
      <c r="AF978" s="188"/>
      <c r="AG978" s="188"/>
      <c r="AH978" s="188"/>
      <c r="AI978" s="188"/>
      <c r="AJ978" s="188"/>
      <c r="AK978" s="188"/>
      <c r="AL978" s="188"/>
      <c r="AM978" s="188"/>
      <c r="AN978" s="188"/>
      <c r="AO978" s="188"/>
      <c r="AP978" s="188"/>
      <c r="AQ978" s="188"/>
      <c r="AR978" s="188"/>
      <c r="AS978" s="188"/>
      <c r="AT978" s="188"/>
      <c r="AU978" s="188"/>
      <c r="AV978" s="188"/>
      <c r="AW978" s="188"/>
      <c r="AX978" s="188"/>
      <c r="AY978" s="188"/>
      <c r="AZ978" s="188"/>
      <c r="BA978" s="188"/>
      <c r="BB978" s="188"/>
      <c r="BC978" s="188"/>
      <c r="BD978" s="188"/>
      <c r="BE978" s="188"/>
      <c r="BF978" s="188"/>
      <c r="BG978" s="188"/>
      <c r="BH978" s="188"/>
      <c r="BI978" s="188"/>
      <c r="BJ978" s="188"/>
      <c r="BK978" s="188"/>
      <c r="BL978" s="188"/>
      <c r="BM978" s="188"/>
      <c r="BN978" s="188"/>
      <c r="BO978" s="188"/>
      <c r="BP978" s="188"/>
      <c r="BQ978" s="188"/>
      <c r="BR978" s="188"/>
      <c r="BS978" s="188"/>
      <c r="BT978" s="188"/>
      <c r="BU978" s="188"/>
      <c r="BV978" s="188"/>
    </row>
    <row r="979" spans="1:74" s="189" customFormat="1" ht="14.25" x14ac:dyDescent="0.2">
      <c r="A979" s="205" t="s">
        <v>966</v>
      </c>
      <c r="B979" s="206" t="s">
        <v>1587</v>
      </c>
      <c r="C979" s="118"/>
      <c r="D979" s="46"/>
      <c r="E979" s="118"/>
      <c r="F979" s="118"/>
      <c r="G979" s="118"/>
      <c r="H979" s="118"/>
      <c r="I979" s="118">
        <v>49555608.880000003</v>
      </c>
      <c r="J979" s="118"/>
      <c r="K979" s="118"/>
      <c r="L979" s="118"/>
      <c r="M979" s="118"/>
      <c r="N979" s="118"/>
      <c r="O979" s="131">
        <f t="shared" si="332"/>
        <v>49555608.880000003</v>
      </c>
      <c r="P979" s="188"/>
      <c r="Q979" s="188"/>
      <c r="R979" s="188"/>
      <c r="S979" s="188"/>
      <c r="T979" s="188"/>
      <c r="U979" s="188"/>
      <c r="V979" s="188"/>
      <c r="W979" s="188"/>
      <c r="X979" s="188"/>
      <c r="Y979" s="188"/>
      <c r="Z979" s="188"/>
      <c r="AA979" s="188"/>
      <c r="AB979" s="188"/>
      <c r="AC979" s="188"/>
      <c r="AD979" s="188"/>
      <c r="AE979" s="188"/>
      <c r="AF979" s="188"/>
      <c r="AG979" s="188"/>
      <c r="AH979" s="188"/>
      <c r="AI979" s="188"/>
      <c r="AJ979" s="188"/>
      <c r="AK979" s="188"/>
      <c r="AL979" s="188"/>
      <c r="AM979" s="188"/>
      <c r="AN979" s="188"/>
      <c r="AO979" s="188"/>
      <c r="AP979" s="188"/>
      <c r="AQ979" s="188"/>
      <c r="AR979" s="188"/>
      <c r="AS979" s="188"/>
      <c r="AT979" s="188"/>
      <c r="AU979" s="188"/>
      <c r="AV979" s="188"/>
      <c r="AW979" s="188"/>
      <c r="AX979" s="188"/>
      <c r="AY979" s="188"/>
      <c r="AZ979" s="188"/>
      <c r="BA979" s="188"/>
      <c r="BB979" s="188"/>
      <c r="BC979" s="188"/>
      <c r="BD979" s="188"/>
      <c r="BE979" s="188"/>
      <c r="BF979" s="188"/>
      <c r="BG979" s="188"/>
      <c r="BH979" s="188"/>
      <c r="BI979" s="188"/>
      <c r="BJ979" s="188"/>
      <c r="BK979" s="188"/>
      <c r="BL979" s="188"/>
      <c r="BM979" s="188"/>
      <c r="BN979" s="188"/>
      <c r="BO979" s="188"/>
      <c r="BP979" s="188"/>
      <c r="BQ979" s="188"/>
      <c r="BR979" s="188"/>
      <c r="BS979" s="188"/>
      <c r="BT979" s="188"/>
      <c r="BU979" s="188"/>
      <c r="BV979" s="188"/>
    </row>
    <row r="980" spans="1:74" s="189" customFormat="1" ht="25.5" x14ac:dyDescent="0.2">
      <c r="A980" s="205" t="s">
        <v>2204</v>
      </c>
      <c r="B980" s="206" t="s">
        <v>2205</v>
      </c>
      <c r="C980" s="118"/>
      <c r="D980" s="46"/>
      <c r="E980" s="118"/>
      <c r="F980" s="118">
        <v>688028730.05999994</v>
      </c>
      <c r="G980" s="118"/>
      <c r="H980" s="118"/>
      <c r="I980" s="118"/>
      <c r="J980" s="118"/>
      <c r="K980" s="118"/>
      <c r="L980" s="118"/>
      <c r="M980" s="118"/>
      <c r="N980" s="118"/>
      <c r="O980" s="131">
        <f t="shared" si="332"/>
        <v>688028730.05999994</v>
      </c>
      <c r="P980" s="188"/>
      <c r="Q980" s="188"/>
      <c r="R980" s="188"/>
      <c r="S980" s="188"/>
      <c r="T980" s="188"/>
      <c r="U980" s="188"/>
      <c r="V980" s="188"/>
      <c r="W980" s="188"/>
      <c r="X980" s="188"/>
      <c r="Y980" s="188"/>
      <c r="Z980" s="188"/>
      <c r="AA980" s="188"/>
      <c r="AB980" s="188"/>
      <c r="AC980" s="188"/>
      <c r="AD980" s="188"/>
      <c r="AE980" s="188"/>
      <c r="AF980" s="188"/>
      <c r="AG980" s="188"/>
      <c r="AH980" s="188"/>
      <c r="AI980" s="188"/>
      <c r="AJ980" s="188"/>
      <c r="AK980" s="188"/>
      <c r="AL980" s="188"/>
      <c r="AM980" s="188"/>
      <c r="AN980" s="188"/>
      <c r="AO980" s="188"/>
      <c r="AP980" s="188"/>
      <c r="AQ980" s="188"/>
      <c r="AR980" s="188"/>
      <c r="AS980" s="188"/>
      <c r="AT980" s="188"/>
      <c r="AU980" s="188"/>
      <c r="AV980" s="188"/>
      <c r="AW980" s="188"/>
      <c r="AX980" s="188"/>
      <c r="AY980" s="188"/>
      <c r="AZ980" s="188"/>
      <c r="BA980" s="188"/>
      <c r="BB980" s="188"/>
      <c r="BC980" s="188"/>
      <c r="BD980" s="188"/>
      <c r="BE980" s="188"/>
      <c r="BF980" s="188"/>
      <c r="BG980" s="188"/>
      <c r="BH980" s="188"/>
      <c r="BI980" s="188"/>
      <c r="BJ980" s="188"/>
      <c r="BK980" s="188"/>
      <c r="BL980" s="188"/>
      <c r="BM980" s="188"/>
      <c r="BN980" s="188"/>
      <c r="BO980" s="188"/>
      <c r="BP980" s="188"/>
      <c r="BQ980" s="188"/>
      <c r="BR980" s="188"/>
      <c r="BS980" s="188"/>
      <c r="BT980" s="188"/>
      <c r="BU980" s="188"/>
      <c r="BV980" s="188"/>
    </row>
    <row r="981" spans="1:74" s="126" customFormat="1" x14ac:dyDescent="0.2">
      <c r="A981" s="207" t="s">
        <v>967</v>
      </c>
      <c r="B981" s="202" t="s">
        <v>1588</v>
      </c>
      <c r="C981" s="117">
        <f>SUM(C982:C985)</f>
        <v>0</v>
      </c>
      <c r="D981" s="117">
        <f t="shared" ref="D981:N981" si="347">SUM(D982:D985)</f>
        <v>500000000</v>
      </c>
      <c r="E981" s="117">
        <f t="shared" si="347"/>
        <v>0</v>
      </c>
      <c r="F981" s="117">
        <f>SUM(F982:F985)</f>
        <v>13771700476.700001</v>
      </c>
      <c r="G981" s="117">
        <f t="shared" si="347"/>
        <v>0</v>
      </c>
      <c r="H981" s="117">
        <f t="shared" si="347"/>
        <v>0</v>
      </c>
      <c r="I981" s="117">
        <f t="shared" si="347"/>
        <v>0</v>
      </c>
      <c r="J981" s="117">
        <f t="shared" si="347"/>
        <v>0</v>
      </c>
      <c r="K981" s="117">
        <f t="shared" si="347"/>
        <v>0</v>
      </c>
      <c r="L981" s="117">
        <f t="shared" si="347"/>
        <v>0</v>
      </c>
      <c r="M981" s="117">
        <f t="shared" si="347"/>
        <v>0</v>
      </c>
      <c r="N981" s="117">
        <f t="shared" si="347"/>
        <v>0</v>
      </c>
      <c r="O981" s="131">
        <f t="shared" si="332"/>
        <v>14271700476.700001</v>
      </c>
      <c r="P981" s="125"/>
      <c r="Q981" s="125"/>
      <c r="R981" s="125"/>
      <c r="S981" s="125"/>
      <c r="T981" s="125"/>
      <c r="U981" s="125"/>
      <c r="V981" s="125"/>
      <c r="W981" s="125"/>
      <c r="X981" s="125"/>
      <c r="Y981" s="125"/>
      <c r="Z981" s="125"/>
      <c r="AA981" s="125"/>
      <c r="AB981" s="125"/>
      <c r="AC981" s="125"/>
      <c r="AD981" s="125"/>
      <c r="AE981" s="125"/>
      <c r="AF981" s="125"/>
      <c r="AG981" s="125"/>
      <c r="AH981" s="125"/>
      <c r="AI981" s="125"/>
      <c r="AJ981" s="125"/>
      <c r="AK981" s="125"/>
      <c r="AL981" s="125"/>
      <c r="AM981" s="125"/>
      <c r="AN981" s="125"/>
      <c r="AO981" s="125"/>
      <c r="AP981" s="125"/>
      <c r="AQ981" s="125"/>
      <c r="AR981" s="125"/>
      <c r="AS981" s="125"/>
      <c r="AT981" s="125"/>
      <c r="AU981" s="125"/>
      <c r="AV981" s="125"/>
      <c r="AW981" s="125"/>
      <c r="AX981" s="125"/>
      <c r="AY981" s="125"/>
      <c r="AZ981" s="125"/>
      <c r="BA981" s="125"/>
      <c r="BB981" s="125"/>
      <c r="BC981" s="125"/>
      <c r="BD981" s="125"/>
      <c r="BE981" s="125"/>
      <c r="BF981" s="125"/>
      <c r="BG981" s="125"/>
      <c r="BH981" s="125"/>
      <c r="BI981" s="125"/>
      <c r="BJ981" s="125"/>
      <c r="BK981" s="125"/>
      <c r="BL981" s="125"/>
      <c r="BM981" s="125"/>
      <c r="BN981" s="125"/>
      <c r="BO981" s="125"/>
      <c r="BP981" s="125"/>
      <c r="BQ981" s="125"/>
      <c r="BR981" s="125"/>
      <c r="BS981" s="125"/>
      <c r="BT981" s="125"/>
      <c r="BU981" s="125"/>
      <c r="BV981" s="125"/>
    </row>
    <row r="982" spans="1:74" s="189" customFormat="1" ht="14.25" x14ac:dyDescent="0.2">
      <c r="A982" s="205" t="s">
        <v>968</v>
      </c>
      <c r="B982" s="206" t="s">
        <v>1589</v>
      </c>
      <c r="C982" s="118"/>
      <c r="D982" s="46">
        <v>500000000</v>
      </c>
      <c r="E982" s="118"/>
      <c r="F982" s="118"/>
      <c r="G982" s="118"/>
      <c r="H982" s="118"/>
      <c r="I982" s="118"/>
      <c r="J982" s="118"/>
      <c r="K982" s="118"/>
      <c r="L982" s="118"/>
      <c r="M982" s="118"/>
      <c r="N982" s="118"/>
      <c r="O982" s="131">
        <f t="shared" si="332"/>
        <v>500000000</v>
      </c>
      <c r="P982" s="188"/>
      <c r="Q982" s="188"/>
      <c r="R982" s="188"/>
      <c r="S982" s="188"/>
      <c r="T982" s="188"/>
      <c r="U982" s="188"/>
      <c r="V982" s="188"/>
      <c r="W982" s="188"/>
      <c r="X982" s="188"/>
      <c r="Y982" s="188"/>
      <c r="Z982" s="188"/>
      <c r="AA982" s="188"/>
      <c r="AB982" s="188"/>
      <c r="AC982" s="188"/>
      <c r="AD982" s="188"/>
      <c r="AE982" s="188"/>
      <c r="AF982" s="188"/>
      <c r="AG982" s="188"/>
      <c r="AH982" s="188"/>
      <c r="AI982" s="188"/>
      <c r="AJ982" s="188"/>
      <c r="AK982" s="188"/>
      <c r="AL982" s="188"/>
      <c r="AM982" s="188"/>
      <c r="AN982" s="188"/>
      <c r="AO982" s="188"/>
      <c r="AP982" s="188"/>
      <c r="AQ982" s="188"/>
      <c r="AR982" s="188"/>
      <c r="AS982" s="188"/>
      <c r="AT982" s="188"/>
      <c r="AU982" s="188"/>
      <c r="AV982" s="188"/>
      <c r="AW982" s="188"/>
      <c r="AX982" s="188"/>
      <c r="AY982" s="188"/>
      <c r="AZ982" s="188"/>
      <c r="BA982" s="188"/>
      <c r="BB982" s="188"/>
      <c r="BC982" s="188"/>
      <c r="BD982" s="188"/>
      <c r="BE982" s="188"/>
      <c r="BF982" s="188"/>
      <c r="BG982" s="188"/>
      <c r="BH982" s="188"/>
      <c r="BI982" s="188"/>
      <c r="BJ982" s="188"/>
      <c r="BK982" s="188"/>
      <c r="BL982" s="188"/>
      <c r="BM982" s="188"/>
      <c r="BN982" s="188"/>
      <c r="BO982" s="188"/>
      <c r="BP982" s="188"/>
      <c r="BQ982" s="188"/>
      <c r="BR982" s="188"/>
      <c r="BS982" s="188"/>
      <c r="BT982" s="188"/>
      <c r="BU982" s="188"/>
      <c r="BV982" s="188"/>
    </row>
    <row r="983" spans="1:74" s="189" customFormat="1" ht="14.25" x14ac:dyDescent="0.2">
      <c r="A983" s="205" t="s">
        <v>2206</v>
      </c>
      <c r="B983" s="206" t="s">
        <v>2207</v>
      </c>
      <c r="C983" s="118"/>
      <c r="D983" s="46"/>
      <c r="E983" s="118"/>
      <c r="F983" s="118">
        <v>11435571261.25</v>
      </c>
      <c r="G983" s="118"/>
      <c r="H983" s="118"/>
      <c r="I983" s="118"/>
      <c r="J983" s="118"/>
      <c r="K983" s="118"/>
      <c r="L983" s="118"/>
      <c r="M983" s="118"/>
      <c r="N983" s="118"/>
      <c r="O983" s="131">
        <f t="shared" si="332"/>
        <v>11435571261.25</v>
      </c>
      <c r="P983" s="188"/>
      <c r="Q983" s="188"/>
      <c r="R983" s="188"/>
      <c r="S983" s="188"/>
      <c r="T983" s="188"/>
      <c r="U983" s="188"/>
      <c r="V983" s="188"/>
      <c r="W983" s="188"/>
      <c r="X983" s="188"/>
      <c r="Y983" s="188"/>
      <c r="Z983" s="188"/>
      <c r="AA983" s="188"/>
      <c r="AB983" s="188"/>
      <c r="AC983" s="188"/>
      <c r="AD983" s="188"/>
      <c r="AE983" s="188"/>
      <c r="AF983" s="188"/>
      <c r="AG983" s="188"/>
      <c r="AH983" s="188"/>
      <c r="AI983" s="188"/>
      <c r="AJ983" s="188"/>
      <c r="AK983" s="188"/>
      <c r="AL983" s="188"/>
      <c r="AM983" s="188"/>
      <c r="AN983" s="188"/>
      <c r="AO983" s="188"/>
      <c r="AP983" s="188"/>
      <c r="AQ983" s="188"/>
      <c r="AR983" s="188"/>
      <c r="AS983" s="188"/>
      <c r="AT983" s="188"/>
      <c r="AU983" s="188"/>
      <c r="AV983" s="188"/>
      <c r="AW983" s="188"/>
      <c r="AX983" s="188"/>
      <c r="AY983" s="188"/>
      <c r="AZ983" s="188"/>
      <c r="BA983" s="188"/>
      <c r="BB983" s="188"/>
      <c r="BC983" s="188"/>
      <c r="BD983" s="188"/>
      <c r="BE983" s="188"/>
      <c r="BF983" s="188"/>
      <c r="BG983" s="188"/>
      <c r="BH983" s="188"/>
      <c r="BI983" s="188"/>
      <c r="BJ983" s="188"/>
      <c r="BK983" s="188"/>
      <c r="BL983" s="188"/>
      <c r="BM983" s="188"/>
      <c r="BN983" s="188"/>
      <c r="BO983" s="188"/>
      <c r="BP983" s="188"/>
      <c r="BQ983" s="188"/>
      <c r="BR983" s="188"/>
      <c r="BS983" s="188"/>
      <c r="BT983" s="188"/>
      <c r="BU983" s="188"/>
      <c r="BV983" s="188"/>
    </row>
    <row r="984" spans="1:74" s="189" customFormat="1" ht="25.5" x14ac:dyDescent="0.2">
      <c r="A984" s="205" t="s">
        <v>2208</v>
      </c>
      <c r="B984" s="206" t="s">
        <v>2209</v>
      </c>
      <c r="C984" s="118"/>
      <c r="D984" s="46"/>
      <c r="E984" s="118"/>
      <c r="F984" s="118">
        <v>1501758417.8299999</v>
      </c>
      <c r="G984" s="118"/>
      <c r="H984" s="118"/>
      <c r="I984" s="118"/>
      <c r="J984" s="118"/>
      <c r="K984" s="118"/>
      <c r="L984" s="118"/>
      <c r="M984" s="118"/>
      <c r="N984" s="118"/>
      <c r="O984" s="131">
        <f t="shared" si="332"/>
        <v>1501758417.8299999</v>
      </c>
      <c r="P984" s="188"/>
      <c r="Q984" s="188"/>
      <c r="R984" s="188"/>
      <c r="S984" s="188"/>
      <c r="T984" s="188"/>
      <c r="U984" s="188"/>
      <c r="V984" s="188"/>
      <c r="W984" s="188"/>
      <c r="X984" s="188"/>
      <c r="Y984" s="188"/>
      <c r="Z984" s="188"/>
      <c r="AA984" s="188"/>
      <c r="AB984" s="188"/>
      <c r="AC984" s="188"/>
      <c r="AD984" s="188"/>
      <c r="AE984" s="188"/>
      <c r="AF984" s="188"/>
      <c r="AG984" s="188"/>
      <c r="AH984" s="188"/>
      <c r="AI984" s="188"/>
      <c r="AJ984" s="188"/>
      <c r="AK984" s="188"/>
      <c r="AL984" s="188"/>
      <c r="AM984" s="188"/>
      <c r="AN984" s="188"/>
      <c r="AO984" s="188"/>
      <c r="AP984" s="188"/>
      <c r="AQ984" s="188"/>
      <c r="AR984" s="188"/>
      <c r="AS984" s="188"/>
      <c r="AT984" s="188"/>
      <c r="AU984" s="188"/>
      <c r="AV984" s="188"/>
      <c r="AW984" s="188"/>
      <c r="AX984" s="188"/>
      <c r="AY984" s="188"/>
      <c r="AZ984" s="188"/>
      <c r="BA984" s="188"/>
      <c r="BB984" s="188"/>
      <c r="BC984" s="188"/>
      <c r="BD984" s="188"/>
      <c r="BE984" s="188"/>
      <c r="BF984" s="188"/>
      <c r="BG984" s="188"/>
      <c r="BH984" s="188"/>
      <c r="BI984" s="188"/>
      <c r="BJ984" s="188"/>
      <c r="BK984" s="188"/>
      <c r="BL984" s="188"/>
      <c r="BM984" s="188"/>
      <c r="BN984" s="188"/>
      <c r="BO984" s="188"/>
      <c r="BP984" s="188"/>
      <c r="BQ984" s="188"/>
      <c r="BR984" s="188"/>
      <c r="BS984" s="188"/>
      <c r="BT984" s="188"/>
      <c r="BU984" s="188"/>
      <c r="BV984" s="188"/>
    </row>
    <row r="985" spans="1:74" s="189" customFormat="1" ht="14.25" x14ac:dyDescent="0.2">
      <c r="A985" s="205" t="s">
        <v>2210</v>
      </c>
      <c r="B985" s="206" t="s">
        <v>2211</v>
      </c>
      <c r="C985" s="118"/>
      <c r="D985" s="46"/>
      <c r="E985" s="118"/>
      <c r="F985" s="118">
        <v>834370797.62</v>
      </c>
      <c r="G985" s="118"/>
      <c r="H985" s="118"/>
      <c r="I985" s="118"/>
      <c r="J985" s="118"/>
      <c r="K985" s="118"/>
      <c r="L985" s="118"/>
      <c r="M985" s="118"/>
      <c r="N985" s="118"/>
      <c r="O985" s="131">
        <f t="shared" si="332"/>
        <v>834370797.62</v>
      </c>
      <c r="P985" s="188"/>
      <c r="Q985" s="188"/>
      <c r="R985" s="188"/>
      <c r="S985" s="188"/>
      <c r="T985" s="188"/>
      <c r="U985" s="188"/>
      <c r="V985" s="188"/>
      <c r="W985" s="188"/>
      <c r="X985" s="188"/>
      <c r="Y985" s="188"/>
      <c r="Z985" s="188"/>
      <c r="AA985" s="188"/>
      <c r="AB985" s="188"/>
      <c r="AC985" s="188"/>
      <c r="AD985" s="188"/>
      <c r="AE985" s="188"/>
      <c r="AF985" s="188"/>
      <c r="AG985" s="188"/>
      <c r="AH985" s="188"/>
      <c r="AI985" s="188"/>
      <c r="AJ985" s="188"/>
      <c r="AK985" s="188"/>
      <c r="AL985" s="188"/>
      <c r="AM985" s="188"/>
      <c r="AN985" s="188"/>
      <c r="AO985" s="188"/>
      <c r="AP985" s="188"/>
      <c r="AQ985" s="188"/>
      <c r="AR985" s="188"/>
      <c r="AS985" s="188"/>
      <c r="AT985" s="188"/>
      <c r="AU985" s="188"/>
      <c r="AV985" s="188"/>
      <c r="AW985" s="188"/>
      <c r="AX985" s="188"/>
      <c r="AY985" s="188"/>
      <c r="AZ985" s="188"/>
      <c r="BA985" s="188"/>
      <c r="BB985" s="188"/>
      <c r="BC985" s="188"/>
      <c r="BD985" s="188"/>
      <c r="BE985" s="188"/>
      <c r="BF985" s="188"/>
      <c r="BG985" s="188"/>
      <c r="BH985" s="188"/>
      <c r="BI985" s="188"/>
      <c r="BJ985" s="188"/>
      <c r="BK985" s="188"/>
      <c r="BL985" s="188"/>
      <c r="BM985" s="188"/>
      <c r="BN985" s="188"/>
      <c r="BO985" s="188"/>
      <c r="BP985" s="188"/>
      <c r="BQ985" s="188"/>
      <c r="BR985" s="188"/>
      <c r="BS985" s="188"/>
      <c r="BT985" s="188"/>
      <c r="BU985" s="188"/>
      <c r="BV985" s="188"/>
    </row>
    <row r="986" spans="1:74" s="126" customFormat="1" x14ac:dyDescent="0.2">
      <c r="A986" s="207" t="s">
        <v>969</v>
      </c>
      <c r="B986" s="202" t="s">
        <v>1590</v>
      </c>
      <c r="C986" s="117">
        <f>SUM(C987:C989)</f>
        <v>0</v>
      </c>
      <c r="D986" s="117">
        <f t="shared" ref="D986:N986" si="348">SUM(D987:D989)</f>
        <v>97276279.359999999</v>
      </c>
      <c r="E986" s="117">
        <f t="shared" si="348"/>
        <v>0</v>
      </c>
      <c r="F986" s="117">
        <f>SUM(F987:F989)</f>
        <v>3885456197.4099998</v>
      </c>
      <c r="G986" s="117">
        <f t="shared" si="348"/>
        <v>0</v>
      </c>
      <c r="H986" s="117">
        <f t="shared" si="348"/>
        <v>0</v>
      </c>
      <c r="I986" s="117">
        <f t="shared" si="348"/>
        <v>0</v>
      </c>
      <c r="J986" s="117">
        <f t="shared" si="348"/>
        <v>0</v>
      </c>
      <c r="K986" s="117">
        <f t="shared" si="348"/>
        <v>0</v>
      </c>
      <c r="L986" s="117">
        <f t="shared" si="348"/>
        <v>0</v>
      </c>
      <c r="M986" s="117">
        <f t="shared" si="348"/>
        <v>0</v>
      </c>
      <c r="N986" s="117">
        <f t="shared" si="348"/>
        <v>0</v>
      </c>
      <c r="O986" s="131">
        <f t="shared" si="332"/>
        <v>3982732476.77</v>
      </c>
      <c r="P986" s="125"/>
      <c r="Q986" s="125"/>
      <c r="R986" s="125"/>
      <c r="S986" s="125"/>
      <c r="T986" s="125"/>
      <c r="U986" s="125"/>
      <c r="V986" s="125"/>
      <c r="W986" s="125"/>
      <c r="X986" s="125"/>
      <c r="Y986" s="125"/>
      <c r="Z986" s="125"/>
      <c r="AA986" s="125"/>
      <c r="AB986" s="125"/>
      <c r="AC986" s="125"/>
      <c r="AD986" s="125"/>
      <c r="AE986" s="125"/>
      <c r="AF986" s="125"/>
      <c r="AG986" s="125"/>
      <c r="AH986" s="125"/>
      <c r="AI986" s="125"/>
      <c r="AJ986" s="125"/>
      <c r="AK986" s="125"/>
      <c r="AL986" s="125"/>
      <c r="AM986" s="125"/>
      <c r="AN986" s="125"/>
      <c r="AO986" s="125"/>
      <c r="AP986" s="125"/>
      <c r="AQ986" s="125"/>
      <c r="AR986" s="125"/>
      <c r="AS986" s="125"/>
      <c r="AT986" s="125"/>
      <c r="AU986" s="125"/>
      <c r="AV986" s="125"/>
      <c r="AW986" s="125"/>
      <c r="AX986" s="125"/>
      <c r="AY986" s="125"/>
      <c r="AZ986" s="125"/>
      <c r="BA986" s="125"/>
      <c r="BB986" s="125"/>
      <c r="BC986" s="125"/>
      <c r="BD986" s="125"/>
      <c r="BE986" s="125"/>
      <c r="BF986" s="125"/>
      <c r="BG986" s="125"/>
      <c r="BH986" s="125"/>
      <c r="BI986" s="125"/>
      <c r="BJ986" s="125"/>
      <c r="BK986" s="125"/>
      <c r="BL986" s="125"/>
      <c r="BM986" s="125"/>
      <c r="BN986" s="125"/>
      <c r="BO986" s="125"/>
      <c r="BP986" s="125"/>
      <c r="BQ986" s="125"/>
      <c r="BR986" s="125"/>
      <c r="BS986" s="125"/>
      <c r="BT986" s="125"/>
      <c r="BU986" s="125"/>
      <c r="BV986" s="125"/>
    </row>
    <row r="987" spans="1:74" s="189" customFormat="1" ht="14.25" x14ac:dyDescent="0.2">
      <c r="A987" s="205" t="s">
        <v>970</v>
      </c>
      <c r="B987" s="206" t="s">
        <v>1591</v>
      </c>
      <c r="C987" s="118"/>
      <c r="D987" s="46">
        <v>97276279.359999999</v>
      </c>
      <c r="E987" s="118"/>
      <c r="F987" s="118"/>
      <c r="G987" s="118"/>
      <c r="H987" s="118"/>
      <c r="I987" s="118"/>
      <c r="J987" s="118"/>
      <c r="K987" s="118"/>
      <c r="L987" s="118"/>
      <c r="M987" s="118"/>
      <c r="N987" s="118"/>
      <c r="O987" s="131">
        <f t="shared" si="332"/>
        <v>97276279.359999999</v>
      </c>
      <c r="P987" s="188"/>
      <c r="Q987" s="188"/>
      <c r="R987" s="188"/>
      <c r="S987" s="188"/>
      <c r="T987" s="188"/>
      <c r="U987" s="188"/>
      <c r="V987" s="188"/>
      <c r="W987" s="188"/>
      <c r="X987" s="188"/>
      <c r="Y987" s="188"/>
      <c r="Z987" s="188"/>
      <c r="AA987" s="188"/>
      <c r="AB987" s="188"/>
      <c r="AC987" s="188"/>
      <c r="AD987" s="188"/>
      <c r="AE987" s="188"/>
      <c r="AF987" s="188"/>
      <c r="AG987" s="188"/>
      <c r="AH987" s="188"/>
      <c r="AI987" s="188"/>
      <c r="AJ987" s="188"/>
      <c r="AK987" s="188"/>
      <c r="AL987" s="188"/>
      <c r="AM987" s="188"/>
      <c r="AN987" s="188"/>
      <c r="AO987" s="188"/>
      <c r="AP987" s="188"/>
      <c r="AQ987" s="188"/>
      <c r="AR987" s="188"/>
      <c r="AS987" s="188"/>
      <c r="AT987" s="188"/>
      <c r="AU987" s="188"/>
      <c r="AV987" s="188"/>
      <c r="AW987" s="188"/>
      <c r="AX987" s="188"/>
      <c r="AY987" s="188"/>
      <c r="AZ987" s="188"/>
      <c r="BA987" s="188"/>
      <c r="BB987" s="188"/>
      <c r="BC987" s="188"/>
      <c r="BD987" s="188"/>
      <c r="BE987" s="188"/>
      <c r="BF987" s="188"/>
      <c r="BG987" s="188"/>
      <c r="BH987" s="188"/>
      <c r="BI987" s="188"/>
      <c r="BJ987" s="188"/>
      <c r="BK987" s="188"/>
      <c r="BL987" s="188"/>
      <c r="BM987" s="188"/>
      <c r="BN987" s="188"/>
      <c r="BO987" s="188"/>
      <c r="BP987" s="188"/>
      <c r="BQ987" s="188"/>
      <c r="BR987" s="188"/>
      <c r="BS987" s="188"/>
      <c r="BT987" s="188"/>
      <c r="BU987" s="188"/>
      <c r="BV987" s="188"/>
    </row>
    <row r="988" spans="1:74" s="189" customFormat="1" ht="14.25" x14ac:dyDescent="0.2">
      <c r="A988" s="205" t="s">
        <v>970</v>
      </c>
      <c r="B988" s="206" t="s">
        <v>1591</v>
      </c>
      <c r="C988" s="118"/>
      <c r="D988" s="46"/>
      <c r="E988" s="118"/>
      <c r="F988" s="118">
        <v>3366156576.4699998</v>
      </c>
      <c r="G988" s="118"/>
      <c r="H988" s="118"/>
      <c r="I988" s="118"/>
      <c r="J988" s="118"/>
      <c r="K988" s="118"/>
      <c r="L988" s="118"/>
      <c r="M988" s="118"/>
      <c r="N988" s="118"/>
      <c r="O988" s="131">
        <f t="shared" si="332"/>
        <v>3366156576.4699998</v>
      </c>
      <c r="P988" s="188"/>
      <c r="Q988" s="188"/>
      <c r="R988" s="188"/>
      <c r="S988" s="188"/>
      <c r="T988" s="188"/>
      <c r="U988" s="188"/>
      <c r="V988" s="188"/>
      <c r="W988" s="188"/>
      <c r="X988" s="188"/>
      <c r="Y988" s="188"/>
      <c r="Z988" s="188"/>
      <c r="AA988" s="188"/>
      <c r="AB988" s="188"/>
      <c r="AC988" s="188"/>
      <c r="AD988" s="188"/>
      <c r="AE988" s="188"/>
      <c r="AF988" s="188"/>
      <c r="AG988" s="188"/>
      <c r="AH988" s="188"/>
      <c r="AI988" s="188"/>
      <c r="AJ988" s="188"/>
      <c r="AK988" s="188"/>
      <c r="AL988" s="188"/>
      <c r="AM988" s="188"/>
      <c r="AN988" s="188"/>
      <c r="AO988" s="188"/>
      <c r="AP988" s="188"/>
      <c r="AQ988" s="188"/>
      <c r="AR988" s="188"/>
      <c r="AS988" s="188"/>
      <c r="AT988" s="188"/>
      <c r="AU988" s="188"/>
      <c r="AV988" s="188"/>
      <c r="AW988" s="188"/>
      <c r="AX988" s="188"/>
      <c r="AY988" s="188"/>
      <c r="AZ988" s="188"/>
      <c r="BA988" s="188"/>
      <c r="BB988" s="188"/>
      <c r="BC988" s="188"/>
      <c r="BD988" s="188"/>
      <c r="BE988" s="188"/>
      <c r="BF988" s="188"/>
      <c r="BG988" s="188"/>
      <c r="BH988" s="188"/>
      <c r="BI988" s="188"/>
      <c r="BJ988" s="188"/>
      <c r="BK988" s="188"/>
      <c r="BL988" s="188"/>
      <c r="BM988" s="188"/>
      <c r="BN988" s="188"/>
      <c r="BO988" s="188"/>
      <c r="BP988" s="188"/>
      <c r="BQ988" s="188"/>
      <c r="BR988" s="188"/>
      <c r="BS988" s="188"/>
      <c r="BT988" s="188"/>
      <c r="BU988" s="188"/>
      <c r="BV988" s="188"/>
    </row>
    <row r="989" spans="1:74" s="189" customFormat="1" ht="25.5" x14ac:dyDescent="0.2">
      <c r="A989" s="205" t="s">
        <v>2212</v>
      </c>
      <c r="B989" s="206" t="s">
        <v>2213</v>
      </c>
      <c r="C989" s="118"/>
      <c r="D989" s="46"/>
      <c r="E989" s="118"/>
      <c r="F989" s="118">
        <v>519299620.94</v>
      </c>
      <c r="G989" s="118"/>
      <c r="H989" s="118"/>
      <c r="I989" s="118"/>
      <c r="J989" s="118"/>
      <c r="K989" s="118"/>
      <c r="L989" s="118"/>
      <c r="M989" s="118"/>
      <c r="N989" s="118"/>
      <c r="O989" s="131">
        <f t="shared" si="332"/>
        <v>519299620.94</v>
      </c>
      <c r="P989" s="188"/>
      <c r="Q989" s="188"/>
      <c r="R989" s="188"/>
      <c r="S989" s="188"/>
      <c r="T989" s="188"/>
      <c r="U989" s="188"/>
      <c r="V989" s="188"/>
      <c r="W989" s="188"/>
      <c r="X989" s="188"/>
      <c r="Y989" s="188"/>
      <c r="Z989" s="188"/>
      <c r="AA989" s="188"/>
      <c r="AB989" s="188"/>
      <c r="AC989" s="188"/>
      <c r="AD989" s="188"/>
      <c r="AE989" s="188"/>
      <c r="AF989" s="188"/>
      <c r="AG989" s="188"/>
      <c r="AH989" s="188"/>
      <c r="AI989" s="188"/>
      <c r="AJ989" s="188"/>
      <c r="AK989" s="188"/>
      <c r="AL989" s="188"/>
      <c r="AM989" s="188"/>
      <c r="AN989" s="188"/>
      <c r="AO989" s="188"/>
      <c r="AP989" s="188"/>
      <c r="AQ989" s="188"/>
      <c r="AR989" s="188"/>
      <c r="AS989" s="188"/>
      <c r="AT989" s="188"/>
      <c r="AU989" s="188"/>
      <c r="AV989" s="188"/>
      <c r="AW989" s="188"/>
      <c r="AX989" s="188"/>
      <c r="AY989" s="188"/>
      <c r="AZ989" s="188"/>
      <c r="BA989" s="188"/>
      <c r="BB989" s="188"/>
      <c r="BC989" s="188"/>
      <c r="BD989" s="188"/>
      <c r="BE989" s="188"/>
      <c r="BF989" s="188"/>
      <c r="BG989" s="188"/>
      <c r="BH989" s="188"/>
      <c r="BI989" s="188"/>
      <c r="BJ989" s="188"/>
      <c r="BK989" s="188"/>
      <c r="BL989" s="188"/>
      <c r="BM989" s="188"/>
      <c r="BN989" s="188"/>
      <c r="BO989" s="188"/>
      <c r="BP989" s="188"/>
      <c r="BQ989" s="188"/>
      <c r="BR989" s="188"/>
      <c r="BS989" s="188"/>
      <c r="BT989" s="188"/>
      <c r="BU989" s="188"/>
      <c r="BV989" s="188"/>
    </row>
    <row r="990" spans="1:74" s="126" customFormat="1" ht="15" x14ac:dyDescent="0.2">
      <c r="A990" s="332" t="s">
        <v>971</v>
      </c>
      <c r="B990" s="202" t="s">
        <v>2214</v>
      </c>
      <c r="C990" s="117">
        <f>SUM(C991:C992)</f>
        <v>0</v>
      </c>
      <c r="D990" s="48">
        <f t="shared" ref="D990:N990" si="349">SUM(D991:D992)</f>
        <v>0</v>
      </c>
      <c r="E990" s="117">
        <f t="shared" si="349"/>
        <v>0</v>
      </c>
      <c r="F990" s="117">
        <f>SUM(F991:F992)</f>
        <v>74890403.799999997</v>
      </c>
      <c r="G990" s="117">
        <f t="shared" si="349"/>
        <v>0</v>
      </c>
      <c r="H990" s="117">
        <f t="shared" si="349"/>
        <v>0</v>
      </c>
      <c r="I990" s="117">
        <f t="shared" si="349"/>
        <v>0</v>
      </c>
      <c r="J990" s="117">
        <f t="shared" si="349"/>
        <v>0</v>
      </c>
      <c r="K990" s="117">
        <f t="shared" si="349"/>
        <v>0</v>
      </c>
      <c r="L990" s="117">
        <f t="shared" si="349"/>
        <v>0</v>
      </c>
      <c r="M990" s="117">
        <f t="shared" si="349"/>
        <v>0</v>
      </c>
      <c r="N990" s="117">
        <f t="shared" si="349"/>
        <v>0</v>
      </c>
      <c r="O990" s="131">
        <f t="shared" si="332"/>
        <v>74890403.799999997</v>
      </c>
      <c r="P990" s="125"/>
      <c r="Q990" s="125"/>
      <c r="R990" s="125"/>
      <c r="S990" s="125"/>
      <c r="T990" s="125"/>
      <c r="U990" s="125"/>
      <c r="V990" s="125"/>
      <c r="W990" s="125"/>
      <c r="X990" s="125"/>
      <c r="Y990" s="125"/>
      <c r="Z990" s="125"/>
      <c r="AA990" s="125"/>
      <c r="AB990" s="125"/>
      <c r="AC990" s="125"/>
      <c r="AD990" s="125"/>
      <c r="AE990" s="125"/>
      <c r="AF990" s="125"/>
      <c r="AG990" s="125"/>
      <c r="AH990" s="125"/>
      <c r="AI990" s="125"/>
      <c r="AJ990" s="125"/>
      <c r="AK990" s="125"/>
      <c r="AL990" s="125"/>
      <c r="AM990" s="125"/>
      <c r="AN990" s="125"/>
      <c r="AO990" s="125"/>
      <c r="AP990" s="125"/>
      <c r="AQ990" s="125"/>
      <c r="AR990" s="125"/>
      <c r="AS990" s="125"/>
      <c r="AT990" s="125"/>
      <c r="AU990" s="125"/>
      <c r="AV990" s="125"/>
      <c r="AW990" s="125"/>
      <c r="AX990" s="125"/>
      <c r="AY990" s="125"/>
      <c r="AZ990" s="125"/>
      <c r="BA990" s="125"/>
      <c r="BB990" s="125"/>
      <c r="BC990" s="125"/>
      <c r="BD990" s="125"/>
      <c r="BE990" s="125"/>
      <c r="BF990" s="125"/>
      <c r="BG990" s="125"/>
      <c r="BH990" s="125"/>
      <c r="BI990" s="125"/>
      <c r="BJ990" s="125"/>
      <c r="BK990" s="125"/>
      <c r="BL990" s="125"/>
      <c r="BM990" s="125"/>
      <c r="BN990" s="125"/>
      <c r="BO990" s="125"/>
      <c r="BP990" s="125"/>
      <c r="BQ990" s="125"/>
      <c r="BR990" s="125"/>
      <c r="BS990" s="125"/>
      <c r="BT990" s="125"/>
      <c r="BU990" s="125"/>
      <c r="BV990" s="125"/>
    </row>
    <row r="991" spans="1:74" s="189" customFormat="1" ht="14.25" x14ac:dyDescent="0.2">
      <c r="A991" s="205" t="s">
        <v>2215</v>
      </c>
      <c r="B991" s="206" t="s">
        <v>2216</v>
      </c>
      <c r="C991" s="118"/>
      <c r="D991" s="46"/>
      <c r="E991" s="118"/>
      <c r="F991" s="118">
        <v>50415865.439999998</v>
      </c>
      <c r="G991" s="118"/>
      <c r="H991" s="118"/>
      <c r="I991" s="118"/>
      <c r="J991" s="118"/>
      <c r="K991" s="118"/>
      <c r="L991" s="118"/>
      <c r="M991" s="118"/>
      <c r="N991" s="118"/>
      <c r="O991" s="131">
        <f t="shared" si="332"/>
        <v>50415865.439999998</v>
      </c>
      <c r="P991" s="188"/>
      <c r="Q991" s="188"/>
      <c r="R991" s="188"/>
      <c r="S991" s="188"/>
      <c r="T991" s="188"/>
      <c r="U991" s="188"/>
      <c r="V991" s="188"/>
      <c r="W991" s="188"/>
      <c r="X991" s="188"/>
      <c r="Y991" s="188"/>
      <c r="Z991" s="188"/>
      <c r="AA991" s="188"/>
      <c r="AB991" s="188"/>
      <c r="AC991" s="188"/>
      <c r="AD991" s="188"/>
      <c r="AE991" s="188"/>
      <c r="AF991" s="188"/>
      <c r="AG991" s="188"/>
      <c r="AH991" s="188"/>
      <c r="AI991" s="188"/>
      <c r="AJ991" s="188"/>
      <c r="AK991" s="188"/>
      <c r="AL991" s="188"/>
      <c r="AM991" s="188"/>
      <c r="AN991" s="188"/>
      <c r="AO991" s="188"/>
      <c r="AP991" s="188"/>
      <c r="AQ991" s="188"/>
      <c r="AR991" s="188"/>
      <c r="AS991" s="188"/>
      <c r="AT991" s="188"/>
      <c r="AU991" s="188"/>
      <c r="AV991" s="188"/>
      <c r="AW991" s="188"/>
      <c r="AX991" s="188"/>
      <c r="AY991" s="188"/>
      <c r="AZ991" s="188"/>
      <c r="BA991" s="188"/>
      <c r="BB991" s="188"/>
      <c r="BC991" s="188"/>
      <c r="BD991" s="188"/>
      <c r="BE991" s="188"/>
      <c r="BF991" s="188"/>
      <c r="BG991" s="188"/>
      <c r="BH991" s="188"/>
      <c r="BI991" s="188"/>
      <c r="BJ991" s="188"/>
      <c r="BK991" s="188"/>
      <c r="BL991" s="188"/>
      <c r="BM991" s="188"/>
      <c r="BN991" s="188"/>
      <c r="BO991" s="188"/>
      <c r="BP991" s="188"/>
      <c r="BQ991" s="188"/>
      <c r="BR991" s="188"/>
      <c r="BS991" s="188"/>
      <c r="BT991" s="188"/>
      <c r="BU991" s="188"/>
      <c r="BV991" s="188"/>
    </row>
    <row r="992" spans="1:74" s="189" customFormat="1" ht="14.25" x14ac:dyDescent="0.2">
      <c r="A992" s="205" t="s">
        <v>2217</v>
      </c>
      <c r="B992" s="206" t="s">
        <v>2218</v>
      </c>
      <c r="C992" s="118"/>
      <c r="D992" s="46"/>
      <c r="E992" s="118"/>
      <c r="F992" s="118">
        <v>24474538.359999999</v>
      </c>
      <c r="G992" s="118"/>
      <c r="H992" s="118"/>
      <c r="I992" s="118"/>
      <c r="J992" s="118"/>
      <c r="K992" s="118"/>
      <c r="L992" s="118"/>
      <c r="M992" s="118"/>
      <c r="N992" s="118"/>
      <c r="O992" s="131">
        <f t="shared" si="332"/>
        <v>24474538.359999999</v>
      </c>
      <c r="P992" s="188"/>
      <c r="Q992" s="188"/>
      <c r="R992" s="188"/>
      <c r="S992" s="188"/>
      <c r="T992" s="188"/>
      <c r="U992" s="188"/>
      <c r="V992" s="188"/>
      <c r="W992" s="188"/>
      <c r="X992" s="188"/>
      <c r="Y992" s="188"/>
      <c r="Z992" s="188"/>
      <c r="AA992" s="188"/>
      <c r="AB992" s="188"/>
      <c r="AC992" s="188"/>
      <c r="AD992" s="188"/>
      <c r="AE992" s="188"/>
      <c r="AF992" s="188"/>
      <c r="AG992" s="188"/>
      <c r="AH992" s="188"/>
      <c r="AI992" s="188"/>
      <c r="AJ992" s="188"/>
      <c r="AK992" s="188"/>
      <c r="AL992" s="188"/>
      <c r="AM992" s="188"/>
      <c r="AN992" s="188"/>
      <c r="AO992" s="188"/>
      <c r="AP992" s="188"/>
      <c r="AQ992" s="188"/>
      <c r="AR992" s="188"/>
      <c r="AS992" s="188"/>
      <c r="AT992" s="188"/>
      <c r="AU992" s="188"/>
      <c r="AV992" s="188"/>
      <c r="AW992" s="188"/>
      <c r="AX992" s="188"/>
      <c r="AY992" s="188"/>
      <c r="AZ992" s="188"/>
      <c r="BA992" s="188"/>
      <c r="BB992" s="188"/>
      <c r="BC992" s="188"/>
      <c r="BD992" s="188"/>
      <c r="BE992" s="188"/>
      <c r="BF992" s="188"/>
      <c r="BG992" s="188"/>
      <c r="BH992" s="188"/>
      <c r="BI992" s="188"/>
      <c r="BJ992" s="188"/>
      <c r="BK992" s="188"/>
      <c r="BL992" s="188"/>
      <c r="BM992" s="188"/>
      <c r="BN992" s="188"/>
      <c r="BO992" s="188"/>
      <c r="BP992" s="188"/>
      <c r="BQ992" s="188"/>
      <c r="BR992" s="188"/>
      <c r="BS992" s="188"/>
      <c r="BT992" s="188"/>
      <c r="BU992" s="188"/>
      <c r="BV992" s="188"/>
    </row>
    <row r="993" spans="1:74" s="126" customFormat="1" ht="15" x14ac:dyDescent="0.2">
      <c r="A993" s="207" t="s">
        <v>972</v>
      </c>
      <c r="B993" s="202" t="s">
        <v>2219</v>
      </c>
      <c r="C993" s="117">
        <f>SUM(C994:C996)</f>
        <v>0</v>
      </c>
      <c r="D993" s="48">
        <f t="shared" ref="D993:N993" si="350">SUM(D994:D996)</f>
        <v>0</v>
      </c>
      <c r="E993" s="117">
        <f t="shared" si="350"/>
        <v>0</v>
      </c>
      <c r="F993" s="117">
        <f>SUM(F994:F996)</f>
        <v>7721444044.6099997</v>
      </c>
      <c r="G993" s="117">
        <f t="shared" si="350"/>
        <v>0</v>
      </c>
      <c r="H993" s="117">
        <f t="shared" si="350"/>
        <v>0</v>
      </c>
      <c r="I993" s="117">
        <f t="shared" si="350"/>
        <v>0</v>
      </c>
      <c r="J993" s="117">
        <f t="shared" si="350"/>
        <v>0</v>
      </c>
      <c r="K993" s="117">
        <f t="shared" si="350"/>
        <v>0</v>
      </c>
      <c r="L993" s="117">
        <f t="shared" si="350"/>
        <v>0</v>
      </c>
      <c r="M993" s="117">
        <f t="shared" si="350"/>
        <v>0</v>
      </c>
      <c r="N993" s="117">
        <f t="shared" si="350"/>
        <v>0</v>
      </c>
      <c r="O993" s="131">
        <f t="shared" si="332"/>
        <v>7721444044.6099997</v>
      </c>
      <c r="P993" s="125"/>
      <c r="Q993" s="125"/>
      <c r="R993" s="125"/>
      <c r="S993" s="125"/>
      <c r="T993" s="125"/>
      <c r="U993" s="125"/>
      <c r="V993" s="125"/>
      <c r="W993" s="125"/>
      <c r="X993" s="125"/>
      <c r="Y993" s="125"/>
      <c r="Z993" s="125"/>
      <c r="AA993" s="125"/>
      <c r="AB993" s="125"/>
      <c r="AC993" s="125"/>
      <c r="AD993" s="125"/>
      <c r="AE993" s="125"/>
      <c r="AF993" s="125"/>
      <c r="AG993" s="125"/>
      <c r="AH993" s="125"/>
      <c r="AI993" s="125"/>
      <c r="AJ993" s="125"/>
      <c r="AK993" s="125"/>
      <c r="AL993" s="125"/>
      <c r="AM993" s="125"/>
      <c r="AN993" s="125"/>
      <c r="AO993" s="125"/>
      <c r="AP993" s="125"/>
      <c r="AQ993" s="125"/>
      <c r="AR993" s="125"/>
      <c r="AS993" s="125"/>
      <c r="AT993" s="125"/>
      <c r="AU993" s="125"/>
      <c r="AV993" s="125"/>
      <c r="AW993" s="125"/>
      <c r="AX993" s="125"/>
      <c r="AY993" s="125"/>
      <c r="AZ993" s="125"/>
      <c r="BA993" s="125"/>
      <c r="BB993" s="125"/>
      <c r="BC993" s="125"/>
      <c r="BD993" s="125"/>
      <c r="BE993" s="125"/>
      <c r="BF993" s="125"/>
      <c r="BG993" s="125"/>
      <c r="BH993" s="125"/>
      <c r="BI993" s="125"/>
      <c r="BJ993" s="125"/>
      <c r="BK993" s="125"/>
      <c r="BL993" s="125"/>
      <c r="BM993" s="125"/>
      <c r="BN993" s="125"/>
      <c r="BO993" s="125"/>
      <c r="BP993" s="125"/>
      <c r="BQ993" s="125"/>
      <c r="BR993" s="125"/>
      <c r="BS993" s="125"/>
      <c r="BT993" s="125"/>
      <c r="BU993" s="125"/>
      <c r="BV993" s="125"/>
    </row>
    <row r="994" spans="1:74" s="189" customFormat="1" ht="14.25" x14ac:dyDescent="0.2">
      <c r="A994" s="205" t="s">
        <v>2220</v>
      </c>
      <c r="B994" s="206" t="s">
        <v>2221</v>
      </c>
      <c r="C994" s="118"/>
      <c r="D994" s="46"/>
      <c r="E994" s="118"/>
      <c r="F994" s="118">
        <v>1531822844.9300001</v>
      </c>
      <c r="G994" s="118"/>
      <c r="H994" s="118"/>
      <c r="I994" s="118"/>
      <c r="J994" s="118"/>
      <c r="K994" s="118"/>
      <c r="L994" s="118"/>
      <c r="M994" s="118"/>
      <c r="N994" s="118"/>
      <c r="O994" s="131">
        <f t="shared" si="332"/>
        <v>1531822844.9300001</v>
      </c>
      <c r="P994" s="188"/>
      <c r="Q994" s="188"/>
      <c r="R994" s="188"/>
      <c r="S994" s="188"/>
      <c r="T994" s="188"/>
      <c r="U994" s="188"/>
      <c r="V994" s="188"/>
      <c r="W994" s="188"/>
      <c r="X994" s="188"/>
      <c r="Y994" s="188"/>
      <c r="Z994" s="188"/>
      <c r="AA994" s="188"/>
      <c r="AB994" s="188"/>
      <c r="AC994" s="188"/>
      <c r="AD994" s="188"/>
      <c r="AE994" s="188"/>
      <c r="AF994" s="188"/>
      <c r="AG994" s="188"/>
      <c r="AH994" s="188"/>
      <c r="AI994" s="188"/>
      <c r="AJ994" s="188"/>
      <c r="AK994" s="188"/>
      <c r="AL994" s="188"/>
      <c r="AM994" s="188"/>
      <c r="AN994" s="188"/>
      <c r="AO994" s="188"/>
      <c r="AP994" s="188"/>
      <c r="AQ994" s="188"/>
      <c r="AR994" s="188"/>
      <c r="AS994" s="188"/>
      <c r="AT994" s="188"/>
      <c r="AU994" s="188"/>
      <c r="AV994" s="188"/>
      <c r="AW994" s="188"/>
      <c r="AX994" s="188"/>
      <c r="AY994" s="188"/>
      <c r="AZ994" s="188"/>
      <c r="BA994" s="188"/>
      <c r="BB994" s="188"/>
      <c r="BC994" s="188"/>
      <c r="BD994" s="188"/>
      <c r="BE994" s="188"/>
      <c r="BF994" s="188"/>
      <c r="BG994" s="188"/>
      <c r="BH994" s="188"/>
      <c r="BI994" s="188"/>
      <c r="BJ994" s="188"/>
      <c r="BK994" s="188"/>
      <c r="BL994" s="188"/>
      <c r="BM994" s="188"/>
      <c r="BN994" s="188"/>
      <c r="BO994" s="188"/>
      <c r="BP994" s="188"/>
      <c r="BQ994" s="188"/>
      <c r="BR994" s="188"/>
      <c r="BS994" s="188"/>
      <c r="BT994" s="188"/>
      <c r="BU994" s="188"/>
      <c r="BV994" s="188"/>
    </row>
    <row r="995" spans="1:74" s="189" customFormat="1" ht="25.5" x14ac:dyDescent="0.2">
      <c r="A995" s="205" t="s">
        <v>2222</v>
      </c>
      <c r="B995" s="206" t="s">
        <v>2223</v>
      </c>
      <c r="C995" s="118"/>
      <c r="D995" s="46"/>
      <c r="E995" s="118"/>
      <c r="F995" s="118">
        <v>6135919918.2299995</v>
      </c>
      <c r="G995" s="118"/>
      <c r="H995" s="118"/>
      <c r="I995" s="118"/>
      <c r="J995" s="118"/>
      <c r="K995" s="118"/>
      <c r="L995" s="118"/>
      <c r="M995" s="118"/>
      <c r="N995" s="118"/>
      <c r="O995" s="131">
        <f t="shared" si="332"/>
        <v>6135919918.2299995</v>
      </c>
      <c r="P995" s="188"/>
      <c r="Q995" s="188"/>
      <c r="R995" s="188"/>
      <c r="S995" s="188"/>
      <c r="T995" s="188"/>
      <c r="U995" s="188"/>
      <c r="V995" s="188"/>
      <c r="W995" s="188"/>
      <c r="X995" s="188"/>
      <c r="Y995" s="188"/>
      <c r="Z995" s="188"/>
      <c r="AA995" s="188"/>
      <c r="AB995" s="188"/>
      <c r="AC995" s="188"/>
      <c r="AD995" s="188"/>
      <c r="AE995" s="188"/>
      <c r="AF995" s="188"/>
      <c r="AG995" s="188"/>
      <c r="AH995" s="188"/>
      <c r="AI995" s="188"/>
      <c r="AJ995" s="188"/>
      <c r="AK995" s="188"/>
      <c r="AL995" s="188"/>
      <c r="AM995" s="188"/>
      <c r="AN995" s="188"/>
      <c r="AO995" s="188"/>
      <c r="AP995" s="188"/>
      <c r="AQ995" s="188"/>
      <c r="AR995" s="188"/>
      <c r="AS995" s="188"/>
      <c r="AT995" s="188"/>
      <c r="AU995" s="188"/>
      <c r="AV995" s="188"/>
      <c r="AW995" s="188"/>
      <c r="AX995" s="188"/>
      <c r="AY995" s="188"/>
      <c r="AZ995" s="188"/>
      <c r="BA995" s="188"/>
      <c r="BB995" s="188"/>
      <c r="BC995" s="188"/>
      <c r="BD995" s="188"/>
      <c r="BE995" s="188"/>
      <c r="BF995" s="188"/>
      <c r="BG995" s="188"/>
      <c r="BH995" s="188"/>
      <c r="BI995" s="188"/>
      <c r="BJ995" s="188"/>
      <c r="BK995" s="188"/>
      <c r="BL995" s="188"/>
      <c r="BM995" s="188"/>
      <c r="BN995" s="188"/>
      <c r="BO995" s="188"/>
      <c r="BP995" s="188"/>
      <c r="BQ995" s="188"/>
      <c r="BR995" s="188"/>
      <c r="BS995" s="188"/>
      <c r="BT995" s="188"/>
      <c r="BU995" s="188"/>
      <c r="BV995" s="188"/>
    </row>
    <row r="996" spans="1:74" s="189" customFormat="1" ht="25.5" x14ac:dyDescent="0.2">
      <c r="A996" s="205" t="s">
        <v>2224</v>
      </c>
      <c r="B996" s="206" t="s">
        <v>2225</v>
      </c>
      <c r="C996" s="118"/>
      <c r="D996" s="46"/>
      <c r="E996" s="118"/>
      <c r="F996" s="118">
        <v>53701281.450000003</v>
      </c>
      <c r="G996" s="118"/>
      <c r="H996" s="118"/>
      <c r="I996" s="118"/>
      <c r="J996" s="118"/>
      <c r="K996" s="118"/>
      <c r="L996" s="118"/>
      <c r="M996" s="118"/>
      <c r="N996" s="118"/>
      <c r="O996" s="131">
        <f t="shared" si="332"/>
        <v>53701281.450000003</v>
      </c>
      <c r="P996" s="188"/>
      <c r="Q996" s="188"/>
      <c r="R996" s="188"/>
      <c r="S996" s="188"/>
      <c r="T996" s="188"/>
      <c r="U996" s="188"/>
      <c r="V996" s="188"/>
      <c r="W996" s="188"/>
      <c r="X996" s="188"/>
      <c r="Y996" s="188"/>
      <c r="Z996" s="188"/>
      <c r="AA996" s="188"/>
      <c r="AB996" s="188"/>
      <c r="AC996" s="188"/>
      <c r="AD996" s="188"/>
      <c r="AE996" s="188"/>
      <c r="AF996" s="188"/>
      <c r="AG996" s="188"/>
      <c r="AH996" s="188"/>
      <c r="AI996" s="188"/>
      <c r="AJ996" s="188"/>
      <c r="AK996" s="188"/>
      <c r="AL996" s="188"/>
      <c r="AM996" s="188"/>
      <c r="AN996" s="188"/>
      <c r="AO996" s="188"/>
      <c r="AP996" s="188"/>
      <c r="AQ996" s="188"/>
      <c r="AR996" s="188"/>
      <c r="AS996" s="188"/>
      <c r="AT996" s="188"/>
      <c r="AU996" s="188"/>
      <c r="AV996" s="188"/>
      <c r="AW996" s="188"/>
      <c r="AX996" s="188"/>
      <c r="AY996" s="188"/>
      <c r="AZ996" s="188"/>
      <c r="BA996" s="188"/>
      <c r="BB996" s="188"/>
      <c r="BC996" s="188"/>
      <c r="BD996" s="188"/>
      <c r="BE996" s="188"/>
      <c r="BF996" s="188"/>
      <c r="BG996" s="188"/>
      <c r="BH996" s="188"/>
      <c r="BI996" s="188"/>
      <c r="BJ996" s="188"/>
      <c r="BK996" s="188"/>
      <c r="BL996" s="188"/>
      <c r="BM996" s="188"/>
      <c r="BN996" s="188"/>
      <c r="BO996" s="188"/>
      <c r="BP996" s="188"/>
      <c r="BQ996" s="188"/>
      <c r="BR996" s="188"/>
      <c r="BS996" s="188"/>
      <c r="BT996" s="188"/>
      <c r="BU996" s="188"/>
      <c r="BV996" s="188"/>
    </row>
    <row r="997" spans="1:74" s="126" customFormat="1" ht="15" x14ac:dyDescent="0.2">
      <c r="A997" s="207" t="s">
        <v>973</v>
      </c>
      <c r="B997" s="202" t="s">
        <v>2226</v>
      </c>
      <c r="C997" s="117">
        <f>SUM(C998:C1002)</f>
        <v>0</v>
      </c>
      <c r="D997" s="48">
        <f t="shared" ref="D997:N997" si="351">SUM(D998:D1002)</f>
        <v>0</v>
      </c>
      <c r="E997" s="117">
        <f t="shared" si="351"/>
        <v>0</v>
      </c>
      <c r="F997" s="117">
        <f>SUM(F998:F1002)</f>
        <v>9683388038.9699993</v>
      </c>
      <c r="G997" s="117">
        <f t="shared" si="351"/>
        <v>0</v>
      </c>
      <c r="H997" s="117">
        <f t="shared" si="351"/>
        <v>0</v>
      </c>
      <c r="I997" s="117">
        <f t="shared" si="351"/>
        <v>0</v>
      </c>
      <c r="J997" s="117">
        <f t="shared" si="351"/>
        <v>0</v>
      </c>
      <c r="K997" s="117">
        <f t="shared" si="351"/>
        <v>0</v>
      </c>
      <c r="L997" s="117">
        <f t="shared" si="351"/>
        <v>0</v>
      </c>
      <c r="M997" s="117">
        <f t="shared" si="351"/>
        <v>0</v>
      </c>
      <c r="N997" s="117">
        <f t="shared" si="351"/>
        <v>0</v>
      </c>
      <c r="O997" s="131">
        <f t="shared" si="332"/>
        <v>9683388038.9699993</v>
      </c>
      <c r="P997" s="125"/>
      <c r="Q997" s="125"/>
      <c r="R997" s="125"/>
      <c r="S997" s="125"/>
      <c r="T997" s="125"/>
      <c r="U997" s="125"/>
      <c r="V997" s="125"/>
      <c r="W997" s="125"/>
      <c r="X997" s="125"/>
      <c r="Y997" s="125"/>
      <c r="Z997" s="125"/>
      <c r="AA997" s="125"/>
      <c r="AB997" s="125"/>
      <c r="AC997" s="125"/>
      <c r="AD997" s="125"/>
      <c r="AE997" s="125"/>
      <c r="AF997" s="125"/>
      <c r="AG997" s="125"/>
      <c r="AH997" s="125"/>
      <c r="AI997" s="125"/>
      <c r="AJ997" s="125"/>
      <c r="AK997" s="125"/>
      <c r="AL997" s="125"/>
      <c r="AM997" s="125"/>
      <c r="AN997" s="125"/>
      <c r="AO997" s="125"/>
      <c r="AP997" s="125"/>
      <c r="AQ997" s="125"/>
      <c r="AR997" s="125"/>
      <c r="AS997" s="125"/>
      <c r="AT997" s="125"/>
      <c r="AU997" s="125"/>
      <c r="AV997" s="125"/>
      <c r="AW997" s="125"/>
      <c r="AX997" s="125"/>
      <c r="AY997" s="125"/>
      <c r="AZ997" s="125"/>
      <c r="BA997" s="125"/>
      <c r="BB997" s="125"/>
      <c r="BC997" s="125"/>
      <c r="BD997" s="125"/>
      <c r="BE997" s="125"/>
      <c r="BF997" s="125"/>
      <c r="BG997" s="125"/>
      <c r="BH997" s="125"/>
      <c r="BI997" s="125"/>
      <c r="BJ997" s="125"/>
      <c r="BK997" s="125"/>
      <c r="BL997" s="125"/>
      <c r="BM997" s="125"/>
      <c r="BN997" s="125"/>
      <c r="BO997" s="125"/>
      <c r="BP997" s="125"/>
      <c r="BQ997" s="125"/>
      <c r="BR997" s="125"/>
      <c r="BS997" s="125"/>
      <c r="BT997" s="125"/>
      <c r="BU997" s="125"/>
      <c r="BV997" s="125"/>
    </row>
    <row r="998" spans="1:74" s="189" customFormat="1" ht="14.25" x14ac:dyDescent="0.2">
      <c r="A998" s="205" t="s">
        <v>2227</v>
      </c>
      <c r="B998" s="206" t="s">
        <v>2228</v>
      </c>
      <c r="C998" s="118"/>
      <c r="D998" s="46"/>
      <c r="E998" s="118"/>
      <c r="F998" s="118">
        <v>5042641592</v>
      </c>
      <c r="G998" s="118"/>
      <c r="H998" s="118"/>
      <c r="I998" s="118"/>
      <c r="J998" s="118"/>
      <c r="K998" s="118"/>
      <c r="L998" s="118"/>
      <c r="M998" s="118"/>
      <c r="N998" s="118"/>
      <c r="O998" s="131">
        <f t="shared" si="332"/>
        <v>5042641592</v>
      </c>
      <c r="P998" s="188"/>
      <c r="Q998" s="188"/>
      <c r="R998" s="188"/>
      <c r="S998" s="188"/>
      <c r="T998" s="188"/>
      <c r="U998" s="188"/>
      <c r="V998" s="188"/>
      <c r="W998" s="188"/>
      <c r="X998" s="188"/>
      <c r="Y998" s="188"/>
      <c r="Z998" s="188"/>
      <c r="AA998" s="188"/>
      <c r="AB998" s="188"/>
      <c r="AC998" s="188"/>
      <c r="AD998" s="188"/>
      <c r="AE998" s="188"/>
      <c r="AF998" s="188"/>
      <c r="AG998" s="188"/>
      <c r="AH998" s="188"/>
      <c r="AI998" s="188"/>
      <c r="AJ998" s="188"/>
      <c r="AK998" s="188"/>
      <c r="AL998" s="188"/>
      <c r="AM998" s="188"/>
      <c r="AN998" s="188"/>
      <c r="AO998" s="188"/>
      <c r="AP998" s="188"/>
      <c r="AQ998" s="188"/>
      <c r="AR998" s="188"/>
      <c r="AS998" s="188"/>
      <c r="AT998" s="188"/>
      <c r="AU998" s="188"/>
      <c r="AV998" s="188"/>
      <c r="AW998" s="188"/>
      <c r="AX998" s="188"/>
      <c r="AY998" s="188"/>
      <c r="AZ998" s="188"/>
      <c r="BA998" s="188"/>
      <c r="BB998" s="188"/>
      <c r="BC998" s="188"/>
      <c r="BD998" s="188"/>
      <c r="BE998" s="188"/>
      <c r="BF998" s="188"/>
      <c r="BG998" s="188"/>
      <c r="BH998" s="188"/>
      <c r="BI998" s="188"/>
      <c r="BJ998" s="188"/>
      <c r="BK998" s="188"/>
      <c r="BL998" s="188"/>
      <c r="BM998" s="188"/>
      <c r="BN998" s="188"/>
      <c r="BO998" s="188"/>
      <c r="BP998" s="188"/>
      <c r="BQ998" s="188"/>
      <c r="BR998" s="188"/>
      <c r="BS998" s="188"/>
      <c r="BT998" s="188"/>
      <c r="BU998" s="188"/>
      <c r="BV998" s="188"/>
    </row>
    <row r="999" spans="1:74" s="189" customFormat="1" ht="25.5" x14ac:dyDescent="0.2">
      <c r="A999" s="205" t="s">
        <v>2229</v>
      </c>
      <c r="B999" s="206" t="s">
        <v>2230</v>
      </c>
      <c r="C999" s="118"/>
      <c r="D999" s="46"/>
      <c r="E999" s="118"/>
      <c r="F999" s="118">
        <v>581151226.09000003</v>
      </c>
      <c r="G999" s="118"/>
      <c r="H999" s="118"/>
      <c r="I999" s="118"/>
      <c r="J999" s="118"/>
      <c r="K999" s="118"/>
      <c r="L999" s="118"/>
      <c r="M999" s="118"/>
      <c r="N999" s="118"/>
      <c r="O999" s="131">
        <f t="shared" si="332"/>
        <v>581151226.09000003</v>
      </c>
      <c r="P999" s="188"/>
      <c r="Q999" s="188"/>
      <c r="R999" s="188"/>
      <c r="S999" s="188"/>
      <c r="T999" s="188"/>
      <c r="U999" s="188"/>
      <c r="V999" s="188"/>
      <c r="W999" s="188"/>
      <c r="X999" s="188"/>
      <c r="Y999" s="188"/>
      <c r="Z999" s="188"/>
      <c r="AA999" s="188"/>
      <c r="AB999" s="188"/>
      <c r="AC999" s="188"/>
      <c r="AD999" s="188"/>
      <c r="AE999" s="188"/>
      <c r="AF999" s="188"/>
      <c r="AG999" s="188"/>
      <c r="AH999" s="188"/>
      <c r="AI999" s="188"/>
      <c r="AJ999" s="188"/>
      <c r="AK999" s="188"/>
      <c r="AL999" s="188"/>
      <c r="AM999" s="188"/>
      <c r="AN999" s="188"/>
      <c r="AO999" s="188"/>
      <c r="AP999" s="188"/>
      <c r="AQ999" s="188"/>
      <c r="AR999" s="188"/>
      <c r="AS999" s="188"/>
      <c r="AT999" s="188"/>
      <c r="AU999" s="188"/>
      <c r="AV999" s="188"/>
      <c r="AW999" s="188"/>
      <c r="AX999" s="188"/>
      <c r="AY999" s="188"/>
      <c r="AZ999" s="188"/>
      <c r="BA999" s="188"/>
      <c r="BB999" s="188"/>
      <c r="BC999" s="188"/>
      <c r="BD999" s="188"/>
      <c r="BE999" s="188"/>
      <c r="BF999" s="188"/>
      <c r="BG999" s="188"/>
      <c r="BH999" s="188"/>
      <c r="BI999" s="188"/>
      <c r="BJ999" s="188"/>
      <c r="BK999" s="188"/>
      <c r="BL999" s="188"/>
      <c r="BM999" s="188"/>
      <c r="BN999" s="188"/>
      <c r="BO999" s="188"/>
      <c r="BP999" s="188"/>
      <c r="BQ999" s="188"/>
      <c r="BR999" s="188"/>
      <c r="BS999" s="188"/>
      <c r="BT999" s="188"/>
      <c r="BU999" s="188"/>
      <c r="BV999" s="188"/>
    </row>
    <row r="1000" spans="1:74" s="189" customFormat="1" ht="14.25" x14ac:dyDescent="0.2">
      <c r="A1000" s="205" t="s">
        <v>2231</v>
      </c>
      <c r="B1000" s="206" t="s">
        <v>2232</v>
      </c>
      <c r="C1000" s="118"/>
      <c r="D1000" s="46"/>
      <c r="E1000" s="118"/>
      <c r="F1000" s="118">
        <v>871726840</v>
      </c>
      <c r="G1000" s="118"/>
      <c r="H1000" s="118"/>
      <c r="I1000" s="118"/>
      <c r="J1000" s="118"/>
      <c r="K1000" s="118"/>
      <c r="L1000" s="118"/>
      <c r="M1000" s="118"/>
      <c r="N1000" s="118"/>
      <c r="O1000" s="131">
        <f t="shared" si="332"/>
        <v>871726840</v>
      </c>
      <c r="P1000" s="188"/>
      <c r="Q1000" s="188"/>
      <c r="R1000" s="188"/>
      <c r="S1000" s="188"/>
      <c r="T1000" s="188"/>
      <c r="U1000" s="188"/>
      <c r="V1000" s="188"/>
      <c r="W1000" s="188"/>
      <c r="X1000" s="188"/>
      <c r="Y1000" s="188"/>
      <c r="Z1000" s="188"/>
      <c r="AA1000" s="188"/>
      <c r="AB1000" s="188"/>
      <c r="AC1000" s="188"/>
      <c r="AD1000" s="188"/>
      <c r="AE1000" s="188"/>
      <c r="AF1000" s="188"/>
      <c r="AG1000" s="188"/>
      <c r="AH1000" s="188"/>
      <c r="AI1000" s="188"/>
      <c r="AJ1000" s="188"/>
      <c r="AK1000" s="188"/>
      <c r="AL1000" s="188"/>
      <c r="AM1000" s="188"/>
      <c r="AN1000" s="188"/>
      <c r="AO1000" s="188"/>
      <c r="AP1000" s="188"/>
      <c r="AQ1000" s="188"/>
      <c r="AR1000" s="188"/>
      <c r="AS1000" s="188"/>
      <c r="AT1000" s="188"/>
      <c r="AU1000" s="188"/>
      <c r="AV1000" s="188"/>
      <c r="AW1000" s="188"/>
      <c r="AX1000" s="188"/>
      <c r="AY1000" s="188"/>
      <c r="AZ1000" s="188"/>
      <c r="BA1000" s="188"/>
      <c r="BB1000" s="188"/>
      <c r="BC1000" s="188"/>
      <c r="BD1000" s="188"/>
      <c r="BE1000" s="188"/>
      <c r="BF1000" s="188"/>
      <c r="BG1000" s="188"/>
      <c r="BH1000" s="188"/>
      <c r="BI1000" s="188"/>
      <c r="BJ1000" s="188"/>
      <c r="BK1000" s="188"/>
      <c r="BL1000" s="188"/>
      <c r="BM1000" s="188"/>
      <c r="BN1000" s="188"/>
      <c r="BO1000" s="188"/>
      <c r="BP1000" s="188"/>
      <c r="BQ1000" s="188"/>
      <c r="BR1000" s="188"/>
      <c r="BS1000" s="188"/>
      <c r="BT1000" s="188"/>
      <c r="BU1000" s="188"/>
      <c r="BV1000" s="188"/>
    </row>
    <row r="1001" spans="1:74" s="189" customFormat="1" ht="25.5" x14ac:dyDescent="0.2">
      <c r="A1001" s="205" t="s">
        <v>2233</v>
      </c>
      <c r="B1001" s="206" t="s">
        <v>2234</v>
      </c>
      <c r="C1001" s="118"/>
      <c r="D1001" s="46"/>
      <c r="E1001" s="118"/>
      <c r="F1001" s="118">
        <v>1644225124.5799999</v>
      </c>
      <c r="G1001" s="118"/>
      <c r="H1001" s="118"/>
      <c r="I1001" s="118"/>
      <c r="J1001" s="118"/>
      <c r="K1001" s="118"/>
      <c r="L1001" s="118"/>
      <c r="M1001" s="118"/>
      <c r="N1001" s="118"/>
      <c r="O1001" s="131">
        <f t="shared" si="332"/>
        <v>1644225124.5799999</v>
      </c>
      <c r="P1001" s="188"/>
      <c r="Q1001" s="188"/>
      <c r="R1001" s="188"/>
      <c r="S1001" s="188"/>
      <c r="T1001" s="188"/>
      <c r="U1001" s="188"/>
      <c r="V1001" s="188"/>
      <c r="W1001" s="188"/>
      <c r="X1001" s="188"/>
      <c r="Y1001" s="188"/>
      <c r="Z1001" s="188"/>
      <c r="AA1001" s="188"/>
      <c r="AB1001" s="188"/>
      <c r="AC1001" s="188"/>
      <c r="AD1001" s="188"/>
      <c r="AE1001" s="188"/>
      <c r="AF1001" s="188"/>
      <c r="AG1001" s="188"/>
      <c r="AH1001" s="188"/>
      <c r="AI1001" s="188"/>
      <c r="AJ1001" s="188"/>
      <c r="AK1001" s="188"/>
      <c r="AL1001" s="188"/>
      <c r="AM1001" s="188"/>
      <c r="AN1001" s="188"/>
      <c r="AO1001" s="188"/>
      <c r="AP1001" s="188"/>
      <c r="AQ1001" s="188"/>
      <c r="AR1001" s="188"/>
      <c r="AS1001" s="188"/>
      <c r="AT1001" s="188"/>
      <c r="AU1001" s="188"/>
      <c r="AV1001" s="188"/>
      <c r="AW1001" s="188"/>
      <c r="AX1001" s="188"/>
      <c r="AY1001" s="188"/>
      <c r="AZ1001" s="188"/>
      <c r="BA1001" s="188"/>
      <c r="BB1001" s="188"/>
      <c r="BC1001" s="188"/>
      <c r="BD1001" s="188"/>
      <c r="BE1001" s="188"/>
      <c r="BF1001" s="188"/>
      <c r="BG1001" s="188"/>
      <c r="BH1001" s="188"/>
      <c r="BI1001" s="188"/>
      <c r="BJ1001" s="188"/>
      <c r="BK1001" s="188"/>
      <c r="BL1001" s="188"/>
      <c r="BM1001" s="188"/>
      <c r="BN1001" s="188"/>
      <c r="BO1001" s="188"/>
      <c r="BP1001" s="188"/>
      <c r="BQ1001" s="188"/>
      <c r="BR1001" s="188"/>
      <c r="BS1001" s="188"/>
      <c r="BT1001" s="188"/>
      <c r="BU1001" s="188"/>
      <c r="BV1001" s="188"/>
    </row>
    <row r="1002" spans="1:74" s="189" customFormat="1" ht="25.5" x14ac:dyDescent="0.2">
      <c r="A1002" s="205" t="s">
        <v>2235</v>
      </c>
      <c r="B1002" s="206" t="s">
        <v>2236</v>
      </c>
      <c r="C1002" s="118"/>
      <c r="D1002" s="46"/>
      <c r="E1002" s="118"/>
      <c r="F1002" s="118">
        <v>1543643256.3</v>
      </c>
      <c r="G1002" s="118"/>
      <c r="H1002" s="118"/>
      <c r="I1002" s="118"/>
      <c r="J1002" s="118"/>
      <c r="K1002" s="118"/>
      <c r="L1002" s="118"/>
      <c r="M1002" s="118"/>
      <c r="N1002" s="118"/>
      <c r="O1002" s="131">
        <f t="shared" si="332"/>
        <v>1543643256.3</v>
      </c>
      <c r="P1002" s="188"/>
      <c r="Q1002" s="188"/>
      <c r="R1002" s="188"/>
      <c r="S1002" s="188"/>
      <c r="T1002" s="188"/>
      <c r="U1002" s="188"/>
      <c r="V1002" s="188"/>
      <c r="W1002" s="188"/>
      <c r="X1002" s="188"/>
      <c r="Y1002" s="188"/>
      <c r="Z1002" s="188"/>
      <c r="AA1002" s="188"/>
      <c r="AB1002" s="188"/>
      <c r="AC1002" s="188"/>
      <c r="AD1002" s="188"/>
      <c r="AE1002" s="188"/>
      <c r="AF1002" s="188"/>
      <c r="AG1002" s="188"/>
      <c r="AH1002" s="188"/>
      <c r="AI1002" s="188"/>
      <c r="AJ1002" s="188"/>
      <c r="AK1002" s="188"/>
      <c r="AL1002" s="188"/>
      <c r="AM1002" s="188"/>
      <c r="AN1002" s="188"/>
      <c r="AO1002" s="188"/>
      <c r="AP1002" s="188"/>
      <c r="AQ1002" s="188"/>
      <c r="AR1002" s="188"/>
      <c r="AS1002" s="188"/>
      <c r="AT1002" s="188"/>
      <c r="AU1002" s="188"/>
      <c r="AV1002" s="188"/>
      <c r="AW1002" s="188"/>
      <c r="AX1002" s="188"/>
      <c r="AY1002" s="188"/>
      <c r="AZ1002" s="188"/>
      <c r="BA1002" s="188"/>
      <c r="BB1002" s="188"/>
      <c r="BC1002" s="188"/>
      <c r="BD1002" s="188"/>
      <c r="BE1002" s="188"/>
      <c r="BF1002" s="188"/>
      <c r="BG1002" s="188"/>
      <c r="BH1002" s="188"/>
      <c r="BI1002" s="188"/>
      <c r="BJ1002" s="188"/>
      <c r="BK1002" s="188"/>
      <c r="BL1002" s="188"/>
      <c r="BM1002" s="188"/>
      <c r="BN1002" s="188"/>
      <c r="BO1002" s="188"/>
      <c r="BP1002" s="188"/>
      <c r="BQ1002" s="188"/>
      <c r="BR1002" s="188"/>
      <c r="BS1002" s="188"/>
      <c r="BT1002" s="188"/>
      <c r="BU1002" s="188"/>
      <c r="BV1002" s="188"/>
    </row>
    <row r="1003" spans="1:74" s="126" customFormat="1" ht="25.5" x14ac:dyDescent="0.2">
      <c r="A1003" s="207" t="s">
        <v>2343</v>
      </c>
      <c r="B1003" s="202" t="s">
        <v>2344</v>
      </c>
      <c r="C1003" s="117">
        <f>+C1004</f>
        <v>0</v>
      </c>
      <c r="D1003" s="117">
        <f t="shared" ref="D1003:N1003" si="352">+D1004</f>
        <v>0</v>
      </c>
      <c r="E1003" s="117">
        <f t="shared" si="352"/>
        <v>0</v>
      </c>
      <c r="F1003" s="117">
        <f t="shared" si="352"/>
        <v>0</v>
      </c>
      <c r="G1003" s="117">
        <f t="shared" si="352"/>
        <v>0</v>
      </c>
      <c r="H1003" s="117">
        <f t="shared" si="352"/>
        <v>0</v>
      </c>
      <c r="I1003" s="117">
        <f t="shared" si="352"/>
        <v>292278900</v>
      </c>
      <c r="J1003" s="117">
        <f t="shared" si="352"/>
        <v>0</v>
      </c>
      <c r="K1003" s="117">
        <f t="shared" si="352"/>
        <v>0</v>
      </c>
      <c r="L1003" s="117">
        <f t="shared" si="352"/>
        <v>0</v>
      </c>
      <c r="M1003" s="117">
        <f t="shared" si="352"/>
        <v>0</v>
      </c>
      <c r="N1003" s="117">
        <f t="shared" si="352"/>
        <v>0</v>
      </c>
      <c r="O1003" s="131">
        <f t="shared" si="332"/>
        <v>292278900</v>
      </c>
      <c r="P1003" s="125"/>
      <c r="Q1003" s="125"/>
      <c r="R1003" s="125"/>
      <c r="S1003" s="125"/>
      <c r="T1003" s="125"/>
      <c r="U1003" s="125"/>
      <c r="V1003" s="125"/>
      <c r="W1003" s="125"/>
      <c r="X1003" s="125"/>
      <c r="Y1003" s="125"/>
      <c r="Z1003" s="125"/>
      <c r="AA1003" s="125"/>
      <c r="AB1003" s="125"/>
      <c r="AC1003" s="125"/>
      <c r="AD1003" s="125"/>
      <c r="AE1003" s="125"/>
      <c r="AF1003" s="125"/>
      <c r="AG1003" s="125"/>
      <c r="AH1003" s="125"/>
      <c r="AI1003" s="125"/>
      <c r="AJ1003" s="125"/>
      <c r="AK1003" s="125"/>
      <c r="AL1003" s="125"/>
      <c r="AM1003" s="125"/>
      <c r="AN1003" s="125"/>
      <c r="AO1003" s="125"/>
      <c r="AP1003" s="125"/>
      <c r="AQ1003" s="125"/>
      <c r="AR1003" s="125"/>
      <c r="AS1003" s="125"/>
      <c r="AT1003" s="125"/>
      <c r="AU1003" s="125"/>
      <c r="AV1003" s="125"/>
      <c r="AW1003" s="125"/>
      <c r="AX1003" s="125"/>
      <c r="AY1003" s="125"/>
      <c r="AZ1003" s="125"/>
      <c r="BA1003" s="125"/>
      <c r="BB1003" s="125"/>
      <c r="BC1003" s="125"/>
      <c r="BD1003" s="125"/>
      <c r="BE1003" s="125"/>
      <c r="BF1003" s="125"/>
      <c r="BG1003" s="125"/>
      <c r="BH1003" s="125"/>
      <c r="BI1003" s="125"/>
      <c r="BJ1003" s="125"/>
      <c r="BK1003" s="125"/>
      <c r="BL1003" s="125"/>
      <c r="BM1003" s="125"/>
      <c r="BN1003" s="125"/>
      <c r="BO1003" s="125"/>
      <c r="BP1003" s="125"/>
      <c r="BQ1003" s="125"/>
      <c r="BR1003" s="125"/>
      <c r="BS1003" s="125"/>
      <c r="BT1003" s="125"/>
      <c r="BU1003" s="125"/>
      <c r="BV1003" s="125"/>
    </row>
    <row r="1004" spans="1:74" s="189" customFormat="1" ht="25.5" x14ac:dyDescent="0.2">
      <c r="A1004" s="205" t="s">
        <v>2345</v>
      </c>
      <c r="B1004" s="206" t="s">
        <v>2346</v>
      </c>
      <c r="C1004" s="118"/>
      <c r="D1004" s="46"/>
      <c r="E1004" s="118"/>
      <c r="F1004" s="118"/>
      <c r="G1004" s="118"/>
      <c r="H1004" s="118"/>
      <c r="I1004" s="118">
        <v>292278900</v>
      </c>
      <c r="J1004" s="118"/>
      <c r="K1004" s="118"/>
      <c r="L1004" s="118"/>
      <c r="M1004" s="118"/>
      <c r="N1004" s="118"/>
      <c r="O1004" s="131">
        <f t="shared" si="332"/>
        <v>292278900</v>
      </c>
      <c r="P1004" s="188"/>
      <c r="Q1004" s="188"/>
      <c r="R1004" s="188"/>
      <c r="S1004" s="188"/>
      <c r="T1004" s="188"/>
      <c r="U1004" s="188"/>
      <c r="V1004" s="188"/>
      <c r="W1004" s="188"/>
      <c r="X1004" s="188"/>
      <c r="Y1004" s="188"/>
      <c r="Z1004" s="188"/>
      <c r="AA1004" s="188"/>
      <c r="AB1004" s="188"/>
      <c r="AC1004" s="188"/>
      <c r="AD1004" s="188"/>
      <c r="AE1004" s="188"/>
      <c r="AF1004" s="188"/>
      <c r="AG1004" s="188"/>
      <c r="AH1004" s="188"/>
      <c r="AI1004" s="188"/>
      <c r="AJ1004" s="188"/>
      <c r="AK1004" s="188"/>
      <c r="AL1004" s="188"/>
      <c r="AM1004" s="188"/>
      <c r="AN1004" s="188"/>
      <c r="AO1004" s="188"/>
      <c r="AP1004" s="188"/>
      <c r="AQ1004" s="188"/>
      <c r="AR1004" s="188"/>
      <c r="AS1004" s="188"/>
      <c r="AT1004" s="188"/>
      <c r="AU1004" s="188"/>
      <c r="AV1004" s="188"/>
      <c r="AW1004" s="188"/>
      <c r="AX1004" s="188"/>
      <c r="AY1004" s="188"/>
      <c r="AZ1004" s="188"/>
      <c r="BA1004" s="188"/>
      <c r="BB1004" s="188"/>
      <c r="BC1004" s="188"/>
      <c r="BD1004" s="188"/>
      <c r="BE1004" s="188"/>
      <c r="BF1004" s="188"/>
      <c r="BG1004" s="188"/>
      <c r="BH1004" s="188"/>
      <c r="BI1004" s="188"/>
      <c r="BJ1004" s="188"/>
      <c r="BK1004" s="188"/>
      <c r="BL1004" s="188"/>
      <c r="BM1004" s="188"/>
      <c r="BN1004" s="188"/>
      <c r="BO1004" s="188"/>
      <c r="BP1004" s="188"/>
      <c r="BQ1004" s="188"/>
      <c r="BR1004" s="188"/>
      <c r="BS1004" s="188"/>
      <c r="BT1004" s="188"/>
      <c r="BU1004" s="188"/>
      <c r="BV1004" s="188"/>
    </row>
    <row r="1005" spans="1:74" s="126" customFormat="1" ht="15" x14ac:dyDescent="0.2">
      <c r="A1005" s="207" t="s">
        <v>2237</v>
      </c>
      <c r="B1005" s="202" t="s">
        <v>2238</v>
      </c>
      <c r="C1005" s="117">
        <f>SUM(C1006:C1007)</f>
        <v>0</v>
      </c>
      <c r="D1005" s="48">
        <f t="shared" ref="D1005:N1005" si="353">SUM(D1006:D1007)</f>
        <v>0</v>
      </c>
      <c r="E1005" s="117">
        <f t="shared" si="353"/>
        <v>0</v>
      </c>
      <c r="F1005" s="117">
        <f>SUM(F1006:F1007)</f>
        <v>5725634160.3299999</v>
      </c>
      <c r="G1005" s="117">
        <f t="shared" si="353"/>
        <v>0</v>
      </c>
      <c r="H1005" s="117">
        <f t="shared" si="353"/>
        <v>0</v>
      </c>
      <c r="I1005" s="117">
        <f t="shared" si="353"/>
        <v>0</v>
      </c>
      <c r="J1005" s="117">
        <f t="shared" si="353"/>
        <v>0</v>
      </c>
      <c r="K1005" s="117">
        <f t="shared" si="353"/>
        <v>0</v>
      </c>
      <c r="L1005" s="117">
        <f t="shared" si="353"/>
        <v>0</v>
      </c>
      <c r="M1005" s="117">
        <f t="shared" si="353"/>
        <v>0</v>
      </c>
      <c r="N1005" s="117">
        <f t="shared" si="353"/>
        <v>0</v>
      </c>
      <c r="O1005" s="131">
        <f t="shared" si="332"/>
        <v>5725634160.3299999</v>
      </c>
      <c r="P1005" s="125"/>
      <c r="Q1005" s="125"/>
      <c r="R1005" s="125"/>
      <c r="S1005" s="125"/>
      <c r="T1005" s="125"/>
      <c r="U1005" s="125"/>
      <c r="V1005" s="125"/>
      <c r="W1005" s="125"/>
      <c r="X1005" s="125"/>
      <c r="Y1005" s="125"/>
      <c r="Z1005" s="125"/>
      <c r="AA1005" s="125"/>
      <c r="AB1005" s="125"/>
      <c r="AC1005" s="125"/>
      <c r="AD1005" s="125"/>
      <c r="AE1005" s="125"/>
      <c r="AF1005" s="125"/>
      <c r="AG1005" s="125"/>
      <c r="AH1005" s="125"/>
      <c r="AI1005" s="125"/>
      <c r="AJ1005" s="125"/>
      <c r="AK1005" s="125"/>
      <c r="AL1005" s="125"/>
      <c r="AM1005" s="125"/>
      <c r="AN1005" s="125"/>
      <c r="AO1005" s="125"/>
      <c r="AP1005" s="125"/>
      <c r="AQ1005" s="125"/>
      <c r="AR1005" s="125"/>
      <c r="AS1005" s="125"/>
      <c r="AT1005" s="125"/>
      <c r="AU1005" s="125"/>
      <c r="AV1005" s="125"/>
      <c r="AW1005" s="125"/>
      <c r="AX1005" s="125"/>
      <c r="AY1005" s="125"/>
      <c r="AZ1005" s="125"/>
      <c r="BA1005" s="125"/>
      <c r="BB1005" s="125"/>
      <c r="BC1005" s="125"/>
      <c r="BD1005" s="125"/>
      <c r="BE1005" s="125"/>
      <c r="BF1005" s="125"/>
      <c r="BG1005" s="125"/>
      <c r="BH1005" s="125"/>
      <c r="BI1005" s="125"/>
      <c r="BJ1005" s="125"/>
      <c r="BK1005" s="125"/>
      <c r="BL1005" s="125"/>
      <c r="BM1005" s="125"/>
      <c r="BN1005" s="125"/>
      <c r="BO1005" s="125"/>
      <c r="BP1005" s="125"/>
      <c r="BQ1005" s="125"/>
      <c r="BR1005" s="125"/>
      <c r="BS1005" s="125"/>
      <c r="BT1005" s="125"/>
      <c r="BU1005" s="125"/>
      <c r="BV1005" s="125"/>
    </row>
    <row r="1006" spans="1:74" s="189" customFormat="1" ht="14.25" x14ac:dyDescent="0.2">
      <c r="A1006" s="205" t="s">
        <v>2239</v>
      </c>
      <c r="B1006" s="206" t="s">
        <v>2240</v>
      </c>
      <c r="C1006" s="118"/>
      <c r="D1006" s="46"/>
      <c r="E1006" s="118"/>
      <c r="F1006" s="118">
        <v>4148182723.3299999</v>
      </c>
      <c r="G1006" s="118"/>
      <c r="H1006" s="118"/>
      <c r="I1006" s="118"/>
      <c r="J1006" s="118"/>
      <c r="K1006" s="118"/>
      <c r="L1006" s="118"/>
      <c r="M1006" s="118"/>
      <c r="N1006" s="118"/>
      <c r="O1006" s="131">
        <f t="shared" si="332"/>
        <v>4148182723.3299999</v>
      </c>
      <c r="P1006" s="188"/>
      <c r="Q1006" s="188"/>
      <c r="R1006" s="188"/>
      <c r="S1006" s="188"/>
      <c r="T1006" s="188"/>
      <c r="U1006" s="188"/>
      <c r="V1006" s="188"/>
      <c r="W1006" s="188"/>
      <c r="X1006" s="188"/>
      <c r="Y1006" s="188"/>
      <c r="Z1006" s="188"/>
      <c r="AA1006" s="188"/>
      <c r="AB1006" s="188"/>
      <c r="AC1006" s="188"/>
      <c r="AD1006" s="188"/>
      <c r="AE1006" s="188"/>
      <c r="AF1006" s="188"/>
      <c r="AG1006" s="188"/>
      <c r="AH1006" s="188"/>
      <c r="AI1006" s="188"/>
      <c r="AJ1006" s="188"/>
      <c r="AK1006" s="188"/>
      <c r="AL1006" s="188"/>
      <c r="AM1006" s="188"/>
      <c r="AN1006" s="188"/>
      <c r="AO1006" s="188"/>
      <c r="AP1006" s="188"/>
      <c r="AQ1006" s="188"/>
      <c r="AR1006" s="188"/>
      <c r="AS1006" s="188"/>
      <c r="AT1006" s="188"/>
      <c r="AU1006" s="188"/>
      <c r="AV1006" s="188"/>
      <c r="AW1006" s="188"/>
      <c r="AX1006" s="188"/>
      <c r="AY1006" s="188"/>
      <c r="AZ1006" s="188"/>
      <c r="BA1006" s="188"/>
      <c r="BB1006" s="188"/>
      <c r="BC1006" s="188"/>
      <c r="BD1006" s="188"/>
      <c r="BE1006" s="188"/>
      <c r="BF1006" s="188"/>
      <c r="BG1006" s="188"/>
      <c r="BH1006" s="188"/>
      <c r="BI1006" s="188"/>
      <c r="BJ1006" s="188"/>
      <c r="BK1006" s="188"/>
      <c r="BL1006" s="188"/>
      <c r="BM1006" s="188"/>
      <c r="BN1006" s="188"/>
      <c r="BO1006" s="188"/>
      <c r="BP1006" s="188"/>
      <c r="BQ1006" s="188"/>
      <c r="BR1006" s="188"/>
      <c r="BS1006" s="188"/>
      <c r="BT1006" s="188"/>
      <c r="BU1006" s="188"/>
      <c r="BV1006" s="188"/>
    </row>
    <row r="1007" spans="1:74" s="189" customFormat="1" ht="25.5" x14ac:dyDescent="0.2">
      <c r="A1007" s="205" t="s">
        <v>2241</v>
      </c>
      <c r="B1007" s="206" t="s">
        <v>2242</v>
      </c>
      <c r="C1007" s="118"/>
      <c r="D1007" s="46"/>
      <c r="E1007" s="118"/>
      <c r="F1007" s="118">
        <v>1577451437</v>
      </c>
      <c r="G1007" s="118"/>
      <c r="H1007" s="118"/>
      <c r="I1007" s="118"/>
      <c r="J1007" s="118"/>
      <c r="K1007" s="118"/>
      <c r="L1007" s="118"/>
      <c r="M1007" s="118"/>
      <c r="N1007" s="118"/>
      <c r="O1007" s="131">
        <f t="shared" si="332"/>
        <v>1577451437</v>
      </c>
      <c r="P1007" s="188"/>
      <c r="Q1007" s="188"/>
      <c r="R1007" s="188"/>
      <c r="S1007" s="188"/>
      <c r="T1007" s="188"/>
      <c r="U1007" s="188"/>
      <c r="V1007" s="188"/>
      <c r="W1007" s="188"/>
      <c r="X1007" s="188"/>
      <c r="Y1007" s="188"/>
      <c r="Z1007" s="188"/>
      <c r="AA1007" s="188"/>
      <c r="AB1007" s="188"/>
      <c r="AC1007" s="188"/>
      <c r="AD1007" s="188"/>
      <c r="AE1007" s="188"/>
      <c r="AF1007" s="188"/>
      <c r="AG1007" s="188"/>
      <c r="AH1007" s="188"/>
      <c r="AI1007" s="188"/>
      <c r="AJ1007" s="188"/>
      <c r="AK1007" s="188"/>
      <c r="AL1007" s="188"/>
      <c r="AM1007" s="188"/>
      <c r="AN1007" s="188"/>
      <c r="AO1007" s="188"/>
      <c r="AP1007" s="188"/>
      <c r="AQ1007" s="188"/>
      <c r="AR1007" s="188"/>
      <c r="AS1007" s="188"/>
      <c r="AT1007" s="188"/>
      <c r="AU1007" s="188"/>
      <c r="AV1007" s="188"/>
      <c r="AW1007" s="188"/>
      <c r="AX1007" s="188"/>
      <c r="AY1007" s="188"/>
      <c r="AZ1007" s="188"/>
      <c r="BA1007" s="188"/>
      <c r="BB1007" s="188"/>
      <c r="BC1007" s="188"/>
      <c r="BD1007" s="188"/>
      <c r="BE1007" s="188"/>
      <c r="BF1007" s="188"/>
      <c r="BG1007" s="188"/>
      <c r="BH1007" s="188"/>
      <c r="BI1007" s="188"/>
      <c r="BJ1007" s="188"/>
      <c r="BK1007" s="188"/>
      <c r="BL1007" s="188"/>
      <c r="BM1007" s="188"/>
      <c r="BN1007" s="188"/>
      <c r="BO1007" s="188"/>
      <c r="BP1007" s="188"/>
      <c r="BQ1007" s="188"/>
      <c r="BR1007" s="188"/>
      <c r="BS1007" s="188"/>
      <c r="BT1007" s="188"/>
      <c r="BU1007" s="188"/>
      <c r="BV1007" s="188"/>
    </row>
    <row r="1008" spans="1:74" s="126" customFormat="1" ht="15" x14ac:dyDescent="0.2">
      <c r="A1008" s="207" t="s">
        <v>2243</v>
      </c>
      <c r="B1008" s="202" t="s">
        <v>2244</v>
      </c>
      <c r="C1008" s="117">
        <f>SUM(C1009)</f>
        <v>0</v>
      </c>
      <c r="D1008" s="48">
        <f t="shared" ref="D1008:N1008" si="354">SUM(D1009)</f>
        <v>0</v>
      </c>
      <c r="E1008" s="117">
        <f t="shared" si="354"/>
        <v>0</v>
      </c>
      <c r="F1008" s="117">
        <f>SUM(F1009)</f>
        <v>1002845979.4</v>
      </c>
      <c r="G1008" s="117">
        <f t="shared" si="354"/>
        <v>0</v>
      </c>
      <c r="H1008" s="117">
        <f t="shared" si="354"/>
        <v>0</v>
      </c>
      <c r="I1008" s="117">
        <f t="shared" si="354"/>
        <v>0</v>
      </c>
      <c r="J1008" s="117">
        <f t="shared" si="354"/>
        <v>0</v>
      </c>
      <c r="K1008" s="117">
        <f t="shared" si="354"/>
        <v>0</v>
      </c>
      <c r="L1008" s="117">
        <f t="shared" si="354"/>
        <v>0</v>
      </c>
      <c r="M1008" s="117">
        <f t="shared" si="354"/>
        <v>0</v>
      </c>
      <c r="N1008" s="117">
        <f t="shared" si="354"/>
        <v>0</v>
      </c>
      <c r="O1008" s="131">
        <f t="shared" si="332"/>
        <v>1002845979.4</v>
      </c>
      <c r="P1008" s="125"/>
      <c r="Q1008" s="125"/>
      <c r="R1008" s="125"/>
      <c r="S1008" s="125"/>
      <c r="T1008" s="125"/>
      <c r="U1008" s="125"/>
      <c r="V1008" s="125"/>
      <c r="W1008" s="125"/>
      <c r="X1008" s="125"/>
      <c r="Y1008" s="125"/>
      <c r="Z1008" s="125"/>
      <c r="AA1008" s="125"/>
      <c r="AB1008" s="125"/>
      <c r="AC1008" s="125"/>
      <c r="AD1008" s="125"/>
      <c r="AE1008" s="125"/>
      <c r="AF1008" s="125"/>
      <c r="AG1008" s="125"/>
      <c r="AH1008" s="125"/>
      <c r="AI1008" s="125"/>
      <c r="AJ1008" s="125"/>
      <c r="AK1008" s="125"/>
      <c r="AL1008" s="125"/>
      <c r="AM1008" s="125"/>
      <c r="AN1008" s="125"/>
      <c r="AO1008" s="125"/>
      <c r="AP1008" s="125"/>
      <c r="AQ1008" s="125"/>
      <c r="AR1008" s="125"/>
      <c r="AS1008" s="125"/>
      <c r="AT1008" s="125"/>
      <c r="AU1008" s="125"/>
      <c r="AV1008" s="125"/>
      <c r="AW1008" s="125"/>
      <c r="AX1008" s="125"/>
      <c r="AY1008" s="125"/>
      <c r="AZ1008" s="125"/>
      <c r="BA1008" s="125"/>
      <c r="BB1008" s="125"/>
      <c r="BC1008" s="125"/>
      <c r="BD1008" s="125"/>
      <c r="BE1008" s="125"/>
      <c r="BF1008" s="125"/>
      <c r="BG1008" s="125"/>
      <c r="BH1008" s="125"/>
      <c r="BI1008" s="125"/>
      <c r="BJ1008" s="125"/>
      <c r="BK1008" s="125"/>
      <c r="BL1008" s="125"/>
      <c r="BM1008" s="125"/>
      <c r="BN1008" s="125"/>
      <c r="BO1008" s="125"/>
      <c r="BP1008" s="125"/>
      <c r="BQ1008" s="125"/>
      <c r="BR1008" s="125"/>
      <c r="BS1008" s="125"/>
      <c r="BT1008" s="125"/>
      <c r="BU1008" s="125"/>
      <c r="BV1008" s="125"/>
    </row>
    <row r="1009" spans="1:74" s="189" customFormat="1" ht="25.5" x14ac:dyDescent="0.2">
      <c r="A1009" s="205" t="s">
        <v>2245</v>
      </c>
      <c r="B1009" s="206" t="s">
        <v>2246</v>
      </c>
      <c r="C1009" s="118"/>
      <c r="D1009" s="46"/>
      <c r="E1009" s="118"/>
      <c r="F1009" s="118">
        <v>1002845979.4</v>
      </c>
      <c r="G1009" s="118"/>
      <c r="H1009" s="118"/>
      <c r="I1009" s="118"/>
      <c r="J1009" s="118"/>
      <c r="K1009" s="118"/>
      <c r="L1009" s="118"/>
      <c r="M1009" s="118"/>
      <c r="N1009" s="118"/>
      <c r="O1009" s="131">
        <f t="shared" si="332"/>
        <v>1002845979.4</v>
      </c>
      <c r="P1009" s="188"/>
      <c r="Q1009" s="188"/>
      <c r="R1009" s="188"/>
      <c r="S1009" s="188"/>
      <c r="T1009" s="188"/>
      <c r="U1009" s="188"/>
      <c r="V1009" s="188"/>
      <c r="W1009" s="188"/>
      <c r="X1009" s="188"/>
      <c r="Y1009" s="188"/>
      <c r="Z1009" s="188"/>
      <c r="AA1009" s="188"/>
      <c r="AB1009" s="188"/>
      <c r="AC1009" s="188"/>
      <c r="AD1009" s="188"/>
      <c r="AE1009" s="188"/>
      <c r="AF1009" s="188"/>
      <c r="AG1009" s="188"/>
      <c r="AH1009" s="188"/>
      <c r="AI1009" s="188"/>
      <c r="AJ1009" s="188"/>
      <c r="AK1009" s="188"/>
      <c r="AL1009" s="188"/>
      <c r="AM1009" s="188"/>
      <c r="AN1009" s="188"/>
      <c r="AO1009" s="188"/>
      <c r="AP1009" s="188"/>
      <c r="AQ1009" s="188"/>
      <c r="AR1009" s="188"/>
      <c r="AS1009" s="188"/>
      <c r="AT1009" s="188"/>
      <c r="AU1009" s="188"/>
      <c r="AV1009" s="188"/>
      <c r="AW1009" s="188"/>
      <c r="AX1009" s="188"/>
      <c r="AY1009" s="188"/>
      <c r="AZ1009" s="188"/>
      <c r="BA1009" s="188"/>
      <c r="BB1009" s="188"/>
      <c r="BC1009" s="188"/>
      <c r="BD1009" s="188"/>
      <c r="BE1009" s="188"/>
      <c r="BF1009" s="188"/>
      <c r="BG1009" s="188"/>
      <c r="BH1009" s="188"/>
      <c r="BI1009" s="188"/>
      <c r="BJ1009" s="188"/>
      <c r="BK1009" s="188"/>
      <c r="BL1009" s="188"/>
      <c r="BM1009" s="188"/>
      <c r="BN1009" s="188"/>
      <c r="BO1009" s="188"/>
      <c r="BP1009" s="188"/>
      <c r="BQ1009" s="188"/>
      <c r="BR1009" s="188"/>
      <c r="BS1009" s="188"/>
      <c r="BT1009" s="188"/>
      <c r="BU1009" s="188"/>
      <c r="BV1009" s="188"/>
    </row>
    <row r="1010" spans="1:74" s="126" customFormat="1" ht="25.5" x14ac:dyDescent="0.2">
      <c r="A1010" s="207" t="s">
        <v>2247</v>
      </c>
      <c r="B1010" s="202" t="s">
        <v>2248</v>
      </c>
      <c r="C1010" s="117">
        <f>SUM(C1011)</f>
        <v>0</v>
      </c>
      <c r="D1010" s="48">
        <f t="shared" ref="D1010:N1010" si="355">SUM(D1011)</f>
        <v>0</v>
      </c>
      <c r="E1010" s="117">
        <f t="shared" si="355"/>
        <v>0</v>
      </c>
      <c r="F1010" s="117">
        <f>SUM(F1011)</f>
        <v>2097320194.6099999</v>
      </c>
      <c r="G1010" s="117">
        <f t="shared" si="355"/>
        <v>0</v>
      </c>
      <c r="H1010" s="117">
        <f t="shared" si="355"/>
        <v>0</v>
      </c>
      <c r="I1010" s="117">
        <f t="shared" si="355"/>
        <v>0</v>
      </c>
      <c r="J1010" s="117">
        <f t="shared" si="355"/>
        <v>0</v>
      </c>
      <c r="K1010" s="117">
        <f t="shared" si="355"/>
        <v>0</v>
      </c>
      <c r="L1010" s="117">
        <f t="shared" si="355"/>
        <v>0</v>
      </c>
      <c r="M1010" s="117">
        <f t="shared" si="355"/>
        <v>0</v>
      </c>
      <c r="N1010" s="117">
        <f t="shared" si="355"/>
        <v>0</v>
      </c>
      <c r="O1010" s="131">
        <f t="shared" si="332"/>
        <v>2097320194.6099999</v>
      </c>
      <c r="P1010" s="125"/>
      <c r="Q1010" s="125"/>
      <c r="R1010" s="125"/>
      <c r="S1010" s="125"/>
      <c r="T1010" s="125"/>
      <c r="U1010" s="125"/>
      <c r="V1010" s="125"/>
      <c r="W1010" s="125"/>
      <c r="X1010" s="125"/>
      <c r="Y1010" s="125"/>
      <c r="Z1010" s="125"/>
      <c r="AA1010" s="125"/>
      <c r="AB1010" s="125"/>
      <c r="AC1010" s="125"/>
      <c r="AD1010" s="125"/>
      <c r="AE1010" s="125"/>
      <c r="AF1010" s="125"/>
      <c r="AG1010" s="125"/>
      <c r="AH1010" s="125"/>
      <c r="AI1010" s="125"/>
      <c r="AJ1010" s="125"/>
      <c r="AK1010" s="125"/>
      <c r="AL1010" s="125"/>
      <c r="AM1010" s="125"/>
      <c r="AN1010" s="125"/>
      <c r="AO1010" s="125"/>
      <c r="AP1010" s="125"/>
      <c r="AQ1010" s="125"/>
      <c r="AR1010" s="125"/>
      <c r="AS1010" s="125"/>
      <c r="AT1010" s="125"/>
      <c r="AU1010" s="125"/>
      <c r="AV1010" s="125"/>
      <c r="AW1010" s="125"/>
      <c r="AX1010" s="125"/>
      <c r="AY1010" s="125"/>
      <c r="AZ1010" s="125"/>
      <c r="BA1010" s="125"/>
      <c r="BB1010" s="125"/>
      <c r="BC1010" s="125"/>
      <c r="BD1010" s="125"/>
      <c r="BE1010" s="125"/>
      <c r="BF1010" s="125"/>
      <c r="BG1010" s="125"/>
      <c r="BH1010" s="125"/>
      <c r="BI1010" s="125"/>
      <c r="BJ1010" s="125"/>
      <c r="BK1010" s="125"/>
      <c r="BL1010" s="125"/>
      <c r="BM1010" s="125"/>
      <c r="BN1010" s="125"/>
      <c r="BO1010" s="125"/>
      <c r="BP1010" s="125"/>
      <c r="BQ1010" s="125"/>
      <c r="BR1010" s="125"/>
      <c r="BS1010" s="125"/>
      <c r="BT1010" s="125"/>
      <c r="BU1010" s="125"/>
      <c r="BV1010" s="125"/>
    </row>
    <row r="1011" spans="1:74" s="189" customFormat="1" ht="25.5" x14ac:dyDescent="0.2">
      <c r="A1011" s="205" t="s">
        <v>2249</v>
      </c>
      <c r="B1011" s="206" t="s">
        <v>2250</v>
      </c>
      <c r="C1011" s="118"/>
      <c r="D1011" s="46"/>
      <c r="E1011" s="118"/>
      <c r="F1011" s="118">
        <v>2097320194.6099999</v>
      </c>
      <c r="G1011" s="118"/>
      <c r="H1011" s="118"/>
      <c r="I1011" s="118"/>
      <c r="J1011" s="118"/>
      <c r="K1011" s="118"/>
      <c r="L1011" s="118"/>
      <c r="M1011" s="118"/>
      <c r="N1011" s="118"/>
      <c r="O1011" s="131">
        <f t="shared" si="332"/>
        <v>2097320194.6099999</v>
      </c>
      <c r="P1011" s="188"/>
      <c r="Q1011" s="188"/>
      <c r="R1011" s="188"/>
      <c r="S1011" s="188"/>
      <c r="T1011" s="188"/>
      <c r="U1011" s="188"/>
      <c r="V1011" s="188"/>
      <c r="W1011" s="188"/>
      <c r="X1011" s="188"/>
      <c r="Y1011" s="188"/>
      <c r="Z1011" s="188"/>
      <c r="AA1011" s="188"/>
      <c r="AB1011" s="188"/>
      <c r="AC1011" s="188"/>
      <c r="AD1011" s="188"/>
      <c r="AE1011" s="188"/>
      <c r="AF1011" s="188"/>
      <c r="AG1011" s="188"/>
      <c r="AH1011" s="188"/>
      <c r="AI1011" s="188"/>
      <c r="AJ1011" s="188"/>
      <c r="AK1011" s="188"/>
      <c r="AL1011" s="188"/>
      <c r="AM1011" s="188"/>
      <c r="AN1011" s="188"/>
      <c r="AO1011" s="188"/>
      <c r="AP1011" s="188"/>
      <c r="AQ1011" s="188"/>
      <c r="AR1011" s="188"/>
      <c r="AS1011" s="188"/>
      <c r="AT1011" s="188"/>
      <c r="AU1011" s="188"/>
      <c r="AV1011" s="188"/>
      <c r="AW1011" s="188"/>
      <c r="AX1011" s="188"/>
      <c r="AY1011" s="188"/>
      <c r="AZ1011" s="188"/>
      <c r="BA1011" s="188"/>
      <c r="BB1011" s="188"/>
      <c r="BC1011" s="188"/>
      <c r="BD1011" s="188"/>
      <c r="BE1011" s="188"/>
      <c r="BF1011" s="188"/>
      <c r="BG1011" s="188"/>
      <c r="BH1011" s="188"/>
      <c r="BI1011" s="188"/>
      <c r="BJ1011" s="188"/>
      <c r="BK1011" s="188"/>
      <c r="BL1011" s="188"/>
      <c r="BM1011" s="188"/>
      <c r="BN1011" s="188"/>
      <c r="BO1011" s="188"/>
      <c r="BP1011" s="188"/>
      <c r="BQ1011" s="188"/>
      <c r="BR1011" s="188"/>
      <c r="BS1011" s="188"/>
      <c r="BT1011" s="188"/>
      <c r="BU1011" s="188"/>
      <c r="BV1011" s="188"/>
    </row>
    <row r="1012" spans="1:74" s="126" customFormat="1" ht="15" x14ac:dyDescent="0.2">
      <c r="A1012" s="207" t="s">
        <v>2251</v>
      </c>
      <c r="B1012" s="202" t="s">
        <v>2252</v>
      </c>
      <c r="C1012" s="117">
        <f>SUM(C1013)</f>
        <v>0</v>
      </c>
      <c r="D1012" s="48">
        <f t="shared" ref="D1012:N1012" si="356">SUM(D1013)</f>
        <v>0</v>
      </c>
      <c r="E1012" s="117">
        <f t="shared" si="356"/>
        <v>0</v>
      </c>
      <c r="F1012" s="117">
        <f>SUM(F1013)</f>
        <v>1219100825</v>
      </c>
      <c r="G1012" s="117">
        <f t="shared" si="356"/>
        <v>0</v>
      </c>
      <c r="H1012" s="117">
        <f t="shared" si="356"/>
        <v>0</v>
      </c>
      <c r="I1012" s="117">
        <f t="shared" si="356"/>
        <v>0</v>
      </c>
      <c r="J1012" s="117">
        <f t="shared" si="356"/>
        <v>0</v>
      </c>
      <c r="K1012" s="117">
        <f t="shared" si="356"/>
        <v>0</v>
      </c>
      <c r="L1012" s="117">
        <f t="shared" si="356"/>
        <v>0</v>
      </c>
      <c r="M1012" s="117">
        <f t="shared" si="356"/>
        <v>0</v>
      </c>
      <c r="N1012" s="117">
        <f t="shared" si="356"/>
        <v>0</v>
      </c>
      <c r="O1012" s="131">
        <f t="shared" si="332"/>
        <v>1219100825</v>
      </c>
      <c r="P1012" s="125"/>
      <c r="Q1012" s="125"/>
      <c r="R1012" s="125"/>
      <c r="S1012" s="125"/>
      <c r="T1012" s="125"/>
      <c r="U1012" s="125"/>
      <c r="V1012" s="125"/>
      <c r="W1012" s="125"/>
      <c r="X1012" s="125"/>
      <c r="Y1012" s="125"/>
      <c r="Z1012" s="125"/>
      <c r="AA1012" s="125"/>
      <c r="AB1012" s="125"/>
      <c r="AC1012" s="125"/>
      <c r="AD1012" s="125"/>
      <c r="AE1012" s="125"/>
      <c r="AF1012" s="125"/>
      <c r="AG1012" s="125"/>
      <c r="AH1012" s="125"/>
      <c r="AI1012" s="125"/>
      <c r="AJ1012" s="125"/>
      <c r="AK1012" s="125"/>
      <c r="AL1012" s="125"/>
      <c r="AM1012" s="125"/>
      <c r="AN1012" s="125"/>
      <c r="AO1012" s="125"/>
      <c r="AP1012" s="125"/>
      <c r="AQ1012" s="125"/>
      <c r="AR1012" s="125"/>
      <c r="AS1012" s="125"/>
      <c r="AT1012" s="125"/>
      <c r="AU1012" s="125"/>
      <c r="AV1012" s="125"/>
      <c r="AW1012" s="125"/>
      <c r="AX1012" s="125"/>
      <c r="AY1012" s="125"/>
      <c r="AZ1012" s="125"/>
      <c r="BA1012" s="125"/>
      <c r="BB1012" s="125"/>
      <c r="BC1012" s="125"/>
      <c r="BD1012" s="125"/>
      <c r="BE1012" s="125"/>
      <c r="BF1012" s="125"/>
      <c r="BG1012" s="125"/>
      <c r="BH1012" s="125"/>
      <c r="BI1012" s="125"/>
      <c r="BJ1012" s="125"/>
      <c r="BK1012" s="125"/>
      <c r="BL1012" s="125"/>
      <c r="BM1012" s="125"/>
      <c r="BN1012" s="125"/>
      <c r="BO1012" s="125"/>
      <c r="BP1012" s="125"/>
      <c r="BQ1012" s="125"/>
      <c r="BR1012" s="125"/>
      <c r="BS1012" s="125"/>
      <c r="BT1012" s="125"/>
      <c r="BU1012" s="125"/>
      <c r="BV1012" s="125"/>
    </row>
    <row r="1013" spans="1:74" s="189" customFormat="1" ht="14.25" x14ac:dyDescent="0.2">
      <c r="A1013" s="205" t="s">
        <v>2253</v>
      </c>
      <c r="B1013" s="206" t="s">
        <v>2254</v>
      </c>
      <c r="C1013" s="118"/>
      <c r="D1013" s="46"/>
      <c r="E1013" s="118"/>
      <c r="F1013" s="118">
        <v>1219100825</v>
      </c>
      <c r="G1013" s="118"/>
      <c r="H1013" s="118"/>
      <c r="I1013" s="118"/>
      <c r="J1013" s="118"/>
      <c r="K1013" s="118"/>
      <c r="L1013" s="118"/>
      <c r="M1013" s="118"/>
      <c r="N1013" s="118"/>
      <c r="O1013" s="131">
        <f t="shared" si="332"/>
        <v>1219100825</v>
      </c>
      <c r="P1013" s="188"/>
      <c r="Q1013" s="188"/>
      <c r="R1013" s="188"/>
      <c r="S1013" s="188"/>
      <c r="T1013" s="188"/>
      <c r="U1013" s="188"/>
      <c r="V1013" s="188"/>
      <c r="W1013" s="188"/>
      <c r="X1013" s="188"/>
      <c r="Y1013" s="188"/>
      <c r="Z1013" s="188"/>
      <c r="AA1013" s="188"/>
      <c r="AB1013" s="188"/>
      <c r="AC1013" s="188"/>
      <c r="AD1013" s="188"/>
      <c r="AE1013" s="188"/>
      <c r="AF1013" s="188"/>
      <c r="AG1013" s="188"/>
      <c r="AH1013" s="188"/>
      <c r="AI1013" s="188"/>
      <c r="AJ1013" s="188"/>
      <c r="AK1013" s="188"/>
      <c r="AL1013" s="188"/>
      <c r="AM1013" s="188"/>
      <c r="AN1013" s="188"/>
      <c r="AO1013" s="188"/>
      <c r="AP1013" s="188"/>
      <c r="AQ1013" s="188"/>
      <c r="AR1013" s="188"/>
      <c r="AS1013" s="188"/>
      <c r="AT1013" s="188"/>
      <c r="AU1013" s="188"/>
      <c r="AV1013" s="188"/>
      <c r="AW1013" s="188"/>
      <c r="AX1013" s="188"/>
      <c r="AY1013" s="188"/>
      <c r="AZ1013" s="188"/>
      <c r="BA1013" s="188"/>
      <c r="BB1013" s="188"/>
      <c r="BC1013" s="188"/>
      <c r="BD1013" s="188"/>
      <c r="BE1013" s="188"/>
      <c r="BF1013" s="188"/>
      <c r="BG1013" s="188"/>
      <c r="BH1013" s="188"/>
      <c r="BI1013" s="188"/>
      <c r="BJ1013" s="188"/>
      <c r="BK1013" s="188"/>
      <c r="BL1013" s="188"/>
      <c r="BM1013" s="188"/>
      <c r="BN1013" s="188"/>
      <c r="BO1013" s="188"/>
      <c r="BP1013" s="188"/>
      <c r="BQ1013" s="188"/>
      <c r="BR1013" s="188"/>
      <c r="BS1013" s="188"/>
      <c r="BT1013" s="188"/>
      <c r="BU1013" s="188"/>
      <c r="BV1013" s="188"/>
    </row>
    <row r="1014" spans="1:74" s="126" customFormat="1" ht="15" x14ac:dyDescent="0.2">
      <c r="A1014" s="207" t="s">
        <v>2255</v>
      </c>
      <c r="B1014" s="202" t="s">
        <v>2256</v>
      </c>
      <c r="C1014" s="117">
        <f>SUM(C1015)</f>
        <v>0</v>
      </c>
      <c r="D1014" s="48">
        <f t="shared" ref="D1014:N1014" si="357">SUM(D1015)</f>
        <v>0</v>
      </c>
      <c r="E1014" s="117">
        <f t="shared" si="357"/>
        <v>0</v>
      </c>
      <c r="F1014" s="117">
        <f>SUM(F1015)</f>
        <v>51778484</v>
      </c>
      <c r="G1014" s="117">
        <f t="shared" si="357"/>
        <v>0</v>
      </c>
      <c r="H1014" s="117">
        <f t="shared" si="357"/>
        <v>0</v>
      </c>
      <c r="I1014" s="117">
        <f t="shared" si="357"/>
        <v>0</v>
      </c>
      <c r="J1014" s="117">
        <f t="shared" si="357"/>
        <v>0</v>
      </c>
      <c r="K1014" s="117">
        <f t="shared" si="357"/>
        <v>0</v>
      </c>
      <c r="L1014" s="117">
        <f t="shared" si="357"/>
        <v>0</v>
      </c>
      <c r="M1014" s="117">
        <f t="shared" si="357"/>
        <v>0</v>
      </c>
      <c r="N1014" s="117">
        <f t="shared" si="357"/>
        <v>0</v>
      </c>
      <c r="O1014" s="131">
        <f t="shared" si="332"/>
        <v>51778484</v>
      </c>
      <c r="P1014" s="125"/>
      <c r="Q1014" s="125"/>
      <c r="R1014" s="125"/>
      <c r="S1014" s="125"/>
      <c r="T1014" s="125"/>
      <c r="U1014" s="125"/>
      <c r="V1014" s="125"/>
      <c r="W1014" s="125"/>
      <c r="X1014" s="125"/>
      <c r="Y1014" s="125"/>
      <c r="Z1014" s="125"/>
      <c r="AA1014" s="125"/>
      <c r="AB1014" s="125"/>
      <c r="AC1014" s="125"/>
      <c r="AD1014" s="125"/>
      <c r="AE1014" s="125"/>
      <c r="AF1014" s="125"/>
      <c r="AG1014" s="125"/>
      <c r="AH1014" s="125"/>
      <c r="AI1014" s="125"/>
      <c r="AJ1014" s="125"/>
      <c r="AK1014" s="125"/>
      <c r="AL1014" s="125"/>
      <c r="AM1014" s="125"/>
      <c r="AN1014" s="125"/>
      <c r="AO1014" s="125"/>
      <c r="AP1014" s="125"/>
      <c r="AQ1014" s="125"/>
      <c r="AR1014" s="125"/>
      <c r="AS1014" s="125"/>
      <c r="AT1014" s="125"/>
      <c r="AU1014" s="125"/>
      <c r="AV1014" s="125"/>
      <c r="AW1014" s="125"/>
      <c r="AX1014" s="125"/>
      <c r="AY1014" s="125"/>
      <c r="AZ1014" s="125"/>
      <c r="BA1014" s="125"/>
      <c r="BB1014" s="125"/>
      <c r="BC1014" s="125"/>
      <c r="BD1014" s="125"/>
      <c r="BE1014" s="125"/>
      <c r="BF1014" s="125"/>
      <c r="BG1014" s="125"/>
      <c r="BH1014" s="125"/>
      <c r="BI1014" s="125"/>
      <c r="BJ1014" s="125"/>
      <c r="BK1014" s="125"/>
      <c r="BL1014" s="125"/>
      <c r="BM1014" s="125"/>
      <c r="BN1014" s="125"/>
      <c r="BO1014" s="125"/>
      <c r="BP1014" s="125"/>
      <c r="BQ1014" s="125"/>
      <c r="BR1014" s="125"/>
      <c r="BS1014" s="125"/>
      <c r="BT1014" s="125"/>
      <c r="BU1014" s="125"/>
      <c r="BV1014" s="125"/>
    </row>
    <row r="1015" spans="1:74" s="189" customFormat="1" ht="14.25" x14ac:dyDescent="0.2">
      <c r="A1015" s="205" t="s">
        <v>2257</v>
      </c>
      <c r="B1015" s="206" t="s">
        <v>2258</v>
      </c>
      <c r="C1015" s="118"/>
      <c r="D1015" s="46"/>
      <c r="E1015" s="118"/>
      <c r="F1015" s="118">
        <v>51778484</v>
      </c>
      <c r="G1015" s="118"/>
      <c r="H1015" s="118"/>
      <c r="I1015" s="118"/>
      <c r="J1015" s="118"/>
      <c r="K1015" s="118"/>
      <c r="L1015" s="118"/>
      <c r="M1015" s="118"/>
      <c r="N1015" s="118"/>
      <c r="O1015" s="131">
        <f t="shared" si="332"/>
        <v>51778484</v>
      </c>
      <c r="P1015" s="188"/>
      <c r="Q1015" s="188"/>
      <c r="R1015" s="188"/>
      <c r="S1015" s="188"/>
      <c r="T1015" s="188"/>
      <c r="U1015" s="188"/>
      <c r="V1015" s="188"/>
      <c r="W1015" s="188"/>
      <c r="X1015" s="188"/>
      <c r="Y1015" s="188"/>
      <c r="Z1015" s="188"/>
      <c r="AA1015" s="188"/>
      <c r="AB1015" s="188"/>
      <c r="AC1015" s="188"/>
      <c r="AD1015" s="188"/>
      <c r="AE1015" s="188"/>
      <c r="AF1015" s="188"/>
      <c r="AG1015" s="188"/>
      <c r="AH1015" s="188"/>
      <c r="AI1015" s="188"/>
      <c r="AJ1015" s="188"/>
      <c r="AK1015" s="188"/>
      <c r="AL1015" s="188"/>
      <c r="AM1015" s="188"/>
      <c r="AN1015" s="188"/>
      <c r="AO1015" s="188"/>
      <c r="AP1015" s="188"/>
      <c r="AQ1015" s="188"/>
      <c r="AR1015" s="188"/>
      <c r="AS1015" s="188"/>
      <c r="AT1015" s="188"/>
      <c r="AU1015" s="188"/>
      <c r="AV1015" s="188"/>
      <c r="AW1015" s="188"/>
      <c r="AX1015" s="188"/>
      <c r="AY1015" s="188"/>
      <c r="AZ1015" s="188"/>
      <c r="BA1015" s="188"/>
      <c r="BB1015" s="188"/>
      <c r="BC1015" s="188"/>
      <c r="BD1015" s="188"/>
      <c r="BE1015" s="188"/>
      <c r="BF1015" s="188"/>
      <c r="BG1015" s="188"/>
      <c r="BH1015" s="188"/>
      <c r="BI1015" s="188"/>
      <c r="BJ1015" s="188"/>
      <c r="BK1015" s="188"/>
      <c r="BL1015" s="188"/>
      <c r="BM1015" s="188"/>
      <c r="BN1015" s="188"/>
      <c r="BO1015" s="188"/>
      <c r="BP1015" s="188"/>
      <c r="BQ1015" s="188"/>
      <c r="BR1015" s="188"/>
      <c r="BS1015" s="188"/>
      <c r="BT1015" s="188"/>
      <c r="BU1015" s="188"/>
      <c r="BV1015" s="188"/>
    </row>
    <row r="1016" spans="1:74" s="126" customFormat="1" ht="25.5" x14ac:dyDescent="0.2">
      <c r="A1016" s="207" t="s">
        <v>2259</v>
      </c>
      <c r="B1016" s="202" t="s">
        <v>2260</v>
      </c>
      <c r="C1016" s="117">
        <f>SUM(C1017)</f>
        <v>0</v>
      </c>
      <c r="D1016" s="48">
        <f t="shared" ref="D1016:N1016" si="358">SUM(D1017)</f>
        <v>0</v>
      </c>
      <c r="E1016" s="117">
        <f t="shared" si="358"/>
        <v>0</v>
      </c>
      <c r="F1016" s="117">
        <f>SUM(F1017)</f>
        <v>1933937333.3</v>
      </c>
      <c r="G1016" s="117">
        <f t="shared" si="358"/>
        <v>0</v>
      </c>
      <c r="H1016" s="117">
        <f t="shared" si="358"/>
        <v>0</v>
      </c>
      <c r="I1016" s="117">
        <f t="shared" si="358"/>
        <v>0</v>
      </c>
      <c r="J1016" s="117">
        <f t="shared" si="358"/>
        <v>0</v>
      </c>
      <c r="K1016" s="117">
        <f t="shared" si="358"/>
        <v>0</v>
      </c>
      <c r="L1016" s="117">
        <f t="shared" si="358"/>
        <v>0</v>
      </c>
      <c r="M1016" s="117">
        <f t="shared" si="358"/>
        <v>0</v>
      </c>
      <c r="N1016" s="117">
        <f t="shared" si="358"/>
        <v>0</v>
      </c>
      <c r="O1016" s="131">
        <f t="shared" si="332"/>
        <v>1933937333.3</v>
      </c>
      <c r="P1016" s="125"/>
      <c r="Q1016" s="125"/>
      <c r="R1016" s="125"/>
      <c r="S1016" s="125"/>
      <c r="T1016" s="125"/>
      <c r="U1016" s="125"/>
      <c r="V1016" s="125"/>
      <c r="W1016" s="125"/>
      <c r="X1016" s="125"/>
      <c r="Y1016" s="125"/>
      <c r="Z1016" s="125"/>
      <c r="AA1016" s="125"/>
      <c r="AB1016" s="125"/>
      <c r="AC1016" s="125"/>
      <c r="AD1016" s="125"/>
      <c r="AE1016" s="125"/>
      <c r="AF1016" s="125"/>
      <c r="AG1016" s="125"/>
      <c r="AH1016" s="125"/>
      <c r="AI1016" s="125"/>
      <c r="AJ1016" s="125"/>
      <c r="AK1016" s="125"/>
      <c r="AL1016" s="125"/>
      <c r="AM1016" s="125"/>
      <c r="AN1016" s="125"/>
      <c r="AO1016" s="125"/>
      <c r="AP1016" s="125"/>
      <c r="AQ1016" s="125"/>
      <c r="AR1016" s="125"/>
      <c r="AS1016" s="125"/>
      <c r="AT1016" s="125"/>
      <c r="AU1016" s="125"/>
      <c r="AV1016" s="125"/>
      <c r="AW1016" s="125"/>
      <c r="AX1016" s="125"/>
      <c r="AY1016" s="125"/>
      <c r="AZ1016" s="125"/>
      <c r="BA1016" s="125"/>
      <c r="BB1016" s="125"/>
      <c r="BC1016" s="125"/>
      <c r="BD1016" s="125"/>
      <c r="BE1016" s="125"/>
      <c r="BF1016" s="125"/>
      <c r="BG1016" s="125"/>
      <c r="BH1016" s="125"/>
      <c r="BI1016" s="125"/>
      <c r="BJ1016" s="125"/>
      <c r="BK1016" s="125"/>
      <c r="BL1016" s="125"/>
      <c r="BM1016" s="125"/>
      <c r="BN1016" s="125"/>
      <c r="BO1016" s="125"/>
      <c r="BP1016" s="125"/>
      <c r="BQ1016" s="125"/>
      <c r="BR1016" s="125"/>
      <c r="BS1016" s="125"/>
      <c r="BT1016" s="125"/>
      <c r="BU1016" s="125"/>
      <c r="BV1016" s="125"/>
    </row>
    <row r="1017" spans="1:74" s="189" customFormat="1" ht="14.25" x14ac:dyDescent="0.2">
      <c r="A1017" s="205" t="s">
        <v>2261</v>
      </c>
      <c r="B1017" s="206" t="s">
        <v>2262</v>
      </c>
      <c r="C1017" s="118"/>
      <c r="D1017" s="46"/>
      <c r="E1017" s="118"/>
      <c r="F1017" s="118">
        <v>1933937333.3</v>
      </c>
      <c r="G1017" s="118"/>
      <c r="H1017" s="118"/>
      <c r="I1017" s="118"/>
      <c r="J1017" s="118"/>
      <c r="K1017" s="118"/>
      <c r="L1017" s="118"/>
      <c r="M1017" s="118"/>
      <c r="N1017" s="118"/>
      <c r="O1017" s="131">
        <f t="shared" si="332"/>
        <v>1933937333.3</v>
      </c>
      <c r="P1017" s="188"/>
      <c r="Q1017" s="188"/>
      <c r="R1017" s="188"/>
      <c r="S1017" s="188"/>
      <c r="T1017" s="188"/>
      <c r="U1017" s="188"/>
      <c r="V1017" s="188"/>
      <c r="W1017" s="188"/>
      <c r="X1017" s="188"/>
      <c r="Y1017" s="188"/>
      <c r="Z1017" s="188"/>
      <c r="AA1017" s="188"/>
      <c r="AB1017" s="188"/>
      <c r="AC1017" s="188"/>
      <c r="AD1017" s="188"/>
      <c r="AE1017" s="188"/>
      <c r="AF1017" s="188"/>
      <c r="AG1017" s="188"/>
      <c r="AH1017" s="188"/>
      <c r="AI1017" s="188"/>
      <c r="AJ1017" s="188"/>
      <c r="AK1017" s="188"/>
      <c r="AL1017" s="188"/>
      <c r="AM1017" s="188"/>
      <c r="AN1017" s="188"/>
      <c r="AO1017" s="188"/>
      <c r="AP1017" s="188"/>
      <c r="AQ1017" s="188"/>
      <c r="AR1017" s="188"/>
      <c r="AS1017" s="188"/>
      <c r="AT1017" s="188"/>
      <c r="AU1017" s="188"/>
      <c r="AV1017" s="188"/>
      <c r="AW1017" s="188"/>
      <c r="AX1017" s="188"/>
      <c r="AY1017" s="188"/>
      <c r="AZ1017" s="188"/>
      <c r="BA1017" s="188"/>
      <c r="BB1017" s="188"/>
      <c r="BC1017" s="188"/>
      <c r="BD1017" s="188"/>
      <c r="BE1017" s="188"/>
      <c r="BF1017" s="188"/>
      <c r="BG1017" s="188"/>
      <c r="BH1017" s="188"/>
      <c r="BI1017" s="188"/>
      <c r="BJ1017" s="188"/>
      <c r="BK1017" s="188"/>
      <c r="BL1017" s="188"/>
      <c r="BM1017" s="188"/>
      <c r="BN1017" s="188"/>
      <c r="BO1017" s="188"/>
      <c r="BP1017" s="188"/>
      <c r="BQ1017" s="188"/>
      <c r="BR1017" s="188"/>
      <c r="BS1017" s="188"/>
      <c r="BT1017" s="188"/>
      <c r="BU1017" s="188"/>
      <c r="BV1017" s="188"/>
    </row>
    <row r="1018" spans="1:74" s="126" customFormat="1" ht="15" x14ac:dyDescent="0.2">
      <c r="A1018" s="207" t="s">
        <v>2263</v>
      </c>
      <c r="B1018" s="202" t="s">
        <v>2264</v>
      </c>
      <c r="C1018" s="117">
        <f>SUM(C1019)</f>
        <v>0</v>
      </c>
      <c r="D1018" s="48">
        <f t="shared" ref="D1018:N1018" si="359">SUM(D1019)</f>
        <v>0</v>
      </c>
      <c r="E1018" s="117">
        <f t="shared" si="359"/>
        <v>0</v>
      </c>
      <c r="F1018" s="117">
        <f>SUM(F1019)</f>
        <v>2472210761</v>
      </c>
      <c r="G1018" s="117">
        <f t="shared" si="359"/>
        <v>0</v>
      </c>
      <c r="H1018" s="117">
        <f t="shared" si="359"/>
        <v>0</v>
      </c>
      <c r="I1018" s="117">
        <f t="shared" si="359"/>
        <v>0</v>
      </c>
      <c r="J1018" s="117">
        <f t="shared" si="359"/>
        <v>0</v>
      </c>
      <c r="K1018" s="117">
        <f t="shared" si="359"/>
        <v>0</v>
      </c>
      <c r="L1018" s="117">
        <f t="shared" si="359"/>
        <v>0</v>
      </c>
      <c r="M1018" s="117">
        <f t="shared" si="359"/>
        <v>0</v>
      </c>
      <c r="N1018" s="117">
        <f t="shared" si="359"/>
        <v>0</v>
      </c>
      <c r="O1018" s="131">
        <f t="shared" si="332"/>
        <v>2472210761</v>
      </c>
      <c r="P1018" s="125"/>
      <c r="Q1018" s="125"/>
      <c r="R1018" s="125"/>
      <c r="S1018" s="125"/>
      <c r="T1018" s="125"/>
      <c r="U1018" s="125"/>
      <c r="V1018" s="125"/>
      <c r="W1018" s="125"/>
      <c r="X1018" s="125"/>
      <c r="Y1018" s="125"/>
      <c r="Z1018" s="125"/>
      <c r="AA1018" s="125"/>
      <c r="AB1018" s="125"/>
      <c r="AC1018" s="125"/>
      <c r="AD1018" s="125"/>
      <c r="AE1018" s="125"/>
      <c r="AF1018" s="125"/>
      <c r="AG1018" s="125"/>
      <c r="AH1018" s="125"/>
      <c r="AI1018" s="125"/>
      <c r="AJ1018" s="125"/>
      <c r="AK1018" s="125"/>
      <c r="AL1018" s="125"/>
      <c r="AM1018" s="125"/>
      <c r="AN1018" s="125"/>
      <c r="AO1018" s="125"/>
      <c r="AP1018" s="125"/>
      <c r="AQ1018" s="125"/>
      <c r="AR1018" s="125"/>
      <c r="AS1018" s="125"/>
      <c r="AT1018" s="125"/>
      <c r="AU1018" s="125"/>
      <c r="AV1018" s="125"/>
      <c r="AW1018" s="125"/>
      <c r="AX1018" s="125"/>
      <c r="AY1018" s="125"/>
      <c r="AZ1018" s="125"/>
      <c r="BA1018" s="125"/>
      <c r="BB1018" s="125"/>
      <c r="BC1018" s="125"/>
      <c r="BD1018" s="125"/>
      <c r="BE1018" s="125"/>
      <c r="BF1018" s="125"/>
      <c r="BG1018" s="125"/>
      <c r="BH1018" s="125"/>
      <c r="BI1018" s="125"/>
      <c r="BJ1018" s="125"/>
      <c r="BK1018" s="125"/>
      <c r="BL1018" s="125"/>
      <c r="BM1018" s="125"/>
      <c r="BN1018" s="125"/>
      <c r="BO1018" s="125"/>
      <c r="BP1018" s="125"/>
      <c r="BQ1018" s="125"/>
      <c r="BR1018" s="125"/>
      <c r="BS1018" s="125"/>
      <c r="BT1018" s="125"/>
      <c r="BU1018" s="125"/>
      <c r="BV1018" s="125"/>
    </row>
    <row r="1019" spans="1:74" s="189" customFormat="1" ht="14.25" x14ac:dyDescent="0.2">
      <c r="A1019" s="205" t="s">
        <v>2265</v>
      </c>
      <c r="B1019" s="206" t="s">
        <v>2266</v>
      </c>
      <c r="C1019" s="118"/>
      <c r="D1019" s="46"/>
      <c r="E1019" s="118"/>
      <c r="F1019" s="118">
        <v>2472210761</v>
      </c>
      <c r="G1019" s="118"/>
      <c r="H1019" s="118"/>
      <c r="I1019" s="118"/>
      <c r="J1019" s="118"/>
      <c r="K1019" s="118"/>
      <c r="L1019" s="118"/>
      <c r="M1019" s="118"/>
      <c r="N1019" s="118"/>
      <c r="O1019" s="131">
        <f t="shared" si="332"/>
        <v>2472210761</v>
      </c>
      <c r="P1019" s="188"/>
      <c r="Q1019" s="188"/>
      <c r="R1019" s="188"/>
      <c r="S1019" s="188"/>
      <c r="T1019" s="188"/>
      <c r="U1019" s="188"/>
      <c r="V1019" s="188"/>
      <c r="W1019" s="188"/>
      <c r="X1019" s="188"/>
      <c r="Y1019" s="188"/>
      <c r="Z1019" s="188"/>
      <c r="AA1019" s="188"/>
      <c r="AB1019" s="188"/>
      <c r="AC1019" s="188"/>
      <c r="AD1019" s="188"/>
      <c r="AE1019" s="188"/>
      <c r="AF1019" s="188"/>
      <c r="AG1019" s="188"/>
      <c r="AH1019" s="188"/>
      <c r="AI1019" s="188"/>
      <c r="AJ1019" s="188"/>
      <c r="AK1019" s="188"/>
      <c r="AL1019" s="188"/>
      <c r="AM1019" s="188"/>
      <c r="AN1019" s="188"/>
      <c r="AO1019" s="188"/>
      <c r="AP1019" s="188"/>
      <c r="AQ1019" s="188"/>
      <c r="AR1019" s="188"/>
      <c r="AS1019" s="188"/>
      <c r="AT1019" s="188"/>
      <c r="AU1019" s="188"/>
      <c r="AV1019" s="188"/>
      <c r="AW1019" s="188"/>
      <c r="AX1019" s="188"/>
      <c r="AY1019" s="188"/>
      <c r="AZ1019" s="188"/>
      <c r="BA1019" s="188"/>
      <c r="BB1019" s="188"/>
      <c r="BC1019" s="188"/>
      <c r="BD1019" s="188"/>
      <c r="BE1019" s="188"/>
      <c r="BF1019" s="188"/>
      <c r="BG1019" s="188"/>
      <c r="BH1019" s="188"/>
      <c r="BI1019" s="188"/>
      <c r="BJ1019" s="188"/>
      <c r="BK1019" s="188"/>
      <c r="BL1019" s="188"/>
      <c r="BM1019" s="188"/>
      <c r="BN1019" s="188"/>
      <c r="BO1019" s="188"/>
      <c r="BP1019" s="188"/>
      <c r="BQ1019" s="188"/>
      <c r="BR1019" s="188"/>
      <c r="BS1019" s="188"/>
      <c r="BT1019" s="188"/>
      <c r="BU1019" s="188"/>
      <c r="BV1019" s="188"/>
    </row>
    <row r="1020" spans="1:74" s="126" customFormat="1" ht="25.5" x14ac:dyDescent="0.2">
      <c r="A1020" s="207" t="s">
        <v>2267</v>
      </c>
      <c r="B1020" s="202" t="s">
        <v>2268</v>
      </c>
      <c r="C1020" s="117">
        <f>SUM(C1021)</f>
        <v>0</v>
      </c>
      <c r="D1020" s="48">
        <f t="shared" ref="D1020:N1020" si="360">SUM(D1021)</f>
        <v>0</v>
      </c>
      <c r="E1020" s="117">
        <f t="shared" si="360"/>
        <v>0</v>
      </c>
      <c r="F1020" s="117">
        <f>SUM(F1021)</f>
        <v>1152330495.6600001</v>
      </c>
      <c r="G1020" s="117">
        <f t="shared" si="360"/>
        <v>0</v>
      </c>
      <c r="H1020" s="117">
        <f t="shared" si="360"/>
        <v>0</v>
      </c>
      <c r="I1020" s="117">
        <f t="shared" si="360"/>
        <v>0</v>
      </c>
      <c r="J1020" s="117">
        <f t="shared" si="360"/>
        <v>0</v>
      </c>
      <c r="K1020" s="117">
        <f t="shared" si="360"/>
        <v>0</v>
      </c>
      <c r="L1020" s="117">
        <f t="shared" si="360"/>
        <v>0</v>
      </c>
      <c r="M1020" s="117">
        <f t="shared" si="360"/>
        <v>0</v>
      </c>
      <c r="N1020" s="117">
        <f t="shared" si="360"/>
        <v>0</v>
      </c>
      <c r="O1020" s="131">
        <f t="shared" si="332"/>
        <v>1152330495.6600001</v>
      </c>
      <c r="P1020" s="125"/>
      <c r="Q1020" s="125"/>
      <c r="R1020" s="125"/>
      <c r="S1020" s="125"/>
      <c r="T1020" s="125"/>
      <c r="U1020" s="125"/>
      <c r="V1020" s="125"/>
      <c r="W1020" s="125"/>
      <c r="X1020" s="125"/>
      <c r="Y1020" s="125"/>
      <c r="Z1020" s="125"/>
      <c r="AA1020" s="125"/>
      <c r="AB1020" s="125"/>
      <c r="AC1020" s="125"/>
      <c r="AD1020" s="125"/>
      <c r="AE1020" s="125"/>
      <c r="AF1020" s="125"/>
      <c r="AG1020" s="125"/>
      <c r="AH1020" s="125"/>
      <c r="AI1020" s="125"/>
      <c r="AJ1020" s="125"/>
      <c r="AK1020" s="125"/>
      <c r="AL1020" s="125"/>
      <c r="AM1020" s="125"/>
      <c r="AN1020" s="125"/>
      <c r="AO1020" s="125"/>
      <c r="AP1020" s="125"/>
      <c r="AQ1020" s="125"/>
      <c r="AR1020" s="125"/>
      <c r="AS1020" s="125"/>
      <c r="AT1020" s="125"/>
      <c r="AU1020" s="125"/>
      <c r="AV1020" s="125"/>
      <c r="AW1020" s="125"/>
      <c r="AX1020" s="125"/>
      <c r="AY1020" s="125"/>
      <c r="AZ1020" s="125"/>
      <c r="BA1020" s="125"/>
      <c r="BB1020" s="125"/>
      <c r="BC1020" s="125"/>
      <c r="BD1020" s="125"/>
      <c r="BE1020" s="125"/>
      <c r="BF1020" s="125"/>
      <c r="BG1020" s="125"/>
      <c r="BH1020" s="125"/>
      <c r="BI1020" s="125"/>
      <c r="BJ1020" s="125"/>
      <c r="BK1020" s="125"/>
      <c r="BL1020" s="125"/>
      <c r="BM1020" s="125"/>
      <c r="BN1020" s="125"/>
      <c r="BO1020" s="125"/>
      <c r="BP1020" s="125"/>
      <c r="BQ1020" s="125"/>
      <c r="BR1020" s="125"/>
      <c r="BS1020" s="125"/>
      <c r="BT1020" s="125"/>
      <c r="BU1020" s="125"/>
      <c r="BV1020" s="125"/>
    </row>
    <row r="1021" spans="1:74" s="189" customFormat="1" ht="14.25" x14ac:dyDescent="0.2">
      <c r="A1021" s="205" t="s">
        <v>2269</v>
      </c>
      <c r="B1021" s="206" t="s">
        <v>2270</v>
      </c>
      <c r="C1021" s="118"/>
      <c r="D1021" s="46"/>
      <c r="E1021" s="118"/>
      <c r="F1021" s="118">
        <v>1152330495.6600001</v>
      </c>
      <c r="G1021" s="118"/>
      <c r="H1021" s="118"/>
      <c r="I1021" s="118"/>
      <c r="J1021" s="118"/>
      <c r="K1021" s="118"/>
      <c r="L1021" s="118"/>
      <c r="M1021" s="118"/>
      <c r="N1021" s="118"/>
      <c r="O1021" s="131">
        <f t="shared" si="332"/>
        <v>1152330495.6600001</v>
      </c>
      <c r="P1021" s="188"/>
      <c r="Q1021" s="188"/>
      <c r="R1021" s="188"/>
      <c r="S1021" s="188"/>
      <c r="T1021" s="188"/>
      <c r="U1021" s="188"/>
      <c r="V1021" s="188"/>
      <c r="W1021" s="188"/>
      <c r="X1021" s="188"/>
      <c r="Y1021" s="188"/>
      <c r="Z1021" s="188"/>
      <c r="AA1021" s="188"/>
      <c r="AB1021" s="188"/>
      <c r="AC1021" s="188"/>
      <c r="AD1021" s="188"/>
      <c r="AE1021" s="188"/>
      <c r="AF1021" s="188"/>
      <c r="AG1021" s="188"/>
      <c r="AH1021" s="188"/>
      <c r="AI1021" s="188"/>
      <c r="AJ1021" s="188"/>
      <c r="AK1021" s="188"/>
      <c r="AL1021" s="188"/>
      <c r="AM1021" s="188"/>
      <c r="AN1021" s="188"/>
      <c r="AO1021" s="188"/>
      <c r="AP1021" s="188"/>
      <c r="AQ1021" s="188"/>
      <c r="AR1021" s="188"/>
      <c r="AS1021" s="188"/>
      <c r="AT1021" s="188"/>
      <c r="AU1021" s="188"/>
      <c r="AV1021" s="188"/>
      <c r="AW1021" s="188"/>
      <c r="AX1021" s="188"/>
      <c r="AY1021" s="188"/>
      <c r="AZ1021" s="188"/>
      <c r="BA1021" s="188"/>
      <c r="BB1021" s="188"/>
      <c r="BC1021" s="188"/>
      <c r="BD1021" s="188"/>
      <c r="BE1021" s="188"/>
      <c r="BF1021" s="188"/>
      <c r="BG1021" s="188"/>
      <c r="BH1021" s="188"/>
      <c r="BI1021" s="188"/>
      <c r="BJ1021" s="188"/>
      <c r="BK1021" s="188"/>
      <c r="BL1021" s="188"/>
      <c r="BM1021" s="188"/>
      <c r="BN1021" s="188"/>
      <c r="BO1021" s="188"/>
      <c r="BP1021" s="188"/>
      <c r="BQ1021" s="188"/>
      <c r="BR1021" s="188"/>
      <c r="BS1021" s="188"/>
      <c r="BT1021" s="188"/>
      <c r="BU1021" s="188"/>
      <c r="BV1021" s="188"/>
    </row>
    <row r="1022" spans="1:74" s="126" customFormat="1" ht="25.5" x14ac:dyDescent="0.2">
      <c r="A1022" s="207" t="s">
        <v>2271</v>
      </c>
      <c r="B1022" s="202" t="s">
        <v>2272</v>
      </c>
      <c r="C1022" s="117">
        <f>SUM(C1023:C1024)</f>
        <v>0</v>
      </c>
      <c r="D1022" s="117">
        <f t="shared" ref="D1022:N1022" si="361">SUM(D1023:D1024)</f>
        <v>0</v>
      </c>
      <c r="E1022" s="117">
        <f t="shared" si="361"/>
        <v>0</v>
      </c>
      <c r="F1022" s="117">
        <f t="shared" si="361"/>
        <v>770270333.98000002</v>
      </c>
      <c r="G1022" s="117">
        <f t="shared" si="361"/>
        <v>0</v>
      </c>
      <c r="H1022" s="117">
        <f t="shared" si="361"/>
        <v>0</v>
      </c>
      <c r="I1022" s="117">
        <f t="shared" si="361"/>
        <v>717500</v>
      </c>
      <c r="J1022" s="117">
        <f t="shared" si="361"/>
        <v>0</v>
      </c>
      <c r="K1022" s="117">
        <f t="shared" si="361"/>
        <v>0</v>
      </c>
      <c r="L1022" s="117">
        <f t="shared" si="361"/>
        <v>0</v>
      </c>
      <c r="M1022" s="117">
        <f t="shared" si="361"/>
        <v>0</v>
      </c>
      <c r="N1022" s="117">
        <f t="shared" si="361"/>
        <v>0</v>
      </c>
      <c r="O1022" s="131">
        <f t="shared" si="332"/>
        <v>770987833.98000002</v>
      </c>
      <c r="P1022" s="125"/>
      <c r="Q1022" s="125"/>
      <c r="R1022" s="125"/>
      <c r="S1022" s="125"/>
      <c r="T1022" s="125"/>
      <c r="U1022" s="125"/>
      <c r="V1022" s="125"/>
      <c r="W1022" s="125"/>
      <c r="X1022" s="125"/>
      <c r="Y1022" s="125"/>
      <c r="Z1022" s="125"/>
      <c r="AA1022" s="125"/>
      <c r="AB1022" s="125"/>
      <c r="AC1022" s="125"/>
      <c r="AD1022" s="125"/>
      <c r="AE1022" s="125"/>
      <c r="AF1022" s="125"/>
      <c r="AG1022" s="125"/>
      <c r="AH1022" s="125"/>
      <c r="AI1022" s="125"/>
      <c r="AJ1022" s="125"/>
      <c r="AK1022" s="125"/>
      <c r="AL1022" s="125"/>
      <c r="AM1022" s="125"/>
      <c r="AN1022" s="125"/>
      <c r="AO1022" s="125"/>
      <c r="AP1022" s="125"/>
      <c r="AQ1022" s="125"/>
      <c r="AR1022" s="125"/>
      <c r="AS1022" s="125"/>
      <c r="AT1022" s="125"/>
      <c r="AU1022" s="125"/>
      <c r="AV1022" s="125"/>
      <c r="AW1022" s="125"/>
      <c r="AX1022" s="125"/>
      <c r="AY1022" s="125"/>
      <c r="AZ1022" s="125"/>
      <c r="BA1022" s="125"/>
      <c r="BB1022" s="125"/>
      <c r="BC1022" s="125"/>
      <c r="BD1022" s="125"/>
      <c r="BE1022" s="125"/>
      <c r="BF1022" s="125"/>
      <c r="BG1022" s="125"/>
      <c r="BH1022" s="125"/>
      <c r="BI1022" s="125"/>
      <c r="BJ1022" s="125"/>
      <c r="BK1022" s="125"/>
      <c r="BL1022" s="125"/>
      <c r="BM1022" s="125"/>
      <c r="BN1022" s="125"/>
      <c r="BO1022" s="125"/>
      <c r="BP1022" s="125"/>
      <c r="BQ1022" s="125"/>
      <c r="BR1022" s="125"/>
      <c r="BS1022" s="125"/>
      <c r="BT1022" s="125"/>
      <c r="BU1022" s="125"/>
      <c r="BV1022" s="125"/>
    </row>
    <row r="1023" spans="1:74" s="189" customFormat="1" ht="25.5" x14ac:dyDescent="0.2">
      <c r="A1023" s="205" t="s">
        <v>2273</v>
      </c>
      <c r="B1023" s="206" t="s">
        <v>2274</v>
      </c>
      <c r="C1023" s="118"/>
      <c r="D1023" s="46"/>
      <c r="E1023" s="118"/>
      <c r="F1023" s="118">
        <v>770270333.98000002</v>
      </c>
      <c r="G1023" s="118"/>
      <c r="H1023" s="118"/>
      <c r="I1023" s="118"/>
      <c r="J1023" s="118"/>
      <c r="K1023" s="118"/>
      <c r="L1023" s="118"/>
      <c r="M1023" s="118"/>
      <c r="N1023" s="118"/>
      <c r="O1023" s="131">
        <f t="shared" si="332"/>
        <v>770270333.98000002</v>
      </c>
      <c r="P1023" s="188"/>
      <c r="Q1023" s="188"/>
      <c r="R1023" s="188"/>
      <c r="S1023" s="188"/>
      <c r="T1023" s="188"/>
      <c r="U1023" s="188"/>
      <c r="V1023" s="188"/>
      <c r="W1023" s="188"/>
      <c r="X1023" s="188"/>
      <c r="Y1023" s="188"/>
      <c r="Z1023" s="188"/>
      <c r="AA1023" s="188"/>
      <c r="AB1023" s="188"/>
      <c r="AC1023" s="188"/>
      <c r="AD1023" s="188"/>
      <c r="AE1023" s="188"/>
      <c r="AF1023" s="188"/>
      <c r="AG1023" s="188"/>
      <c r="AH1023" s="188"/>
      <c r="AI1023" s="188"/>
      <c r="AJ1023" s="188"/>
      <c r="AK1023" s="188"/>
      <c r="AL1023" s="188"/>
      <c r="AM1023" s="188"/>
      <c r="AN1023" s="188"/>
      <c r="AO1023" s="188"/>
      <c r="AP1023" s="188"/>
      <c r="AQ1023" s="188"/>
      <c r="AR1023" s="188"/>
      <c r="AS1023" s="188"/>
      <c r="AT1023" s="188"/>
      <c r="AU1023" s="188"/>
      <c r="AV1023" s="188"/>
      <c r="AW1023" s="188"/>
      <c r="AX1023" s="188"/>
      <c r="AY1023" s="188"/>
      <c r="AZ1023" s="188"/>
      <c r="BA1023" s="188"/>
      <c r="BB1023" s="188"/>
      <c r="BC1023" s="188"/>
      <c r="BD1023" s="188"/>
      <c r="BE1023" s="188"/>
      <c r="BF1023" s="188"/>
      <c r="BG1023" s="188"/>
      <c r="BH1023" s="188"/>
      <c r="BI1023" s="188"/>
      <c r="BJ1023" s="188"/>
      <c r="BK1023" s="188"/>
      <c r="BL1023" s="188"/>
      <c r="BM1023" s="188"/>
      <c r="BN1023" s="188"/>
      <c r="BO1023" s="188"/>
      <c r="BP1023" s="188"/>
      <c r="BQ1023" s="188"/>
      <c r="BR1023" s="188"/>
      <c r="BS1023" s="188"/>
      <c r="BT1023" s="188"/>
      <c r="BU1023" s="188"/>
      <c r="BV1023" s="188"/>
    </row>
    <row r="1024" spans="1:74" s="189" customFormat="1" ht="25.5" x14ac:dyDescent="0.2">
      <c r="A1024" s="205" t="s">
        <v>2273</v>
      </c>
      <c r="B1024" s="206" t="s">
        <v>2274</v>
      </c>
      <c r="C1024" s="118"/>
      <c r="D1024" s="46"/>
      <c r="E1024" s="118"/>
      <c r="F1024" s="118"/>
      <c r="G1024" s="118"/>
      <c r="H1024" s="118"/>
      <c r="I1024" s="118">
        <v>717500</v>
      </c>
      <c r="J1024" s="118"/>
      <c r="K1024" s="118"/>
      <c r="L1024" s="118"/>
      <c r="M1024" s="118"/>
      <c r="N1024" s="118"/>
      <c r="O1024" s="131">
        <f t="shared" ref="O1024:O1025" si="362">SUM(C1024:N1024)</f>
        <v>717500</v>
      </c>
      <c r="P1024" s="188"/>
      <c r="Q1024" s="188"/>
      <c r="R1024" s="188"/>
      <c r="S1024" s="188"/>
      <c r="T1024" s="188"/>
      <c r="U1024" s="188"/>
      <c r="V1024" s="188"/>
      <c r="W1024" s="188"/>
      <c r="X1024" s="188"/>
      <c r="Y1024" s="188"/>
      <c r="Z1024" s="188"/>
      <c r="AA1024" s="188"/>
      <c r="AB1024" s="188"/>
      <c r="AC1024" s="188"/>
      <c r="AD1024" s="188"/>
      <c r="AE1024" s="188"/>
      <c r="AF1024" s="188"/>
      <c r="AG1024" s="188"/>
      <c r="AH1024" s="188"/>
      <c r="AI1024" s="188"/>
      <c r="AJ1024" s="188"/>
      <c r="AK1024" s="188"/>
      <c r="AL1024" s="188"/>
      <c r="AM1024" s="188"/>
      <c r="AN1024" s="188"/>
      <c r="AO1024" s="188"/>
      <c r="AP1024" s="188"/>
      <c r="AQ1024" s="188"/>
      <c r="AR1024" s="188"/>
      <c r="AS1024" s="188"/>
      <c r="AT1024" s="188"/>
      <c r="AU1024" s="188"/>
      <c r="AV1024" s="188"/>
      <c r="AW1024" s="188"/>
      <c r="AX1024" s="188"/>
      <c r="AY1024" s="188"/>
      <c r="AZ1024" s="188"/>
      <c r="BA1024" s="188"/>
      <c r="BB1024" s="188"/>
      <c r="BC1024" s="188"/>
      <c r="BD1024" s="188"/>
      <c r="BE1024" s="188"/>
      <c r="BF1024" s="188"/>
      <c r="BG1024" s="188"/>
      <c r="BH1024" s="188"/>
      <c r="BI1024" s="188"/>
      <c r="BJ1024" s="188"/>
      <c r="BK1024" s="188"/>
      <c r="BL1024" s="188"/>
      <c r="BM1024" s="188"/>
      <c r="BN1024" s="188"/>
      <c r="BO1024" s="188"/>
      <c r="BP1024" s="188"/>
      <c r="BQ1024" s="188"/>
      <c r="BR1024" s="188"/>
      <c r="BS1024" s="188"/>
      <c r="BT1024" s="188"/>
      <c r="BU1024" s="188"/>
      <c r="BV1024" s="188"/>
    </row>
    <row r="1025" spans="1:74" s="126" customFormat="1" ht="25.5" x14ac:dyDescent="0.2">
      <c r="A1025" s="207" t="s">
        <v>2275</v>
      </c>
      <c r="B1025" s="202" t="s">
        <v>2276</v>
      </c>
      <c r="C1025" s="117">
        <f>SUM(C1026:C1027)</f>
        <v>0</v>
      </c>
      <c r="D1025" s="117">
        <f t="shared" ref="D1025:N1025" si="363">SUM(D1026:D1027)</f>
        <v>0</v>
      </c>
      <c r="E1025" s="117">
        <f t="shared" si="363"/>
        <v>0</v>
      </c>
      <c r="F1025" s="117">
        <f t="shared" si="363"/>
        <v>262415550.56999999</v>
      </c>
      <c r="G1025" s="117">
        <f t="shared" si="363"/>
        <v>0</v>
      </c>
      <c r="H1025" s="117">
        <f t="shared" si="363"/>
        <v>0</v>
      </c>
      <c r="I1025" s="117">
        <f t="shared" si="363"/>
        <v>113654635.95999999</v>
      </c>
      <c r="J1025" s="117">
        <f t="shared" si="363"/>
        <v>0</v>
      </c>
      <c r="K1025" s="117">
        <f t="shared" si="363"/>
        <v>0</v>
      </c>
      <c r="L1025" s="117">
        <f t="shared" si="363"/>
        <v>0</v>
      </c>
      <c r="M1025" s="117">
        <f t="shared" si="363"/>
        <v>0</v>
      </c>
      <c r="N1025" s="117">
        <f t="shared" si="363"/>
        <v>0</v>
      </c>
      <c r="O1025" s="131">
        <f t="shared" si="362"/>
        <v>376070186.52999997</v>
      </c>
      <c r="P1025" s="125"/>
      <c r="Q1025" s="125"/>
      <c r="R1025" s="125"/>
      <c r="S1025" s="125"/>
      <c r="T1025" s="125"/>
      <c r="U1025" s="125"/>
      <c r="V1025" s="125"/>
      <c r="W1025" s="125"/>
      <c r="X1025" s="125"/>
      <c r="Y1025" s="125"/>
      <c r="Z1025" s="125"/>
      <c r="AA1025" s="125"/>
      <c r="AB1025" s="125"/>
      <c r="AC1025" s="125"/>
      <c r="AD1025" s="125"/>
      <c r="AE1025" s="125"/>
      <c r="AF1025" s="125"/>
      <c r="AG1025" s="125"/>
      <c r="AH1025" s="125"/>
      <c r="AI1025" s="125"/>
      <c r="AJ1025" s="125"/>
      <c r="AK1025" s="125"/>
      <c r="AL1025" s="125"/>
      <c r="AM1025" s="125"/>
      <c r="AN1025" s="125"/>
      <c r="AO1025" s="125"/>
      <c r="AP1025" s="125"/>
      <c r="AQ1025" s="125"/>
      <c r="AR1025" s="125"/>
      <c r="AS1025" s="125"/>
      <c r="AT1025" s="125"/>
      <c r="AU1025" s="125"/>
      <c r="AV1025" s="125"/>
      <c r="AW1025" s="125"/>
      <c r="AX1025" s="125"/>
      <c r="AY1025" s="125"/>
      <c r="AZ1025" s="125"/>
      <c r="BA1025" s="125"/>
      <c r="BB1025" s="125"/>
      <c r="BC1025" s="125"/>
      <c r="BD1025" s="125"/>
      <c r="BE1025" s="125"/>
      <c r="BF1025" s="125"/>
      <c r="BG1025" s="125"/>
      <c r="BH1025" s="125"/>
      <c r="BI1025" s="125"/>
      <c r="BJ1025" s="125"/>
      <c r="BK1025" s="125"/>
      <c r="BL1025" s="125"/>
      <c r="BM1025" s="125"/>
      <c r="BN1025" s="125"/>
      <c r="BO1025" s="125"/>
      <c r="BP1025" s="125"/>
      <c r="BQ1025" s="125"/>
      <c r="BR1025" s="125"/>
      <c r="BS1025" s="125"/>
      <c r="BT1025" s="125"/>
      <c r="BU1025" s="125"/>
      <c r="BV1025" s="125"/>
    </row>
    <row r="1026" spans="1:74" s="189" customFormat="1" ht="25.5" x14ac:dyDescent="0.2">
      <c r="A1026" s="205" t="s">
        <v>2277</v>
      </c>
      <c r="B1026" s="206" t="s">
        <v>2278</v>
      </c>
      <c r="C1026" s="118"/>
      <c r="D1026" s="46"/>
      <c r="E1026" s="118"/>
      <c r="F1026" s="118">
        <v>262415550.56999999</v>
      </c>
      <c r="G1026" s="118"/>
      <c r="H1026" s="118"/>
      <c r="I1026" s="118"/>
      <c r="J1026" s="118"/>
      <c r="K1026" s="118"/>
      <c r="L1026" s="118"/>
      <c r="M1026" s="118"/>
      <c r="N1026" s="118"/>
      <c r="O1026" s="131">
        <f t="shared" si="332"/>
        <v>262415550.56999999</v>
      </c>
      <c r="P1026" s="188"/>
      <c r="Q1026" s="188"/>
      <c r="R1026" s="188"/>
      <c r="S1026" s="188"/>
      <c r="T1026" s="188"/>
      <c r="U1026" s="188"/>
      <c r="V1026" s="188"/>
      <c r="W1026" s="188"/>
      <c r="X1026" s="188"/>
      <c r="Y1026" s="188"/>
      <c r="Z1026" s="188"/>
      <c r="AA1026" s="188"/>
      <c r="AB1026" s="188"/>
      <c r="AC1026" s="188"/>
      <c r="AD1026" s="188"/>
      <c r="AE1026" s="188"/>
      <c r="AF1026" s="188"/>
      <c r="AG1026" s="188"/>
      <c r="AH1026" s="188"/>
      <c r="AI1026" s="188"/>
      <c r="AJ1026" s="188"/>
      <c r="AK1026" s="188"/>
      <c r="AL1026" s="188"/>
      <c r="AM1026" s="188"/>
      <c r="AN1026" s="188"/>
      <c r="AO1026" s="188"/>
      <c r="AP1026" s="188"/>
      <c r="AQ1026" s="188"/>
      <c r="AR1026" s="188"/>
      <c r="AS1026" s="188"/>
      <c r="AT1026" s="188"/>
      <c r="AU1026" s="188"/>
      <c r="AV1026" s="188"/>
      <c r="AW1026" s="188"/>
      <c r="AX1026" s="188"/>
      <c r="AY1026" s="188"/>
      <c r="AZ1026" s="188"/>
      <c r="BA1026" s="188"/>
      <c r="BB1026" s="188"/>
      <c r="BC1026" s="188"/>
      <c r="BD1026" s="188"/>
      <c r="BE1026" s="188"/>
      <c r="BF1026" s="188"/>
      <c r="BG1026" s="188"/>
      <c r="BH1026" s="188"/>
      <c r="BI1026" s="188"/>
      <c r="BJ1026" s="188"/>
      <c r="BK1026" s="188"/>
      <c r="BL1026" s="188"/>
      <c r="BM1026" s="188"/>
      <c r="BN1026" s="188"/>
      <c r="BO1026" s="188"/>
      <c r="BP1026" s="188"/>
      <c r="BQ1026" s="188"/>
      <c r="BR1026" s="188"/>
      <c r="BS1026" s="188"/>
      <c r="BT1026" s="188"/>
      <c r="BU1026" s="188"/>
      <c r="BV1026" s="188"/>
    </row>
    <row r="1027" spans="1:74" s="189" customFormat="1" ht="25.5" x14ac:dyDescent="0.2">
      <c r="A1027" s="205" t="s">
        <v>2277</v>
      </c>
      <c r="B1027" s="206" t="s">
        <v>2278</v>
      </c>
      <c r="C1027" s="118"/>
      <c r="D1027" s="46"/>
      <c r="E1027" s="118"/>
      <c r="F1027" s="118"/>
      <c r="G1027" s="118"/>
      <c r="H1027" s="118"/>
      <c r="I1027" s="118">
        <v>113654635.95999999</v>
      </c>
      <c r="J1027" s="118"/>
      <c r="K1027" s="118"/>
      <c r="L1027" s="118"/>
      <c r="M1027" s="118"/>
      <c r="N1027" s="118"/>
      <c r="O1027" s="131">
        <f t="shared" ref="O1027:O1031" si="364">SUM(C1027:N1027)</f>
        <v>113654635.95999999</v>
      </c>
      <c r="P1027" s="188"/>
      <c r="Q1027" s="188"/>
      <c r="R1027" s="188"/>
      <c r="S1027" s="188"/>
      <c r="T1027" s="188"/>
      <c r="U1027" s="188"/>
      <c r="V1027" s="188"/>
      <c r="W1027" s="188"/>
      <c r="X1027" s="188"/>
      <c r="Y1027" s="188"/>
      <c r="Z1027" s="188"/>
      <c r="AA1027" s="188"/>
      <c r="AB1027" s="188"/>
      <c r="AC1027" s="188"/>
      <c r="AD1027" s="188"/>
      <c r="AE1027" s="188"/>
      <c r="AF1027" s="188"/>
      <c r="AG1027" s="188"/>
      <c r="AH1027" s="188"/>
      <c r="AI1027" s="188"/>
      <c r="AJ1027" s="188"/>
      <c r="AK1027" s="188"/>
      <c r="AL1027" s="188"/>
      <c r="AM1027" s="188"/>
      <c r="AN1027" s="188"/>
      <c r="AO1027" s="188"/>
      <c r="AP1027" s="188"/>
      <c r="AQ1027" s="188"/>
      <c r="AR1027" s="188"/>
      <c r="AS1027" s="188"/>
      <c r="AT1027" s="188"/>
      <c r="AU1027" s="188"/>
      <c r="AV1027" s="188"/>
      <c r="AW1027" s="188"/>
      <c r="AX1027" s="188"/>
      <c r="AY1027" s="188"/>
      <c r="AZ1027" s="188"/>
      <c r="BA1027" s="188"/>
      <c r="BB1027" s="188"/>
      <c r="BC1027" s="188"/>
      <c r="BD1027" s="188"/>
      <c r="BE1027" s="188"/>
      <c r="BF1027" s="188"/>
      <c r="BG1027" s="188"/>
      <c r="BH1027" s="188"/>
      <c r="BI1027" s="188"/>
      <c r="BJ1027" s="188"/>
      <c r="BK1027" s="188"/>
      <c r="BL1027" s="188"/>
      <c r="BM1027" s="188"/>
      <c r="BN1027" s="188"/>
      <c r="BO1027" s="188"/>
      <c r="BP1027" s="188"/>
      <c r="BQ1027" s="188"/>
      <c r="BR1027" s="188"/>
      <c r="BS1027" s="188"/>
      <c r="BT1027" s="188"/>
      <c r="BU1027" s="188"/>
      <c r="BV1027" s="188"/>
    </row>
    <row r="1028" spans="1:74" s="126" customFormat="1" ht="25.5" x14ac:dyDescent="0.2">
      <c r="A1028" s="332" t="s">
        <v>974</v>
      </c>
      <c r="B1028" s="202" t="s">
        <v>975</v>
      </c>
      <c r="C1028" s="117">
        <f>SUM(C1029:C1041)</f>
        <v>0</v>
      </c>
      <c r="D1028" s="117">
        <f t="shared" ref="D1028:N1028" si="365">SUM(D1029:D1041)</f>
        <v>7676807847</v>
      </c>
      <c r="E1028" s="117">
        <f t="shared" si="365"/>
        <v>0</v>
      </c>
      <c r="F1028" s="117">
        <f>SUM(F1029:F1041)</f>
        <v>7685581210.2599993</v>
      </c>
      <c r="G1028" s="117">
        <f t="shared" si="365"/>
        <v>0</v>
      </c>
      <c r="H1028" s="117">
        <f t="shared" si="365"/>
        <v>0</v>
      </c>
      <c r="I1028" s="117">
        <f t="shared" si="365"/>
        <v>0</v>
      </c>
      <c r="J1028" s="117">
        <f t="shared" si="365"/>
        <v>0</v>
      </c>
      <c r="K1028" s="117">
        <f t="shared" si="365"/>
        <v>0</v>
      </c>
      <c r="L1028" s="117">
        <f t="shared" si="365"/>
        <v>0</v>
      </c>
      <c r="M1028" s="117">
        <f t="shared" si="365"/>
        <v>0</v>
      </c>
      <c r="N1028" s="117">
        <f t="shared" si="365"/>
        <v>0</v>
      </c>
      <c r="O1028" s="131">
        <f t="shared" si="364"/>
        <v>15362389057.259998</v>
      </c>
      <c r="P1028" s="125"/>
      <c r="Q1028" s="125"/>
      <c r="R1028" s="125"/>
      <c r="S1028" s="125"/>
      <c r="T1028" s="125"/>
      <c r="U1028" s="125"/>
      <c r="V1028" s="125"/>
      <c r="W1028" s="125"/>
      <c r="X1028" s="125"/>
      <c r="Y1028" s="125"/>
      <c r="Z1028" s="125"/>
      <c r="AA1028" s="125"/>
      <c r="AB1028" s="125"/>
      <c r="AC1028" s="125"/>
      <c r="AD1028" s="125"/>
      <c r="AE1028" s="125"/>
      <c r="AF1028" s="125"/>
      <c r="AG1028" s="125"/>
      <c r="AH1028" s="125"/>
      <c r="AI1028" s="125"/>
      <c r="AJ1028" s="125"/>
      <c r="AK1028" s="125"/>
      <c r="AL1028" s="125"/>
      <c r="AM1028" s="125"/>
      <c r="AN1028" s="125"/>
      <c r="AO1028" s="125"/>
      <c r="AP1028" s="125"/>
      <c r="AQ1028" s="125"/>
      <c r="AR1028" s="125"/>
      <c r="AS1028" s="125"/>
      <c r="AT1028" s="125"/>
      <c r="AU1028" s="125"/>
      <c r="AV1028" s="125"/>
      <c r="AW1028" s="125"/>
      <c r="AX1028" s="125"/>
      <c r="AY1028" s="125"/>
      <c r="AZ1028" s="125"/>
      <c r="BA1028" s="125"/>
      <c r="BB1028" s="125"/>
      <c r="BC1028" s="125"/>
      <c r="BD1028" s="125"/>
      <c r="BE1028" s="125"/>
      <c r="BF1028" s="125"/>
      <c r="BG1028" s="125"/>
      <c r="BH1028" s="125"/>
      <c r="BI1028" s="125"/>
      <c r="BJ1028" s="125"/>
      <c r="BK1028" s="125"/>
      <c r="BL1028" s="125"/>
      <c r="BM1028" s="125"/>
      <c r="BN1028" s="125"/>
      <c r="BO1028" s="125"/>
      <c r="BP1028" s="125"/>
      <c r="BQ1028" s="125"/>
      <c r="BR1028" s="125"/>
      <c r="BS1028" s="125"/>
      <c r="BT1028" s="125"/>
      <c r="BU1028" s="125"/>
      <c r="BV1028" s="125"/>
    </row>
    <row r="1029" spans="1:74" s="189" customFormat="1" ht="25.5" x14ac:dyDescent="0.2">
      <c r="A1029" s="205" t="s">
        <v>1592</v>
      </c>
      <c r="B1029" s="206" t="s">
        <v>1593</v>
      </c>
      <c r="C1029" s="118"/>
      <c r="D1029" s="46">
        <v>521003231</v>
      </c>
      <c r="E1029" s="118"/>
      <c r="F1029" s="118"/>
      <c r="G1029" s="118"/>
      <c r="H1029" s="118"/>
      <c r="I1029" s="118"/>
      <c r="J1029" s="118"/>
      <c r="K1029" s="118"/>
      <c r="L1029" s="118"/>
      <c r="M1029" s="118"/>
      <c r="N1029" s="118"/>
      <c r="O1029" s="131">
        <f t="shared" si="364"/>
        <v>521003231</v>
      </c>
      <c r="P1029" s="188"/>
      <c r="Q1029" s="188"/>
      <c r="R1029" s="188"/>
      <c r="S1029" s="188"/>
      <c r="T1029" s="188"/>
      <c r="U1029" s="188"/>
      <c r="V1029" s="188"/>
      <c r="W1029" s="188"/>
      <c r="X1029" s="188"/>
      <c r="Y1029" s="188"/>
      <c r="Z1029" s="188"/>
      <c r="AA1029" s="188"/>
      <c r="AB1029" s="188"/>
      <c r="AC1029" s="188"/>
      <c r="AD1029" s="188"/>
      <c r="AE1029" s="188"/>
      <c r="AF1029" s="188"/>
      <c r="AG1029" s="188"/>
      <c r="AH1029" s="188"/>
      <c r="AI1029" s="188"/>
      <c r="AJ1029" s="188"/>
      <c r="AK1029" s="188"/>
      <c r="AL1029" s="188"/>
      <c r="AM1029" s="188"/>
      <c r="AN1029" s="188"/>
      <c r="AO1029" s="188"/>
      <c r="AP1029" s="188"/>
      <c r="AQ1029" s="188"/>
      <c r="AR1029" s="188"/>
      <c r="AS1029" s="188"/>
      <c r="AT1029" s="188"/>
      <c r="AU1029" s="188"/>
      <c r="AV1029" s="188"/>
      <c r="AW1029" s="188"/>
      <c r="AX1029" s="188"/>
      <c r="AY1029" s="188"/>
      <c r="AZ1029" s="188"/>
      <c r="BA1029" s="188"/>
      <c r="BB1029" s="188"/>
      <c r="BC1029" s="188"/>
      <c r="BD1029" s="188"/>
      <c r="BE1029" s="188"/>
      <c r="BF1029" s="188"/>
      <c r="BG1029" s="188"/>
      <c r="BH1029" s="188"/>
      <c r="BI1029" s="188"/>
      <c r="BJ1029" s="188"/>
      <c r="BK1029" s="188"/>
      <c r="BL1029" s="188"/>
      <c r="BM1029" s="188"/>
      <c r="BN1029" s="188"/>
      <c r="BO1029" s="188"/>
      <c r="BP1029" s="188"/>
      <c r="BQ1029" s="188"/>
      <c r="BR1029" s="188"/>
      <c r="BS1029" s="188"/>
      <c r="BT1029" s="188"/>
      <c r="BU1029" s="188"/>
      <c r="BV1029" s="188"/>
    </row>
    <row r="1030" spans="1:74" s="189" customFormat="1" ht="25.5" x14ac:dyDescent="0.2">
      <c r="A1030" s="205" t="s">
        <v>1592</v>
      </c>
      <c r="B1030" s="206" t="s">
        <v>1593</v>
      </c>
      <c r="C1030" s="118"/>
      <c r="D1030" s="46"/>
      <c r="E1030" s="118"/>
      <c r="F1030" s="118">
        <v>1108444584.0999999</v>
      </c>
      <c r="G1030" s="118"/>
      <c r="H1030" s="118"/>
      <c r="I1030" s="118"/>
      <c r="J1030" s="118"/>
      <c r="K1030" s="118"/>
      <c r="L1030" s="118"/>
      <c r="M1030" s="118"/>
      <c r="N1030" s="118"/>
      <c r="O1030" s="131">
        <f t="shared" si="364"/>
        <v>1108444584.0999999</v>
      </c>
      <c r="P1030" s="188"/>
      <c r="Q1030" s="188"/>
      <c r="R1030" s="188"/>
      <c r="S1030" s="188"/>
      <c r="T1030" s="188"/>
      <c r="U1030" s="188"/>
      <c r="V1030" s="188"/>
      <c r="W1030" s="188"/>
      <c r="X1030" s="188"/>
      <c r="Y1030" s="188"/>
      <c r="Z1030" s="188"/>
      <c r="AA1030" s="188"/>
      <c r="AB1030" s="188"/>
      <c r="AC1030" s="188"/>
      <c r="AD1030" s="188"/>
      <c r="AE1030" s="188"/>
      <c r="AF1030" s="188"/>
      <c r="AG1030" s="188"/>
      <c r="AH1030" s="188"/>
      <c r="AI1030" s="188"/>
      <c r="AJ1030" s="188"/>
      <c r="AK1030" s="188"/>
      <c r="AL1030" s="188"/>
      <c r="AM1030" s="188"/>
      <c r="AN1030" s="188"/>
      <c r="AO1030" s="188"/>
      <c r="AP1030" s="188"/>
      <c r="AQ1030" s="188"/>
      <c r="AR1030" s="188"/>
      <c r="AS1030" s="188"/>
      <c r="AT1030" s="188"/>
      <c r="AU1030" s="188"/>
      <c r="AV1030" s="188"/>
      <c r="AW1030" s="188"/>
      <c r="AX1030" s="188"/>
      <c r="AY1030" s="188"/>
      <c r="AZ1030" s="188"/>
      <c r="BA1030" s="188"/>
      <c r="BB1030" s="188"/>
      <c r="BC1030" s="188"/>
      <c r="BD1030" s="188"/>
      <c r="BE1030" s="188"/>
      <c r="BF1030" s="188"/>
      <c r="BG1030" s="188"/>
      <c r="BH1030" s="188"/>
      <c r="BI1030" s="188"/>
      <c r="BJ1030" s="188"/>
      <c r="BK1030" s="188"/>
      <c r="BL1030" s="188"/>
      <c r="BM1030" s="188"/>
      <c r="BN1030" s="188"/>
      <c r="BO1030" s="188"/>
      <c r="BP1030" s="188"/>
      <c r="BQ1030" s="188"/>
      <c r="BR1030" s="188"/>
      <c r="BS1030" s="188"/>
      <c r="BT1030" s="188"/>
      <c r="BU1030" s="188"/>
      <c r="BV1030" s="188"/>
    </row>
    <row r="1031" spans="1:74" s="189" customFormat="1" ht="38.25" x14ac:dyDescent="0.2">
      <c r="A1031" s="205" t="s">
        <v>1594</v>
      </c>
      <c r="B1031" s="206" t="s">
        <v>1595</v>
      </c>
      <c r="C1031" s="118"/>
      <c r="D1031" s="46">
        <v>214852293</v>
      </c>
      <c r="E1031" s="118"/>
      <c r="F1031" s="118"/>
      <c r="G1031" s="118"/>
      <c r="H1031" s="118"/>
      <c r="I1031" s="118"/>
      <c r="J1031" s="118"/>
      <c r="K1031" s="118"/>
      <c r="L1031" s="118"/>
      <c r="M1031" s="118"/>
      <c r="N1031" s="118"/>
      <c r="O1031" s="131">
        <f t="shared" si="364"/>
        <v>214852293</v>
      </c>
      <c r="P1031" s="188"/>
      <c r="Q1031" s="188"/>
      <c r="R1031" s="188"/>
      <c r="S1031" s="188"/>
      <c r="T1031" s="188"/>
      <c r="U1031" s="188"/>
      <c r="V1031" s="188"/>
      <c r="W1031" s="188"/>
      <c r="X1031" s="188"/>
      <c r="Y1031" s="188"/>
      <c r="Z1031" s="188"/>
      <c r="AA1031" s="188"/>
      <c r="AB1031" s="188"/>
      <c r="AC1031" s="188"/>
      <c r="AD1031" s="188"/>
      <c r="AE1031" s="188"/>
      <c r="AF1031" s="188"/>
      <c r="AG1031" s="188"/>
      <c r="AH1031" s="188"/>
      <c r="AI1031" s="188"/>
      <c r="AJ1031" s="188"/>
      <c r="AK1031" s="188"/>
      <c r="AL1031" s="188"/>
      <c r="AM1031" s="188"/>
      <c r="AN1031" s="188"/>
      <c r="AO1031" s="188"/>
      <c r="AP1031" s="188"/>
      <c r="AQ1031" s="188"/>
      <c r="AR1031" s="188"/>
      <c r="AS1031" s="188"/>
      <c r="AT1031" s="188"/>
      <c r="AU1031" s="188"/>
      <c r="AV1031" s="188"/>
      <c r="AW1031" s="188"/>
      <c r="AX1031" s="188"/>
      <c r="AY1031" s="188"/>
      <c r="AZ1031" s="188"/>
      <c r="BA1031" s="188"/>
      <c r="BB1031" s="188"/>
      <c r="BC1031" s="188"/>
      <c r="BD1031" s="188"/>
      <c r="BE1031" s="188"/>
      <c r="BF1031" s="188"/>
      <c r="BG1031" s="188"/>
      <c r="BH1031" s="188"/>
      <c r="BI1031" s="188"/>
      <c r="BJ1031" s="188"/>
      <c r="BK1031" s="188"/>
      <c r="BL1031" s="188"/>
      <c r="BM1031" s="188"/>
      <c r="BN1031" s="188"/>
      <c r="BO1031" s="188"/>
      <c r="BP1031" s="188"/>
      <c r="BQ1031" s="188"/>
      <c r="BR1031" s="188"/>
      <c r="BS1031" s="188"/>
      <c r="BT1031" s="188"/>
      <c r="BU1031" s="188"/>
      <c r="BV1031" s="188"/>
    </row>
    <row r="1032" spans="1:74" s="189" customFormat="1" ht="38.25" x14ac:dyDescent="0.2">
      <c r="A1032" s="205" t="s">
        <v>1594</v>
      </c>
      <c r="B1032" s="206" t="s">
        <v>1595</v>
      </c>
      <c r="C1032" s="118"/>
      <c r="D1032" s="46"/>
      <c r="E1032" s="118"/>
      <c r="F1032" s="118">
        <v>380111827.61000001</v>
      </c>
      <c r="G1032" s="118"/>
      <c r="H1032" s="118"/>
      <c r="I1032" s="118"/>
      <c r="J1032" s="118"/>
      <c r="K1032" s="118"/>
      <c r="L1032" s="118"/>
      <c r="M1032" s="118"/>
      <c r="N1032" s="118"/>
      <c r="O1032" s="131">
        <f t="shared" si="332"/>
        <v>380111827.61000001</v>
      </c>
      <c r="P1032" s="188"/>
      <c r="Q1032" s="188"/>
      <c r="R1032" s="188"/>
      <c r="S1032" s="188"/>
      <c r="T1032" s="188"/>
      <c r="U1032" s="188"/>
      <c r="V1032" s="188"/>
      <c r="W1032" s="188"/>
      <c r="X1032" s="188"/>
      <c r="Y1032" s="188"/>
      <c r="Z1032" s="188"/>
      <c r="AA1032" s="188"/>
      <c r="AB1032" s="188"/>
      <c r="AC1032" s="188"/>
      <c r="AD1032" s="188"/>
      <c r="AE1032" s="188"/>
      <c r="AF1032" s="188"/>
      <c r="AG1032" s="188"/>
      <c r="AH1032" s="188"/>
      <c r="AI1032" s="188"/>
      <c r="AJ1032" s="188"/>
      <c r="AK1032" s="188"/>
      <c r="AL1032" s="188"/>
      <c r="AM1032" s="188"/>
      <c r="AN1032" s="188"/>
      <c r="AO1032" s="188"/>
      <c r="AP1032" s="188"/>
      <c r="AQ1032" s="188"/>
      <c r="AR1032" s="188"/>
      <c r="AS1032" s="188"/>
      <c r="AT1032" s="188"/>
      <c r="AU1032" s="188"/>
      <c r="AV1032" s="188"/>
      <c r="AW1032" s="188"/>
      <c r="AX1032" s="188"/>
      <c r="AY1032" s="188"/>
      <c r="AZ1032" s="188"/>
      <c r="BA1032" s="188"/>
      <c r="BB1032" s="188"/>
      <c r="BC1032" s="188"/>
      <c r="BD1032" s="188"/>
      <c r="BE1032" s="188"/>
      <c r="BF1032" s="188"/>
      <c r="BG1032" s="188"/>
      <c r="BH1032" s="188"/>
      <c r="BI1032" s="188"/>
      <c r="BJ1032" s="188"/>
      <c r="BK1032" s="188"/>
      <c r="BL1032" s="188"/>
      <c r="BM1032" s="188"/>
      <c r="BN1032" s="188"/>
      <c r="BO1032" s="188"/>
      <c r="BP1032" s="188"/>
      <c r="BQ1032" s="188"/>
      <c r="BR1032" s="188"/>
      <c r="BS1032" s="188"/>
      <c r="BT1032" s="188"/>
      <c r="BU1032" s="188"/>
      <c r="BV1032" s="188"/>
    </row>
    <row r="1033" spans="1:74" s="189" customFormat="1" ht="38.25" x14ac:dyDescent="0.2">
      <c r="A1033" s="205" t="s">
        <v>1596</v>
      </c>
      <c r="B1033" s="206" t="s">
        <v>1597</v>
      </c>
      <c r="C1033" s="118"/>
      <c r="D1033" s="46">
        <v>1817605932.6600001</v>
      </c>
      <c r="E1033" s="118"/>
      <c r="F1033" s="118"/>
      <c r="G1033" s="118"/>
      <c r="H1033" s="118"/>
      <c r="I1033" s="118"/>
      <c r="J1033" s="118"/>
      <c r="K1033" s="118"/>
      <c r="L1033" s="118"/>
      <c r="M1033" s="118"/>
      <c r="N1033" s="118"/>
      <c r="O1033" s="131">
        <f t="shared" si="332"/>
        <v>1817605932.6600001</v>
      </c>
      <c r="P1033" s="188"/>
      <c r="Q1033" s="188"/>
      <c r="R1033" s="188"/>
      <c r="S1033" s="188"/>
      <c r="T1033" s="188"/>
      <c r="U1033" s="188"/>
      <c r="V1033" s="188"/>
      <c r="W1033" s="188"/>
      <c r="X1033" s="188"/>
      <c r="Y1033" s="188"/>
      <c r="Z1033" s="188"/>
      <c r="AA1033" s="188"/>
      <c r="AB1033" s="188"/>
      <c r="AC1033" s="188"/>
      <c r="AD1033" s="188"/>
      <c r="AE1033" s="188"/>
      <c r="AF1033" s="188"/>
      <c r="AG1033" s="188"/>
      <c r="AH1033" s="188"/>
      <c r="AI1033" s="188"/>
      <c r="AJ1033" s="188"/>
      <c r="AK1033" s="188"/>
      <c r="AL1033" s="188"/>
      <c r="AM1033" s="188"/>
      <c r="AN1033" s="188"/>
      <c r="AO1033" s="188"/>
      <c r="AP1033" s="188"/>
      <c r="AQ1033" s="188"/>
      <c r="AR1033" s="188"/>
      <c r="AS1033" s="188"/>
      <c r="AT1033" s="188"/>
      <c r="AU1033" s="188"/>
      <c r="AV1033" s="188"/>
      <c r="AW1033" s="188"/>
      <c r="AX1033" s="188"/>
      <c r="AY1033" s="188"/>
      <c r="AZ1033" s="188"/>
      <c r="BA1033" s="188"/>
      <c r="BB1033" s="188"/>
      <c r="BC1033" s="188"/>
      <c r="BD1033" s="188"/>
      <c r="BE1033" s="188"/>
      <c r="BF1033" s="188"/>
      <c r="BG1033" s="188"/>
      <c r="BH1033" s="188"/>
      <c r="BI1033" s="188"/>
      <c r="BJ1033" s="188"/>
      <c r="BK1033" s="188"/>
      <c r="BL1033" s="188"/>
      <c r="BM1033" s="188"/>
      <c r="BN1033" s="188"/>
      <c r="BO1033" s="188"/>
      <c r="BP1033" s="188"/>
      <c r="BQ1033" s="188"/>
      <c r="BR1033" s="188"/>
      <c r="BS1033" s="188"/>
      <c r="BT1033" s="188"/>
      <c r="BU1033" s="188"/>
      <c r="BV1033" s="188"/>
    </row>
    <row r="1034" spans="1:74" s="189" customFormat="1" ht="38.25" x14ac:dyDescent="0.2">
      <c r="A1034" s="205" t="s">
        <v>1596</v>
      </c>
      <c r="B1034" s="206" t="s">
        <v>1597</v>
      </c>
      <c r="C1034" s="118"/>
      <c r="D1034" s="46"/>
      <c r="E1034" s="118"/>
      <c r="F1034" s="118">
        <v>2085124515.49</v>
      </c>
      <c r="G1034" s="118"/>
      <c r="H1034" s="118"/>
      <c r="I1034" s="118"/>
      <c r="J1034" s="118"/>
      <c r="K1034" s="118"/>
      <c r="L1034" s="118"/>
      <c r="M1034" s="118"/>
      <c r="N1034" s="118"/>
      <c r="O1034" s="131">
        <f t="shared" si="332"/>
        <v>2085124515.49</v>
      </c>
      <c r="P1034" s="188"/>
      <c r="Q1034" s="188"/>
      <c r="R1034" s="188"/>
      <c r="S1034" s="188"/>
      <c r="T1034" s="188"/>
      <c r="U1034" s="188"/>
      <c r="V1034" s="188"/>
      <c r="W1034" s="188"/>
      <c r="X1034" s="188"/>
      <c r="Y1034" s="188"/>
      <c r="Z1034" s="188"/>
      <c r="AA1034" s="188"/>
      <c r="AB1034" s="188"/>
      <c r="AC1034" s="188"/>
      <c r="AD1034" s="188"/>
      <c r="AE1034" s="188"/>
      <c r="AF1034" s="188"/>
      <c r="AG1034" s="188"/>
      <c r="AH1034" s="188"/>
      <c r="AI1034" s="188"/>
      <c r="AJ1034" s="188"/>
      <c r="AK1034" s="188"/>
      <c r="AL1034" s="188"/>
      <c r="AM1034" s="188"/>
      <c r="AN1034" s="188"/>
      <c r="AO1034" s="188"/>
      <c r="AP1034" s="188"/>
      <c r="AQ1034" s="188"/>
      <c r="AR1034" s="188"/>
      <c r="AS1034" s="188"/>
      <c r="AT1034" s="188"/>
      <c r="AU1034" s="188"/>
      <c r="AV1034" s="188"/>
      <c r="AW1034" s="188"/>
      <c r="AX1034" s="188"/>
      <c r="AY1034" s="188"/>
      <c r="AZ1034" s="188"/>
      <c r="BA1034" s="188"/>
      <c r="BB1034" s="188"/>
      <c r="BC1034" s="188"/>
      <c r="BD1034" s="188"/>
      <c r="BE1034" s="188"/>
      <c r="BF1034" s="188"/>
      <c r="BG1034" s="188"/>
      <c r="BH1034" s="188"/>
      <c r="BI1034" s="188"/>
      <c r="BJ1034" s="188"/>
      <c r="BK1034" s="188"/>
      <c r="BL1034" s="188"/>
      <c r="BM1034" s="188"/>
      <c r="BN1034" s="188"/>
      <c r="BO1034" s="188"/>
      <c r="BP1034" s="188"/>
      <c r="BQ1034" s="188"/>
      <c r="BR1034" s="188"/>
      <c r="BS1034" s="188"/>
      <c r="BT1034" s="188"/>
      <c r="BU1034" s="188"/>
      <c r="BV1034" s="188"/>
    </row>
    <row r="1035" spans="1:74" s="189" customFormat="1" ht="25.5" x14ac:dyDescent="0.2">
      <c r="A1035" s="205" t="s">
        <v>1598</v>
      </c>
      <c r="B1035" s="206" t="s">
        <v>1599</v>
      </c>
      <c r="C1035" s="118"/>
      <c r="D1035" s="46">
        <v>222742119</v>
      </c>
      <c r="E1035" s="118"/>
      <c r="F1035" s="118"/>
      <c r="G1035" s="118"/>
      <c r="H1035" s="118"/>
      <c r="I1035" s="118"/>
      <c r="J1035" s="118"/>
      <c r="K1035" s="118"/>
      <c r="L1035" s="118"/>
      <c r="M1035" s="118"/>
      <c r="N1035" s="118"/>
      <c r="O1035" s="131">
        <f t="shared" si="332"/>
        <v>222742119</v>
      </c>
      <c r="P1035" s="188"/>
      <c r="Q1035" s="188"/>
      <c r="R1035" s="188"/>
      <c r="S1035" s="188"/>
      <c r="T1035" s="188"/>
      <c r="U1035" s="188"/>
      <c r="V1035" s="188"/>
      <c r="W1035" s="188"/>
      <c r="X1035" s="188"/>
      <c r="Y1035" s="188"/>
      <c r="Z1035" s="188"/>
      <c r="AA1035" s="188"/>
      <c r="AB1035" s="188"/>
      <c r="AC1035" s="188"/>
      <c r="AD1035" s="188"/>
      <c r="AE1035" s="188"/>
      <c r="AF1035" s="188"/>
      <c r="AG1035" s="188"/>
      <c r="AH1035" s="188"/>
      <c r="AI1035" s="188"/>
      <c r="AJ1035" s="188"/>
      <c r="AK1035" s="188"/>
      <c r="AL1035" s="188"/>
      <c r="AM1035" s="188"/>
      <c r="AN1035" s="188"/>
      <c r="AO1035" s="188"/>
      <c r="AP1035" s="188"/>
      <c r="AQ1035" s="188"/>
      <c r="AR1035" s="188"/>
      <c r="AS1035" s="188"/>
      <c r="AT1035" s="188"/>
      <c r="AU1035" s="188"/>
      <c r="AV1035" s="188"/>
      <c r="AW1035" s="188"/>
      <c r="AX1035" s="188"/>
      <c r="AY1035" s="188"/>
      <c r="AZ1035" s="188"/>
      <c r="BA1035" s="188"/>
      <c r="BB1035" s="188"/>
      <c r="BC1035" s="188"/>
      <c r="BD1035" s="188"/>
      <c r="BE1035" s="188"/>
      <c r="BF1035" s="188"/>
      <c r="BG1035" s="188"/>
      <c r="BH1035" s="188"/>
      <c r="BI1035" s="188"/>
      <c r="BJ1035" s="188"/>
      <c r="BK1035" s="188"/>
      <c r="BL1035" s="188"/>
      <c r="BM1035" s="188"/>
      <c r="BN1035" s="188"/>
      <c r="BO1035" s="188"/>
      <c r="BP1035" s="188"/>
      <c r="BQ1035" s="188"/>
      <c r="BR1035" s="188"/>
      <c r="BS1035" s="188"/>
      <c r="BT1035" s="188"/>
      <c r="BU1035" s="188"/>
      <c r="BV1035" s="188"/>
    </row>
    <row r="1036" spans="1:74" s="189" customFormat="1" ht="25.5" x14ac:dyDescent="0.2">
      <c r="A1036" s="205" t="s">
        <v>1598</v>
      </c>
      <c r="B1036" s="206" t="s">
        <v>1599</v>
      </c>
      <c r="C1036" s="118"/>
      <c r="D1036" s="46">
        <v>4824524540.3400002</v>
      </c>
      <c r="E1036" s="118"/>
      <c r="F1036" s="118"/>
      <c r="G1036" s="118"/>
      <c r="H1036" s="118"/>
      <c r="I1036" s="118"/>
      <c r="J1036" s="118"/>
      <c r="K1036" s="118"/>
      <c r="L1036" s="118"/>
      <c r="M1036" s="118"/>
      <c r="N1036" s="118"/>
      <c r="O1036" s="131">
        <f t="shared" si="332"/>
        <v>4824524540.3400002</v>
      </c>
      <c r="P1036" s="188"/>
      <c r="Q1036" s="188"/>
      <c r="R1036" s="188"/>
      <c r="S1036" s="188"/>
      <c r="T1036" s="188"/>
      <c r="U1036" s="188"/>
      <c r="V1036" s="188"/>
      <c r="W1036" s="188"/>
      <c r="X1036" s="188"/>
      <c r="Y1036" s="188"/>
      <c r="Z1036" s="188"/>
      <c r="AA1036" s="188"/>
      <c r="AB1036" s="188"/>
      <c r="AC1036" s="188"/>
      <c r="AD1036" s="188"/>
      <c r="AE1036" s="188"/>
      <c r="AF1036" s="188"/>
      <c r="AG1036" s="188"/>
      <c r="AH1036" s="188"/>
      <c r="AI1036" s="188"/>
      <c r="AJ1036" s="188"/>
      <c r="AK1036" s="188"/>
      <c r="AL1036" s="188"/>
      <c r="AM1036" s="188"/>
      <c r="AN1036" s="188"/>
      <c r="AO1036" s="188"/>
      <c r="AP1036" s="188"/>
      <c r="AQ1036" s="188"/>
      <c r="AR1036" s="188"/>
      <c r="AS1036" s="188"/>
      <c r="AT1036" s="188"/>
      <c r="AU1036" s="188"/>
      <c r="AV1036" s="188"/>
      <c r="AW1036" s="188"/>
      <c r="AX1036" s="188"/>
      <c r="AY1036" s="188"/>
      <c r="AZ1036" s="188"/>
      <c r="BA1036" s="188"/>
      <c r="BB1036" s="188"/>
      <c r="BC1036" s="188"/>
      <c r="BD1036" s="188"/>
      <c r="BE1036" s="188"/>
      <c r="BF1036" s="188"/>
      <c r="BG1036" s="188"/>
      <c r="BH1036" s="188"/>
      <c r="BI1036" s="188"/>
      <c r="BJ1036" s="188"/>
      <c r="BK1036" s="188"/>
      <c r="BL1036" s="188"/>
      <c r="BM1036" s="188"/>
      <c r="BN1036" s="188"/>
      <c r="BO1036" s="188"/>
      <c r="BP1036" s="188"/>
      <c r="BQ1036" s="188"/>
      <c r="BR1036" s="188"/>
      <c r="BS1036" s="188"/>
      <c r="BT1036" s="188"/>
      <c r="BU1036" s="188"/>
      <c r="BV1036" s="188"/>
    </row>
    <row r="1037" spans="1:74" s="189" customFormat="1" ht="25.5" x14ac:dyDescent="0.2">
      <c r="A1037" s="205" t="s">
        <v>1598</v>
      </c>
      <c r="B1037" s="206" t="s">
        <v>1599</v>
      </c>
      <c r="C1037" s="118"/>
      <c r="D1037" s="46"/>
      <c r="E1037" s="118"/>
      <c r="F1037" s="118">
        <v>3821360163.1300001</v>
      </c>
      <c r="G1037" s="118"/>
      <c r="H1037" s="118"/>
      <c r="I1037" s="118"/>
      <c r="J1037" s="118"/>
      <c r="K1037" s="118"/>
      <c r="L1037" s="118"/>
      <c r="M1037" s="118"/>
      <c r="N1037" s="118"/>
      <c r="O1037" s="131">
        <f t="shared" si="332"/>
        <v>3821360163.1300001</v>
      </c>
      <c r="P1037" s="188"/>
      <c r="Q1037" s="188"/>
      <c r="R1037" s="188"/>
      <c r="S1037" s="188"/>
      <c r="T1037" s="188"/>
      <c r="U1037" s="188"/>
      <c r="V1037" s="188"/>
      <c r="W1037" s="188"/>
      <c r="X1037" s="188"/>
      <c r="Y1037" s="188"/>
      <c r="Z1037" s="188"/>
      <c r="AA1037" s="188"/>
      <c r="AB1037" s="188"/>
      <c r="AC1037" s="188"/>
      <c r="AD1037" s="188"/>
      <c r="AE1037" s="188"/>
      <c r="AF1037" s="188"/>
      <c r="AG1037" s="188"/>
      <c r="AH1037" s="188"/>
      <c r="AI1037" s="188"/>
      <c r="AJ1037" s="188"/>
      <c r="AK1037" s="188"/>
      <c r="AL1037" s="188"/>
      <c r="AM1037" s="188"/>
      <c r="AN1037" s="188"/>
      <c r="AO1037" s="188"/>
      <c r="AP1037" s="188"/>
      <c r="AQ1037" s="188"/>
      <c r="AR1037" s="188"/>
      <c r="AS1037" s="188"/>
      <c r="AT1037" s="188"/>
      <c r="AU1037" s="188"/>
      <c r="AV1037" s="188"/>
      <c r="AW1037" s="188"/>
      <c r="AX1037" s="188"/>
      <c r="AY1037" s="188"/>
      <c r="AZ1037" s="188"/>
      <c r="BA1037" s="188"/>
      <c r="BB1037" s="188"/>
      <c r="BC1037" s="188"/>
      <c r="BD1037" s="188"/>
      <c r="BE1037" s="188"/>
      <c r="BF1037" s="188"/>
      <c r="BG1037" s="188"/>
      <c r="BH1037" s="188"/>
      <c r="BI1037" s="188"/>
      <c r="BJ1037" s="188"/>
      <c r="BK1037" s="188"/>
      <c r="BL1037" s="188"/>
      <c r="BM1037" s="188"/>
      <c r="BN1037" s="188"/>
      <c r="BO1037" s="188"/>
      <c r="BP1037" s="188"/>
      <c r="BQ1037" s="188"/>
      <c r="BR1037" s="188"/>
      <c r="BS1037" s="188"/>
      <c r="BT1037" s="188"/>
      <c r="BU1037" s="188"/>
      <c r="BV1037" s="188"/>
    </row>
    <row r="1038" spans="1:74" s="189" customFormat="1" ht="38.25" x14ac:dyDescent="0.2">
      <c r="A1038" s="205" t="s">
        <v>1600</v>
      </c>
      <c r="B1038" s="206" t="s">
        <v>1601</v>
      </c>
      <c r="C1038" s="118"/>
      <c r="D1038" s="46">
        <v>206233</v>
      </c>
      <c r="E1038" s="118"/>
      <c r="F1038" s="118"/>
      <c r="G1038" s="118"/>
      <c r="H1038" s="118"/>
      <c r="I1038" s="118"/>
      <c r="J1038" s="118"/>
      <c r="K1038" s="118"/>
      <c r="L1038" s="118"/>
      <c r="M1038" s="118"/>
      <c r="N1038" s="118"/>
      <c r="O1038" s="131">
        <f t="shared" si="332"/>
        <v>206233</v>
      </c>
      <c r="P1038" s="188"/>
      <c r="Q1038" s="188"/>
      <c r="R1038" s="188"/>
      <c r="S1038" s="188"/>
      <c r="T1038" s="188"/>
      <c r="U1038" s="188"/>
      <c r="V1038" s="188"/>
      <c r="W1038" s="188"/>
      <c r="X1038" s="188"/>
      <c r="Y1038" s="188"/>
      <c r="Z1038" s="188"/>
      <c r="AA1038" s="188"/>
      <c r="AB1038" s="188"/>
      <c r="AC1038" s="188"/>
      <c r="AD1038" s="188"/>
      <c r="AE1038" s="188"/>
      <c r="AF1038" s="188"/>
      <c r="AG1038" s="188"/>
      <c r="AH1038" s="188"/>
      <c r="AI1038" s="188"/>
      <c r="AJ1038" s="188"/>
      <c r="AK1038" s="188"/>
      <c r="AL1038" s="188"/>
      <c r="AM1038" s="188"/>
      <c r="AN1038" s="188"/>
      <c r="AO1038" s="188"/>
      <c r="AP1038" s="188"/>
      <c r="AQ1038" s="188"/>
      <c r="AR1038" s="188"/>
      <c r="AS1038" s="188"/>
      <c r="AT1038" s="188"/>
      <c r="AU1038" s="188"/>
      <c r="AV1038" s="188"/>
      <c r="AW1038" s="188"/>
      <c r="AX1038" s="188"/>
      <c r="AY1038" s="188"/>
      <c r="AZ1038" s="188"/>
      <c r="BA1038" s="188"/>
      <c r="BB1038" s="188"/>
      <c r="BC1038" s="188"/>
      <c r="BD1038" s="188"/>
      <c r="BE1038" s="188"/>
      <c r="BF1038" s="188"/>
      <c r="BG1038" s="188"/>
      <c r="BH1038" s="188"/>
      <c r="BI1038" s="188"/>
      <c r="BJ1038" s="188"/>
      <c r="BK1038" s="188"/>
      <c r="BL1038" s="188"/>
      <c r="BM1038" s="188"/>
      <c r="BN1038" s="188"/>
      <c r="BO1038" s="188"/>
      <c r="BP1038" s="188"/>
      <c r="BQ1038" s="188"/>
      <c r="BR1038" s="188"/>
      <c r="BS1038" s="188"/>
      <c r="BT1038" s="188"/>
      <c r="BU1038" s="188"/>
      <c r="BV1038" s="188"/>
    </row>
    <row r="1039" spans="1:74" s="189" customFormat="1" ht="38.25" x14ac:dyDescent="0.2">
      <c r="A1039" s="205" t="s">
        <v>1600</v>
      </c>
      <c r="B1039" s="206" t="s">
        <v>1601</v>
      </c>
      <c r="C1039" s="118"/>
      <c r="D1039" s="46"/>
      <c r="E1039" s="118"/>
      <c r="F1039" s="118">
        <v>190236192.61000001</v>
      </c>
      <c r="G1039" s="118"/>
      <c r="H1039" s="118"/>
      <c r="I1039" s="118"/>
      <c r="J1039" s="118"/>
      <c r="K1039" s="118"/>
      <c r="L1039" s="118"/>
      <c r="M1039" s="118"/>
      <c r="N1039" s="118"/>
      <c r="O1039" s="131">
        <f t="shared" si="332"/>
        <v>190236192.61000001</v>
      </c>
      <c r="P1039" s="188"/>
      <c r="Q1039" s="188"/>
      <c r="R1039" s="188"/>
      <c r="S1039" s="188"/>
      <c r="T1039" s="188"/>
      <c r="U1039" s="188"/>
      <c r="V1039" s="188"/>
      <c r="W1039" s="188"/>
      <c r="X1039" s="188"/>
      <c r="Y1039" s="188"/>
      <c r="Z1039" s="188"/>
      <c r="AA1039" s="188"/>
      <c r="AB1039" s="188"/>
      <c r="AC1039" s="188"/>
      <c r="AD1039" s="188"/>
      <c r="AE1039" s="188"/>
      <c r="AF1039" s="188"/>
      <c r="AG1039" s="188"/>
      <c r="AH1039" s="188"/>
      <c r="AI1039" s="188"/>
      <c r="AJ1039" s="188"/>
      <c r="AK1039" s="188"/>
      <c r="AL1039" s="188"/>
      <c r="AM1039" s="188"/>
      <c r="AN1039" s="188"/>
      <c r="AO1039" s="188"/>
      <c r="AP1039" s="188"/>
      <c r="AQ1039" s="188"/>
      <c r="AR1039" s="188"/>
      <c r="AS1039" s="188"/>
      <c r="AT1039" s="188"/>
      <c r="AU1039" s="188"/>
      <c r="AV1039" s="188"/>
      <c r="AW1039" s="188"/>
      <c r="AX1039" s="188"/>
      <c r="AY1039" s="188"/>
      <c r="AZ1039" s="188"/>
      <c r="BA1039" s="188"/>
      <c r="BB1039" s="188"/>
      <c r="BC1039" s="188"/>
      <c r="BD1039" s="188"/>
      <c r="BE1039" s="188"/>
      <c r="BF1039" s="188"/>
      <c r="BG1039" s="188"/>
      <c r="BH1039" s="188"/>
      <c r="BI1039" s="188"/>
      <c r="BJ1039" s="188"/>
      <c r="BK1039" s="188"/>
      <c r="BL1039" s="188"/>
      <c r="BM1039" s="188"/>
      <c r="BN1039" s="188"/>
      <c r="BO1039" s="188"/>
      <c r="BP1039" s="188"/>
      <c r="BQ1039" s="188"/>
      <c r="BR1039" s="188"/>
      <c r="BS1039" s="188"/>
      <c r="BT1039" s="188"/>
      <c r="BU1039" s="188"/>
      <c r="BV1039" s="188"/>
    </row>
    <row r="1040" spans="1:74" s="189" customFormat="1" ht="38.25" x14ac:dyDescent="0.2">
      <c r="A1040" s="205" t="s">
        <v>1602</v>
      </c>
      <c r="B1040" s="206" t="s">
        <v>1603</v>
      </c>
      <c r="C1040" s="118"/>
      <c r="D1040" s="46">
        <v>75873498</v>
      </c>
      <c r="E1040" s="118"/>
      <c r="F1040" s="118"/>
      <c r="G1040" s="118"/>
      <c r="H1040" s="118"/>
      <c r="I1040" s="118"/>
      <c r="J1040" s="118"/>
      <c r="K1040" s="118"/>
      <c r="L1040" s="118"/>
      <c r="M1040" s="118"/>
      <c r="N1040" s="118"/>
      <c r="O1040" s="131">
        <f t="shared" si="332"/>
        <v>75873498</v>
      </c>
      <c r="P1040" s="188"/>
      <c r="Q1040" s="188"/>
      <c r="R1040" s="188"/>
      <c r="S1040" s="188"/>
      <c r="T1040" s="188"/>
      <c r="U1040" s="188"/>
      <c r="V1040" s="188"/>
      <c r="W1040" s="188"/>
      <c r="X1040" s="188"/>
      <c r="Y1040" s="188"/>
      <c r="Z1040" s="188"/>
      <c r="AA1040" s="188"/>
      <c r="AB1040" s="188"/>
      <c r="AC1040" s="188"/>
      <c r="AD1040" s="188"/>
      <c r="AE1040" s="188"/>
      <c r="AF1040" s="188"/>
      <c r="AG1040" s="188"/>
      <c r="AH1040" s="188"/>
      <c r="AI1040" s="188"/>
      <c r="AJ1040" s="188"/>
      <c r="AK1040" s="188"/>
      <c r="AL1040" s="188"/>
      <c r="AM1040" s="188"/>
      <c r="AN1040" s="188"/>
      <c r="AO1040" s="188"/>
      <c r="AP1040" s="188"/>
      <c r="AQ1040" s="188"/>
      <c r="AR1040" s="188"/>
      <c r="AS1040" s="188"/>
      <c r="AT1040" s="188"/>
      <c r="AU1040" s="188"/>
      <c r="AV1040" s="188"/>
      <c r="AW1040" s="188"/>
      <c r="AX1040" s="188"/>
      <c r="AY1040" s="188"/>
      <c r="AZ1040" s="188"/>
      <c r="BA1040" s="188"/>
      <c r="BB1040" s="188"/>
      <c r="BC1040" s="188"/>
      <c r="BD1040" s="188"/>
      <c r="BE1040" s="188"/>
      <c r="BF1040" s="188"/>
      <c r="BG1040" s="188"/>
      <c r="BH1040" s="188"/>
      <c r="BI1040" s="188"/>
      <c r="BJ1040" s="188"/>
      <c r="BK1040" s="188"/>
      <c r="BL1040" s="188"/>
      <c r="BM1040" s="188"/>
      <c r="BN1040" s="188"/>
      <c r="BO1040" s="188"/>
      <c r="BP1040" s="188"/>
      <c r="BQ1040" s="188"/>
      <c r="BR1040" s="188"/>
      <c r="BS1040" s="188"/>
      <c r="BT1040" s="188"/>
      <c r="BU1040" s="188"/>
      <c r="BV1040" s="188"/>
    </row>
    <row r="1041" spans="1:74" s="189" customFormat="1" ht="38.25" x14ac:dyDescent="0.2">
      <c r="A1041" s="205" t="s">
        <v>1602</v>
      </c>
      <c r="B1041" s="206" t="s">
        <v>1603</v>
      </c>
      <c r="C1041" s="118"/>
      <c r="D1041" s="46"/>
      <c r="E1041" s="118"/>
      <c r="F1041" s="118">
        <v>100303927.31999999</v>
      </c>
      <c r="G1041" s="118"/>
      <c r="H1041" s="118"/>
      <c r="I1041" s="118"/>
      <c r="J1041" s="118"/>
      <c r="K1041" s="118"/>
      <c r="L1041" s="118"/>
      <c r="M1041" s="118"/>
      <c r="N1041" s="118"/>
      <c r="O1041" s="131">
        <f t="shared" si="332"/>
        <v>100303927.31999999</v>
      </c>
      <c r="P1041" s="188"/>
      <c r="Q1041" s="188"/>
      <c r="R1041" s="188"/>
      <c r="S1041" s="188"/>
      <c r="T1041" s="188"/>
      <c r="U1041" s="188"/>
      <c r="V1041" s="188"/>
      <c r="W1041" s="188"/>
      <c r="X1041" s="188"/>
      <c r="Y1041" s="188"/>
      <c r="Z1041" s="188"/>
      <c r="AA1041" s="188"/>
      <c r="AB1041" s="188"/>
      <c r="AC1041" s="188"/>
      <c r="AD1041" s="188"/>
      <c r="AE1041" s="188"/>
      <c r="AF1041" s="188"/>
      <c r="AG1041" s="188"/>
      <c r="AH1041" s="188"/>
      <c r="AI1041" s="188"/>
      <c r="AJ1041" s="188"/>
      <c r="AK1041" s="188"/>
      <c r="AL1041" s="188"/>
      <c r="AM1041" s="188"/>
      <c r="AN1041" s="188"/>
      <c r="AO1041" s="188"/>
      <c r="AP1041" s="188"/>
      <c r="AQ1041" s="188"/>
      <c r="AR1041" s="188"/>
      <c r="AS1041" s="188"/>
      <c r="AT1041" s="188"/>
      <c r="AU1041" s="188"/>
      <c r="AV1041" s="188"/>
      <c r="AW1041" s="188"/>
      <c r="AX1041" s="188"/>
      <c r="AY1041" s="188"/>
      <c r="AZ1041" s="188"/>
      <c r="BA1041" s="188"/>
      <c r="BB1041" s="188"/>
      <c r="BC1041" s="188"/>
      <c r="BD1041" s="188"/>
      <c r="BE1041" s="188"/>
      <c r="BF1041" s="188"/>
      <c r="BG1041" s="188"/>
      <c r="BH1041" s="188"/>
      <c r="BI1041" s="188"/>
      <c r="BJ1041" s="188"/>
      <c r="BK1041" s="188"/>
      <c r="BL1041" s="188"/>
      <c r="BM1041" s="188"/>
      <c r="BN1041" s="188"/>
      <c r="BO1041" s="188"/>
      <c r="BP1041" s="188"/>
      <c r="BQ1041" s="188"/>
      <c r="BR1041" s="188"/>
      <c r="BS1041" s="188"/>
      <c r="BT1041" s="188"/>
      <c r="BU1041" s="188"/>
      <c r="BV1041" s="188"/>
    </row>
    <row r="1042" spans="1:74" s="126" customFormat="1" ht="25.5" x14ac:dyDescent="0.2">
      <c r="A1042" s="207" t="s">
        <v>2279</v>
      </c>
      <c r="B1042" s="202" t="s">
        <v>2280</v>
      </c>
      <c r="C1042" s="117">
        <f>SUM(C1043:C1044)</f>
        <v>0</v>
      </c>
      <c r="D1042" s="117">
        <f t="shared" ref="D1042:N1042" si="366">SUM(D1043:D1044)</f>
        <v>0</v>
      </c>
      <c r="E1042" s="117">
        <f t="shared" si="366"/>
        <v>0</v>
      </c>
      <c r="F1042" s="117">
        <f t="shared" si="366"/>
        <v>1289883453.4400001</v>
      </c>
      <c r="G1042" s="117">
        <f t="shared" si="366"/>
        <v>0</v>
      </c>
      <c r="H1042" s="117">
        <f t="shared" si="366"/>
        <v>0</v>
      </c>
      <c r="I1042" s="117">
        <f t="shared" si="366"/>
        <v>311494446.60000002</v>
      </c>
      <c r="J1042" s="117">
        <f t="shared" si="366"/>
        <v>0</v>
      </c>
      <c r="K1042" s="117">
        <f t="shared" si="366"/>
        <v>0</v>
      </c>
      <c r="L1042" s="117">
        <f t="shared" si="366"/>
        <v>0</v>
      </c>
      <c r="M1042" s="117">
        <f t="shared" si="366"/>
        <v>0</v>
      </c>
      <c r="N1042" s="117">
        <f t="shared" si="366"/>
        <v>0</v>
      </c>
      <c r="O1042" s="131">
        <f t="shared" si="332"/>
        <v>1601377900.04</v>
      </c>
      <c r="P1042" s="125"/>
      <c r="Q1042" s="125"/>
      <c r="R1042" s="125"/>
      <c r="S1042" s="125"/>
      <c r="T1042" s="125"/>
      <c r="U1042" s="125"/>
      <c r="V1042" s="125"/>
      <c r="W1042" s="125"/>
      <c r="X1042" s="125"/>
      <c r="Y1042" s="125"/>
      <c r="Z1042" s="125"/>
      <c r="AA1042" s="125"/>
      <c r="AB1042" s="125"/>
      <c r="AC1042" s="125"/>
      <c r="AD1042" s="125"/>
      <c r="AE1042" s="125"/>
      <c r="AF1042" s="125"/>
      <c r="AG1042" s="125"/>
      <c r="AH1042" s="125"/>
      <c r="AI1042" s="125"/>
      <c r="AJ1042" s="125"/>
      <c r="AK1042" s="125"/>
      <c r="AL1042" s="125"/>
      <c r="AM1042" s="125"/>
      <c r="AN1042" s="125"/>
      <c r="AO1042" s="125"/>
      <c r="AP1042" s="125"/>
      <c r="AQ1042" s="125"/>
      <c r="AR1042" s="125"/>
      <c r="AS1042" s="125"/>
      <c r="AT1042" s="125"/>
      <c r="AU1042" s="125"/>
      <c r="AV1042" s="125"/>
      <c r="AW1042" s="125"/>
      <c r="AX1042" s="125"/>
      <c r="AY1042" s="125"/>
      <c r="AZ1042" s="125"/>
      <c r="BA1042" s="125"/>
      <c r="BB1042" s="125"/>
      <c r="BC1042" s="125"/>
      <c r="BD1042" s="125"/>
      <c r="BE1042" s="125"/>
      <c r="BF1042" s="125"/>
      <c r="BG1042" s="125"/>
      <c r="BH1042" s="125"/>
      <c r="BI1042" s="125"/>
      <c r="BJ1042" s="125"/>
      <c r="BK1042" s="125"/>
      <c r="BL1042" s="125"/>
      <c r="BM1042" s="125"/>
      <c r="BN1042" s="125"/>
      <c r="BO1042" s="125"/>
      <c r="BP1042" s="125"/>
      <c r="BQ1042" s="125"/>
      <c r="BR1042" s="125"/>
      <c r="BS1042" s="125"/>
      <c r="BT1042" s="125"/>
      <c r="BU1042" s="125"/>
      <c r="BV1042" s="125"/>
    </row>
    <row r="1043" spans="1:74" s="189" customFormat="1" ht="25.5" x14ac:dyDescent="0.2">
      <c r="A1043" s="205" t="s">
        <v>2281</v>
      </c>
      <c r="B1043" s="206" t="s">
        <v>2282</v>
      </c>
      <c r="C1043" s="118"/>
      <c r="D1043" s="46"/>
      <c r="E1043" s="118"/>
      <c r="F1043" s="118">
        <v>1289883453.4400001</v>
      </c>
      <c r="G1043" s="118"/>
      <c r="H1043" s="118"/>
      <c r="I1043" s="118"/>
      <c r="J1043" s="118"/>
      <c r="K1043" s="118"/>
      <c r="L1043" s="118"/>
      <c r="M1043" s="118"/>
      <c r="N1043" s="118"/>
      <c r="O1043" s="131">
        <f t="shared" si="332"/>
        <v>1289883453.4400001</v>
      </c>
      <c r="P1043" s="188"/>
      <c r="Q1043" s="188"/>
      <c r="R1043" s="188"/>
      <c r="S1043" s="188"/>
      <c r="T1043" s="188"/>
      <c r="U1043" s="188"/>
      <c r="V1043" s="188"/>
      <c r="W1043" s="188"/>
      <c r="X1043" s="188"/>
      <c r="Y1043" s="188"/>
      <c r="Z1043" s="188"/>
      <c r="AA1043" s="188"/>
      <c r="AB1043" s="188"/>
      <c r="AC1043" s="188"/>
      <c r="AD1043" s="188"/>
      <c r="AE1043" s="188"/>
      <c r="AF1043" s="188"/>
      <c r="AG1043" s="188"/>
      <c r="AH1043" s="188"/>
      <c r="AI1043" s="188"/>
      <c r="AJ1043" s="188"/>
      <c r="AK1043" s="188"/>
      <c r="AL1043" s="188"/>
      <c r="AM1043" s="188"/>
      <c r="AN1043" s="188"/>
      <c r="AO1043" s="188"/>
      <c r="AP1043" s="188"/>
      <c r="AQ1043" s="188"/>
      <c r="AR1043" s="188"/>
      <c r="AS1043" s="188"/>
      <c r="AT1043" s="188"/>
      <c r="AU1043" s="188"/>
      <c r="AV1043" s="188"/>
      <c r="AW1043" s="188"/>
      <c r="AX1043" s="188"/>
      <c r="AY1043" s="188"/>
      <c r="AZ1043" s="188"/>
      <c r="BA1043" s="188"/>
      <c r="BB1043" s="188"/>
      <c r="BC1043" s="188"/>
      <c r="BD1043" s="188"/>
      <c r="BE1043" s="188"/>
      <c r="BF1043" s="188"/>
      <c r="BG1043" s="188"/>
      <c r="BH1043" s="188"/>
      <c r="BI1043" s="188"/>
      <c r="BJ1043" s="188"/>
      <c r="BK1043" s="188"/>
      <c r="BL1043" s="188"/>
      <c r="BM1043" s="188"/>
      <c r="BN1043" s="188"/>
      <c r="BO1043" s="188"/>
      <c r="BP1043" s="188"/>
      <c r="BQ1043" s="188"/>
      <c r="BR1043" s="188"/>
      <c r="BS1043" s="188"/>
      <c r="BT1043" s="188"/>
      <c r="BU1043" s="188"/>
      <c r="BV1043" s="188"/>
    </row>
    <row r="1044" spans="1:74" s="189" customFormat="1" ht="25.5" x14ac:dyDescent="0.2">
      <c r="A1044" s="205" t="s">
        <v>2281</v>
      </c>
      <c r="B1044" s="206" t="s">
        <v>2282</v>
      </c>
      <c r="C1044" s="118"/>
      <c r="D1044" s="46"/>
      <c r="E1044" s="118"/>
      <c r="F1044" s="118"/>
      <c r="G1044" s="118"/>
      <c r="H1044" s="118"/>
      <c r="I1044" s="118">
        <v>311494446.60000002</v>
      </c>
      <c r="J1044" s="118"/>
      <c r="K1044" s="118"/>
      <c r="L1044" s="118"/>
      <c r="M1044" s="118"/>
      <c r="N1044" s="118"/>
      <c r="O1044" s="131">
        <f t="shared" si="332"/>
        <v>311494446.60000002</v>
      </c>
      <c r="P1044" s="188"/>
      <c r="Q1044" s="188"/>
      <c r="R1044" s="188"/>
      <c r="S1044" s="188"/>
      <c r="T1044" s="188"/>
      <c r="U1044" s="188"/>
      <c r="V1044" s="188"/>
      <c r="W1044" s="188"/>
      <c r="X1044" s="188"/>
      <c r="Y1044" s="188"/>
      <c r="Z1044" s="188"/>
      <c r="AA1044" s="188"/>
      <c r="AB1044" s="188"/>
      <c r="AC1044" s="188"/>
      <c r="AD1044" s="188"/>
      <c r="AE1044" s="188"/>
      <c r="AF1044" s="188"/>
      <c r="AG1044" s="188"/>
      <c r="AH1044" s="188"/>
      <c r="AI1044" s="188"/>
      <c r="AJ1044" s="188"/>
      <c r="AK1044" s="188"/>
      <c r="AL1044" s="188"/>
      <c r="AM1044" s="188"/>
      <c r="AN1044" s="188"/>
      <c r="AO1044" s="188"/>
      <c r="AP1044" s="188"/>
      <c r="AQ1044" s="188"/>
      <c r="AR1044" s="188"/>
      <c r="AS1044" s="188"/>
      <c r="AT1044" s="188"/>
      <c r="AU1044" s="188"/>
      <c r="AV1044" s="188"/>
      <c r="AW1044" s="188"/>
      <c r="AX1044" s="188"/>
      <c r="AY1044" s="188"/>
      <c r="AZ1044" s="188"/>
      <c r="BA1044" s="188"/>
      <c r="BB1044" s="188"/>
      <c r="BC1044" s="188"/>
      <c r="BD1044" s="188"/>
      <c r="BE1044" s="188"/>
      <c r="BF1044" s="188"/>
      <c r="BG1044" s="188"/>
      <c r="BH1044" s="188"/>
      <c r="BI1044" s="188"/>
      <c r="BJ1044" s="188"/>
      <c r="BK1044" s="188"/>
      <c r="BL1044" s="188"/>
      <c r="BM1044" s="188"/>
      <c r="BN1044" s="188"/>
      <c r="BO1044" s="188"/>
      <c r="BP1044" s="188"/>
      <c r="BQ1044" s="188"/>
      <c r="BR1044" s="188"/>
      <c r="BS1044" s="188"/>
      <c r="BT1044" s="188"/>
      <c r="BU1044" s="188"/>
      <c r="BV1044" s="188"/>
    </row>
    <row r="1045" spans="1:74" s="126" customFormat="1" ht="25.5" x14ac:dyDescent="0.2">
      <c r="A1045" s="207" t="s">
        <v>2283</v>
      </c>
      <c r="B1045" s="202" t="s">
        <v>2284</v>
      </c>
      <c r="C1045" s="117">
        <f>SUM(C1046:C1047)</f>
        <v>0</v>
      </c>
      <c r="D1045" s="117">
        <f t="shared" ref="D1045:N1045" si="367">SUM(D1046:D1047)</f>
        <v>0</v>
      </c>
      <c r="E1045" s="117">
        <f t="shared" si="367"/>
        <v>0</v>
      </c>
      <c r="F1045" s="117">
        <f t="shared" si="367"/>
        <v>835939680.88999999</v>
      </c>
      <c r="G1045" s="117">
        <f t="shared" si="367"/>
        <v>0</v>
      </c>
      <c r="H1045" s="117">
        <f t="shared" si="367"/>
        <v>0</v>
      </c>
      <c r="I1045" s="117">
        <f t="shared" si="367"/>
        <v>77216014</v>
      </c>
      <c r="J1045" s="117">
        <f t="shared" si="367"/>
        <v>0</v>
      </c>
      <c r="K1045" s="117">
        <f t="shared" si="367"/>
        <v>0</v>
      </c>
      <c r="L1045" s="117">
        <f t="shared" si="367"/>
        <v>0</v>
      </c>
      <c r="M1045" s="117">
        <f t="shared" si="367"/>
        <v>0</v>
      </c>
      <c r="N1045" s="117">
        <f t="shared" si="367"/>
        <v>0</v>
      </c>
      <c r="O1045" s="131">
        <f t="shared" ref="O1045:O1049" si="368">SUM(C1045:N1045)</f>
        <v>913155694.88999999</v>
      </c>
      <c r="P1045" s="125"/>
      <c r="Q1045" s="125"/>
      <c r="R1045" s="125"/>
      <c r="S1045" s="125"/>
      <c r="T1045" s="125"/>
      <c r="U1045" s="125"/>
      <c r="V1045" s="125"/>
      <c r="W1045" s="125"/>
      <c r="X1045" s="125"/>
      <c r="Y1045" s="125"/>
      <c r="Z1045" s="125"/>
      <c r="AA1045" s="125"/>
      <c r="AB1045" s="125"/>
      <c r="AC1045" s="125"/>
      <c r="AD1045" s="125"/>
      <c r="AE1045" s="125"/>
      <c r="AF1045" s="125"/>
      <c r="AG1045" s="125"/>
      <c r="AH1045" s="125"/>
      <c r="AI1045" s="125"/>
      <c r="AJ1045" s="125"/>
      <c r="AK1045" s="125"/>
      <c r="AL1045" s="125"/>
      <c r="AM1045" s="125"/>
      <c r="AN1045" s="125"/>
      <c r="AO1045" s="125"/>
      <c r="AP1045" s="125"/>
      <c r="AQ1045" s="125"/>
      <c r="AR1045" s="125"/>
      <c r="AS1045" s="125"/>
      <c r="AT1045" s="125"/>
      <c r="AU1045" s="125"/>
      <c r="AV1045" s="125"/>
      <c r="AW1045" s="125"/>
      <c r="AX1045" s="125"/>
      <c r="AY1045" s="125"/>
      <c r="AZ1045" s="125"/>
      <c r="BA1045" s="125"/>
      <c r="BB1045" s="125"/>
      <c r="BC1045" s="125"/>
      <c r="BD1045" s="125"/>
      <c r="BE1045" s="125"/>
      <c r="BF1045" s="125"/>
      <c r="BG1045" s="125"/>
      <c r="BH1045" s="125"/>
      <c r="BI1045" s="125"/>
      <c r="BJ1045" s="125"/>
      <c r="BK1045" s="125"/>
      <c r="BL1045" s="125"/>
      <c r="BM1045" s="125"/>
      <c r="BN1045" s="125"/>
      <c r="BO1045" s="125"/>
      <c r="BP1045" s="125"/>
      <c r="BQ1045" s="125"/>
      <c r="BR1045" s="125"/>
      <c r="BS1045" s="125"/>
      <c r="BT1045" s="125"/>
      <c r="BU1045" s="125"/>
      <c r="BV1045" s="125"/>
    </row>
    <row r="1046" spans="1:74" s="189" customFormat="1" ht="14.25" x14ac:dyDescent="0.2">
      <c r="A1046" s="205" t="s">
        <v>2285</v>
      </c>
      <c r="B1046" s="206" t="s">
        <v>2286</v>
      </c>
      <c r="C1046" s="118"/>
      <c r="D1046" s="46"/>
      <c r="E1046" s="118"/>
      <c r="F1046" s="118">
        <v>835939680.88999999</v>
      </c>
      <c r="G1046" s="118"/>
      <c r="H1046" s="118"/>
      <c r="I1046" s="118"/>
      <c r="J1046" s="118"/>
      <c r="K1046" s="118"/>
      <c r="L1046" s="118"/>
      <c r="M1046" s="118"/>
      <c r="N1046" s="118"/>
      <c r="O1046" s="131">
        <f t="shared" si="368"/>
        <v>835939680.88999999</v>
      </c>
      <c r="P1046" s="188"/>
      <c r="Q1046" s="188"/>
      <c r="R1046" s="188"/>
      <c r="S1046" s="188"/>
      <c r="T1046" s="188"/>
      <c r="U1046" s="188"/>
      <c r="V1046" s="188"/>
      <c r="W1046" s="188"/>
      <c r="X1046" s="188"/>
      <c r="Y1046" s="188"/>
      <c r="Z1046" s="188"/>
      <c r="AA1046" s="188"/>
      <c r="AB1046" s="188"/>
      <c r="AC1046" s="188"/>
      <c r="AD1046" s="188"/>
      <c r="AE1046" s="188"/>
      <c r="AF1046" s="188"/>
      <c r="AG1046" s="188"/>
      <c r="AH1046" s="188"/>
      <c r="AI1046" s="188"/>
      <c r="AJ1046" s="188"/>
      <c r="AK1046" s="188"/>
      <c r="AL1046" s="188"/>
      <c r="AM1046" s="188"/>
      <c r="AN1046" s="188"/>
      <c r="AO1046" s="188"/>
      <c r="AP1046" s="188"/>
      <c r="AQ1046" s="188"/>
      <c r="AR1046" s="188"/>
      <c r="AS1046" s="188"/>
      <c r="AT1046" s="188"/>
      <c r="AU1046" s="188"/>
      <c r="AV1046" s="188"/>
      <c r="AW1046" s="188"/>
      <c r="AX1046" s="188"/>
      <c r="AY1046" s="188"/>
      <c r="AZ1046" s="188"/>
      <c r="BA1046" s="188"/>
      <c r="BB1046" s="188"/>
      <c r="BC1046" s="188"/>
      <c r="BD1046" s="188"/>
      <c r="BE1046" s="188"/>
      <c r="BF1046" s="188"/>
      <c r="BG1046" s="188"/>
      <c r="BH1046" s="188"/>
      <c r="BI1046" s="188"/>
      <c r="BJ1046" s="188"/>
      <c r="BK1046" s="188"/>
      <c r="BL1046" s="188"/>
      <c r="BM1046" s="188"/>
      <c r="BN1046" s="188"/>
      <c r="BO1046" s="188"/>
      <c r="BP1046" s="188"/>
      <c r="BQ1046" s="188"/>
      <c r="BR1046" s="188"/>
      <c r="BS1046" s="188"/>
      <c r="BT1046" s="188"/>
      <c r="BU1046" s="188"/>
      <c r="BV1046" s="188"/>
    </row>
    <row r="1047" spans="1:74" s="189" customFormat="1" ht="14.25" x14ac:dyDescent="0.2">
      <c r="A1047" s="205" t="s">
        <v>2285</v>
      </c>
      <c r="B1047" s="206" t="s">
        <v>2286</v>
      </c>
      <c r="C1047" s="118"/>
      <c r="D1047" s="46"/>
      <c r="E1047" s="118"/>
      <c r="F1047" s="118"/>
      <c r="G1047" s="118"/>
      <c r="H1047" s="118"/>
      <c r="I1047" s="118">
        <v>77216014</v>
      </c>
      <c r="J1047" s="118"/>
      <c r="K1047" s="118"/>
      <c r="L1047" s="118"/>
      <c r="M1047" s="118"/>
      <c r="N1047" s="118"/>
      <c r="O1047" s="131">
        <f t="shared" si="368"/>
        <v>77216014</v>
      </c>
      <c r="P1047" s="188"/>
      <c r="Q1047" s="188"/>
      <c r="R1047" s="188"/>
      <c r="S1047" s="188"/>
      <c r="T1047" s="188"/>
      <c r="U1047" s="188"/>
      <c r="V1047" s="188"/>
      <c r="W1047" s="188"/>
      <c r="X1047" s="188"/>
      <c r="Y1047" s="188"/>
      <c r="Z1047" s="188"/>
      <c r="AA1047" s="188"/>
      <c r="AB1047" s="188"/>
      <c r="AC1047" s="188"/>
      <c r="AD1047" s="188"/>
      <c r="AE1047" s="188"/>
      <c r="AF1047" s="188"/>
      <c r="AG1047" s="188"/>
      <c r="AH1047" s="188"/>
      <c r="AI1047" s="188"/>
      <c r="AJ1047" s="188"/>
      <c r="AK1047" s="188"/>
      <c r="AL1047" s="188"/>
      <c r="AM1047" s="188"/>
      <c r="AN1047" s="188"/>
      <c r="AO1047" s="188"/>
      <c r="AP1047" s="188"/>
      <c r="AQ1047" s="188"/>
      <c r="AR1047" s="188"/>
      <c r="AS1047" s="188"/>
      <c r="AT1047" s="188"/>
      <c r="AU1047" s="188"/>
      <c r="AV1047" s="188"/>
      <c r="AW1047" s="188"/>
      <c r="AX1047" s="188"/>
      <c r="AY1047" s="188"/>
      <c r="AZ1047" s="188"/>
      <c r="BA1047" s="188"/>
      <c r="BB1047" s="188"/>
      <c r="BC1047" s="188"/>
      <c r="BD1047" s="188"/>
      <c r="BE1047" s="188"/>
      <c r="BF1047" s="188"/>
      <c r="BG1047" s="188"/>
      <c r="BH1047" s="188"/>
      <c r="BI1047" s="188"/>
      <c r="BJ1047" s="188"/>
      <c r="BK1047" s="188"/>
      <c r="BL1047" s="188"/>
      <c r="BM1047" s="188"/>
      <c r="BN1047" s="188"/>
      <c r="BO1047" s="188"/>
      <c r="BP1047" s="188"/>
      <c r="BQ1047" s="188"/>
      <c r="BR1047" s="188"/>
      <c r="BS1047" s="188"/>
      <c r="BT1047" s="188"/>
      <c r="BU1047" s="188"/>
      <c r="BV1047" s="188"/>
    </row>
    <row r="1048" spans="1:74" s="126" customFormat="1" x14ac:dyDescent="0.2">
      <c r="A1048" s="207" t="s">
        <v>2287</v>
      </c>
      <c r="B1048" s="202" t="s">
        <v>2288</v>
      </c>
      <c r="C1048" s="117">
        <f>SUM(C1049:C1051)</f>
        <v>0</v>
      </c>
      <c r="D1048" s="117">
        <f t="shared" ref="D1048:N1048" si="369">SUM(D1049:D1051)</f>
        <v>0</v>
      </c>
      <c r="E1048" s="117">
        <f t="shared" si="369"/>
        <v>0</v>
      </c>
      <c r="F1048" s="117">
        <f t="shared" si="369"/>
        <v>295794954.42000002</v>
      </c>
      <c r="G1048" s="117">
        <f t="shared" si="369"/>
        <v>0</v>
      </c>
      <c r="H1048" s="117">
        <f t="shared" si="369"/>
        <v>0</v>
      </c>
      <c r="I1048" s="117">
        <f t="shared" si="369"/>
        <v>833000</v>
      </c>
      <c r="J1048" s="117">
        <f t="shared" si="369"/>
        <v>0</v>
      </c>
      <c r="K1048" s="117">
        <f t="shared" si="369"/>
        <v>0</v>
      </c>
      <c r="L1048" s="117">
        <f t="shared" si="369"/>
        <v>0</v>
      </c>
      <c r="M1048" s="117">
        <f t="shared" si="369"/>
        <v>0</v>
      </c>
      <c r="N1048" s="117">
        <f t="shared" si="369"/>
        <v>0</v>
      </c>
      <c r="O1048" s="131">
        <f t="shared" si="368"/>
        <v>296627954.42000002</v>
      </c>
      <c r="P1048" s="125"/>
      <c r="Q1048" s="125"/>
      <c r="R1048" s="125"/>
      <c r="S1048" s="125"/>
      <c r="T1048" s="125"/>
      <c r="U1048" s="125"/>
      <c r="V1048" s="125"/>
      <c r="W1048" s="125"/>
      <c r="X1048" s="125"/>
      <c r="Y1048" s="125"/>
      <c r="Z1048" s="125"/>
      <c r="AA1048" s="125"/>
      <c r="AB1048" s="125"/>
      <c r="AC1048" s="125"/>
      <c r="AD1048" s="125"/>
      <c r="AE1048" s="125"/>
      <c r="AF1048" s="125"/>
      <c r="AG1048" s="125"/>
      <c r="AH1048" s="125"/>
      <c r="AI1048" s="125"/>
      <c r="AJ1048" s="125"/>
      <c r="AK1048" s="125"/>
      <c r="AL1048" s="125"/>
      <c r="AM1048" s="125"/>
      <c r="AN1048" s="125"/>
      <c r="AO1048" s="125"/>
      <c r="AP1048" s="125"/>
      <c r="AQ1048" s="125"/>
      <c r="AR1048" s="125"/>
      <c r="AS1048" s="125"/>
      <c r="AT1048" s="125"/>
      <c r="AU1048" s="125"/>
      <c r="AV1048" s="125"/>
      <c r="AW1048" s="125"/>
      <c r="AX1048" s="125"/>
      <c r="AY1048" s="125"/>
      <c r="AZ1048" s="125"/>
      <c r="BA1048" s="125"/>
      <c r="BB1048" s="125"/>
      <c r="BC1048" s="125"/>
      <c r="BD1048" s="125"/>
      <c r="BE1048" s="125"/>
      <c r="BF1048" s="125"/>
      <c r="BG1048" s="125"/>
      <c r="BH1048" s="125"/>
      <c r="BI1048" s="125"/>
      <c r="BJ1048" s="125"/>
      <c r="BK1048" s="125"/>
      <c r="BL1048" s="125"/>
      <c r="BM1048" s="125"/>
      <c r="BN1048" s="125"/>
      <c r="BO1048" s="125"/>
      <c r="BP1048" s="125"/>
      <c r="BQ1048" s="125"/>
      <c r="BR1048" s="125"/>
      <c r="BS1048" s="125"/>
      <c r="BT1048" s="125"/>
      <c r="BU1048" s="125"/>
      <c r="BV1048" s="125"/>
    </row>
    <row r="1049" spans="1:74" s="189" customFormat="1" ht="14.25" x14ac:dyDescent="0.2">
      <c r="A1049" s="205" t="s">
        <v>2289</v>
      </c>
      <c r="B1049" s="206" t="s">
        <v>2290</v>
      </c>
      <c r="C1049" s="118"/>
      <c r="D1049" s="46"/>
      <c r="E1049" s="118"/>
      <c r="F1049" s="118">
        <v>15385788.060000001</v>
      </c>
      <c r="G1049" s="118"/>
      <c r="H1049" s="118"/>
      <c r="I1049" s="118"/>
      <c r="J1049" s="118"/>
      <c r="K1049" s="118"/>
      <c r="L1049" s="118"/>
      <c r="M1049" s="118"/>
      <c r="N1049" s="118"/>
      <c r="O1049" s="131">
        <f t="shared" si="368"/>
        <v>15385788.060000001</v>
      </c>
      <c r="P1049" s="188"/>
      <c r="Q1049" s="188"/>
      <c r="R1049" s="188"/>
      <c r="S1049" s="188"/>
      <c r="T1049" s="188"/>
      <c r="U1049" s="188"/>
      <c r="V1049" s="188"/>
      <c r="W1049" s="188"/>
      <c r="X1049" s="188"/>
      <c r="Y1049" s="188"/>
      <c r="Z1049" s="188"/>
      <c r="AA1049" s="188"/>
      <c r="AB1049" s="188"/>
      <c r="AC1049" s="188"/>
      <c r="AD1049" s="188"/>
      <c r="AE1049" s="188"/>
      <c r="AF1049" s="188"/>
      <c r="AG1049" s="188"/>
      <c r="AH1049" s="188"/>
      <c r="AI1049" s="188"/>
      <c r="AJ1049" s="188"/>
      <c r="AK1049" s="188"/>
      <c r="AL1049" s="188"/>
      <c r="AM1049" s="188"/>
      <c r="AN1049" s="188"/>
      <c r="AO1049" s="188"/>
      <c r="AP1049" s="188"/>
      <c r="AQ1049" s="188"/>
      <c r="AR1049" s="188"/>
      <c r="AS1049" s="188"/>
      <c r="AT1049" s="188"/>
      <c r="AU1049" s="188"/>
      <c r="AV1049" s="188"/>
      <c r="AW1049" s="188"/>
      <c r="AX1049" s="188"/>
      <c r="AY1049" s="188"/>
      <c r="AZ1049" s="188"/>
      <c r="BA1049" s="188"/>
      <c r="BB1049" s="188"/>
      <c r="BC1049" s="188"/>
      <c r="BD1049" s="188"/>
      <c r="BE1049" s="188"/>
      <c r="BF1049" s="188"/>
      <c r="BG1049" s="188"/>
      <c r="BH1049" s="188"/>
      <c r="BI1049" s="188"/>
      <c r="BJ1049" s="188"/>
      <c r="BK1049" s="188"/>
      <c r="BL1049" s="188"/>
      <c r="BM1049" s="188"/>
      <c r="BN1049" s="188"/>
      <c r="BO1049" s="188"/>
      <c r="BP1049" s="188"/>
      <c r="BQ1049" s="188"/>
      <c r="BR1049" s="188"/>
      <c r="BS1049" s="188"/>
      <c r="BT1049" s="188"/>
      <c r="BU1049" s="188"/>
      <c r="BV1049" s="188"/>
    </row>
    <row r="1050" spans="1:74" s="189" customFormat="1" ht="14.25" x14ac:dyDescent="0.2">
      <c r="A1050" s="205" t="s">
        <v>2291</v>
      </c>
      <c r="B1050" s="206" t="s">
        <v>2292</v>
      </c>
      <c r="C1050" s="118"/>
      <c r="D1050" s="46"/>
      <c r="E1050" s="118"/>
      <c r="F1050" s="118">
        <v>280409166.36000001</v>
      </c>
      <c r="G1050" s="118"/>
      <c r="H1050" s="118"/>
      <c r="I1050" s="118"/>
      <c r="J1050" s="118"/>
      <c r="K1050" s="118"/>
      <c r="L1050" s="118"/>
      <c r="M1050" s="118"/>
      <c r="N1050" s="118"/>
      <c r="O1050" s="131">
        <f t="shared" si="332"/>
        <v>280409166.36000001</v>
      </c>
      <c r="P1050" s="188"/>
      <c r="Q1050" s="188"/>
      <c r="R1050" s="188"/>
      <c r="S1050" s="188"/>
      <c r="T1050" s="188"/>
      <c r="U1050" s="188"/>
      <c r="V1050" s="188"/>
      <c r="W1050" s="188"/>
      <c r="X1050" s="188"/>
      <c r="Y1050" s="188"/>
      <c r="Z1050" s="188"/>
      <c r="AA1050" s="188"/>
      <c r="AB1050" s="188"/>
      <c r="AC1050" s="188"/>
      <c r="AD1050" s="188"/>
      <c r="AE1050" s="188"/>
      <c r="AF1050" s="188"/>
      <c r="AG1050" s="188"/>
      <c r="AH1050" s="188"/>
      <c r="AI1050" s="188"/>
      <c r="AJ1050" s="188"/>
      <c r="AK1050" s="188"/>
      <c r="AL1050" s="188"/>
      <c r="AM1050" s="188"/>
      <c r="AN1050" s="188"/>
      <c r="AO1050" s="188"/>
      <c r="AP1050" s="188"/>
      <c r="AQ1050" s="188"/>
      <c r="AR1050" s="188"/>
      <c r="AS1050" s="188"/>
      <c r="AT1050" s="188"/>
      <c r="AU1050" s="188"/>
      <c r="AV1050" s="188"/>
      <c r="AW1050" s="188"/>
      <c r="AX1050" s="188"/>
      <c r="AY1050" s="188"/>
      <c r="AZ1050" s="188"/>
      <c r="BA1050" s="188"/>
      <c r="BB1050" s="188"/>
      <c r="BC1050" s="188"/>
      <c r="BD1050" s="188"/>
      <c r="BE1050" s="188"/>
      <c r="BF1050" s="188"/>
      <c r="BG1050" s="188"/>
      <c r="BH1050" s="188"/>
      <c r="BI1050" s="188"/>
      <c r="BJ1050" s="188"/>
      <c r="BK1050" s="188"/>
      <c r="BL1050" s="188"/>
      <c r="BM1050" s="188"/>
      <c r="BN1050" s="188"/>
      <c r="BO1050" s="188"/>
      <c r="BP1050" s="188"/>
      <c r="BQ1050" s="188"/>
      <c r="BR1050" s="188"/>
      <c r="BS1050" s="188"/>
      <c r="BT1050" s="188"/>
      <c r="BU1050" s="188"/>
      <c r="BV1050" s="188"/>
    </row>
    <row r="1051" spans="1:74" s="189" customFormat="1" ht="38.25" x14ac:dyDescent="0.2">
      <c r="A1051" s="205" t="s">
        <v>2347</v>
      </c>
      <c r="B1051" s="206" t="s">
        <v>2348</v>
      </c>
      <c r="C1051" s="118"/>
      <c r="D1051" s="46"/>
      <c r="E1051" s="118"/>
      <c r="F1051" s="118"/>
      <c r="G1051" s="118"/>
      <c r="H1051" s="118"/>
      <c r="I1051" s="118">
        <v>833000</v>
      </c>
      <c r="J1051" s="118"/>
      <c r="K1051" s="118"/>
      <c r="L1051" s="118"/>
      <c r="M1051" s="118"/>
      <c r="N1051" s="118"/>
      <c r="O1051" s="131">
        <f t="shared" si="332"/>
        <v>833000</v>
      </c>
      <c r="P1051" s="188"/>
      <c r="Q1051" s="188"/>
      <c r="R1051" s="188"/>
      <c r="S1051" s="188"/>
      <c r="T1051" s="188"/>
      <c r="U1051" s="188"/>
      <c r="V1051" s="188"/>
      <c r="W1051" s="188"/>
      <c r="X1051" s="188"/>
      <c r="Y1051" s="188"/>
      <c r="Z1051" s="188"/>
      <c r="AA1051" s="188"/>
      <c r="AB1051" s="188"/>
      <c r="AC1051" s="188"/>
      <c r="AD1051" s="188"/>
      <c r="AE1051" s="188"/>
      <c r="AF1051" s="188"/>
      <c r="AG1051" s="188"/>
      <c r="AH1051" s="188"/>
      <c r="AI1051" s="188"/>
      <c r="AJ1051" s="188"/>
      <c r="AK1051" s="188"/>
      <c r="AL1051" s="188"/>
      <c r="AM1051" s="188"/>
      <c r="AN1051" s="188"/>
      <c r="AO1051" s="188"/>
      <c r="AP1051" s="188"/>
      <c r="AQ1051" s="188"/>
      <c r="AR1051" s="188"/>
      <c r="AS1051" s="188"/>
      <c r="AT1051" s="188"/>
      <c r="AU1051" s="188"/>
      <c r="AV1051" s="188"/>
      <c r="AW1051" s="188"/>
      <c r="AX1051" s="188"/>
      <c r="AY1051" s="188"/>
      <c r="AZ1051" s="188"/>
      <c r="BA1051" s="188"/>
      <c r="BB1051" s="188"/>
      <c r="BC1051" s="188"/>
      <c r="BD1051" s="188"/>
      <c r="BE1051" s="188"/>
      <c r="BF1051" s="188"/>
      <c r="BG1051" s="188"/>
      <c r="BH1051" s="188"/>
      <c r="BI1051" s="188"/>
      <c r="BJ1051" s="188"/>
      <c r="BK1051" s="188"/>
      <c r="BL1051" s="188"/>
      <c r="BM1051" s="188"/>
      <c r="BN1051" s="188"/>
      <c r="BO1051" s="188"/>
      <c r="BP1051" s="188"/>
      <c r="BQ1051" s="188"/>
      <c r="BR1051" s="188"/>
      <c r="BS1051" s="188"/>
      <c r="BT1051" s="188"/>
      <c r="BU1051" s="188"/>
      <c r="BV1051" s="188"/>
    </row>
    <row r="1052" spans="1:74" s="126" customFormat="1" ht="25.5" x14ac:dyDescent="0.2">
      <c r="A1052" s="207" t="s">
        <v>2293</v>
      </c>
      <c r="B1052" s="202" t="s">
        <v>2294</v>
      </c>
      <c r="C1052" s="117">
        <f>+C1053</f>
        <v>0</v>
      </c>
      <c r="D1052" s="117">
        <f t="shared" ref="D1052:N1052" si="370">+D1053</f>
        <v>0</v>
      </c>
      <c r="E1052" s="117">
        <f t="shared" si="370"/>
        <v>0</v>
      </c>
      <c r="F1052" s="117">
        <f t="shared" si="370"/>
        <v>166037899.5</v>
      </c>
      <c r="G1052" s="117">
        <f t="shared" si="370"/>
        <v>0</v>
      </c>
      <c r="H1052" s="117">
        <f t="shared" si="370"/>
        <v>0</v>
      </c>
      <c r="I1052" s="117">
        <f t="shared" si="370"/>
        <v>0</v>
      </c>
      <c r="J1052" s="117">
        <f t="shared" si="370"/>
        <v>0</v>
      </c>
      <c r="K1052" s="117">
        <f t="shared" si="370"/>
        <v>0</v>
      </c>
      <c r="L1052" s="117">
        <f t="shared" si="370"/>
        <v>0</v>
      </c>
      <c r="M1052" s="117">
        <f t="shared" si="370"/>
        <v>0</v>
      </c>
      <c r="N1052" s="117">
        <f t="shared" si="370"/>
        <v>0</v>
      </c>
      <c r="O1052" s="131">
        <f t="shared" si="332"/>
        <v>166037899.5</v>
      </c>
      <c r="P1052" s="125"/>
      <c r="Q1052" s="125"/>
      <c r="R1052" s="125"/>
      <c r="S1052" s="125"/>
      <c r="T1052" s="125"/>
      <c r="U1052" s="125"/>
      <c r="V1052" s="125"/>
      <c r="W1052" s="125"/>
      <c r="X1052" s="125"/>
      <c r="Y1052" s="125"/>
      <c r="Z1052" s="125"/>
      <c r="AA1052" s="125"/>
      <c r="AB1052" s="125"/>
      <c r="AC1052" s="125"/>
      <c r="AD1052" s="125"/>
      <c r="AE1052" s="125"/>
      <c r="AF1052" s="125"/>
      <c r="AG1052" s="125"/>
      <c r="AH1052" s="125"/>
      <c r="AI1052" s="125"/>
      <c r="AJ1052" s="125"/>
      <c r="AK1052" s="125"/>
      <c r="AL1052" s="125"/>
      <c r="AM1052" s="125"/>
      <c r="AN1052" s="125"/>
      <c r="AO1052" s="125"/>
      <c r="AP1052" s="125"/>
      <c r="AQ1052" s="125"/>
      <c r="AR1052" s="125"/>
      <c r="AS1052" s="125"/>
      <c r="AT1052" s="125"/>
      <c r="AU1052" s="125"/>
      <c r="AV1052" s="125"/>
      <c r="AW1052" s="125"/>
      <c r="AX1052" s="125"/>
      <c r="AY1052" s="125"/>
      <c r="AZ1052" s="125"/>
      <c r="BA1052" s="125"/>
      <c r="BB1052" s="125"/>
      <c r="BC1052" s="125"/>
      <c r="BD1052" s="125"/>
      <c r="BE1052" s="125"/>
      <c r="BF1052" s="125"/>
      <c r="BG1052" s="125"/>
      <c r="BH1052" s="125"/>
      <c r="BI1052" s="125"/>
      <c r="BJ1052" s="125"/>
      <c r="BK1052" s="125"/>
      <c r="BL1052" s="125"/>
      <c r="BM1052" s="125"/>
      <c r="BN1052" s="125"/>
      <c r="BO1052" s="125"/>
      <c r="BP1052" s="125"/>
      <c r="BQ1052" s="125"/>
      <c r="BR1052" s="125"/>
      <c r="BS1052" s="125"/>
      <c r="BT1052" s="125"/>
      <c r="BU1052" s="125"/>
      <c r="BV1052" s="125"/>
    </row>
    <row r="1053" spans="1:74" s="189" customFormat="1" ht="25.5" x14ac:dyDescent="0.2">
      <c r="A1053" s="205" t="s">
        <v>2295</v>
      </c>
      <c r="B1053" s="206" t="s">
        <v>2296</v>
      </c>
      <c r="C1053" s="118"/>
      <c r="D1053" s="46"/>
      <c r="E1053" s="118"/>
      <c r="F1053" s="118">
        <v>166037899.5</v>
      </c>
      <c r="G1053" s="118"/>
      <c r="H1053" s="118"/>
      <c r="I1053" s="118"/>
      <c r="J1053" s="118"/>
      <c r="K1053" s="118"/>
      <c r="L1053" s="118"/>
      <c r="M1053" s="118"/>
      <c r="N1053" s="118"/>
      <c r="O1053" s="131">
        <f t="shared" si="332"/>
        <v>166037899.5</v>
      </c>
      <c r="P1053" s="188"/>
      <c r="Q1053" s="188"/>
      <c r="R1053" s="188"/>
      <c r="S1053" s="188"/>
      <c r="T1053" s="188"/>
      <c r="U1053" s="188"/>
      <c r="V1053" s="188"/>
      <c r="W1053" s="188"/>
      <c r="X1053" s="188"/>
      <c r="Y1053" s="188"/>
      <c r="Z1053" s="188"/>
      <c r="AA1053" s="188"/>
      <c r="AB1053" s="188"/>
      <c r="AC1053" s="188"/>
      <c r="AD1053" s="188"/>
      <c r="AE1053" s="188"/>
      <c r="AF1053" s="188"/>
      <c r="AG1053" s="188"/>
      <c r="AH1053" s="188"/>
      <c r="AI1053" s="188"/>
      <c r="AJ1053" s="188"/>
      <c r="AK1053" s="188"/>
      <c r="AL1053" s="188"/>
      <c r="AM1053" s="188"/>
      <c r="AN1053" s="188"/>
      <c r="AO1053" s="188"/>
      <c r="AP1053" s="188"/>
      <c r="AQ1053" s="188"/>
      <c r="AR1053" s="188"/>
      <c r="AS1053" s="188"/>
      <c r="AT1053" s="188"/>
      <c r="AU1053" s="188"/>
      <c r="AV1053" s="188"/>
      <c r="AW1053" s="188"/>
      <c r="AX1053" s="188"/>
      <c r="AY1053" s="188"/>
      <c r="AZ1053" s="188"/>
      <c r="BA1053" s="188"/>
      <c r="BB1053" s="188"/>
      <c r="BC1053" s="188"/>
      <c r="BD1053" s="188"/>
      <c r="BE1053" s="188"/>
      <c r="BF1053" s="188"/>
      <c r="BG1053" s="188"/>
      <c r="BH1053" s="188"/>
      <c r="BI1053" s="188"/>
      <c r="BJ1053" s="188"/>
      <c r="BK1053" s="188"/>
      <c r="BL1053" s="188"/>
      <c r="BM1053" s="188"/>
      <c r="BN1053" s="188"/>
      <c r="BO1053" s="188"/>
      <c r="BP1053" s="188"/>
      <c r="BQ1053" s="188"/>
      <c r="BR1053" s="188"/>
      <c r="BS1053" s="188"/>
      <c r="BT1053" s="188"/>
      <c r="BU1053" s="188"/>
      <c r="BV1053" s="188"/>
    </row>
    <row r="1054" spans="1:74" s="126" customFormat="1" x14ac:dyDescent="0.2">
      <c r="A1054" s="207" t="s">
        <v>2297</v>
      </c>
      <c r="B1054" s="202" t="s">
        <v>2298</v>
      </c>
      <c r="C1054" s="117">
        <f>+C1055</f>
        <v>0</v>
      </c>
      <c r="D1054" s="117">
        <f t="shared" ref="D1054:N1054" si="371">+D1055</f>
        <v>0</v>
      </c>
      <c r="E1054" s="117">
        <f t="shared" si="371"/>
        <v>0</v>
      </c>
      <c r="F1054" s="117">
        <f t="shared" si="371"/>
        <v>2090106186.4300001</v>
      </c>
      <c r="G1054" s="117">
        <f t="shared" si="371"/>
        <v>0</v>
      </c>
      <c r="H1054" s="117">
        <f t="shared" si="371"/>
        <v>0</v>
      </c>
      <c r="I1054" s="117">
        <f t="shared" si="371"/>
        <v>0</v>
      </c>
      <c r="J1054" s="117">
        <f t="shared" si="371"/>
        <v>0</v>
      </c>
      <c r="K1054" s="117">
        <f t="shared" si="371"/>
        <v>0</v>
      </c>
      <c r="L1054" s="117">
        <f t="shared" si="371"/>
        <v>0</v>
      </c>
      <c r="M1054" s="117">
        <f t="shared" si="371"/>
        <v>0</v>
      </c>
      <c r="N1054" s="117">
        <f t="shared" si="371"/>
        <v>0</v>
      </c>
      <c r="O1054" s="131">
        <f t="shared" si="332"/>
        <v>2090106186.4300001</v>
      </c>
      <c r="P1054" s="125"/>
      <c r="Q1054" s="125"/>
      <c r="R1054" s="125"/>
      <c r="S1054" s="125"/>
      <c r="T1054" s="125"/>
      <c r="U1054" s="125"/>
      <c r="V1054" s="125"/>
      <c r="W1054" s="125"/>
      <c r="X1054" s="125"/>
      <c r="Y1054" s="125"/>
      <c r="Z1054" s="125"/>
      <c r="AA1054" s="125"/>
      <c r="AB1054" s="125"/>
      <c r="AC1054" s="125"/>
      <c r="AD1054" s="125"/>
      <c r="AE1054" s="125"/>
      <c r="AF1054" s="125"/>
      <c r="AG1054" s="125"/>
      <c r="AH1054" s="125"/>
      <c r="AI1054" s="125"/>
      <c r="AJ1054" s="125"/>
      <c r="AK1054" s="125"/>
      <c r="AL1054" s="125"/>
      <c r="AM1054" s="125"/>
      <c r="AN1054" s="125"/>
      <c r="AO1054" s="125"/>
      <c r="AP1054" s="125"/>
      <c r="AQ1054" s="125"/>
      <c r="AR1054" s="125"/>
      <c r="AS1054" s="125"/>
      <c r="AT1054" s="125"/>
      <c r="AU1054" s="125"/>
      <c r="AV1054" s="125"/>
      <c r="AW1054" s="125"/>
      <c r="AX1054" s="125"/>
      <c r="AY1054" s="125"/>
      <c r="AZ1054" s="125"/>
      <c r="BA1054" s="125"/>
      <c r="BB1054" s="125"/>
      <c r="BC1054" s="125"/>
      <c r="BD1054" s="125"/>
      <c r="BE1054" s="125"/>
      <c r="BF1054" s="125"/>
      <c r="BG1054" s="125"/>
      <c r="BH1054" s="125"/>
      <c r="BI1054" s="125"/>
      <c r="BJ1054" s="125"/>
      <c r="BK1054" s="125"/>
      <c r="BL1054" s="125"/>
      <c r="BM1054" s="125"/>
      <c r="BN1054" s="125"/>
      <c r="BO1054" s="125"/>
      <c r="BP1054" s="125"/>
      <c r="BQ1054" s="125"/>
      <c r="BR1054" s="125"/>
      <c r="BS1054" s="125"/>
      <c r="BT1054" s="125"/>
      <c r="BU1054" s="125"/>
      <c r="BV1054" s="125"/>
    </row>
    <row r="1055" spans="1:74" s="189" customFormat="1" ht="14.25" x14ac:dyDescent="0.2">
      <c r="A1055" s="205" t="s">
        <v>2299</v>
      </c>
      <c r="B1055" s="206" t="s">
        <v>2300</v>
      </c>
      <c r="C1055" s="118"/>
      <c r="D1055" s="46"/>
      <c r="E1055" s="118"/>
      <c r="F1055" s="118">
        <v>2090106186.4300001</v>
      </c>
      <c r="G1055" s="118"/>
      <c r="H1055" s="118"/>
      <c r="I1055" s="118"/>
      <c r="J1055" s="118"/>
      <c r="K1055" s="118"/>
      <c r="L1055" s="118"/>
      <c r="M1055" s="118"/>
      <c r="N1055" s="118"/>
      <c r="O1055" s="131">
        <f t="shared" si="332"/>
        <v>2090106186.4300001</v>
      </c>
      <c r="P1055" s="188"/>
      <c r="Q1055" s="188"/>
      <c r="R1055" s="188"/>
      <c r="S1055" s="188"/>
      <c r="T1055" s="188"/>
      <c r="U1055" s="188"/>
      <c r="V1055" s="188"/>
      <c r="W1055" s="188"/>
      <c r="X1055" s="188"/>
      <c r="Y1055" s="188"/>
      <c r="Z1055" s="188"/>
      <c r="AA1055" s="188"/>
      <c r="AB1055" s="188"/>
      <c r="AC1055" s="188"/>
      <c r="AD1055" s="188"/>
      <c r="AE1055" s="188"/>
      <c r="AF1055" s="188"/>
      <c r="AG1055" s="188"/>
      <c r="AH1055" s="188"/>
      <c r="AI1055" s="188"/>
      <c r="AJ1055" s="188"/>
      <c r="AK1055" s="188"/>
      <c r="AL1055" s="188"/>
      <c r="AM1055" s="188"/>
      <c r="AN1055" s="188"/>
      <c r="AO1055" s="188"/>
      <c r="AP1055" s="188"/>
      <c r="AQ1055" s="188"/>
      <c r="AR1055" s="188"/>
      <c r="AS1055" s="188"/>
      <c r="AT1055" s="188"/>
      <c r="AU1055" s="188"/>
      <c r="AV1055" s="188"/>
      <c r="AW1055" s="188"/>
      <c r="AX1055" s="188"/>
      <c r="AY1055" s="188"/>
      <c r="AZ1055" s="188"/>
      <c r="BA1055" s="188"/>
      <c r="BB1055" s="188"/>
      <c r="BC1055" s="188"/>
      <c r="BD1055" s="188"/>
      <c r="BE1055" s="188"/>
      <c r="BF1055" s="188"/>
      <c r="BG1055" s="188"/>
      <c r="BH1055" s="188"/>
      <c r="BI1055" s="188"/>
      <c r="BJ1055" s="188"/>
      <c r="BK1055" s="188"/>
      <c r="BL1055" s="188"/>
      <c r="BM1055" s="188"/>
      <c r="BN1055" s="188"/>
      <c r="BO1055" s="188"/>
      <c r="BP1055" s="188"/>
      <c r="BQ1055" s="188"/>
      <c r="BR1055" s="188"/>
      <c r="BS1055" s="188"/>
      <c r="BT1055" s="188"/>
      <c r="BU1055" s="188"/>
      <c r="BV1055" s="188"/>
    </row>
    <row r="1056" spans="1:74" s="126" customFormat="1" ht="25.5" x14ac:dyDescent="0.2">
      <c r="A1056" s="207" t="s">
        <v>2301</v>
      </c>
      <c r="B1056" s="202" t="s">
        <v>2302</v>
      </c>
      <c r="C1056" s="117">
        <f>+C1057</f>
        <v>0</v>
      </c>
      <c r="D1056" s="117">
        <f t="shared" ref="D1056:N1056" si="372">+D1057</f>
        <v>0</v>
      </c>
      <c r="E1056" s="117">
        <f t="shared" si="372"/>
        <v>0</v>
      </c>
      <c r="F1056" s="117">
        <f t="shared" si="372"/>
        <v>646546875.55999994</v>
      </c>
      <c r="G1056" s="117">
        <f t="shared" si="372"/>
        <v>0</v>
      </c>
      <c r="H1056" s="117">
        <f t="shared" si="372"/>
        <v>0</v>
      </c>
      <c r="I1056" s="117">
        <f t="shared" si="372"/>
        <v>0</v>
      </c>
      <c r="J1056" s="117">
        <f t="shared" si="372"/>
        <v>0</v>
      </c>
      <c r="K1056" s="117">
        <f t="shared" si="372"/>
        <v>0</v>
      </c>
      <c r="L1056" s="117">
        <f t="shared" si="372"/>
        <v>0</v>
      </c>
      <c r="M1056" s="117">
        <f t="shared" si="372"/>
        <v>0</v>
      </c>
      <c r="N1056" s="117">
        <f t="shared" si="372"/>
        <v>0</v>
      </c>
      <c r="O1056" s="131">
        <f t="shared" si="332"/>
        <v>646546875.55999994</v>
      </c>
      <c r="P1056" s="125"/>
      <c r="Q1056" s="125"/>
      <c r="R1056" s="125"/>
      <c r="S1056" s="125"/>
      <c r="T1056" s="125"/>
      <c r="U1056" s="125"/>
      <c r="V1056" s="125"/>
      <c r="W1056" s="125"/>
      <c r="X1056" s="125"/>
      <c r="Y1056" s="125"/>
      <c r="Z1056" s="125"/>
      <c r="AA1056" s="125"/>
      <c r="AB1056" s="125"/>
      <c r="AC1056" s="125"/>
      <c r="AD1056" s="125"/>
      <c r="AE1056" s="125"/>
      <c r="AF1056" s="125"/>
      <c r="AG1056" s="125"/>
      <c r="AH1056" s="125"/>
      <c r="AI1056" s="125"/>
      <c r="AJ1056" s="125"/>
      <c r="AK1056" s="125"/>
      <c r="AL1056" s="125"/>
      <c r="AM1056" s="125"/>
      <c r="AN1056" s="125"/>
      <c r="AO1056" s="125"/>
      <c r="AP1056" s="125"/>
      <c r="AQ1056" s="125"/>
      <c r="AR1056" s="125"/>
      <c r="AS1056" s="125"/>
      <c r="AT1056" s="125"/>
      <c r="AU1056" s="125"/>
      <c r="AV1056" s="125"/>
      <c r="AW1056" s="125"/>
      <c r="AX1056" s="125"/>
      <c r="AY1056" s="125"/>
      <c r="AZ1056" s="125"/>
      <c r="BA1056" s="125"/>
      <c r="BB1056" s="125"/>
      <c r="BC1056" s="125"/>
      <c r="BD1056" s="125"/>
      <c r="BE1056" s="125"/>
      <c r="BF1056" s="125"/>
      <c r="BG1056" s="125"/>
      <c r="BH1056" s="125"/>
      <c r="BI1056" s="125"/>
      <c r="BJ1056" s="125"/>
      <c r="BK1056" s="125"/>
      <c r="BL1056" s="125"/>
      <c r="BM1056" s="125"/>
      <c r="BN1056" s="125"/>
      <c r="BO1056" s="125"/>
      <c r="BP1056" s="125"/>
      <c r="BQ1056" s="125"/>
      <c r="BR1056" s="125"/>
      <c r="BS1056" s="125"/>
      <c r="BT1056" s="125"/>
      <c r="BU1056" s="125"/>
      <c r="BV1056" s="125"/>
    </row>
    <row r="1057" spans="1:74" s="189" customFormat="1" ht="25.5" x14ac:dyDescent="0.2">
      <c r="A1057" s="205" t="s">
        <v>2303</v>
      </c>
      <c r="B1057" s="206" t="s">
        <v>2304</v>
      </c>
      <c r="C1057" s="118"/>
      <c r="D1057" s="46"/>
      <c r="E1057" s="118"/>
      <c r="F1057" s="118">
        <v>646546875.55999994</v>
      </c>
      <c r="G1057" s="118"/>
      <c r="H1057" s="118"/>
      <c r="I1057" s="118"/>
      <c r="J1057" s="118"/>
      <c r="K1057" s="118"/>
      <c r="L1057" s="118"/>
      <c r="M1057" s="118"/>
      <c r="N1057" s="118"/>
      <c r="O1057" s="131">
        <f t="shared" si="332"/>
        <v>646546875.55999994</v>
      </c>
      <c r="P1057" s="188"/>
      <c r="Q1057" s="188"/>
      <c r="R1057" s="188"/>
      <c r="S1057" s="188"/>
      <c r="T1057" s="188"/>
      <c r="U1057" s="188"/>
      <c r="V1057" s="188"/>
      <c r="W1057" s="188"/>
      <c r="X1057" s="188"/>
      <c r="Y1057" s="188"/>
      <c r="Z1057" s="188"/>
      <c r="AA1057" s="188"/>
      <c r="AB1057" s="188"/>
      <c r="AC1057" s="188"/>
      <c r="AD1057" s="188"/>
      <c r="AE1057" s="188"/>
      <c r="AF1057" s="188"/>
      <c r="AG1057" s="188"/>
      <c r="AH1057" s="188"/>
      <c r="AI1057" s="188"/>
      <c r="AJ1057" s="188"/>
      <c r="AK1057" s="188"/>
      <c r="AL1057" s="188"/>
      <c r="AM1057" s="188"/>
      <c r="AN1057" s="188"/>
      <c r="AO1057" s="188"/>
      <c r="AP1057" s="188"/>
      <c r="AQ1057" s="188"/>
      <c r="AR1057" s="188"/>
      <c r="AS1057" s="188"/>
      <c r="AT1057" s="188"/>
      <c r="AU1057" s="188"/>
      <c r="AV1057" s="188"/>
      <c r="AW1057" s="188"/>
      <c r="AX1057" s="188"/>
      <c r="AY1057" s="188"/>
      <c r="AZ1057" s="188"/>
      <c r="BA1057" s="188"/>
      <c r="BB1057" s="188"/>
      <c r="BC1057" s="188"/>
      <c r="BD1057" s="188"/>
      <c r="BE1057" s="188"/>
      <c r="BF1057" s="188"/>
      <c r="BG1057" s="188"/>
      <c r="BH1057" s="188"/>
      <c r="BI1057" s="188"/>
      <c r="BJ1057" s="188"/>
      <c r="BK1057" s="188"/>
      <c r="BL1057" s="188"/>
      <c r="BM1057" s="188"/>
      <c r="BN1057" s="188"/>
      <c r="BO1057" s="188"/>
      <c r="BP1057" s="188"/>
      <c r="BQ1057" s="188"/>
      <c r="BR1057" s="188"/>
      <c r="BS1057" s="188"/>
      <c r="BT1057" s="188"/>
      <c r="BU1057" s="188"/>
      <c r="BV1057" s="188"/>
    </row>
    <row r="1058" spans="1:74" s="126" customFormat="1" ht="25.5" x14ac:dyDescent="0.2">
      <c r="A1058" s="207" t="s">
        <v>2305</v>
      </c>
      <c r="B1058" s="202" t="s">
        <v>2306</v>
      </c>
      <c r="C1058" s="117">
        <f>+C1059</f>
        <v>0</v>
      </c>
      <c r="D1058" s="117">
        <f t="shared" ref="D1058:N1058" si="373">+D1059</f>
        <v>0</v>
      </c>
      <c r="E1058" s="117">
        <f t="shared" si="373"/>
        <v>0</v>
      </c>
      <c r="F1058" s="117">
        <f t="shared" si="373"/>
        <v>5820000000</v>
      </c>
      <c r="G1058" s="117">
        <f t="shared" si="373"/>
        <v>0</v>
      </c>
      <c r="H1058" s="117">
        <f t="shared" si="373"/>
        <v>0</v>
      </c>
      <c r="I1058" s="117">
        <f t="shared" si="373"/>
        <v>0</v>
      </c>
      <c r="J1058" s="117">
        <f t="shared" si="373"/>
        <v>0</v>
      </c>
      <c r="K1058" s="117">
        <f t="shared" si="373"/>
        <v>0</v>
      </c>
      <c r="L1058" s="117">
        <f t="shared" si="373"/>
        <v>0</v>
      </c>
      <c r="M1058" s="117">
        <f t="shared" si="373"/>
        <v>0</v>
      </c>
      <c r="N1058" s="117">
        <f t="shared" si="373"/>
        <v>0</v>
      </c>
      <c r="O1058" s="131">
        <f t="shared" si="332"/>
        <v>5820000000</v>
      </c>
      <c r="P1058" s="125"/>
      <c r="Q1058" s="125"/>
      <c r="R1058" s="125"/>
      <c r="S1058" s="125"/>
      <c r="T1058" s="125"/>
      <c r="U1058" s="125"/>
      <c r="V1058" s="125"/>
      <c r="W1058" s="125"/>
      <c r="X1058" s="125"/>
      <c r="Y1058" s="125"/>
      <c r="Z1058" s="125"/>
      <c r="AA1058" s="125"/>
      <c r="AB1058" s="125"/>
      <c r="AC1058" s="125"/>
      <c r="AD1058" s="125"/>
      <c r="AE1058" s="125"/>
      <c r="AF1058" s="125"/>
      <c r="AG1058" s="125"/>
      <c r="AH1058" s="125"/>
      <c r="AI1058" s="125"/>
      <c r="AJ1058" s="125"/>
      <c r="AK1058" s="125"/>
      <c r="AL1058" s="125"/>
      <c r="AM1058" s="125"/>
      <c r="AN1058" s="125"/>
      <c r="AO1058" s="125"/>
      <c r="AP1058" s="125"/>
      <c r="AQ1058" s="125"/>
      <c r="AR1058" s="125"/>
      <c r="AS1058" s="125"/>
      <c r="AT1058" s="125"/>
      <c r="AU1058" s="125"/>
      <c r="AV1058" s="125"/>
      <c r="AW1058" s="125"/>
      <c r="AX1058" s="125"/>
      <c r="AY1058" s="125"/>
      <c r="AZ1058" s="125"/>
      <c r="BA1058" s="125"/>
      <c r="BB1058" s="125"/>
      <c r="BC1058" s="125"/>
      <c r="BD1058" s="125"/>
      <c r="BE1058" s="125"/>
      <c r="BF1058" s="125"/>
      <c r="BG1058" s="125"/>
      <c r="BH1058" s="125"/>
      <c r="BI1058" s="125"/>
      <c r="BJ1058" s="125"/>
      <c r="BK1058" s="125"/>
      <c r="BL1058" s="125"/>
      <c r="BM1058" s="125"/>
      <c r="BN1058" s="125"/>
      <c r="BO1058" s="125"/>
      <c r="BP1058" s="125"/>
      <c r="BQ1058" s="125"/>
      <c r="BR1058" s="125"/>
      <c r="BS1058" s="125"/>
      <c r="BT1058" s="125"/>
      <c r="BU1058" s="125"/>
      <c r="BV1058" s="125"/>
    </row>
    <row r="1059" spans="1:74" s="189" customFormat="1" ht="25.5" x14ac:dyDescent="0.2">
      <c r="A1059" s="205" t="s">
        <v>2307</v>
      </c>
      <c r="B1059" s="206" t="s">
        <v>2308</v>
      </c>
      <c r="C1059" s="118"/>
      <c r="D1059" s="46"/>
      <c r="E1059" s="118"/>
      <c r="F1059" s="118">
        <v>5820000000</v>
      </c>
      <c r="G1059" s="118"/>
      <c r="H1059" s="118"/>
      <c r="I1059" s="118"/>
      <c r="J1059" s="118"/>
      <c r="K1059" s="118"/>
      <c r="L1059" s="118"/>
      <c r="M1059" s="118"/>
      <c r="N1059" s="118"/>
      <c r="O1059" s="131">
        <f t="shared" si="332"/>
        <v>5820000000</v>
      </c>
      <c r="P1059" s="188"/>
      <c r="Q1059" s="188"/>
      <c r="R1059" s="188"/>
      <c r="S1059" s="188"/>
      <c r="T1059" s="188"/>
      <c r="U1059" s="188"/>
      <c r="V1059" s="188"/>
      <c r="W1059" s="188"/>
      <c r="X1059" s="188"/>
      <c r="Y1059" s="188"/>
      <c r="Z1059" s="188"/>
      <c r="AA1059" s="188"/>
      <c r="AB1059" s="188"/>
      <c r="AC1059" s="188"/>
      <c r="AD1059" s="188"/>
      <c r="AE1059" s="188"/>
      <c r="AF1059" s="188"/>
      <c r="AG1059" s="188"/>
      <c r="AH1059" s="188"/>
      <c r="AI1059" s="188"/>
      <c r="AJ1059" s="188"/>
      <c r="AK1059" s="188"/>
      <c r="AL1059" s="188"/>
      <c r="AM1059" s="188"/>
      <c r="AN1059" s="188"/>
      <c r="AO1059" s="188"/>
      <c r="AP1059" s="188"/>
      <c r="AQ1059" s="188"/>
      <c r="AR1059" s="188"/>
      <c r="AS1059" s="188"/>
      <c r="AT1059" s="188"/>
      <c r="AU1059" s="188"/>
      <c r="AV1059" s="188"/>
      <c r="AW1059" s="188"/>
      <c r="AX1059" s="188"/>
      <c r="AY1059" s="188"/>
      <c r="AZ1059" s="188"/>
      <c r="BA1059" s="188"/>
      <c r="BB1059" s="188"/>
      <c r="BC1059" s="188"/>
      <c r="BD1059" s="188"/>
      <c r="BE1059" s="188"/>
      <c r="BF1059" s="188"/>
      <c r="BG1059" s="188"/>
      <c r="BH1059" s="188"/>
      <c r="BI1059" s="188"/>
      <c r="BJ1059" s="188"/>
      <c r="BK1059" s="188"/>
      <c r="BL1059" s="188"/>
      <c r="BM1059" s="188"/>
      <c r="BN1059" s="188"/>
      <c r="BO1059" s="188"/>
      <c r="BP1059" s="188"/>
      <c r="BQ1059" s="188"/>
      <c r="BR1059" s="188"/>
      <c r="BS1059" s="188"/>
      <c r="BT1059" s="188"/>
      <c r="BU1059" s="188"/>
      <c r="BV1059" s="188"/>
    </row>
    <row r="1060" spans="1:74" s="126" customFormat="1" ht="25.5" x14ac:dyDescent="0.2">
      <c r="A1060" s="207" t="s">
        <v>2309</v>
      </c>
      <c r="B1060" s="202" t="s">
        <v>2310</v>
      </c>
      <c r="C1060" s="117">
        <f>+C1061</f>
        <v>0</v>
      </c>
      <c r="D1060" s="117">
        <f t="shared" ref="D1060:N1060" si="374">+D1061</f>
        <v>0</v>
      </c>
      <c r="E1060" s="117">
        <f t="shared" si="374"/>
        <v>0</v>
      </c>
      <c r="F1060" s="117">
        <f t="shared" si="374"/>
        <v>64231303.409999996</v>
      </c>
      <c r="G1060" s="117">
        <f t="shared" si="374"/>
        <v>0</v>
      </c>
      <c r="H1060" s="117">
        <f t="shared" si="374"/>
        <v>0</v>
      </c>
      <c r="I1060" s="117">
        <f t="shared" si="374"/>
        <v>0</v>
      </c>
      <c r="J1060" s="117">
        <f t="shared" si="374"/>
        <v>0</v>
      </c>
      <c r="K1060" s="117">
        <f t="shared" si="374"/>
        <v>0</v>
      </c>
      <c r="L1060" s="117">
        <f t="shared" si="374"/>
        <v>0</v>
      </c>
      <c r="M1060" s="117">
        <f t="shared" si="374"/>
        <v>0</v>
      </c>
      <c r="N1060" s="117">
        <f t="shared" si="374"/>
        <v>0</v>
      </c>
      <c r="O1060" s="131">
        <f t="shared" si="332"/>
        <v>64231303.409999996</v>
      </c>
      <c r="P1060" s="125"/>
      <c r="Q1060" s="125"/>
      <c r="R1060" s="125"/>
      <c r="S1060" s="125"/>
      <c r="T1060" s="125"/>
      <c r="U1060" s="125"/>
      <c r="V1060" s="125"/>
      <c r="W1060" s="125"/>
      <c r="X1060" s="125"/>
      <c r="Y1060" s="125"/>
      <c r="Z1060" s="125"/>
      <c r="AA1060" s="125"/>
      <c r="AB1060" s="125"/>
      <c r="AC1060" s="125"/>
      <c r="AD1060" s="125"/>
      <c r="AE1060" s="125"/>
      <c r="AF1060" s="125"/>
      <c r="AG1060" s="125"/>
      <c r="AH1060" s="125"/>
      <c r="AI1060" s="125"/>
      <c r="AJ1060" s="125"/>
      <c r="AK1060" s="125"/>
      <c r="AL1060" s="125"/>
      <c r="AM1060" s="125"/>
      <c r="AN1060" s="125"/>
      <c r="AO1060" s="125"/>
      <c r="AP1060" s="125"/>
      <c r="AQ1060" s="125"/>
      <c r="AR1060" s="125"/>
      <c r="AS1060" s="125"/>
      <c r="AT1060" s="125"/>
      <c r="AU1060" s="125"/>
      <c r="AV1060" s="125"/>
      <c r="AW1060" s="125"/>
      <c r="AX1060" s="125"/>
      <c r="AY1060" s="125"/>
      <c r="AZ1060" s="125"/>
      <c r="BA1060" s="125"/>
      <c r="BB1060" s="125"/>
      <c r="BC1060" s="125"/>
      <c r="BD1060" s="125"/>
      <c r="BE1060" s="125"/>
      <c r="BF1060" s="125"/>
      <c r="BG1060" s="125"/>
      <c r="BH1060" s="125"/>
      <c r="BI1060" s="125"/>
      <c r="BJ1060" s="125"/>
      <c r="BK1060" s="125"/>
      <c r="BL1060" s="125"/>
      <c r="BM1060" s="125"/>
      <c r="BN1060" s="125"/>
      <c r="BO1060" s="125"/>
      <c r="BP1060" s="125"/>
      <c r="BQ1060" s="125"/>
      <c r="BR1060" s="125"/>
      <c r="BS1060" s="125"/>
      <c r="BT1060" s="125"/>
      <c r="BU1060" s="125"/>
      <c r="BV1060" s="125"/>
    </row>
    <row r="1061" spans="1:74" s="189" customFormat="1" ht="14.25" x14ac:dyDescent="0.2">
      <c r="A1061" s="205" t="s">
        <v>2311</v>
      </c>
      <c r="B1061" s="206" t="s">
        <v>2312</v>
      </c>
      <c r="C1061" s="118"/>
      <c r="D1061" s="46"/>
      <c r="E1061" s="118"/>
      <c r="F1061" s="118">
        <v>64231303.409999996</v>
      </c>
      <c r="G1061" s="118"/>
      <c r="H1061" s="118"/>
      <c r="I1061" s="118"/>
      <c r="J1061" s="118"/>
      <c r="K1061" s="118"/>
      <c r="L1061" s="118"/>
      <c r="M1061" s="118"/>
      <c r="N1061" s="118"/>
      <c r="O1061" s="131">
        <f t="shared" si="332"/>
        <v>64231303.409999996</v>
      </c>
      <c r="P1061" s="188"/>
      <c r="Q1061" s="188"/>
      <c r="R1061" s="188"/>
      <c r="S1061" s="188"/>
      <c r="T1061" s="188"/>
      <c r="U1061" s="188"/>
      <c r="V1061" s="188"/>
      <c r="W1061" s="188"/>
      <c r="X1061" s="188"/>
      <c r="Y1061" s="188"/>
      <c r="Z1061" s="188"/>
      <c r="AA1061" s="188"/>
      <c r="AB1061" s="188"/>
      <c r="AC1061" s="188"/>
      <c r="AD1061" s="188"/>
      <c r="AE1061" s="188"/>
      <c r="AF1061" s="188"/>
      <c r="AG1061" s="188"/>
      <c r="AH1061" s="188"/>
      <c r="AI1061" s="188"/>
      <c r="AJ1061" s="188"/>
      <c r="AK1061" s="188"/>
      <c r="AL1061" s="188"/>
      <c r="AM1061" s="188"/>
      <c r="AN1061" s="188"/>
      <c r="AO1061" s="188"/>
      <c r="AP1061" s="188"/>
      <c r="AQ1061" s="188"/>
      <c r="AR1061" s="188"/>
      <c r="AS1061" s="188"/>
      <c r="AT1061" s="188"/>
      <c r="AU1061" s="188"/>
      <c r="AV1061" s="188"/>
      <c r="AW1061" s="188"/>
      <c r="AX1061" s="188"/>
      <c r="AY1061" s="188"/>
      <c r="AZ1061" s="188"/>
      <c r="BA1061" s="188"/>
      <c r="BB1061" s="188"/>
      <c r="BC1061" s="188"/>
      <c r="BD1061" s="188"/>
      <c r="BE1061" s="188"/>
      <c r="BF1061" s="188"/>
      <c r="BG1061" s="188"/>
      <c r="BH1061" s="188"/>
      <c r="BI1061" s="188"/>
      <c r="BJ1061" s="188"/>
      <c r="BK1061" s="188"/>
      <c r="BL1061" s="188"/>
      <c r="BM1061" s="188"/>
      <c r="BN1061" s="188"/>
      <c r="BO1061" s="188"/>
      <c r="BP1061" s="188"/>
      <c r="BQ1061" s="188"/>
      <c r="BR1061" s="188"/>
      <c r="BS1061" s="188"/>
      <c r="BT1061" s="188"/>
      <c r="BU1061" s="188"/>
      <c r="BV1061" s="188"/>
    </row>
    <row r="1062" spans="1:74" s="126" customFormat="1" ht="38.25" x14ac:dyDescent="0.2">
      <c r="A1062" s="207" t="s">
        <v>2331</v>
      </c>
      <c r="B1062" s="202" t="s">
        <v>2334</v>
      </c>
      <c r="C1062" s="117">
        <f>SUM(C1063:C1064)</f>
        <v>0</v>
      </c>
      <c r="D1062" s="117">
        <f t="shared" ref="D1062:N1062" si="375">SUM(D1063:D1064)</f>
        <v>0</v>
      </c>
      <c r="E1062" s="117">
        <f t="shared" si="375"/>
        <v>0</v>
      </c>
      <c r="F1062" s="117">
        <f t="shared" si="375"/>
        <v>590488000</v>
      </c>
      <c r="G1062" s="117">
        <f t="shared" si="375"/>
        <v>0</v>
      </c>
      <c r="H1062" s="117">
        <f t="shared" si="375"/>
        <v>0</v>
      </c>
      <c r="I1062" s="117">
        <f t="shared" si="375"/>
        <v>0</v>
      </c>
      <c r="J1062" s="117">
        <f t="shared" si="375"/>
        <v>0</v>
      </c>
      <c r="K1062" s="117">
        <f t="shared" si="375"/>
        <v>0</v>
      </c>
      <c r="L1062" s="117">
        <f t="shared" si="375"/>
        <v>0</v>
      </c>
      <c r="M1062" s="117">
        <f t="shared" si="375"/>
        <v>0</v>
      </c>
      <c r="N1062" s="117">
        <f t="shared" si="375"/>
        <v>0</v>
      </c>
      <c r="O1062" s="131">
        <f t="shared" si="332"/>
        <v>590488000</v>
      </c>
      <c r="P1062" s="125"/>
      <c r="Q1062" s="125"/>
      <c r="R1062" s="125"/>
      <c r="S1062" s="125"/>
      <c r="T1062" s="125"/>
      <c r="U1062" s="125"/>
      <c r="V1062" s="125"/>
      <c r="W1062" s="125"/>
      <c r="X1062" s="125"/>
      <c r="Y1062" s="125"/>
      <c r="Z1062" s="125"/>
      <c r="AA1062" s="125"/>
      <c r="AB1062" s="125"/>
      <c r="AC1062" s="125"/>
      <c r="AD1062" s="125"/>
      <c r="AE1062" s="125"/>
      <c r="AF1062" s="125"/>
      <c r="AG1062" s="125"/>
      <c r="AH1062" s="125"/>
      <c r="AI1062" s="125"/>
      <c r="AJ1062" s="125"/>
      <c r="AK1062" s="125"/>
      <c r="AL1062" s="125"/>
      <c r="AM1062" s="125"/>
      <c r="AN1062" s="125"/>
      <c r="AO1062" s="125"/>
      <c r="AP1062" s="125"/>
      <c r="AQ1062" s="125"/>
      <c r="AR1062" s="125"/>
      <c r="AS1062" s="125"/>
      <c r="AT1062" s="125"/>
      <c r="AU1062" s="125"/>
      <c r="AV1062" s="125"/>
      <c r="AW1062" s="125"/>
      <c r="AX1062" s="125"/>
      <c r="AY1062" s="125"/>
      <c r="AZ1062" s="125"/>
      <c r="BA1062" s="125"/>
      <c r="BB1062" s="125"/>
      <c r="BC1062" s="125"/>
      <c r="BD1062" s="125"/>
      <c r="BE1062" s="125"/>
      <c r="BF1062" s="125"/>
      <c r="BG1062" s="125"/>
      <c r="BH1062" s="125"/>
      <c r="BI1062" s="125"/>
      <c r="BJ1062" s="125"/>
      <c r="BK1062" s="125"/>
      <c r="BL1062" s="125"/>
      <c r="BM1062" s="125"/>
      <c r="BN1062" s="125"/>
      <c r="BO1062" s="125"/>
      <c r="BP1062" s="125"/>
      <c r="BQ1062" s="125"/>
      <c r="BR1062" s="125"/>
      <c r="BS1062" s="125"/>
      <c r="BT1062" s="125"/>
      <c r="BU1062" s="125"/>
      <c r="BV1062" s="125"/>
    </row>
    <row r="1063" spans="1:74" s="189" customFormat="1" ht="51" x14ac:dyDescent="0.2">
      <c r="A1063" s="205" t="s">
        <v>2332</v>
      </c>
      <c r="B1063" s="206" t="s">
        <v>2335</v>
      </c>
      <c r="C1063" s="118"/>
      <c r="D1063" s="46"/>
      <c r="E1063" s="118"/>
      <c r="F1063" s="118">
        <v>176214000</v>
      </c>
      <c r="G1063" s="118"/>
      <c r="H1063" s="118"/>
      <c r="I1063" s="118"/>
      <c r="J1063" s="118"/>
      <c r="K1063" s="118"/>
      <c r="L1063" s="118"/>
      <c r="M1063" s="118"/>
      <c r="N1063" s="118"/>
      <c r="O1063" s="131">
        <f t="shared" si="332"/>
        <v>176214000</v>
      </c>
      <c r="P1063" s="188"/>
      <c r="Q1063" s="188"/>
      <c r="R1063" s="188"/>
      <c r="S1063" s="188"/>
      <c r="T1063" s="188"/>
      <c r="U1063" s="188"/>
      <c r="V1063" s="188"/>
      <c r="W1063" s="188"/>
      <c r="X1063" s="188"/>
      <c r="Y1063" s="188"/>
      <c r="Z1063" s="188"/>
      <c r="AA1063" s="188"/>
      <c r="AB1063" s="188"/>
      <c r="AC1063" s="188"/>
      <c r="AD1063" s="188"/>
      <c r="AE1063" s="188"/>
      <c r="AF1063" s="188"/>
      <c r="AG1063" s="188"/>
      <c r="AH1063" s="188"/>
      <c r="AI1063" s="188"/>
      <c r="AJ1063" s="188"/>
      <c r="AK1063" s="188"/>
      <c r="AL1063" s="188"/>
      <c r="AM1063" s="188"/>
      <c r="AN1063" s="188"/>
      <c r="AO1063" s="188"/>
      <c r="AP1063" s="188"/>
      <c r="AQ1063" s="188"/>
      <c r="AR1063" s="188"/>
      <c r="AS1063" s="188"/>
      <c r="AT1063" s="188"/>
      <c r="AU1063" s="188"/>
      <c r="AV1063" s="188"/>
      <c r="AW1063" s="188"/>
      <c r="AX1063" s="188"/>
      <c r="AY1063" s="188"/>
      <c r="AZ1063" s="188"/>
      <c r="BA1063" s="188"/>
      <c r="BB1063" s="188"/>
      <c r="BC1063" s="188"/>
      <c r="BD1063" s="188"/>
      <c r="BE1063" s="188"/>
      <c r="BF1063" s="188"/>
      <c r="BG1063" s="188"/>
      <c r="BH1063" s="188"/>
      <c r="BI1063" s="188"/>
      <c r="BJ1063" s="188"/>
      <c r="BK1063" s="188"/>
      <c r="BL1063" s="188"/>
      <c r="BM1063" s="188"/>
      <c r="BN1063" s="188"/>
      <c r="BO1063" s="188"/>
      <c r="BP1063" s="188"/>
      <c r="BQ1063" s="188"/>
      <c r="BR1063" s="188"/>
      <c r="BS1063" s="188"/>
      <c r="BT1063" s="188"/>
      <c r="BU1063" s="188"/>
      <c r="BV1063" s="188"/>
    </row>
    <row r="1064" spans="1:74" s="189" customFormat="1" ht="51" x14ac:dyDescent="0.2">
      <c r="A1064" s="205" t="s">
        <v>2333</v>
      </c>
      <c r="B1064" s="206" t="s">
        <v>2336</v>
      </c>
      <c r="C1064" s="118"/>
      <c r="D1064" s="46"/>
      <c r="E1064" s="118"/>
      <c r="F1064" s="118">
        <v>414274000</v>
      </c>
      <c r="G1064" s="118"/>
      <c r="H1064" s="118"/>
      <c r="I1064" s="118"/>
      <c r="J1064" s="118"/>
      <c r="K1064" s="118"/>
      <c r="L1064" s="118"/>
      <c r="M1064" s="118"/>
      <c r="N1064" s="118"/>
      <c r="O1064" s="131">
        <f t="shared" si="332"/>
        <v>414274000</v>
      </c>
      <c r="P1064" s="188"/>
      <c r="Q1064" s="188"/>
      <c r="R1064" s="188"/>
      <c r="S1064" s="188"/>
      <c r="T1064" s="188"/>
      <c r="U1064" s="188"/>
      <c r="V1064" s="188"/>
      <c r="W1064" s="188"/>
      <c r="X1064" s="188"/>
      <c r="Y1064" s="188"/>
      <c r="Z1064" s="188"/>
      <c r="AA1064" s="188"/>
      <c r="AB1064" s="188"/>
      <c r="AC1064" s="188"/>
      <c r="AD1064" s="188"/>
      <c r="AE1064" s="188"/>
      <c r="AF1064" s="188"/>
      <c r="AG1064" s="188"/>
      <c r="AH1064" s="188"/>
      <c r="AI1064" s="188"/>
      <c r="AJ1064" s="188"/>
      <c r="AK1064" s="188"/>
      <c r="AL1064" s="188"/>
      <c r="AM1064" s="188"/>
      <c r="AN1064" s="188"/>
      <c r="AO1064" s="188"/>
      <c r="AP1064" s="188"/>
      <c r="AQ1064" s="188"/>
      <c r="AR1064" s="188"/>
      <c r="AS1064" s="188"/>
      <c r="AT1064" s="188"/>
      <c r="AU1064" s="188"/>
      <c r="AV1064" s="188"/>
      <c r="AW1064" s="188"/>
      <c r="AX1064" s="188"/>
      <c r="AY1064" s="188"/>
      <c r="AZ1064" s="188"/>
      <c r="BA1064" s="188"/>
      <c r="BB1064" s="188"/>
      <c r="BC1064" s="188"/>
      <c r="BD1064" s="188"/>
      <c r="BE1064" s="188"/>
      <c r="BF1064" s="188"/>
      <c r="BG1064" s="188"/>
      <c r="BH1064" s="188"/>
      <c r="BI1064" s="188"/>
      <c r="BJ1064" s="188"/>
      <c r="BK1064" s="188"/>
      <c r="BL1064" s="188"/>
      <c r="BM1064" s="188"/>
      <c r="BN1064" s="188"/>
      <c r="BO1064" s="188"/>
      <c r="BP1064" s="188"/>
      <c r="BQ1064" s="188"/>
      <c r="BR1064" s="188"/>
      <c r="BS1064" s="188"/>
      <c r="BT1064" s="188"/>
      <c r="BU1064" s="188"/>
      <c r="BV1064" s="188"/>
    </row>
    <row r="1065" spans="1:74" s="126" customFormat="1" x14ac:dyDescent="0.2">
      <c r="A1065" s="207" t="s">
        <v>976</v>
      </c>
      <c r="B1065" s="202" t="s">
        <v>1604</v>
      </c>
      <c r="C1065" s="117">
        <f>+C1066+C1103+C1123+C1141+C1153+C1157+C1085+C1087+C1089+C1091+C1093+C1095+C1097+C1099+C1101+C1105+C1107+C1135+C1137+C1139+C1143+C1145+C1147+C1149+C1151+C1159+C1161+C1163+C1109+C1111+C1113+C1115+C1117+C1119+C1121+C1125+C1127+C1129+C1131+C1133</f>
        <v>0</v>
      </c>
      <c r="D1065" s="117">
        <f t="shared" ref="D1065:N1065" si="376">+D1066+D1103+D1123+D1141+D1153+D1157+D1085+D1087+D1089+D1091+D1093+D1095+D1097+D1099+D1101+D1105+D1107+D1135+D1137+D1139+D1143+D1145+D1147+D1149+D1151+D1159+D1161+D1163+D1109+D1111+D1113+D1115+D1117+D1119+D1121+D1125+D1127+D1129+D1131+D1133</f>
        <v>309500389.31</v>
      </c>
      <c r="E1065" s="117">
        <f t="shared" si="376"/>
        <v>0</v>
      </c>
      <c r="F1065" s="117">
        <f t="shared" si="376"/>
        <v>943216484.75999999</v>
      </c>
      <c r="G1065" s="117">
        <f t="shared" si="376"/>
        <v>237478885.41999999</v>
      </c>
      <c r="H1065" s="117">
        <f t="shared" si="376"/>
        <v>0</v>
      </c>
      <c r="I1065" s="117">
        <f t="shared" si="376"/>
        <v>1196220206.1299999</v>
      </c>
      <c r="J1065" s="117">
        <f t="shared" si="376"/>
        <v>0</v>
      </c>
      <c r="K1065" s="117">
        <f t="shared" si="376"/>
        <v>0</v>
      </c>
      <c r="L1065" s="117">
        <f t="shared" si="376"/>
        <v>0</v>
      </c>
      <c r="M1065" s="117">
        <f t="shared" si="376"/>
        <v>113907257.56</v>
      </c>
      <c r="N1065" s="117">
        <f t="shared" si="376"/>
        <v>0</v>
      </c>
      <c r="O1065" s="131">
        <f t="shared" si="332"/>
        <v>2800323223.1799998</v>
      </c>
      <c r="P1065" s="125"/>
      <c r="Q1065" s="125"/>
      <c r="R1065" s="125"/>
      <c r="S1065" s="125"/>
      <c r="T1065" s="125"/>
      <c r="U1065" s="125"/>
      <c r="V1065" s="125"/>
      <c r="W1065" s="125"/>
      <c r="X1065" s="125"/>
      <c r="Y1065" s="125"/>
      <c r="Z1065" s="125"/>
      <c r="AA1065" s="125"/>
      <c r="AB1065" s="125"/>
      <c r="AC1065" s="125"/>
      <c r="AD1065" s="125"/>
      <c r="AE1065" s="125"/>
      <c r="AF1065" s="125"/>
      <c r="AG1065" s="125"/>
      <c r="AH1065" s="125"/>
      <c r="AI1065" s="125"/>
      <c r="AJ1065" s="125"/>
      <c r="AK1065" s="125"/>
      <c r="AL1065" s="125"/>
      <c r="AM1065" s="125"/>
      <c r="AN1065" s="125"/>
      <c r="AO1065" s="125"/>
      <c r="AP1065" s="125"/>
      <c r="AQ1065" s="125"/>
      <c r="AR1065" s="125"/>
      <c r="AS1065" s="125"/>
      <c r="AT1065" s="125"/>
      <c r="AU1065" s="125"/>
      <c r="AV1065" s="125"/>
      <c r="AW1065" s="125"/>
      <c r="AX1065" s="125"/>
      <c r="AY1065" s="125"/>
      <c r="AZ1065" s="125"/>
      <c r="BA1065" s="125"/>
      <c r="BB1065" s="125"/>
      <c r="BC1065" s="125"/>
      <c r="BD1065" s="125"/>
      <c r="BE1065" s="125"/>
      <c r="BF1065" s="125"/>
      <c r="BG1065" s="125"/>
      <c r="BH1065" s="125"/>
      <c r="BI1065" s="125"/>
      <c r="BJ1065" s="125"/>
      <c r="BK1065" s="125"/>
      <c r="BL1065" s="125"/>
      <c r="BM1065" s="125"/>
      <c r="BN1065" s="125"/>
      <c r="BO1065" s="125"/>
      <c r="BP1065" s="125"/>
      <c r="BQ1065" s="125"/>
      <c r="BR1065" s="125"/>
      <c r="BS1065" s="125"/>
      <c r="BT1065" s="125"/>
      <c r="BU1065" s="125"/>
      <c r="BV1065" s="125"/>
    </row>
    <row r="1066" spans="1:74" s="126" customFormat="1" x14ac:dyDescent="0.2">
      <c r="A1066" s="207" t="s">
        <v>1605</v>
      </c>
      <c r="B1066" s="202" t="s">
        <v>1606</v>
      </c>
      <c r="C1066" s="117">
        <f>+C1067+C1073+C1075+C1077+C1079+C1081+C1083</f>
        <v>0</v>
      </c>
      <c r="D1066" s="117">
        <f t="shared" ref="D1066:N1066" si="377">+D1067+D1073+D1075+D1077+D1079+D1081+D1083</f>
        <v>309450351.31</v>
      </c>
      <c r="E1066" s="117">
        <f t="shared" si="377"/>
        <v>0</v>
      </c>
      <c r="F1066" s="117">
        <f t="shared" si="377"/>
        <v>0</v>
      </c>
      <c r="G1066" s="117">
        <f t="shared" si="377"/>
        <v>0</v>
      </c>
      <c r="H1066" s="117">
        <f t="shared" si="377"/>
        <v>0</v>
      </c>
      <c r="I1066" s="117">
        <f t="shared" si="377"/>
        <v>130153687.18000001</v>
      </c>
      <c r="J1066" s="117">
        <f t="shared" si="377"/>
        <v>0</v>
      </c>
      <c r="K1066" s="117">
        <f t="shared" si="377"/>
        <v>0</v>
      </c>
      <c r="L1066" s="117">
        <f t="shared" si="377"/>
        <v>0</v>
      </c>
      <c r="M1066" s="117">
        <f t="shared" si="377"/>
        <v>0</v>
      </c>
      <c r="N1066" s="117">
        <f t="shared" si="377"/>
        <v>0</v>
      </c>
      <c r="O1066" s="131">
        <f t="shared" si="332"/>
        <v>439604038.49000001</v>
      </c>
      <c r="P1066" s="125"/>
      <c r="Q1066" s="125"/>
      <c r="R1066" s="125"/>
      <c r="S1066" s="125"/>
      <c r="T1066" s="125"/>
      <c r="U1066" s="125"/>
      <c r="V1066" s="125"/>
      <c r="W1066" s="125"/>
      <c r="X1066" s="125"/>
      <c r="Y1066" s="125"/>
      <c r="Z1066" s="125"/>
      <c r="AA1066" s="125"/>
      <c r="AB1066" s="125"/>
      <c r="AC1066" s="125"/>
      <c r="AD1066" s="125"/>
      <c r="AE1066" s="125"/>
      <c r="AF1066" s="125"/>
      <c r="AG1066" s="125"/>
      <c r="AH1066" s="125"/>
      <c r="AI1066" s="125"/>
      <c r="AJ1066" s="125"/>
      <c r="AK1066" s="125"/>
      <c r="AL1066" s="125"/>
      <c r="AM1066" s="125"/>
      <c r="AN1066" s="125"/>
      <c r="AO1066" s="125"/>
      <c r="AP1066" s="125"/>
      <c r="AQ1066" s="125"/>
      <c r="AR1066" s="125"/>
      <c r="AS1066" s="125"/>
      <c r="AT1066" s="125"/>
      <c r="AU1066" s="125"/>
      <c r="AV1066" s="125"/>
      <c r="AW1066" s="125"/>
      <c r="AX1066" s="125"/>
      <c r="AY1066" s="125"/>
      <c r="AZ1066" s="125"/>
      <c r="BA1066" s="125"/>
      <c r="BB1066" s="125"/>
      <c r="BC1066" s="125"/>
      <c r="BD1066" s="125"/>
      <c r="BE1066" s="125"/>
      <c r="BF1066" s="125"/>
      <c r="BG1066" s="125"/>
      <c r="BH1066" s="125"/>
      <c r="BI1066" s="125"/>
      <c r="BJ1066" s="125"/>
      <c r="BK1066" s="125"/>
      <c r="BL1066" s="125"/>
      <c r="BM1066" s="125"/>
      <c r="BN1066" s="125"/>
      <c r="BO1066" s="125"/>
      <c r="BP1066" s="125"/>
      <c r="BQ1066" s="125"/>
      <c r="BR1066" s="125"/>
      <c r="BS1066" s="125"/>
      <c r="BT1066" s="125"/>
      <c r="BU1066" s="125"/>
      <c r="BV1066" s="125"/>
    </row>
    <row r="1067" spans="1:74" s="126" customFormat="1" ht="25.5" x14ac:dyDescent="0.2">
      <c r="A1067" s="207" t="s">
        <v>1607</v>
      </c>
      <c r="B1067" s="202" t="s">
        <v>1608</v>
      </c>
      <c r="C1067" s="117">
        <f>SUM(C1068:C1072)</f>
        <v>0</v>
      </c>
      <c r="D1067" s="117">
        <f t="shared" ref="D1067:N1067" si="378">SUM(D1068:D1072)</f>
        <v>309450351.31</v>
      </c>
      <c r="E1067" s="117">
        <f t="shared" si="378"/>
        <v>0</v>
      </c>
      <c r="F1067" s="117">
        <f t="shared" si="378"/>
        <v>0</v>
      </c>
      <c r="G1067" s="117">
        <f t="shared" si="378"/>
        <v>0</v>
      </c>
      <c r="H1067" s="117">
        <f t="shared" si="378"/>
        <v>0</v>
      </c>
      <c r="I1067" s="117">
        <f t="shared" si="378"/>
        <v>0</v>
      </c>
      <c r="J1067" s="117">
        <f t="shared" si="378"/>
        <v>0</v>
      </c>
      <c r="K1067" s="117">
        <f t="shared" si="378"/>
        <v>0</v>
      </c>
      <c r="L1067" s="117">
        <f t="shared" si="378"/>
        <v>0</v>
      </c>
      <c r="M1067" s="117">
        <f t="shared" si="378"/>
        <v>0</v>
      </c>
      <c r="N1067" s="117">
        <f t="shared" si="378"/>
        <v>0</v>
      </c>
      <c r="O1067" s="131">
        <f t="shared" si="332"/>
        <v>309450351.31</v>
      </c>
      <c r="P1067" s="125"/>
      <c r="Q1067" s="125"/>
      <c r="R1067" s="125"/>
      <c r="S1067" s="125"/>
      <c r="T1067" s="125"/>
      <c r="U1067" s="125"/>
      <c r="V1067" s="125"/>
      <c r="W1067" s="125"/>
      <c r="X1067" s="125"/>
      <c r="Y1067" s="125"/>
      <c r="Z1067" s="125"/>
      <c r="AA1067" s="125"/>
      <c r="AB1067" s="125"/>
      <c r="AC1067" s="125"/>
      <c r="AD1067" s="125"/>
      <c r="AE1067" s="125"/>
      <c r="AF1067" s="125"/>
      <c r="AG1067" s="125"/>
      <c r="AH1067" s="125"/>
      <c r="AI1067" s="125"/>
      <c r="AJ1067" s="125"/>
      <c r="AK1067" s="125"/>
      <c r="AL1067" s="125"/>
      <c r="AM1067" s="125"/>
      <c r="AN1067" s="125"/>
      <c r="AO1067" s="125"/>
      <c r="AP1067" s="125"/>
      <c r="AQ1067" s="125"/>
      <c r="AR1067" s="125"/>
      <c r="AS1067" s="125"/>
      <c r="AT1067" s="125"/>
      <c r="AU1067" s="125"/>
      <c r="AV1067" s="125"/>
      <c r="AW1067" s="125"/>
      <c r="AX1067" s="125"/>
      <c r="AY1067" s="125"/>
      <c r="AZ1067" s="125"/>
      <c r="BA1067" s="125"/>
      <c r="BB1067" s="125"/>
      <c r="BC1067" s="125"/>
      <c r="BD1067" s="125"/>
      <c r="BE1067" s="125"/>
      <c r="BF1067" s="125"/>
      <c r="BG1067" s="125"/>
      <c r="BH1067" s="125"/>
      <c r="BI1067" s="125"/>
      <c r="BJ1067" s="125"/>
      <c r="BK1067" s="125"/>
      <c r="BL1067" s="125"/>
      <c r="BM1067" s="125"/>
      <c r="BN1067" s="125"/>
      <c r="BO1067" s="125"/>
      <c r="BP1067" s="125"/>
      <c r="BQ1067" s="125"/>
      <c r="BR1067" s="125"/>
      <c r="BS1067" s="125"/>
      <c r="BT1067" s="125"/>
      <c r="BU1067" s="125"/>
      <c r="BV1067" s="125"/>
    </row>
    <row r="1068" spans="1:74" s="189" customFormat="1" ht="25.5" x14ac:dyDescent="0.2">
      <c r="A1068" s="205" t="s">
        <v>1609</v>
      </c>
      <c r="B1068" s="206" t="s">
        <v>1610</v>
      </c>
      <c r="C1068" s="118"/>
      <c r="D1068" s="46">
        <v>46880067.409999996</v>
      </c>
      <c r="E1068" s="118"/>
      <c r="F1068" s="118"/>
      <c r="G1068" s="118"/>
      <c r="H1068" s="118"/>
      <c r="I1068" s="118"/>
      <c r="J1068" s="118"/>
      <c r="K1068" s="118"/>
      <c r="L1068" s="118"/>
      <c r="M1068" s="118"/>
      <c r="N1068" s="118"/>
      <c r="O1068" s="131">
        <f t="shared" si="332"/>
        <v>46880067.409999996</v>
      </c>
      <c r="P1068" s="188"/>
      <c r="Q1068" s="188"/>
      <c r="R1068" s="188"/>
      <c r="S1068" s="188"/>
      <c r="T1068" s="188"/>
      <c r="U1068" s="188"/>
      <c r="V1068" s="188"/>
      <c r="W1068" s="188"/>
      <c r="X1068" s="188"/>
      <c r="Y1068" s="188"/>
      <c r="Z1068" s="188"/>
      <c r="AA1068" s="188"/>
      <c r="AB1068" s="188"/>
      <c r="AC1068" s="188"/>
      <c r="AD1068" s="188"/>
      <c r="AE1068" s="188"/>
      <c r="AF1068" s="188"/>
      <c r="AG1068" s="188"/>
      <c r="AH1068" s="188"/>
      <c r="AI1068" s="188"/>
      <c r="AJ1068" s="188"/>
      <c r="AK1068" s="188"/>
      <c r="AL1068" s="188"/>
      <c r="AM1068" s="188"/>
      <c r="AN1068" s="188"/>
      <c r="AO1068" s="188"/>
      <c r="AP1068" s="188"/>
      <c r="AQ1068" s="188"/>
      <c r="AR1068" s="188"/>
      <c r="AS1068" s="188"/>
      <c r="AT1068" s="188"/>
      <c r="AU1068" s="188"/>
      <c r="AV1068" s="188"/>
      <c r="AW1068" s="188"/>
      <c r="AX1068" s="188"/>
      <c r="AY1068" s="188"/>
      <c r="AZ1068" s="188"/>
      <c r="BA1068" s="188"/>
      <c r="BB1068" s="188"/>
      <c r="BC1068" s="188"/>
      <c r="BD1068" s="188"/>
      <c r="BE1068" s="188"/>
      <c r="BF1068" s="188"/>
      <c r="BG1068" s="188"/>
      <c r="BH1068" s="188"/>
      <c r="BI1068" s="188"/>
      <c r="BJ1068" s="188"/>
      <c r="BK1068" s="188"/>
      <c r="BL1068" s="188"/>
      <c r="BM1068" s="188"/>
      <c r="BN1068" s="188"/>
      <c r="BO1068" s="188"/>
      <c r="BP1068" s="188"/>
      <c r="BQ1068" s="188"/>
      <c r="BR1068" s="188"/>
      <c r="BS1068" s="188"/>
      <c r="BT1068" s="188"/>
      <c r="BU1068" s="188"/>
      <c r="BV1068" s="188"/>
    </row>
    <row r="1069" spans="1:74" s="189" customFormat="1" ht="25.5" x14ac:dyDescent="0.2">
      <c r="A1069" s="205" t="s">
        <v>1609</v>
      </c>
      <c r="B1069" s="206" t="s">
        <v>1610</v>
      </c>
      <c r="C1069" s="118"/>
      <c r="D1069" s="46">
        <v>72828000</v>
      </c>
      <c r="E1069" s="118"/>
      <c r="F1069" s="118"/>
      <c r="G1069" s="118"/>
      <c r="H1069" s="118"/>
      <c r="I1069" s="118"/>
      <c r="J1069" s="118"/>
      <c r="K1069" s="118"/>
      <c r="L1069" s="118"/>
      <c r="M1069" s="118"/>
      <c r="N1069" s="118"/>
      <c r="O1069" s="131">
        <f t="shared" si="332"/>
        <v>72828000</v>
      </c>
      <c r="P1069" s="188"/>
      <c r="Q1069" s="188"/>
      <c r="R1069" s="188"/>
      <c r="S1069" s="188"/>
      <c r="T1069" s="188"/>
      <c r="U1069" s="188"/>
      <c r="V1069" s="188"/>
      <c r="W1069" s="188"/>
      <c r="X1069" s="188"/>
      <c r="Y1069" s="188"/>
      <c r="Z1069" s="188"/>
      <c r="AA1069" s="188"/>
      <c r="AB1069" s="188"/>
      <c r="AC1069" s="188"/>
      <c r="AD1069" s="188"/>
      <c r="AE1069" s="188"/>
      <c r="AF1069" s="188"/>
      <c r="AG1069" s="188"/>
      <c r="AH1069" s="188"/>
      <c r="AI1069" s="188"/>
      <c r="AJ1069" s="188"/>
      <c r="AK1069" s="188"/>
      <c r="AL1069" s="188"/>
      <c r="AM1069" s="188"/>
      <c r="AN1069" s="188"/>
      <c r="AO1069" s="188"/>
      <c r="AP1069" s="188"/>
      <c r="AQ1069" s="188"/>
      <c r="AR1069" s="188"/>
      <c r="AS1069" s="188"/>
      <c r="AT1069" s="188"/>
      <c r="AU1069" s="188"/>
      <c r="AV1069" s="188"/>
      <c r="AW1069" s="188"/>
      <c r="AX1069" s="188"/>
      <c r="AY1069" s="188"/>
      <c r="AZ1069" s="188"/>
      <c r="BA1069" s="188"/>
      <c r="BB1069" s="188"/>
      <c r="BC1069" s="188"/>
      <c r="BD1069" s="188"/>
      <c r="BE1069" s="188"/>
      <c r="BF1069" s="188"/>
      <c r="BG1069" s="188"/>
      <c r="BH1069" s="188"/>
      <c r="BI1069" s="188"/>
      <c r="BJ1069" s="188"/>
      <c r="BK1069" s="188"/>
      <c r="BL1069" s="188"/>
      <c r="BM1069" s="188"/>
      <c r="BN1069" s="188"/>
      <c r="BO1069" s="188"/>
      <c r="BP1069" s="188"/>
      <c r="BQ1069" s="188"/>
      <c r="BR1069" s="188"/>
      <c r="BS1069" s="188"/>
      <c r="BT1069" s="188"/>
      <c r="BU1069" s="188"/>
      <c r="BV1069" s="188"/>
    </row>
    <row r="1070" spans="1:74" s="189" customFormat="1" ht="25.5" x14ac:dyDescent="0.2">
      <c r="A1070" s="205" t="s">
        <v>1611</v>
      </c>
      <c r="B1070" s="206" t="s">
        <v>1612</v>
      </c>
      <c r="C1070" s="118"/>
      <c r="D1070" s="46">
        <v>145325420.40000001</v>
      </c>
      <c r="E1070" s="118"/>
      <c r="F1070" s="118"/>
      <c r="G1070" s="118"/>
      <c r="H1070" s="118"/>
      <c r="I1070" s="118"/>
      <c r="J1070" s="118"/>
      <c r="K1070" s="118"/>
      <c r="L1070" s="118"/>
      <c r="M1070" s="118"/>
      <c r="N1070" s="118"/>
      <c r="O1070" s="131">
        <f t="shared" ref="O1070:O1136" si="379">SUM(C1070:N1070)</f>
        <v>145325420.40000001</v>
      </c>
      <c r="P1070" s="188"/>
      <c r="Q1070" s="188"/>
      <c r="R1070" s="188"/>
      <c r="S1070" s="188"/>
      <c r="T1070" s="188"/>
      <c r="U1070" s="188"/>
      <c r="V1070" s="188"/>
      <c r="W1070" s="188"/>
      <c r="X1070" s="188"/>
      <c r="Y1070" s="188"/>
      <c r="Z1070" s="188"/>
      <c r="AA1070" s="188"/>
      <c r="AB1070" s="188"/>
      <c r="AC1070" s="188"/>
      <c r="AD1070" s="188"/>
      <c r="AE1070" s="188"/>
      <c r="AF1070" s="188"/>
      <c r="AG1070" s="188"/>
      <c r="AH1070" s="188"/>
      <c r="AI1070" s="188"/>
      <c r="AJ1070" s="188"/>
      <c r="AK1070" s="188"/>
      <c r="AL1070" s="188"/>
      <c r="AM1070" s="188"/>
      <c r="AN1070" s="188"/>
      <c r="AO1070" s="188"/>
      <c r="AP1070" s="188"/>
      <c r="AQ1070" s="188"/>
      <c r="AR1070" s="188"/>
      <c r="AS1070" s="188"/>
      <c r="AT1070" s="188"/>
      <c r="AU1070" s="188"/>
      <c r="AV1070" s="188"/>
      <c r="AW1070" s="188"/>
      <c r="AX1070" s="188"/>
      <c r="AY1070" s="188"/>
      <c r="AZ1070" s="188"/>
      <c r="BA1070" s="188"/>
      <c r="BB1070" s="188"/>
      <c r="BC1070" s="188"/>
      <c r="BD1070" s="188"/>
      <c r="BE1070" s="188"/>
      <c r="BF1070" s="188"/>
      <c r="BG1070" s="188"/>
      <c r="BH1070" s="188"/>
      <c r="BI1070" s="188"/>
      <c r="BJ1070" s="188"/>
      <c r="BK1070" s="188"/>
      <c r="BL1070" s="188"/>
      <c r="BM1070" s="188"/>
      <c r="BN1070" s="188"/>
      <c r="BO1070" s="188"/>
      <c r="BP1070" s="188"/>
      <c r="BQ1070" s="188"/>
      <c r="BR1070" s="188"/>
      <c r="BS1070" s="188"/>
      <c r="BT1070" s="188"/>
      <c r="BU1070" s="188"/>
      <c r="BV1070" s="188"/>
    </row>
    <row r="1071" spans="1:74" s="189" customFormat="1" ht="25.5" x14ac:dyDescent="0.2">
      <c r="A1071" s="205" t="s">
        <v>1611</v>
      </c>
      <c r="B1071" s="206" t="s">
        <v>1612</v>
      </c>
      <c r="C1071" s="118"/>
      <c r="D1071" s="46">
        <v>44416863.5</v>
      </c>
      <c r="E1071" s="118"/>
      <c r="F1071" s="118"/>
      <c r="G1071" s="118"/>
      <c r="H1071" s="118"/>
      <c r="I1071" s="118"/>
      <c r="J1071" s="118"/>
      <c r="K1071" s="118"/>
      <c r="L1071" s="118"/>
      <c r="M1071" s="118"/>
      <c r="N1071" s="118"/>
      <c r="O1071" s="131">
        <f t="shared" si="379"/>
        <v>44416863.5</v>
      </c>
      <c r="P1071" s="188"/>
      <c r="Q1071" s="188"/>
      <c r="R1071" s="188"/>
      <c r="S1071" s="188"/>
      <c r="T1071" s="188"/>
      <c r="U1071" s="188"/>
      <c r="V1071" s="188"/>
      <c r="W1071" s="188"/>
      <c r="X1071" s="188"/>
      <c r="Y1071" s="188"/>
      <c r="Z1071" s="188"/>
      <c r="AA1071" s="188"/>
      <c r="AB1071" s="188"/>
      <c r="AC1071" s="188"/>
      <c r="AD1071" s="188"/>
      <c r="AE1071" s="188"/>
      <c r="AF1071" s="188"/>
      <c r="AG1071" s="188"/>
      <c r="AH1071" s="188"/>
      <c r="AI1071" s="188"/>
      <c r="AJ1071" s="188"/>
      <c r="AK1071" s="188"/>
      <c r="AL1071" s="188"/>
      <c r="AM1071" s="188"/>
      <c r="AN1071" s="188"/>
      <c r="AO1071" s="188"/>
      <c r="AP1071" s="188"/>
      <c r="AQ1071" s="188"/>
      <c r="AR1071" s="188"/>
      <c r="AS1071" s="188"/>
      <c r="AT1071" s="188"/>
      <c r="AU1071" s="188"/>
      <c r="AV1071" s="188"/>
      <c r="AW1071" s="188"/>
      <c r="AX1071" s="188"/>
      <c r="AY1071" s="188"/>
      <c r="AZ1071" s="188"/>
      <c r="BA1071" s="188"/>
      <c r="BB1071" s="188"/>
      <c r="BC1071" s="188"/>
      <c r="BD1071" s="188"/>
      <c r="BE1071" s="188"/>
      <c r="BF1071" s="188"/>
      <c r="BG1071" s="188"/>
      <c r="BH1071" s="188"/>
      <c r="BI1071" s="188"/>
      <c r="BJ1071" s="188"/>
      <c r="BK1071" s="188"/>
      <c r="BL1071" s="188"/>
      <c r="BM1071" s="188"/>
      <c r="BN1071" s="188"/>
      <c r="BO1071" s="188"/>
      <c r="BP1071" s="188"/>
      <c r="BQ1071" s="188"/>
      <c r="BR1071" s="188"/>
      <c r="BS1071" s="188"/>
      <c r="BT1071" s="188"/>
      <c r="BU1071" s="188"/>
      <c r="BV1071" s="188"/>
    </row>
    <row r="1072" spans="1:74" s="189" customFormat="1" ht="25.5" x14ac:dyDescent="0.2">
      <c r="A1072" s="205" t="s">
        <v>2618</v>
      </c>
      <c r="B1072" s="206" t="s">
        <v>2619</v>
      </c>
      <c r="C1072" s="118"/>
      <c r="D1072" s="46"/>
      <c r="E1072" s="118"/>
      <c r="F1072" s="118"/>
      <c r="G1072" s="118"/>
      <c r="H1072" s="118"/>
      <c r="I1072" s="118"/>
      <c r="J1072" s="118"/>
      <c r="K1072" s="118"/>
      <c r="L1072" s="118"/>
      <c r="M1072" s="118"/>
      <c r="N1072" s="118"/>
      <c r="O1072" s="131">
        <f t="shared" si="379"/>
        <v>0</v>
      </c>
      <c r="P1072" s="188"/>
      <c r="Q1072" s="188"/>
      <c r="R1072" s="188"/>
      <c r="S1072" s="188"/>
      <c r="T1072" s="188"/>
      <c r="U1072" s="188"/>
      <c r="V1072" s="188"/>
      <c r="W1072" s="188"/>
      <c r="X1072" s="188"/>
      <c r="Y1072" s="188"/>
      <c r="Z1072" s="188"/>
      <c r="AA1072" s="188"/>
      <c r="AB1072" s="188"/>
      <c r="AC1072" s="188"/>
      <c r="AD1072" s="188"/>
      <c r="AE1072" s="188"/>
      <c r="AF1072" s="188"/>
      <c r="AG1072" s="188"/>
      <c r="AH1072" s="188"/>
      <c r="AI1072" s="188"/>
      <c r="AJ1072" s="188"/>
      <c r="AK1072" s="188"/>
      <c r="AL1072" s="188"/>
      <c r="AM1072" s="188"/>
      <c r="AN1072" s="188"/>
      <c r="AO1072" s="188"/>
      <c r="AP1072" s="188"/>
      <c r="AQ1072" s="188"/>
      <c r="AR1072" s="188"/>
      <c r="AS1072" s="188"/>
      <c r="AT1072" s="188"/>
      <c r="AU1072" s="188"/>
      <c r="AV1072" s="188"/>
      <c r="AW1072" s="188"/>
      <c r="AX1072" s="188"/>
      <c r="AY1072" s="188"/>
      <c r="AZ1072" s="188"/>
      <c r="BA1072" s="188"/>
      <c r="BB1072" s="188"/>
      <c r="BC1072" s="188"/>
      <c r="BD1072" s="188"/>
      <c r="BE1072" s="188"/>
      <c r="BF1072" s="188"/>
      <c r="BG1072" s="188"/>
      <c r="BH1072" s="188"/>
      <c r="BI1072" s="188"/>
      <c r="BJ1072" s="188"/>
      <c r="BK1072" s="188"/>
      <c r="BL1072" s="188"/>
      <c r="BM1072" s="188"/>
      <c r="BN1072" s="188"/>
      <c r="BO1072" s="188"/>
      <c r="BP1072" s="188"/>
      <c r="BQ1072" s="188"/>
      <c r="BR1072" s="188"/>
      <c r="BS1072" s="188"/>
      <c r="BT1072" s="188"/>
      <c r="BU1072" s="188"/>
      <c r="BV1072" s="188"/>
    </row>
    <row r="1073" spans="1:74" s="126" customFormat="1" ht="25.5" x14ac:dyDescent="0.2">
      <c r="A1073" s="207" t="s">
        <v>2349</v>
      </c>
      <c r="B1073" s="202" t="s">
        <v>2350</v>
      </c>
      <c r="C1073" s="117">
        <f>+C1074</f>
        <v>0</v>
      </c>
      <c r="D1073" s="117">
        <f t="shared" ref="D1073:N1073" si="380">+D1074</f>
        <v>0</v>
      </c>
      <c r="E1073" s="117">
        <f t="shared" si="380"/>
        <v>0</v>
      </c>
      <c r="F1073" s="117">
        <f t="shared" si="380"/>
        <v>0</v>
      </c>
      <c r="G1073" s="117">
        <f t="shared" si="380"/>
        <v>0</v>
      </c>
      <c r="H1073" s="117">
        <f t="shared" si="380"/>
        <v>0</v>
      </c>
      <c r="I1073" s="117">
        <f t="shared" si="380"/>
        <v>130153687.18000001</v>
      </c>
      <c r="J1073" s="117">
        <f t="shared" si="380"/>
        <v>0</v>
      </c>
      <c r="K1073" s="117">
        <f t="shared" si="380"/>
        <v>0</v>
      </c>
      <c r="L1073" s="117">
        <f t="shared" si="380"/>
        <v>0</v>
      </c>
      <c r="M1073" s="117">
        <f t="shared" si="380"/>
        <v>0</v>
      </c>
      <c r="N1073" s="117">
        <f t="shared" si="380"/>
        <v>0</v>
      </c>
      <c r="O1073" s="131">
        <f t="shared" si="379"/>
        <v>130153687.18000001</v>
      </c>
      <c r="P1073" s="125"/>
      <c r="Q1073" s="125"/>
      <c r="R1073" s="125"/>
      <c r="S1073" s="125"/>
      <c r="T1073" s="125"/>
      <c r="U1073" s="125"/>
      <c r="V1073" s="125"/>
      <c r="W1073" s="125"/>
      <c r="X1073" s="125"/>
      <c r="Y1073" s="125"/>
      <c r="Z1073" s="125"/>
      <c r="AA1073" s="125"/>
      <c r="AB1073" s="125"/>
      <c r="AC1073" s="125"/>
      <c r="AD1073" s="125"/>
      <c r="AE1073" s="125"/>
      <c r="AF1073" s="125"/>
      <c r="AG1073" s="125"/>
      <c r="AH1073" s="125"/>
      <c r="AI1073" s="125"/>
      <c r="AJ1073" s="125"/>
      <c r="AK1073" s="125"/>
      <c r="AL1073" s="125"/>
      <c r="AM1073" s="125"/>
      <c r="AN1073" s="125"/>
      <c r="AO1073" s="125"/>
      <c r="AP1073" s="125"/>
      <c r="AQ1073" s="125"/>
      <c r="AR1073" s="125"/>
      <c r="AS1073" s="125"/>
      <c r="AT1073" s="125"/>
      <c r="AU1073" s="125"/>
      <c r="AV1073" s="125"/>
      <c r="AW1073" s="125"/>
      <c r="AX1073" s="125"/>
      <c r="AY1073" s="125"/>
      <c r="AZ1073" s="125"/>
      <c r="BA1073" s="125"/>
      <c r="BB1073" s="125"/>
      <c r="BC1073" s="125"/>
      <c r="BD1073" s="125"/>
      <c r="BE1073" s="125"/>
      <c r="BF1073" s="125"/>
      <c r="BG1073" s="125"/>
      <c r="BH1073" s="125"/>
      <c r="BI1073" s="125"/>
      <c r="BJ1073" s="125"/>
      <c r="BK1073" s="125"/>
      <c r="BL1073" s="125"/>
      <c r="BM1073" s="125"/>
      <c r="BN1073" s="125"/>
      <c r="BO1073" s="125"/>
      <c r="BP1073" s="125"/>
      <c r="BQ1073" s="125"/>
      <c r="BR1073" s="125"/>
      <c r="BS1073" s="125"/>
      <c r="BT1073" s="125"/>
      <c r="BU1073" s="125"/>
      <c r="BV1073" s="125"/>
    </row>
    <row r="1074" spans="1:74" s="189" customFormat="1" ht="25.5" x14ac:dyDescent="0.2">
      <c r="A1074" s="205" t="s">
        <v>2351</v>
      </c>
      <c r="B1074" s="206" t="s">
        <v>2352</v>
      </c>
      <c r="C1074" s="118"/>
      <c r="D1074" s="118"/>
      <c r="E1074" s="118"/>
      <c r="F1074" s="118"/>
      <c r="G1074" s="118"/>
      <c r="H1074" s="118"/>
      <c r="I1074" s="118">
        <v>130153687.18000001</v>
      </c>
      <c r="J1074" s="118"/>
      <c r="K1074" s="118"/>
      <c r="L1074" s="118"/>
      <c r="M1074" s="118"/>
      <c r="N1074" s="118"/>
      <c r="O1074" s="131">
        <f t="shared" si="379"/>
        <v>130153687.18000001</v>
      </c>
      <c r="P1074" s="188"/>
      <c r="Q1074" s="188"/>
      <c r="R1074" s="188"/>
      <c r="S1074" s="188"/>
      <c r="T1074" s="188"/>
      <c r="U1074" s="188"/>
      <c r="V1074" s="188"/>
      <c r="W1074" s="188"/>
      <c r="X1074" s="188"/>
      <c r="Y1074" s="188"/>
      <c r="Z1074" s="188"/>
      <c r="AA1074" s="188"/>
      <c r="AB1074" s="188"/>
      <c r="AC1074" s="188"/>
      <c r="AD1074" s="188"/>
      <c r="AE1074" s="188"/>
      <c r="AF1074" s="188"/>
      <c r="AG1074" s="188"/>
      <c r="AH1074" s="188"/>
      <c r="AI1074" s="188"/>
      <c r="AJ1074" s="188"/>
      <c r="AK1074" s="188"/>
      <c r="AL1074" s="188"/>
      <c r="AM1074" s="188"/>
      <c r="AN1074" s="188"/>
      <c r="AO1074" s="188"/>
      <c r="AP1074" s="188"/>
      <c r="AQ1074" s="188"/>
      <c r="AR1074" s="188"/>
      <c r="AS1074" s="188"/>
      <c r="AT1074" s="188"/>
      <c r="AU1074" s="188"/>
      <c r="AV1074" s="188"/>
      <c r="AW1074" s="188"/>
      <c r="AX1074" s="188"/>
      <c r="AY1074" s="188"/>
      <c r="AZ1074" s="188"/>
      <c r="BA1074" s="188"/>
      <c r="BB1074" s="188"/>
      <c r="BC1074" s="188"/>
      <c r="BD1074" s="188"/>
      <c r="BE1074" s="188"/>
      <c r="BF1074" s="188"/>
      <c r="BG1074" s="188"/>
      <c r="BH1074" s="188"/>
      <c r="BI1074" s="188"/>
      <c r="BJ1074" s="188"/>
      <c r="BK1074" s="188"/>
      <c r="BL1074" s="188"/>
      <c r="BM1074" s="188"/>
      <c r="BN1074" s="188"/>
      <c r="BO1074" s="188"/>
      <c r="BP1074" s="188"/>
      <c r="BQ1074" s="188"/>
      <c r="BR1074" s="188"/>
      <c r="BS1074" s="188"/>
      <c r="BT1074" s="188"/>
      <c r="BU1074" s="188"/>
      <c r="BV1074" s="188"/>
    </row>
    <row r="1075" spans="1:74" s="126" customFormat="1" ht="25.5" x14ac:dyDescent="0.2">
      <c r="A1075" s="207" t="s">
        <v>2483</v>
      </c>
      <c r="B1075" s="202" t="s">
        <v>2484</v>
      </c>
      <c r="C1075" s="117">
        <f>+C1076</f>
        <v>0</v>
      </c>
      <c r="D1075" s="117">
        <f t="shared" ref="D1075:N1075" si="381">+D1076</f>
        <v>0</v>
      </c>
      <c r="E1075" s="117">
        <f t="shared" si="381"/>
        <v>0</v>
      </c>
      <c r="F1075" s="117">
        <f t="shared" si="381"/>
        <v>0</v>
      </c>
      <c r="G1075" s="117">
        <f t="shared" si="381"/>
        <v>0</v>
      </c>
      <c r="H1075" s="117">
        <f t="shared" si="381"/>
        <v>0</v>
      </c>
      <c r="I1075" s="117">
        <f t="shared" si="381"/>
        <v>0</v>
      </c>
      <c r="J1075" s="117">
        <f t="shared" si="381"/>
        <v>0</v>
      </c>
      <c r="K1075" s="117">
        <f t="shared" si="381"/>
        <v>0</v>
      </c>
      <c r="L1075" s="117">
        <f t="shared" si="381"/>
        <v>0</v>
      </c>
      <c r="M1075" s="117">
        <f t="shared" si="381"/>
        <v>0</v>
      </c>
      <c r="N1075" s="117">
        <f t="shared" si="381"/>
        <v>0</v>
      </c>
      <c r="O1075" s="131">
        <f t="shared" si="379"/>
        <v>0</v>
      </c>
      <c r="P1075" s="125"/>
      <c r="Q1075" s="125"/>
      <c r="R1075" s="125"/>
      <c r="S1075" s="125"/>
      <c r="T1075" s="125"/>
      <c r="U1075" s="125"/>
      <c r="V1075" s="125"/>
      <c r="W1075" s="125"/>
      <c r="X1075" s="125"/>
      <c r="Y1075" s="125"/>
      <c r="Z1075" s="125"/>
      <c r="AA1075" s="125"/>
      <c r="AB1075" s="125"/>
      <c r="AC1075" s="125"/>
      <c r="AD1075" s="125"/>
      <c r="AE1075" s="125"/>
      <c r="AF1075" s="125"/>
      <c r="AG1075" s="125"/>
      <c r="AH1075" s="125"/>
      <c r="AI1075" s="125"/>
      <c r="AJ1075" s="125"/>
      <c r="AK1075" s="125"/>
      <c r="AL1075" s="125"/>
      <c r="AM1075" s="125"/>
      <c r="AN1075" s="125"/>
      <c r="AO1075" s="125"/>
      <c r="AP1075" s="125"/>
      <c r="AQ1075" s="125"/>
      <c r="AR1075" s="125"/>
      <c r="AS1075" s="125"/>
      <c r="AT1075" s="125"/>
      <c r="AU1075" s="125"/>
      <c r="AV1075" s="125"/>
      <c r="AW1075" s="125"/>
      <c r="AX1075" s="125"/>
      <c r="AY1075" s="125"/>
      <c r="AZ1075" s="125"/>
      <c r="BA1075" s="125"/>
      <c r="BB1075" s="125"/>
      <c r="BC1075" s="125"/>
      <c r="BD1075" s="125"/>
      <c r="BE1075" s="125"/>
      <c r="BF1075" s="125"/>
      <c r="BG1075" s="125"/>
      <c r="BH1075" s="125"/>
      <c r="BI1075" s="125"/>
      <c r="BJ1075" s="125"/>
      <c r="BK1075" s="125"/>
      <c r="BL1075" s="125"/>
      <c r="BM1075" s="125"/>
      <c r="BN1075" s="125"/>
      <c r="BO1075" s="125"/>
      <c r="BP1075" s="125"/>
      <c r="BQ1075" s="125"/>
      <c r="BR1075" s="125"/>
      <c r="BS1075" s="125"/>
      <c r="BT1075" s="125"/>
      <c r="BU1075" s="125"/>
      <c r="BV1075" s="125"/>
    </row>
    <row r="1076" spans="1:74" s="189" customFormat="1" ht="25.5" x14ac:dyDescent="0.2">
      <c r="A1076" s="205" t="s">
        <v>2485</v>
      </c>
      <c r="B1076" s="206" t="s">
        <v>2484</v>
      </c>
      <c r="C1076" s="118"/>
      <c r="D1076" s="118"/>
      <c r="E1076" s="118"/>
      <c r="F1076" s="118"/>
      <c r="G1076" s="118"/>
      <c r="H1076" s="118"/>
      <c r="I1076" s="118"/>
      <c r="J1076" s="118"/>
      <c r="K1076" s="118"/>
      <c r="L1076" s="118"/>
      <c r="M1076" s="118"/>
      <c r="N1076" s="118"/>
      <c r="O1076" s="131">
        <f t="shared" si="379"/>
        <v>0</v>
      </c>
      <c r="P1076" s="188"/>
      <c r="Q1076" s="188"/>
      <c r="R1076" s="188"/>
      <c r="S1076" s="188"/>
      <c r="T1076" s="188"/>
      <c r="U1076" s="188"/>
      <c r="V1076" s="188"/>
      <c r="W1076" s="188"/>
      <c r="X1076" s="188"/>
      <c r="Y1076" s="188"/>
      <c r="Z1076" s="188"/>
      <c r="AA1076" s="188"/>
      <c r="AB1076" s="188"/>
      <c r="AC1076" s="188"/>
      <c r="AD1076" s="188"/>
      <c r="AE1076" s="188"/>
      <c r="AF1076" s="188"/>
      <c r="AG1076" s="188"/>
      <c r="AH1076" s="188"/>
      <c r="AI1076" s="188"/>
      <c r="AJ1076" s="188"/>
      <c r="AK1076" s="188"/>
      <c r="AL1076" s="188"/>
      <c r="AM1076" s="188"/>
      <c r="AN1076" s="188"/>
      <c r="AO1076" s="188"/>
      <c r="AP1076" s="188"/>
      <c r="AQ1076" s="188"/>
      <c r="AR1076" s="188"/>
      <c r="AS1076" s="188"/>
      <c r="AT1076" s="188"/>
      <c r="AU1076" s="188"/>
      <c r="AV1076" s="188"/>
      <c r="AW1076" s="188"/>
      <c r="AX1076" s="188"/>
      <c r="AY1076" s="188"/>
      <c r="AZ1076" s="188"/>
      <c r="BA1076" s="188"/>
      <c r="BB1076" s="188"/>
      <c r="BC1076" s="188"/>
      <c r="BD1076" s="188"/>
      <c r="BE1076" s="188"/>
      <c r="BF1076" s="188"/>
      <c r="BG1076" s="188"/>
      <c r="BH1076" s="188"/>
      <c r="BI1076" s="188"/>
      <c r="BJ1076" s="188"/>
      <c r="BK1076" s="188"/>
      <c r="BL1076" s="188"/>
      <c r="BM1076" s="188"/>
      <c r="BN1076" s="188"/>
      <c r="BO1076" s="188"/>
      <c r="BP1076" s="188"/>
      <c r="BQ1076" s="188"/>
      <c r="BR1076" s="188"/>
      <c r="BS1076" s="188"/>
      <c r="BT1076" s="188"/>
      <c r="BU1076" s="188"/>
      <c r="BV1076" s="188"/>
    </row>
    <row r="1077" spans="1:74" s="126" customFormat="1" ht="25.5" x14ac:dyDescent="0.2">
      <c r="A1077" s="207" t="s">
        <v>2486</v>
      </c>
      <c r="B1077" s="202" t="s">
        <v>2487</v>
      </c>
      <c r="C1077" s="117">
        <f>+C1078</f>
        <v>0</v>
      </c>
      <c r="D1077" s="117">
        <f t="shared" ref="D1077:N1077" si="382">+D1078</f>
        <v>0</v>
      </c>
      <c r="E1077" s="117">
        <f t="shared" si="382"/>
        <v>0</v>
      </c>
      <c r="F1077" s="117">
        <f t="shared" si="382"/>
        <v>0</v>
      </c>
      <c r="G1077" s="117">
        <f t="shared" si="382"/>
        <v>0</v>
      </c>
      <c r="H1077" s="117">
        <f t="shared" si="382"/>
        <v>0</v>
      </c>
      <c r="I1077" s="117">
        <f t="shared" si="382"/>
        <v>0</v>
      </c>
      <c r="J1077" s="117">
        <f t="shared" si="382"/>
        <v>0</v>
      </c>
      <c r="K1077" s="117">
        <f t="shared" si="382"/>
        <v>0</v>
      </c>
      <c r="L1077" s="117">
        <f t="shared" si="382"/>
        <v>0</v>
      </c>
      <c r="M1077" s="117">
        <f t="shared" si="382"/>
        <v>0</v>
      </c>
      <c r="N1077" s="117">
        <f t="shared" si="382"/>
        <v>0</v>
      </c>
      <c r="O1077" s="131">
        <f t="shared" si="379"/>
        <v>0</v>
      </c>
      <c r="P1077" s="125"/>
      <c r="Q1077" s="125"/>
      <c r="R1077" s="125"/>
      <c r="S1077" s="125"/>
      <c r="T1077" s="125"/>
      <c r="U1077" s="125"/>
      <c r="V1077" s="125"/>
      <c r="W1077" s="125"/>
      <c r="X1077" s="125"/>
      <c r="Y1077" s="125"/>
      <c r="Z1077" s="125"/>
      <c r="AA1077" s="125"/>
      <c r="AB1077" s="125"/>
      <c r="AC1077" s="125"/>
      <c r="AD1077" s="125"/>
      <c r="AE1077" s="125"/>
      <c r="AF1077" s="125"/>
      <c r="AG1077" s="125"/>
      <c r="AH1077" s="125"/>
      <c r="AI1077" s="125"/>
      <c r="AJ1077" s="125"/>
      <c r="AK1077" s="125"/>
      <c r="AL1077" s="125"/>
      <c r="AM1077" s="125"/>
      <c r="AN1077" s="125"/>
      <c r="AO1077" s="125"/>
      <c r="AP1077" s="125"/>
      <c r="AQ1077" s="125"/>
      <c r="AR1077" s="125"/>
      <c r="AS1077" s="125"/>
      <c r="AT1077" s="125"/>
      <c r="AU1077" s="125"/>
      <c r="AV1077" s="125"/>
      <c r="AW1077" s="125"/>
      <c r="AX1077" s="125"/>
      <c r="AY1077" s="125"/>
      <c r="AZ1077" s="125"/>
      <c r="BA1077" s="125"/>
      <c r="BB1077" s="125"/>
      <c r="BC1077" s="125"/>
      <c r="BD1077" s="125"/>
      <c r="BE1077" s="125"/>
      <c r="BF1077" s="125"/>
      <c r="BG1077" s="125"/>
      <c r="BH1077" s="125"/>
      <c r="BI1077" s="125"/>
      <c r="BJ1077" s="125"/>
      <c r="BK1077" s="125"/>
      <c r="BL1077" s="125"/>
      <c r="BM1077" s="125"/>
      <c r="BN1077" s="125"/>
      <c r="BO1077" s="125"/>
      <c r="BP1077" s="125"/>
      <c r="BQ1077" s="125"/>
      <c r="BR1077" s="125"/>
      <c r="BS1077" s="125"/>
      <c r="BT1077" s="125"/>
      <c r="BU1077" s="125"/>
      <c r="BV1077" s="125"/>
    </row>
    <row r="1078" spans="1:74" s="189" customFormat="1" ht="25.5" x14ac:dyDescent="0.2">
      <c r="A1078" s="205" t="s">
        <v>2488</v>
      </c>
      <c r="B1078" s="206" t="s">
        <v>2487</v>
      </c>
      <c r="C1078" s="118"/>
      <c r="D1078" s="118"/>
      <c r="E1078" s="118"/>
      <c r="F1078" s="118"/>
      <c r="G1078" s="118"/>
      <c r="H1078" s="118"/>
      <c r="I1078" s="118"/>
      <c r="J1078" s="118"/>
      <c r="K1078" s="118"/>
      <c r="L1078" s="118"/>
      <c r="M1078" s="118"/>
      <c r="N1078" s="118"/>
      <c r="O1078" s="131">
        <f t="shared" si="379"/>
        <v>0</v>
      </c>
      <c r="P1078" s="188"/>
      <c r="Q1078" s="188"/>
      <c r="R1078" s="188"/>
      <c r="S1078" s="188"/>
      <c r="T1078" s="188"/>
      <c r="U1078" s="188"/>
      <c r="V1078" s="188"/>
      <c r="W1078" s="188"/>
      <c r="X1078" s="188"/>
      <c r="Y1078" s="188"/>
      <c r="Z1078" s="188"/>
      <c r="AA1078" s="188"/>
      <c r="AB1078" s="188"/>
      <c r="AC1078" s="188"/>
      <c r="AD1078" s="188"/>
      <c r="AE1078" s="188"/>
      <c r="AF1078" s="188"/>
      <c r="AG1078" s="188"/>
      <c r="AH1078" s="188"/>
      <c r="AI1078" s="188"/>
      <c r="AJ1078" s="188"/>
      <c r="AK1078" s="188"/>
      <c r="AL1078" s="188"/>
      <c r="AM1078" s="188"/>
      <c r="AN1078" s="188"/>
      <c r="AO1078" s="188"/>
      <c r="AP1078" s="188"/>
      <c r="AQ1078" s="188"/>
      <c r="AR1078" s="188"/>
      <c r="AS1078" s="188"/>
      <c r="AT1078" s="188"/>
      <c r="AU1078" s="188"/>
      <c r="AV1078" s="188"/>
      <c r="AW1078" s="188"/>
      <c r="AX1078" s="188"/>
      <c r="AY1078" s="188"/>
      <c r="AZ1078" s="188"/>
      <c r="BA1078" s="188"/>
      <c r="BB1078" s="188"/>
      <c r="BC1078" s="188"/>
      <c r="BD1078" s="188"/>
      <c r="BE1078" s="188"/>
      <c r="BF1078" s="188"/>
      <c r="BG1078" s="188"/>
      <c r="BH1078" s="188"/>
      <c r="BI1078" s="188"/>
      <c r="BJ1078" s="188"/>
      <c r="BK1078" s="188"/>
      <c r="BL1078" s="188"/>
      <c r="BM1078" s="188"/>
      <c r="BN1078" s="188"/>
      <c r="BO1078" s="188"/>
      <c r="BP1078" s="188"/>
      <c r="BQ1078" s="188"/>
      <c r="BR1078" s="188"/>
      <c r="BS1078" s="188"/>
      <c r="BT1078" s="188"/>
      <c r="BU1078" s="188"/>
      <c r="BV1078" s="188"/>
    </row>
    <row r="1079" spans="1:74" s="126" customFormat="1" ht="25.5" x14ac:dyDescent="0.2">
      <c r="A1079" s="207" t="s">
        <v>2489</v>
      </c>
      <c r="B1079" s="202" t="s">
        <v>2490</v>
      </c>
      <c r="C1079" s="117">
        <f>+C1080</f>
        <v>0</v>
      </c>
      <c r="D1079" s="117">
        <f t="shared" ref="D1079:N1079" si="383">+D1080</f>
        <v>0</v>
      </c>
      <c r="E1079" s="117">
        <f t="shared" si="383"/>
        <v>0</v>
      </c>
      <c r="F1079" s="117">
        <f t="shared" si="383"/>
        <v>0</v>
      </c>
      <c r="G1079" s="117">
        <f t="shared" si="383"/>
        <v>0</v>
      </c>
      <c r="H1079" s="117">
        <f t="shared" si="383"/>
        <v>0</v>
      </c>
      <c r="I1079" s="117">
        <f t="shared" si="383"/>
        <v>0</v>
      </c>
      <c r="J1079" s="117">
        <f t="shared" si="383"/>
        <v>0</v>
      </c>
      <c r="K1079" s="117">
        <f t="shared" si="383"/>
        <v>0</v>
      </c>
      <c r="L1079" s="117">
        <f t="shared" si="383"/>
        <v>0</v>
      </c>
      <c r="M1079" s="117">
        <f t="shared" si="383"/>
        <v>0</v>
      </c>
      <c r="N1079" s="117">
        <f t="shared" si="383"/>
        <v>0</v>
      </c>
      <c r="O1079" s="131">
        <f t="shared" si="379"/>
        <v>0</v>
      </c>
      <c r="P1079" s="125"/>
      <c r="Q1079" s="125"/>
      <c r="R1079" s="125"/>
      <c r="S1079" s="125"/>
      <c r="T1079" s="125"/>
      <c r="U1079" s="125"/>
      <c r="V1079" s="125"/>
      <c r="W1079" s="125"/>
      <c r="X1079" s="125"/>
      <c r="Y1079" s="125"/>
      <c r="Z1079" s="125"/>
      <c r="AA1079" s="125"/>
      <c r="AB1079" s="125"/>
      <c r="AC1079" s="125"/>
      <c r="AD1079" s="125"/>
      <c r="AE1079" s="125"/>
      <c r="AF1079" s="125"/>
      <c r="AG1079" s="125"/>
      <c r="AH1079" s="125"/>
      <c r="AI1079" s="125"/>
      <c r="AJ1079" s="125"/>
      <c r="AK1079" s="125"/>
      <c r="AL1079" s="125"/>
      <c r="AM1079" s="125"/>
      <c r="AN1079" s="125"/>
      <c r="AO1079" s="125"/>
      <c r="AP1079" s="125"/>
      <c r="AQ1079" s="125"/>
      <c r="AR1079" s="125"/>
      <c r="AS1079" s="125"/>
      <c r="AT1079" s="125"/>
      <c r="AU1079" s="125"/>
      <c r="AV1079" s="125"/>
      <c r="AW1079" s="125"/>
      <c r="AX1079" s="125"/>
      <c r="AY1079" s="125"/>
      <c r="AZ1079" s="125"/>
      <c r="BA1079" s="125"/>
      <c r="BB1079" s="125"/>
      <c r="BC1079" s="125"/>
      <c r="BD1079" s="125"/>
      <c r="BE1079" s="125"/>
      <c r="BF1079" s="125"/>
      <c r="BG1079" s="125"/>
      <c r="BH1079" s="125"/>
      <c r="BI1079" s="125"/>
      <c r="BJ1079" s="125"/>
      <c r="BK1079" s="125"/>
      <c r="BL1079" s="125"/>
      <c r="BM1079" s="125"/>
      <c r="BN1079" s="125"/>
      <c r="BO1079" s="125"/>
      <c r="BP1079" s="125"/>
      <c r="BQ1079" s="125"/>
      <c r="BR1079" s="125"/>
      <c r="BS1079" s="125"/>
      <c r="BT1079" s="125"/>
      <c r="BU1079" s="125"/>
      <c r="BV1079" s="125"/>
    </row>
    <row r="1080" spans="1:74" s="189" customFormat="1" ht="25.5" x14ac:dyDescent="0.2">
      <c r="A1080" s="205" t="s">
        <v>2491</v>
      </c>
      <c r="B1080" s="206" t="s">
        <v>2490</v>
      </c>
      <c r="C1080" s="118"/>
      <c r="D1080" s="118"/>
      <c r="E1080" s="118"/>
      <c r="F1080" s="118"/>
      <c r="G1080" s="118"/>
      <c r="H1080" s="118"/>
      <c r="I1080" s="118"/>
      <c r="J1080" s="118"/>
      <c r="K1080" s="118"/>
      <c r="L1080" s="118"/>
      <c r="M1080" s="118"/>
      <c r="N1080" s="118"/>
      <c r="O1080" s="131">
        <f t="shared" si="379"/>
        <v>0</v>
      </c>
      <c r="P1080" s="188"/>
      <c r="Q1080" s="188"/>
      <c r="R1080" s="188"/>
      <c r="S1080" s="188"/>
      <c r="T1080" s="188"/>
      <c r="U1080" s="188"/>
      <c r="V1080" s="188"/>
      <c r="W1080" s="188"/>
      <c r="X1080" s="188"/>
      <c r="Y1080" s="188"/>
      <c r="Z1080" s="188"/>
      <c r="AA1080" s="188"/>
      <c r="AB1080" s="188"/>
      <c r="AC1080" s="188"/>
      <c r="AD1080" s="188"/>
      <c r="AE1080" s="188"/>
      <c r="AF1080" s="188"/>
      <c r="AG1080" s="188"/>
      <c r="AH1080" s="188"/>
      <c r="AI1080" s="188"/>
      <c r="AJ1080" s="188"/>
      <c r="AK1080" s="188"/>
      <c r="AL1080" s="188"/>
      <c r="AM1080" s="188"/>
      <c r="AN1080" s="188"/>
      <c r="AO1080" s="188"/>
      <c r="AP1080" s="188"/>
      <c r="AQ1080" s="188"/>
      <c r="AR1080" s="188"/>
      <c r="AS1080" s="188"/>
      <c r="AT1080" s="188"/>
      <c r="AU1080" s="188"/>
      <c r="AV1080" s="188"/>
      <c r="AW1080" s="188"/>
      <c r="AX1080" s="188"/>
      <c r="AY1080" s="188"/>
      <c r="AZ1080" s="188"/>
      <c r="BA1080" s="188"/>
      <c r="BB1080" s="188"/>
      <c r="BC1080" s="188"/>
      <c r="BD1080" s="188"/>
      <c r="BE1080" s="188"/>
      <c r="BF1080" s="188"/>
      <c r="BG1080" s="188"/>
      <c r="BH1080" s="188"/>
      <c r="BI1080" s="188"/>
      <c r="BJ1080" s="188"/>
      <c r="BK1080" s="188"/>
      <c r="BL1080" s="188"/>
      <c r="BM1080" s="188"/>
      <c r="BN1080" s="188"/>
      <c r="BO1080" s="188"/>
      <c r="BP1080" s="188"/>
      <c r="BQ1080" s="188"/>
      <c r="BR1080" s="188"/>
      <c r="BS1080" s="188"/>
      <c r="BT1080" s="188"/>
      <c r="BU1080" s="188"/>
      <c r="BV1080" s="188"/>
    </row>
    <row r="1081" spans="1:74" s="126" customFormat="1" ht="25.5" x14ac:dyDescent="0.2">
      <c r="A1081" s="207" t="s">
        <v>2492</v>
      </c>
      <c r="B1081" s="202" t="s">
        <v>2493</v>
      </c>
      <c r="C1081" s="117">
        <f>+C1082</f>
        <v>0</v>
      </c>
      <c r="D1081" s="117">
        <f t="shared" ref="D1081:N1081" si="384">+D1082</f>
        <v>0</v>
      </c>
      <c r="E1081" s="117">
        <f t="shared" si="384"/>
        <v>0</v>
      </c>
      <c r="F1081" s="117">
        <f t="shared" si="384"/>
        <v>0</v>
      </c>
      <c r="G1081" s="117">
        <f t="shared" si="384"/>
        <v>0</v>
      </c>
      <c r="H1081" s="117">
        <f t="shared" si="384"/>
        <v>0</v>
      </c>
      <c r="I1081" s="117">
        <f t="shared" si="384"/>
        <v>0</v>
      </c>
      <c r="J1081" s="117">
        <f t="shared" si="384"/>
        <v>0</v>
      </c>
      <c r="K1081" s="117">
        <f t="shared" si="384"/>
        <v>0</v>
      </c>
      <c r="L1081" s="117">
        <f t="shared" si="384"/>
        <v>0</v>
      </c>
      <c r="M1081" s="117">
        <f t="shared" si="384"/>
        <v>0</v>
      </c>
      <c r="N1081" s="117">
        <f t="shared" si="384"/>
        <v>0</v>
      </c>
      <c r="O1081" s="131">
        <f t="shared" si="379"/>
        <v>0</v>
      </c>
      <c r="P1081" s="125"/>
      <c r="Q1081" s="125"/>
      <c r="R1081" s="125"/>
      <c r="S1081" s="125"/>
      <c r="T1081" s="125"/>
      <c r="U1081" s="125"/>
      <c r="V1081" s="125"/>
      <c r="W1081" s="125"/>
      <c r="X1081" s="125"/>
      <c r="Y1081" s="125"/>
      <c r="Z1081" s="125"/>
      <c r="AA1081" s="125"/>
      <c r="AB1081" s="125"/>
      <c r="AC1081" s="125"/>
      <c r="AD1081" s="125"/>
      <c r="AE1081" s="125"/>
      <c r="AF1081" s="125"/>
      <c r="AG1081" s="125"/>
      <c r="AH1081" s="125"/>
      <c r="AI1081" s="125"/>
      <c r="AJ1081" s="125"/>
      <c r="AK1081" s="125"/>
      <c r="AL1081" s="125"/>
      <c r="AM1081" s="125"/>
      <c r="AN1081" s="125"/>
      <c r="AO1081" s="125"/>
      <c r="AP1081" s="125"/>
      <c r="AQ1081" s="125"/>
      <c r="AR1081" s="125"/>
      <c r="AS1081" s="125"/>
      <c r="AT1081" s="125"/>
      <c r="AU1081" s="125"/>
      <c r="AV1081" s="125"/>
      <c r="AW1081" s="125"/>
      <c r="AX1081" s="125"/>
      <c r="AY1081" s="125"/>
      <c r="AZ1081" s="125"/>
      <c r="BA1081" s="125"/>
      <c r="BB1081" s="125"/>
      <c r="BC1081" s="125"/>
      <c r="BD1081" s="125"/>
      <c r="BE1081" s="125"/>
      <c r="BF1081" s="125"/>
      <c r="BG1081" s="125"/>
      <c r="BH1081" s="125"/>
      <c r="BI1081" s="125"/>
      <c r="BJ1081" s="125"/>
      <c r="BK1081" s="125"/>
      <c r="BL1081" s="125"/>
      <c r="BM1081" s="125"/>
      <c r="BN1081" s="125"/>
      <c r="BO1081" s="125"/>
      <c r="BP1081" s="125"/>
      <c r="BQ1081" s="125"/>
      <c r="BR1081" s="125"/>
      <c r="BS1081" s="125"/>
      <c r="BT1081" s="125"/>
      <c r="BU1081" s="125"/>
      <c r="BV1081" s="125"/>
    </row>
    <row r="1082" spans="1:74" s="189" customFormat="1" ht="25.5" x14ac:dyDescent="0.2">
      <c r="A1082" s="205" t="s">
        <v>2494</v>
      </c>
      <c r="B1082" s="206" t="s">
        <v>2493</v>
      </c>
      <c r="C1082" s="118"/>
      <c r="D1082" s="118"/>
      <c r="E1082" s="118"/>
      <c r="F1082" s="118"/>
      <c r="G1082" s="118"/>
      <c r="H1082" s="118"/>
      <c r="I1082" s="118"/>
      <c r="J1082" s="118"/>
      <c r="K1082" s="118"/>
      <c r="L1082" s="118"/>
      <c r="M1082" s="118"/>
      <c r="N1082" s="118"/>
      <c r="O1082" s="131">
        <f t="shared" si="379"/>
        <v>0</v>
      </c>
      <c r="P1082" s="188"/>
      <c r="Q1082" s="188"/>
      <c r="R1082" s="188"/>
      <c r="S1082" s="188"/>
      <c r="T1082" s="188"/>
      <c r="U1082" s="188"/>
      <c r="V1082" s="188"/>
      <c r="W1082" s="188"/>
      <c r="X1082" s="188"/>
      <c r="Y1082" s="188"/>
      <c r="Z1082" s="188"/>
      <c r="AA1082" s="188"/>
      <c r="AB1082" s="188"/>
      <c r="AC1082" s="188"/>
      <c r="AD1082" s="188"/>
      <c r="AE1082" s="188"/>
      <c r="AF1082" s="188"/>
      <c r="AG1082" s="188"/>
      <c r="AH1082" s="188"/>
      <c r="AI1082" s="188"/>
      <c r="AJ1082" s="188"/>
      <c r="AK1082" s="188"/>
      <c r="AL1082" s="188"/>
      <c r="AM1082" s="188"/>
      <c r="AN1082" s="188"/>
      <c r="AO1082" s="188"/>
      <c r="AP1082" s="188"/>
      <c r="AQ1082" s="188"/>
      <c r="AR1082" s="188"/>
      <c r="AS1082" s="188"/>
      <c r="AT1082" s="188"/>
      <c r="AU1082" s="188"/>
      <c r="AV1082" s="188"/>
      <c r="AW1082" s="188"/>
      <c r="AX1082" s="188"/>
      <c r="AY1082" s="188"/>
      <c r="AZ1082" s="188"/>
      <c r="BA1082" s="188"/>
      <c r="BB1082" s="188"/>
      <c r="BC1082" s="188"/>
      <c r="BD1082" s="188"/>
      <c r="BE1082" s="188"/>
      <c r="BF1082" s="188"/>
      <c r="BG1082" s="188"/>
      <c r="BH1082" s="188"/>
      <c r="BI1082" s="188"/>
      <c r="BJ1082" s="188"/>
      <c r="BK1082" s="188"/>
      <c r="BL1082" s="188"/>
      <c r="BM1082" s="188"/>
      <c r="BN1082" s="188"/>
      <c r="BO1082" s="188"/>
      <c r="BP1082" s="188"/>
      <c r="BQ1082" s="188"/>
      <c r="BR1082" s="188"/>
      <c r="BS1082" s="188"/>
      <c r="BT1082" s="188"/>
      <c r="BU1082" s="188"/>
      <c r="BV1082" s="188"/>
    </row>
    <row r="1083" spans="1:74" s="126" customFormat="1" ht="25.5" x14ac:dyDescent="0.2">
      <c r="A1083" s="207" t="s">
        <v>2495</v>
      </c>
      <c r="B1083" s="202" t="s">
        <v>2496</v>
      </c>
      <c r="C1083" s="117">
        <f>+C1084</f>
        <v>0</v>
      </c>
      <c r="D1083" s="117">
        <f t="shared" ref="D1083:N1083" si="385">+D1084</f>
        <v>0</v>
      </c>
      <c r="E1083" s="117">
        <f t="shared" si="385"/>
        <v>0</v>
      </c>
      <c r="F1083" s="117">
        <f t="shared" si="385"/>
        <v>0</v>
      </c>
      <c r="G1083" s="117">
        <f t="shared" si="385"/>
        <v>0</v>
      </c>
      <c r="H1083" s="117">
        <f t="shared" si="385"/>
        <v>0</v>
      </c>
      <c r="I1083" s="117">
        <f t="shared" si="385"/>
        <v>0</v>
      </c>
      <c r="J1083" s="117">
        <f t="shared" si="385"/>
        <v>0</v>
      </c>
      <c r="K1083" s="117">
        <f t="shared" si="385"/>
        <v>0</v>
      </c>
      <c r="L1083" s="117">
        <f t="shared" si="385"/>
        <v>0</v>
      </c>
      <c r="M1083" s="117">
        <f t="shared" si="385"/>
        <v>0</v>
      </c>
      <c r="N1083" s="117">
        <f t="shared" si="385"/>
        <v>0</v>
      </c>
      <c r="O1083" s="131">
        <f t="shared" si="379"/>
        <v>0</v>
      </c>
      <c r="P1083" s="125"/>
      <c r="Q1083" s="125"/>
      <c r="R1083" s="125"/>
      <c r="S1083" s="125"/>
      <c r="T1083" s="125"/>
      <c r="U1083" s="125"/>
      <c r="V1083" s="125"/>
      <c r="W1083" s="125"/>
      <c r="X1083" s="125"/>
      <c r="Y1083" s="125"/>
      <c r="Z1083" s="125"/>
      <c r="AA1083" s="125"/>
      <c r="AB1083" s="125"/>
      <c r="AC1083" s="125"/>
      <c r="AD1083" s="125"/>
      <c r="AE1083" s="125"/>
      <c r="AF1083" s="125"/>
      <c r="AG1083" s="125"/>
      <c r="AH1083" s="125"/>
      <c r="AI1083" s="125"/>
      <c r="AJ1083" s="125"/>
      <c r="AK1083" s="125"/>
      <c r="AL1083" s="125"/>
      <c r="AM1083" s="125"/>
      <c r="AN1083" s="125"/>
      <c r="AO1083" s="125"/>
      <c r="AP1083" s="125"/>
      <c r="AQ1083" s="125"/>
      <c r="AR1083" s="125"/>
      <c r="AS1083" s="125"/>
      <c r="AT1083" s="125"/>
      <c r="AU1083" s="125"/>
      <c r="AV1083" s="125"/>
      <c r="AW1083" s="125"/>
      <c r="AX1083" s="125"/>
      <c r="AY1083" s="125"/>
      <c r="AZ1083" s="125"/>
      <c r="BA1083" s="125"/>
      <c r="BB1083" s="125"/>
      <c r="BC1083" s="125"/>
      <c r="BD1083" s="125"/>
      <c r="BE1083" s="125"/>
      <c r="BF1083" s="125"/>
      <c r="BG1083" s="125"/>
      <c r="BH1083" s="125"/>
      <c r="BI1083" s="125"/>
      <c r="BJ1083" s="125"/>
      <c r="BK1083" s="125"/>
      <c r="BL1083" s="125"/>
      <c r="BM1083" s="125"/>
      <c r="BN1083" s="125"/>
      <c r="BO1083" s="125"/>
      <c r="BP1083" s="125"/>
      <c r="BQ1083" s="125"/>
      <c r="BR1083" s="125"/>
      <c r="BS1083" s="125"/>
      <c r="BT1083" s="125"/>
      <c r="BU1083" s="125"/>
      <c r="BV1083" s="125"/>
    </row>
    <row r="1084" spans="1:74" s="189" customFormat="1" ht="25.5" x14ac:dyDescent="0.2">
      <c r="A1084" s="205" t="s">
        <v>2497</v>
      </c>
      <c r="B1084" s="206" t="s">
        <v>2496</v>
      </c>
      <c r="C1084" s="118"/>
      <c r="D1084" s="118"/>
      <c r="E1084" s="118"/>
      <c r="F1084" s="118"/>
      <c r="G1084" s="118"/>
      <c r="H1084" s="118"/>
      <c r="I1084" s="118"/>
      <c r="J1084" s="118"/>
      <c r="K1084" s="118"/>
      <c r="L1084" s="118"/>
      <c r="M1084" s="118"/>
      <c r="N1084" s="118"/>
      <c r="O1084" s="131">
        <f t="shared" si="379"/>
        <v>0</v>
      </c>
      <c r="P1084" s="188"/>
      <c r="Q1084" s="188"/>
      <c r="R1084" s="188"/>
      <c r="S1084" s="188"/>
      <c r="T1084" s="188"/>
      <c r="U1084" s="188"/>
      <c r="V1084" s="188"/>
      <c r="W1084" s="188"/>
      <c r="X1084" s="188"/>
      <c r="Y1084" s="188"/>
      <c r="Z1084" s="188"/>
      <c r="AA1084" s="188"/>
      <c r="AB1084" s="188"/>
      <c r="AC1084" s="188"/>
      <c r="AD1084" s="188"/>
      <c r="AE1084" s="188"/>
      <c r="AF1084" s="188"/>
      <c r="AG1084" s="188"/>
      <c r="AH1084" s="188"/>
      <c r="AI1084" s="188"/>
      <c r="AJ1084" s="188"/>
      <c r="AK1084" s="188"/>
      <c r="AL1084" s="188"/>
      <c r="AM1084" s="188"/>
      <c r="AN1084" s="188"/>
      <c r="AO1084" s="188"/>
      <c r="AP1084" s="188"/>
      <c r="AQ1084" s="188"/>
      <c r="AR1084" s="188"/>
      <c r="AS1084" s="188"/>
      <c r="AT1084" s="188"/>
      <c r="AU1084" s="188"/>
      <c r="AV1084" s="188"/>
      <c r="AW1084" s="188"/>
      <c r="AX1084" s="188"/>
      <c r="AY1084" s="188"/>
      <c r="AZ1084" s="188"/>
      <c r="BA1084" s="188"/>
      <c r="BB1084" s="188"/>
      <c r="BC1084" s="188"/>
      <c r="BD1084" s="188"/>
      <c r="BE1084" s="188"/>
      <c r="BF1084" s="188"/>
      <c r="BG1084" s="188"/>
      <c r="BH1084" s="188"/>
      <c r="BI1084" s="188"/>
      <c r="BJ1084" s="188"/>
      <c r="BK1084" s="188"/>
      <c r="BL1084" s="188"/>
      <c r="BM1084" s="188"/>
      <c r="BN1084" s="188"/>
      <c r="BO1084" s="188"/>
      <c r="BP1084" s="188"/>
      <c r="BQ1084" s="188"/>
      <c r="BR1084" s="188"/>
      <c r="BS1084" s="188"/>
      <c r="BT1084" s="188"/>
      <c r="BU1084" s="188"/>
      <c r="BV1084" s="188"/>
    </row>
    <row r="1085" spans="1:74" s="126" customFormat="1" ht="25.5" x14ac:dyDescent="0.2">
      <c r="A1085" s="207" t="s">
        <v>2353</v>
      </c>
      <c r="B1085" s="202" t="s">
        <v>2354</v>
      </c>
      <c r="C1085" s="117">
        <f>+C1086</f>
        <v>0</v>
      </c>
      <c r="D1085" s="117">
        <f t="shared" ref="D1085:N1085" si="386">+D1086</f>
        <v>0</v>
      </c>
      <c r="E1085" s="117">
        <f t="shared" si="386"/>
        <v>0</v>
      </c>
      <c r="F1085" s="117">
        <f t="shared" si="386"/>
        <v>0</v>
      </c>
      <c r="G1085" s="117">
        <f t="shared" si="386"/>
        <v>0</v>
      </c>
      <c r="H1085" s="117">
        <f t="shared" si="386"/>
        <v>0</v>
      </c>
      <c r="I1085" s="117">
        <f t="shared" si="386"/>
        <v>2595349</v>
      </c>
      <c r="J1085" s="117">
        <f t="shared" si="386"/>
        <v>0</v>
      </c>
      <c r="K1085" s="117">
        <f t="shared" si="386"/>
        <v>0</v>
      </c>
      <c r="L1085" s="117">
        <f t="shared" si="386"/>
        <v>0</v>
      </c>
      <c r="M1085" s="117">
        <f t="shared" si="386"/>
        <v>0</v>
      </c>
      <c r="N1085" s="117">
        <f t="shared" si="386"/>
        <v>0</v>
      </c>
      <c r="O1085" s="131">
        <f t="shared" si="379"/>
        <v>2595349</v>
      </c>
      <c r="P1085" s="125"/>
      <c r="Q1085" s="125"/>
      <c r="R1085" s="125"/>
      <c r="S1085" s="125"/>
      <c r="T1085" s="125"/>
      <c r="U1085" s="125"/>
      <c r="V1085" s="125"/>
      <c r="W1085" s="125"/>
      <c r="X1085" s="125"/>
      <c r="Y1085" s="125"/>
      <c r="Z1085" s="125"/>
      <c r="AA1085" s="125"/>
      <c r="AB1085" s="125"/>
      <c r="AC1085" s="125"/>
      <c r="AD1085" s="125"/>
      <c r="AE1085" s="125"/>
      <c r="AF1085" s="125"/>
      <c r="AG1085" s="125"/>
      <c r="AH1085" s="125"/>
      <c r="AI1085" s="125"/>
      <c r="AJ1085" s="125"/>
      <c r="AK1085" s="125"/>
      <c r="AL1085" s="125"/>
      <c r="AM1085" s="125"/>
      <c r="AN1085" s="125"/>
      <c r="AO1085" s="125"/>
      <c r="AP1085" s="125"/>
      <c r="AQ1085" s="125"/>
      <c r="AR1085" s="125"/>
      <c r="AS1085" s="125"/>
      <c r="AT1085" s="125"/>
      <c r="AU1085" s="125"/>
      <c r="AV1085" s="125"/>
      <c r="AW1085" s="125"/>
      <c r="AX1085" s="125"/>
      <c r="AY1085" s="125"/>
      <c r="AZ1085" s="125"/>
      <c r="BA1085" s="125"/>
      <c r="BB1085" s="125"/>
      <c r="BC1085" s="125"/>
      <c r="BD1085" s="125"/>
      <c r="BE1085" s="125"/>
      <c r="BF1085" s="125"/>
      <c r="BG1085" s="125"/>
      <c r="BH1085" s="125"/>
      <c r="BI1085" s="125"/>
      <c r="BJ1085" s="125"/>
      <c r="BK1085" s="125"/>
      <c r="BL1085" s="125"/>
      <c r="BM1085" s="125"/>
      <c r="BN1085" s="125"/>
      <c r="BO1085" s="125"/>
      <c r="BP1085" s="125"/>
      <c r="BQ1085" s="125"/>
      <c r="BR1085" s="125"/>
      <c r="BS1085" s="125"/>
      <c r="BT1085" s="125"/>
      <c r="BU1085" s="125"/>
      <c r="BV1085" s="125"/>
    </row>
    <row r="1086" spans="1:74" s="189" customFormat="1" ht="25.5" x14ac:dyDescent="0.2">
      <c r="A1086" s="205" t="s">
        <v>2355</v>
      </c>
      <c r="B1086" s="206" t="s">
        <v>2354</v>
      </c>
      <c r="C1086" s="118"/>
      <c r="D1086" s="118"/>
      <c r="E1086" s="118"/>
      <c r="F1086" s="118"/>
      <c r="G1086" s="118"/>
      <c r="H1086" s="118"/>
      <c r="I1086" s="118">
        <v>2595349</v>
      </c>
      <c r="J1086" s="118"/>
      <c r="K1086" s="118"/>
      <c r="L1086" s="118"/>
      <c r="M1086" s="118"/>
      <c r="N1086" s="118"/>
      <c r="O1086" s="131">
        <f t="shared" si="379"/>
        <v>2595349</v>
      </c>
      <c r="P1086" s="188"/>
      <c r="Q1086" s="188"/>
      <c r="R1086" s="188"/>
      <c r="S1086" s="188"/>
      <c r="T1086" s="188"/>
      <c r="U1086" s="188"/>
      <c r="V1086" s="188"/>
      <c r="W1086" s="188"/>
      <c r="X1086" s="188"/>
      <c r="Y1086" s="188"/>
      <c r="Z1086" s="188"/>
      <c r="AA1086" s="188"/>
      <c r="AB1086" s="188"/>
      <c r="AC1086" s="188"/>
      <c r="AD1086" s="188"/>
      <c r="AE1086" s="188"/>
      <c r="AF1086" s="188"/>
      <c r="AG1086" s="188"/>
      <c r="AH1086" s="188"/>
      <c r="AI1086" s="188"/>
      <c r="AJ1086" s="188"/>
      <c r="AK1086" s="188"/>
      <c r="AL1086" s="188"/>
      <c r="AM1086" s="188"/>
      <c r="AN1086" s="188"/>
      <c r="AO1086" s="188"/>
      <c r="AP1086" s="188"/>
      <c r="AQ1086" s="188"/>
      <c r="AR1086" s="188"/>
      <c r="AS1086" s="188"/>
      <c r="AT1086" s="188"/>
      <c r="AU1086" s="188"/>
      <c r="AV1086" s="188"/>
      <c r="AW1086" s="188"/>
      <c r="AX1086" s="188"/>
      <c r="AY1086" s="188"/>
      <c r="AZ1086" s="188"/>
      <c r="BA1086" s="188"/>
      <c r="BB1086" s="188"/>
      <c r="BC1086" s="188"/>
      <c r="BD1086" s="188"/>
      <c r="BE1086" s="188"/>
      <c r="BF1086" s="188"/>
      <c r="BG1086" s="188"/>
      <c r="BH1086" s="188"/>
      <c r="BI1086" s="188"/>
      <c r="BJ1086" s="188"/>
      <c r="BK1086" s="188"/>
      <c r="BL1086" s="188"/>
      <c r="BM1086" s="188"/>
      <c r="BN1086" s="188"/>
      <c r="BO1086" s="188"/>
      <c r="BP1086" s="188"/>
      <c r="BQ1086" s="188"/>
      <c r="BR1086" s="188"/>
      <c r="BS1086" s="188"/>
      <c r="BT1086" s="188"/>
      <c r="BU1086" s="188"/>
      <c r="BV1086" s="188"/>
    </row>
    <row r="1087" spans="1:74" s="126" customFormat="1" ht="25.5" x14ac:dyDescent="0.2">
      <c r="A1087" s="207" t="s">
        <v>2356</v>
      </c>
      <c r="B1087" s="202" t="s">
        <v>2357</v>
      </c>
      <c r="C1087" s="117">
        <f>+C1088</f>
        <v>0</v>
      </c>
      <c r="D1087" s="117">
        <f t="shared" ref="D1087:N1087" si="387">+D1088</f>
        <v>0</v>
      </c>
      <c r="E1087" s="117">
        <f t="shared" si="387"/>
        <v>0</v>
      </c>
      <c r="F1087" s="117">
        <f t="shared" si="387"/>
        <v>0</v>
      </c>
      <c r="G1087" s="117">
        <f t="shared" si="387"/>
        <v>0</v>
      </c>
      <c r="H1087" s="117">
        <f t="shared" si="387"/>
        <v>0</v>
      </c>
      <c r="I1087" s="117">
        <f t="shared" si="387"/>
        <v>23827486</v>
      </c>
      <c r="J1087" s="117">
        <f t="shared" si="387"/>
        <v>0</v>
      </c>
      <c r="K1087" s="117">
        <f t="shared" si="387"/>
        <v>0</v>
      </c>
      <c r="L1087" s="117">
        <f t="shared" si="387"/>
        <v>0</v>
      </c>
      <c r="M1087" s="117">
        <f t="shared" si="387"/>
        <v>0</v>
      </c>
      <c r="N1087" s="117">
        <f t="shared" si="387"/>
        <v>0</v>
      </c>
      <c r="O1087" s="131">
        <f t="shared" si="379"/>
        <v>23827486</v>
      </c>
      <c r="P1087" s="125"/>
      <c r="Q1087" s="125"/>
      <c r="R1087" s="125"/>
      <c r="S1087" s="125"/>
      <c r="T1087" s="125"/>
      <c r="U1087" s="125"/>
      <c r="V1087" s="125"/>
      <c r="W1087" s="125"/>
      <c r="X1087" s="125"/>
      <c r="Y1087" s="125"/>
      <c r="Z1087" s="125"/>
      <c r="AA1087" s="125"/>
      <c r="AB1087" s="125"/>
      <c r="AC1087" s="125"/>
      <c r="AD1087" s="125"/>
      <c r="AE1087" s="125"/>
      <c r="AF1087" s="125"/>
      <c r="AG1087" s="125"/>
      <c r="AH1087" s="125"/>
      <c r="AI1087" s="125"/>
      <c r="AJ1087" s="125"/>
      <c r="AK1087" s="125"/>
      <c r="AL1087" s="125"/>
      <c r="AM1087" s="125"/>
      <c r="AN1087" s="125"/>
      <c r="AO1087" s="125"/>
      <c r="AP1087" s="125"/>
      <c r="AQ1087" s="125"/>
      <c r="AR1087" s="125"/>
      <c r="AS1087" s="125"/>
      <c r="AT1087" s="125"/>
      <c r="AU1087" s="125"/>
      <c r="AV1087" s="125"/>
      <c r="AW1087" s="125"/>
      <c r="AX1087" s="125"/>
      <c r="AY1087" s="125"/>
      <c r="AZ1087" s="125"/>
      <c r="BA1087" s="125"/>
      <c r="BB1087" s="125"/>
      <c r="BC1087" s="125"/>
      <c r="BD1087" s="125"/>
      <c r="BE1087" s="125"/>
      <c r="BF1087" s="125"/>
      <c r="BG1087" s="125"/>
      <c r="BH1087" s="125"/>
      <c r="BI1087" s="125"/>
      <c r="BJ1087" s="125"/>
      <c r="BK1087" s="125"/>
      <c r="BL1087" s="125"/>
      <c r="BM1087" s="125"/>
      <c r="BN1087" s="125"/>
      <c r="BO1087" s="125"/>
      <c r="BP1087" s="125"/>
      <c r="BQ1087" s="125"/>
      <c r="BR1087" s="125"/>
      <c r="BS1087" s="125"/>
      <c r="BT1087" s="125"/>
      <c r="BU1087" s="125"/>
      <c r="BV1087" s="125"/>
    </row>
    <row r="1088" spans="1:74" s="189" customFormat="1" ht="25.5" x14ac:dyDescent="0.2">
      <c r="A1088" s="205" t="s">
        <v>2358</v>
      </c>
      <c r="B1088" s="206" t="s">
        <v>2359</v>
      </c>
      <c r="C1088" s="118"/>
      <c r="D1088" s="118"/>
      <c r="E1088" s="118"/>
      <c r="F1088" s="118"/>
      <c r="G1088" s="118"/>
      <c r="H1088" s="118"/>
      <c r="I1088" s="118">
        <v>23827486</v>
      </c>
      <c r="J1088" s="118"/>
      <c r="K1088" s="118"/>
      <c r="L1088" s="118"/>
      <c r="M1088" s="118"/>
      <c r="N1088" s="118"/>
      <c r="O1088" s="131">
        <f t="shared" si="379"/>
        <v>23827486</v>
      </c>
      <c r="P1088" s="188"/>
      <c r="Q1088" s="188"/>
      <c r="R1088" s="188"/>
      <c r="S1088" s="188"/>
      <c r="T1088" s="188"/>
      <c r="U1088" s="188"/>
      <c r="V1088" s="188"/>
      <c r="W1088" s="188"/>
      <c r="X1088" s="188"/>
      <c r="Y1088" s="188"/>
      <c r="Z1088" s="188"/>
      <c r="AA1088" s="188"/>
      <c r="AB1088" s="188"/>
      <c r="AC1088" s="188"/>
      <c r="AD1088" s="188"/>
      <c r="AE1088" s="188"/>
      <c r="AF1088" s="188"/>
      <c r="AG1088" s="188"/>
      <c r="AH1088" s="188"/>
      <c r="AI1088" s="188"/>
      <c r="AJ1088" s="188"/>
      <c r="AK1088" s="188"/>
      <c r="AL1088" s="188"/>
      <c r="AM1088" s="188"/>
      <c r="AN1088" s="188"/>
      <c r="AO1088" s="188"/>
      <c r="AP1088" s="188"/>
      <c r="AQ1088" s="188"/>
      <c r="AR1088" s="188"/>
      <c r="AS1088" s="188"/>
      <c r="AT1088" s="188"/>
      <c r="AU1088" s="188"/>
      <c r="AV1088" s="188"/>
      <c r="AW1088" s="188"/>
      <c r="AX1088" s="188"/>
      <c r="AY1088" s="188"/>
      <c r="AZ1088" s="188"/>
      <c r="BA1088" s="188"/>
      <c r="BB1088" s="188"/>
      <c r="BC1088" s="188"/>
      <c r="BD1088" s="188"/>
      <c r="BE1088" s="188"/>
      <c r="BF1088" s="188"/>
      <c r="BG1088" s="188"/>
      <c r="BH1088" s="188"/>
      <c r="BI1088" s="188"/>
      <c r="BJ1088" s="188"/>
      <c r="BK1088" s="188"/>
      <c r="BL1088" s="188"/>
      <c r="BM1088" s="188"/>
      <c r="BN1088" s="188"/>
      <c r="BO1088" s="188"/>
      <c r="BP1088" s="188"/>
      <c r="BQ1088" s="188"/>
      <c r="BR1088" s="188"/>
      <c r="BS1088" s="188"/>
      <c r="BT1088" s="188"/>
      <c r="BU1088" s="188"/>
      <c r="BV1088" s="188"/>
    </row>
    <row r="1089" spans="1:74" s="126" customFormat="1" ht="25.5" x14ac:dyDescent="0.2">
      <c r="A1089" s="207" t="s">
        <v>2360</v>
      </c>
      <c r="B1089" s="202" t="s">
        <v>2361</v>
      </c>
      <c r="C1089" s="117">
        <f>+C1090</f>
        <v>0</v>
      </c>
      <c r="D1089" s="117">
        <f t="shared" ref="D1089:N1089" si="388">+D1090</f>
        <v>0</v>
      </c>
      <c r="E1089" s="117">
        <f t="shared" si="388"/>
        <v>0</v>
      </c>
      <c r="F1089" s="117">
        <f t="shared" si="388"/>
        <v>0</v>
      </c>
      <c r="G1089" s="117">
        <f t="shared" si="388"/>
        <v>0</v>
      </c>
      <c r="H1089" s="117">
        <f t="shared" si="388"/>
        <v>0</v>
      </c>
      <c r="I1089" s="117">
        <f t="shared" si="388"/>
        <v>6371508</v>
      </c>
      <c r="J1089" s="117">
        <f t="shared" si="388"/>
        <v>0</v>
      </c>
      <c r="K1089" s="117">
        <f t="shared" si="388"/>
        <v>0</v>
      </c>
      <c r="L1089" s="117">
        <f t="shared" si="388"/>
        <v>0</v>
      </c>
      <c r="M1089" s="117">
        <f t="shared" si="388"/>
        <v>0</v>
      </c>
      <c r="N1089" s="117">
        <f t="shared" si="388"/>
        <v>0</v>
      </c>
      <c r="O1089" s="131">
        <f t="shared" si="379"/>
        <v>6371508</v>
      </c>
      <c r="P1089" s="125"/>
      <c r="Q1089" s="125"/>
      <c r="R1089" s="125"/>
      <c r="S1089" s="125"/>
      <c r="T1089" s="125"/>
      <c r="U1089" s="125"/>
      <c r="V1089" s="125"/>
      <c r="W1089" s="125"/>
      <c r="X1089" s="125"/>
      <c r="Y1089" s="125"/>
      <c r="Z1089" s="125"/>
      <c r="AA1089" s="125"/>
      <c r="AB1089" s="125"/>
      <c r="AC1089" s="125"/>
      <c r="AD1089" s="125"/>
      <c r="AE1089" s="125"/>
      <c r="AF1089" s="125"/>
      <c r="AG1089" s="125"/>
      <c r="AH1089" s="125"/>
      <c r="AI1089" s="125"/>
      <c r="AJ1089" s="125"/>
      <c r="AK1089" s="125"/>
      <c r="AL1089" s="125"/>
      <c r="AM1089" s="125"/>
      <c r="AN1089" s="125"/>
      <c r="AO1089" s="125"/>
      <c r="AP1089" s="125"/>
      <c r="AQ1089" s="125"/>
      <c r="AR1089" s="125"/>
      <c r="AS1089" s="125"/>
      <c r="AT1089" s="125"/>
      <c r="AU1089" s="125"/>
      <c r="AV1089" s="125"/>
      <c r="AW1089" s="125"/>
      <c r="AX1089" s="125"/>
      <c r="AY1089" s="125"/>
      <c r="AZ1089" s="125"/>
      <c r="BA1089" s="125"/>
      <c r="BB1089" s="125"/>
      <c r="BC1089" s="125"/>
      <c r="BD1089" s="125"/>
      <c r="BE1089" s="125"/>
      <c r="BF1089" s="125"/>
      <c r="BG1089" s="125"/>
      <c r="BH1089" s="125"/>
      <c r="BI1089" s="125"/>
      <c r="BJ1089" s="125"/>
      <c r="BK1089" s="125"/>
      <c r="BL1089" s="125"/>
      <c r="BM1089" s="125"/>
      <c r="BN1089" s="125"/>
      <c r="BO1089" s="125"/>
      <c r="BP1089" s="125"/>
      <c r="BQ1089" s="125"/>
      <c r="BR1089" s="125"/>
      <c r="BS1089" s="125"/>
      <c r="BT1089" s="125"/>
      <c r="BU1089" s="125"/>
      <c r="BV1089" s="125"/>
    </row>
    <row r="1090" spans="1:74" s="189" customFormat="1" ht="25.5" x14ac:dyDescent="0.2">
      <c r="A1090" s="205" t="s">
        <v>2362</v>
      </c>
      <c r="B1090" s="206" t="s">
        <v>2361</v>
      </c>
      <c r="C1090" s="118"/>
      <c r="D1090" s="118"/>
      <c r="E1090" s="118"/>
      <c r="F1090" s="118"/>
      <c r="G1090" s="118"/>
      <c r="H1090" s="118"/>
      <c r="I1090" s="118">
        <v>6371508</v>
      </c>
      <c r="J1090" s="118"/>
      <c r="K1090" s="118"/>
      <c r="L1090" s="118"/>
      <c r="M1090" s="118"/>
      <c r="N1090" s="118"/>
      <c r="O1090" s="131">
        <f t="shared" si="379"/>
        <v>6371508</v>
      </c>
      <c r="P1090" s="188"/>
      <c r="Q1090" s="188"/>
      <c r="R1090" s="188"/>
      <c r="S1090" s="188"/>
      <c r="T1090" s="188"/>
      <c r="U1090" s="188"/>
      <c r="V1090" s="188"/>
      <c r="W1090" s="188"/>
      <c r="X1090" s="188"/>
      <c r="Y1090" s="188"/>
      <c r="Z1090" s="188"/>
      <c r="AA1090" s="188"/>
      <c r="AB1090" s="188"/>
      <c r="AC1090" s="188"/>
      <c r="AD1090" s="188"/>
      <c r="AE1090" s="188"/>
      <c r="AF1090" s="188"/>
      <c r="AG1090" s="188"/>
      <c r="AH1090" s="188"/>
      <c r="AI1090" s="188"/>
      <c r="AJ1090" s="188"/>
      <c r="AK1090" s="188"/>
      <c r="AL1090" s="188"/>
      <c r="AM1090" s="188"/>
      <c r="AN1090" s="188"/>
      <c r="AO1090" s="188"/>
      <c r="AP1090" s="188"/>
      <c r="AQ1090" s="188"/>
      <c r="AR1090" s="188"/>
      <c r="AS1090" s="188"/>
      <c r="AT1090" s="188"/>
      <c r="AU1090" s="188"/>
      <c r="AV1090" s="188"/>
      <c r="AW1090" s="188"/>
      <c r="AX1090" s="188"/>
      <c r="AY1090" s="188"/>
      <c r="AZ1090" s="188"/>
      <c r="BA1090" s="188"/>
      <c r="BB1090" s="188"/>
      <c r="BC1090" s="188"/>
      <c r="BD1090" s="188"/>
      <c r="BE1090" s="188"/>
      <c r="BF1090" s="188"/>
      <c r="BG1090" s="188"/>
      <c r="BH1090" s="188"/>
      <c r="BI1090" s="188"/>
      <c r="BJ1090" s="188"/>
      <c r="BK1090" s="188"/>
      <c r="BL1090" s="188"/>
      <c r="BM1090" s="188"/>
      <c r="BN1090" s="188"/>
      <c r="BO1090" s="188"/>
      <c r="BP1090" s="188"/>
      <c r="BQ1090" s="188"/>
      <c r="BR1090" s="188"/>
      <c r="BS1090" s="188"/>
      <c r="BT1090" s="188"/>
      <c r="BU1090" s="188"/>
      <c r="BV1090" s="188"/>
    </row>
    <row r="1091" spans="1:74" s="126" customFormat="1" ht="25.5" x14ac:dyDescent="0.2">
      <c r="A1091" s="207" t="s">
        <v>2363</v>
      </c>
      <c r="B1091" s="202" t="s">
        <v>2364</v>
      </c>
      <c r="C1091" s="117">
        <f>+C1092</f>
        <v>0</v>
      </c>
      <c r="D1091" s="117">
        <f t="shared" ref="D1091:N1091" si="389">+D1092</f>
        <v>0</v>
      </c>
      <c r="E1091" s="117">
        <f t="shared" si="389"/>
        <v>0</v>
      </c>
      <c r="F1091" s="117">
        <f t="shared" si="389"/>
        <v>0</v>
      </c>
      <c r="G1091" s="117">
        <f t="shared" si="389"/>
        <v>0</v>
      </c>
      <c r="H1091" s="117">
        <f t="shared" si="389"/>
        <v>0</v>
      </c>
      <c r="I1091" s="117">
        <f t="shared" si="389"/>
        <v>28941285</v>
      </c>
      <c r="J1091" s="117">
        <f t="shared" si="389"/>
        <v>0</v>
      </c>
      <c r="K1091" s="117">
        <f t="shared" si="389"/>
        <v>0</v>
      </c>
      <c r="L1091" s="117">
        <f t="shared" si="389"/>
        <v>0</v>
      </c>
      <c r="M1091" s="117">
        <f t="shared" si="389"/>
        <v>0</v>
      </c>
      <c r="N1091" s="117">
        <f t="shared" si="389"/>
        <v>0</v>
      </c>
      <c r="O1091" s="131">
        <f t="shared" si="379"/>
        <v>28941285</v>
      </c>
      <c r="P1091" s="125"/>
      <c r="Q1091" s="125"/>
      <c r="R1091" s="125"/>
      <c r="S1091" s="125"/>
      <c r="T1091" s="125"/>
      <c r="U1091" s="125"/>
      <c r="V1091" s="125"/>
      <c r="W1091" s="125"/>
      <c r="X1091" s="125"/>
      <c r="Y1091" s="125"/>
      <c r="Z1091" s="125"/>
      <c r="AA1091" s="125"/>
      <c r="AB1091" s="125"/>
      <c r="AC1091" s="125"/>
      <c r="AD1091" s="125"/>
      <c r="AE1091" s="125"/>
      <c r="AF1091" s="125"/>
      <c r="AG1091" s="125"/>
      <c r="AH1091" s="125"/>
      <c r="AI1091" s="125"/>
      <c r="AJ1091" s="125"/>
      <c r="AK1091" s="125"/>
      <c r="AL1091" s="125"/>
      <c r="AM1091" s="125"/>
      <c r="AN1091" s="125"/>
      <c r="AO1091" s="125"/>
      <c r="AP1091" s="125"/>
      <c r="AQ1091" s="125"/>
      <c r="AR1091" s="125"/>
      <c r="AS1091" s="125"/>
      <c r="AT1091" s="125"/>
      <c r="AU1091" s="125"/>
      <c r="AV1091" s="125"/>
      <c r="AW1091" s="125"/>
      <c r="AX1091" s="125"/>
      <c r="AY1091" s="125"/>
      <c r="AZ1091" s="125"/>
      <c r="BA1091" s="125"/>
      <c r="BB1091" s="125"/>
      <c r="BC1091" s="125"/>
      <c r="BD1091" s="125"/>
      <c r="BE1091" s="125"/>
      <c r="BF1091" s="125"/>
      <c r="BG1091" s="125"/>
      <c r="BH1091" s="125"/>
      <c r="BI1091" s="125"/>
      <c r="BJ1091" s="125"/>
      <c r="BK1091" s="125"/>
      <c r="BL1091" s="125"/>
      <c r="BM1091" s="125"/>
      <c r="BN1091" s="125"/>
      <c r="BO1091" s="125"/>
      <c r="BP1091" s="125"/>
      <c r="BQ1091" s="125"/>
      <c r="BR1091" s="125"/>
      <c r="BS1091" s="125"/>
      <c r="BT1091" s="125"/>
      <c r="BU1091" s="125"/>
      <c r="BV1091" s="125"/>
    </row>
    <row r="1092" spans="1:74" s="189" customFormat="1" ht="25.5" x14ac:dyDescent="0.2">
      <c r="A1092" s="205" t="s">
        <v>2365</v>
      </c>
      <c r="B1092" s="206" t="s">
        <v>2364</v>
      </c>
      <c r="C1092" s="118"/>
      <c r="D1092" s="118"/>
      <c r="E1092" s="118"/>
      <c r="F1092" s="118"/>
      <c r="G1092" s="118"/>
      <c r="H1092" s="118"/>
      <c r="I1092" s="118">
        <v>28941285</v>
      </c>
      <c r="J1092" s="118"/>
      <c r="K1092" s="118"/>
      <c r="L1092" s="118"/>
      <c r="M1092" s="118"/>
      <c r="N1092" s="118"/>
      <c r="O1092" s="131">
        <f t="shared" si="379"/>
        <v>28941285</v>
      </c>
      <c r="P1092" s="188"/>
      <c r="Q1092" s="188"/>
      <c r="R1092" s="188"/>
      <c r="S1092" s="188"/>
      <c r="T1092" s="188"/>
      <c r="U1092" s="188"/>
      <c r="V1092" s="188"/>
      <c r="W1092" s="188"/>
      <c r="X1092" s="188"/>
      <c r="Y1092" s="188"/>
      <c r="Z1092" s="188"/>
      <c r="AA1092" s="188"/>
      <c r="AB1092" s="188"/>
      <c r="AC1092" s="188"/>
      <c r="AD1092" s="188"/>
      <c r="AE1092" s="188"/>
      <c r="AF1092" s="188"/>
      <c r="AG1092" s="188"/>
      <c r="AH1092" s="188"/>
      <c r="AI1092" s="188"/>
      <c r="AJ1092" s="188"/>
      <c r="AK1092" s="188"/>
      <c r="AL1092" s="188"/>
      <c r="AM1092" s="188"/>
      <c r="AN1092" s="188"/>
      <c r="AO1092" s="188"/>
      <c r="AP1092" s="188"/>
      <c r="AQ1092" s="188"/>
      <c r="AR1092" s="188"/>
      <c r="AS1092" s="188"/>
      <c r="AT1092" s="188"/>
      <c r="AU1092" s="188"/>
      <c r="AV1092" s="188"/>
      <c r="AW1092" s="188"/>
      <c r="AX1092" s="188"/>
      <c r="AY1092" s="188"/>
      <c r="AZ1092" s="188"/>
      <c r="BA1092" s="188"/>
      <c r="BB1092" s="188"/>
      <c r="BC1092" s="188"/>
      <c r="BD1092" s="188"/>
      <c r="BE1092" s="188"/>
      <c r="BF1092" s="188"/>
      <c r="BG1092" s="188"/>
      <c r="BH1092" s="188"/>
      <c r="BI1092" s="188"/>
      <c r="BJ1092" s="188"/>
      <c r="BK1092" s="188"/>
      <c r="BL1092" s="188"/>
      <c r="BM1092" s="188"/>
      <c r="BN1092" s="188"/>
      <c r="BO1092" s="188"/>
      <c r="BP1092" s="188"/>
      <c r="BQ1092" s="188"/>
      <c r="BR1092" s="188"/>
      <c r="BS1092" s="188"/>
      <c r="BT1092" s="188"/>
      <c r="BU1092" s="188"/>
      <c r="BV1092" s="188"/>
    </row>
    <row r="1093" spans="1:74" s="126" customFormat="1" ht="25.5" x14ac:dyDescent="0.2">
      <c r="A1093" s="207" t="s">
        <v>2366</v>
      </c>
      <c r="B1093" s="202" t="s">
        <v>2367</v>
      </c>
      <c r="C1093" s="117">
        <f>+C1094</f>
        <v>0</v>
      </c>
      <c r="D1093" s="117">
        <f t="shared" ref="D1093:N1093" si="390">+D1094</f>
        <v>0</v>
      </c>
      <c r="E1093" s="117">
        <f t="shared" si="390"/>
        <v>0</v>
      </c>
      <c r="F1093" s="117">
        <f t="shared" si="390"/>
        <v>0</v>
      </c>
      <c r="G1093" s="117">
        <f t="shared" si="390"/>
        <v>0</v>
      </c>
      <c r="H1093" s="117">
        <f t="shared" si="390"/>
        <v>0</v>
      </c>
      <c r="I1093" s="117">
        <f t="shared" si="390"/>
        <v>43908125</v>
      </c>
      <c r="J1093" s="117">
        <f t="shared" si="390"/>
        <v>0</v>
      </c>
      <c r="K1093" s="117">
        <f t="shared" si="390"/>
        <v>0</v>
      </c>
      <c r="L1093" s="117">
        <f t="shared" si="390"/>
        <v>0</v>
      </c>
      <c r="M1093" s="117">
        <f t="shared" si="390"/>
        <v>0</v>
      </c>
      <c r="N1093" s="117">
        <f t="shared" si="390"/>
        <v>0</v>
      </c>
      <c r="O1093" s="131">
        <f t="shared" si="379"/>
        <v>43908125</v>
      </c>
      <c r="P1093" s="125"/>
      <c r="Q1093" s="125"/>
      <c r="R1093" s="125"/>
      <c r="S1093" s="125"/>
      <c r="T1093" s="125"/>
      <c r="U1093" s="125"/>
      <c r="V1093" s="125"/>
      <c r="W1093" s="125"/>
      <c r="X1093" s="125"/>
      <c r="Y1093" s="125"/>
      <c r="Z1093" s="125"/>
      <c r="AA1093" s="125"/>
      <c r="AB1093" s="125"/>
      <c r="AC1093" s="125"/>
      <c r="AD1093" s="125"/>
      <c r="AE1093" s="125"/>
      <c r="AF1093" s="125"/>
      <c r="AG1093" s="125"/>
      <c r="AH1093" s="125"/>
      <c r="AI1093" s="125"/>
      <c r="AJ1093" s="125"/>
      <c r="AK1093" s="125"/>
      <c r="AL1093" s="125"/>
      <c r="AM1093" s="125"/>
      <c r="AN1093" s="125"/>
      <c r="AO1093" s="125"/>
      <c r="AP1093" s="125"/>
      <c r="AQ1093" s="125"/>
      <c r="AR1093" s="125"/>
      <c r="AS1093" s="125"/>
      <c r="AT1093" s="125"/>
      <c r="AU1093" s="125"/>
      <c r="AV1093" s="125"/>
      <c r="AW1093" s="125"/>
      <c r="AX1093" s="125"/>
      <c r="AY1093" s="125"/>
      <c r="AZ1093" s="125"/>
      <c r="BA1093" s="125"/>
      <c r="BB1093" s="125"/>
      <c r="BC1093" s="125"/>
      <c r="BD1093" s="125"/>
      <c r="BE1093" s="125"/>
      <c r="BF1093" s="125"/>
      <c r="BG1093" s="125"/>
      <c r="BH1093" s="125"/>
      <c r="BI1093" s="125"/>
      <c r="BJ1093" s="125"/>
      <c r="BK1093" s="125"/>
      <c r="BL1093" s="125"/>
      <c r="BM1093" s="125"/>
      <c r="BN1093" s="125"/>
      <c r="BO1093" s="125"/>
      <c r="BP1093" s="125"/>
      <c r="BQ1093" s="125"/>
      <c r="BR1093" s="125"/>
      <c r="BS1093" s="125"/>
      <c r="BT1093" s="125"/>
      <c r="BU1093" s="125"/>
      <c r="BV1093" s="125"/>
    </row>
    <row r="1094" spans="1:74" s="189" customFormat="1" ht="25.5" x14ac:dyDescent="0.2">
      <c r="A1094" s="205" t="s">
        <v>2368</v>
      </c>
      <c r="B1094" s="206" t="s">
        <v>2367</v>
      </c>
      <c r="C1094" s="118"/>
      <c r="D1094" s="118"/>
      <c r="E1094" s="118"/>
      <c r="F1094" s="118"/>
      <c r="G1094" s="118"/>
      <c r="H1094" s="118"/>
      <c r="I1094" s="118">
        <v>43908125</v>
      </c>
      <c r="J1094" s="118"/>
      <c r="K1094" s="118"/>
      <c r="L1094" s="118"/>
      <c r="M1094" s="118"/>
      <c r="N1094" s="118"/>
      <c r="O1094" s="131">
        <f t="shared" si="379"/>
        <v>43908125</v>
      </c>
      <c r="P1094" s="188"/>
      <c r="Q1094" s="188"/>
      <c r="R1094" s="188"/>
      <c r="S1094" s="188"/>
      <c r="T1094" s="188"/>
      <c r="U1094" s="188"/>
      <c r="V1094" s="188"/>
      <c r="W1094" s="188"/>
      <c r="X1094" s="188"/>
      <c r="Y1094" s="188"/>
      <c r="Z1094" s="188"/>
      <c r="AA1094" s="188"/>
      <c r="AB1094" s="188"/>
      <c r="AC1094" s="188"/>
      <c r="AD1094" s="188"/>
      <c r="AE1094" s="188"/>
      <c r="AF1094" s="188"/>
      <c r="AG1094" s="188"/>
      <c r="AH1094" s="188"/>
      <c r="AI1094" s="188"/>
      <c r="AJ1094" s="188"/>
      <c r="AK1094" s="188"/>
      <c r="AL1094" s="188"/>
      <c r="AM1094" s="188"/>
      <c r="AN1094" s="188"/>
      <c r="AO1094" s="188"/>
      <c r="AP1094" s="188"/>
      <c r="AQ1094" s="188"/>
      <c r="AR1094" s="188"/>
      <c r="AS1094" s="188"/>
      <c r="AT1094" s="188"/>
      <c r="AU1094" s="188"/>
      <c r="AV1094" s="188"/>
      <c r="AW1094" s="188"/>
      <c r="AX1094" s="188"/>
      <c r="AY1094" s="188"/>
      <c r="AZ1094" s="188"/>
      <c r="BA1094" s="188"/>
      <c r="BB1094" s="188"/>
      <c r="BC1094" s="188"/>
      <c r="BD1094" s="188"/>
      <c r="BE1094" s="188"/>
      <c r="BF1094" s="188"/>
      <c r="BG1094" s="188"/>
      <c r="BH1094" s="188"/>
      <c r="BI1094" s="188"/>
      <c r="BJ1094" s="188"/>
      <c r="BK1094" s="188"/>
      <c r="BL1094" s="188"/>
      <c r="BM1094" s="188"/>
      <c r="BN1094" s="188"/>
      <c r="BO1094" s="188"/>
      <c r="BP1094" s="188"/>
      <c r="BQ1094" s="188"/>
      <c r="BR1094" s="188"/>
      <c r="BS1094" s="188"/>
      <c r="BT1094" s="188"/>
      <c r="BU1094" s="188"/>
      <c r="BV1094" s="188"/>
    </row>
    <row r="1095" spans="1:74" s="126" customFormat="1" ht="25.5" x14ac:dyDescent="0.2">
      <c r="A1095" s="207" t="s">
        <v>2369</v>
      </c>
      <c r="B1095" s="202" t="s">
        <v>2370</v>
      </c>
      <c r="C1095" s="117">
        <f>+C1096</f>
        <v>0</v>
      </c>
      <c r="D1095" s="117">
        <f t="shared" ref="D1095:N1095" si="391">+D1096</f>
        <v>0</v>
      </c>
      <c r="E1095" s="117">
        <f t="shared" si="391"/>
        <v>0</v>
      </c>
      <c r="F1095" s="117">
        <f t="shared" si="391"/>
        <v>0</v>
      </c>
      <c r="G1095" s="117">
        <f t="shared" si="391"/>
        <v>0</v>
      </c>
      <c r="H1095" s="117">
        <f t="shared" si="391"/>
        <v>0</v>
      </c>
      <c r="I1095" s="117">
        <f t="shared" si="391"/>
        <v>11241741.6</v>
      </c>
      <c r="J1095" s="117">
        <f t="shared" si="391"/>
        <v>0</v>
      </c>
      <c r="K1095" s="117">
        <f t="shared" si="391"/>
        <v>0</v>
      </c>
      <c r="L1095" s="117">
        <f t="shared" si="391"/>
        <v>0</v>
      </c>
      <c r="M1095" s="117">
        <f t="shared" si="391"/>
        <v>0</v>
      </c>
      <c r="N1095" s="117">
        <f t="shared" si="391"/>
        <v>0</v>
      </c>
      <c r="O1095" s="131">
        <f t="shared" si="379"/>
        <v>11241741.6</v>
      </c>
      <c r="P1095" s="125"/>
      <c r="Q1095" s="125"/>
      <c r="R1095" s="125"/>
      <c r="S1095" s="125"/>
      <c r="T1095" s="125"/>
      <c r="U1095" s="125"/>
      <c r="V1095" s="125"/>
      <c r="W1095" s="125"/>
      <c r="X1095" s="125"/>
      <c r="Y1095" s="125"/>
      <c r="Z1095" s="125"/>
      <c r="AA1095" s="125"/>
      <c r="AB1095" s="125"/>
      <c r="AC1095" s="125"/>
      <c r="AD1095" s="125"/>
      <c r="AE1095" s="125"/>
      <c r="AF1095" s="125"/>
      <c r="AG1095" s="125"/>
      <c r="AH1095" s="125"/>
      <c r="AI1095" s="125"/>
      <c r="AJ1095" s="125"/>
      <c r="AK1095" s="125"/>
      <c r="AL1095" s="125"/>
      <c r="AM1095" s="125"/>
      <c r="AN1095" s="125"/>
      <c r="AO1095" s="125"/>
      <c r="AP1095" s="125"/>
      <c r="AQ1095" s="125"/>
      <c r="AR1095" s="125"/>
      <c r="AS1095" s="125"/>
      <c r="AT1095" s="125"/>
      <c r="AU1095" s="125"/>
      <c r="AV1095" s="125"/>
      <c r="AW1095" s="125"/>
      <c r="AX1095" s="125"/>
      <c r="AY1095" s="125"/>
      <c r="AZ1095" s="125"/>
      <c r="BA1095" s="125"/>
      <c r="BB1095" s="125"/>
      <c r="BC1095" s="125"/>
      <c r="BD1095" s="125"/>
      <c r="BE1095" s="125"/>
      <c r="BF1095" s="125"/>
      <c r="BG1095" s="125"/>
      <c r="BH1095" s="125"/>
      <c r="BI1095" s="125"/>
      <c r="BJ1095" s="125"/>
      <c r="BK1095" s="125"/>
      <c r="BL1095" s="125"/>
      <c r="BM1095" s="125"/>
      <c r="BN1095" s="125"/>
      <c r="BO1095" s="125"/>
      <c r="BP1095" s="125"/>
      <c r="BQ1095" s="125"/>
      <c r="BR1095" s="125"/>
      <c r="BS1095" s="125"/>
      <c r="BT1095" s="125"/>
      <c r="BU1095" s="125"/>
      <c r="BV1095" s="125"/>
    </row>
    <row r="1096" spans="1:74" s="189" customFormat="1" ht="25.5" x14ac:dyDescent="0.2">
      <c r="A1096" s="205" t="s">
        <v>2371</v>
      </c>
      <c r="B1096" s="206" t="s">
        <v>2370</v>
      </c>
      <c r="C1096" s="118"/>
      <c r="D1096" s="118"/>
      <c r="E1096" s="118"/>
      <c r="F1096" s="118"/>
      <c r="G1096" s="118"/>
      <c r="H1096" s="118"/>
      <c r="I1096" s="118">
        <v>11241741.6</v>
      </c>
      <c r="J1096" s="118"/>
      <c r="K1096" s="118"/>
      <c r="L1096" s="118"/>
      <c r="M1096" s="118"/>
      <c r="N1096" s="118"/>
      <c r="O1096" s="131">
        <f t="shared" si="379"/>
        <v>11241741.6</v>
      </c>
      <c r="P1096" s="188"/>
      <c r="Q1096" s="188"/>
      <c r="R1096" s="188"/>
      <c r="S1096" s="188"/>
      <c r="T1096" s="188"/>
      <c r="U1096" s="188"/>
      <c r="V1096" s="188"/>
      <c r="W1096" s="188"/>
      <c r="X1096" s="188"/>
      <c r="Y1096" s="188"/>
      <c r="Z1096" s="188"/>
      <c r="AA1096" s="188"/>
      <c r="AB1096" s="188"/>
      <c r="AC1096" s="188"/>
      <c r="AD1096" s="188"/>
      <c r="AE1096" s="188"/>
      <c r="AF1096" s="188"/>
      <c r="AG1096" s="188"/>
      <c r="AH1096" s="188"/>
      <c r="AI1096" s="188"/>
      <c r="AJ1096" s="188"/>
      <c r="AK1096" s="188"/>
      <c r="AL1096" s="188"/>
      <c r="AM1096" s="188"/>
      <c r="AN1096" s="188"/>
      <c r="AO1096" s="188"/>
      <c r="AP1096" s="188"/>
      <c r="AQ1096" s="188"/>
      <c r="AR1096" s="188"/>
      <c r="AS1096" s="188"/>
      <c r="AT1096" s="188"/>
      <c r="AU1096" s="188"/>
      <c r="AV1096" s="188"/>
      <c r="AW1096" s="188"/>
      <c r="AX1096" s="188"/>
      <c r="AY1096" s="188"/>
      <c r="AZ1096" s="188"/>
      <c r="BA1096" s="188"/>
      <c r="BB1096" s="188"/>
      <c r="BC1096" s="188"/>
      <c r="BD1096" s="188"/>
      <c r="BE1096" s="188"/>
      <c r="BF1096" s="188"/>
      <c r="BG1096" s="188"/>
      <c r="BH1096" s="188"/>
      <c r="BI1096" s="188"/>
      <c r="BJ1096" s="188"/>
      <c r="BK1096" s="188"/>
      <c r="BL1096" s="188"/>
      <c r="BM1096" s="188"/>
      <c r="BN1096" s="188"/>
      <c r="BO1096" s="188"/>
      <c r="BP1096" s="188"/>
      <c r="BQ1096" s="188"/>
      <c r="BR1096" s="188"/>
      <c r="BS1096" s="188"/>
      <c r="BT1096" s="188"/>
      <c r="BU1096" s="188"/>
      <c r="BV1096" s="188"/>
    </row>
    <row r="1097" spans="1:74" s="126" customFormat="1" ht="25.5" x14ac:dyDescent="0.2">
      <c r="A1097" s="207" t="s">
        <v>2372</v>
      </c>
      <c r="B1097" s="202" t="s">
        <v>2373</v>
      </c>
      <c r="C1097" s="117">
        <f>+C1098</f>
        <v>0</v>
      </c>
      <c r="D1097" s="117">
        <f t="shared" ref="D1097:N1097" si="392">+D1098</f>
        <v>0</v>
      </c>
      <c r="E1097" s="117">
        <f t="shared" si="392"/>
        <v>0</v>
      </c>
      <c r="F1097" s="117">
        <f t="shared" si="392"/>
        <v>0</v>
      </c>
      <c r="G1097" s="117">
        <f t="shared" si="392"/>
        <v>0</v>
      </c>
      <c r="H1097" s="117">
        <f t="shared" si="392"/>
        <v>0</v>
      </c>
      <c r="I1097" s="117">
        <f t="shared" si="392"/>
        <v>11725654.029999999</v>
      </c>
      <c r="J1097" s="117">
        <f t="shared" si="392"/>
        <v>0</v>
      </c>
      <c r="K1097" s="117">
        <f t="shared" si="392"/>
        <v>0</v>
      </c>
      <c r="L1097" s="117">
        <f t="shared" si="392"/>
        <v>0</v>
      </c>
      <c r="M1097" s="117">
        <f t="shared" si="392"/>
        <v>0</v>
      </c>
      <c r="N1097" s="117">
        <f t="shared" si="392"/>
        <v>0</v>
      </c>
      <c r="O1097" s="131">
        <f t="shared" si="379"/>
        <v>11725654.029999999</v>
      </c>
      <c r="P1097" s="125"/>
      <c r="Q1097" s="125"/>
      <c r="R1097" s="125"/>
      <c r="S1097" s="125"/>
      <c r="T1097" s="125"/>
      <c r="U1097" s="125"/>
      <c r="V1097" s="125"/>
      <c r="W1097" s="125"/>
      <c r="X1097" s="125"/>
      <c r="Y1097" s="125"/>
      <c r="Z1097" s="125"/>
      <c r="AA1097" s="125"/>
      <c r="AB1097" s="125"/>
      <c r="AC1097" s="125"/>
      <c r="AD1097" s="125"/>
      <c r="AE1097" s="125"/>
      <c r="AF1097" s="125"/>
      <c r="AG1097" s="125"/>
      <c r="AH1097" s="125"/>
      <c r="AI1097" s="125"/>
      <c r="AJ1097" s="125"/>
      <c r="AK1097" s="125"/>
      <c r="AL1097" s="125"/>
      <c r="AM1097" s="125"/>
      <c r="AN1097" s="125"/>
      <c r="AO1097" s="125"/>
      <c r="AP1097" s="125"/>
      <c r="AQ1097" s="125"/>
      <c r="AR1097" s="125"/>
      <c r="AS1097" s="125"/>
      <c r="AT1097" s="125"/>
      <c r="AU1097" s="125"/>
      <c r="AV1097" s="125"/>
      <c r="AW1097" s="125"/>
      <c r="AX1097" s="125"/>
      <c r="AY1097" s="125"/>
      <c r="AZ1097" s="125"/>
      <c r="BA1097" s="125"/>
      <c r="BB1097" s="125"/>
      <c r="BC1097" s="125"/>
      <c r="BD1097" s="125"/>
      <c r="BE1097" s="125"/>
      <c r="BF1097" s="125"/>
      <c r="BG1097" s="125"/>
      <c r="BH1097" s="125"/>
      <c r="BI1097" s="125"/>
      <c r="BJ1097" s="125"/>
      <c r="BK1097" s="125"/>
      <c r="BL1097" s="125"/>
      <c r="BM1097" s="125"/>
      <c r="BN1097" s="125"/>
      <c r="BO1097" s="125"/>
      <c r="BP1097" s="125"/>
      <c r="BQ1097" s="125"/>
      <c r="BR1097" s="125"/>
      <c r="BS1097" s="125"/>
      <c r="BT1097" s="125"/>
      <c r="BU1097" s="125"/>
      <c r="BV1097" s="125"/>
    </row>
    <row r="1098" spans="1:74" s="189" customFormat="1" ht="25.5" x14ac:dyDescent="0.2">
      <c r="A1098" s="205" t="s">
        <v>2374</v>
      </c>
      <c r="B1098" s="206" t="s">
        <v>2373</v>
      </c>
      <c r="C1098" s="118"/>
      <c r="D1098" s="118"/>
      <c r="E1098" s="118"/>
      <c r="F1098" s="118"/>
      <c r="G1098" s="118"/>
      <c r="H1098" s="118"/>
      <c r="I1098" s="118">
        <v>11725654.029999999</v>
      </c>
      <c r="J1098" s="118"/>
      <c r="K1098" s="118"/>
      <c r="L1098" s="118"/>
      <c r="M1098" s="118"/>
      <c r="N1098" s="118"/>
      <c r="O1098" s="131">
        <f t="shared" si="379"/>
        <v>11725654.029999999</v>
      </c>
      <c r="P1098" s="188"/>
      <c r="Q1098" s="188"/>
      <c r="R1098" s="188"/>
      <c r="S1098" s="188"/>
      <c r="T1098" s="188"/>
      <c r="U1098" s="188"/>
      <c r="V1098" s="188"/>
      <c r="W1098" s="188"/>
      <c r="X1098" s="188"/>
      <c r="Y1098" s="188"/>
      <c r="Z1098" s="188"/>
      <c r="AA1098" s="188"/>
      <c r="AB1098" s="188"/>
      <c r="AC1098" s="188"/>
      <c r="AD1098" s="188"/>
      <c r="AE1098" s="188"/>
      <c r="AF1098" s="188"/>
      <c r="AG1098" s="188"/>
      <c r="AH1098" s="188"/>
      <c r="AI1098" s="188"/>
      <c r="AJ1098" s="188"/>
      <c r="AK1098" s="188"/>
      <c r="AL1098" s="188"/>
      <c r="AM1098" s="188"/>
      <c r="AN1098" s="188"/>
      <c r="AO1098" s="188"/>
      <c r="AP1098" s="188"/>
      <c r="AQ1098" s="188"/>
      <c r="AR1098" s="188"/>
      <c r="AS1098" s="188"/>
      <c r="AT1098" s="188"/>
      <c r="AU1098" s="188"/>
      <c r="AV1098" s="188"/>
      <c r="AW1098" s="188"/>
      <c r="AX1098" s="188"/>
      <c r="AY1098" s="188"/>
      <c r="AZ1098" s="188"/>
      <c r="BA1098" s="188"/>
      <c r="BB1098" s="188"/>
      <c r="BC1098" s="188"/>
      <c r="BD1098" s="188"/>
      <c r="BE1098" s="188"/>
      <c r="BF1098" s="188"/>
      <c r="BG1098" s="188"/>
      <c r="BH1098" s="188"/>
      <c r="BI1098" s="188"/>
      <c r="BJ1098" s="188"/>
      <c r="BK1098" s="188"/>
      <c r="BL1098" s="188"/>
      <c r="BM1098" s="188"/>
      <c r="BN1098" s="188"/>
      <c r="BO1098" s="188"/>
      <c r="BP1098" s="188"/>
      <c r="BQ1098" s="188"/>
      <c r="BR1098" s="188"/>
      <c r="BS1098" s="188"/>
      <c r="BT1098" s="188"/>
      <c r="BU1098" s="188"/>
      <c r="BV1098" s="188"/>
    </row>
    <row r="1099" spans="1:74" s="126" customFormat="1" ht="38.25" x14ac:dyDescent="0.2">
      <c r="A1099" s="207" t="s">
        <v>2375</v>
      </c>
      <c r="B1099" s="202" t="s">
        <v>2376</v>
      </c>
      <c r="C1099" s="117">
        <f>+C1100</f>
        <v>0</v>
      </c>
      <c r="D1099" s="117">
        <f t="shared" ref="D1099:N1099" si="393">+D1100</f>
        <v>0</v>
      </c>
      <c r="E1099" s="117">
        <f t="shared" si="393"/>
        <v>0</v>
      </c>
      <c r="F1099" s="117">
        <f t="shared" si="393"/>
        <v>0</v>
      </c>
      <c r="G1099" s="117">
        <f t="shared" si="393"/>
        <v>0</v>
      </c>
      <c r="H1099" s="117">
        <f t="shared" si="393"/>
        <v>0</v>
      </c>
      <c r="I1099" s="117">
        <f t="shared" si="393"/>
        <v>35520365</v>
      </c>
      <c r="J1099" s="117">
        <f t="shared" si="393"/>
        <v>0</v>
      </c>
      <c r="K1099" s="117">
        <f t="shared" si="393"/>
        <v>0</v>
      </c>
      <c r="L1099" s="117">
        <f t="shared" si="393"/>
        <v>0</v>
      </c>
      <c r="M1099" s="117">
        <f t="shared" si="393"/>
        <v>0</v>
      </c>
      <c r="N1099" s="117">
        <f t="shared" si="393"/>
        <v>0</v>
      </c>
      <c r="O1099" s="131">
        <f t="shared" si="379"/>
        <v>35520365</v>
      </c>
      <c r="P1099" s="125"/>
      <c r="Q1099" s="125"/>
      <c r="R1099" s="125"/>
      <c r="S1099" s="125"/>
      <c r="T1099" s="125"/>
      <c r="U1099" s="125"/>
      <c r="V1099" s="125"/>
      <c r="W1099" s="125"/>
      <c r="X1099" s="125"/>
      <c r="Y1099" s="125"/>
      <c r="Z1099" s="125"/>
      <c r="AA1099" s="125"/>
      <c r="AB1099" s="125"/>
      <c r="AC1099" s="125"/>
      <c r="AD1099" s="125"/>
      <c r="AE1099" s="125"/>
      <c r="AF1099" s="125"/>
      <c r="AG1099" s="125"/>
      <c r="AH1099" s="125"/>
      <c r="AI1099" s="125"/>
      <c r="AJ1099" s="125"/>
      <c r="AK1099" s="125"/>
      <c r="AL1099" s="125"/>
      <c r="AM1099" s="125"/>
      <c r="AN1099" s="125"/>
      <c r="AO1099" s="125"/>
      <c r="AP1099" s="125"/>
      <c r="AQ1099" s="125"/>
      <c r="AR1099" s="125"/>
      <c r="AS1099" s="125"/>
      <c r="AT1099" s="125"/>
      <c r="AU1099" s="125"/>
      <c r="AV1099" s="125"/>
      <c r="AW1099" s="125"/>
      <c r="AX1099" s="125"/>
      <c r="AY1099" s="125"/>
      <c r="AZ1099" s="125"/>
      <c r="BA1099" s="125"/>
      <c r="BB1099" s="125"/>
      <c r="BC1099" s="125"/>
      <c r="BD1099" s="125"/>
      <c r="BE1099" s="125"/>
      <c r="BF1099" s="125"/>
      <c r="BG1099" s="125"/>
      <c r="BH1099" s="125"/>
      <c r="BI1099" s="125"/>
      <c r="BJ1099" s="125"/>
      <c r="BK1099" s="125"/>
      <c r="BL1099" s="125"/>
      <c r="BM1099" s="125"/>
      <c r="BN1099" s="125"/>
      <c r="BO1099" s="125"/>
      <c r="BP1099" s="125"/>
      <c r="BQ1099" s="125"/>
      <c r="BR1099" s="125"/>
      <c r="BS1099" s="125"/>
      <c r="BT1099" s="125"/>
      <c r="BU1099" s="125"/>
      <c r="BV1099" s="125"/>
    </row>
    <row r="1100" spans="1:74" s="189" customFormat="1" ht="38.25" x14ac:dyDescent="0.2">
      <c r="A1100" s="205" t="s">
        <v>2377</v>
      </c>
      <c r="B1100" s="206" t="s">
        <v>2376</v>
      </c>
      <c r="C1100" s="118"/>
      <c r="D1100" s="118"/>
      <c r="E1100" s="118"/>
      <c r="F1100" s="118"/>
      <c r="G1100" s="118"/>
      <c r="H1100" s="118"/>
      <c r="I1100" s="118">
        <v>35520365</v>
      </c>
      <c r="J1100" s="118"/>
      <c r="K1100" s="118"/>
      <c r="L1100" s="118"/>
      <c r="M1100" s="118"/>
      <c r="N1100" s="118"/>
      <c r="O1100" s="131">
        <f t="shared" si="379"/>
        <v>35520365</v>
      </c>
      <c r="P1100" s="188"/>
      <c r="Q1100" s="188"/>
      <c r="R1100" s="188"/>
      <c r="S1100" s="188"/>
      <c r="T1100" s="188"/>
      <c r="U1100" s="188"/>
      <c r="V1100" s="188"/>
      <c r="W1100" s="188"/>
      <c r="X1100" s="188"/>
      <c r="Y1100" s="188"/>
      <c r="Z1100" s="188"/>
      <c r="AA1100" s="188"/>
      <c r="AB1100" s="188"/>
      <c r="AC1100" s="188"/>
      <c r="AD1100" s="188"/>
      <c r="AE1100" s="188"/>
      <c r="AF1100" s="188"/>
      <c r="AG1100" s="188"/>
      <c r="AH1100" s="188"/>
      <c r="AI1100" s="188"/>
      <c r="AJ1100" s="188"/>
      <c r="AK1100" s="188"/>
      <c r="AL1100" s="188"/>
      <c r="AM1100" s="188"/>
      <c r="AN1100" s="188"/>
      <c r="AO1100" s="188"/>
      <c r="AP1100" s="188"/>
      <c r="AQ1100" s="188"/>
      <c r="AR1100" s="188"/>
      <c r="AS1100" s="188"/>
      <c r="AT1100" s="188"/>
      <c r="AU1100" s="188"/>
      <c r="AV1100" s="188"/>
      <c r="AW1100" s="188"/>
      <c r="AX1100" s="188"/>
      <c r="AY1100" s="188"/>
      <c r="AZ1100" s="188"/>
      <c r="BA1100" s="188"/>
      <c r="BB1100" s="188"/>
      <c r="BC1100" s="188"/>
      <c r="BD1100" s="188"/>
      <c r="BE1100" s="188"/>
      <c r="BF1100" s="188"/>
      <c r="BG1100" s="188"/>
      <c r="BH1100" s="188"/>
      <c r="BI1100" s="188"/>
      <c r="BJ1100" s="188"/>
      <c r="BK1100" s="188"/>
      <c r="BL1100" s="188"/>
      <c r="BM1100" s="188"/>
      <c r="BN1100" s="188"/>
      <c r="BO1100" s="188"/>
      <c r="BP1100" s="188"/>
      <c r="BQ1100" s="188"/>
      <c r="BR1100" s="188"/>
      <c r="BS1100" s="188"/>
      <c r="BT1100" s="188"/>
      <c r="BU1100" s="188"/>
      <c r="BV1100" s="188"/>
    </row>
    <row r="1101" spans="1:74" s="126" customFormat="1" ht="25.5" x14ac:dyDescent="0.2">
      <c r="A1101" s="207" t="s">
        <v>2378</v>
      </c>
      <c r="B1101" s="202" t="s">
        <v>2379</v>
      </c>
      <c r="C1101" s="117">
        <f>+C1102</f>
        <v>0</v>
      </c>
      <c r="D1101" s="117">
        <f t="shared" ref="D1101:N1101" si="394">+D1102</f>
        <v>0</v>
      </c>
      <c r="E1101" s="117">
        <f t="shared" si="394"/>
        <v>0</v>
      </c>
      <c r="F1101" s="117">
        <f t="shared" si="394"/>
        <v>0</v>
      </c>
      <c r="G1101" s="117">
        <f t="shared" si="394"/>
        <v>0</v>
      </c>
      <c r="H1101" s="117">
        <f t="shared" si="394"/>
        <v>0</v>
      </c>
      <c r="I1101" s="117">
        <f t="shared" si="394"/>
        <v>15293260</v>
      </c>
      <c r="J1101" s="117">
        <f t="shared" si="394"/>
        <v>0</v>
      </c>
      <c r="K1101" s="117">
        <f t="shared" si="394"/>
        <v>0</v>
      </c>
      <c r="L1101" s="117">
        <f t="shared" si="394"/>
        <v>0</v>
      </c>
      <c r="M1101" s="117">
        <f t="shared" si="394"/>
        <v>0</v>
      </c>
      <c r="N1101" s="117">
        <f t="shared" si="394"/>
        <v>0</v>
      </c>
      <c r="O1101" s="131">
        <f t="shared" si="379"/>
        <v>15293260</v>
      </c>
      <c r="P1101" s="125"/>
      <c r="Q1101" s="125"/>
      <c r="R1101" s="125"/>
      <c r="S1101" s="125"/>
      <c r="T1101" s="125"/>
      <c r="U1101" s="125"/>
      <c r="V1101" s="125"/>
      <c r="W1101" s="125"/>
      <c r="X1101" s="125"/>
      <c r="Y1101" s="125"/>
      <c r="Z1101" s="125"/>
      <c r="AA1101" s="125"/>
      <c r="AB1101" s="125"/>
      <c r="AC1101" s="125"/>
      <c r="AD1101" s="125"/>
      <c r="AE1101" s="125"/>
      <c r="AF1101" s="125"/>
      <c r="AG1101" s="125"/>
      <c r="AH1101" s="125"/>
      <c r="AI1101" s="125"/>
      <c r="AJ1101" s="125"/>
      <c r="AK1101" s="125"/>
      <c r="AL1101" s="125"/>
      <c r="AM1101" s="125"/>
      <c r="AN1101" s="125"/>
      <c r="AO1101" s="125"/>
      <c r="AP1101" s="125"/>
      <c r="AQ1101" s="125"/>
      <c r="AR1101" s="125"/>
      <c r="AS1101" s="125"/>
      <c r="AT1101" s="125"/>
      <c r="AU1101" s="125"/>
      <c r="AV1101" s="125"/>
      <c r="AW1101" s="125"/>
      <c r="AX1101" s="125"/>
      <c r="AY1101" s="125"/>
      <c r="AZ1101" s="125"/>
      <c r="BA1101" s="125"/>
      <c r="BB1101" s="125"/>
      <c r="BC1101" s="125"/>
      <c r="BD1101" s="125"/>
      <c r="BE1101" s="125"/>
      <c r="BF1101" s="125"/>
      <c r="BG1101" s="125"/>
      <c r="BH1101" s="125"/>
      <c r="BI1101" s="125"/>
      <c r="BJ1101" s="125"/>
      <c r="BK1101" s="125"/>
      <c r="BL1101" s="125"/>
      <c r="BM1101" s="125"/>
      <c r="BN1101" s="125"/>
      <c r="BO1101" s="125"/>
      <c r="BP1101" s="125"/>
      <c r="BQ1101" s="125"/>
      <c r="BR1101" s="125"/>
      <c r="BS1101" s="125"/>
      <c r="BT1101" s="125"/>
      <c r="BU1101" s="125"/>
      <c r="BV1101" s="125"/>
    </row>
    <row r="1102" spans="1:74" s="189" customFormat="1" ht="25.5" x14ac:dyDescent="0.2">
      <c r="A1102" s="205" t="s">
        <v>2380</v>
      </c>
      <c r="B1102" s="206" t="s">
        <v>2379</v>
      </c>
      <c r="C1102" s="118"/>
      <c r="D1102" s="118"/>
      <c r="E1102" s="118"/>
      <c r="F1102" s="118"/>
      <c r="G1102" s="118"/>
      <c r="H1102" s="118"/>
      <c r="I1102" s="118">
        <v>15293260</v>
      </c>
      <c r="J1102" s="118"/>
      <c r="K1102" s="118"/>
      <c r="L1102" s="118"/>
      <c r="M1102" s="118"/>
      <c r="N1102" s="118"/>
      <c r="O1102" s="131">
        <f t="shared" si="379"/>
        <v>15293260</v>
      </c>
      <c r="P1102" s="188"/>
      <c r="Q1102" s="188"/>
      <c r="R1102" s="188"/>
      <c r="S1102" s="188"/>
      <c r="T1102" s="188"/>
      <c r="U1102" s="188"/>
      <c r="V1102" s="188"/>
      <c r="W1102" s="188"/>
      <c r="X1102" s="188"/>
      <c r="Y1102" s="188"/>
      <c r="Z1102" s="188"/>
      <c r="AA1102" s="188"/>
      <c r="AB1102" s="188"/>
      <c r="AC1102" s="188"/>
      <c r="AD1102" s="188"/>
      <c r="AE1102" s="188"/>
      <c r="AF1102" s="188"/>
      <c r="AG1102" s="188"/>
      <c r="AH1102" s="188"/>
      <c r="AI1102" s="188"/>
      <c r="AJ1102" s="188"/>
      <c r="AK1102" s="188"/>
      <c r="AL1102" s="188"/>
      <c r="AM1102" s="188"/>
      <c r="AN1102" s="188"/>
      <c r="AO1102" s="188"/>
      <c r="AP1102" s="188"/>
      <c r="AQ1102" s="188"/>
      <c r="AR1102" s="188"/>
      <c r="AS1102" s="188"/>
      <c r="AT1102" s="188"/>
      <c r="AU1102" s="188"/>
      <c r="AV1102" s="188"/>
      <c r="AW1102" s="188"/>
      <c r="AX1102" s="188"/>
      <c r="AY1102" s="188"/>
      <c r="AZ1102" s="188"/>
      <c r="BA1102" s="188"/>
      <c r="BB1102" s="188"/>
      <c r="BC1102" s="188"/>
      <c r="BD1102" s="188"/>
      <c r="BE1102" s="188"/>
      <c r="BF1102" s="188"/>
      <c r="BG1102" s="188"/>
      <c r="BH1102" s="188"/>
      <c r="BI1102" s="188"/>
      <c r="BJ1102" s="188"/>
      <c r="BK1102" s="188"/>
      <c r="BL1102" s="188"/>
      <c r="BM1102" s="188"/>
      <c r="BN1102" s="188"/>
      <c r="BO1102" s="188"/>
      <c r="BP1102" s="188"/>
      <c r="BQ1102" s="188"/>
      <c r="BR1102" s="188"/>
      <c r="BS1102" s="188"/>
      <c r="BT1102" s="188"/>
      <c r="BU1102" s="188"/>
      <c r="BV1102" s="188"/>
    </row>
    <row r="1103" spans="1:74" s="126" customFormat="1" ht="25.5" x14ac:dyDescent="0.2">
      <c r="A1103" s="207" t="s">
        <v>1613</v>
      </c>
      <c r="B1103" s="202" t="s">
        <v>1614</v>
      </c>
      <c r="C1103" s="117">
        <f t="shared" ref="C1103:N1103" si="395">+C1104</f>
        <v>0</v>
      </c>
      <c r="D1103" s="117">
        <f t="shared" si="395"/>
        <v>50038</v>
      </c>
      <c r="E1103" s="117">
        <f t="shared" si="395"/>
        <v>0</v>
      </c>
      <c r="F1103" s="117">
        <f t="shared" si="395"/>
        <v>0</v>
      </c>
      <c r="G1103" s="117">
        <f t="shared" si="395"/>
        <v>0</v>
      </c>
      <c r="H1103" s="117">
        <f t="shared" si="395"/>
        <v>0</v>
      </c>
      <c r="I1103" s="117">
        <f t="shared" si="395"/>
        <v>0</v>
      </c>
      <c r="J1103" s="117">
        <f t="shared" si="395"/>
        <v>0</v>
      </c>
      <c r="K1103" s="117">
        <f t="shared" si="395"/>
        <v>0</v>
      </c>
      <c r="L1103" s="117">
        <f t="shared" si="395"/>
        <v>0</v>
      </c>
      <c r="M1103" s="117">
        <f t="shared" si="395"/>
        <v>0</v>
      </c>
      <c r="N1103" s="117">
        <f t="shared" si="395"/>
        <v>0</v>
      </c>
      <c r="O1103" s="131">
        <f t="shared" si="379"/>
        <v>50038</v>
      </c>
      <c r="P1103" s="125"/>
      <c r="Q1103" s="125"/>
      <c r="R1103" s="125"/>
      <c r="S1103" s="125"/>
      <c r="T1103" s="125"/>
      <c r="U1103" s="125"/>
      <c r="V1103" s="125"/>
      <c r="W1103" s="125"/>
      <c r="X1103" s="125"/>
      <c r="Y1103" s="125"/>
      <c r="Z1103" s="125"/>
      <c r="AA1103" s="125"/>
      <c r="AB1103" s="125"/>
      <c r="AC1103" s="125"/>
      <c r="AD1103" s="125"/>
      <c r="AE1103" s="125"/>
      <c r="AF1103" s="125"/>
      <c r="AG1103" s="125"/>
      <c r="AH1103" s="125"/>
      <c r="AI1103" s="125"/>
      <c r="AJ1103" s="125"/>
      <c r="AK1103" s="125"/>
      <c r="AL1103" s="125"/>
      <c r="AM1103" s="125"/>
      <c r="AN1103" s="125"/>
      <c r="AO1103" s="125"/>
      <c r="AP1103" s="125"/>
      <c r="AQ1103" s="125"/>
      <c r="AR1103" s="125"/>
      <c r="AS1103" s="125"/>
      <c r="AT1103" s="125"/>
      <c r="AU1103" s="125"/>
      <c r="AV1103" s="125"/>
      <c r="AW1103" s="125"/>
      <c r="AX1103" s="125"/>
      <c r="AY1103" s="125"/>
      <c r="AZ1103" s="125"/>
      <c r="BA1103" s="125"/>
      <c r="BB1103" s="125"/>
      <c r="BC1103" s="125"/>
      <c r="BD1103" s="125"/>
      <c r="BE1103" s="125"/>
      <c r="BF1103" s="125"/>
      <c r="BG1103" s="125"/>
      <c r="BH1103" s="125"/>
      <c r="BI1103" s="125"/>
      <c r="BJ1103" s="125"/>
      <c r="BK1103" s="125"/>
      <c r="BL1103" s="125"/>
      <c r="BM1103" s="125"/>
      <c r="BN1103" s="125"/>
      <c r="BO1103" s="125"/>
      <c r="BP1103" s="125"/>
      <c r="BQ1103" s="125"/>
      <c r="BR1103" s="125"/>
      <c r="BS1103" s="125"/>
      <c r="BT1103" s="125"/>
      <c r="BU1103" s="125"/>
      <c r="BV1103" s="125"/>
    </row>
    <row r="1104" spans="1:74" s="189" customFormat="1" ht="14.25" x14ac:dyDescent="0.2">
      <c r="A1104" s="205" t="s">
        <v>1615</v>
      </c>
      <c r="B1104" s="206" t="s">
        <v>1616</v>
      </c>
      <c r="C1104" s="118"/>
      <c r="D1104" s="46">
        <v>50038</v>
      </c>
      <c r="E1104" s="118"/>
      <c r="F1104" s="118"/>
      <c r="G1104" s="118"/>
      <c r="H1104" s="118"/>
      <c r="I1104" s="118"/>
      <c r="J1104" s="118"/>
      <c r="K1104" s="118"/>
      <c r="L1104" s="118"/>
      <c r="M1104" s="118"/>
      <c r="N1104" s="118"/>
      <c r="O1104" s="131">
        <f t="shared" si="379"/>
        <v>50038</v>
      </c>
      <c r="P1104" s="188"/>
      <c r="Q1104" s="188"/>
      <c r="R1104" s="188"/>
      <c r="S1104" s="188"/>
      <c r="T1104" s="188"/>
      <c r="U1104" s="188"/>
      <c r="V1104" s="188"/>
      <c r="W1104" s="188"/>
      <c r="X1104" s="188"/>
      <c r="Y1104" s="188"/>
      <c r="Z1104" s="188"/>
      <c r="AA1104" s="188"/>
      <c r="AB1104" s="188"/>
      <c r="AC1104" s="188"/>
      <c r="AD1104" s="188"/>
      <c r="AE1104" s="188"/>
      <c r="AF1104" s="188"/>
      <c r="AG1104" s="188"/>
      <c r="AH1104" s="188"/>
      <c r="AI1104" s="188"/>
      <c r="AJ1104" s="188"/>
      <c r="AK1104" s="188"/>
      <c r="AL1104" s="188"/>
      <c r="AM1104" s="188"/>
      <c r="AN1104" s="188"/>
      <c r="AO1104" s="188"/>
      <c r="AP1104" s="188"/>
      <c r="AQ1104" s="188"/>
      <c r="AR1104" s="188"/>
      <c r="AS1104" s="188"/>
      <c r="AT1104" s="188"/>
      <c r="AU1104" s="188"/>
      <c r="AV1104" s="188"/>
      <c r="AW1104" s="188"/>
      <c r="AX1104" s="188"/>
      <c r="AY1104" s="188"/>
      <c r="AZ1104" s="188"/>
      <c r="BA1104" s="188"/>
      <c r="BB1104" s="188"/>
      <c r="BC1104" s="188"/>
      <c r="BD1104" s="188"/>
      <c r="BE1104" s="188"/>
      <c r="BF1104" s="188"/>
      <c r="BG1104" s="188"/>
      <c r="BH1104" s="188"/>
      <c r="BI1104" s="188"/>
      <c r="BJ1104" s="188"/>
      <c r="BK1104" s="188"/>
      <c r="BL1104" s="188"/>
      <c r="BM1104" s="188"/>
      <c r="BN1104" s="188"/>
      <c r="BO1104" s="188"/>
      <c r="BP1104" s="188"/>
      <c r="BQ1104" s="188"/>
      <c r="BR1104" s="188"/>
      <c r="BS1104" s="188"/>
      <c r="BT1104" s="188"/>
      <c r="BU1104" s="188"/>
      <c r="BV1104" s="188"/>
    </row>
    <row r="1105" spans="1:74" s="126" customFormat="1" ht="25.5" x14ac:dyDescent="0.2">
      <c r="A1105" s="207" t="s">
        <v>2381</v>
      </c>
      <c r="B1105" s="202" t="s">
        <v>2382</v>
      </c>
      <c r="C1105" s="117">
        <f>+C1106</f>
        <v>0</v>
      </c>
      <c r="D1105" s="117">
        <f t="shared" ref="D1105:N1105" si="396">+D1106</f>
        <v>0</v>
      </c>
      <c r="E1105" s="117">
        <f t="shared" si="396"/>
        <v>0</v>
      </c>
      <c r="F1105" s="117">
        <f t="shared" si="396"/>
        <v>0</v>
      </c>
      <c r="G1105" s="117">
        <f t="shared" si="396"/>
        <v>0</v>
      </c>
      <c r="H1105" s="117">
        <f t="shared" si="396"/>
        <v>0</v>
      </c>
      <c r="I1105" s="117">
        <f t="shared" si="396"/>
        <v>10195506</v>
      </c>
      <c r="J1105" s="117">
        <f t="shared" si="396"/>
        <v>0</v>
      </c>
      <c r="K1105" s="117">
        <f t="shared" si="396"/>
        <v>0</v>
      </c>
      <c r="L1105" s="117">
        <f t="shared" si="396"/>
        <v>0</v>
      </c>
      <c r="M1105" s="117">
        <f t="shared" si="396"/>
        <v>0</v>
      </c>
      <c r="N1105" s="117">
        <f t="shared" si="396"/>
        <v>0</v>
      </c>
      <c r="O1105" s="131">
        <f t="shared" si="379"/>
        <v>10195506</v>
      </c>
      <c r="P1105" s="125"/>
      <c r="Q1105" s="125"/>
      <c r="R1105" s="125"/>
      <c r="S1105" s="125"/>
      <c r="T1105" s="125"/>
      <c r="U1105" s="125"/>
      <c r="V1105" s="125"/>
      <c r="W1105" s="125"/>
      <c r="X1105" s="125"/>
      <c r="Y1105" s="125"/>
      <c r="Z1105" s="125"/>
      <c r="AA1105" s="125"/>
      <c r="AB1105" s="125"/>
      <c r="AC1105" s="125"/>
      <c r="AD1105" s="125"/>
      <c r="AE1105" s="125"/>
      <c r="AF1105" s="125"/>
      <c r="AG1105" s="125"/>
      <c r="AH1105" s="125"/>
      <c r="AI1105" s="125"/>
      <c r="AJ1105" s="125"/>
      <c r="AK1105" s="125"/>
      <c r="AL1105" s="125"/>
      <c r="AM1105" s="125"/>
      <c r="AN1105" s="125"/>
      <c r="AO1105" s="125"/>
      <c r="AP1105" s="125"/>
      <c r="AQ1105" s="125"/>
      <c r="AR1105" s="125"/>
      <c r="AS1105" s="125"/>
      <c r="AT1105" s="125"/>
      <c r="AU1105" s="125"/>
      <c r="AV1105" s="125"/>
      <c r="AW1105" s="125"/>
      <c r="AX1105" s="125"/>
      <c r="AY1105" s="125"/>
      <c r="AZ1105" s="125"/>
      <c r="BA1105" s="125"/>
      <c r="BB1105" s="125"/>
      <c r="BC1105" s="125"/>
      <c r="BD1105" s="125"/>
      <c r="BE1105" s="125"/>
      <c r="BF1105" s="125"/>
      <c r="BG1105" s="125"/>
      <c r="BH1105" s="125"/>
      <c r="BI1105" s="125"/>
      <c r="BJ1105" s="125"/>
      <c r="BK1105" s="125"/>
      <c r="BL1105" s="125"/>
      <c r="BM1105" s="125"/>
      <c r="BN1105" s="125"/>
      <c r="BO1105" s="125"/>
      <c r="BP1105" s="125"/>
      <c r="BQ1105" s="125"/>
      <c r="BR1105" s="125"/>
      <c r="BS1105" s="125"/>
      <c r="BT1105" s="125"/>
      <c r="BU1105" s="125"/>
      <c r="BV1105" s="125"/>
    </row>
    <row r="1106" spans="1:74" s="189" customFormat="1" ht="25.5" x14ac:dyDescent="0.2">
      <c r="A1106" s="205" t="s">
        <v>2383</v>
      </c>
      <c r="B1106" s="206" t="s">
        <v>2382</v>
      </c>
      <c r="C1106" s="118"/>
      <c r="D1106" s="118"/>
      <c r="E1106" s="118"/>
      <c r="F1106" s="118"/>
      <c r="G1106" s="118"/>
      <c r="H1106" s="118"/>
      <c r="I1106" s="118">
        <v>10195506</v>
      </c>
      <c r="J1106" s="118"/>
      <c r="K1106" s="118"/>
      <c r="L1106" s="118"/>
      <c r="M1106" s="118"/>
      <c r="N1106" s="118"/>
      <c r="O1106" s="131">
        <f t="shared" si="379"/>
        <v>10195506</v>
      </c>
      <c r="P1106" s="188"/>
      <c r="Q1106" s="188"/>
      <c r="R1106" s="188"/>
      <c r="S1106" s="188"/>
      <c r="T1106" s="188"/>
      <c r="U1106" s="188"/>
      <c r="V1106" s="188"/>
      <c r="W1106" s="188"/>
      <c r="X1106" s="188"/>
      <c r="Y1106" s="188"/>
      <c r="Z1106" s="188"/>
      <c r="AA1106" s="188"/>
      <c r="AB1106" s="188"/>
      <c r="AC1106" s="188"/>
      <c r="AD1106" s="188"/>
      <c r="AE1106" s="188"/>
      <c r="AF1106" s="188"/>
      <c r="AG1106" s="188"/>
      <c r="AH1106" s="188"/>
      <c r="AI1106" s="188"/>
      <c r="AJ1106" s="188"/>
      <c r="AK1106" s="188"/>
      <c r="AL1106" s="188"/>
      <c r="AM1106" s="188"/>
      <c r="AN1106" s="188"/>
      <c r="AO1106" s="188"/>
      <c r="AP1106" s="188"/>
      <c r="AQ1106" s="188"/>
      <c r="AR1106" s="188"/>
      <c r="AS1106" s="188"/>
      <c r="AT1106" s="188"/>
      <c r="AU1106" s="188"/>
      <c r="AV1106" s="188"/>
      <c r="AW1106" s="188"/>
      <c r="AX1106" s="188"/>
      <c r="AY1106" s="188"/>
      <c r="AZ1106" s="188"/>
      <c r="BA1106" s="188"/>
      <c r="BB1106" s="188"/>
      <c r="BC1106" s="188"/>
      <c r="BD1106" s="188"/>
      <c r="BE1106" s="188"/>
      <c r="BF1106" s="188"/>
      <c r="BG1106" s="188"/>
      <c r="BH1106" s="188"/>
      <c r="BI1106" s="188"/>
      <c r="BJ1106" s="188"/>
      <c r="BK1106" s="188"/>
      <c r="BL1106" s="188"/>
      <c r="BM1106" s="188"/>
      <c r="BN1106" s="188"/>
      <c r="BO1106" s="188"/>
      <c r="BP1106" s="188"/>
      <c r="BQ1106" s="188"/>
      <c r="BR1106" s="188"/>
      <c r="BS1106" s="188"/>
      <c r="BT1106" s="188"/>
      <c r="BU1106" s="188"/>
      <c r="BV1106" s="188"/>
    </row>
    <row r="1107" spans="1:74" s="126" customFormat="1" ht="38.25" x14ac:dyDescent="0.2">
      <c r="A1107" s="207" t="s">
        <v>2384</v>
      </c>
      <c r="B1107" s="202" t="s">
        <v>2385</v>
      </c>
      <c r="C1107" s="117">
        <f>+C1108</f>
        <v>0</v>
      </c>
      <c r="D1107" s="117">
        <f t="shared" ref="D1107:N1107" si="397">+D1108</f>
        <v>0</v>
      </c>
      <c r="E1107" s="117">
        <f t="shared" si="397"/>
        <v>0</v>
      </c>
      <c r="F1107" s="117">
        <f t="shared" si="397"/>
        <v>0</v>
      </c>
      <c r="G1107" s="117">
        <f t="shared" si="397"/>
        <v>0</v>
      </c>
      <c r="H1107" s="117">
        <f t="shared" si="397"/>
        <v>0</v>
      </c>
      <c r="I1107" s="117">
        <f t="shared" si="397"/>
        <v>969889.72</v>
      </c>
      <c r="J1107" s="117">
        <f t="shared" si="397"/>
        <v>0</v>
      </c>
      <c r="K1107" s="117">
        <f t="shared" si="397"/>
        <v>0</v>
      </c>
      <c r="L1107" s="117">
        <f t="shared" si="397"/>
        <v>0</v>
      </c>
      <c r="M1107" s="117">
        <f t="shared" si="397"/>
        <v>0</v>
      </c>
      <c r="N1107" s="117">
        <f t="shared" si="397"/>
        <v>0</v>
      </c>
      <c r="O1107" s="131">
        <f t="shared" si="379"/>
        <v>969889.72</v>
      </c>
      <c r="P1107" s="125"/>
      <c r="Q1107" s="125"/>
      <c r="R1107" s="125"/>
      <c r="S1107" s="125"/>
      <c r="T1107" s="125"/>
      <c r="U1107" s="125"/>
      <c r="V1107" s="125"/>
      <c r="W1107" s="125"/>
      <c r="X1107" s="125"/>
      <c r="Y1107" s="125"/>
      <c r="Z1107" s="125"/>
      <c r="AA1107" s="125"/>
      <c r="AB1107" s="125"/>
      <c r="AC1107" s="125"/>
      <c r="AD1107" s="125"/>
      <c r="AE1107" s="125"/>
      <c r="AF1107" s="125"/>
      <c r="AG1107" s="125"/>
      <c r="AH1107" s="125"/>
      <c r="AI1107" s="125"/>
      <c r="AJ1107" s="125"/>
      <c r="AK1107" s="125"/>
      <c r="AL1107" s="125"/>
      <c r="AM1107" s="125"/>
      <c r="AN1107" s="125"/>
      <c r="AO1107" s="125"/>
      <c r="AP1107" s="125"/>
      <c r="AQ1107" s="125"/>
      <c r="AR1107" s="125"/>
      <c r="AS1107" s="125"/>
      <c r="AT1107" s="125"/>
      <c r="AU1107" s="125"/>
      <c r="AV1107" s="125"/>
      <c r="AW1107" s="125"/>
      <c r="AX1107" s="125"/>
      <c r="AY1107" s="125"/>
      <c r="AZ1107" s="125"/>
      <c r="BA1107" s="125"/>
      <c r="BB1107" s="125"/>
      <c r="BC1107" s="125"/>
      <c r="BD1107" s="125"/>
      <c r="BE1107" s="125"/>
      <c r="BF1107" s="125"/>
      <c r="BG1107" s="125"/>
      <c r="BH1107" s="125"/>
      <c r="BI1107" s="125"/>
      <c r="BJ1107" s="125"/>
      <c r="BK1107" s="125"/>
      <c r="BL1107" s="125"/>
      <c r="BM1107" s="125"/>
      <c r="BN1107" s="125"/>
      <c r="BO1107" s="125"/>
      <c r="BP1107" s="125"/>
      <c r="BQ1107" s="125"/>
      <c r="BR1107" s="125"/>
      <c r="BS1107" s="125"/>
      <c r="BT1107" s="125"/>
      <c r="BU1107" s="125"/>
      <c r="BV1107" s="125"/>
    </row>
    <row r="1108" spans="1:74" s="189" customFormat="1" ht="38.25" x14ac:dyDescent="0.2">
      <c r="A1108" s="205" t="s">
        <v>2386</v>
      </c>
      <c r="B1108" s="206" t="s">
        <v>2385</v>
      </c>
      <c r="C1108" s="118"/>
      <c r="D1108" s="46"/>
      <c r="E1108" s="118"/>
      <c r="F1108" s="118"/>
      <c r="G1108" s="118"/>
      <c r="H1108" s="118"/>
      <c r="I1108" s="118">
        <v>969889.72</v>
      </c>
      <c r="J1108" s="118"/>
      <c r="K1108" s="118"/>
      <c r="L1108" s="118"/>
      <c r="M1108" s="118"/>
      <c r="N1108" s="118"/>
      <c r="O1108" s="131">
        <f t="shared" si="379"/>
        <v>969889.72</v>
      </c>
      <c r="P1108" s="188"/>
      <c r="Q1108" s="188"/>
      <c r="R1108" s="188"/>
      <c r="S1108" s="188"/>
      <c r="T1108" s="188"/>
      <c r="U1108" s="188"/>
      <c r="V1108" s="188"/>
      <c r="W1108" s="188"/>
      <c r="X1108" s="188"/>
      <c r="Y1108" s="188"/>
      <c r="Z1108" s="188"/>
      <c r="AA1108" s="188"/>
      <c r="AB1108" s="188"/>
      <c r="AC1108" s="188"/>
      <c r="AD1108" s="188"/>
      <c r="AE1108" s="188"/>
      <c r="AF1108" s="188"/>
      <c r="AG1108" s="188"/>
      <c r="AH1108" s="188"/>
      <c r="AI1108" s="188"/>
      <c r="AJ1108" s="188"/>
      <c r="AK1108" s="188"/>
      <c r="AL1108" s="188"/>
      <c r="AM1108" s="188"/>
      <c r="AN1108" s="188"/>
      <c r="AO1108" s="188"/>
      <c r="AP1108" s="188"/>
      <c r="AQ1108" s="188"/>
      <c r="AR1108" s="188"/>
      <c r="AS1108" s="188"/>
      <c r="AT1108" s="188"/>
      <c r="AU1108" s="188"/>
      <c r="AV1108" s="188"/>
      <c r="AW1108" s="188"/>
      <c r="AX1108" s="188"/>
      <c r="AY1108" s="188"/>
      <c r="AZ1108" s="188"/>
      <c r="BA1108" s="188"/>
      <c r="BB1108" s="188"/>
      <c r="BC1108" s="188"/>
      <c r="BD1108" s="188"/>
      <c r="BE1108" s="188"/>
      <c r="BF1108" s="188"/>
      <c r="BG1108" s="188"/>
      <c r="BH1108" s="188"/>
      <c r="BI1108" s="188"/>
      <c r="BJ1108" s="188"/>
      <c r="BK1108" s="188"/>
      <c r="BL1108" s="188"/>
      <c r="BM1108" s="188"/>
      <c r="BN1108" s="188"/>
      <c r="BO1108" s="188"/>
      <c r="BP1108" s="188"/>
      <c r="BQ1108" s="188"/>
      <c r="BR1108" s="188"/>
      <c r="BS1108" s="188"/>
      <c r="BT1108" s="188"/>
      <c r="BU1108" s="188"/>
      <c r="BV1108" s="188"/>
    </row>
    <row r="1109" spans="1:74" s="126" customFormat="1" ht="25.5" x14ac:dyDescent="0.2">
      <c r="A1109" s="207" t="s">
        <v>2498</v>
      </c>
      <c r="B1109" s="202" t="s">
        <v>2499</v>
      </c>
      <c r="C1109" s="117">
        <f>+C1110</f>
        <v>0</v>
      </c>
      <c r="D1109" s="117">
        <f t="shared" ref="D1109:N1109" si="398">+D1110</f>
        <v>0</v>
      </c>
      <c r="E1109" s="117">
        <f t="shared" si="398"/>
        <v>0</v>
      </c>
      <c r="F1109" s="117">
        <f t="shared" si="398"/>
        <v>0</v>
      </c>
      <c r="G1109" s="117">
        <f t="shared" si="398"/>
        <v>0</v>
      </c>
      <c r="H1109" s="117">
        <f t="shared" si="398"/>
        <v>0</v>
      </c>
      <c r="I1109" s="117">
        <f t="shared" si="398"/>
        <v>0</v>
      </c>
      <c r="J1109" s="117">
        <f t="shared" si="398"/>
        <v>0</v>
      </c>
      <c r="K1109" s="117">
        <f t="shared" si="398"/>
        <v>0</v>
      </c>
      <c r="L1109" s="117">
        <f t="shared" si="398"/>
        <v>0</v>
      </c>
      <c r="M1109" s="117">
        <f t="shared" si="398"/>
        <v>0</v>
      </c>
      <c r="N1109" s="117">
        <f t="shared" si="398"/>
        <v>0</v>
      </c>
      <c r="O1109" s="131">
        <f t="shared" si="379"/>
        <v>0</v>
      </c>
      <c r="P1109" s="125"/>
      <c r="Q1109" s="125"/>
      <c r="R1109" s="125"/>
      <c r="S1109" s="125"/>
      <c r="T1109" s="125"/>
      <c r="U1109" s="125"/>
      <c r="V1109" s="125"/>
      <c r="W1109" s="125"/>
      <c r="X1109" s="125"/>
      <c r="Y1109" s="125"/>
      <c r="Z1109" s="125"/>
      <c r="AA1109" s="125"/>
      <c r="AB1109" s="125"/>
      <c r="AC1109" s="125"/>
      <c r="AD1109" s="125"/>
      <c r="AE1109" s="125"/>
      <c r="AF1109" s="125"/>
      <c r="AG1109" s="125"/>
      <c r="AH1109" s="125"/>
      <c r="AI1109" s="125"/>
      <c r="AJ1109" s="125"/>
      <c r="AK1109" s="125"/>
      <c r="AL1109" s="125"/>
      <c r="AM1109" s="125"/>
      <c r="AN1109" s="125"/>
      <c r="AO1109" s="125"/>
      <c r="AP1109" s="125"/>
      <c r="AQ1109" s="125"/>
      <c r="AR1109" s="125"/>
      <c r="AS1109" s="125"/>
      <c r="AT1109" s="125"/>
      <c r="AU1109" s="125"/>
      <c r="AV1109" s="125"/>
      <c r="AW1109" s="125"/>
      <c r="AX1109" s="125"/>
      <c r="AY1109" s="125"/>
      <c r="AZ1109" s="125"/>
      <c r="BA1109" s="125"/>
      <c r="BB1109" s="125"/>
      <c r="BC1109" s="125"/>
      <c r="BD1109" s="125"/>
      <c r="BE1109" s="125"/>
      <c r="BF1109" s="125"/>
      <c r="BG1109" s="125"/>
      <c r="BH1109" s="125"/>
      <c r="BI1109" s="125"/>
      <c r="BJ1109" s="125"/>
      <c r="BK1109" s="125"/>
      <c r="BL1109" s="125"/>
      <c r="BM1109" s="125"/>
      <c r="BN1109" s="125"/>
      <c r="BO1109" s="125"/>
      <c r="BP1109" s="125"/>
      <c r="BQ1109" s="125"/>
      <c r="BR1109" s="125"/>
      <c r="BS1109" s="125"/>
      <c r="BT1109" s="125"/>
      <c r="BU1109" s="125"/>
      <c r="BV1109" s="125"/>
    </row>
    <row r="1110" spans="1:74" s="189" customFormat="1" ht="25.5" x14ac:dyDescent="0.2">
      <c r="A1110" s="205" t="s">
        <v>2500</v>
      </c>
      <c r="B1110" s="206" t="s">
        <v>2499</v>
      </c>
      <c r="C1110" s="118"/>
      <c r="D1110" s="118"/>
      <c r="E1110" s="118"/>
      <c r="F1110" s="118"/>
      <c r="G1110" s="118"/>
      <c r="H1110" s="118"/>
      <c r="I1110" s="118"/>
      <c r="J1110" s="118"/>
      <c r="K1110" s="118"/>
      <c r="L1110" s="118"/>
      <c r="M1110" s="118"/>
      <c r="N1110" s="118"/>
      <c r="O1110" s="131">
        <f t="shared" si="379"/>
        <v>0</v>
      </c>
      <c r="P1110" s="188"/>
      <c r="Q1110" s="188"/>
      <c r="R1110" s="188"/>
      <c r="S1110" s="188"/>
      <c r="T1110" s="188"/>
      <c r="U1110" s="188"/>
      <c r="V1110" s="188"/>
      <c r="W1110" s="188"/>
      <c r="X1110" s="188"/>
      <c r="Y1110" s="188"/>
      <c r="Z1110" s="188"/>
      <c r="AA1110" s="188"/>
      <c r="AB1110" s="188"/>
      <c r="AC1110" s="188"/>
      <c r="AD1110" s="188"/>
      <c r="AE1110" s="188"/>
      <c r="AF1110" s="188"/>
      <c r="AG1110" s="188"/>
      <c r="AH1110" s="188"/>
      <c r="AI1110" s="188"/>
      <c r="AJ1110" s="188"/>
      <c r="AK1110" s="188"/>
      <c r="AL1110" s="188"/>
      <c r="AM1110" s="188"/>
      <c r="AN1110" s="188"/>
      <c r="AO1110" s="188"/>
      <c r="AP1110" s="188"/>
      <c r="AQ1110" s="188"/>
      <c r="AR1110" s="188"/>
      <c r="AS1110" s="188"/>
      <c r="AT1110" s="188"/>
      <c r="AU1110" s="188"/>
      <c r="AV1110" s="188"/>
      <c r="AW1110" s="188"/>
      <c r="AX1110" s="188"/>
      <c r="AY1110" s="188"/>
      <c r="AZ1110" s="188"/>
      <c r="BA1110" s="188"/>
      <c r="BB1110" s="188"/>
      <c r="BC1110" s="188"/>
      <c r="BD1110" s="188"/>
      <c r="BE1110" s="188"/>
      <c r="BF1110" s="188"/>
      <c r="BG1110" s="188"/>
      <c r="BH1110" s="188"/>
      <c r="BI1110" s="188"/>
      <c r="BJ1110" s="188"/>
      <c r="BK1110" s="188"/>
      <c r="BL1110" s="188"/>
      <c r="BM1110" s="188"/>
      <c r="BN1110" s="188"/>
      <c r="BO1110" s="188"/>
      <c r="BP1110" s="188"/>
      <c r="BQ1110" s="188"/>
      <c r="BR1110" s="188"/>
      <c r="BS1110" s="188"/>
      <c r="BT1110" s="188"/>
      <c r="BU1110" s="188"/>
      <c r="BV1110" s="188"/>
    </row>
    <row r="1111" spans="1:74" s="126" customFormat="1" ht="38.25" x14ac:dyDescent="0.2">
      <c r="A1111" s="207" t="s">
        <v>2501</v>
      </c>
      <c r="B1111" s="202" t="s">
        <v>2502</v>
      </c>
      <c r="C1111" s="117">
        <f>+C1112</f>
        <v>0</v>
      </c>
      <c r="D1111" s="117">
        <f t="shared" ref="D1111:N1111" si="399">+D1112</f>
        <v>0</v>
      </c>
      <c r="E1111" s="117">
        <f t="shared" si="399"/>
        <v>0</v>
      </c>
      <c r="F1111" s="117">
        <f t="shared" si="399"/>
        <v>0</v>
      </c>
      <c r="G1111" s="117">
        <f t="shared" si="399"/>
        <v>0</v>
      </c>
      <c r="H1111" s="117">
        <f t="shared" si="399"/>
        <v>0</v>
      </c>
      <c r="I1111" s="117">
        <f t="shared" si="399"/>
        <v>0</v>
      </c>
      <c r="J1111" s="117">
        <f t="shared" si="399"/>
        <v>0</v>
      </c>
      <c r="K1111" s="117">
        <f t="shared" si="399"/>
        <v>0</v>
      </c>
      <c r="L1111" s="117">
        <f t="shared" si="399"/>
        <v>0</v>
      </c>
      <c r="M1111" s="117">
        <f t="shared" si="399"/>
        <v>0</v>
      </c>
      <c r="N1111" s="117">
        <f t="shared" si="399"/>
        <v>0</v>
      </c>
      <c r="O1111" s="131">
        <f t="shared" si="379"/>
        <v>0</v>
      </c>
      <c r="P1111" s="125"/>
      <c r="Q1111" s="125"/>
      <c r="R1111" s="125"/>
      <c r="S1111" s="125"/>
      <c r="T1111" s="125"/>
      <c r="U1111" s="125"/>
      <c r="V1111" s="125"/>
      <c r="W1111" s="125"/>
      <c r="X1111" s="125"/>
      <c r="Y1111" s="125"/>
      <c r="Z1111" s="125"/>
      <c r="AA1111" s="125"/>
      <c r="AB1111" s="125"/>
      <c r="AC1111" s="125"/>
      <c r="AD1111" s="125"/>
      <c r="AE1111" s="125"/>
      <c r="AF1111" s="125"/>
      <c r="AG1111" s="125"/>
      <c r="AH1111" s="125"/>
      <c r="AI1111" s="125"/>
      <c r="AJ1111" s="125"/>
      <c r="AK1111" s="125"/>
      <c r="AL1111" s="125"/>
      <c r="AM1111" s="125"/>
      <c r="AN1111" s="125"/>
      <c r="AO1111" s="125"/>
      <c r="AP1111" s="125"/>
      <c r="AQ1111" s="125"/>
      <c r="AR1111" s="125"/>
      <c r="AS1111" s="125"/>
      <c r="AT1111" s="125"/>
      <c r="AU1111" s="125"/>
      <c r="AV1111" s="125"/>
      <c r="AW1111" s="125"/>
      <c r="AX1111" s="125"/>
      <c r="AY1111" s="125"/>
      <c r="AZ1111" s="125"/>
      <c r="BA1111" s="125"/>
      <c r="BB1111" s="125"/>
      <c r="BC1111" s="125"/>
      <c r="BD1111" s="125"/>
      <c r="BE1111" s="125"/>
      <c r="BF1111" s="125"/>
      <c r="BG1111" s="125"/>
      <c r="BH1111" s="125"/>
      <c r="BI1111" s="125"/>
      <c r="BJ1111" s="125"/>
      <c r="BK1111" s="125"/>
      <c r="BL1111" s="125"/>
      <c r="BM1111" s="125"/>
      <c r="BN1111" s="125"/>
      <c r="BO1111" s="125"/>
      <c r="BP1111" s="125"/>
      <c r="BQ1111" s="125"/>
      <c r="BR1111" s="125"/>
      <c r="BS1111" s="125"/>
      <c r="BT1111" s="125"/>
      <c r="BU1111" s="125"/>
      <c r="BV1111" s="125"/>
    </row>
    <row r="1112" spans="1:74" s="189" customFormat="1" ht="38.25" x14ac:dyDescent="0.2">
      <c r="A1112" s="205" t="s">
        <v>2503</v>
      </c>
      <c r="B1112" s="206" t="s">
        <v>2502</v>
      </c>
      <c r="C1112" s="118"/>
      <c r="D1112" s="118"/>
      <c r="E1112" s="118"/>
      <c r="F1112" s="118"/>
      <c r="G1112" s="118"/>
      <c r="H1112" s="118"/>
      <c r="I1112" s="118"/>
      <c r="J1112" s="118"/>
      <c r="K1112" s="118"/>
      <c r="L1112" s="118"/>
      <c r="M1112" s="118"/>
      <c r="N1112" s="118"/>
      <c r="O1112" s="131">
        <f t="shared" si="379"/>
        <v>0</v>
      </c>
      <c r="P1112" s="188"/>
      <c r="Q1112" s="188"/>
      <c r="R1112" s="188"/>
      <c r="S1112" s="188"/>
      <c r="T1112" s="188"/>
      <c r="U1112" s="188"/>
      <c r="V1112" s="188"/>
      <c r="W1112" s="188"/>
      <c r="X1112" s="188"/>
      <c r="Y1112" s="188"/>
      <c r="Z1112" s="188"/>
      <c r="AA1112" s="188"/>
      <c r="AB1112" s="188"/>
      <c r="AC1112" s="188"/>
      <c r="AD1112" s="188"/>
      <c r="AE1112" s="188"/>
      <c r="AF1112" s="188"/>
      <c r="AG1112" s="188"/>
      <c r="AH1112" s="188"/>
      <c r="AI1112" s="188"/>
      <c r="AJ1112" s="188"/>
      <c r="AK1112" s="188"/>
      <c r="AL1112" s="188"/>
      <c r="AM1112" s="188"/>
      <c r="AN1112" s="188"/>
      <c r="AO1112" s="188"/>
      <c r="AP1112" s="188"/>
      <c r="AQ1112" s="188"/>
      <c r="AR1112" s="188"/>
      <c r="AS1112" s="188"/>
      <c r="AT1112" s="188"/>
      <c r="AU1112" s="188"/>
      <c r="AV1112" s="188"/>
      <c r="AW1112" s="188"/>
      <c r="AX1112" s="188"/>
      <c r="AY1112" s="188"/>
      <c r="AZ1112" s="188"/>
      <c r="BA1112" s="188"/>
      <c r="BB1112" s="188"/>
      <c r="BC1112" s="188"/>
      <c r="BD1112" s="188"/>
      <c r="BE1112" s="188"/>
      <c r="BF1112" s="188"/>
      <c r="BG1112" s="188"/>
      <c r="BH1112" s="188"/>
      <c r="BI1112" s="188"/>
      <c r="BJ1112" s="188"/>
      <c r="BK1112" s="188"/>
      <c r="BL1112" s="188"/>
      <c r="BM1112" s="188"/>
      <c r="BN1112" s="188"/>
      <c r="BO1112" s="188"/>
      <c r="BP1112" s="188"/>
      <c r="BQ1112" s="188"/>
      <c r="BR1112" s="188"/>
      <c r="BS1112" s="188"/>
      <c r="BT1112" s="188"/>
      <c r="BU1112" s="188"/>
      <c r="BV1112" s="188"/>
    </row>
    <row r="1113" spans="1:74" s="126" customFormat="1" ht="25.5" x14ac:dyDescent="0.2">
      <c r="A1113" s="207" t="s">
        <v>2504</v>
      </c>
      <c r="B1113" s="202" t="s">
        <v>2505</v>
      </c>
      <c r="C1113" s="117">
        <f>+C1114</f>
        <v>0</v>
      </c>
      <c r="D1113" s="117">
        <f t="shared" ref="D1113:N1113" si="400">+D1114</f>
        <v>0</v>
      </c>
      <c r="E1113" s="117">
        <f t="shared" si="400"/>
        <v>0</v>
      </c>
      <c r="F1113" s="117">
        <f t="shared" si="400"/>
        <v>0</v>
      </c>
      <c r="G1113" s="117">
        <f t="shared" si="400"/>
        <v>0</v>
      </c>
      <c r="H1113" s="117">
        <f t="shared" si="400"/>
        <v>0</v>
      </c>
      <c r="I1113" s="117">
        <f t="shared" si="400"/>
        <v>0</v>
      </c>
      <c r="J1113" s="117">
        <f t="shared" si="400"/>
        <v>0</v>
      </c>
      <c r="K1113" s="117">
        <f t="shared" si="400"/>
        <v>0</v>
      </c>
      <c r="L1113" s="117">
        <f t="shared" si="400"/>
        <v>0</v>
      </c>
      <c r="M1113" s="117">
        <f t="shared" si="400"/>
        <v>0</v>
      </c>
      <c r="N1113" s="117">
        <f t="shared" si="400"/>
        <v>0</v>
      </c>
      <c r="O1113" s="131">
        <f t="shared" si="379"/>
        <v>0</v>
      </c>
      <c r="P1113" s="125"/>
      <c r="Q1113" s="125"/>
      <c r="R1113" s="125"/>
      <c r="S1113" s="125"/>
      <c r="T1113" s="125"/>
      <c r="U1113" s="125"/>
      <c r="V1113" s="125"/>
      <c r="W1113" s="125"/>
      <c r="X1113" s="125"/>
      <c r="Y1113" s="125"/>
      <c r="Z1113" s="125"/>
      <c r="AA1113" s="125"/>
      <c r="AB1113" s="125"/>
      <c r="AC1113" s="125"/>
      <c r="AD1113" s="125"/>
      <c r="AE1113" s="125"/>
      <c r="AF1113" s="125"/>
      <c r="AG1113" s="125"/>
      <c r="AH1113" s="125"/>
      <c r="AI1113" s="125"/>
      <c r="AJ1113" s="125"/>
      <c r="AK1113" s="125"/>
      <c r="AL1113" s="125"/>
      <c r="AM1113" s="125"/>
      <c r="AN1113" s="125"/>
      <c r="AO1113" s="125"/>
      <c r="AP1113" s="125"/>
      <c r="AQ1113" s="125"/>
      <c r="AR1113" s="125"/>
      <c r="AS1113" s="125"/>
      <c r="AT1113" s="125"/>
      <c r="AU1113" s="125"/>
      <c r="AV1113" s="125"/>
      <c r="AW1113" s="125"/>
      <c r="AX1113" s="125"/>
      <c r="AY1113" s="125"/>
      <c r="AZ1113" s="125"/>
      <c r="BA1113" s="125"/>
      <c r="BB1113" s="125"/>
      <c r="BC1113" s="125"/>
      <c r="BD1113" s="125"/>
      <c r="BE1113" s="125"/>
      <c r="BF1113" s="125"/>
      <c r="BG1113" s="125"/>
      <c r="BH1113" s="125"/>
      <c r="BI1113" s="125"/>
      <c r="BJ1113" s="125"/>
      <c r="BK1113" s="125"/>
      <c r="BL1113" s="125"/>
      <c r="BM1113" s="125"/>
      <c r="BN1113" s="125"/>
      <c r="BO1113" s="125"/>
      <c r="BP1113" s="125"/>
      <c r="BQ1113" s="125"/>
      <c r="BR1113" s="125"/>
      <c r="BS1113" s="125"/>
      <c r="BT1113" s="125"/>
      <c r="BU1113" s="125"/>
      <c r="BV1113" s="125"/>
    </row>
    <row r="1114" spans="1:74" s="189" customFormat="1" ht="25.5" x14ac:dyDescent="0.2">
      <c r="A1114" s="205" t="s">
        <v>2506</v>
      </c>
      <c r="B1114" s="206" t="s">
        <v>2505</v>
      </c>
      <c r="C1114" s="118"/>
      <c r="D1114" s="118"/>
      <c r="E1114" s="118"/>
      <c r="F1114" s="118"/>
      <c r="G1114" s="118"/>
      <c r="H1114" s="118"/>
      <c r="I1114" s="118"/>
      <c r="J1114" s="118"/>
      <c r="K1114" s="118"/>
      <c r="L1114" s="118"/>
      <c r="M1114" s="118"/>
      <c r="N1114" s="118"/>
      <c r="O1114" s="131">
        <f t="shared" si="379"/>
        <v>0</v>
      </c>
      <c r="P1114" s="188"/>
      <c r="Q1114" s="188"/>
      <c r="R1114" s="188"/>
      <c r="S1114" s="188"/>
      <c r="T1114" s="188"/>
      <c r="U1114" s="188"/>
      <c r="V1114" s="188"/>
      <c r="W1114" s="188"/>
      <c r="X1114" s="188"/>
      <c r="Y1114" s="188"/>
      <c r="Z1114" s="188"/>
      <c r="AA1114" s="188"/>
      <c r="AB1114" s="188"/>
      <c r="AC1114" s="188"/>
      <c r="AD1114" s="188"/>
      <c r="AE1114" s="188"/>
      <c r="AF1114" s="188"/>
      <c r="AG1114" s="188"/>
      <c r="AH1114" s="188"/>
      <c r="AI1114" s="188"/>
      <c r="AJ1114" s="188"/>
      <c r="AK1114" s="188"/>
      <c r="AL1114" s="188"/>
      <c r="AM1114" s="188"/>
      <c r="AN1114" s="188"/>
      <c r="AO1114" s="188"/>
      <c r="AP1114" s="188"/>
      <c r="AQ1114" s="188"/>
      <c r="AR1114" s="188"/>
      <c r="AS1114" s="188"/>
      <c r="AT1114" s="188"/>
      <c r="AU1114" s="188"/>
      <c r="AV1114" s="188"/>
      <c r="AW1114" s="188"/>
      <c r="AX1114" s="188"/>
      <c r="AY1114" s="188"/>
      <c r="AZ1114" s="188"/>
      <c r="BA1114" s="188"/>
      <c r="BB1114" s="188"/>
      <c r="BC1114" s="188"/>
      <c r="BD1114" s="188"/>
      <c r="BE1114" s="188"/>
      <c r="BF1114" s="188"/>
      <c r="BG1114" s="188"/>
      <c r="BH1114" s="188"/>
      <c r="BI1114" s="188"/>
      <c r="BJ1114" s="188"/>
      <c r="BK1114" s="188"/>
      <c r="BL1114" s="188"/>
      <c r="BM1114" s="188"/>
      <c r="BN1114" s="188"/>
      <c r="BO1114" s="188"/>
      <c r="BP1114" s="188"/>
      <c r="BQ1114" s="188"/>
      <c r="BR1114" s="188"/>
      <c r="BS1114" s="188"/>
      <c r="BT1114" s="188"/>
      <c r="BU1114" s="188"/>
      <c r="BV1114" s="188"/>
    </row>
    <row r="1115" spans="1:74" s="126" customFormat="1" ht="25.5" x14ac:dyDescent="0.2">
      <c r="A1115" s="207" t="s">
        <v>2507</v>
      </c>
      <c r="B1115" s="202" t="s">
        <v>2508</v>
      </c>
      <c r="C1115" s="117">
        <f>+C1116</f>
        <v>0</v>
      </c>
      <c r="D1115" s="117">
        <f t="shared" ref="D1115:N1115" si="401">+D1116</f>
        <v>0</v>
      </c>
      <c r="E1115" s="117">
        <f t="shared" si="401"/>
        <v>0</v>
      </c>
      <c r="F1115" s="117">
        <f t="shared" si="401"/>
        <v>0</v>
      </c>
      <c r="G1115" s="117">
        <f t="shared" si="401"/>
        <v>0</v>
      </c>
      <c r="H1115" s="117">
        <f t="shared" si="401"/>
        <v>0</v>
      </c>
      <c r="I1115" s="117">
        <f t="shared" si="401"/>
        <v>0</v>
      </c>
      <c r="J1115" s="117">
        <f t="shared" si="401"/>
        <v>0</v>
      </c>
      <c r="K1115" s="117">
        <f t="shared" si="401"/>
        <v>0</v>
      </c>
      <c r="L1115" s="117">
        <f t="shared" si="401"/>
        <v>0</v>
      </c>
      <c r="M1115" s="117">
        <f t="shared" si="401"/>
        <v>0</v>
      </c>
      <c r="N1115" s="117">
        <f t="shared" si="401"/>
        <v>0</v>
      </c>
      <c r="O1115" s="131">
        <f t="shared" si="379"/>
        <v>0</v>
      </c>
      <c r="P1115" s="125"/>
      <c r="Q1115" s="125"/>
      <c r="R1115" s="125"/>
      <c r="S1115" s="125"/>
      <c r="T1115" s="125"/>
      <c r="U1115" s="125"/>
      <c r="V1115" s="125"/>
      <c r="W1115" s="125"/>
      <c r="X1115" s="125"/>
      <c r="Y1115" s="125"/>
      <c r="Z1115" s="125"/>
      <c r="AA1115" s="125"/>
      <c r="AB1115" s="125"/>
      <c r="AC1115" s="125"/>
      <c r="AD1115" s="125"/>
      <c r="AE1115" s="125"/>
      <c r="AF1115" s="125"/>
      <c r="AG1115" s="125"/>
      <c r="AH1115" s="125"/>
      <c r="AI1115" s="125"/>
      <c r="AJ1115" s="125"/>
      <c r="AK1115" s="125"/>
      <c r="AL1115" s="125"/>
      <c r="AM1115" s="125"/>
      <c r="AN1115" s="125"/>
      <c r="AO1115" s="125"/>
      <c r="AP1115" s="125"/>
      <c r="AQ1115" s="125"/>
      <c r="AR1115" s="125"/>
      <c r="AS1115" s="125"/>
      <c r="AT1115" s="125"/>
      <c r="AU1115" s="125"/>
      <c r="AV1115" s="125"/>
      <c r="AW1115" s="125"/>
      <c r="AX1115" s="125"/>
      <c r="AY1115" s="125"/>
      <c r="AZ1115" s="125"/>
      <c r="BA1115" s="125"/>
      <c r="BB1115" s="125"/>
      <c r="BC1115" s="125"/>
      <c r="BD1115" s="125"/>
      <c r="BE1115" s="125"/>
      <c r="BF1115" s="125"/>
      <c r="BG1115" s="125"/>
      <c r="BH1115" s="125"/>
      <c r="BI1115" s="125"/>
      <c r="BJ1115" s="125"/>
      <c r="BK1115" s="125"/>
      <c r="BL1115" s="125"/>
      <c r="BM1115" s="125"/>
      <c r="BN1115" s="125"/>
      <c r="BO1115" s="125"/>
      <c r="BP1115" s="125"/>
      <c r="BQ1115" s="125"/>
      <c r="BR1115" s="125"/>
      <c r="BS1115" s="125"/>
      <c r="BT1115" s="125"/>
      <c r="BU1115" s="125"/>
      <c r="BV1115" s="125"/>
    </row>
    <row r="1116" spans="1:74" s="189" customFormat="1" ht="25.5" x14ac:dyDescent="0.2">
      <c r="A1116" s="205" t="s">
        <v>2509</v>
      </c>
      <c r="B1116" s="206" t="s">
        <v>2508</v>
      </c>
      <c r="C1116" s="118"/>
      <c r="D1116" s="118"/>
      <c r="E1116" s="118"/>
      <c r="F1116" s="118"/>
      <c r="G1116" s="118"/>
      <c r="H1116" s="118"/>
      <c r="I1116" s="118"/>
      <c r="J1116" s="118"/>
      <c r="K1116" s="118"/>
      <c r="L1116" s="118"/>
      <c r="M1116" s="118"/>
      <c r="N1116" s="118"/>
      <c r="O1116" s="131">
        <f t="shared" si="379"/>
        <v>0</v>
      </c>
      <c r="P1116" s="188"/>
      <c r="Q1116" s="188"/>
      <c r="R1116" s="188"/>
      <c r="S1116" s="188"/>
      <c r="T1116" s="188"/>
      <c r="U1116" s="188"/>
      <c r="V1116" s="188"/>
      <c r="W1116" s="188"/>
      <c r="X1116" s="188"/>
      <c r="Y1116" s="188"/>
      <c r="Z1116" s="188"/>
      <c r="AA1116" s="188"/>
      <c r="AB1116" s="188"/>
      <c r="AC1116" s="188"/>
      <c r="AD1116" s="188"/>
      <c r="AE1116" s="188"/>
      <c r="AF1116" s="188"/>
      <c r="AG1116" s="188"/>
      <c r="AH1116" s="188"/>
      <c r="AI1116" s="188"/>
      <c r="AJ1116" s="188"/>
      <c r="AK1116" s="188"/>
      <c r="AL1116" s="188"/>
      <c r="AM1116" s="188"/>
      <c r="AN1116" s="188"/>
      <c r="AO1116" s="188"/>
      <c r="AP1116" s="188"/>
      <c r="AQ1116" s="188"/>
      <c r="AR1116" s="188"/>
      <c r="AS1116" s="188"/>
      <c r="AT1116" s="188"/>
      <c r="AU1116" s="188"/>
      <c r="AV1116" s="188"/>
      <c r="AW1116" s="188"/>
      <c r="AX1116" s="188"/>
      <c r="AY1116" s="188"/>
      <c r="AZ1116" s="188"/>
      <c r="BA1116" s="188"/>
      <c r="BB1116" s="188"/>
      <c r="BC1116" s="188"/>
      <c r="BD1116" s="188"/>
      <c r="BE1116" s="188"/>
      <c r="BF1116" s="188"/>
      <c r="BG1116" s="188"/>
      <c r="BH1116" s="188"/>
      <c r="BI1116" s="188"/>
      <c r="BJ1116" s="188"/>
      <c r="BK1116" s="188"/>
      <c r="BL1116" s="188"/>
      <c r="BM1116" s="188"/>
      <c r="BN1116" s="188"/>
      <c r="BO1116" s="188"/>
      <c r="BP1116" s="188"/>
      <c r="BQ1116" s="188"/>
      <c r="BR1116" s="188"/>
      <c r="BS1116" s="188"/>
      <c r="BT1116" s="188"/>
      <c r="BU1116" s="188"/>
      <c r="BV1116" s="188"/>
    </row>
    <row r="1117" spans="1:74" s="126" customFormat="1" ht="25.5" x14ac:dyDescent="0.2">
      <c r="A1117" s="207" t="s">
        <v>2510</v>
      </c>
      <c r="B1117" s="202" t="s">
        <v>2511</v>
      </c>
      <c r="C1117" s="117">
        <f>+C1118</f>
        <v>0</v>
      </c>
      <c r="D1117" s="117">
        <f t="shared" ref="D1117:N1117" si="402">+D1118</f>
        <v>0</v>
      </c>
      <c r="E1117" s="117">
        <f t="shared" si="402"/>
        <v>0</v>
      </c>
      <c r="F1117" s="117">
        <f t="shared" si="402"/>
        <v>0</v>
      </c>
      <c r="G1117" s="117">
        <f t="shared" si="402"/>
        <v>0</v>
      </c>
      <c r="H1117" s="117">
        <f t="shared" si="402"/>
        <v>0</v>
      </c>
      <c r="I1117" s="117">
        <f t="shared" si="402"/>
        <v>0</v>
      </c>
      <c r="J1117" s="117">
        <f t="shared" si="402"/>
        <v>0</v>
      </c>
      <c r="K1117" s="117">
        <f t="shared" si="402"/>
        <v>0</v>
      </c>
      <c r="L1117" s="117">
        <f t="shared" si="402"/>
        <v>0</v>
      </c>
      <c r="M1117" s="117">
        <f t="shared" si="402"/>
        <v>0</v>
      </c>
      <c r="N1117" s="117">
        <f t="shared" si="402"/>
        <v>0</v>
      </c>
      <c r="O1117" s="131">
        <f t="shared" si="379"/>
        <v>0</v>
      </c>
      <c r="P1117" s="125"/>
      <c r="Q1117" s="125"/>
      <c r="R1117" s="125"/>
      <c r="S1117" s="125"/>
      <c r="T1117" s="125"/>
      <c r="U1117" s="125"/>
      <c r="V1117" s="125"/>
      <c r="W1117" s="125"/>
      <c r="X1117" s="125"/>
      <c r="Y1117" s="125"/>
      <c r="Z1117" s="125"/>
      <c r="AA1117" s="125"/>
      <c r="AB1117" s="125"/>
      <c r="AC1117" s="125"/>
      <c r="AD1117" s="125"/>
      <c r="AE1117" s="125"/>
      <c r="AF1117" s="125"/>
      <c r="AG1117" s="125"/>
      <c r="AH1117" s="125"/>
      <c r="AI1117" s="125"/>
      <c r="AJ1117" s="125"/>
      <c r="AK1117" s="125"/>
      <c r="AL1117" s="125"/>
      <c r="AM1117" s="125"/>
      <c r="AN1117" s="125"/>
      <c r="AO1117" s="125"/>
      <c r="AP1117" s="125"/>
      <c r="AQ1117" s="125"/>
      <c r="AR1117" s="125"/>
      <c r="AS1117" s="125"/>
      <c r="AT1117" s="125"/>
      <c r="AU1117" s="125"/>
      <c r="AV1117" s="125"/>
      <c r="AW1117" s="125"/>
      <c r="AX1117" s="125"/>
      <c r="AY1117" s="125"/>
      <c r="AZ1117" s="125"/>
      <c r="BA1117" s="125"/>
      <c r="BB1117" s="125"/>
      <c r="BC1117" s="125"/>
      <c r="BD1117" s="125"/>
      <c r="BE1117" s="125"/>
      <c r="BF1117" s="125"/>
      <c r="BG1117" s="125"/>
      <c r="BH1117" s="125"/>
      <c r="BI1117" s="125"/>
      <c r="BJ1117" s="125"/>
      <c r="BK1117" s="125"/>
      <c r="BL1117" s="125"/>
      <c r="BM1117" s="125"/>
      <c r="BN1117" s="125"/>
      <c r="BO1117" s="125"/>
      <c r="BP1117" s="125"/>
      <c r="BQ1117" s="125"/>
      <c r="BR1117" s="125"/>
      <c r="BS1117" s="125"/>
      <c r="BT1117" s="125"/>
      <c r="BU1117" s="125"/>
      <c r="BV1117" s="125"/>
    </row>
    <row r="1118" spans="1:74" s="189" customFormat="1" ht="25.5" x14ac:dyDescent="0.2">
      <c r="A1118" s="205" t="s">
        <v>2512</v>
      </c>
      <c r="B1118" s="206" t="s">
        <v>2511</v>
      </c>
      <c r="C1118" s="118"/>
      <c r="D1118" s="118"/>
      <c r="E1118" s="118"/>
      <c r="F1118" s="118"/>
      <c r="G1118" s="118"/>
      <c r="H1118" s="118"/>
      <c r="I1118" s="118"/>
      <c r="J1118" s="118"/>
      <c r="K1118" s="118"/>
      <c r="L1118" s="118"/>
      <c r="M1118" s="118"/>
      <c r="N1118" s="118"/>
      <c r="O1118" s="131">
        <f t="shared" si="379"/>
        <v>0</v>
      </c>
      <c r="P1118" s="188"/>
      <c r="Q1118" s="188"/>
      <c r="R1118" s="188"/>
      <c r="S1118" s="188"/>
      <c r="T1118" s="188"/>
      <c r="U1118" s="188"/>
      <c r="V1118" s="188"/>
      <c r="W1118" s="188"/>
      <c r="X1118" s="188"/>
      <c r="Y1118" s="188"/>
      <c r="Z1118" s="188"/>
      <c r="AA1118" s="188"/>
      <c r="AB1118" s="188"/>
      <c r="AC1118" s="188"/>
      <c r="AD1118" s="188"/>
      <c r="AE1118" s="188"/>
      <c r="AF1118" s="188"/>
      <c r="AG1118" s="188"/>
      <c r="AH1118" s="188"/>
      <c r="AI1118" s="188"/>
      <c r="AJ1118" s="188"/>
      <c r="AK1118" s="188"/>
      <c r="AL1118" s="188"/>
      <c r="AM1118" s="188"/>
      <c r="AN1118" s="188"/>
      <c r="AO1118" s="188"/>
      <c r="AP1118" s="188"/>
      <c r="AQ1118" s="188"/>
      <c r="AR1118" s="188"/>
      <c r="AS1118" s="188"/>
      <c r="AT1118" s="188"/>
      <c r="AU1118" s="188"/>
      <c r="AV1118" s="188"/>
      <c r="AW1118" s="188"/>
      <c r="AX1118" s="188"/>
      <c r="AY1118" s="188"/>
      <c r="AZ1118" s="188"/>
      <c r="BA1118" s="188"/>
      <c r="BB1118" s="188"/>
      <c r="BC1118" s="188"/>
      <c r="BD1118" s="188"/>
      <c r="BE1118" s="188"/>
      <c r="BF1118" s="188"/>
      <c r="BG1118" s="188"/>
      <c r="BH1118" s="188"/>
      <c r="BI1118" s="188"/>
      <c r="BJ1118" s="188"/>
      <c r="BK1118" s="188"/>
      <c r="BL1118" s="188"/>
      <c r="BM1118" s="188"/>
      <c r="BN1118" s="188"/>
      <c r="BO1118" s="188"/>
      <c r="BP1118" s="188"/>
      <c r="BQ1118" s="188"/>
      <c r="BR1118" s="188"/>
      <c r="BS1118" s="188"/>
      <c r="BT1118" s="188"/>
      <c r="BU1118" s="188"/>
      <c r="BV1118" s="188"/>
    </row>
    <row r="1119" spans="1:74" s="126" customFormat="1" ht="25.5" x14ac:dyDescent="0.2">
      <c r="A1119" s="207" t="s">
        <v>2513</v>
      </c>
      <c r="B1119" s="202" t="s">
        <v>2514</v>
      </c>
      <c r="C1119" s="117">
        <f>+C1120</f>
        <v>0</v>
      </c>
      <c r="D1119" s="117">
        <f t="shared" ref="D1119:N1119" si="403">+D1120</f>
        <v>0</v>
      </c>
      <c r="E1119" s="117">
        <f t="shared" si="403"/>
        <v>0</v>
      </c>
      <c r="F1119" s="117">
        <f t="shared" si="403"/>
        <v>0</v>
      </c>
      <c r="G1119" s="117">
        <f t="shared" si="403"/>
        <v>0</v>
      </c>
      <c r="H1119" s="117">
        <f t="shared" si="403"/>
        <v>0</v>
      </c>
      <c r="I1119" s="117">
        <f t="shared" si="403"/>
        <v>0</v>
      </c>
      <c r="J1119" s="117">
        <f t="shared" si="403"/>
        <v>0</v>
      </c>
      <c r="K1119" s="117">
        <f t="shared" si="403"/>
        <v>0</v>
      </c>
      <c r="L1119" s="117">
        <f t="shared" si="403"/>
        <v>0</v>
      </c>
      <c r="M1119" s="117">
        <f t="shared" si="403"/>
        <v>0</v>
      </c>
      <c r="N1119" s="117">
        <f t="shared" si="403"/>
        <v>0</v>
      </c>
      <c r="O1119" s="131">
        <f t="shared" si="379"/>
        <v>0</v>
      </c>
      <c r="P1119" s="125"/>
      <c r="Q1119" s="125"/>
      <c r="R1119" s="125"/>
      <c r="S1119" s="125"/>
      <c r="T1119" s="125"/>
      <c r="U1119" s="125"/>
      <c r="V1119" s="125"/>
      <c r="W1119" s="125"/>
      <c r="X1119" s="125"/>
      <c r="Y1119" s="125"/>
      <c r="Z1119" s="125"/>
      <c r="AA1119" s="125"/>
      <c r="AB1119" s="125"/>
      <c r="AC1119" s="125"/>
      <c r="AD1119" s="125"/>
      <c r="AE1119" s="125"/>
      <c r="AF1119" s="125"/>
      <c r="AG1119" s="125"/>
      <c r="AH1119" s="125"/>
      <c r="AI1119" s="125"/>
      <c r="AJ1119" s="125"/>
      <c r="AK1119" s="125"/>
      <c r="AL1119" s="125"/>
      <c r="AM1119" s="125"/>
      <c r="AN1119" s="125"/>
      <c r="AO1119" s="125"/>
      <c r="AP1119" s="125"/>
      <c r="AQ1119" s="125"/>
      <c r="AR1119" s="125"/>
      <c r="AS1119" s="125"/>
      <c r="AT1119" s="125"/>
      <c r="AU1119" s="125"/>
      <c r="AV1119" s="125"/>
      <c r="AW1119" s="125"/>
      <c r="AX1119" s="125"/>
      <c r="AY1119" s="125"/>
      <c r="AZ1119" s="125"/>
      <c r="BA1119" s="125"/>
      <c r="BB1119" s="125"/>
      <c r="BC1119" s="125"/>
      <c r="BD1119" s="125"/>
      <c r="BE1119" s="125"/>
      <c r="BF1119" s="125"/>
      <c r="BG1119" s="125"/>
      <c r="BH1119" s="125"/>
      <c r="BI1119" s="125"/>
      <c r="BJ1119" s="125"/>
      <c r="BK1119" s="125"/>
      <c r="BL1119" s="125"/>
      <c r="BM1119" s="125"/>
      <c r="BN1119" s="125"/>
      <c r="BO1119" s="125"/>
      <c r="BP1119" s="125"/>
      <c r="BQ1119" s="125"/>
      <c r="BR1119" s="125"/>
      <c r="BS1119" s="125"/>
      <c r="BT1119" s="125"/>
      <c r="BU1119" s="125"/>
      <c r="BV1119" s="125"/>
    </row>
    <row r="1120" spans="1:74" s="189" customFormat="1" ht="25.5" x14ac:dyDescent="0.2">
      <c r="A1120" s="205" t="s">
        <v>2515</v>
      </c>
      <c r="B1120" s="206" t="s">
        <v>2516</v>
      </c>
      <c r="C1120" s="118"/>
      <c r="D1120" s="118"/>
      <c r="E1120" s="118"/>
      <c r="F1120" s="118"/>
      <c r="G1120" s="118"/>
      <c r="H1120" s="118"/>
      <c r="I1120" s="118"/>
      <c r="J1120" s="118"/>
      <c r="K1120" s="118"/>
      <c r="L1120" s="118"/>
      <c r="M1120" s="118"/>
      <c r="N1120" s="118"/>
      <c r="O1120" s="131">
        <f t="shared" si="379"/>
        <v>0</v>
      </c>
      <c r="P1120" s="188"/>
      <c r="Q1120" s="188"/>
      <c r="R1120" s="188"/>
      <c r="S1120" s="188"/>
      <c r="T1120" s="188"/>
      <c r="U1120" s="188"/>
      <c r="V1120" s="188"/>
      <c r="W1120" s="188"/>
      <c r="X1120" s="188"/>
      <c r="Y1120" s="188"/>
      <c r="Z1120" s="188"/>
      <c r="AA1120" s="188"/>
      <c r="AB1120" s="188"/>
      <c r="AC1120" s="188"/>
      <c r="AD1120" s="188"/>
      <c r="AE1120" s="188"/>
      <c r="AF1120" s="188"/>
      <c r="AG1120" s="188"/>
      <c r="AH1120" s="188"/>
      <c r="AI1120" s="188"/>
      <c r="AJ1120" s="188"/>
      <c r="AK1120" s="188"/>
      <c r="AL1120" s="188"/>
      <c r="AM1120" s="188"/>
      <c r="AN1120" s="188"/>
      <c r="AO1120" s="188"/>
      <c r="AP1120" s="188"/>
      <c r="AQ1120" s="188"/>
      <c r="AR1120" s="188"/>
      <c r="AS1120" s="188"/>
      <c r="AT1120" s="188"/>
      <c r="AU1120" s="188"/>
      <c r="AV1120" s="188"/>
      <c r="AW1120" s="188"/>
      <c r="AX1120" s="188"/>
      <c r="AY1120" s="188"/>
      <c r="AZ1120" s="188"/>
      <c r="BA1120" s="188"/>
      <c r="BB1120" s="188"/>
      <c r="BC1120" s="188"/>
      <c r="BD1120" s="188"/>
      <c r="BE1120" s="188"/>
      <c r="BF1120" s="188"/>
      <c r="BG1120" s="188"/>
      <c r="BH1120" s="188"/>
      <c r="BI1120" s="188"/>
      <c r="BJ1120" s="188"/>
      <c r="BK1120" s="188"/>
      <c r="BL1120" s="188"/>
      <c r="BM1120" s="188"/>
      <c r="BN1120" s="188"/>
      <c r="BO1120" s="188"/>
      <c r="BP1120" s="188"/>
      <c r="BQ1120" s="188"/>
      <c r="BR1120" s="188"/>
      <c r="BS1120" s="188"/>
      <c r="BT1120" s="188"/>
      <c r="BU1120" s="188"/>
      <c r="BV1120" s="188"/>
    </row>
    <row r="1121" spans="1:74" s="126" customFormat="1" ht="25.5" x14ac:dyDescent="0.2">
      <c r="A1121" s="207" t="s">
        <v>2517</v>
      </c>
      <c r="B1121" s="202" t="s">
        <v>2518</v>
      </c>
      <c r="C1121" s="117">
        <f>+C1122</f>
        <v>0</v>
      </c>
      <c r="D1121" s="117">
        <f t="shared" ref="D1121:N1121" si="404">+D1122</f>
        <v>0</v>
      </c>
      <c r="E1121" s="117">
        <f t="shared" si="404"/>
        <v>0</v>
      </c>
      <c r="F1121" s="117">
        <f t="shared" si="404"/>
        <v>0</v>
      </c>
      <c r="G1121" s="117">
        <f t="shared" si="404"/>
        <v>0</v>
      </c>
      <c r="H1121" s="117">
        <f t="shared" si="404"/>
        <v>0</v>
      </c>
      <c r="I1121" s="117">
        <f t="shared" si="404"/>
        <v>0</v>
      </c>
      <c r="J1121" s="117">
        <f t="shared" si="404"/>
        <v>0</v>
      </c>
      <c r="K1121" s="117">
        <f t="shared" si="404"/>
        <v>0</v>
      </c>
      <c r="L1121" s="117">
        <f t="shared" si="404"/>
        <v>0</v>
      </c>
      <c r="M1121" s="117">
        <f t="shared" si="404"/>
        <v>0</v>
      </c>
      <c r="N1121" s="117">
        <f t="shared" si="404"/>
        <v>0</v>
      </c>
      <c r="O1121" s="131">
        <f t="shared" si="379"/>
        <v>0</v>
      </c>
      <c r="P1121" s="125"/>
      <c r="Q1121" s="125"/>
      <c r="R1121" s="125"/>
      <c r="S1121" s="125"/>
      <c r="T1121" s="125"/>
      <c r="U1121" s="125"/>
      <c r="V1121" s="125"/>
      <c r="W1121" s="125"/>
      <c r="X1121" s="125"/>
      <c r="Y1121" s="125"/>
      <c r="Z1121" s="125"/>
      <c r="AA1121" s="125"/>
      <c r="AB1121" s="125"/>
      <c r="AC1121" s="125"/>
      <c r="AD1121" s="125"/>
      <c r="AE1121" s="125"/>
      <c r="AF1121" s="125"/>
      <c r="AG1121" s="125"/>
      <c r="AH1121" s="125"/>
      <c r="AI1121" s="125"/>
      <c r="AJ1121" s="125"/>
      <c r="AK1121" s="125"/>
      <c r="AL1121" s="125"/>
      <c r="AM1121" s="125"/>
      <c r="AN1121" s="125"/>
      <c r="AO1121" s="125"/>
      <c r="AP1121" s="125"/>
      <c r="AQ1121" s="125"/>
      <c r="AR1121" s="125"/>
      <c r="AS1121" s="125"/>
      <c r="AT1121" s="125"/>
      <c r="AU1121" s="125"/>
      <c r="AV1121" s="125"/>
      <c r="AW1121" s="125"/>
      <c r="AX1121" s="125"/>
      <c r="AY1121" s="125"/>
      <c r="AZ1121" s="125"/>
      <c r="BA1121" s="125"/>
      <c r="BB1121" s="125"/>
      <c r="BC1121" s="125"/>
      <c r="BD1121" s="125"/>
      <c r="BE1121" s="125"/>
      <c r="BF1121" s="125"/>
      <c r="BG1121" s="125"/>
      <c r="BH1121" s="125"/>
      <c r="BI1121" s="125"/>
      <c r="BJ1121" s="125"/>
      <c r="BK1121" s="125"/>
      <c r="BL1121" s="125"/>
      <c r="BM1121" s="125"/>
      <c r="BN1121" s="125"/>
      <c r="BO1121" s="125"/>
      <c r="BP1121" s="125"/>
      <c r="BQ1121" s="125"/>
      <c r="BR1121" s="125"/>
      <c r="BS1121" s="125"/>
      <c r="BT1121" s="125"/>
      <c r="BU1121" s="125"/>
      <c r="BV1121" s="125"/>
    </row>
    <row r="1122" spans="1:74" s="189" customFormat="1" ht="25.5" x14ac:dyDescent="0.2">
      <c r="A1122" s="205" t="s">
        <v>2519</v>
      </c>
      <c r="B1122" s="206" t="s">
        <v>2518</v>
      </c>
      <c r="C1122" s="118"/>
      <c r="D1122" s="46"/>
      <c r="E1122" s="118"/>
      <c r="F1122" s="118"/>
      <c r="G1122" s="118"/>
      <c r="H1122" s="118"/>
      <c r="I1122" s="118"/>
      <c r="J1122" s="118"/>
      <c r="K1122" s="118"/>
      <c r="L1122" s="118"/>
      <c r="M1122" s="118"/>
      <c r="N1122" s="118"/>
      <c r="O1122" s="131">
        <f t="shared" si="379"/>
        <v>0</v>
      </c>
      <c r="P1122" s="188"/>
      <c r="Q1122" s="188"/>
      <c r="R1122" s="188"/>
      <c r="S1122" s="188"/>
      <c r="T1122" s="188"/>
      <c r="U1122" s="188"/>
      <c r="V1122" s="188"/>
      <c r="W1122" s="188"/>
      <c r="X1122" s="188"/>
      <c r="Y1122" s="188"/>
      <c r="Z1122" s="188"/>
      <c r="AA1122" s="188"/>
      <c r="AB1122" s="188"/>
      <c r="AC1122" s="188"/>
      <c r="AD1122" s="188"/>
      <c r="AE1122" s="188"/>
      <c r="AF1122" s="188"/>
      <c r="AG1122" s="188"/>
      <c r="AH1122" s="188"/>
      <c r="AI1122" s="188"/>
      <c r="AJ1122" s="188"/>
      <c r="AK1122" s="188"/>
      <c r="AL1122" s="188"/>
      <c r="AM1122" s="188"/>
      <c r="AN1122" s="188"/>
      <c r="AO1122" s="188"/>
      <c r="AP1122" s="188"/>
      <c r="AQ1122" s="188"/>
      <c r="AR1122" s="188"/>
      <c r="AS1122" s="188"/>
      <c r="AT1122" s="188"/>
      <c r="AU1122" s="188"/>
      <c r="AV1122" s="188"/>
      <c r="AW1122" s="188"/>
      <c r="AX1122" s="188"/>
      <c r="AY1122" s="188"/>
      <c r="AZ1122" s="188"/>
      <c r="BA1122" s="188"/>
      <c r="BB1122" s="188"/>
      <c r="BC1122" s="188"/>
      <c r="BD1122" s="188"/>
      <c r="BE1122" s="188"/>
      <c r="BF1122" s="188"/>
      <c r="BG1122" s="188"/>
      <c r="BH1122" s="188"/>
      <c r="BI1122" s="188"/>
      <c r="BJ1122" s="188"/>
      <c r="BK1122" s="188"/>
      <c r="BL1122" s="188"/>
      <c r="BM1122" s="188"/>
      <c r="BN1122" s="188"/>
      <c r="BO1122" s="188"/>
      <c r="BP1122" s="188"/>
      <c r="BQ1122" s="188"/>
      <c r="BR1122" s="188"/>
      <c r="BS1122" s="188"/>
      <c r="BT1122" s="188"/>
      <c r="BU1122" s="188"/>
      <c r="BV1122" s="188"/>
    </row>
    <row r="1123" spans="1:74" s="126" customFormat="1" ht="25.5" x14ac:dyDescent="0.2">
      <c r="A1123" s="207" t="s">
        <v>1806</v>
      </c>
      <c r="B1123" s="202" t="s">
        <v>2313</v>
      </c>
      <c r="C1123" s="117">
        <f>+C1124</f>
        <v>0</v>
      </c>
      <c r="D1123" s="117">
        <f t="shared" ref="D1123:N1123" si="405">+D1124</f>
        <v>0</v>
      </c>
      <c r="E1123" s="117">
        <f t="shared" si="405"/>
        <v>0</v>
      </c>
      <c r="F1123" s="117">
        <f t="shared" si="405"/>
        <v>28847892.09</v>
      </c>
      <c r="G1123" s="117">
        <f t="shared" si="405"/>
        <v>0</v>
      </c>
      <c r="H1123" s="117">
        <f t="shared" si="405"/>
        <v>0</v>
      </c>
      <c r="I1123" s="117">
        <f t="shared" si="405"/>
        <v>0</v>
      </c>
      <c r="J1123" s="117">
        <f t="shared" si="405"/>
        <v>0</v>
      </c>
      <c r="K1123" s="117">
        <f t="shared" si="405"/>
        <v>0</v>
      </c>
      <c r="L1123" s="117">
        <f t="shared" si="405"/>
        <v>0</v>
      </c>
      <c r="M1123" s="117">
        <f t="shared" si="405"/>
        <v>0</v>
      </c>
      <c r="N1123" s="117">
        <f t="shared" si="405"/>
        <v>0</v>
      </c>
      <c r="O1123" s="131">
        <f t="shared" si="379"/>
        <v>28847892.09</v>
      </c>
      <c r="P1123" s="125"/>
      <c r="Q1123" s="125"/>
      <c r="R1123" s="125"/>
      <c r="S1123" s="125"/>
      <c r="T1123" s="125"/>
      <c r="U1123" s="125"/>
      <c r="V1123" s="125"/>
      <c r="W1123" s="125"/>
      <c r="X1123" s="125"/>
      <c r="Y1123" s="125"/>
      <c r="Z1123" s="125"/>
      <c r="AA1123" s="125"/>
      <c r="AB1123" s="125"/>
      <c r="AC1123" s="125"/>
      <c r="AD1123" s="125"/>
      <c r="AE1123" s="125"/>
      <c r="AF1123" s="125"/>
      <c r="AG1123" s="125"/>
      <c r="AH1123" s="125"/>
      <c r="AI1123" s="125"/>
      <c r="AJ1123" s="125"/>
      <c r="AK1123" s="125"/>
      <c r="AL1123" s="125"/>
      <c r="AM1123" s="125"/>
      <c r="AN1123" s="125"/>
      <c r="AO1123" s="125"/>
      <c r="AP1123" s="125"/>
      <c r="AQ1123" s="125"/>
      <c r="AR1123" s="125"/>
      <c r="AS1123" s="125"/>
      <c r="AT1123" s="125"/>
      <c r="AU1123" s="125"/>
      <c r="AV1123" s="125"/>
      <c r="AW1123" s="125"/>
      <c r="AX1123" s="125"/>
      <c r="AY1123" s="125"/>
      <c r="AZ1123" s="125"/>
      <c r="BA1123" s="125"/>
      <c r="BB1123" s="125"/>
      <c r="BC1123" s="125"/>
      <c r="BD1123" s="125"/>
      <c r="BE1123" s="125"/>
      <c r="BF1123" s="125"/>
      <c r="BG1123" s="125"/>
      <c r="BH1123" s="125"/>
      <c r="BI1123" s="125"/>
      <c r="BJ1123" s="125"/>
      <c r="BK1123" s="125"/>
      <c r="BL1123" s="125"/>
      <c r="BM1123" s="125"/>
      <c r="BN1123" s="125"/>
      <c r="BO1123" s="125"/>
      <c r="BP1123" s="125"/>
      <c r="BQ1123" s="125"/>
      <c r="BR1123" s="125"/>
      <c r="BS1123" s="125"/>
      <c r="BT1123" s="125"/>
      <c r="BU1123" s="125"/>
      <c r="BV1123" s="125"/>
    </row>
    <row r="1124" spans="1:74" s="189" customFormat="1" ht="25.5" x14ac:dyDescent="0.2">
      <c r="A1124" s="205" t="s">
        <v>2314</v>
      </c>
      <c r="B1124" s="206" t="s">
        <v>2315</v>
      </c>
      <c r="C1124" s="118"/>
      <c r="D1124" s="118"/>
      <c r="E1124" s="118"/>
      <c r="F1124" s="118">
        <v>28847892.09</v>
      </c>
      <c r="G1124" s="118"/>
      <c r="H1124" s="118"/>
      <c r="I1124" s="118"/>
      <c r="J1124" s="118"/>
      <c r="K1124" s="118"/>
      <c r="L1124" s="118"/>
      <c r="M1124" s="118"/>
      <c r="N1124" s="118"/>
      <c r="O1124" s="131">
        <f t="shared" si="379"/>
        <v>28847892.09</v>
      </c>
      <c r="P1124" s="188"/>
      <c r="Q1124" s="188"/>
      <c r="R1124" s="188"/>
      <c r="S1124" s="188"/>
      <c r="T1124" s="188"/>
      <c r="U1124" s="188"/>
      <c r="V1124" s="188"/>
      <c r="W1124" s="188"/>
      <c r="X1124" s="188"/>
      <c r="Y1124" s="188"/>
      <c r="Z1124" s="188"/>
      <c r="AA1124" s="188"/>
      <c r="AB1124" s="188"/>
      <c r="AC1124" s="188"/>
      <c r="AD1124" s="188"/>
      <c r="AE1124" s="188"/>
      <c r="AF1124" s="188"/>
      <c r="AG1124" s="188"/>
      <c r="AH1124" s="188"/>
      <c r="AI1124" s="188"/>
      <c r="AJ1124" s="188"/>
      <c r="AK1124" s="188"/>
      <c r="AL1124" s="188"/>
      <c r="AM1124" s="188"/>
      <c r="AN1124" s="188"/>
      <c r="AO1124" s="188"/>
      <c r="AP1124" s="188"/>
      <c r="AQ1124" s="188"/>
      <c r="AR1124" s="188"/>
      <c r="AS1124" s="188"/>
      <c r="AT1124" s="188"/>
      <c r="AU1124" s="188"/>
      <c r="AV1124" s="188"/>
      <c r="AW1124" s="188"/>
      <c r="AX1124" s="188"/>
      <c r="AY1124" s="188"/>
      <c r="AZ1124" s="188"/>
      <c r="BA1124" s="188"/>
      <c r="BB1124" s="188"/>
      <c r="BC1124" s="188"/>
      <c r="BD1124" s="188"/>
      <c r="BE1124" s="188"/>
      <c r="BF1124" s="188"/>
      <c r="BG1124" s="188"/>
      <c r="BH1124" s="188"/>
      <c r="BI1124" s="188"/>
      <c r="BJ1124" s="188"/>
      <c r="BK1124" s="188"/>
      <c r="BL1124" s="188"/>
      <c r="BM1124" s="188"/>
      <c r="BN1124" s="188"/>
      <c r="BO1124" s="188"/>
      <c r="BP1124" s="188"/>
      <c r="BQ1124" s="188"/>
      <c r="BR1124" s="188"/>
      <c r="BS1124" s="188"/>
      <c r="BT1124" s="188"/>
      <c r="BU1124" s="188"/>
      <c r="BV1124" s="188"/>
    </row>
    <row r="1125" spans="1:74" s="126" customFormat="1" ht="25.5" x14ac:dyDescent="0.2">
      <c r="A1125" s="207" t="s">
        <v>2520</v>
      </c>
      <c r="B1125" s="202" t="s">
        <v>2521</v>
      </c>
      <c r="C1125" s="117">
        <f>+C1126</f>
        <v>0</v>
      </c>
      <c r="D1125" s="117">
        <f t="shared" ref="D1125:N1125" si="406">+D1126</f>
        <v>0</v>
      </c>
      <c r="E1125" s="117">
        <f t="shared" si="406"/>
        <v>0</v>
      </c>
      <c r="F1125" s="117">
        <f t="shared" si="406"/>
        <v>0</v>
      </c>
      <c r="G1125" s="117">
        <f t="shared" si="406"/>
        <v>0</v>
      </c>
      <c r="H1125" s="117">
        <f t="shared" si="406"/>
        <v>0</v>
      </c>
      <c r="I1125" s="117">
        <f t="shared" si="406"/>
        <v>0</v>
      </c>
      <c r="J1125" s="117">
        <f t="shared" si="406"/>
        <v>0</v>
      </c>
      <c r="K1125" s="117">
        <f t="shared" si="406"/>
        <v>0</v>
      </c>
      <c r="L1125" s="117">
        <f t="shared" si="406"/>
        <v>0</v>
      </c>
      <c r="M1125" s="117">
        <f t="shared" si="406"/>
        <v>0</v>
      </c>
      <c r="N1125" s="117">
        <f t="shared" si="406"/>
        <v>0</v>
      </c>
      <c r="O1125" s="131">
        <f t="shared" si="379"/>
        <v>0</v>
      </c>
      <c r="P1125" s="125"/>
      <c r="Q1125" s="125"/>
      <c r="R1125" s="125"/>
      <c r="S1125" s="125"/>
      <c r="T1125" s="125"/>
      <c r="U1125" s="125"/>
      <c r="V1125" s="125"/>
      <c r="W1125" s="125"/>
      <c r="X1125" s="125"/>
      <c r="Y1125" s="125"/>
      <c r="Z1125" s="125"/>
      <c r="AA1125" s="125"/>
      <c r="AB1125" s="125"/>
      <c r="AC1125" s="125"/>
      <c r="AD1125" s="125"/>
      <c r="AE1125" s="125"/>
      <c r="AF1125" s="125"/>
      <c r="AG1125" s="125"/>
      <c r="AH1125" s="125"/>
      <c r="AI1125" s="125"/>
      <c r="AJ1125" s="125"/>
      <c r="AK1125" s="125"/>
      <c r="AL1125" s="125"/>
      <c r="AM1125" s="125"/>
      <c r="AN1125" s="125"/>
      <c r="AO1125" s="125"/>
      <c r="AP1125" s="125"/>
      <c r="AQ1125" s="125"/>
      <c r="AR1125" s="125"/>
      <c r="AS1125" s="125"/>
      <c r="AT1125" s="125"/>
      <c r="AU1125" s="125"/>
      <c r="AV1125" s="125"/>
      <c r="AW1125" s="125"/>
      <c r="AX1125" s="125"/>
      <c r="AY1125" s="125"/>
      <c r="AZ1125" s="125"/>
      <c r="BA1125" s="125"/>
      <c r="BB1125" s="125"/>
      <c r="BC1125" s="125"/>
      <c r="BD1125" s="125"/>
      <c r="BE1125" s="125"/>
      <c r="BF1125" s="125"/>
      <c r="BG1125" s="125"/>
      <c r="BH1125" s="125"/>
      <c r="BI1125" s="125"/>
      <c r="BJ1125" s="125"/>
      <c r="BK1125" s="125"/>
      <c r="BL1125" s="125"/>
      <c r="BM1125" s="125"/>
      <c r="BN1125" s="125"/>
      <c r="BO1125" s="125"/>
      <c r="BP1125" s="125"/>
      <c r="BQ1125" s="125"/>
      <c r="BR1125" s="125"/>
      <c r="BS1125" s="125"/>
      <c r="BT1125" s="125"/>
      <c r="BU1125" s="125"/>
      <c r="BV1125" s="125"/>
    </row>
    <row r="1126" spans="1:74" s="189" customFormat="1" ht="25.5" x14ac:dyDescent="0.2">
      <c r="A1126" s="205" t="s">
        <v>2522</v>
      </c>
      <c r="B1126" s="206" t="s">
        <v>2521</v>
      </c>
      <c r="C1126" s="118"/>
      <c r="D1126" s="118"/>
      <c r="E1126" s="118"/>
      <c r="F1126" s="118"/>
      <c r="G1126" s="118"/>
      <c r="H1126" s="118"/>
      <c r="I1126" s="118"/>
      <c r="J1126" s="118"/>
      <c r="K1126" s="118"/>
      <c r="L1126" s="118"/>
      <c r="M1126" s="118"/>
      <c r="N1126" s="118"/>
      <c r="O1126" s="131">
        <f t="shared" si="379"/>
        <v>0</v>
      </c>
      <c r="P1126" s="188"/>
      <c r="Q1126" s="188"/>
      <c r="R1126" s="188"/>
      <c r="S1126" s="188"/>
      <c r="T1126" s="188"/>
      <c r="U1126" s="188"/>
      <c r="V1126" s="188"/>
      <c r="W1126" s="188"/>
      <c r="X1126" s="188"/>
      <c r="Y1126" s="188"/>
      <c r="Z1126" s="188"/>
      <c r="AA1126" s="188"/>
      <c r="AB1126" s="188"/>
      <c r="AC1126" s="188"/>
      <c r="AD1126" s="188"/>
      <c r="AE1126" s="188"/>
      <c r="AF1126" s="188"/>
      <c r="AG1126" s="188"/>
      <c r="AH1126" s="188"/>
      <c r="AI1126" s="188"/>
      <c r="AJ1126" s="188"/>
      <c r="AK1126" s="188"/>
      <c r="AL1126" s="188"/>
      <c r="AM1126" s="188"/>
      <c r="AN1126" s="188"/>
      <c r="AO1126" s="188"/>
      <c r="AP1126" s="188"/>
      <c r="AQ1126" s="188"/>
      <c r="AR1126" s="188"/>
      <c r="AS1126" s="188"/>
      <c r="AT1126" s="188"/>
      <c r="AU1126" s="188"/>
      <c r="AV1126" s="188"/>
      <c r="AW1126" s="188"/>
      <c r="AX1126" s="188"/>
      <c r="AY1126" s="188"/>
      <c r="AZ1126" s="188"/>
      <c r="BA1126" s="188"/>
      <c r="BB1126" s="188"/>
      <c r="BC1126" s="188"/>
      <c r="BD1126" s="188"/>
      <c r="BE1126" s="188"/>
      <c r="BF1126" s="188"/>
      <c r="BG1126" s="188"/>
      <c r="BH1126" s="188"/>
      <c r="BI1126" s="188"/>
      <c r="BJ1126" s="188"/>
      <c r="BK1126" s="188"/>
      <c r="BL1126" s="188"/>
      <c r="BM1126" s="188"/>
      <c r="BN1126" s="188"/>
      <c r="BO1126" s="188"/>
      <c r="BP1126" s="188"/>
      <c r="BQ1126" s="188"/>
      <c r="BR1126" s="188"/>
      <c r="BS1126" s="188"/>
      <c r="BT1126" s="188"/>
      <c r="BU1126" s="188"/>
      <c r="BV1126" s="188"/>
    </row>
    <row r="1127" spans="1:74" s="126" customFormat="1" ht="25.5" x14ac:dyDescent="0.2">
      <c r="A1127" s="207" t="s">
        <v>2523</v>
      </c>
      <c r="B1127" s="202" t="s">
        <v>2524</v>
      </c>
      <c r="C1127" s="117">
        <f>+C1128</f>
        <v>0</v>
      </c>
      <c r="D1127" s="117">
        <f t="shared" ref="D1127:N1127" si="407">+D1128</f>
        <v>0</v>
      </c>
      <c r="E1127" s="117">
        <f t="shared" si="407"/>
        <v>0</v>
      </c>
      <c r="F1127" s="117">
        <f t="shared" si="407"/>
        <v>0</v>
      </c>
      <c r="G1127" s="117">
        <f t="shared" si="407"/>
        <v>0</v>
      </c>
      <c r="H1127" s="117">
        <f t="shared" si="407"/>
        <v>0</v>
      </c>
      <c r="I1127" s="117">
        <f t="shared" si="407"/>
        <v>0</v>
      </c>
      <c r="J1127" s="117">
        <f t="shared" si="407"/>
        <v>0</v>
      </c>
      <c r="K1127" s="117">
        <f t="shared" si="407"/>
        <v>0</v>
      </c>
      <c r="L1127" s="117">
        <f t="shared" si="407"/>
        <v>0</v>
      </c>
      <c r="M1127" s="117">
        <f t="shared" si="407"/>
        <v>0</v>
      </c>
      <c r="N1127" s="117">
        <f t="shared" si="407"/>
        <v>0</v>
      </c>
      <c r="O1127" s="131">
        <f t="shared" si="379"/>
        <v>0</v>
      </c>
      <c r="P1127" s="125"/>
      <c r="Q1127" s="125"/>
      <c r="R1127" s="125"/>
      <c r="S1127" s="125"/>
      <c r="T1127" s="125"/>
      <c r="U1127" s="125"/>
      <c r="V1127" s="125"/>
      <c r="W1127" s="125"/>
      <c r="X1127" s="125"/>
      <c r="Y1127" s="125"/>
      <c r="Z1127" s="125"/>
      <c r="AA1127" s="125"/>
      <c r="AB1127" s="125"/>
      <c r="AC1127" s="125"/>
      <c r="AD1127" s="125"/>
      <c r="AE1127" s="125"/>
      <c r="AF1127" s="125"/>
      <c r="AG1127" s="125"/>
      <c r="AH1127" s="125"/>
      <c r="AI1127" s="125"/>
      <c r="AJ1127" s="125"/>
      <c r="AK1127" s="125"/>
      <c r="AL1127" s="125"/>
      <c r="AM1127" s="125"/>
      <c r="AN1127" s="125"/>
      <c r="AO1127" s="125"/>
      <c r="AP1127" s="125"/>
      <c r="AQ1127" s="125"/>
      <c r="AR1127" s="125"/>
      <c r="AS1127" s="125"/>
      <c r="AT1127" s="125"/>
      <c r="AU1127" s="125"/>
      <c r="AV1127" s="125"/>
      <c r="AW1127" s="125"/>
      <c r="AX1127" s="125"/>
      <c r="AY1127" s="125"/>
      <c r="AZ1127" s="125"/>
      <c r="BA1127" s="125"/>
      <c r="BB1127" s="125"/>
      <c r="BC1127" s="125"/>
      <c r="BD1127" s="125"/>
      <c r="BE1127" s="125"/>
      <c r="BF1127" s="125"/>
      <c r="BG1127" s="125"/>
      <c r="BH1127" s="125"/>
      <c r="BI1127" s="125"/>
      <c r="BJ1127" s="125"/>
      <c r="BK1127" s="125"/>
      <c r="BL1127" s="125"/>
      <c r="BM1127" s="125"/>
      <c r="BN1127" s="125"/>
      <c r="BO1127" s="125"/>
      <c r="BP1127" s="125"/>
      <c r="BQ1127" s="125"/>
      <c r="BR1127" s="125"/>
      <c r="BS1127" s="125"/>
      <c r="BT1127" s="125"/>
      <c r="BU1127" s="125"/>
      <c r="BV1127" s="125"/>
    </row>
    <row r="1128" spans="1:74" s="189" customFormat="1" ht="25.5" x14ac:dyDescent="0.2">
      <c r="A1128" s="205" t="s">
        <v>2525</v>
      </c>
      <c r="B1128" s="206" t="s">
        <v>2524</v>
      </c>
      <c r="C1128" s="118"/>
      <c r="D1128" s="118"/>
      <c r="E1128" s="118"/>
      <c r="F1128" s="118"/>
      <c r="G1128" s="118"/>
      <c r="H1128" s="118"/>
      <c r="I1128" s="118"/>
      <c r="J1128" s="118"/>
      <c r="K1128" s="118"/>
      <c r="L1128" s="118"/>
      <c r="M1128" s="118"/>
      <c r="N1128" s="118"/>
      <c r="O1128" s="131">
        <f t="shared" si="379"/>
        <v>0</v>
      </c>
      <c r="P1128" s="188"/>
      <c r="Q1128" s="188"/>
      <c r="R1128" s="188"/>
      <c r="S1128" s="188"/>
      <c r="T1128" s="188"/>
      <c r="U1128" s="188"/>
      <c r="V1128" s="188"/>
      <c r="W1128" s="188"/>
      <c r="X1128" s="188"/>
      <c r="Y1128" s="188"/>
      <c r="Z1128" s="188"/>
      <c r="AA1128" s="188"/>
      <c r="AB1128" s="188"/>
      <c r="AC1128" s="188"/>
      <c r="AD1128" s="188"/>
      <c r="AE1128" s="188"/>
      <c r="AF1128" s="188"/>
      <c r="AG1128" s="188"/>
      <c r="AH1128" s="188"/>
      <c r="AI1128" s="188"/>
      <c r="AJ1128" s="188"/>
      <c r="AK1128" s="188"/>
      <c r="AL1128" s="188"/>
      <c r="AM1128" s="188"/>
      <c r="AN1128" s="188"/>
      <c r="AO1128" s="188"/>
      <c r="AP1128" s="188"/>
      <c r="AQ1128" s="188"/>
      <c r="AR1128" s="188"/>
      <c r="AS1128" s="188"/>
      <c r="AT1128" s="188"/>
      <c r="AU1128" s="188"/>
      <c r="AV1128" s="188"/>
      <c r="AW1128" s="188"/>
      <c r="AX1128" s="188"/>
      <c r="AY1128" s="188"/>
      <c r="AZ1128" s="188"/>
      <c r="BA1128" s="188"/>
      <c r="BB1128" s="188"/>
      <c r="BC1128" s="188"/>
      <c r="BD1128" s="188"/>
      <c r="BE1128" s="188"/>
      <c r="BF1128" s="188"/>
      <c r="BG1128" s="188"/>
      <c r="BH1128" s="188"/>
      <c r="BI1128" s="188"/>
      <c r="BJ1128" s="188"/>
      <c r="BK1128" s="188"/>
      <c r="BL1128" s="188"/>
      <c r="BM1128" s="188"/>
      <c r="BN1128" s="188"/>
      <c r="BO1128" s="188"/>
      <c r="BP1128" s="188"/>
      <c r="BQ1128" s="188"/>
      <c r="BR1128" s="188"/>
      <c r="BS1128" s="188"/>
      <c r="BT1128" s="188"/>
      <c r="BU1128" s="188"/>
      <c r="BV1128" s="188"/>
    </row>
    <row r="1129" spans="1:74" s="126" customFormat="1" ht="25.5" x14ac:dyDescent="0.2">
      <c r="A1129" s="207" t="s">
        <v>2526</v>
      </c>
      <c r="B1129" s="202" t="s">
        <v>2527</v>
      </c>
      <c r="C1129" s="117">
        <f>+C1130</f>
        <v>0</v>
      </c>
      <c r="D1129" s="117">
        <f t="shared" ref="D1129:N1129" si="408">+D1130</f>
        <v>0</v>
      </c>
      <c r="E1129" s="117">
        <f t="shared" si="408"/>
        <v>0</v>
      </c>
      <c r="F1129" s="117">
        <f t="shared" si="408"/>
        <v>0</v>
      </c>
      <c r="G1129" s="117">
        <f t="shared" si="408"/>
        <v>0</v>
      </c>
      <c r="H1129" s="117">
        <f t="shared" si="408"/>
        <v>0</v>
      </c>
      <c r="I1129" s="117">
        <f t="shared" si="408"/>
        <v>0</v>
      </c>
      <c r="J1129" s="117">
        <f t="shared" si="408"/>
        <v>0</v>
      </c>
      <c r="K1129" s="117">
        <f t="shared" si="408"/>
        <v>0</v>
      </c>
      <c r="L1129" s="117">
        <f t="shared" si="408"/>
        <v>0</v>
      </c>
      <c r="M1129" s="117">
        <f t="shared" si="408"/>
        <v>0</v>
      </c>
      <c r="N1129" s="117">
        <f t="shared" si="408"/>
        <v>0</v>
      </c>
      <c r="O1129" s="131">
        <f t="shared" si="379"/>
        <v>0</v>
      </c>
      <c r="P1129" s="125"/>
      <c r="Q1129" s="125"/>
      <c r="R1129" s="125"/>
      <c r="S1129" s="125"/>
      <c r="T1129" s="125"/>
      <c r="U1129" s="125"/>
      <c r="V1129" s="125"/>
      <c r="W1129" s="125"/>
      <c r="X1129" s="125"/>
      <c r="Y1129" s="125"/>
      <c r="Z1129" s="125"/>
      <c r="AA1129" s="125"/>
      <c r="AB1129" s="125"/>
      <c r="AC1129" s="125"/>
      <c r="AD1129" s="125"/>
      <c r="AE1129" s="125"/>
      <c r="AF1129" s="125"/>
      <c r="AG1129" s="125"/>
      <c r="AH1129" s="125"/>
      <c r="AI1129" s="125"/>
      <c r="AJ1129" s="125"/>
      <c r="AK1129" s="125"/>
      <c r="AL1129" s="125"/>
      <c r="AM1129" s="125"/>
      <c r="AN1129" s="125"/>
      <c r="AO1129" s="125"/>
      <c r="AP1129" s="125"/>
      <c r="AQ1129" s="125"/>
      <c r="AR1129" s="125"/>
      <c r="AS1129" s="125"/>
      <c r="AT1129" s="125"/>
      <c r="AU1129" s="125"/>
      <c r="AV1129" s="125"/>
      <c r="AW1129" s="125"/>
      <c r="AX1129" s="125"/>
      <c r="AY1129" s="125"/>
      <c r="AZ1129" s="125"/>
      <c r="BA1129" s="125"/>
      <c r="BB1129" s="125"/>
      <c r="BC1129" s="125"/>
      <c r="BD1129" s="125"/>
      <c r="BE1129" s="125"/>
      <c r="BF1129" s="125"/>
      <c r="BG1129" s="125"/>
      <c r="BH1129" s="125"/>
      <c r="BI1129" s="125"/>
      <c r="BJ1129" s="125"/>
      <c r="BK1129" s="125"/>
      <c r="BL1129" s="125"/>
      <c r="BM1129" s="125"/>
      <c r="BN1129" s="125"/>
      <c r="BO1129" s="125"/>
      <c r="BP1129" s="125"/>
      <c r="BQ1129" s="125"/>
      <c r="BR1129" s="125"/>
      <c r="BS1129" s="125"/>
      <c r="BT1129" s="125"/>
      <c r="BU1129" s="125"/>
      <c r="BV1129" s="125"/>
    </row>
    <row r="1130" spans="1:74" s="189" customFormat="1" ht="25.5" x14ac:dyDescent="0.2">
      <c r="A1130" s="205" t="s">
        <v>2528</v>
      </c>
      <c r="B1130" s="206" t="s">
        <v>2527</v>
      </c>
      <c r="C1130" s="118"/>
      <c r="D1130" s="118"/>
      <c r="E1130" s="118"/>
      <c r="F1130" s="118"/>
      <c r="G1130" s="118"/>
      <c r="H1130" s="118"/>
      <c r="I1130" s="118"/>
      <c r="J1130" s="118"/>
      <c r="K1130" s="118"/>
      <c r="L1130" s="118"/>
      <c r="M1130" s="118"/>
      <c r="N1130" s="118"/>
      <c r="O1130" s="131">
        <f t="shared" si="379"/>
        <v>0</v>
      </c>
      <c r="P1130" s="188"/>
      <c r="Q1130" s="188"/>
      <c r="R1130" s="188"/>
      <c r="S1130" s="188"/>
      <c r="T1130" s="188"/>
      <c r="U1130" s="188"/>
      <c r="V1130" s="188"/>
      <c r="W1130" s="188"/>
      <c r="X1130" s="188"/>
      <c r="Y1130" s="188"/>
      <c r="Z1130" s="188"/>
      <c r="AA1130" s="188"/>
      <c r="AB1130" s="188"/>
      <c r="AC1130" s="188"/>
      <c r="AD1130" s="188"/>
      <c r="AE1130" s="188"/>
      <c r="AF1130" s="188"/>
      <c r="AG1130" s="188"/>
      <c r="AH1130" s="188"/>
      <c r="AI1130" s="188"/>
      <c r="AJ1130" s="188"/>
      <c r="AK1130" s="188"/>
      <c r="AL1130" s="188"/>
      <c r="AM1130" s="188"/>
      <c r="AN1130" s="188"/>
      <c r="AO1130" s="188"/>
      <c r="AP1130" s="188"/>
      <c r="AQ1130" s="188"/>
      <c r="AR1130" s="188"/>
      <c r="AS1130" s="188"/>
      <c r="AT1130" s="188"/>
      <c r="AU1130" s="188"/>
      <c r="AV1130" s="188"/>
      <c r="AW1130" s="188"/>
      <c r="AX1130" s="188"/>
      <c r="AY1130" s="188"/>
      <c r="AZ1130" s="188"/>
      <c r="BA1130" s="188"/>
      <c r="BB1130" s="188"/>
      <c r="BC1130" s="188"/>
      <c r="BD1130" s="188"/>
      <c r="BE1130" s="188"/>
      <c r="BF1130" s="188"/>
      <c r="BG1130" s="188"/>
      <c r="BH1130" s="188"/>
      <c r="BI1130" s="188"/>
      <c r="BJ1130" s="188"/>
      <c r="BK1130" s="188"/>
      <c r="BL1130" s="188"/>
      <c r="BM1130" s="188"/>
      <c r="BN1130" s="188"/>
      <c r="BO1130" s="188"/>
      <c r="BP1130" s="188"/>
      <c r="BQ1130" s="188"/>
      <c r="BR1130" s="188"/>
      <c r="BS1130" s="188"/>
      <c r="BT1130" s="188"/>
      <c r="BU1130" s="188"/>
      <c r="BV1130" s="188"/>
    </row>
    <row r="1131" spans="1:74" s="126" customFormat="1" ht="25.5" x14ac:dyDescent="0.2">
      <c r="A1131" s="207" t="s">
        <v>2529</v>
      </c>
      <c r="B1131" s="202" t="s">
        <v>2530</v>
      </c>
      <c r="C1131" s="117">
        <f>+C1132</f>
        <v>0</v>
      </c>
      <c r="D1131" s="117">
        <f t="shared" ref="D1131:N1131" si="409">+D1132</f>
        <v>0</v>
      </c>
      <c r="E1131" s="117">
        <f t="shared" si="409"/>
        <v>0</v>
      </c>
      <c r="F1131" s="117">
        <f t="shared" si="409"/>
        <v>0</v>
      </c>
      <c r="G1131" s="117">
        <f t="shared" si="409"/>
        <v>0</v>
      </c>
      <c r="H1131" s="117">
        <f t="shared" si="409"/>
        <v>0</v>
      </c>
      <c r="I1131" s="117">
        <f t="shared" si="409"/>
        <v>0</v>
      </c>
      <c r="J1131" s="117">
        <f t="shared" si="409"/>
        <v>0</v>
      </c>
      <c r="K1131" s="117">
        <f t="shared" si="409"/>
        <v>0</v>
      </c>
      <c r="L1131" s="117">
        <f t="shared" si="409"/>
        <v>0</v>
      </c>
      <c r="M1131" s="117">
        <f t="shared" si="409"/>
        <v>0</v>
      </c>
      <c r="N1131" s="117">
        <f t="shared" si="409"/>
        <v>0</v>
      </c>
      <c r="O1131" s="131">
        <f t="shared" si="379"/>
        <v>0</v>
      </c>
      <c r="P1131" s="125"/>
      <c r="Q1131" s="125"/>
      <c r="R1131" s="125"/>
      <c r="S1131" s="125"/>
      <c r="T1131" s="125"/>
      <c r="U1131" s="125"/>
      <c r="V1131" s="125"/>
      <c r="W1131" s="125"/>
      <c r="X1131" s="125"/>
      <c r="Y1131" s="125"/>
      <c r="Z1131" s="125"/>
      <c r="AA1131" s="125"/>
      <c r="AB1131" s="125"/>
      <c r="AC1131" s="125"/>
      <c r="AD1131" s="125"/>
      <c r="AE1131" s="125"/>
      <c r="AF1131" s="125"/>
      <c r="AG1131" s="125"/>
      <c r="AH1131" s="125"/>
      <c r="AI1131" s="125"/>
      <c r="AJ1131" s="125"/>
      <c r="AK1131" s="125"/>
      <c r="AL1131" s="125"/>
      <c r="AM1131" s="125"/>
      <c r="AN1131" s="125"/>
      <c r="AO1131" s="125"/>
      <c r="AP1131" s="125"/>
      <c r="AQ1131" s="125"/>
      <c r="AR1131" s="125"/>
      <c r="AS1131" s="125"/>
      <c r="AT1131" s="125"/>
      <c r="AU1131" s="125"/>
      <c r="AV1131" s="125"/>
      <c r="AW1131" s="125"/>
      <c r="AX1131" s="125"/>
      <c r="AY1131" s="125"/>
      <c r="AZ1131" s="125"/>
      <c r="BA1131" s="125"/>
      <c r="BB1131" s="125"/>
      <c r="BC1131" s="125"/>
      <c r="BD1131" s="125"/>
      <c r="BE1131" s="125"/>
      <c r="BF1131" s="125"/>
      <c r="BG1131" s="125"/>
      <c r="BH1131" s="125"/>
      <c r="BI1131" s="125"/>
      <c r="BJ1131" s="125"/>
      <c r="BK1131" s="125"/>
      <c r="BL1131" s="125"/>
      <c r="BM1131" s="125"/>
      <c r="BN1131" s="125"/>
      <c r="BO1131" s="125"/>
      <c r="BP1131" s="125"/>
      <c r="BQ1131" s="125"/>
      <c r="BR1131" s="125"/>
      <c r="BS1131" s="125"/>
      <c r="BT1131" s="125"/>
      <c r="BU1131" s="125"/>
      <c r="BV1131" s="125"/>
    </row>
    <row r="1132" spans="1:74" s="189" customFormat="1" ht="25.5" x14ac:dyDescent="0.2">
      <c r="A1132" s="205" t="s">
        <v>2531</v>
      </c>
      <c r="B1132" s="206" t="s">
        <v>2530</v>
      </c>
      <c r="C1132" s="118"/>
      <c r="D1132" s="118"/>
      <c r="E1132" s="118"/>
      <c r="F1132" s="118"/>
      <c r="G1132" s="118"/>
      <c r="H1132" s="118"/>
      <c r="I1132" s="118"/>
      <c r="J1132" s="118"/>
      <c r="K1132" s="118"/>
      <c r="L1132" s="118"/>
      <c r="M1132" s="118"/>
      <c r="N1132" s="118"/>
      <c r="O1132" s="131">
        <f t="shared" si="379"/>
        <v>0</v>
      </c>
      <c r="P1132" s="188"/>
      <c r="Q1132" s="188"/>
      <c r="R1132" s="188"/>
      <c r="S1132" s="188"/>
      <c r="T1132" s="188"/>
      <c r="U1132" s="188"/>
      <c r="V1132" s="188"/>
      <c r="W1132" s="188"/>
      <c r="X1132" s="188"/>
      <c r="Y1132" s="188"/>
      <c r="Z1132" s="188"/>
      <c r="AA1132" s="188"/>
      <c r="AB1132" s="188"/>
      <c r="AC1132" s="188"/>
      <c r="AD1132" s="188"/>
      <c r="AE1132" s="188"/>
      <c r="AF1132" s="188"/>
      <c r="AG1132" s="188"/>
      <c r="AH1132" s="188"/>
      <c r="AI1132" s="188"/>
      <c r="AJ1132" s="188"/>
      <c r="AK1132" s="188"/>
      <c r="AL1132" s="188"/>
      <c r="AM1132" s="188"/>
      <c r="AN1132" s="188"/>
      <c r="AO1132" s="188"/>
      <c r="AP1132" s="188"/>
      <c r="AQ1132" s="188"/>
      <c r="AR1132" s="188"/>
      <c r="AS1132" s="188"/>
      <c r="AT1132" s="188"/>
      <c r="AU1132" s="188"/>
      <c r="AV1132" s="188"/>
      <c r="AW1132" s="188"/>
      <c r="AX1132" s="188"/>
      <c r="AY1132" s="188"/>
      <c r="AZ1132" s="188"/>
      <c r="BA1132" s="188"/>
      <c r="BB1132" s="188"/>
      <c r="BC1132" s="188"/>
      <c r="BD1132" s="188"/>
      <c r="BE1132" s="188"/>
      <c r="BF1132" s="188"/>
      <c r="BG1132" s="188"/>
      <c r="BH1132" s="188"/>
      <c r="BI1132" s="188"/>
      <c r="BJ1132" s="188"/>
      <c r="BK1132" s="188"/>
      <c r="BL1132" s="188"/>
      <c r="BM1132" s="188"/>
      <c r="BN1132" s="188"/>
      <c r="BO1132" s="188"/>
      <c r="BP1132" s="188"/>
      <c r="BQ1132" s="188"/>
      <c r="BR1132" s="188"/>
      <c r="BS1132" s="188"/>
      <c r="BT1132" s="188"/>
      <c r="BU1132" s="188"/>
      <c r="BV1132" s="188"/>
    </row>
    <row r="1133" spans="1:74" s="126" customFormat="1" ht="25.5" x14ac:dyDescent="0.2">
      <c r="A1133" s="207" t="s">
        <v>2638</v>
      </c>
      <c r="B1133" s="202" t="s">
        <v>2640</v>
      </c>
      <c r="C1133" s="117">
        <f>+C1134</f>
        <v>0</v>
      </c>
      <c r="D1133" s="117">
        <f t="shared" ref="D1133:N1133" si="410">+D1134</f>
        <v>0</v>
      </c>
      <c r="E1133" s="117">
        <f t="shared" si="410"/>
        <v>0</v>
      </c>
      <c r="F1133" s="117">
        <f t="shared" si="410"/>
        <v>0</v>
      </c>
      <c r="G1133" s="117">
        <f t="shared" si="410"/>
        <v>0</v>
      </c>
      <c r="H1133" s="117">
        <f t="shared" si="410"/>
        <v>0</v>
      </c>
      <c r="I1133" s="117">
        <f t="shared" si="410"/>
        <v>0</v>
      </c>
      <c r="J1133" s="117">
        <f t="shared" si="410"/>
        <v>0</v>
      </c>
      <c r="K1133" s="117">
        <f t="shared" si="410"/>
        <v>0</v>
      </c>
      <c r="L1133" s="117">
        <f t="shared" si="410"/>
        <v>0</v>
      </c>
      <c r="M1133" s="117">
        <f t="shared" si="410"/>
        <v>0</v>
      </c>
      <c r="N1133" s="117">
        <f t="shared" si="410"/>
        <v>0</v>
      </c>
      <c r="O1133" s="131">
        <f t="shared" si="379"/>
        <v>0</v>
      </c>
      <c r="P1133" s="125"/>
      <c r="Q1133" s="125"/>
      <c r="R1133" s="125"/>
      <c r="S1133" s="125"/>
      <c r="T1133" s="125"/>
      <c r="U1133" s="125"/>
      <c r="V1133" s="125"/>
      <c r="W1133" s="125"/>
      <c r="X1133" s="125"/>
      <c r="Y1133" s="125"/>
      <c r="Z1133" s="125"/>
      <c r="AA1133" s="125"/>
      <c r="AB1133" s="125"/>
      <c r="AC1133" s="125"/>
      <c r="AD1133" s="125"/>
      <c r="AE1133" s="125"/>
      <c r="AF1133" s="125"/>
      <c r="AG1133" s="125"/>
      <c r="AH1133" s="125"/>
      <c r="AI1133" s="125"/>
      <c r="AJ1133" s="125"/>
      <c r="AK1133" s="125"/>
      <c r="AL1133" s="125"/>
      <c r="AM1133" s="125"/>
      <c r="AN1133" s="125"/>
      <c r="AO1133" s="125"/>
      <c r="AP1133" s="125"/>
      <c r="AQ1133" s="125"/>
      <c r="AR1133" s="125"/>
      <c r="AS1133" s="125"/>
      <c r="AT1133" s="125"/>
      <c r="AU1133" s="125"/>
      <c r="AV1133" s="125"/>
      <c r="AW1133" s="125"/>
      <c r="AX1133" s="125"/>
      <c r="AY1133" s="125"/>
      <c r="AZ1133" s="125"/>
      <c r="BA1133" s="125"/>
      <c r="BB1133" s="125"/>
      <c r="BC1133" s="125"/>
      <c r="BD1133" s="125"/>
      <c r="BE1133" s="125"/>
      <c r="BF1133" s="125"/>
      <c r="BG1133" s="125"/>
      <c r="BH1133" s="125"/>
      <c r="BI1133" s="125"/>
      <c r="BJ1133" s="125"/>
      <c r="BK1133" s="125"/>
      <c r="BL1133" s="125"/>
      <c r="BM1133" s="125"/>
      <c r="BN1133" s="125"/>
      <c r="BO1133" s="125"/>
      <c r="BP1133" s="125"/>
      <c r="BQ1133" s="125"/>
      <c r="BR1133" s="125"/>
      <c r="BS1133" s="125"/>
      <c r="BT1133" s="125"/>
      <c r="BU1133" s="125"/>
      <c r="BV1133" s="125"/>
    </row>
    <row r="1134" spans="1:74" s="189" customFormat="1" ht="25.5" x14ac:dyDescent="0.2">
      <c r="A1134" s="205" t="s">
        <v>2639</v>
      </c>
      <c r="B1134" s="206" t="s">
        <v>2640</v>
      </c>
      <c r="C1134" s="118"/>
      <c r="D1134" s="118"/>
      <c r="E1134" s="118"/>
      <c r="F1134" s="118"/>
      <c r="G1134" s="118"/>
      <c r="H1134" s="118"/>
      <c r="I1134" s="118"/>
      <c r="J1134" s="118"/>
      <c r="K1134" s="118"/>
      <c r="L1134" s="118"/>
      <c r="M1134" s="118"/>
      <c r="N1134" s="118"/>
      <c r="O1134" s="131">
        <f t="shared" si="379"/>
        <v>0</v>
      </c>
      <c r="P1134" s="188"/>
      <c r="Q1134" s="188"/>
      <c r="R1134" s="188"/>
      <c r="S1134" s="188"/>
      <c r="T1134" s="188"/>
      <c r="U1134" s="188"/>
      <c r="V1134" s="188"/>
      <c r="W1134" s="188"/>
      <c r="X1134" s="188"/>
      <c r="Y1134" s="188"/>
      <c r="Z1134" s="188"/>
      <c r="AA1134" s="188"/>
      <c r="AB1134" s="188"/>
      <c r="AC1134" s="188"/>
      <c r="AD1134" s="188"/>
      <c r="AE1134" s="188"/>
      <c r="AF1134" s="188"/>
      <c r="AG1134" s="188"/>
      <c r="AH1134" s="188"/>
      <c r="AI1134" s="188"/>
      <c r="AJ1134" s="188"/>
      <c r="AK1134" s="188"/>
      <c r="AL1134" s="188"/>
      <c r="AM1134" s="188"/>
      <c r="AN1134" s="188"/>
      <c r="AO1134" s="188"/>
      <c r="AP1134" s="188"/>
      <c r="AQ1134" s="188"/>
      <c r="AR1134" s="188"/>
      <c r="AS1134" s="188"/>
      <c r="AT1134" s="188"/>
      <c r="AU1134" s="188"/>
      <c r="AV1134" s="188"/>
      <c r="AW1134" s="188"/>
      <c r="AX1134" s="188"/>
      <c r="AY1134" s="188"/>
      <c r="AZ1134" s="188"/>
      <c r="BA1134" s="188"/>
      <c r="BB1134" s="188"/>
      <c r="BC1134" s="188"/>
      <c r="BD1134" s="188"/>
      <c r="BE1134" s="188"/>
      <c r="BF1134" s="188"/>
      <c r="BG1134" s="188"/>
      <c r="BH1134" s="188"/>
      <c r="BI1134" s="188"/>
      <c r="BJ1134" s="188"/>
      <c r="BK1134" s="188"/>
      <c r="BL1134" s="188"/>
      <c r="BM1134" s="188"/>
      <c r="BN1134" s="188"/>
      <c r="BO1134" s="188"/>
      <c r="BP1134" s="188"/>
      <c r="BQ1134" s="188"/>
      <c r="BR1134" s="188"/>
      <c r="BS1134" s="188"/>
      <c r="BT1134" s="188"/>
      <c r="BU1134" s="188"/>
      <c r="BV1134" s="188"/>
    </row>
    <row r="1135" spans="1:74" s="126" customFormat="1" ht="25.5" x14ac:dyDescent="0.2">
      <c r="A1135" s="207" t="s">
        <v>2387</v>
      </c>
      <c r="B1135" s="202" t="s">
        <v>2388</v>
      </c>
      <c r="C1135" s="117">
        <f>+C1136</f>
        <v>0</v>
      </c>
      <c r="D1135" s="117">
        <f t="shared" ref="D1135:N1135" si="411">+D1136</f>
        <v>0</v>
      </c>
      <c r="E1135" s="117">
        <f t="shared" si="411"/>
        <v>0</v>
      </c>
      <c r="F1135" s="117">
        <f t="shared" si="411"/>
        <v>0</v>
      </c>
      <c r="G1135" s="117">
        <f t="shared" si="411"/>
        <v>0</v>
      </c>
      <c r="H1135" s="117">
        <f t="shared" si="411"/>
        <v>0</v>
      </c>
      <c r="I1135" s="117">
        <f t="shared" si="411"/>
        <v>28539447.239999998</v>
      </c>
      <c r="J1135" s="117">
        <f t="shared" si="411"/>
        <v>0</v>
      </c>
      <c r="K1135" s="117">
        <f t="shared" si="411"/>
        <v>0</v>
      </c>
      <c r="L1135" s="117">
        <f t="shared" si="411"/>
        <v>0</v>
      </c>
      <c r="M1135" s="117">
        <f t="shared" si="411"/>
        <v>0</v>
      </c>
      <c r="N1135" s="117">
        <f t="shared" si="411"/>
        <v>0</v>
      </c>
      <c r="O1135" s="131">
        <f t="shared" si="379"/>
        <v>28539447.239999998</v>
      </c>
      <c r="P1135" s="125"/>
      <c r="Q1135" s="125"/>
      <c r="R1135" s="125"/>
      <c r="S1135" s="125"/>
      <c r="T1135" s="125"/>
      <c r="U1135" s="125"/>
      <c r="V1135" s="125"/>
      <c r="W1135" s="125"/>
      <c r="X1135" s="125"/>
      <c r="Y1135" s="125"/>
      <c r="Z1135" s="125"/>
      <c r="AA1135" s="125"/>
      <c r="AB1135" s="125"/>
      <c r="AC1135" s="125"/>
      <c r="AD1135" s="125"/>
      <c r="AE1135" s="125"/>
      <c r="AF1135" s="125"/>
      <c r="AG1135" s="125"/>
      <c r="AH1135" s="125"/>
      <c r="AI1135" s="125"/>
      <c r="AJ1135" s="125"/>
      <c r="AK1135" s="125"/>
      <c r="AL1135" s="125"/>
      <c r="AM1135" s="125"/>
      <c r="AN1135" s="125"/>
      <c r="AO1135" s="125"/>
      <c r="AP1135" s="125"/>
      <c r="AQ1135" s="125"/>
      <c r="AR1135" s="125"/>
      <c r="AS1135" s="125"/>
      <c r="AT1135" s="125"/>
      <c r="AU1135" s="125"/>
      <c r="AV1135" s="125"/>
      <c r="AW1135" s="125"/>
      <c r="AX1135" s="125"/>
      <c r="AY1135" s="125"/>
      <c r="AZ1135" s="125"/>
      <c r="BA1135" s="125"/>
      <c r="BB1135" s="125"/>
      <c r="BC1135" s="125"/>
      <c r="BD1135" s="125"/>
      <c r="BE1135" s="125"/>
      <c r="BF1135" s="125"/>
      <c r="BG1135" s="125"/>
      <c r="BH1135" s="125"/>
      <c r="BI1135" s="125"/>
      <c r="BJ1135" s="125"/>
      <c r="BK1135" s="125"/>
      <c r="BL1135" s="125"/>
      <c r="BM1135" s="125"/>
      <c r="BN1135" s="125"/>
      <c r="BO1135" s="125"/>
      <c r="BP1135" s="125"/>
      <c r="BQ1135" s="125"/>
      <c r="BR1135" s="125"/>
      <c r="BS1135" s="125"/>
      <c r="BT1135" s="125"/>
      <c r="BU1135" s="125"/>
      <c r="BV1135" s="125"/>
    </row>
    <row r="1136" spans="1:74" s="189" customFormat="1" ht="25.5" x14ac:dyDescent="0.2">
      <c r="A1136" s="205" t="s">
        <v>2389</v>
      </c>
      <c r="B1136" s="206" t="s">
        <v>2388</v>
      </c>
      <c r="C1136" s="118"/>
      <c r="D1136" s="118"/>
      <c r="E1136" s="118"/>
      <c r="F1136" s="118"/>
      <c r="G1136" s="118"/>
      <c r="H1136" s="118"/>
      <c r="I1136" s="118">
        <v>28539447.239999998</v>
      </c>
      <c r="J1136" s="118"/>
      <c r="K1136" s="118"/>
      <c r="L1136" s="118"/>
      <c r="M1136" s="118"/>
      <c r="N1136" s="118"/>
      <c r="O1136" s="131">
        <f t="shared" si="379"/>
        <v>28539447.239999998</v>
      </c>
      <c r="P1136" s="188"/>
      <c r="Q1136" s="188"/>
      <c r="R1136" s="188"/>
      <c r="S1136" s="188"/>
      <c r="T1136" s="188"/>
      <c r="U1136" s="188"/>
      <c r="V1136" s="188"/>
      <c r="W1136" s="188"/>
      <c r="X1136" s="188"/>
      <c r="Y1136" s="188"/>
      <c r="Z1136" s="188"/>
      <c r="AA1136" s="188"/>
      <c r="AB1136" s="188"/>
      <c r="AC1136" s="188"/>
      <c r="AD1136" s="188"/>
      <c r="AE1136" s="188"/>
      <c r="AF1136" s="188"/>
      <c r="AG1136" s="188"/>
      <c r="AH1136" s="188"/>
      <c r="AI1136" s="188"/>
      <c r="AJ1136" s="188"/>
      <c r="AK1136" s="188"/>
      <c r="AL1136" s="188"/>
      <c r="AM1136" s="188"/>
      <c r="AN1136" s="188"/>
      <c r="AO1136" s="188"/>
      <c r="AP1136" s="188"/>
      <c r="AQ1136" s="188"/>
      <c r="AR1136" s="188"/>
      <c r="AS1136" s="188"/>
      <c r="AT1136" s="188"/>
      <c r="AU1136" s="188"/>
      <c r="AV1136" s="188"/>
      <c r="AW1136" s="188"/>
      <c r="AX1136" s="188"/>
      <c r="AY1136" s="188"/>
      <c r="AZ1136" s="188"/>
      <c r="BA1136" s="188"/>
      <c r="BB1136" s="188"/>
      <c r="BC1136" s="188"/>
      <c r="BD1136" s="188"/>
      <c r="BE1136" s="188"/>
      <c r="BF1136" s="188"/>
      <c r="BG1136" s="188"/>
      <c r="BH1136" s="188"/>
      <c r="BI1136" s="188"/>
      <c r="BJ1136" s="188"/>
      <c r="BK1136" s="188"/>
      <c r="BL1136" s="188"/>
      <c r="BM1136" s="188"/>
      <c r="BN1136" s="188"/>
      <c r="BO1136" s="188"/>
      <c r="BP1136" s="188"/>
      <c r="BQ1136" s="188"/>
      <c r="BR1136" s="188"/>
      <c r="BS1136" s="188"/>
      <c r="BT1136" s="188"/>
      <c r="BU1136" s="188"/>
      <c r="BV1136" s="188"/>
    </row>
    <row r="1137" spans="1:74" s="126" customFormat="1" ht="38.25" x14ac:dyDescent="0.2">
      <c r="A1137" s="207" t="s">
        <v>2390</v>
      </c>
      <c r="B1137" s="202" t="s">
        <v>2391</v>
      </c>
      <c r="C1137" s="117">
        <f>+C1138</f>
        <v>0</v>
      </c>
      <c r="D1137" s="117">
        <f t="shared" ref="D1137:N1137" si="412">+D1138</f>
        <v>0</v>
      </c>
      <c r="E1137" s="117">
        <f t="shared" si="412"/>
        <v>0</v>
      </c>
      <c r="F1137" s="117">
        <f t="shared" si="412"/>
        <v>0</v>
      </c>
      <c r="G1137" s="117">
        <f t="shared" si="412"/>
        <v>0</v>
      </c>
      <c r="H1137" s="117">
        <f t="shared" si="412"/>
        <v>0</v>
      </c>
      <c r="I1137" s="117">
        <f t="shared" si="412"/>
        <v>261409462.30000001</v>
      </c>
      <c r="J1137" s="117">
        <f t="shared" si="412"/>
        <v>0</v>
      </c>
      <c r="K1137" s="117">
        <f t="shared" si="412"/>
        <v>0</v>
      </c>
      <c r="L1137" s="117">
        <f t="shared" si="412"/>
        <v>0</v>
      </c>
      <c r="M1137" s="117">
        <f t="shared" si="412"/>
        <v>0</v>
      </c>
      <c r="N1137" s="117">
        <f t="shared" si="412"/>
        <v>0</v>
      </c>
      <c r="O1137" s="131">
        <f t="shared" ref="O1137:O1139" si="413">SUM(C1137:N1137)</f>
        <v>261409462.30000001</v>
      </c>
      <c r="P1137" s="125"/>
      <c r="Q1137" s="125"/>
      <c r="R1137" s="125"/>
      <c r="S1137" s="125"/>
      <c r="T1137" s="125"/>
      <c r="U1137" s="125"/>
      <c r="V1137" s="125"/>
      <c r="W1137" s="125"/>
      <c r="X1137" s="125"/>
      <c r="Y1137" s="125"/>
      <c r="Z1137" s="125"/>
      <c r="AA1137" s="125"/>
      <c r="AB1137" s="125"/>
      <c r="AC1137" s="125"/>
      <c r="AD1137" s="125"/>
      <c r="AE1137" s="125"/>
      <c r="AF1137" s="125"/>
      <c r="AG1137" s="125"/>
      <c r="AH1137" s="125"/>
      <c r="AI1137" s="125"/>
      <c r="AJ1137" s="125"/>
      <c r="AK1137" s="125"/>
      <c r="AL1137" s="125"/>
      <c r="AM1137" s="125"/>
      <c r="AN1137" s="125"/>
      <c r="AO1137" s="125"/>
      <c r="AP1137" s="125"/>
      <c r="AQ1137" s="125"/>
      <c r="AR1137" s="125"/>
      <c r="AS1137" s="125"/>
      <c r="AT1137" s="125"/>
      <c r="AU1137" s="125"/>
      <c r="AV1137" s="125"/>
      <c r="AW1137" s="125"/>
      <c r="AX1137" s="125"/>
      <c r="AY1137" s="125"/>
      <c r="AZ1137" s="125"/>
      <c r="BA1137" s="125"/>
      <c r="BB1137" s="125"/>
      <c r="BC1137" s="125"/>
      <c r="BD1137" s="125"/>
      <c r="BE1137" s="125"/>
      <c r="BF1137" s="125"/>
      <c r="BG1137" s="125"/>
      <c r="BH1137" s="125"/>
      <c r="BI1137" s="125"/>
      <c r="BJ1137" s="125"/>
      <c r="BK1137" s="125"/>
      <c r="BL1137" s="125"/>
      <c r="BM1137" s="125"/>
      <c r="BN1137" s="125"/>
      <c r="BO1137" s="125"/>
      <c r="BP1137" s="125"/>
      <c r="BQ1137" s="125"/>
      <c r="BR1137" s="125"/>
      <c r="BS1137" s="125"/>
      <c r="BT1137" s="125"/>
      <c r="BU1137" s="125"/>
      <c r="BV1137" s="125"/>
    </row>
    <row r="1138" spans="1:74" s="189" customFormat="1" ht="38.25" x14ac:dyDescent="0.2">
      <c r="A1138" s="205" t="s">
        <v>2392</v>
      </c>
      <c r="B1138" s="206" t="s">
        <v>2393</v>
      </c>
      <c r="C1138" s="118"/>
      <c r="D1138" s="118"/>
      <c r="E1138" s="118"/>
      <c r="F1138" s="118"/>
      <c r="G1138" s="118"/>
      <c r="H1138" s="118"/>
      <c r="I1138" s="118">
        <v>261409462.30000001</v>
      </c>
      <c r="J1138" s="118"/>
      <c r="K1138" s="118"/>
      <c r="L1138" s="118"/>
      <c r="M1138" s="118"/>
      <c r="N1138" s="118"/>
      <c r="O1138" s="131">
        <f t="shared" si="413"/>
        <v>261409462.30000001</v>
      </c>
      <c r="P1138" s="188"/>
      <c r="Q1138" s="188"/>
      <c r="R1138" s="188"/>
      <c r="S1138" s="188"/>
      <c r="T1138" s="188"/>
      <c r="U1138" s="188"/>
      <c r="V1138" s="188"/>
      <c r="W1138" s="188"/>
      <c r="X1138" s="188"/>
      <c r="Y1138" s="188"/>
      <c r="Z1138" s="188"/>
      <c r="AA1138" s="188"/>
      <c r="AB1138" s="188"/>
      <c r="AC1138" s="188"/>
      <c r="AD1138" s="188"/>
      <c r="AE1138" s="188"/>
      <c r="AF1138" s="188"/>
      <c r="AG1138" s="188"/>
      <c r="AH1138" s="188"/>
      <c r="AI1138" s="188"/>
      <c r="AJ1138" s="188"/>
      <c r="AK1138" s="188"/>
      <c r="AL1138" s="188"/>
      <c r="AM1138" s="188"/>
      <c r="AN1138" s="188"/>
      <c r="AO1138" s="188"/>
      <c r="AP1138" s="188"/>
      <c r="AQ1138" s="188"/>
      <c r="AR1138" s="188"/>
      <c r="AS1138" s="188"/>
      <c r="AT1138" s="188"/>
      <c r="AU1138" s="188"/>
      <c r="AV1138" s="188"/>
      <c r="AW1138" s="188"/>
      <c r="AX1138" s="188"/>
      <c r="AY1138" s="188"/>
      <c r="AZ1138" s="188"/>
      <c r="BA1138" s="188"/>
      <c r="BB1138" s="188"/>
      <c r="BC1138" s="188"/>
      <c r="BD1138" s="188"/>
      <c r="BE1138" s="188"/>
      <c r="BF1138" s="188"/>
      <c r="BG1138" s="188"/>
      <c r="BH1138" s="188"/>
      <c r="BI1138" s="188"/>
      <c r="BJ1138" s="188"/>
      <c r="BK1138" s="188"/>
      <c r="BL1138" s="188"/>
      <c r="BM1138" s="188"/>
      <c r="BN1138" s="188"/>
      <c r="BO1138" s="188"/>
      <c r="BP1138" s="188"/>
      <c r="BQ1138" s="188"/>
      <c r="BR1138" s="188"/>
      <c r="BS1138" s="188"/>
      <c r="BT1138" s="188"/>
      <c r="BU1138" s="188"/>
      <c r="BV1138" s="188"/>
    </row>
    <row r="1139" spans="1:74" s="126" customFormat="1" ht="38.25" x14ac:dyDescent="0.2">
      <c r="A1139" s="207" t="s">
        <v>2394</v>
      </c>
      <c r="B1139" s="202" t="s">
        <v>2395</v>
      </c>
      <c r="C1139" s="117">
        <f>+C1140</f>
        <v>0</v>
      </c>
      <c r="D1139" s="117">
        <f t="shared" ref="D1139:N1139" si="414">+D1140</f>
        <v>0</v>
      </c>
      <c r="E1139" s="117">
        <f t="shared" si="414"/>
        <v>0</v>
      </c>
      <c r="F1139" s="117">
        <f t="shared" si="414"/>
        <v>0</v>
      </c>
      <c r="G1139" s="117">
        <f t="shared" si="414"/>
        <v>0</v>
      </c>
      <c r="H1139" s="117">
        <f t="shared" si="414"/>
        <v>0</v>
      </c>
      <c r="I1139" s="117">
        <f t="shared" si="414"/>
        <v>196057096.72</v>
      </c>
      <c r="J1139" s="117">
        <f t="shared" si="414"/>
        <v>0</v>
      </c>
      <c r="K1139" s="117">
        <f t="shared" si="414"/>
        <v>0</v>
      </c>
      <c r="L1139" s="117">
        <f t="shared" si="414"/>
        <v>0</v>
      </c>
      <c r="M1139" s="117">
        <f t="shared" si="414"/>
        <v>0</v>
      </c>
      <c r="N1139" s="117">
        <f t="shared" si="414"/>
        <v>0</v>
      </c>
      <c r="O1139" s="131">
        <f t="shared" si="413"/>
        <v>196057096.72</v>
      </c>
      <c r="P1139" s="125"/>
      <c r="Q1139" s="125"/>
      <c r="R1139" s="125"/>
      <c r="S1139" s="125"/>
      <c r="T1139" s="125"/>
      <c r="U1139" s="125"/>
      <c r="V1139" s="125"/>
      <c r="W1139" s="125"/>
      <c r="X1139" s="125"/>
      <c r="Y1139" s="125"/>
      <c r="Z1139" s="125"/>
      <c r="AA1139" s="125"/>
      <c r="AB1139" s="125"/>
      <c r="AC1139" s="125"/>
      <c r="AD1139" s="125"/>
      <c r="AE1139" s="125"/>
      <c r="AF1139" s="125"/>
      <c r="AG1139" s="125"/>
      <c r="AH1139" s="125"/>
      <c r="AI1139" s="125"/>
      <c r="AJ1139" s="125"/>
      <c r="AK1139" s="125"/>
      <c r="AL1139" s="125"/>
      <c r="AM1139" s="125"/>
      <c r="AN1139" s="125"/>
      <c r="AO1139" s="125"/>
      <c r="AP1139" s="125"/>
      <c r="AQ1139" s="125"/>
      <c r="AR1139" s="125"/>
      <c r="AS1139" s="125"/>
      <c r="AT1139" s="125"/>
      <c r="AU1139" s="125"/>
      <c r="AV1139" s="125"/>
      <c r="AW1139" s="125"/>
      <c r="AX1139" s="125"/>
      <c r="AY1139" s="125"/>
      <c r="AZ1139" s="125"/>
      <c r="BA1139" s="125"/>
      <c r="BB1139" s="125"/>
      <c r="BC1139" s="125"/>
      <c r="BD1139" s="125"/>
      <c r="BE1139" s="125"/>
      <c r="BF1139" s="125"/>
      <c r="BG1139" s="125"/>
      <c r="BH1139" s="125"/>
      <c r="BI1139" s="125"/>
      <c r="BJ1139" s="125"/>
      <c r="BK1139" s="125"/>
      <c r="BL1139" s="125"/>
      <c r="BM1139" s="125"/>
      <c r="BN1139" s="125"/>
      <c r="BO1139" s="125"/>
      <c r="BP1139" s="125"/>
      <c r="BQ1139" s="125"/>
      <c r="BR1139" s="125"/>
      <c r="BS1139" s="125"/>
      <c r="BT1139" s="125"/>
      <c r="BU1139" s="125"/>
      <c r="BV1139" s="125"/>
    </row>
    <row r="1140" spans="1:74" s="189" customFormat="1" ht="38.25" x14ac:dyDescent="0.2">
      <c r="A1140" s="205" t="s">
        <v>2396</v>
      </c>
      <c r="B1140" s="206" t="s">
        <v>2395</v>
      </c>
      <c r="C1140" s="118"/>
      <c r="D1140" s="118"/>
      <c r="E1140" s="118"/>
      <c r="F1140" s="118"/>
      <c r="G1140" s="118"/>
      <c r="H1140" s="118"/>
      <c r="I1140" s="118">
        <v>196057096.72</v>
      </c>
      <c r="J1140" s="118"/>
      <c r="K1140" s="118"/>
      <c r="L1140" s="118"/>
      <c r="M1140" s="118"/>
      <c r="N1140" s="118"/>
      <c r="O1140" s="131">
        <f t="shared" ref="O1140:O1231" si="415">SUM(C1140:N1140)</f>
        <v>196057096.72</v>
      </c>
      <c r="P1140" s="188"/>
      <c r="Q1140" s="188"/>
      <c r="R1140" s="188"/>
      <c r="S1140" s="188"/>
      <c r="T1140" s="188"/>
      <c r="U1140" s="188"/>
      <c r="V1140" s="188"/>
      <c r="W1140" s="188"/>
      <c r="X1140" s="188"/>
      <c r="Y1140" s="188"/>
      <c r="Z1140" s="188"/>
      <c r="AA1140" s="188"/>
      <c r="AB1140" s="188"/>
      <c r="AC1140" s="188"/>
      <c r="AD1140" s="188"/>
      <c r="AE1140" s="188"/>
      <c r="AF1140" s="188"/>
      <c r="AG1140" s="188"/>
      <c r="AH1140" s="188"/>
      <c r="AI1140" s="188"/>
      <c r="AJ1140" s="188"/>
      <c r="AK1140" s="188"/>
      <c r="AL1140" s="188"/>
      <c r="AM1140" s="188"/>
      <c r="AN1140" s="188"/>
      <c r="AO1140" s="188"/>
      <c r="AP1140" s="188"/>
      <c r="AQ1140" s="188"/>
      <c r="AR1140" s="188"/>
      <c r="AS1140" s="188"/>
      <c r="AT1140" s="188"/>
      <c r="AU1140" s="188"/>
      <c r="AV1140" s="188"/>
      <c r="AW1140" s="188"/>
      <c r="AX1140" s="188"/>
      <c r="AY1140" s="188"/>
      <c r="AZ1140" s="188"/>
      <c r="BA1140" s="188"/>
      <c r="BB1140" s="188"/>
      <c r="BC1140" s="188"/>
      <c r="BD1140" s="188"/>
      <c r="BE1140" s="188"/>
      <c r="BF1140" s="188"/>
      <c r="BG1140" s="188"/>
      <c r="BH1140" s="188"/>
      <c r="BI1140" s="188"/>
      <c r="BJ1140" s="188"/>
      <c r="BK1140" s="188"/>
      <c r="BL1140" s="188"/>
      <c r="BM1140" s="188"/>
      <c r="BN1140" s="188"/>
      <c r="BO1140" s="188"/>
      <c r="BP1140" s="188"/>
      <c r="BQ1140" s="188"/>
      <c r="BR1140" s="188"/>
      <c r="BS1140" s="188"/>
      <c r="BT1140" s="188"/>
      <c r="BU1140" s="188"/>
      <c r="BV1140" s="188"/>
    </row>
    <row r="1141" spans="1:74" s="126" customFormat="1" ht="25.5" x14ac:dyDescent="0.2">
      <c r="A1141" s="207" t="s">
        <v>1807</v>
      </c>
      <c r="B1141" s="202" t="s">
        <v>2316</v>
      </c>
      <c r="C1141" s="117">
        <f>+C1142</f>
        <v>0</v>
      </c>
      <c r="D1141" s="117">
        <f t="shared" ref="D1141:N1141" si="416">+D1142</f>
        <v>0</v>
      </c>
      <c r="E1141" s="117">
        <f t="shared" si="416"/>
        <v>0</v>
      </c>
      <c r="F1141" s="117">
        <f t="shared" si="416"/>
        <v>830627844.66999996</v>
      </c>
      <c r="G1141" s="117">
        <f t="shared" si="416"/>
        <v>0</v>
      </c>
      <c r="H1141" s="117">
        <f t="shared" si="416"/>
        <v>0</v>
      </c>
      <c r="I1141" s="117">
        <f t="shared" si="416"/>
        <v>0</v>
      </c>
      <c r="J1141" s="117">
        <f t="shared" si="416"/>
        <v>0</v>
      </c>
      <c r="K1141" s="117">
        <f t="shared" si="416"/>
        <v>0</v>
      </c>
      <c r="L1141" s="117">
        <f t="shared" si="416"/>
        <v>0</v>
      </c>
      <c r="M1141" s="117">
        <f t="shared" si="416"/>
        <v>0</v>
      </c>
      <c r="N1141" s="117">
        <f t="shared" si="416"/>
        <v>0</v>
      </c>
      <c r="O1141" s="131">
        <f t="shared" si="415"/>
        <v>830627844.66999996</v>
      </c>
      <c r="P1141" s="125"/>
      <c r="Q1141" s="125"/>
      <c r="R1141" s="125"/>
      <c r="S1141" s="125"/>
      <c r="T1141" s="125"/>
      <c r="U1141" s="125"/>
      <c r="V1141" s="125"/>
      <c r="W1141" s="125"/>
      <c r="X1141" s="125"/>
      <c r="Y1141" s="125"/>
      <c r="Z1141" s="125"/>
      <c r="AA1141" s="125"/>
      <c r="AB1141" s="125"/>
      <c r="AC1141" s="125"/>
      <c r="AD1141" s="125"/>
      <c r="AE1141" s="125"/>
      <c r="AF1141" s="125"/>
      <c r="AG1141" s="125"/>
      <c r="AH1141" s="125"/>
      <c r="AI1141" s="125"/>
      <c r="AJ1141" s="125"/>
      <c r="AK1141" s="125"/>
      <c r="AL1141" s="125"/>
      <c r="AM1141" s="125"/>
      <c r="AN1141" s="125"/>
      <c r="AO1141" s="125"/>
      <c r="AP1141" s="125"/>
      <c r="AQ1141" s="125"/>
      <c r="AR1141" s="125"/>
      <c r="AS1141" s="125"/>
      <c r="AT1141" s="125"/>
      <c r="AU1141" s="125"/>
      <c r="AV1141" s="125"/>
      <c r="AW1141" s="125"/>
      <c r="AX1141" s="125"/>
      <c r="AY1141" s="125"/>
      <c r="AZ1141" s="125"/>
      <c r="BA1141" s="125"/>
      <c r="BB1141" s="125"/>
      <c r="BC1141" s="125"/>
      <c r="BD1141" s="125"/>
      <c r="BE1141" s="125"/>
      <c r="BF1141" s="125"/>
      <c r="BG1141" s="125"/>
      <c r="BH1141" s="125"/>
      <c r="BI1141" s="125"/>
      <c r="BJ1141" s="125"/>
      <c r="BK1141" s="125"/>
      <c r="BL1141" s="125"/>
      <c r="BM1141" s="125"/>
      <c r="BN1141" s="125"/>
      <c r="BO1141" s="125"/>
      <c r="BP1141" s="125"/>
      <c r="BQ1141" s="125"/>
      <c r="BR1141" s="125"/>
      <c r="BS1141" s="125"/>
      <c r="BT1141" s="125"/>
      <c r="BU1141" s="125"/>
      <c r="BV1141" s="125"/>
    </row>
    <row r="1142" spans="1:74" s="189" customFormat="1" ht="25.5" x14ac:dyDescent="0.2">
      <c r="A1142" s="205" t="s">
        <v>2317</v>
      </c>
      <c r="B1142" s="206" t="s">
        <v>2318</v>
      </c>
      <c r="C1142" s="118"/>
      <c r="D1142" s="118"/>
      <c r="E1142" s="118"/>
      <c r="F1142" s="118">
        <v>830627844.66999996</v>
      </c>
      <c r="G1142" s="118"/>
      <c r="H1142" s="118"/>
      <c r="I1142" s="118"/>
      <c r="J1142" s="118"/>
      <c r="K1142" s="118"/>
      <c r="L1142" s="118"/>
      <c r="M1142" s="118"/>
      <c r="N1142" s="118"/>
      <c r="O1142" s="131">
        <f t="shared" si="415"/>
        <v>830627844.66999996</v>
      </c>
      <c r="P1142" s="188"/>
      <c r="Q1142" s="188"/>
      <c r="R1142" s="188"/>
      <c r="S1142" s="188"/>
      <c r="T1142" s="188"/>
      <c r="U1142" s="188"/>
      <c r="V1142" s="188"/>
      <c r="W1142" s="188"/>
      <c r="X1142" s="188"/>
      <c r="Y1142" s="188"/>
      <c r="Z1142" s="188"/>
      <c r="AA1142" s="188"/>
      <c r="AB1142" s="188"/>
      <c r="AC1142" s="188"/>
      <c r="AD1142" s="188"/>
      <c r="AE1142" s="188"/>
      <c r="AF1142" s="188"/>
      <c r="AG1142" s="188"/>
      <c r="AH1142" s="188"/>
      <c r="AI1142" s="188"/>
      <c r="AJ1142" s="188"/>
      <c r="AK1142" s="188"/>
      <c r="AL1142" s="188"/>
      <c r="AM1142" s="188"/>
      <c r="AN1142" s="188"/>
      <c r="AO1142" s="188"/>
      <c r="AP1142" s="188"/>
      <c r="AQ1142" s="188"/>
      <c r="AR1142" s="188"/>
      <c r="AS1142" s="188"/>
      <c r="AT1142" s="188"/>
      <c r="AU1142" s="188"/>
      <c r="AV1142" s="188"/>
      <c r="AW1142" s="188"/>
      <c r="AX1142" s="188"/>
      <c r="AY1142" s="188"/>
      <c r="AZ1142" s="188"/>
      <c r="BA1142" s="188"/>
      <c r="BB1142" s="188"/>
      <c r="BC1142" s="188"/>
      <c r="BD1142" s="188"/>
      <c r="BE1142" s="188"/>
      <c r="BF1142" s="188"/>
      <c r="BG1142" s="188"/>
      <c r="BH1142" s="188"/>
      <c r="BI1142" s="188"/>
      <c r="BJ1142" s="188"/>
      <c r="BK1142" s="188"/>
      <c r="BL1142" s="188"/>
      <c r="BM1142" s="188"/>
      <c r="BN1142" s="188"/>
      <c r="BO1142" s="188"/>
      <c r="BP1142" s="188"/>
      <c r="BQ1142" s="188"/>
      <c r="BR1142" s="188"/>
      <c r="BS1142" s="188"/>
      <c r="BT1142" s="188"/>
      <c r="BU1142" s="188"/>
      <c r="BV1142" s="188"/>
    </row>
    <row r="1143" spans="1:74" s="126" customFormat="1" ht="38.25" x14ac:dyDescent="0.2">
      <c r="A1143" s="207" t="s">
        <v>2397</v>
      </c>
      <c r="B1143" s="202" t="s">
        <v>2398</v>
      </c>
      <c r="C1143" s="117">
        <f>+C1144</f>
        <v>0</v>
      </c>
      <c r="D1143" s="117">
        <f t="shared" ref="D1143:N1143" si="417">+D1144</f>
        <v>0</v>
      </c>
      <c r="E1143" s="117">
        <f t="shared" si="417"/>
        <v>0</v>
      </c>
      <c r="F1143" s="117">
        <f t="shared" si="417"/>
        <v>0</v>
      </c>
      <c r="G1143" s="117">
        <f t="shared" si="417"/>
        <v>0</v>
      </c>
      <c r="H1143" s="117">
        <f t="shared" si="417"/>
        <v>0</v>
      </c>
      <c r="I1143" s="117">
        <f t="shared" si="417"/>
        <v>98028548.359999999</v>
      </c>
      <c r="J1143" s="117">
        <f t="shared" si="417"/>
        <v>0</v>
      </c>
      <c r="K1143" s="117">
        <f t="shared" si="417"/>
        <v>0</v>
      </c>
      <c r="L1143" s="117">
        <f t="shared" si="417"/>
        <v>0</v>
      </c>
      <c r="M1143" s="117">
        <f t="shared" si="417"/>
        <v>0</v>
      </c>
      <c r="N1143" s="117">
        <f t="shared" si="417"/>
        <v>0</v>
      </c>
      <c r="O1143" s="131">
        <f t="shared" si="415"/>
        <v>98028548.359999999</v>
      </c>
      <c r="P1143" s="125"/>
      <c r="Q1143" s="125"/>
      <c r="R1143" s="125"/>
      <c r="S1143" s="125"/>
      <c r="T1143" s="125"/>
      <c r="U1143" s="125"/>
      <c r="V1143" s="125"/>
      <c r="W1143" s="125"/>
      <c r="X1143" s="125"/>
      <c r="Y1143" s="125"/>
      <c r="Z1143" s="125"/>
      <c r="AA1143" s="125"/>
      <c r="AB1143" s="125"/>
      <c r="AC1143" s="125"/>
      <c r="AD1143" s="125"/>
      <c r="AE1143" s="125"/>
      <c r="AF1143" s="125"/>
      <c r="AG1143" s="125"/>
      <c r="AH1143" s="125"/>
      <c r="AI1143" s="125"/>
      <c r="AJ1143" s="125"/>
      <c r="AK1143" s="125"/>
      <c r="AL1143" s="125"/>
      <c r="AM1143" s="125"/>
      <c r="AN1143" s="125"/>
      <c r="AO1143" s="125"/>
      <c r="AP1143" s="125"/>
      <c r="AQ1143" s="125"/>
      <c r="AR1143" s="125"/>
      <c r="AS1143" s="125"/>
      <c r="AT1143" s="125"/>
      <c r="AU1143" s="125"/>
      <c r="AV1143" s="125"/>
      <c r="AW1143" s="125"/>
      <c r="AX1143" s="125"/>
      <c r="AY1143" s="125"/>
      <c r="AZ1143" s="125"/>
      <c r="BA1143" s="125"/>
      <c r="BB1143" s="125"/>
      <c r="BC1143" s="125"/>
      <c r="BD1143" s="125"/>
      <c r="BE1143" s="125"/>
      <c r="BF1143" s="125"/>
      <c r="BG1143" s="125"/>
      <c r="BH1143" s="125"/>
      <c r="BI1143" s="125"/>
      <c r="BJ1143" s="125"/>
      <c r="BK1143" s="125"/>
      <c r="BL1143" s="125"/>
      <c r="BM1143" s="125"/>
      <c r="BN1143" s="125"/>
      <c r="BO1143" s="125"/>
      <c r="BP1143" s="125"/>
      <c r="BQ1143" s="125"/>
      <c r="BR1143" s="125"/>
      <c r="BS1143" s="125"/>
      <c r="BT1143" s="125"/>
      <c r="BU1143" s="125"/>
      <c r="BV1143" s="125"/>
    </row>
    <row r="1144" spans="1:74" s="189" customFormat="1" ht="38.25" x14ac:dyDescent="0.2">
      <c r="A1144" s="205" t="s">
        <v>2399</v>
      </c>
      <c r="B1144" s="206" t="s">
        <v>2398</v>
      </c>
      <c r="C1144" s="118"/>
      <c r="D1144" s="118"/>
      <c r="E1144" s="118"/>
      <c r="F1144" s="118"/>
      <c r="G1144" s="118"/>
      <c r="H1144" s="118"/>
      <c r="I1144" s="118">
        <v>98028548.359999999</v>
      </c>
      <c r="J1144" s="118"/>
      <c r="K1144" s="118"/>
      <c r="L1144" s="118"/>
      <c r="M1144" s="118"/>
      <c r="N1144" s="118"/>
      <c r="O1144" s="131">
        <f t="shared" si="415"/>
        <v>98028548.359999999</v>
      </c>
      <c r="P1144" s="188"/>
      <c r="Q1144" s="188"/>
      <c r="R1144" s="188"/>
      <c r="S1144" s="188"/>
      <c r="T1144" s="188"/>
      <c r="U1144" s="188"/>
      <c r="V1144" s="188"/>
      <c r="W1144" s="188"/>
      <c r="X1144" s="188"/>
      <c r="Y1144" s="188"/>
      <c r="Z1144" s="188"/>
      <c r="AA1144" s="188"/>
      <c r="AB1144" s="188"/>
      <c r="AC1144" s="188"/>
      <c r="AD1144" s="188"/>
      <c r="AE1144" s="188"/>
      <c r="AF1144" s="188"/>
      <c r="AG1144" s="188"/>
      <c r="AH1144" s="188"/>
      <c r="AI1144" s="188"/>
      <c r="AJ1144" s="188"/>
      <c r="AK1144" s="188"/>
      <c r="AL1144" s="188"/>
      <c r="AM1144" s="188"/>
      <c r="AN1144" s="188"/>
      <c r="AO1144" s="188"/>
      <c r="AP1144" s="188"/>
      <c r="AQ1144" s="188"/>
      <c r="AR1144" s="188"/>
      <c r="AS1144" s="188"/>
      <c r="AT1144" s="188"/>
      <c r="AU1144" s="188"/>
      <c r="AV1144" s="188"/>
      <c r="AW1144" s="188"/>
      <c r="AX1144" s="188"/>
      <c r="AY1144" s="188"/>
      <c r="AZ1144" s="188"/>
      <c r="BA1144" s="188"/>
      <c r="BB1144" s="188"/>
      <c r="BC1144" s="188"/>
      <c r="BD1144" s="188"/>
      <c r="BE1144" s="188"/>
      <c r="BF1144" s="188"/>
      <c r="BG1144" s="188"/>
      <c r="BH1144" s="188"/>
      <c r="BI1144" s="188"/>
      <c r="BJ1144" s="188"/>
      <c r="BK1144" s="188"/>
      <c r="BL1144" s="188"/>
      <c r="BM1144" s="188"/>
      <c r="BN1144" s="188"/>
      <c r="BO1144" s="188"/>
      <c r="BP1144" s="188"/>
      <c r="BQ1144" s="188"/>
      <c r="BR1144" s="188"/>
      <c r="BS1144" s="188"/>
      <c r="BT1144" s="188"/>
      <c r="BU1144" s="188"/>
      <c r="BV1144" s="188"/>
    </row>
    <row r="1145" spans="1:74" s="126" customFormat="1" ht="25.5" x14ac:dyDescent="0.2">
      <c r="A1145" s="207" t="s">
        <v>2400</v>
      </c>
      <c r="B1145" s="202" t="s">
        <v>2401</v>
      </c>
      <c r="C1145" s="117">
        <f>+C1146</f>
        <v>0</v>
      </c>
      <c r="D1145" s="117">
        <f t="shared" ref="D1145:N1145" si="418">+D1146</f>
        <v>0</v>
      </c>
      <c r="E1145" s="117">
        <f t="shared" si="418"/>
        <v>0</v>
      </c>
      <c r="F1145" s="117">
        <f t="shared" si="418"/>
        <v>0</v>
      </c>
      <c r="G1145" s="117">
        <f t="shared" si="418"/>
        <v>0</v>
      </c>
      <c r="H1145" s="117">
        <f t="shared" si="418"/>
        <v>0</v>
      </c>
      <c r="I1145" s="117">
        <f t="shared" si="418"/>
        <v>45746655.899999999</v>
      </c>
      <c r="J1145" s="117">
        <f t="shared" si="418"/>
        <v>0</v>
      </c>
      <c r="K1145" s="117">
        <f t="shared" si="418"/>
        <v>0</v>
      </c>
      <c r="L1145" s="117">
        <f t="shared" si="418"/>
        <v>0</v>
      </c>
      <c r="M1145" s="117">
        <f t="shared" si="418"/>
        <v>0</v>
      </c>
      <c r="N1145" s="117">
        <f t="shared" si="418"/>
        <v>0</v>
      </c>
      <c r="O1145" s="131">
        <f t="shared" si="415"/>
        <v>45746655.899999999</v>
      </c>
      <c r="P1145" s="125"/>
      <c r="Q1145" s="125"/>
      <c r="R1145" s="125"/>
      <c r="S1145" s="125"/>
      <c r="T1145" s="125"/>
      <c r="U1145" s="125"/>
      <c r="V1145" s="125"/>
      <c r="W1145" s="125"/>
      <c r="X1145" s="125"/>
      <c r="Y1145" s="125"/>
      <c r="Z1145" s="125"/>
      <c r="AA1145" s="125"/>
      <c r="AB1145" s="125"/>
      <c r="AC1145" s="125"/>
      <c r="AD1145" s="125"/>
      <c r="AE1145" s="125"/>
      <c r="AF1145" s="125"/>
      <c r="AG1145" s="125"/>
      <c r="AH1145" s="125"/>
      <c r="AI1145" s="125"/>
      <c r="AJ1145" s="125"/>
      <c r="AK1145" s="125"/>
      <c r="AL1145" s="125"/>
      <c r="AM1145" s="125"/>
      <c r="AN1145" s="125"/>
      <c r="AO1145" s="125"/>
      <c r="AP1145" s="125"/>
      <c r="AQ1145" s="125"/>
      <c r="AR1145" s="125"/>
      <c r="AS1145" s="125"/>
      <c r="AT1145" s="125"/>
      <c r="AU1145" s="125"/>
      <c r="AV1145" s="125"/>
      <c r="AW1145" s="125"/>
      <c r="AX1145" s="125"/>
      <c r="AY1145" s="125"/>
      <c r="AZ1145" s="125"/>
      <c r="BA1145" s="125"/>
      <c r="BB1145" s="125"/>
      <c r="BC1145" s="125"/>
      <c r="BD1145" s="125"/>
      <c r="BE1145" s="125"/>
      <c r="BF1145" s="125"/>
      <c r="BG1145" s="125"/>
      <c r="BH1145" s="125"/>
      <c r="BI1145" s="125"/>
      <c r="BJ1145" s="125"/>
      <c r="BK1145" s="125"/>
      <c r="BL1145" s="125"/>
      <c r="BM1145" s="125"/>
      <c r="BN1145" s="125"/>
      <c r="BO1145" s="125"/>
      <c r="BP1145" s="125"/>
      <c r="BQ1145" s="125"/>
      <c r="BR1145" s="125"/>
      <c r="BS1145" s="125"/>
      <c r="BT1145" s="125"/>
      <c r="BU1145" s="125"/>
      <c r="BV1145" s="125"/>
    </row>
    <row r="1146" spans="1:74" s="189" customFormat="1" ht="25.5" x14ac:dyDescent="0.2">
      <c r="A1146" s="205" t="s">
        <v>2402</v>
      </c>
      <c r="B1146" s="206" t="s">
        <v>2401</v>
      </c>
      <c r="C1146" s="118"/>
      <c r="D1146" s="118"/>
      <c r="E1146" s="118"/>
      <c r="F1146" s="118"/>
      <c r="G1146" s="118"/>
      <c r="H1146" s="118"/>
      <c r="I1146" s="118">
        <v>45746655.899999999</v>
      </c>
      <c r="J1146" s="118"/>
      <c r="K1146" s="118"/>
      <c r="L1146" s="118"/>
      <c r="M1146" s="118"/>
      <c r="N1146" s="118"/>
      <c r="O1146" s="131">
        <f t="shared" si="415"/>
        <v>45746655.899999999</v>
      </c>
      <c r="P1146" s="188"/>
      <c r="Q1146" s="188"/>
      <c r="R1146" s="188"/>
      <c r="S1146" s="188"/>
      <c r="T1146" s="188"/>
      <c r="U1146" s="188"/>
      <c r="V1146" s="188"/>
      <c r="W1146" s="188"/>
      <c r="X1146" s="188"/>
      <c r="Y1146" s="188"/>
      <c r="Z1146" s="188"/>
      <c r="AA1146" s="188"/>
      <c r="AB1146" s="188"/>
      <c r="AC1146" s="188"/>
      <c r="AD1146" s="188"/>
      <c r="AE1146" s="188"/>
      <c r="AF1146" s="188"/>
      <c r="AG1146" s="188"/>
      <c r="AH1146" s="188"/>
      <c r="AI1146" s="188"/>
      <c r="AJ1146" s="188"/>
      <c r="AK1146" s="188"/>
      <c r="AL1146" s="188"/>
      <c r="AM1146" s="188"/>
      <c r="AN1146" s="188"/>
      <c r="AO1146" s="188"/>
      <c r="AP1146" s="188"/>
      <c r="AQ1146" s="188"/>
      <c r="AR1146" s="188"/>
      <c r="AS1146" s="188"/>
      <c r="AT1146" s="188"/>
      <c r="AU1146" s="188"/>
      <c r="AV1146" s="188"/>
      <c r="AW1146" s="188"/>
      <c r="AX1146" s="188"/>
      <c r="AY1146" s="188"/>
      <c r="AZ1146" s="188"/>
      <c r="BA1146" s="188"/>
      <c r="BB1146" s="188"/>
      <c r="BC1146" s="188"/>
      <c r="BD1146" s="188"/>
      <c r="BE1146" s="188"/>
      <c r="BF1146" s="188"/>
      <c r="BG1146" s="188"/>
      <c r="BH1146" s="188"/>
      <c r="BI1146" s="188"/>
      <c r="BJ1146" s="188"/>
      <c r="BK1146" s="188"/>
      <c r="BL1146" s="188"/>
      <c r="BM1146" s="188"/>
      <c r="BN1146" s="188"/>
      <c r="BO1146" s="188"/>
      <c r="BP1146" s="188"/>
      <c r="BQ1146" s="188"/>
      <c r="BR1146" s="188"/>
      <c r="BS1146" s="188"/>
      <c r="BT1146" s="188"/>
      <c r="BU1146" s="188"/>
      <c r="BV1146" s="188"/>
    </row>
    <row r="1147" spans="1:74" s="126" customFormat="1" ht="63.75" x14ac:dyDescent="0.2">
      <c r="A1147" s="207" t="s">
        <v>2403</v>
      </c>
      <c r="B1147" s="202" t="s">
        <v>2404</v>
      </c>
      <c r="C1147" s="117">
        <f>+C1148</f>
        <v>0</v>
      </c>
      <c r="D1147" s="117">
        <f t="shared" ref="D1147:N1147" si="419">+D1148</f>
        <v>0</v>
      </c>
      <c r="E1147" s="117">
        <f t="shared" si="419"/>
        <v>0</v>
      </c>
      <c r="F1147" s="117">
        <f t="shared" si="419"/>
        <v>0</v>
      </c>
      <c r="G1147" s="117">
        <f t="shared" si="419"/>
        <v>0</v>
      </c>
      <c r="H1147" s="117">
        <f t="shared" si="419"/>
        <v>0</v>
      </c>
      <c r="I1147" s="117">
        <f t="shared" si="419"/>
        <v>26140946.23</v>
      </c>
      <c r="J1147" s="117">
        <f t="shared" si="419"/>
        <v>0</v>
      </c>
      <c r="K1147" s="117">
        <f t="shared" si="419"/>
        <v>0</v>
      </c>
      <c r="L1147" s="117">
        <f t="shared" si="419"/>
        <v>0</v>
      </c>
      <c r="M1147" s="117">
        <f t="shared" si="419"/>
        <v>0</v>
      </c>
      <c r="N1147" s="117">
        <f t="shared" si="419"/>
        <v>0</v>
      </c>
      <c r="O1147" s="131">
        <f t="shared" si="415"/>
        <v>26140946.23</v>
      </c>
      <c r="P1147" s="125"/>
      <c r="Q1147" s="125"/>
      <c r="R1147" s="125"/>
      <c r="S1147" s="125"/>
      <c r="T1147" s="125"/>
      <c r="U1147" s="125"/>
      <c r="V1147" s="125"/>
      <c r="W1147" s="125"/>
      <c r="X1147" s="125"/>
      <c r="Y1147" s="125"/>
      <c r="Z1147" s="125"/>
      <c r="AA1147" s="125"/>
      <c r="AB1147" s="125"/>
      <c r="AC1147" s="125"/>
      <c r="AD1147" s="125"/>
      <c r="AE1147" s="125"/>
      <c r="AF1147" s="125"/>
      <c r="AG1147" s="125"/>
      <c r="AH1147" s="125"/>
      <c r="AI1147" s="125"/>
      <c r="AJ1147" s="125"/>
      <c r="AK1147" s="125"/>
      <c r="AL1147" s="125"/>
      <c r="AM1147" s="125"/>
      <c r="AN1147" s="125"/>
      <c r="AO1147" s="125"/>
      <c r="AP1147" s="125"/>
      <c r="AQ1147" s="125"/>
      <c r="AR1147" s="125"/>
      <c r="AS1147" s="125"/>
      <c r="AT1147" s="125"/>
      <c r="AU1147" s="125"/>
      <c r="AV1147" s="125"/>
      <c r="AW1147" s="125"/>
      <c r="AX1147" s="125"/>
      <c r="AY1147" s="125"/>
      <c r="AZ1147" s="125"/>
      <c r="BA1147" s="125"/>
      <c r="BB1147" s="125"/>
      <c r="BC1147" s="125"/>
      <c r="BD1147" s="125"/>
      <c r="BE1147" s="125"/>
      <c r="BF1147" s="125"/>
      <c r="BG1147" s="125"/>
      <c r="BH1147" s="125"/>
      <c r="BI1147" s="125"/>
      <c r="BJ1147" s="125"/>
      <c r="BK1147" s="125"/>
      <c r="BL1147" s="125"/>
      <c r="BM1147" s="125"/>
      <c r="BN1147" s="125"/>
      <c r="BO1147" s="125"/>
      <c r="BP1147" s="125"/>
      <c r="BQ1147" s="125"/>
      <c r="BR1147" s="125"/>
      <c r="BS1147" s="125"/>
      <c r="BT1147" s="125"/>
      <c r="BU1147" s="125"/>
      <c r="BV1147" s="125"/>
    </row>
    <row r="1148" spans="1:74" s="189" customFormat="1" ht="51" x14ac:dyDescent="0.2">
      <c r="A1148" s="205" t="s">
        <v>2405</v>
      </c>
      <c r="B1148" s="206" t="s">
        <v>2404</v>
      </c>
      <c r="C1148" s="118"/>
      <c r="D1148" s="118"/>
      <c r="E1148" s="118"/>
      <c r="F1148" s="118"/>
      <c r="G1148" s="118"/>
      <c r="H1148" s="118"/>
      <c r="I1148" s="118">
        <v>26140946.23</v>
      </c>
      <c r="J1148" s="118"/>
      <c r="K1148" s="118"/>
      <c r="L1148" s="118"/>
      <c r="M1148" s="118"/>
      <c r="N1148" s="118"/>
      <c r="O1148" s="131">
        <f t="shared" si="415"/>
        <v>26140946.23</v>
      </c>
      <c r="P1148" s="188"/>
      <c r="Q1148" s="188"/>
      <c r="R1148" s="188"/>
      <c r="S1148" s="188"/>
      <c r="T1148" s="188"/>
      <c r="U1148" s="188"/>
      <c r="V1148" s="188"/>
      <c r="W1148" s="188"/>
      <c r="X1148" s="188"/>
      <c r="Y1148" s="188"/>
      <c r="Z1148" s="188"/>
      <c r="AA1148" s="188"/>
      <c r="AB1148" s="188"/>
      <c r="AC1148" s="188"/>
      <c r="AD1148" s="188"/>
      <c r="AE1148" s="188"/>
      <c r="AF1148" s="188"/>
      <c r="AG1148" s="188"/>
      <c r="AH1148" s="188"/>
      <c r="AI1148" s="188"/>
      <c r="AJ1148" s="188"/>
      <c r="AK1148" s="188"/>
      <c r="AL1148" s="188"/>
      <c r="AM1148" s="188"/>
      <c r="AN1148" s="188"/>
      <c r="AO1148" s="188"/>
      <c r="AP1148" s="188"/>
      <c r="AQ1148" s="188"/>
      <c r="AR1148" s="188"/>
      <c r="AS1148" s="188"/>
      <c r="AT1148" s="188"/>
      <c r="AU1148" s="188"/>
      <c r="AV1148" s="188"/>
      <c r="AW1148" s="188"/>
      <c r="AX1148" s="188"/>
      <c r="AY1148" s="188"/>
      <c r="AZ1148" s="188"/>
      <c r="BA1148" s="188"/>
      <c r="BB1148" s="188"/>
      <c r="BC1148" s="188"/>
      <c r="BD1148" s="188"/>
      <c r="BE1148" s="188"/>
      <c r="BF1148" s="188"/>
      <c r="BG1148" s="188"/>
      <c r="BH1148" s="188"/>
      <c r="BI1148" s="188"/>
      <c r="BJ1148" s="188"/>
      <c r="BK1148" s="188"/>
      <c r="BL1148" s="188"/>
      <c r="BM1148" s="188"/>
      <c r="BN1148" s="188"/>
      <c r="BO1148" s="188"/>
      <c r="BP1148" s="188"/>
      <c r="BQ1148" s="188"/>
      <c r="BR1148" s="188"/>
      <c r="BS1148" s="188"/>
      <c r="BT1148" s="188"/>
      <c r="BU1148" s="188"/>
      <c r="BV1148" s="188"/>
    </row>
    <row r="1149" spans="1:74" s="126" customFormat="1" ht="38.25" x14ac:dyDescent="0.2">
      <c r="A1149" s="207" t="s">
        <v>2406</v>
      </c>
      <c r="B1149" s="202" t="s">
        <v>2407</v>
      </c>
      <c r="C1149" s="117">
        <f>+C1150</f>
        <v>0</v>
      </c>
      <c r="D1149" s="117">
        <f t="shared" ref="D1149:N1149" si="420">+D1150</f>
        <v>0</v>
      </c>
      <c r="E1149" s="117">
        <f t="shared" si="420"/>
        <v>0</v>
      </c>
      <c r="F1149" s="117">
        <f t="shared" si="420"/>
        <v>0</v>
      </c>
      <c r="G1149" s="117">
        <f t="shared" si="420"/>
        <v>0</v>
      </c>
      <c r="H1149" s="117">
        <f t="shared" si="420"/>
        <v>0</v>
      </c>
      <c r="I1149" s="117">
        <f t="shared" si="420"/>
        <v>26140946.23</v>
      </c>
      <c r="J1149" s="117">
        <f t="shared" si="420"/>
        <v>0</v>
      </c>
      <c r="K1149" s="117">
        <f t="shared" si="420"/>
        <v>0</v>
      </c>
      <c r="L1149" s="117">
        <f t="shared" si="420"/>
        <v>0</v>
      </c>
      <c r="M1149" s="117">
        <f t="shared" si="420"/>
        <v>0</v>
      </c>
      <c r="N1149" s="117">
        <f t="shared" si="420"/>
        <v>0</v>
      </c>
      <c r="O1149" s="131">
        <f t="shared" si="415"/>
        <v>26140946.23</v>
      </c>
      <c r="P1149" s="125"/>
      <c r="Q1149" s="125"/>
      <c r="R1149" s="125"/>
      <c r="S1149" s="125"/>
      <c r="T1149" s="125"/>
      <c r="U1149" s="125"/>
      <c r="V1149" s="125"/>
      <c r="W1149" s="125"/>
      <c r="X1149" s="125"/>
      <c r="Y1149" s="125"/>
      <c r="Z1149" s="125"/>
      <c r="AA1149" s="125"/>
      <c r="AB1149" s="125"/>
      <c r="AC1149" s="125"/>
      <c r="AD1149" s="125"/>
      <c r="AE1149" s="125"/>
      <c r="AF1149" s="125"/>
      <c r="AG1149" s="125"/>
      <c r="AH1149" s="125"/>
      <c r="AI1149" s="125"/>
      <c r="AJ1149" s="125"/>
      <c r="AK1149" s="125"/>
      <c r="AL1149" s="125"/>
      <c r="AM1149" s="125"/>
      <c r="AN1149" s="125"/>
      <c r="AO1149" s="125"/>
      <c r="AP1149" s="125"/>
      <c r="AQ1149" s="125"/>
      <c r="AR1149" s="125"/>
      <c r="AS1149" s="125"/>
      <c r="AT1149" s="125"/>
      <c r="AU1149" s="125"/>
      <c r="AV1149" s="125"/>
      <c r="AW1149" s="125"/>
      <c r="AX1149" s="125"/>
      <c r="AY1149" s="125"/>
      <c r="AZ1149" s="125"/>
      <c r="BA1149" s="125"/>
      <c r="BB1149" s="125"/>
      <c r="BC1149" s="125"/>
      <c r="BD1149" s="125"/>
      <c r="BE1149" s="125"/>
      <c r="BF1149" s="125"/>
      <c r="BG1149" s="125"/>
      <c r="BH1149" s="125"/>
      <c r="BI1149" s="125"/>
      <c r="BJ1149" s="125"/>
      <c r="BK1149" s="125"/>
      <c r="BL1149" s="125"/>
      <c r="BM1149" s="125"/>
      <c r="BN1149" s="125"/>
      <c r="BO1149" s="125"/>
      <c r="BP1149" s="125"/>
      <c r="BQ1149" s="125"/>
      <c r="BR1149" s="125"/>
      <c r="BS1149" s="125"/>
      <c r="BT1149" s="125"/>
      <c r="BU1149" s="125"/>
      <c r="BV1149" s="125"/>
    </row>
    <row r="1150" spans="1:74" s="189" customFormat="1" ht="38.25" x14ac:dyDescent="0.2">
      <c r="A1150" s="205" t="s">
        <v>2408</v>
      </c>
      <c r="B1150" s="206" t="s">
        <v>2407</v>
      </c>
      <c r="C1150" s="118"/>
      <c r="D1150" s="118"/>
      <c r="E1150" s="118"/>
      <c r="F1150" s="118"/>
      <c r="G1150" s="118"/>
      <c r="H1150" s="118"/>
      <c r="I1150" s="118">
        <v>26140946.23</v>
      </c>
      <c r="J1150" s="118"/>
      <c r="K1150" s="118"/>
      <c r="L1150" s="118"/>
      <c r="M1150" s="118"/>
      <c r="N1150" s="118"/>
      <c r="O1150" s="131">
        <f t="shared" si="415"/>
        <v>26140946.23</v>
      </c>
      <c r="P1150" s="188"/>
      <c r="Q1150" s="188"/>
      <c r="R1150" s="188"/>
      <c r="S1150" s="188"/>
      <c r="T1150" s="188"/>
      <c r="U1150" s="188"/>
      <c r="V1150" s="188"/>
      <c r="W1150" s="188"/>
      <c r="X1150" s="188"/>
      <c r="Y1150" s="188"/>
      <c r="Z1150" s="188"/>
      <c r="AA1150" s="188"/>
      <c r="AB1150" s="188"/>
      <c r="AC1150" s="188"/>
      <c r="AD1150" s="188"/>
      <c r="AE1150" s="188"/>
      <c r="AF1150" s="188"/>
      <c r="AG1150" s="188"/>
      <c r="AH1150" s="188"/>
      <c r="AI1150" s="188"/>
      <c r="AJ1150" s="188"/>
      <c r="AK1150" s="188"/>
      <c r="AL1150" s="188"/>
      <c r="AM1150" s="188"/>
      <c r="AN1150" s="188"/>
      <c r="AO1150" s="188"/>
      <c r="AP1150" s="188"/>
      <c r="AQ1150" s="188"/>
      <c r="AR1150" s="188"/>
      <c r="AS1150" s="188"/>
      <c r="AT1150" s="188"/>
      <c r="AU1150" s="188"/>
      <c r="AV1150" s="188"/>
      <c r="AW1150" s="188"/>
      <c r="AX1150" s="188"/>
      <c r="AY1150" s="188"/>
      <c r="AZ1150" s="188"/>
      <c r="BA1150" s="188"/>
      <c r="BB1150" s="188"/>
      <c r="BC1150" s="188"/>
      <c r="BD1150" s="188"/>
      <c r="BE1150" s="188"/>
      <c r="BF1150" s="188"/>
      <c r="BG1150" s="188"/>
      <c r="BH1150" s="188"/>
      <c r="BI1150" s="188"/>
      <c r="BJ1150" s="188"/>
      <c r="BK1150" s="188"/>
      <c r="BL1150" s="188"/>
      <c r="BM1150" s="188"/>
      <c r="BN1150" s="188"/>
      <c r="BO1150" s="188"/>
      <c r="BP1150" s="188"/>
      <c r="BQ1150" s="188"/>
      <c r="BR1150" s="188"/>
      <c r="BS1150" s="188"/>
      <c r="BT1150" s="188"/>
      <c r="BU1150" s="188"/>
      <c r="BV1150" s="188"/>
    </row>
    <row r="1151" spans="1:74" s="126" customFormat="1" ht="25.5" x14ac:dyDescent="0.2">
      <c r="A1151" s="207" t="s">
        <v>2409</v>
      </c>
      <c r="B1151" s="202" t="s">
        <v>2410</v>
      </c>
      <c r="C1151" s="117">
        <f>+C1152</f>
        <v>0</v>
      </c>
      <c r="D1151" s="117">
        <f t="shared" ref="D1151:N1151" si="421">+D1152</f>
        <v>0</v>
      </c>
      <c r="E1151" s="117">
        <f t="shared" si="421"/>
        <v>0</v>
      </c>
      <c r="F1151" s="117">
        <f t="shared" si="421"/>
        <v>0</v>
      </c>
      <c r="G1151" s="117">
        <f t="shared" si="421"/>
        <v>0</v>
      </c>
      <c r="H1151" s="117">
        <f t="shared" si="421"/>
        <v>0</v>
      </c>
      <c r="I1151" s="117">
        <f t="shared" si="421"/>
        <v>32047619.620000001</v>
      </c>
      <c r="J1151" s="117">
        <f t="shared" si="421"/>
        <v>0</v>
      </c>
      <c r="K1151" s="117">
        <f t="shared" si="421"/>
        <v>0</v>
      </c>
      <c r="L1151" s="117">
        <f t="shared" si="421"/>
        <v>0</v>
      </c>
      <c r="M1151" s="117">
        <f t="shared" si="421"/>
        <v>0</v>
      </c>
      <c r="N1151" s="117">
        <f t="shared" si="421"/>
        <v>0</v>
      </c>
      <c r="O1151" s="131">
        <f t="shared" si="415"/>
        <v>32047619.620000001</v>
      </c>
      <c r="P1151" s="125"/>
      <c r="Q1151" s="125"/>
      <c r="R1151" s="125"/>
      <c r="S1151" s="125"/>
      <c r="T1151" s="125"/>
      <c r="U1151" s="125"/>
      <c r="V1151" s="125"/>
      <c r="W1151" s="125"/>
      <c r="X1151" s="125"/>
      <c r="Y1151" s="125"/>
      <c r="Z1151" s="125"/>
      <c r="AA1151" s="125"/>
      <c r="AB1151" s="125"/>
      <c r="AC1151" s="125"/>
      <c r="AD1151" s="125"/>
      <c r="AE1151" s="125"/>
      <c r="AF1151" s="125"/>
      <c r="AG1151" s="125"/>
      <c r="AH1151" s="125"/>
      <c r="AI1151" s="125"/>
      <c r="AJ1151" s="125"/>
      <c r="AK1151" s="125"/>
      <c r="AL1151" s="125"/>
      <c r="AM1151" s="125"/>
      <c r="AN1151" s="125"/>
      <c r="AO1151" s="125"/>
      <c r="AP1151" s="125"/>
      <c r="AQ1151" s="125"/>
      <c r="AR1151" s="125"/>
      <c r="AS1151" s="125"/>
      <c r="AT1151" s="125"/>
      <c r="AU1151" s="125"/>
      <c r="AV1151" s="125"/>
      <c r="AW1151" s="125"/>
      <c r="AX1151" s="125"/>
      <c r="AY1151" s="125"/>
      <c r="AZ1151" s="125"/>
      <c r="BA1151" s="125"/>
      <c r="BB1151" s="125"/>
      <c r="BC1151" s="125"/>
      <c r="BD1151" s="125"/>
      <c r="BE1151" s="125"/>
      <c r="BF1151" s="125"/>
      <c r="BG1151" s="125"/>
      <c r="BH1151" s="125"/>
      <c r="BI1151" s="125"/>
      <c r="BJ1151" s="125"/>
      <c r="BK1151" s="125"/>
      <c r="BL1151" s="125"/>
      <c r="BM1151" s="125"/>
      <c r="BN1151" s="125"/>
      <c r="BO1151" s="125"/>
      <c r="BP1151" s="125"/>
      <c r="BQ1151" s="125"/>
      <c r="BR1151" s="125"/>
      <c r="BS1151" s="125"/>
      <c r="BT1151" s="125"/>
      <c r="BU1151" s="125"/>
      <c r="BV1151" s="125"/>
    </row>
    <row r="1152" spans="1:74" s="189" customFormat="1" ht="25.5" x14ac:dyDescent="0.2">
      <c r="A1152" s="205" t="s">
        <v>2411</v>
      </c>
      <c r="B1152" s="206" t="s">
        <v>2410</v>
      </c>
      <c r="C1152" s="118"/>
      <c r="D1152" s="118"/>
      <c r="E1152" s="118"/>
      <c r="F1152" s="118"/>
      <c r="G1152" s="118"/>
      <c r="H1152" s="118"/>
      <c r="I1152" s="118">
        <v>32047619.620000001</v>
      </c>
      <c r="J1152" s="118"/>
      <c r="K1152" s="118"/>
      <c r="L1152" s="118"/>
      <c r="M1152" s="118"/>
      <c r="N1152" s="118"/>
      <c r="O1152" s="131">
        <f t="shared" si="415"/>
        <v>32047619.620000001</v>
      </c>
      <c r="P1152" s="188"/>
      <c r="Q1152" s="188"/>
      <c r="R1152" s="188"/>
      <c r="S1152" s="188"/>
      <c r="T1152" s="188"/>
      <c r="U1152" s="188"/>
      <c r="V1152" s="188"/>
      <c r="W1152" s="188"/>
      <c r="X1152" s="188"/>
      <c r="Y1152" s="188"/>
      <c r="Z1152" s="188"/>
      <c r="AA1152" s="188"/>
      <c r="AB1152" s="188"/>
      <c r="AC1152" s="188"/>
      <c r="AD1152" s="188"/>
      <c r="AE1152" s="188"/>
      <c r="AF1152" s="188"/>
      <c r="AG1152" s="188"/>
      <c r="AH1152" s="188"/>
      <c r="AI1152" s="188"/>
      <c r="AJ1152" s="188"/>
      <c r="AK1152" s="188"/>
      <c r="AL1152" s="188"/>
      <c r="AM1152" s="188"/>
      <c r="AN1152" s="188"/>
      <c r="AO1152" s="188"/>
      <c r="AP1152" s="188"/>
      <c r="AQ1152" s="188"/>
      <c r="AR1152" s="188"/>
      <c r="AS1152" s="188"/>
      <c r="AT1152" s="188"/>
      <c r="AU1152" s="188"/>
      <c r="AV1152" s="188"/>
      <c r="AW1152" s="188"/>
      <c r="AX1152" s="188"/>
      <c r="AY1152" s="188"/>
      <c r="AZ1152" s="188"/>
      <c r="BA1152" s="188"/>
      <c r="BB1152" s="188"/>
      <c r="BC1152" s="188"/>
      <c r="BD1152" s="188"/>
      <c r="BE1152" s="188"/>
      <c r="BF1152" s="188"/>
      <c r="BG1152" s="188"/>
      <c r="BH1152" s="188"/>
      <c r="BI1152" s="188"/>
      <c r="BJ1152" s="188"/>
      <c r="BK1152" s="188"/>
      <c r="BL1152" s="188"/>
      <c r="BM1152" s="188"/>
      <c r="BN1152" s="188"/>
      <c r="BO1152" s="188"/>
      <c r="BP1152" s="188"/>
      <c r="BQ1152" s="188"/>
      <c r="BR1152" s="188"/>
      <c r="BS1152" s="188"/>
      <c r="BT1152" s="188"/>
      <c r="BU1152" s="188"/>
      <c r="BV1152" s="188"/>
    </row>
    <row r="1153" spans="1:74" s="126" customFormat="1" ht="25.5" x14ac:dyDescent="0.2">
      <c r="A1153" s="207" t="s">
        <v>2319</v>
      </c>
      <c r="B1153" s="202" t="s">
        <v>2320</v>
      </c>
      <c r="C1153" s="117">
        <f>SUM(C1154:C1156)</f>
        <v>0</v>
      </c>
      <c r="D1153" s="117">
        <f t="shared" ref="D1153:N1153" si="422">SUM(D1154:D1156)</f>
        <v>0</v>
      </c>
      <c r="E1153" s="117">
        <f t="shared" si="422"/>
        <v>0</v>
      </c>
      <c r="F1153" s="117">
        <f t="shared" si="422"/>
        <v>83740748</v>
      </c>
      <c r="G1153" s="117">
        <f t="shared" si="422"/>
        <v>0</v>
      </c>
      <c r="H1153" s="117">
        <f t="shared" si="422"/>
        <v>0</v>
      </c>
      <c r="I1153" s="117">
        <f t="shared" si="422"/>
        <v>80541103</v>
      </c>
      <c r="J1153" s="117">
        <f t="shared" si="422"/>
        <v>0</v>
      </c>
      <c r="K1153" s="117">
        <f t="shared" si="422"/>
        <v>0</v>
      </c>
      <c r="L1153" s="117">
        <f t="shared" si="422"/>
        <v>0</v>
      </c>
      <c r="M1153" s="117">
        <f t="shared" si="422"/>
        <v>113907257.56</v>
      </c>
      <c r="N1153" s="117">
        <f t="shared" si="422"/>
        <v>0</v>
      </c>
      <c r="O1153" s="131">
        <f t="shared" si="415"/>
        <v>278189108.56</v>
      </c>
      <c r="P1153" s="125"/>
      <c r="Q1153" s="125"/>
      <c r="R1153" s="125"/>
      <c r="S1153" s="125"/>
      <c r="T1153" s="125"/>
      <c r="U1153" s="125"/>
      <c r="V1153" s="125"/>
      <c r="W1153" s="125"/>
      <c r="X1153" s="125"/>
      <c r="Y1153" s="125"/>
      <c r="Z1153" s="125"/>
      <c r="AA1153" s="125"/>
      <c r="AB1153" s="125"/>
      <c r="AC1153" s="125"/>
      <c r="AD1153" s="125"/>
      <c r="AE1153" s="125"/>
      <c r="AF1153" s="125"/>
      <c r="AG1153" s="125"/>
      <c r="AH1153" s="125"/>
      <c r="AI1153" s="125"/>
      <c r="AJ1153" s="125"/>
      <c r="AK1153" s="125"/>
      <c r="AL1153" s="125"/>
      <c r="AM1153" s="125"/>
      <c r="AN1153" s="125"/>
      <c r="AO1153" s="125"/>
      <c r="AP1153" s="125"/>
      <c r="AQ1153" s="125"/>
      <c r="AR1153" s="125"/>
      <c r="AS1153" s="125"/>
      <c r="AT1153" s="125"/>
      <c r="AU1153" s="125"/>
      <c r="AV1153" s="125"/>
      <c r="AW1153" s="125"/>
      <c r="AX1153" s="125"/>
      <c r="AY1153" s="125"/>
      <c r="AZ1153" s="125"/>
      <c r="BA1153" s="125"/>
      <c r="BB1153" s="125"/>
      <c r="BC1153" s="125"/>
      <c r="BD1153" s="125"/>
      <c r="BE1153" s="125"/>
      <c r="BF1153" s="125"/>
      <c r="BG1153" s="125"/>
      <c r="BH1153" s="125"/>
      <c r="BI1153" s="125"/>
      <c r="BJ1153" s="125"/>
      <c r="BK1153" s="125"/>
      <c r="BL1153" s="125"/>
      <c r="BM1153" s="125"/>
      <c r="BN1153" s="125"/>
      <c r="BO1153" s="125"/>
      <c r="BP1153" s="125"/>
      <c r="BQ1153" s="125"/>
      <c r="BR1153" s="125"/>
      <c r="BS1153" s="125"/>
      <c r="BT1153" s="125"/>
      <c r="BU1153" s="125"/>
      <c r="BV1153" s="125"/>
    </row>
    <row r="1154" spans="1:74" s="189" customFormat="1" ht="25.5" x14ac:dyDescent="0.2">
      <c r="A1154" s="205" t="s">
        <v>2321</v>
      </c>
      <c r="B1154" s="206" t="s">
        <v>2322</v>
      </c>
      <c r="C1154" s="118"/>
      <c r="D1154" s="118"/>
      <c r="E1154" s="118"/>
      <c r="F1154" s="118">
        <v>83740748</v>
      </c>
      <c r="G1154" s="118"/>
      <c r="H1154" s="118"/>
      <c r="I1154" s="118"/>
      <c r="J1154" s="118"/>
      <c r="K1154" s="118"/>
      <c r="L1154" s="118"/>
      <c r="M1154" s="118"/>
      <c r="N1154" s="118"/>
      <c r="O1154" s="131">
        <f t="shared" si="415"/>
        <v>83740748</v>
      </c>
      <c r="P1154" s="188"/>
      <c r="Q1154" s="188"/>
      <c r="R1154" s="188"/>
      <c r="S1154" s="188"/>
      <c r="T1154" s="188"/>
      <c r="U1154" s="188"/>
      <c r="V1154" s="188"/>
      <c r="W1154" s="188"/>
      <c r="X1154" s="188"/>
      <c r="Y1154" s="188"/>
      <c r="Z1154" s="188"/>
      <c r="AA1154" s="188"/>
      <c r="AB1154" s="188"/>
      <c r="AC1154" s="188"/>
      <c r="AD1154" s="188"/>
      <c r="AE1154" s="188"/>
      <c r="AF1154" s="188"/>
      <c r="AG1154" s="188"/>
      <c r="AH1154" s="188"/>
      <c r="AI1154" s="188"/>
      <c r="AJ1154" s="188"/>
      <c r="AK1154" s="188"/>
      <c r="AL1154" s="188"/>
      <c r="AM1154" s="188"/>
      <c r="AN1154" s="188"/>
      <c r="AO1154" s="188"/>
      <c r="AP1154" s="188"/>
      <c r="AQ1154" s="188"/>
      <c r="AR1154" s="188"/>
      <c r="AS1154" s="188"/>
      <c r="AT1154" s="188"/>
      <c r="AU1154" s="188"/>
      <c r="AV1154" s="188"/>
      <c r="AW1154" s="188"/>
      <c r="AX1154" s="188"/>
      <c r="AY1154" s="188"/>
      <c r="AZ1154" s="188"/>
      <c r="BA1154" s="188"/>
      <c r="BB1154" s="188"/>
      <c r="BC1154" s="188"/>
      <c r="BD1154" s="188"/>
      <c r="BE1154" s="188"/>
      <c r="BF1154" s="188"/>
      <c r="BG1154" s="188"/>
      <c r="BH1154" s="188"/>
      <c r="BI1154" s="188"/>
      <c r="BJ1154" s="188"/>
      <c r="BK1154" s="188"/>
      <c r="BL1154" s="188"/>
      <c r="BM1154" s="188"/>
      <c r="BN1154" s="188"/>
      <c r="BO1154" s="188"/>
      <c r="BP1154" s="188"/>
      <c r="BQ1154" s="188"/>
      <c r="BR1154" s="188"/>
      <c r="BS1154" s="188"/>
      <c r="BT1154" s="188"/>
      <c r="BU1154" s="188"/>
      <c r="BV1154" s="188"/>
    </row>
    <row r="1155" spans="1:74" s="189" customFormat="1" ht="25.5" x14ac:dyDescent="0.2">
      <c r="A1155" s="205" t="s">
        <v>2321</v>
      </c>
      <c r="B1155" s="206" t="s">
        <v>2322</v>
      </c>
      <c r="C1155" s="118"/>
      <c r="D1155" s="118"/>
      <c r="E1155" s="118"/>
      <c r="F1155" s="118"/>
      <c r="G1155" s="118"/>
      <c r="H1155" s="118"/>
      <c r="I1155" s="118">
        <v>80541103</v>
      </c>
      <c r="J1155" s="118"/>
      <c r="K1155" s="118"/>
      <c r="L1155" s="118"/>
      <c r="M1155" s="118"/>
      <c r="N1155" s="118"/>
      <c r="O1155" s="131">
        <f t="shared" si="415"/>
        <v>80541103</v>
      </c>
      <c r="P1155" s="188"/>
      <c r="Q1155" s="188"/>
      <c r="R1155" s="188"/>
      <c r="S1155" s="188"/>
      <c r="T1155" s="188"/>
      <c r="U1155" s="188"/>
      <c r="V1155" s="188"/>
      <c r="W1155" s="188"/>
      <c r="X1155" s="188"/>
      <c r="Y1155" s="188"/>
      <c r="Z1155" s="188"/>
      <c r="AA1155" s="188"/>
      <c r="AB1155" s="188"/>
      <c r="AC1155" s="188"/>
      <c r="AD1155" s="188"/>
      <c r="AE1155" s="188"/>
      <c r="AF1155" s="188"/>
      <c r="AG1155" s="188"/>
      <c r="AH1155" s="188"/>
      <c r="AI1155" s="188"/>
      <c r="AJ1155" s="188"/>
      <c r="AK1155" s="188"/>
      <c r="AL1155" s="188"/>
      <c r="AM1155" s="188"/>
      <c r="AN1155" s="188"/>
      <c r="AO1155" s="188"/>
      <c r="AP1155" s="188"/>
      <c r="AQ1155" s="188"/>
      <c r="AR1155" s="188"/>
      <c r="AS1155" s="188"/>
      <c r="AT1155" s="188"/>
      <c r="AU1155" s="188"/>
      <c r="AV1155" s="188"/>
      <c r="AW1155" s="188"/>
      <c r="AX1155" s="188"/>
      <c r="AY1155" s="188"/>
      <c r="AZ1155" s="188"/>
      <c r="BA1155" s="188"/>
      <c r="BB1155" s="188"/>
      <c r="BC1155" s="188"/>
      <c r="BD1155" s="188"/>
      <c r="BE1155" s="188"/>
      <c r="BF1155" s="188"/>
      <c r="BG1155" s="188"/>
      <c r="BH1155" s="188"/>
      <c r="BI1155" s="188"/>
      <c r="BJ1155" s="188"/>
      <c r="BK1155" s="188"/>
      <c r="BL1155" s="188"/>
      <c r="BM1155" s="188"/>
      <c r="BN1155" s="188"/>
      <c r="BO1155" s="188"/>
      <c r="BP1155" s="188"/>
      <c r="BQ1155" s="188"/>
      <c r="BR1155" s="188"/>
      <c r="BS1155" s="188"/>
      <c r="BT1155" s="188"/>
      <c r="BU1155" s="188"/>
      <c r="BV1155" s="188"/>
    </row>
    <row r="1156" spans="1:74" s="189" customFormat="1" ht="25.5" x14ac:dyDescent="0.2">
      <c r="A1156" s="205" t="s">
        <v>2321</v>
      </c>
      <c r="B1156" s="206" t="s">
        <v>2322</v>
      </c>
      <c r="C1156" s="118"/>
      <c r="D1156" s="118"/>
      <c r="E1156" s="118"/>
      <c r="F1156" s="118"/>
      <c r="G1156" s="118"/>
      <c r="H1156" s="118"/>
      <c r="I1156" s="118"/>
      <c r="J1156" s="118"/>
      <c r="K1156" s="118"/>
      <c r="L1156" s="118"/>
      <c r="M1156" s="118">
        <v>113907257.56</v>
      </c>
      <c r="N1156" s="118"/>
      <c r="O1156" s="131">
        <f t="shared" si="415"/>
        <v>113907257.56</v>
      </c>
      <c r="P1156" s="188"/>
      <c r="Q1156" s="188"/>
      <c r="R1156" s="188"/>
      <c r="S1156" s="188"/>
      <c r="T1156" s="188"/>
      <c r="U1156" s="188"/>
      <c r="V1156" s="188"/>
      <c r="W1156" s="188"/>
      <c r="X1156" s="188"/>
      <c r="Y1156" s="188"/>
      <c r="Z1156" s="188"/>
      <c r="AA1156" s="188"/>
      <c r="AB1156" s="188"/>
      <c r="AC1156" s="188"/>
      <c r="AD1156" s="188"/>
      <c r="AE1156" s="188"/>
      <c r="AF1156" s="188"/>
      <c r="AG1156" s="188"/>
      <c r="AH1156" s="188"/>
      <c r="AI1156" s="188"/>
      <c r="AJ1156" s="188"/>
      <c r="AK1156" s="188"/>
      <c r="AL1156" s="188"/>
      <c r="AM1156" s="188"/>
      <c r="AN1156" s="188"/>
      <c r="AO1156" s="188"/>
      <c r="AP1156" s="188"/>
      <c r="AQ1156" s="188"/>
      <c r="AR1156" s="188"/>
      <c r="AS1156" s="188"/>
      <c r="AT1156" s="188"/>
      <c r="AU1156" s="188"/>
      <c r="AV1156" s="188"/>
      <c r="AW1156" s="188"/>
      <c r="AX1156" s="188"/>
      <c r="AY1156" s="188"/>
      <c r="AZ1156" s="188"/>
      <c r="BA1156" s="188"/>
      <c r="BB1156" s="188"/>
      <c r="BC1156" s="188"/>
      <c r="BD1156" s="188"/>
      <c r="BE1156" s="188"/>
      <c r="BF1156" s="188"/>
      <c r="BG1156" s="188"/>
      <c r="BH1156" s="188"/>
      <c r="BI1156" s="188"/>
      <c r="BJ1156" s="188"/>
      <c r="BK1156" s="188"/>
      <c r="BL1156" s="188"/>
      <c r="BM1156" s="188"/>
      <c r="BN1156" s="188"/>
      <c r="BO1156" s="188"/>
      <c r="BP1156" s="188"/>
      <c r="BQ1156" s="188"/>
      <c r="BR1156" s="188"/>
      <c r="BS1156" s="188"/>
      <c r="BT1156" s="188"/>
      <c r="BU1156" s="188"/>
      <c r="BV1156" s="188"/>
    </row>
    <row r="1157" spans="1:74" s="126" customFormat="1" ht="38.25" x14ac:dyDescent="0.2">
      <c r="A1157" s="124" t="s">
        <v>2323</v>
      </c>
      <c r="B1157" s="202" t="s">
        <v>2324</v>
      </c>
      <c r="C1157" s="117">
        <f>+C1158</f>
        <v>0</v>
      </c>
      <c r="D1157" s="117">
        <f t="shared" ref="D1157:N1157" si="423">+D1158</f>
        <v>0</v>
      </c>
      <c r="E1157" s="117">
        <f t="shared" si="423"/>
        <v>0</v>
      </c>
      <c r="F1157" s="117">
        <f t="shared" si="423"/>
        <v>0</v>
      </c>
      <c r="G1157" s="117">
        <f t="shared" si="423"/>
        <v>237478885.41999999</v>
      </c>
      <c r="H1157" s="117">
        <f t="shared" si="423"/>
        <v>0</v>
      </c>
      <c r="I1157" s="117">
        <f t="shared" si="423"/>
        <v>0</v>
      </c>
      <c r="J1157" s="117">
        <f t="shared" si="423"/>
        <v>0</v>
      </c>
      <c r="K1157" s="117">
        <f t="shared" si="423"/>
        <v>0</v>
      </c>
      <c r="L1157" s="117">
        <f t="shared" si="423"/>
        <v>0</v>
      </c>
      <c r="M1157" s="117">
        <f t="shared" si="423"/>
        <v>0</v>
      </c>
      <c r="N1157" s="117">
        <f t="shared" si="423"/>
        <v>0</v>
      </c>
      <c r="O1157" s="131">
        <f t="shared" si="415"/>
        <v>237478885.41999999</v>
      </c>
      <c r="P1157" s="125"/>
      <c r="Q1157" s="125"/>
      <c r="R1157" s="125"/>
      <c r="S1157" s="125"/>
      <c r="T1157" s="125"/>
      <c r="U1157" s="125"/>
      <c r="V1157" s="125"/>
      <c r="W1157" s="125"/>
      <c r="X1157" s="125"/>
      <c r="Y1157" s="125"/>
      <c r="Z1157" s="125"/>
      <c r="AA1157" s="125"/>
      <c r="AB1157" s="125"/>
      <c r="AC1157" s="125"/>
      <c r="AD1157" s="125"/>
      <c r="AE1157" s="125"/>
      <c r="AF1157" s="125"/>
      <c r="AG1157" s="125"/>
      <c r="AH1157" s="125"/>
      <c r="AI1157" s="125"/>
      <c r="AJ1157" s="125"/>
      <c r="AK1157" s="125"/>
      <c r="AL1157" s="125"/>
      <c r="AM1157" s="125"/>
      <c r="AN1157" s="125"/>
      <c r="AO1157" s="125"/>
      <c r="AP1157" s="125"/>
      <c r="AQ1157" s="125"/>
      <c r="AR1157" s="125"/>
      <c r="AS1157" s="125"/>
      <c r="AT1157" s="125"/>
      <c r="AU1157" s="125"/>
      <c r="AV1157" s="125"/>
      <c r="AW1157" s="125"/>
      <c r="AX1157" s="125"/>
      <c r="AY1157" s="125"/>
      <c r="AZ1157" s="125"/>
      <c r="BA1157" s="125"/>
      <c r="BB1157" s="125"/>
      <c r="BC1157" s="125"/>
      <c r="BD1157" s="125"/>
      <c r="BE1157" s="125"/>
      <c r="BF1157" s="125"/>
      <c r="BG1157" s="125"/>
      <c r="BH1157" s="125"/>
      <c r="BI1157" s="125"/>
      <c r="BJ1157" s="125"/>
      <c r="BK1157" s="125"/>
      <c r="BL1157" s="125"/>
      <c r="BM1157" s="125"/>
      <c r="BN1157" s="125"/>
      <c r="BO1157" s="125"/>
      <c r="BP1157" s="125"/>
      <c r="BQ1157" s="125"/>
      <c r="BR1157" s="125"/>
      <c r="BS1157" s="125"/>
      <c r="BT1157" s="125"/>
      <c r="BU1157" s="125"/>
      <c r="BV1157" s="125"/>
    </row>
    <row r="1158" spans="1:74" s="189" customFormat="1" ht="25.5" x14ac:dyDescent="0.2">
      <c r="A1158" s="205" t="s">
        <v>2325</v>
      </c>
      <c r="B1158" s="206" t="s">
        <v>2326</v>
      </c>
      <c r="C1158" s="118"/>
      <c r="D1158" s="118"/>
      <c r="E1158" s="118"/>
      <c r="F1158" s="118"/>
      <c r="G1158" s="118">
        <v>237478885.41999999</v>
      </c>
      <c r="H1158" s="118"/>
      <c r="I1158" s="118"/>
      <c r="J1158" s="118"/>
      <c r="K1158" s="118"/>
      <c r="L1158" s="118"/>
      <c r="M1158" s="118"/>
      <c r="N1158" s="118"/>
      <c r="O1158" s="131">
        <f t="shared" si="415"/>
        <v>237478885.41999999</v>
      </c>
      <c r="P1158" s="188"/>
      <c r="Q1158" s="188"/>
      <c r="R1158" s="188"/>
      <c r="S1158" s="188"/>
      <c r="T1158" s="188"/>
      <c r="U1158" s="188"/>
      <c r="V1158" s="188"/>
      <c r="W1158" s="188"/>
      <c r="X1158" s="188"/>
      <c r="Y1158" s="188"/>
      <c r="Z1158" s="188"/>
      <c r="AA1158" s="188"/>
      <c r="AB1158" s="188"/>
      <c r="AC1158" s="188"/>
      <c r="AD1158" s="188"/>
      <c r="AE1158" s="188"/>
      <c r="AF1158" s="188"/>
      <c r="AG1158" s="188"/>
      <c r="AH1158" s="188"/>
      <c r="AI1158" s="188"/>
      <c r="AJ1158" s="188"/>
      <c r="AK1158" s="188"/>
      <c r="AL1158" s="188"/>
      <c r="AM1158" s="188"/>
      <c r="AN1158" s="188"/>
      <c r="AO1158" s="188"/>
      <c r="AP1158" s="188"/>
      <c r="AQ1158" s="188"/>
      <c r="AR1158" s="188"/>
      <c r="AS1158" s="188"/>
      <c r="AT1158" s="188"/>
      <c r="AU1158" s="188"/>
      <c r="AV1158" s="188"/>
      <c r="AW1158" s="188"/>
      <c r="AX1158" s="188"/>
      <c r="AY1158" s="188"/>
      <c r="AZ1158" s="188"/>
      <c r="BA1158" s="188"/>
      <c r="BB1158" s="188"/>
      <c r="BC1158" s="188"/>
      <c r="BD1158" s="188"/>
      <c r="BE1158" s="188"/>
      <c r="BF1158" s="188"/>
      <c r="BG1158" s="188"/>
      <c r="BH1158" s="188"/>
      <c r="BI1158" s="188"/>
      <c r="BJ1158" s="188"/>
      <c r="BK1158" s="188"/>
      <c r="BL1158" s="188"/>
      <c r="BM1158" s="188"/>
      <c r="BN1158" s="188"/>
      <c r="BO1158" s="188"/>
      <c r="BP1158" s="188"/>
      <c r="BQ1158" s="188"/>
      <c r="BR1158" s="188"/>
      <c r="BS1158" s="188"/>
      <c r="BT1158" s="188"/>
      <c r="BU1158" s="188"/>
      <c r="BV1158" s="188"/>
    </row>
    <row r="1159" spans="1:74" s="126" customFormat="1" ht="25.5" x14ac:dyDescent="0.2">
      <c r="A1159" s="124" t="s">
        <v>2412</v>
      </c>
      <c r="B1159" s="202" t="s">
        <v>2413</v>
      </c>
      <c r="C1159" s="117">
        <f>+C1160</f>
        <v>0</v>
      </c>
      <c r="D1159" s="117">
        <f t="shared" ref="D1159:N1159" si="424">+D1160</f>
        <v>0</v>
      </c>
      <c r="E1159" s="117">
        <f t="shared" si="424"/>
        <v>0</v>
      </c>
      <c r="F1159" s="117">
        <f t="shared" si="424"/>
        <v>0</v>
      </c>
      <c r="G1159" s="117">
        <f t="shared" si="424"/>
        <v>0</v>
      </c>
      <c r="H1159" s="117">
        <f t="shared" si="424"/>
        <v>0</v>
      </c>
      <c r="I1159" s="117">
        <f t="shared" si="424"/>
        <v>59825083</v>
      </c>
      <c r="J1159" s="117">
        <f t="shared" si="424"/>
        <v>0</v>
      </c>
      <c r="K1159" s="117">
        <f t="shared" si="424"/>
        <v>0</v>
      </c>
      <c r="L1159" s="117">
        <f t="shared" si="424"/>
        <v>0</v>
      </c>
      <c r="M1159" s="117">
        <f t="shared" si="424"/>
        <v>0</v>
      </c>
      <c r="N1159" s="117">
        <f t="shared" si="424"/>
        <v>0</v>
      </c>
      <c r="O1159" s="131">
        <f t="shared" si="415"/>
        <v>59825083</v>
      </c>
      <c r="P1159" s="125"/>
      <c r="Q1159" s="125"/>
      <c r="R1159" s="125"/>
      <c r="S1159" s="125"/>
      <c r="T1159" s="125"/>
      <c r="U1159" s="125"/>
      <c r="V1159" s="125"/>
      <c r="W1159" s="125"/>
      <c r="X1159" s="125"/>
      <c r="Y1159" s="125"/>
      <c r="Z1159" s="125"/>
      <c r="AA1159" s="125"/>
      <c r="AB1159" s="125"/>
      <c r="AC1159" s="125"/>
      <c r="AD1159" s="125"/>
      <c r="AE1159" s="125"/>
      <c r="AF1159" s="125"/>
      <c r="AG1159" s="125"/>
      <c r="AH1159" s="125"/>
      <c r="AI1159" s="125"/>
      <c r="AJ1159" s="125"/>
      <c r="AK1159" s="125"/>
      <c r="AL1159" s="125"/>
      <c r="AM1159" s="125"/>
      <c r="AN1159" s="125"/>
      <c r="AO1159" s="125"/>
      <c r="AP1159" s="125"/>
      <c r="AQ1159" s="125"/>
      <c r="AR1159" s="125"/>
      <c r="AS1159" s="125"/>
      <c r="AT1159" s="125"/>
      <c r="AU1159" s="125"/>
      <c r="AV1159" s="125"/>
      <c r="AW1159" s="125"/>
      <c r="AX1159" s="125"/>
      <c r="AY1159" s="125"/>
      <c r="AZ1159" s="125"/>
      <c r="BA1159" s="125"/>
      <c r="BB1159" s="125"/>
      <c r="BC1159" s="125"/>
      <c r="BD1159" s="125"/>
      <c r="BE1159" s="125"/>
      <c r="BF1159" s="125"/>
      <c r="BG1159" s="125"/>
      <c r="BH1159" s="125"/>
      <c r="BI1159" s="125"/>
      <c r="BJ1159" s="125"/>
      <c r="BK1159" s="125"/>
      <c r="BL1159" s="125"/>
      <c r="BM1159" s="125"/>
      <c r="BN1159" s="125"/>
      <c r="BO1159" s="125"/>
      <c r="BP1159" s="125"/>
      <c r="BQ1159" s="125"/>
      <c r="BR1159" s="125"/>
      <c r="BS1159" s="125"/>
      <c r="BT1159" s="125"/>
      <c r="BU1159" s="125"/>
      <c r="BV1159" s="125"/>
    </row>
    <row r="1160" spans="1:74" s="189" customFormat="1" ht="25.5" x14ac:dyDescent="0.2">
      <c r="A1160" s="205" t="s">
        <v>2414</v>
      </c>
      <c r="B1160" s="206" t="s">
        <v>2415</v>
      </c>
      <c r="C1160" s="118"/>
      <c r="D1160" s="118"/>
      <c r="E1160" s="118"/>
      <c r="F1160" s="118"/>
      <c r="G1160" s="118"/>
      <c r="H1160" s="118"/>
      <c r="I1160" s="118">
        <v>59825083</v>
      </c>
      <c r="J1160" s="118"/>
      <c r="K1160" s="118"/>
      <c r="L1160" s="118"/>
      <c r="M1160" s="118"/>
      <c r="N1160" s="118"/>
      <c r="O1160" s="131">
        <f t="shared" si="415"/>
        <v>59825083</v>
      </c>
      <c r="P1160" s="188"/>
      <c r="Q1160" s="188"/>
      <c r="R1160" s="188"/>
      <c r="S1160" s="188"/>
      <c r="T1160" s="188"/>
      <c r="U1160" s="188"/>
      <c r="V1160" s="188"/>
      <c r="W1160" s="188"/>
      <c r="X1160" s="188"/>
      <c r="Y1160" s="188"/>
      <c r="Z1160" s="188"/>
      <c r="AA1160" s="188"/>
      <c r="AB1160" s="188"/>
      <c r="AC1160" s="188"/>
      <c r="AD1160" s="188"/>
      <c r="AE1160" s="188"/>
      <c r="AF1160" s="188"/>
      <c r="AG1160" s="188"/>
      <c r="AH1160" s="188"/>
      <c r="AI1160" s="188"/>
      <c r="AJ1160" s="188"/>
      <c r="AK1160" s="188"/>
      <c r="AL1160" s="188"/>
      <c r="AM1160" s="188"/>
      <c r="AN1160" s="188"/>
      <c r="AO1160" s="188"/>
      <c r="AP1160" s="188"/>
      <c r="AQ1160" s="188"/>
      <c r="AR1160" s="188"/>
      <c r="AS1160" s="188"/>
      <c r="AT1160" s="188"/>
      <c r="AU1160" s="188"/>
      <c r="AV1160" s="188"/>
      <c r="AW1160" s="188"/>
      <c r="AX1160" s="188"/>
      <c r="AY1160" s="188"/>
      <c r="AZ1160" s="188"/>
      <c r="BA1160" s="188"/>
      <c r="BB1160" s="188"/>
      <c r="BC1160" s="188"/>
      <c r="BD1160" s="188"/>
      <c r="BE1160" s="188"/>
      <c r="BF1160" s="188"/>
      <c r="BG1160" s="188"/>
      <c r="BH1160" s="188"/>
      <c r="BI1160" s="188"/>
      <c r="BJ1160" s="188"/>
      <c r="BK1160" s="188"/>
      <c r="BL1160" s="188"/>
      <c r="BM1160" s="188"/>
      <c r="BN1160" s="188"/>
      <c r="BO1160" s="188"/>
      <c r="BP1160" s="188"/>
      <c r="BQ1160" s="188"/>
      <c r="BR1160" s="188"/>
      <c r="BS1160" s="188"/>
      <c r="BT1160" s="188"/>
      <c r="BU1160" s="188"/>
      <c r="BV1160" s="188"/>
    </row>
    <row r="1161" spans="1:74" s="126" customFormat="1" ht="25.5" x14ac:dyDescent="0.2">
      <c r="A1161" s="124" t="s">
        <v>2416</v>
      </c>
      <c r="B1161" s="202" t="s">
        <v>2417</v>
      </c>
      <c r="C1161" s="117">
        <f>+C1162</f>
        <v>0</v>
      </c>
      <c r="D1161" s="117">
        <f t="shared" ref="D1161:N1161" si="425">+D1162</f>
        <v>0</v>
      </c>
      <c r="E1161" s="117">
        <f t="shared" si="425"/>
        <v>0</v>
      </c>
      <c r="F1161" s="117">
        <f t="shared" si="425"/>
        <v>0</v>
      </c>
      <c r="G1161" s="117">
        <f t="shared" si="425"/>
        <v>0</v>
      </c>
      <c r="H1161" s="117">
        <f t="shared" si="425"/>
        <v>0</v>
      </c>
      <c r="I1161" s="117">
        <f t="shared" si="425"/>
        <v>20736929</v>
      </c>
      <c r="J1161" s="117">
        <f t="shared" si="425"/>
        <v>0</v>
      </c>
      <c r="K1161" s="117">
        <f t="shared" si="425"/>
        <v>0</v>
      </c>
      <c r="L1161" s="117">
        <f t="shared" si="425"/>
        <v>0</v>
      </c>
      <c r="M1161" s="117">
        <f t="shared" si="425"/>
        <v>0</v>
      </c>
      <c r="N1161" s="117">
        <f t="shared" si="425"/>
        <v>0</v>
      </c>
      <c r="O1161" s="131">
        <f t="shared" si="415"/>
        <v>20736929</v>
      </c>
      <c r="P1161" s="125"/>
      <c r="Q1161" s="125"/>
      <c r="R1161" s="125"/>
      <c r="S1161" s="125"/>
      <c r="T1161" s="125"/>
      <c r="U1161" s="125"/>
      <c r="V1161" s="125"/>
      <c r="W1161" s="125"/>
      <c r="X1161" s="125"/>
      <c r="Y1161" s="125"/>
      <c r="Z1161" s="125"/>
      <c r="AA1161" s="125"/>
      <c r="AB1161" s="125"/>
      <c r="AC1161" s="125"/>
      <c r="AD1161" s="125"/>
      <c r="AE1161" s="125"/>
      <c r="AF1161" s="125"/>
      <c r="AG1161" s="125"/>
      <c r="AH1161" s="125"/>
      <c r="AI1161" s="125"/>
      <c r="AJ1161" s="125"/>
      <c r="AK1161" s="125"/>
      <c r="AL1161" s="125"/>
      <c r="AM1161" s="125"/>
      <c r="AN1161" s="125"/>
      <c r="AO1161" s="125"/>
      <c r="AP1161" s="125"/>
      <c r="AQ1161" s="125"/>
      <c r="AR1161" s="125"/>
      <c r="AS1161" s="125"/>
      <c r="AT1161" s="125"/>
      <c r="AU1161" s="125"/>
      <c r="AV1161" s="125"/>
      <c r="AW1161" s="125"/>
      <c r="AX1161" s="125"/>
      <c r="AY1161" s="125"/>
      <c r="AZ1161" s="125"/>
      <c r="BA1161" s="125"/>
      <c r="BB1161" s="125"/>
      <c r="BC1161" s="125"/>
      <c r="BD1161" s="125"/>
      <c r="BE1161" s="125"/>
      <c r="BF1161" s="125"/>
      <c r="BG1161" s="125"/>
      <c r="BH1161" s="125"/>
      <c r="BI1161" s="125"/>
      <c r="BJ1161" s="125"/>
      <c r="BK1161" s="125"/>
      <c r="BL1161" s="125"/>
      <c r="BM1161" s="125"/>
      <c r="BN1161" s="125"/>
      <c r="BO1161" s="125"/>
      <c r="BP1161" s="125"/>
      <c r="BQ1161" s="125"/>
      <c r="BR1161" s="125"/>
      <c r="BS1161" s="125"/>
      <c r="BT1161" s="125"/>
      <c r="BU1161" s="125"/>
      <c r="BV1161" s="125"/>
    </row>
    <row r="1162" spans="1:74" s="189" customFormat="1" ht="25.5" x14ac:dyDescent="0.2">
      <c r="A1162" s="205" t="s">
        <v>2418</v>
      </c>
      <c r="B1162" s="206" t="s">
        <v>2417</v>
      </c>
      <c r="C1162" s="118"/>
      <c r="D1162" s="118"/>
      <c r="E1162" s="118"/>
      <c r="F1162" s="118"/>
      <c r="G1162" s="118"/>
      <c r="H1162" s="118"/>
      <c r="I1162" s="118">
        <v>20736929</v>
      </c>
      <c r="J1162" s="118"/>
      <c r="K1162" s="118"/>
      <c r="L1162" s="118"/>
      <c r="M1162" s="118"/>
      <c r="N1162" s="118"/>
      <c r="O1162" s="131">
        <f t="shared" si="415"/>
        <v>20736929</v>
      </c>
      <c r="P1162" s="188"/>
      <c r="Q1162" s="188"/>
      <c r="R1162" s="188"/>
      <c r="S1162" s="188"/>
      <c r="T1162" s="188"/>
      <c r="U1162" s="188"/>
      <c r="V1162" s="188"/>
      <c r="W1162" s="188"/>
      <c r="X1162" s="188"/>
      <c r="Y1162" s="188"/>
      <c r="Z1162" s="188"/>
      <c r="AA1162" s="188"/>
      <c r="AB1162" s="188"/>
      <c r="AC1162" s="188"/>
      <c r="AD1162" s="188"/>
      <c r="AE1162" s="188"/>
      <c r="AF1162" s="188"/>
      <c r="AG1162" s="188"/>
      <c r="AH1162" s="188"/>
      <c r="AI1162" s="188"/>
      <c r="AJ1162" s="188"/>
      <c r="AK1162" s="188"/>
      <c r="AL1162" s="188"/>
      <c r="AM1162" s="188"/>
      <c r="AN1162" s="188"/>
      <c r="AO1162" s="188"/>
      <c r="AP1162" s="188"/>
      <c r="AQ1162" s="188"/>
      <c r="AR1162" s="188"/>
      <c r="AS1162" s="188"/>
      <c r="AT1162" s="188"/>
      <c r="AU1162" s="188"/>
      <c r="AV1162" s="188"/>
      <c r="AW1162" s="188"/>
      <c r="AX1162" s="188"/>
      <c r="AY1162" s="188"/>
      <c r="AZ1162" s="188"/>
      <c r="BA1162" s="188"/>
      <c r="BB1162" s="188"/>
      <c r="BC1162" s="188"/>
      <c r="BD1162" s="188"/>
      <c r="BE1162" s="188"/>
      <c r="BF1162" s="188"/>
      <c r="BG1162" s="188"/>
      <c r="BH1162" s="188"/>
      <c r="BI1162" s="188"/>
      <c r="BJ1162" s="188"/>
      <c r="BK1162" s="188"/>
      <c r="BL1162" s="188"/>
      <c r="BM1162" s="188"/>
      <c r="BN1162" s="188"/>
      <c r="BO1162" s="188"/>
      <c r="BP1162" s="188"/>
      <c r="BQ1162" s="188"/>
      <c r="BR1162" s="188"/>
      <c r="BS1162" s="188"/>
      <c r="BT1162" s="188"/>
      <c r="BU1162" s="188"/>
      <c r="BV1162" s="188"/>
    </row>
    <row r="1163" spans="1:74" s="126" customFormat="1" ht="25.5" x14ac:dyDescent="0.2">
      <c r="A1163" s="124" t="s">
        <v>2419</v>
      </c>
      <c r="B1163" s="202" t="s">
        <v>2420</v>
      </c>
      <c r="C1163" s="117">
        <f>+C1164</f>
        <v>0</v>
      </c>
      <c r="D1163" s="117">
        <f t="shared" ref="D1163:N1163" si="426">+D1164</f>
        <v>0</v>
      </c>
      <c r="E1163" s="117">
        <f t="shared" si="426"/>
        <v>0</v>
      </c>
      <c r="F1163" s="117">
        <f t="shared" si="426"/>
        <v>0</v>
      </c>
      <c r="G1163" s="117">
        <f t="shared" si="426"/>
        <v>0</v>
      </c>
      <c r="H1163" s="117">
        <f t="shared" si="426"/>
        <v>0</v>
      </c>
      <c r="I1163" s="117">
        <f t="shared" si="426"/>
        <v>262512</v>
      </c>
      <c r="J1163" s="117">
        <f t="shared" si="426"/>
        <v>0</v>
      </c>
      <c r="K1163" s="117">
        <f t="shared" si="426"/>
        <v>0</v>
      </c>
      <c r="L1163" s="117">
        <f t="shared" si="426"/>
        <v>0</v>
      </c>
      <c r="M1163" s="117">
        <f t="shared" si="426"/>
        <v>0</v>
      </c>
      <c r="N1163" s="117">
        <f t="shared" si="426"/>
        <v>0</v>
      </c>
      <c r="O1163" s="131">
        <f t="shared" si="415"/>
        <v>262512</v>
      </c>
      <c r="P1163" s="125"/>
      <c r="Q1163" s="125"/>
      <c r="R1163" s="125"/>
      <c r="S1163" s="125"/>
      <c r="T1163" s="125"/>
      <c r="U1163" s="125"/>
      <c r="V1163" s="125"/>
      <c r="W1163" s="125"/>
      <c r="X1163" s="125"/>
      <c r="Y1163" s="125"/>
      <c r="Z1163" s="125"/>
      <c r="AA1163" s="125"/>
      <c r="AB1163" s="125"/>
      <c r="AC1163" s="125"/>
      <c r="AD1163" s="125"/>
      <c r="AE1163" s="125"/>
      <c r="AF1163" s="125"/>
      <c r="AG1163" s="125"/>
      <c r="AH1163" s="125"/>
      <c r="AI1163" s="125"/>
      <c r="AJ1163" s="125"/>
      <c r="AK1163" s="125"/>
      <c r="AL1163" s="125"/>
      <c r="AM1163" s="125"/>
      <c r="AN1163" s="125"/>
      <c r="AO1163" s="125"/>
      <c r="AP1163" s="125"/>
      <c r="AQ1163" s="125"/>
      <c r="AR1163" s="125"/>
      <c r="AS1163" s="125"/>
      <c r="AT1163" s="125"/>
      <c r="AU1163" s="125"/>
      <c r="AV1163" s="125"/>
      <c r="AW1163" s="125"/>
      <c r="AX1163" s="125"/>
      <c r="AY1163" s="125"/>
      <c r="AZ1163" s="125"/>
      <c r="BA1163" s="125"/>
      <c r="BB1163" s="125"/>
      <c r="BC1163" s="125"/>
      <c r="BD1163" s="125"/>
      <c r="BE1163" s="125"/>
      <c r="BF1163" s="125"/>
      <c r="BG1163" s="125"/>
      <c r="BH1163" s="125"/>
      <c r="BI1163" s="125"/>
      <c r="BJ1163" s="125"/>
      <c r="BK1163" s="125"/>
      <c r="BL1163" s="125"/>
      <c r="BM1163" s="125"/>
      <c r="BN1163" s="125"/>
      <c r="BO1163" s="125"/>
      <c r="BP1163" s="125"/>
      <c r="BQ1163" s="125"/>
      <c r="BR1163" s="125"/>
      <c r="BS1163" s="125"/>
      <c r="BT1163" s="125"/>
      <c r="BU1163" s="125"/>
      <c r="BV1163" s="125"/>
    </row>
    <row r="1164" spans="1:74" s="189" customFormat="1" ht="25.5" x14ac:dyDescent="0.2">
      <c r="A1164" s="205" t="s">
        <v>2421</v>
      </c>
      <c r="B1164" s="206" t="s">
        <v>2420</v>
      </c>
      <c r="C1164" s="118"/>
      <c r="D1164" s="118"/>
      <c r="E1164" s="118"/>
      <c r="F1164" s="118"/>
      <c r="G1164" s="118"/>
      <c r="H1164" s="118"/>
      <c r="I1164" s="118">
        <v>262512</v>
      </c>
      <c r="J1164" s="118"/>
      <c r="K1164" s="118"/>
      <c r="L1164" s="118"/>
      <c r="M1164" s="118"/>
      <c r="N1164" s="118"/>
      <c r="O1164" s="131">
        <f t="shared" si="415"/>
        <v>262512</v>
      </c>
      <c r="P1164" s="188"/>
      <c r="Q1164" s="188"/>
      <c r="R1164" s="188"/>
      <c r="S1164" s="188"/>
      <c r="T1164" s="188"/>
      <c r="U1164" s="188"/>
      <c r="V1164" s="188"/>
      <c r="W1164" s="188"/>
      <c r="X1164" s="188"/>
      <c r="Y1164" s="188"/>
      <c r="Z1164" s="188"/>
      <c r="AA1164" s="188"/>
      <c r="AB1164" s="188"/>
      <c r="AC1164" s="188"/>
      <c r="AD1164" s="188"/>
      <c r="AE1164" s="188"/>
      <c r="AF1164" s="188"/>
      <c r="AG1164" s="188"/>
      <c r="AH1164" s="188"/>
      <c r="AI1164" s="188"/>
      <c r="AJ1164" s="188"/>
      <c r="AK1164" s="188"/>
      <c r="AL1164" s="188"/>
      <c r="AM1164" s="188"/>
      <c r="AN1164" s="188"/>
      <c r="AO1164" s="188"/>
      <c r="AP1164" s="188"/>
      <c r="AQ1164" s="188"/>
      <c r="AR1164" s="188"/>
      <c r="AS1164" s="188"/>
      <c r="AT1164" s="188"/>
      <c r="AU1164" s="188"/>
      <c r="AV1164" s="188"/>
      <c r="AW1164" s="188"/>
      <c r="AX1164" s="188"/>
      <c r="AY1164" s="188"/>
      <c r="AZ1164" s="188"/>
      <c r="BA1164" s="188"/>
      <c r="BB1164" s="188"/>
      <c r="BC1164" s="188"/>
      <c r="BD1164" s="188"/>
      <c r="BE1164" s="188"/>
      <c r="BF1164" s="188"/>
      <c r="BG1164" s="188"/>
      <c r="BH1164" s="188"/>
      <c r="BI1164" s="188"/>
      <c r="BJ1164" s="188"/>
      <c r="BK1164" s="188"/>
      <c r="BL1164" s="188"/>
      <c r="BM1164" s="188"/>
      <c r="BN1164" s="188"/>
      <c r="BO1164" s="188"/>
      <c r="BP1164" s="188"/>
      <c r="BQ1164" s="188"/>
      <c r="BR1164" s="188"/>
      <c r="BS1164" s="188"/>
      <c r="BT1164" s="188"/>
      <c r="BU1164" s="188"/>
      <c r="BV1164" s="188"/>
    </row>
    <row r="1165" spans="1:74" s="126" customFormat="1" x14ac:dyDescent="0.2">
      <c r="A1165" s="207" t="s">
        <v>977</v>
      </c>
      <c r="B1165" s="202" t="s">
        <v>1617</v>
      </c>
      <c r="C1165" s="117">
        <f t="shared" ref="C1165:N1165" si="427">SUM(C1166:C1195)+C1221+C1222+C1223+C1224</f>
        <v>0</v>
      </c>
      <c r="D1165" s="117">
        <f t="shared" si="427"/>
        <v>899657028.31999993</v>
      </c>
      <c r="E1165" s="117">
        <f t="shared" si="427"/>
        <v>0</v>
      </c>
      <c r="F1165" s="117">
        <f t="shared" si="427"/>
        <v>636871</v>
      </c>
      <c r="G1165" s="117">
        <f t="shared" si="427"/>
        <v>488915148.37</v>
      </c>
      <c r="H1165" s="117">
        <f t="shared" si="427"/>
        <v>0</v>
      </c>
      <c r="I1165" s="117">
        <f t="shared" si="427"/>
        <v>97479820.069999993</v>
      </c>
      <c r="J1165" s="117">
        <f t="shared" si="427"/>
        <v>0</v>
      </c>
      <c r="K1165" s="117">
        <f t="shared" si="427"/>
        <v>0</v>
      </c>
      <c r="L1165" s="117">
        <f t="shared" si="427"/>
        <v>0</v>
      </c>
      <c r="M1165" s="117">
        <f t="shared" si="427"/>
        <v>0</v>
      </c>
      <c r="N1165" s="117">
        <f t="shared" si="427"/>
        <v>0</v>
      </c>
      <c r="O1165" s="131">
        <f t="shared" si="415"/>
        <v>1486688867.76</v>
      </c>
      <c r="P1165" s="125"/>
      <c r="Q1165" s="125"/>
      <c r="R1165" s="125"/>
      <c r="S1165" s="125"/>
      <c r="T1165" s="125"/>
      <c r="U1165" s="125"/>
      <c r="V1165" s="125"/>
      <c r="W1165" s="125"/>
      <c r="X1165" s="125"/>
      <c r="Y1165" s="125"/>
      <c r="Z1165" s="125"/>
      <c r="AA1165" s="125"/>
      <c r="AB1165" s="125"/>
      <c r="AC1165" s="125"/>
      <c r="AD1165" s="125"/>
      <c r="AE1165" s="125"/>
      <c r="AF1165" s="125"/>
      <c r="AG1165" s="125"/>
      <c r="AH1165" s="125"/>
      <c r="AI1165" s="125"/>
      <c r="AJ1165" s="125"/>
      <c r="AK1165" s="125"/>
      <c r="AL1165" s="125"/>
      <c r="AM1165" s="125"/>
      <c r="AN1165" s="125"/>
      <c r="AO1165" s="125"/>
      <c r="AP1165" s="125"/>
      <c r="AQ1165" s="125"/>
      <c r="AR1165" s="125"/>
      <c r="AS1165" s="125"/>
      <c r="AT1165" s="125"/>
      <c r="AU1165" s="125"/>
      <c r="AV1165" s="125"/>
      <c r="AW1165" s="125"/>
      <c r="AX1165" s="125"/>
      <c r="AY1165" s="125"/>
      <c r="AZ1165" s="125"/>
      <c r="BA1165" s="125"/>
      <c r="BB1165" s="125"/>
      <c r="BC1165" s="125"/>
      <c r="BD1165" s="125"/>
      <c r="BE1165" s="125"/>
      <c r="BF1165" s="125"/>
      <c r="BG1165" s="125"/>
      <c r="BH1165" s="125"/>
      <c r="BI1165" s="125"/>
      <c r="BJ1165" s="125"/>
      <c r="BK1165" s="125"/>
      <c r="BL1165" s="125"/>
      <c r="BM1165" s="125"/>
      <c r="BN1165" s="125"/>
      <c r="BO1165" s="125"/>
      <c r="BP1165" s="125"/>
      <c r="BQ1165" s="125"/>
      <c r="BR1165" s="125"/>
      <c r="BS1165" s="125"/>
      <c r="BT1165" s="125"/>
      <c r="BU1165" s="125"/>
      <c r="BV1165" s="125"/>
    </row>
    <row r="1166" spans="1:74" s="189" customFormat="1" ht="25.5" x14ac:dyDescent="0.2">
      <c r="A1166" s="205" t="s">
        <v>1618</v>
      </c>
      <c r="B1166" s="206" t="s">
        <v>1619</v>
      </c>
      <c r="C1166" s="118"/>
      <c r="D1166" s="46">
        <v>99831545.319999993</v>
      </c>
      <c r="E1166" s="118"/>
      <c r="F1166" s="118"/>
      <c r="G1166" s="118"/>
      <c r="H1166" s="118"/>
      <c r="I1166" s="118"/>
      <c r="J1166" s="118"/>
      <c r="K1166" s="118"/>
      <c r="L1166" s="118"/>
      <c r="M1166" s="118"/>
      <c r="N1166" s="118"/>
      <c r="O1166" s="131">
        <f t="shared" si="415"/>
        <v>99831545.319999993</v>
      </c>
      <c r="P1166" s="188"/>
      <c r="Q1166" s="188"/>
      <c r="R1166" s="188"/>
      <c r="S1166" s="188"/>
      <c r="T1166" s="188"/>
      <c r="U1166" s="188"/>
      <c r="V1166" s="188"/>
      <c r="W1166" s="188"/>
      <c r="X1166" s="188"/>
      <c r="Y1166" s="188"/>
      <c r="Z1166" s="188"/>
      <c r="AA1166" s="188"/>
      <c r="AB1166" s="188"/>
      <c r="AC1166" s="188"/>
      <c r="AD1166" s="188"/>
      <c r="AE1166" s="188"/>
      <c r="AF1166" s="188"/>
      <c r="AG1166" s="188"/>
      <c r="AH1166" s="188"/>
      <c r="AI1166" s="188"/>
      <c r="AJ1166" s="188"/>
      <c r="AK1166" s="188"/>
      <c r="AL1166" s="188"/>
      <c r="AM1166" s="188"/>
      <c r="AN1166" s="188"/>
      <c r="AO1166" s="188"/>
      <c r="AP1166" s="188"/>
      <c r="AQ1166" s="188"/>
      <c r="AR1166" s="188"/>
      <c r="AS1166" s="188"/>
      <c r="AT1166" s="188"/>
      <c r="AU1166" s="188"/>
      <c r="AV1166" s="188"/>
      <c r="AW1166" s="188"/>
      <c r="AX1166" s="188"/>
      <c r="AY1166" s="188"/>
      <c r="AZ1166" s="188"/>
      <c r="BA1166" s="188"/>
      <c r="BB1166" s="188"/>
      <c r="BC1166" s="188"/>
      <c r="BD1166" s="188"/>
      <c r="BE1166" s="188"/>
      <c r="BF1166" s="188"/>
      <c r="BG1166" s="188"/>
      <c r="BH1166" s="188"/>
      <c r="BI1166" s="188"/>
      <c r="BJ1166" s="188"/>
      <c r="BK1166" s="188"/>
      <c r="BL1166" s="188"/>
      <c r="BM1166" s="188"/>
      <c r="BN1166" s="188"/>
      <c r="BO1166" s="188"/>
      <c r="BP1166" s="188"/>
      <c r="BQ1166" s="188"/>
      <c r="BR1166" s="188"/>
      <c r="BS1166" s="188"/>
      <c r="BT1166" s="188"/>
      <c r="BU1166" s="188"/>
      <c r="BV1166" s="188"/>
    </row>
    <row r="1167" spans="1:74" s="189" customFormat="1" ht="25.5" x14ac:dyDescent="0.2">
      <c r="A1167" s="205" t="s">
        <v>1618</v>
      </c>
      <c r="B1167" s="206" t="s">
        <v>1619</v>
      </c>
      <c r="C1167" s="118"/>
      <c r="D1167" s="46"/>
      <c r="E1167" s="118"/>
      <c r="F1167" s="118">
        <v>636871</v>
      </c>
      <c r="G1167" s="118"/>
      <c r="H1167" s="118"/>
      <c r="I1167" s="118"/>
      <c r="J1167" s="118"/>
      <c r="K1167" s="118"/>
      <c r="L1167" s="118"/>
      <c r="M1167" s="118"/>
      <c r="N1167" s="118"/>
      <c r="O1167" s="131">
        <f t="shared" si="415"/>
        <v>636871</v>
      </c>
      <c r="P1167" s="188"/>
      <c r="Q1167" s="188"/>
      <c r="R1167" s="188"/>
      <c r="S1167" s="188"/>
      <c r="T1167" s="188"/>
      <c r="U1167" s="188"/>
      <c r="V1167" s="188"/>
      <c r="W1167" s="188"/>
      <c r="X1167" s="188"/>
      <c r="Y1167" s="188"/>
      <c r="Z1167" s="188"/>
      <c r="AA1167" s="188"/>
      <c r="AB1167" s="188"/>
      <c r="AC1167" s="188"/>
      <c r="AD1167" s="188"/>
      <c r="AE1167" s="188"/>
      <c r="AF1167" s="188"/>
      <c r="AG1167" s="188"/>
      <c r="AH1167" s="188"/>
      <c r="AI1167" s="188"/>
      <c r="AJ1167" s="188"/>
      <c r="AK1167" s="188"/>
      <c r="AL1167" s="188"/>
      <c r="AM1167" s="188"/>
      <c r="AN1167" s="188"/>
      <c r="AO1167" s="188"/>
      <c r="AP1167" s="188"/>
      <c r="AQ1167" s="188"/>
      <c r="AR1167" s="188"/>
      <c r="AS1167" s="188"/>
      <c r="AT1167" s="188"/>
      <c r="AU1167" s="188"/>
      <c r="AV1167" s="188"/>
      <c r="AW1167" s="188"/>
      <c r="AX1167" s="188"/>
      <c r="AY1167" s="188"/>
      <c r="AZ1167" s="188"/>
      <c r="BA1167" s="188"/>
      <c r="BB1167" s="188"/>
      <c r="BC1167" s="188"/>
      <c r="BD1167" s="188"/>
      <c r="BE1167" s="188"/>
      <c r="BF1167" s="188"/>
      <c r="BG1167" s="188"/>
      <c r="BH1167" s="188"/>
      <c r="BI1167" s="188"/>
      <c r="BJ1167" s="188"/>
      <c r="BK1167" s="188"/>
      <c r="BL1167" s="188"/>
      <c r="BM1167" s="188"/>
      <c r="BN1167" s="188"/>
      <c r="BO1167" s="188"/>
      <c r="BP1167" s="188"/>
      <c r="BQ1167" s="188"/>
      <c r="BR1167" s="188"/>
      <c r="BS1167" s="188"/>
      <c r="BT1167" s="188"/>
      <c r="BU1167" s="188"/>
      <c r="BV1167" s="188"/>
    </row>
    <row r="1168" spans="1:74" s="189" customFormat="1" ht="25.5" x14ac:dyDescent="0.2">
      <c r="A1168" s="205" t="s">
        <v>2422</v>
      </c>
      <c r="B1168" s="206" t="s">
        <v>2423</v>
      </c>
      <c r="C1168" s="118"/>
      <c r="D1168" s="46"/>
      <c r="E1168" s="118"/>
      <c r="F1168" s="118"/>
      <c r="G1168" s="118"/>
      <c r="H1168" s="118"/>
      <c r="I1168" s="118">
        <v>85196301.25</v>
      </c>
      <c r="J1168" s="118"/>
      <c r="K1168" s="118"/>
      <c r="L1168" s="118"/>
      <c r="M1168" s="118"/>
      <c r="N1168" s="118"/>
      <c r="O1168" s="131">
        <f t="shared" si="415"/>
        <v>85196301.25</v>
      </c>
      <c r="P1168" s="188"/>
      <c r="Q1168" s="188"/>
      <c r="R1168" s="188"/>
      <c r="S1168" s="188"/>
      <c r="T1168" s="188"/>
      <c r="U1168" s="188"/>
      <c r="V1168" s="188"/>
      <c r="W1168" s="188"/>
      <c r="X1168" s="188"/>
      <c r="Y1168" s="188"/>
      <c r="Z1168" s="188"/>
      <c r="AA1168" s="188"/>
      <c r="AB1168" s="188"/>
      <c r="AC1168" s="188"/>
      <c r="AD1168" s="188"/>
      <c r="AE1168" s="188"/>
      <c r="AF1168" s="188"/>
      <c r="AG1168" s="188"/>
      <c r="AH1168" s="188"/>
      <c r="AI1168" s="188"/>
      <c r="AJ1168" s="188"/>
      <c r="AK1168" s="188"/>
      <c r="AL1168" s="188"/>
      <c r="AM1168" s="188"/>
      <c r="AN1168" s="188"/>
      <c r="AO1168" s="188"/>
      <c r="AP1168" s="188"/>
      <c r="AQ1168" s="188"/>
      <c r="AR1168" s="188"/>
      <c r="AS1168" s="188"/>
      <c r="AT1168" s="188"/>
      <c r="AU1168" s="188"/>
      <c r="AV1168" s="188"/>
      <c r="AW1168" s="188"/>
      <c r="AX1168" s="188"/>
      <c r="AY1168" s="188"/>
      <c r="AZ1168" s="188"/>
      <c r="BA1168" s="188"/>
      <c r="BB1168" s="188"/>
      <c r="BC1168" s="188"/>
      <c r="BD1168" s="188"/>
      <c r="BE1168" s="188"/>
      <c r="BF1168" s="188"/>
      <c r="BG1168" s="188"/>
      <c r="BH1168" s="188"/>
      <c r="BI1168" s="188"/>
      <c r="BJ1168" s="188"/>
      <c r="BK1168" s="188"/>
      <c r="BL1168" s="188"/>
      <c r="BM1168" s="188"/>
      <c r="BN1168" s="188"/>
      <c r="BO1168" s="188"/>
      <c r="BP1168" s="188"/>
      <c r="BQ1168" s="188"/>
      <c r="BR1168" s="188"/>
      <c r="BS1168" s="188"/>
      <c r="BT1168" s="188"/>
      <c r="BU1168" s="188"/>
      <c r="BV1168" s="188"/>
    </row>
    <row r="1169" spans="1:74" s="189" customFormat="1" ht="25.5" x14ac:dyDescent="0.2">
      <c r="A1169" s="205" t="s">
        <v>2424</v>
      </c>
      <c r="B1169" s="206" t="s">
        <v>2425</v>
      </c>
      <c r="C1169" s="118"/>
      <c r="D1169" s="46"/>
      <c r="E1169" s="118"/>
      <c r="F1169" s="118"/>
      <c r="G1169" s="118"/>
      <c r="H1169" s="118"/>
      <c r="I1169" s="118"/>
      <c r="J1169" s="118"/>
      <c r="K1169" s="118"/>
      <c r="L1169" s="118"/>
      <c r="M1169" s="118"/>
      <c r="N1169" s="118"/>
      <c r="O1169" s="131">
        <f t="shared" si="415"/>
        <v>0</v>
      </c>
      <c r="P1169" s="188"/>
      <c r="Q1169" s="188"/>
      <c r="R1169" s="188"/>
      <c r="S1169" s="188"/>
      <c r="T1169" s="188"/>
      <c r="U1169" s="188"/>
      <c r="V1169" s="188"/>
      <c r="W1169" s="188"/>
      <c r="X1169" s="188"/>
      <c r="Y1169" s="188"/>
      <c r="Z1169" s="188"/>
      <c r="AA1169" s="188"/>
      <c r="AB1169" s="188"/>
      <c r="AC1169" s="188"/>
      <c r="AD1169" s="188"/>
      <c r="AE1169" s="188"/>
      <c r="AF1169" s="188"/>
      <c r="AG1169" s="188"/>
      <c r="AH1169" s="188"/>
      <c r="AI1169" s="188"/>
      <c r="AJ1169" s="188"/>
      <c r="AK1169" s="188"/>
      <c r="AL1169" s="188"/>
      <c r="AM1169" s="188"/>
      <c r="AN1169" s="188"/>
      <c r="AO1169" s="188"/>
      <c r="AP1169" s="188"/>
      <c r="AQ1169" s="188"/>
      <c r="AR1169" s="188"/>
      <c r="AS1169" s="188"/>
      <c r="AT1169" s="188"/>
      <c r="AU1169" s="188"/>
      <c r="AV1169" s="188"/>
      <c r="AW1169" s="188"/>
      <c r="AX1169" s="188"/>
      <c r="AY1169" s="188"/>
      <c r="AZ1169" s="188"/>
      <c r="BA1169" s="188"/>
      <c r="BB1169" s="188"/>
      <c r="BC1169" s="188"/>
      <c r="BD1169" s="188"/>
      <c r="BE1169" s="188"/>
      <c r="BF1169" s="188"/>
      <c r="BG1169" s="188"/>
      <c r="BH1169" s="188"/>
      <c r="BI1169" s="188"/>
      <c r="BJ1169" s="188"/>
      <c r="BK1169" s="188"/>
      <c r="BL1169" s="188"/>
      <c r="BM1169" s="188"/>
      <c r="BN1169" s="188"/>
      <c r="BO1169" s="188"/>
      <c r="BP1169" s="188"/>
      <c r="BQ1169" s="188"/>
      <c r="BR1169" s="188"/>
      <c r="BS1169" s="188"/>
      <c r="BT1169" s="188"/>
      <c r="BU1169" s="188"/>
      <c r="BV1169" s="188"/>
    </row>
    <row r="1170" spans="1:74" s="189" customFormat="1" ht="25.5" x14ac:dyDescent="0.2">
      <c r="A1170" s="205" t="s">
        <v>2426</v>
      </c>
      <c r="B1170" s="206" t="s">
        <v>2427</v>
      </c>
      <c r="C1170" s="118"/>
      <c r="D1170" s="46"/>
      <c r="E1170" s="118"/>
      <c r="F1170" s="118"/>
      <c r="G1170" s="118"/>
      <c r="H1170" s="118"/>
      <c r="I1170" s="118"/>
      <c r="J1170" s="118"/>
      <c r="K1170" s="118"/>
      <c r="L1170" s="118"/>
      <c r="M1170" s="118"/>
      <c r="N1170" s="118"/>
      <c r="O1170" s="131">
        <f t="shared" si="415"/>
        <v>0</v>
      </c>
      <c r="P1170" s="188"/>
      <c r="Q1170" s="188"/>
      <c r="R1170" s="188"/>
      <c r="S1170" s="188"/>
      <c r="T1170" s="188"/>
      <c r="U1170" s="188"/>
      <c r="V1170" s="188"/>
      <c r="W1170" s="188"/>
      <c r="X1170" s="188"/>
      <c r="Y1170" s="188"/>
      <c r="Z1170" s="188"/>
      <c r="AA1170" s="188"/>
      <c r="AB1170" s="188"/>
      <c r="AC1170" s="188"/>
      <c r="AD1170" s="188"/>
      <c r="AE1170" s="188"/>
      <c r="AF1170" s="188"/>
      <c r="AG1170" s="188"/>
      <c r="AH1170" s="188"/>
      <c r="AI1170" s="188"/>
      <c r="AJ1170" s="188"/>
      <c r="AK1170" s="188"/>
      <c r="AL1170" s="188"/>
      <c r="AM1170" s="188"/>
      <c r="AN1170" s="188"/>
      <c r="AO1170" s="188"/>
      <c r="AP1170" s="188"/>
      <c r="AQ1170" s="188"/>
      <c r="AR1170" s="188"/>
      <c r="AS1170" s="188"/>
      <c r="AT1170" s="188"/>
      <c r="AU1170" s="188"/>
      <c r="AV1170" s="188"/>
      <c r="AW1170" s="188"/>
      <c r="AX1170" s="188"/>
      <c r="AY1170" s="188"/>
      <c r="AZ1170" s="188"/>
      <c r="BA1170" s="188"/>
      <c r="BB1170" s="188"/>
      <c r="BC1170" s="188"/>
      <c r="BD1170" s="188"/>
      <c r="BE1170" s="188"/>
      <c r="BF1170" s="188"/>
      <c r="BG1170" s="188"/>
      <c r="BH1170" s="188"/>
      <c r="BI1170" s="188"/>
      <c r="BJ1170" s="188"/>
      <c r="BK1170" s="188"/>
      <c r="BL1170" s="188"/>
      <c r="BM1170" s="188"/>
      <c r="BN1170" s="188"/>
      <c r="BO1170" s="188"/>
      <c r="BP1170" s="188"/>
      <c r="BQ1170" s="188"/>
      <c r="BR1170" s="188"/>
      <c r="BS1170" s="188"/>
      <c r="BT1170" s="188"/>
      <c r="BU1170" s="188"/>
      <c r="BV1170" s="188"/>
    </row>
    <row r="1171" spans="1:74" s="189" customFormat="1" ht="25.5" x14ac:dyDescent="0.2">
      <c r="A1171" s="205" t="s">
        <v>2428</v>
      </c>
      <c r="B1171" s="206" t="s">
        <v>2429</v>
      </c>
      <c r="C1171" s="118"/>
      <c r="D1171" s="46"/>
      <c r="E1171" s="118"/>
      <c r="F1171" s="118"/>
      <c r="G1171" s="118"/>
      <c r="H1171" s="118"/>
      <c r="I1171" s="118"/>
      <c r="J1171" s="118"/>
      <c r="K1171" s="118"/>
      <c r="L1171" s="118"/>
      <c r="M1171" s="118"/>
      <c r="N1171" s="118"/>
      <c r="O1171" s="131">
        <f t="shared" si="415"/>
        <v>0</v>
      </c>
      <c r="P1171" s="188"/>
      <c r="Q1171" s="188"/>
      <c r="R1171" s="188"/>
      <c r="S1171" s="188"/>
      <c r="T1171" s="188"/>
      <c r="U1171" s="188"/>
      <c r="V1171" s="188"/>
      <c r="W1171" s="188"/>
      <c r="X1171" s="188"/>
      <c r="Y1171" s="188"/>
      <c r="Z1171" s="188"/>
      <c r="AA1171" s="188"/>
      <c r="AB1171" s="188"/>
      <c r="AC1171" s="188"/>
      <c r="AD1171" s="188"/>
      <c r="AE1171" s="188"/>
      <c r="AF1171" s="188"/>
      <c r="AG1171" s="188"/>
      <c r="AH1171" s="188"/>
      <c r="AI1171" s="188"/>
      <c r="AJ1171" s="188"/>
      <c r="AK1171" s="188"/>
      <c r="AL1171" s="188"/>
      <c r="AM1171" s="188"/>
      <c r="AN1171" s="188"/>
      <c r="AO1171" s="188"/>
      <c r="AP1171" s="188"/>
      <c r="AQ1171" s="188"/>
      <c r="AR1171" s="188"/>
      <c r="AS1171" s="188"/>
      <c r="AT1171" s="188"/>
      <c r="AU1171" s="188"/>
      <c r="AV1171" s="188"/>
      <c r="AW1171" s="188"/>
      <c r="AX1171" s="188"/>
      <c r="AY1171" s="188"/>
      <c r="AZ1171" s="188"/>
      <c r="BA1171" s="188"/>
      <c r="BB1171" s="188"/>
      <c r="BC1171" s="188"/>
      <c r="BD1171" s="188"/>
      <c r="BE1171" s="188"/>
      <c r="BF1171" s="188"/>
      <c r="BG1171" s="188"/>
      <c r="BH1171" s="188"/>
      <c r="BI1171" s="188"/>
      <c r="BJ1171" s="188"/>
      <c r="BK1171" s="188"/>
      <c r="BL1171" s="188"/>
      <c r="BM1171" s="188"/>
      <c r="BN1171" s="188"/>
      <c r="BO1171" s="188"/>
      <c r="BP1171" s="188"/>
      <c r="BQ1171" s="188"/>
      <c r="BR1171" s="188"/>
      <c r="BS1171" s="188"/>
      <c r="BT1171" s="188"/>
      <c r="BU1171" s="188"/>
      <c r="BV1171" s="188"/>
    </row>
    <row r="1172" spans="1:74" s="189" customFormat="1" ht="25.5" x14ac:dyDescent="0.2">
      <c r="A1172" s="205" t="s">
        <v>2430</v>
      </c>
      <c r="B1172" s="206" t="s">
        <v>2431</v>
      </c>
      <c r="C1172" s="118"/>
      <c r="D1172" s="46"/>
      <c r="E1172" s="118"/>
      <c r="F1172" s="118"/>
      <c r="G1172" s="118"/>
      <c r="H1172" s="118"/>
      <c r="I1172" s="118"/>
      <c r="J1172" s="118"/>
      <c r="K1172" s="118"/>
      <c r="L1172" s="118"/>
      <c r="M1172" s="118"/>
      <c r="N1172" s="118"/>
      <c r="O1172" s="131">
        <f t="shared" si="415"/>
        <v>0</v>
      </c>
      <c r="P1172" s="188"/>
      <c r="Q1172" s="188"/>
      <c r="R1172" s="188"/>
      <c r="S1172" s="188"/>
      <c r="T1172" s="188"/>
      <c r="U1172" s="188"/>
      <c r="V1172" s="188"/>
      <c r="W1172" s="188"/>
      <c r="X1172" s="188"/>
      <c r="Y1172" s="188"/>
      <c r="Z1172" s="188"/>
      <c r="AA1172" s="188"/>
      <c r="AB1172" s="188"/>
      <c r="AC1172" s="188"/>
      <c r="AD1172" s="188"/>
      <c r="AE1172" s="188"/>
      <c r="AF1172" s="188"/>
      <c r="AG1172" s="188"/>
      <c r="AH1172" s="188"/>
      <c r="AI1172" s="188"/>
      <c r="AJ1172" s="188"/>
      <c r="AK1172" s="188"/>
      <c r="AL1172" s="188"/>
      <c r="AM1172" s="188"/>
      <c r="AN1172" s="188"/>
      <c r="AO1172" s="188"/>
      <c r="AP1172" s="188"/>
      <c r="AQ1172" s="188"/>
      <c r="AR1172" s="188"/>
      <c r="AS1172" s="188"/>
      <c r="AT1172" s="188"/>
      <c r="AU1172" s="188"/>
      <c r="AV1172" s="188"/>
      <c r="AW1172" s="188"/>
      <c r="AX1172" s="188"/>
      <c r="AY1172" s="188"/>
      <c r="AZ1172" s="188"/>
      <c r="BA1172" s="188"/>
      <c r="BB1172" s="188"/>
      <c r="BC1172" s="188"/>
      <c r="BD1172" s="188"/>
      <c r="BE1172" s="188"/>
      <c r="BF1172" s="188"/>
      <c r="BG1172" s="188"/>
      <c r="BH1172" s="188"/>
      <c r="BI1172" s="188"/>
      <c r="BJ1172" s="188"/>
      <c r="BK1172" s="188"/>
      <c r="BL1172" s="188"/>
      <c r="BM1172" s="188"/>
      <c r="BN1172" s="188"/>
      <c r="BO1172" s="188"/>
      <c r="BP1172" s="188"/>
      <c r="BQ1172" s="188"/>
      <c r="BR1172" s="188"/>
      <c r="BS1172" s="188"/>
      <c r="BT1172" s="188"/>
      <c r="BU1172" s="188"/>
      <c r="BV1172" s="188"/>
    </row>
    <row r="1173" spans="1:74" s="189" customFormat="1" ht="25.5" x14ac:dyDescent="0.2">
      <c r="A1173" s="205" t="s">
        <v>2432</v>
      </c>
      <c r="B1173" s="206" t="s">
        <v>2433</v>
      </c>
      <c r="C1173" s="118"/>
      <c r="D1173" s="46"/>
      <c r="E1173" s="118"/>
      <c r="F1173" s="118"/>
      <c r="G1173" s="118"/>
      <c r="H1173" s="118"/>
      <c r="I1173" s="118"/>
      <c r="J1173" s="118"/>
      <c r="K1173" s="118"/>
      <c r="L1173" s="118"/>
      <c r="M1173" s="118"/>
      <c r="N1173" s="118"/>
      <c r="O1173" s="131">
        <f t="shared" si="415"/>
        <v>0</v>
      </c>
      <c r="P1173" s="188"/>
      <c r="Q1173" s="188"/>
      <c r="R1173" s="188"/>
      <c r="S1173" s="188"/>
      <c r="T1173" s="188"/>
      <c r="U1173" s="188"/>
      <c r="V1173" s="188"/>
      <c r="W1173" s="188"/>
      <c r="X1173" s="188"/>
      <c r="Y1173" s="188"/>
      <c r="Z1173" s="188"/>
      <c r="AA1173" s="188"/>
      <c r="AB1173" s="188"/>
      <c r="AC1173" s="188"/>
      <c r="AD1173" s="188"/>
      <c r="AE1173" s="188"/>
      <c r="AF1173" s="188"/>
      <c r="AG1173" s="188"/>
      <c r="AH1173" s="188"/>
      <c r="AI1173" s="188"/>
      <c r="AJ1173" s="188"/>
      <c r="AK1173" s="188"/>
      <c r="AL1173" s="188"/>
      <c r="AM1173" s="188"/>
      <c r="AN1173" s="188"/>
      <c r="AO1173" s="188"/>
      <c r="AP1173" s="188"/>
      <c r="AQ1173" s="188"/>
      <c r="AR1173" s="188"/>
      <c r="AS1173" s="188"/>
      <c r="AT1173" s="188"/>
      <c r="AU1173" s="188"/>
      <c r="AV1173" s="188"/>
      <c r="AW1173" s="188"/>
      <c r="AX1173" s="188"/>
      <c r="AY1173" s="188"/>
      <c r="AZ1173" s="188"/>
      <c r="BA1173" s="188"/>
      <c r="BB1173" s="188"/>
      <c r="BC1173" s="188"/>
      <c r="BD1173" s="188"/>
      <c r="BE1173" s="188"/>
      <c r="BF1173" s="188"/>
      <c r="BG1173" s="188"/>
      <c r="BH1173" s="188"/>
      <c r="BI1173" s="188"/>
      <c r="BJ1173" s="188"/>
      <c r="BK1173" s="188"/>
      <c r="BL1173" s="188"/>
      <c r="BM1173" s="188"/>
      <c r="BN1173" s="188"/>
      <c r="BO1173" s="188"/>
      <c r="BP1173" s="188"/>
      <c r="BQ1173" s="188"/>
      <c r="BR1173" s="188"/>
      <c r="BS1173" s="188"/>
      <c r="BT1173" s="188"/>
      <c r="BU1173" s="188"/>
      <c r="BV1173" s="188"/>
    </row>
    <row r="1174" spans="1:74" s="189" customFormat="1" ht="25.5" x14ac:dyDescent="0.2">
      <c r="A1174" s="205" t="s">
        <v>978</v>
      </c>
      <c r="B1174" s="206" t="s">
        <v>1620</v>
      </c>
      <c r="C1174" s="118"/>
      <c r="D1174" s="46">
        <v>799825483</v>
      </c>
      <c r="E1174" s="118"/>
      <c r="F1174" s="118"/>
      <c r="G1174" s="118"/>
      <c r="H1174" s="118"/>
      <c r="I1174" s="118"/>
      <c r="J1174" s="118"/>
      <c r="K1174" s="118"/>
      <c r="L1174" s="118"/>
      <c r="M1174" s="118"/>
      <c r="N1174" s="118"/>
      <c r="O1174" s="131">
        <f t="shared" si="415"/>
        <v>799825483</v>
      </c>
      <c r="P1174" s="188"/>
      <c r="Q1174" s="188"/>
      <c r="R1174" s="188"/>
      <c r="S1174" s="188"/>
      <c r="T1174" s="188"/>
      <c r="U1174" s="188"/>
      <c r="V1174" s="188"/>
      <c r="W1174" s="188"/>
      <c r="X1174" s="188"/>
      <c r="Y1174" s="188"/>
      <c r="Z1174" s="188"/>
      <c r="AA1174" s="188"/>
      <c r="AB1174" s="188"/>
      <c r="AC1174" s="188"/>
      <c r="AD1174" s="188"/>
      <c r="AE1174" s="188"/>
      <c r="AF1174" s="188"/>
      <c r="AG1174" s="188"/>
      <c r="AH1174" s="188"/>
      <c r="AI1174" s="188"/>
      <c r="AJ1174" s="188"/>
      <c r="AK1174" s="188"/>
      <c r="AL1174" s="188"/>
      <c r="AM1174" s="188"/>
      <c r="AN1174" s="188"/>
      <c r="AO1174" s="188"/>
      <c r="AP1174" s="188"/>
      <c r="AQ1174" s="188"/>
      <c r="AR1174" s="188"/>
      <c r="AS1174" s="188"/>
      <c r="AT1174" s="188"/>
      <c r="AU1174" s="188"/>
      <c r="AV1174" s="188"/>
      <c r="AW1174" s="188"/>
      <c r="AX1174" s="188"/>
      <c r="AY1174" s="188"/>
      <c r="AZ1174" s="188"/>
      <c r="BA1174" s="188"/>
      <c r="BB1174" s="188"/>
      <c r="BC1174" s="188"/>
      <c r="BD1174" s="188"/>
      <c r="BE1174" s="188"/>
      <c r="BF1174" s="188"/>
      <c r="BG1174" s="188"/>
      <c r="BH1174" s="188"/>
      <c r="BI1174" s="188"/>
      <c r="BJ1174" s="188"/>
      <c r="BK1174" s="188"/>
      <c r="BL1174" s="188"/>
      <c r="BM1174" s="188"/>
      <c r="BN1174" s="188"/>
      <c r="BO1174" s="188"/>
      <c r="BP1174" s="188"/>
      <c r="BQ1174" s="188"/>
      <c r="BR1174" s="188"/>
      <c r="BS1174" s="188"/>
      <c r="BT1174" s="188"/>
      <c r="BU1174" s="188"/>
      <c r="BV1174" s="188"/>
    </row>
    <row r="1175" spans="1:74" s="189" customFormat="1" ht="25.5" x14ac:dyDescent="0.2">
      <c r="A1175" s="205" t="s">
        <v>2434</v>
      </c>
      <c r="B1175" s="206" t="s">
        <v>2435</v>
      </c>
      <c r="C1175" s="118"/>
      <c r="D1175" s="46"/>
      <c r="E1175" s="118"/>
      <c r="F1175" s="118"/>
      <c r="G1175" s="118"/>
      <c r="H1175" s="118"/>
      <c r="I1175" s="118"/>
      <c r="J1175" s="118"/>
      <c r="K1175" s="118"/>
      <c r="L1175" s="118"/>
      <c r="M1175" s="118"/>
      <c r="N1175" s="118"/>
      <c r="O1175" s="131">
        <f t="shared" si="415"/>
        <v>0</v>
      </c>
      <c r="P1175" s="188"/>
      <c r="Q1175" s="188"/>
      <c r="R1175" s="188"/>
      <c r="S1175" s="188"/>
      <c r="T1175" s="188"/>
      <c r="U1175" s="188"/>
      <c r="V1175" s="188"/>
      <c r="W1175" s="188"/>
      <c r="X1175" s="188"/>
      <c r="Y1175" s="188"/>
      <c r="Z1175" s="188"/>
      <c r="AA1175" s="188"/>
      <c r="AB1175" s="188"/>
      <c r="AC1175" s="188"/>
      <c r="AD1175" s="188"/>
      <c r="AE1175" s="188"/>
      <c r="AF1175" s="188"/>
      <c r="AG1175" s="188"/>
      <c r="AH1175" s="188"/>
      <c r="AI1175" s="188"/>
      <c r="AJ1175" s="188"/>
      <c r="AK1175" s="188"/>
      <c r="AL1175" s="188"/>
      <c r="AM1175" s="188"/>
      <c r="AN1175" s="188"/>
      <c r="AO1175" s="188"/>
      <c r="AP1175" s="188"/>
      <c r="AQ1175" s="188"/>
      <c r="AR1175" s="188"/>
      <c r="AS1175" s="188"/>
      <c r="AT1175" s="188"/>
      <c r="AU1175" s="188"/>
      <c r="AV1175" s="188"/>
      <c r="AW1175" s="188"/>
      <c r="AX1175" s="188"/>
      <c r="AY1175" s="188"/>
      <c r="AZ1175" s="188"/>
      <c r="BA1175" s="188"/>
      <c r="BB1175" s="188"/>
      <c r="BC1175" s="188"/>
      <c r="BD1175" s="188"/>
      <c r="BE1175" s="188"/>
      <c r="BF1175" s="188"/>
      <c r="BG1175" s="188"/>
      <c r="BH1175" s="188"/>
      <c r="BI1175" s="188"/>
      <c r="BJ1175" s="188"/>
      <c r="BK1175" s="188"/>
      <c r="BL1175" s="188"/>
      <c r="BM1175" s="188"/>
      <c r="BN1175" s="188"/>
      <c r="BO1175" s="188"/>
      <c r="BP1175" s="188"/>
      <c r="BQ1175" s="188"/>
      <c r="BR1175" s="188"/>
      <c r="BS1175" s="188"/>
      <c r="BT1175" s="188"/>
      <c r="BU1175" s="188"/>
      <c r="BV1175" s="188"/>
    </row>
    <row r="1176" spans="1:74" s="189" customFormat="1" ht="14.25" x14ac:dyDescent="0.2">
      <c r="A1176" s="205" t="s">
        <v>2436</v>
      </c>
      <c r="B1176" s="206" t="s">
        <v>2437</v>
      </c>
      <c r="C1176" s="118"/>
      <c r="D1176" s="46"/>
      <c r="E1176" s="118"/>
      <c r="F1176" s="118"/>
      <c r="G1176" s="118"/>
      <c r="H1176" s="118"/>
      <c r="I1176" s="118"/>
      <c r="J1176" s="118"/>
      <c r="K1176" s="118"/>
      <c r="L1176" s="118"/>
      <c r="M1176" s="118"/>
      <c r="N1176" s="118"/>
      <c r="O1176" s="131">
        <f t="shared" si="415"/>
        <v>0</v>
      </c>
      <c r="P1176" s="188"/>
      <c r="Q1176" s="188"/>
      <c r="R1176" s="188"/>
      <c r="S1176" s="188"/>
      <c r="T1176" s="188"/>
      <c r="U1176" s="188"/>
      <c r="V1176" s="188"/>
      <c r="W1176" s="188"/>
      <c r="X1176" s="188"/>
      <c r="Y1176" s="188"/>
      <c r="Z1176" s="188"/>
      <c r="AA1176" s="188"/>
      <c r="AB1176" s="188"/>
      <c r="AC1176" s="188"/>
      <c r="AD1176" s="188"/>
      <c r="AE1176" s="188"/>
      <c r="AF1176" s="188"/>
      <c r="AG1176" s="188"/>
      <c r="AH1176" s="188"/>
      <c r="AI1176" s="188"/>
      <c r="AJ1176" s="188"/>
      <c r="AK1176" s="188"/>
      <c r="AL1176" s="188"/>
      <c r="AM1176" s="188"/>
      <c r="AN1176" s="188"/>
      <c r="AO1176" s="188"/>
      <c r="AP1176" s="188"/>
      <c r="AQ1176" s="188"/>
      <c r="AR1176" s="188"/>
      <c r="AS1176" s="188"/>
      <c r="AT1176" s="188"/>
      <c r="AU1176" s="188"/>
      <c r="AV1176" s="188"/>
      <c r="AW1176" s="188"/>
      <c r="AX1176" s="188"/>
      <c r="AY1176" s="188"/>
      <c r="AZ1176" s="188"/>
      <c r="BA1176" s="188"/>
      <c r="BB1176" s="188"/>
      <c r="BC1176" s="188"/>
      <c r="BD1176" s="188"/>
      <c r="BE1176" s="188"/>
      <c r="BF1176" s="188"/>
      <c r="BG1176" s="188"/>
      <c r="BH1176" s="188"/>
      <c r="BI1176" s="188"/>
      <c r="BJ1176" s="188"/>
      <c r="BK1176" s="188"/>
      <c r="BL1176" s="188"/>
      <c r="BM1176" s="188"/>
      <c r="BN1176" s="188"/>
      <c r="BO1176" s="188"/>
      <c r="BP1176" s="188"/>
      <c r="BQ1176" s="188"/>
      <c r="BR1176" s="188"/>
      <c r="BS1176" s="188"/>
      <c r="BT1176" s="188"/>
      <c r="BU1176" s="188"/>
      <c r="BV1176" s="188"/>
    </row>
    <row r="1177" spans="1:74" s="189" customFormat="1" ht="14.25" x14ac:dyDescent="0.2">
      <c r="A1177" s="205" t="s">
        <v>2438</v>
      </c>
      <c r="B1177" s="206" t="s">
        <v>2439</v>
      </c>
      <c r="C1177" s="118"/>
      <c r="D1177" s="46"/>
      <c r="E1177" s="118"/>
      <c r="F1177" s="118"/>
      <c r="G1177" s="118"/>
      <c r="H1177" s="118"/>
      <c r="I1177" s="118"/>
      <c r="J1177" s="118"/>
      <c r="K1177" s="118"/>
      <c r="L1177" s="118"/>
      <c r="M1177" s="118"/>
      <c r="N1177" s="118"/>
      <c r="O1177" s="131">
        <f t="shared" si="415"/>
        <v>0</v>
      </c>
      <c r="P1177" s="188"/>
      <c r="Q1177" s="188"/>
      <c r="R1177" s="188"/>
      <c r="S1177" s="188"/>
      <c r="T1177" s="188"/>
      <c r="U1177" s="188"/>
      <c r="V1177" s="188"/>
      <c r="W1177" s="188"/>
      <c r="X1177" s="188"/>
      <c r="Y1177" s="188"/>
      <c r="Z1177" s="188"/>
      <c r="AA1177" s="188"/>
      <c r="AB1177" s="188"/>
      <c r="AC1177" s="188"/>
      <c r="AD1177" s="188"/>
      <c r="AE1177" s="188"/>
      <c r="AF1177" s="188"/>
      <c r="AG1177" s="188"/>
      <c r="AH1177" s="188"/>
      <c r="AI1177" s="188"/>
      <c r="AJ1177" s="188"/>
      <c r="AK1177" s="188"/>
      <c r="AL1177" s="188"/>
      <c r="AM1177" s="188"/>
      <c r="AN1177" s="188"/>
      <c r="AO1177" s="188"/>
      <c r="AP1177" s="188"/>
      <c r="AQ1177" s="188"/>
      <c r="AR1177" s="188"/>
      <c r="AS1177" s="188"/>
      <c r="AT1177" s="188"/>
      <c r="AU1177" s="188"/>
      <c r="AV1177" s="188"/>
      <c r="AW1177" s="188"/>
      <c r="AX1177" s="188"/>
      <c r="AY1177" s="188"/>
      <c r="AZ1177" s="188"/>
      <c r="BA1177" s="188"/>
      <c r="BB1177" s="188"/>
      <c r="BC1177" s="188"/>
      <c r="BD1177" s="188"/>
      <c r="BE1177" s="188"/>
      <c r="BF1177" s="188"/>
      <c r="BG1177" s="188"/>
      <c r="BH1177" s="188"/>
      <c r="BI1177" s="188"/>
      <c r="BJ1177" s="188"/>
      <c r="BK1177" s="188"/>
      <c r="BL1177" s="188"/>
      <c r="BM1177" s="188"/>
      <c r="BN1177" s="188"/>
      <c r="BO1177" s="188"/>
      <c r="BP1177" s="188"/>
      <c r="BQ1177" s="188"/>
      <c r="BR1177" s="188"/>
      <c r="BS1177" s="188"/>
      <c r="BT1177" s="188"/>
      <c r="BU1177" s="188"/>
      <c r="BV1177" s="188"/>
    </row>
    <row r="1178" spans="1:74" s="189" customFormat="1" ht="14.25" x14ac:dyDescent="0.2">
      <c r="A1178" s="205" t="s">
        <v>2440</v>
      </c>
      <c r="B1178" s="206" t="s">
        <v>2441</v>
      </c>
      <c r="C1178" s="118"/>
      <c r="D1178" s="46"/>
      <c r="E1178" s="118"/>
      <c r="F1178" s="118"/>
      <c r="G1178" s="118"/>
      <c r="H1178" s="118"/>
      <c r="I1178" s="118"/>
      <c r="J1178" s="118"/>
      <c r="K1178" s="118"/>
      <c r="L1178" s="118"/>
      <c r="M1178" s="118"/>
      <c r="N1178" s="118"/>
      <c r="O1178" s="131">
        <f t="shared" si="415"/>
        <v>0</v>
      </c>
      <c r="P1178" s="188"/>
      <c r="Q1178" s="188"/>
      <c r="R1178" s="188"/>
      <c r="S1178" s="188"/>
      <c r="T1178" s="188"/>
      <c r="U1178" s="188"/>
      <c r="V1178" s="188"/>
      <c r="W1178" s="188"/>
      <c r="X1178" s="188"/>
      <c r="Y1178" s="188"/>
      <c r="Z1178" s="188"/>
      <c r="AA1178" s="188"/>
      <c r="AB1178" s="188"/>
      <c r="AC1178" s="188"/>
      <c r="AD1178" s="188"/>
      <c r="AE1178" s="188"/>
      <c r="AF1178" s="188"/>
      <c r="AG1178" s="188"/>
      <c r="AH1178" s="188"/>
      <c r="AI1178" s="188"/>
      <c r="AJ1178" s="188"/>
      <c r="AK1178" s="188"/>
      <c r="AL1178" s="188"/>
      <c r="AM1178" s="188"/>
      <c r="AN1178" s="188"/>
      <c r="AO1178" s="188"/>
      <c r="AP1178" s="188"/>
      <c r="AQ1178" s="188"/>
      <c r="AR1178" s="188"/>
      <c r="AS1178" s="188"/>
      <c r="AT1178" s="188"/>
      <c r="AU1178" s="188"/>
      <c r="AV1178" s="188"/>
      <c r="AW1178" s="188"/>
      <c r="AX1178" s="188"/>
      <c r="AY1178" s="188"/>
      <c r="AZ1178" s="188"/>
      <c r="BA1178" s="188"/>
      <c r="BB1178" s="188"/>
      <c r="BC1178" s="188"/>
      <c r="BD1178" s="188"/>
      <c r="BE1178" s="188"/>
      <c r="BF1178" s="188"/>
      <c r="BG1178" s="188"/>
      <c r="BH1178" s="188"/>
      <c r="BI1178" s="188"/>
      <c r="BJ1178" s="188"/>
      <c r="BK1178" s="188"/>
      <c r="BL1178" s="188"/>
      <c r="BM1178" s="188"/>
      <c r="BN1178" s="188"/>
      <c r="BO1178" s="188"/>
      <c r="BP1178" s="188"/>
      <c r="BQ1178" s="188"/>
      <c r="BR1178" s="188"/>
      <c r="BS1178" s="188"/>
      <c r="BT1178" s="188"/>
      <c r="BU1178" s="188"/>
      <c r="BV1178" s="188"/>
    </row>
    <row r="1179" spans="1:74" s="189" customFormat="1" ht="14.25" x14ac:dyDescent="0.2">
      <c r="A1179" s="205" t="s">
        <v>2442</v>
      </c>
      <c r="B1179" s="206" t="s">
        <v>2443</v>
      </c>
      <c r="C1179" s="118"/>
      <c r="D1179" s="46"/>
      <c r="E1179" s="118"/>
      <c r="F1179" s="118"/>
      <c r="G1179" s="118"/>
      <c r="H1179" s="118"/>
      <c r="I1179" s="118"/>
      <c r="J1179" s="118"/>
      <c r="K1179" s="118"/>
      <c r="L1179" s="118"/>
      <c r="M1179" s="118"/>
      <c r="N1179" s="118"/>
      <c r="O1179" s="131">
        <f t="shared" si="415"/>
        <v>0</v>
      </c>
      <c r="P1179" s="188"/>
      <c r="Q1179" s="188"/>
      <c r="R1179" s="188"/>
      <c r="S1179" s="188"/>
      <c r="T1179" s="188"/>
      <c r="U1179" s="188"/>
      <c r="V1179" s="188"/>
      <c r="W1179" s="188"/>
      <c r="X1179" s="188"/>
      <c r="Y1179" s="188"/>
      <c r="Z1179" s="188"/>
      <c r="AA1179" s="188"/>
      <c r="AB1179" s="188"/>
      <c r="AC1179" s="188"/>
      <c r="AD1179" s="188"/>
      <c r="AE1179" s="188"/>
      <c r="AF1179" s="188"/>
      <c r="AG1179" s="188"/>
      <c r="AH1179" s="188"/>
      <c r="AI1179" s="188"/>
      <c r="AJ1179" s="188"/>
      <c r="AK1179" s="188"/>
      <c r="AL1179" s="188"/>
      <c r="AM1179" s="188"/>
      <c r="AN1179" s="188"/>
      <c r="AO1179" s="188"/>
      <c r="AP1179" s="188"/>
      <c r="AQ1179" s="188"/>
      <c r="AR1179" s="188"/>
      <c r="AS1179" s="188"/>
      <c r="AT1179" s="188"/>
      <c r="AU1179" s="188"/>
      <c r="AV1179" s="188"/>
      <c r="AW1179" s="188"/>
      <c r="AX1179" s="188"/>
      <c r="AY1179" s="188"/>
      <c r="AZ1179" s="188"/>
      <c r="BA1179" s="188"/>
      <c r="BB1179" s="188"/>
      <c r="BC1179" s="188"/>
      <c r="BD1179" s="188"/>
      <c r="BE1179" s="188"/>
      <c r="BF1179" s="188"/>
      <c r="BG1179" s="188"/>
      <c r="BH1179" s="188"/>
      <c r="BI1179" s="188"/>
      <c r="BJ1179" s="188"/>
      <c r="BK1179" s="188"/>
      <c r="BL1179" s="188"/>
      <c r="BM1179" s="188"/>
      <c r="BN1179" s="188"/>
      <c r="BO1179" s="188"/>
      <c r="BP1179" s="188"/>
      <c r="BQ1179" s="188"/>
      <c r="BR1179" s="188"/>
      <c r="BS1179" s="188"/>
      <c r="BT1179" s="188"/>
      <c r="BU1179" s="188"/>
      <c r="BV1179" s="188"/>
    </row>
    <row r="1180" spans="1:74" s="189" customFormat="1" ht="14.25" x14ac:dyDescent="0.2">
      <c r="A1180" s="205" t="s">
        <v>2444</v>
      </c>
      <c r="B1180" s="206" t="s">
        <v>2445</v>
      </c>
      <c r="C1180" s="118"/>
      <c r="D1180" s="46"/>
      <c r="E1180" s="118"/>
      <c r="F1180" s="118"/>
      <c r="G1180" s="118"/>
      <c r="H1180" s="118"/>
      <c r="I1180" s="118"/>
      <c r="J1180" s="118"/>
      <c r="K1180" s="118"/>
      <c r="L1180" s="118"/>
      <c r="M1180" s="118"/>
      <c r="N1180" s="118"/>
      <c r="O1180" s="131">
        <f t="shared" si="415"/>
        <v>0</v>
      </c>
      <c r="P1180" s="188"/>
      <c r="Q1180" s="188"/>
      <c r="R1180" s="188"/>
      <c r="S1180" s="188"/>
      <c r="T1180" s="188"/>
      <c r="U1180" s="188"/>
      <c r="V1180" s="188"/>
      <c r="W1180" s="188"/>
      <c r="X1180" s="188"/>
      <c r="Y1180" s="188"/>
      <c r="Z1180" s="188"/>
      <c r="AA1180" s="188"/>
      <c r="AB1180" s="188"/>
      <c r="AC1180" s="188"/>
      <c r="AD1180" s="188"/>
      <c r="AE1180" s="188"/>
      <c r="AF1180" s="188"/>
      <c r="AG1180" s="188"/>
      <c r="AH1180" s="188"/>
      <c r="AI1180" s="188"/>
      <c r="AJ1180" s="188"/>
      <c r="AK1180" s="188"/>
      <c r="AL1180" s="188"/>
      <c r="AM1180" s="188"/>
      <c r="AN1180" s="188"/>
      <c r="AO1180" s="188"/>
      <c r="AP1180" s="188"/>
      <c r="AQ1180" s="188"/>
      <c r="AR1180" s="188"/>
      <c r="AS1180" s="188"/>
      <c r="AT1180" s="188"/>
      <c r="AU1180" s="188"/>
      <c r="AV1180" s="188"/>
      <c r="AW1180" s="188"/>
      <c r="AX1180" s="188"/>
      <c r="AY1180" s="188"/>
      <c r="AZ1180" s="188"/>
      <c r="BA1180" s="188"/>
      <c r="BB1180" s="188"/>
      <c r="BC1180" s="188"/>
      <c r="BD1180" s="188"/>
      <c r="BE1180" s="188"/>
      <c r="BF1180" s="188"/>
      <c r="BG1180" s="188"/>
      <c r="BH1180" s="188"/>
      <c r="BI1180" s="188"/>
      <c r="BJ1180" s="188"/>
      <c r="BK1180" s="188"/>
      <c r="BL1180" s="188"/>
      <c r="BM1180" s="188"/>
      <c r="BN1180" s="188"/>
      <c r="BO1180" s="188"/>
      <c r="BP1180" s="188"/>
      <c r="BQ1180" s="188"/>
      <c r="BR1180" s="188"/>
      <c r="BS1180" s="188"/>
      <c r="BT1180" s="188"/>
      <c r="BU1180" s="188"/>
      <c r="BV1180" s="188"/>
    </row>
    <row r="1181" spans="1:74" s="189" customFormat="1" ht="14.25" x14ac:dyDescent="0.2">
      <c r="A1181" s="205" t="s">
        <v>2446</v>
      </c>
      <c r="B1181" s="206" t="s">
        <v>2447</v>
      </c>
      <c r="C1181" s="118"/>
      <c r="D1181" s="46"/>
      <c r="E1181" s="118"/>
      <c r="F1181" s="118"/>
      <c r="G1181" s="118"/>
      <c r="H1181" s="118"/>
      <c r="I1181" s="118"/>
      <c r="J1181" s="118"/>
      <c r="K1181" s="118"/>
      <c r="L1181" s="118"/>
      <c r="M1181" s="118"/>
      <c r="N1181" s="118"/>
      <c r="O1181" s="131">
        <f t="shared" si="415"/>
        <v>0</v>
      </c>
      <c r="P1181" s="188"/>
      <c r="Q1181" s="188"/>
      <c r="R1181" s="188"/>
      <c r="S1181" s="188"/>
      <c r="T1181" s="188"/>
      <c r="U1181" s="188"/>
      <c r="V1181" s="188"/>
      <c r="W1181" s="188"/>
      <c r="X1181" s="188"/>
      <c r="Y1181" s="188"/>
      <c r="Z1181" s="188"/>
      <c r="AA1181" s="188"/>
      <c r="AB1181" s="188"/>
      <c r="AC1181" s="188"/>
      <c r="AD1181" s="188"/>
      <c r="AE1181" s="188"/>
      <c r="AF1181" s="188"/>
      <c r="AG1181" s="188"/>
      <c r="AH1181" s="188"/>
      <c r="AI1181" s="188"/>
      <c r="AJ1181" s="188"/>
      <c r="AK1181" s="188"/>
      <c r="AL1181" s="188"/>
      <c r="AM1181" s="188"/>
      <c r="AN1181" s="188"/>
      <c r="AO1181" s="188"/>
      <c r="AP1181" s="188"/>
      <c r="AQ1181" s="188"/>
      <c r="AR1181" s="188"/>
      <c r="AS1181" s="188"/>
      <c r="AT1181" s="188"/>
      <c r="AU1181" s="188"/>
      <c r="AV1181" s="188"/>
      <c r="AW1181" s="188"/>
      <c r="AX1181" s="188"/>
      <c r="AY1181" s="188"/>
      <c r="AZ1181" s="188"/>
      <c r="BA1181" s="188"/>
      <c r="BB1181" s="188"/>
      <c r="BC1181" s="188"/>
      <c r="BD1181" s="188"/>
      <c r="BE1181" s="188"/>
      <c r="BF1181" s="188"/>
      <c r="BG1181" s="188"/>
      <c r="BH1181" s="188"/>
      <c r="BI1181" s="188"/>
      <c r="BJ1181" s="188"/>
      <c r="BK1181" s="188"/>
      <c r="BL1181" s="188"/>
      <c r="BM1181" s="188"/>
      <c r="BN1181" s="188"/>
      <c r="BO1181" s="188"/>
      <c r="BP1181" s="188"/>
      <c r="BQ1181" s="188"/>
      <c r="BR1181" s="188"/>
      <c r="BS1181" s="188"/>
      <c r="BT1181" s="188"/>
      <c r="BU1181" s="188"/>
      <c r="BV1181" s="188"/>
    </row>
    <row r="1182" spans="1:74" s="189" customFormat="1" ht="25.5" x14ac:dyDescent="0.2">
      <c r="A1182" s="205" t="s">
        <v>2448</v>
      </c>
      <c r="B1182" s="206" t="s">
        <v>2449</v>
      </c>
      <c r="C1182" s="118"/>
      <c r="D1182" s="46"/>
      <c r="E1182" s="118"/>
      <c r="F1182" s="118"/>
      <c r="G1182" s="118"/>
      <c r="H1182" s="118"/>
      <c r="I1182" s="118"/>
      <c r="J1182" s="118"/>
      <c r="K1182" s="118"/>
      <c r="L1182" s="118"/>
      <c r="M1182" s="118"/>
      <c r="N1182" s="118"/>
      <c r="O1182" s="131">
        <f t="shared" si="415"/>
        <v>0</v>
      </c>
      <c r="P1182" s="188"/>
      <c r="Q1182" s="188"/>
      <c r="R1182" s="188"/>
      <c r="S1182" s="188"/>
      <c r="T1182" s="188"/>
      <c r="U1182" s="188"/>
      <c r="V1182" s="188"/>
      <c r="W1182" s="188"/>
      <c r="X1182" s="188"/>
      <c r="Y1182" s="188"/>
      <c r="Z1182" s="188"/>
      <c r="AA1182" s="188"/>
      <c r="AB1182" s="188"/>
      <c r="AC1182" s="188"/>
      <c r="AD1182" s="188"/>
      <c r="AE1182" s="188"/>
      <c r="AF1182" s="188"/>
      <c r="AG1182" s="188"/>
      <c r="AH1182" s="188"/>
      <c r="AI1182" s="188"/>
      <c r="AJ1182" s="188"/>
      <c r="AK1182" s="188"/>
      <c r="AL1182" s="188"/>
      <c r="AM1182" s="188"/>
      <c r="AN1182" s="188"/>
      <c r="AO1182" s="188"/>
      <c r="AP1182" s="188"/>
      <c r="AQ1182" s="188"/>
      <c r="AR1182" s="188"/>
      <c r="AS1182" s="188"/>
      <c r="AT1182" s="188"/>
      <c r="AU1182" s="188"/>
      <c r="AV1182" s="188"/>
      <c r="AW1182" s="188"/>
      <c r="AX1182" s="188"/>
      <c r="AY1182" s="188"/>
      <c r="AZ1182" s="188"/>
      <c r="BA1182" s="188"/>
      <c r="BB1182" s="188"/>
      <c r="BC1182" s="188"/>
      <c r="BD1182" s="188"/>
      <c r="BE1182" s="188"/>
      <c r="BF1182" s="188"/>
      <c r="BG1182" s="188"/>
      <c r="BH1182" s="188"/>
      <c r="BI1182" s="188"/>
      <c r="BJ1182" s="188"/>
      <c r="BK1182" s="188"/>
      <c r="BL1182" s="188"/>
      <c r="BM1182" s="188"/>
      <c r="BN1182" s="188"/>
      <c r="BO1182" s="188"/>
      <c r="BP1182" s="188"/>
      <c r="BQ1182" s="188"/>
      <c r="BR1182" s="188"/>
      <c r="BS1182" s="188"/>
      <c r="BT1182" s="188"/>
      <c r="BU1182" s="188"/>
      <c r="BV1182" s="188"/>
    </row>
    <row r="1183" spans="1:74" s="189" customFormat="1" ht="25.5" x14ac:dyDescent="0.2">
      <c r="A1183" s="205" t="s">
        <v>2450</v>
      </c>
      <c r="B1183" s="206" t="s">
        <v>2451</v>
      </c>
      <c r="C1183" s="118"/>
      <c r="D1183" s="46"/>
      <c r="E1183" s="118"/>
      <c r="F1183" s="118"/>
      <c r="G1183" s="118"/>
      <c r="H1183" s="118"/>
      <c r="I1183" s="118"/>
      <c r="J1183" s="118"/>
      <c r="K1183" s="118"/>
      <c r="L1183" s="118"/>
      <c r="M1183" s="118"/>
      <c r="N1183" s="118"/>
      <c r="O1183" s="131">
        <f t="shared" si="415"/>
        <v>0</v>
      </c>
      <c r="P1183" s="188"/>
      <c r="Q1183" s="188"/>
      <c r="R1183" s="188"/>
      <c r="S1183" s="188"/>
      <c r="T1183" s="188"/>
      <c r="U1183" s="188"/>
      <c r="V1183" s="188"/>
      <c r="W1183" s="188"/>
      <c r="X1183" s="188"/>
      <c r="Y1183" s="188"/>
      <c r="Z1183" s="188"/>
      <c r="AA1183" s="188"/>
      <c r="AB1183" s="188"/>
      <c r="AC1183" s="188"/>
      <c r="AD1183" s="188"/>
      <c r="AE1183" s="188"/>
      <c r="AF1183" s="188"/>
      <c r="AG1183" s="188"/>
      <c r="AH1183" s="188"/>
      <c r="AI1183" s="188"/>
      <c r="AJ1183" s="188"/>
      <c r="AK1183" s="188"/>
      <c r="AL1183" s="188"/>
      <c r="AM1183" s="188"/>
      <c r="AN1183" s="188"/>
      <c r="AO1183" s="188"/>
      <c r="AP1183" s="188"/>
      <c r="AQ1183" s="188"/>
      <c r="AR1183" s="188"/>
      <c r="AS1183" s="188"/>
      <c r="AT1183" s="188"/>
      <c r="AU1183" s="188"/>
      <c r="AV1183" s="188"/>
      <c r="AW1183" s="188"/>
      <c r="AX1183" s="188"/>
      <c r="AY1183" s="188"/>
      <c r="AZ1183" s="188"/>
      <c r="BA1183" s="188"/>
      <c r="BB1183" s="188"/>
      <c r="BC1183" s="188"/>
      <c r="BD1183" s="188"/>
      <c r="BE1183" s="188"/>
      <c r="BF1183" s="188"/>
      <c r="BG1183" s="188"/>
      <c r="BH1183" s="188"/>
      <c r="BI1183" s="188"/>
      <c r="BJ1183" s="188"/>
      <c r="BK1183" s="188"/>
      <c r="BL1183" s="188"/>
      <c r="BM1183" s="188"/>
      <c r="BN1183" s="188"/>
      <c r="BO1183" s="188"/>
      <c r="BP1183" s="188"/>
      <c r="BQ1183" s="188"/>
      <c r="BR1183" s="188"/>
      <c r="BS1183" s="188"/>
      <c r="BT1183" s="188"/>
      <c r="BU1183" s="188"/>
      <c r="BV1183" s="188"/>
    </row>
    <row r="1184" spans="1:74" s="189" customFormat="1" ht="25.5" x14ac:dyDescent="0.2">
      <c r="A1184" s="205" t="s">
        <v>2452</v>
      </c>
      <c r="B1184" s="206" t="s">
        <v>2453</v>
      </c>
      <c r="C1184" s="118"/>
      <c r="D1184" s="46"/>
      <c r="E1184" s="118"/>
      <c r="F1184" s="118"/>
      <c r="G1184" s="118"/>
      <c r="H1184" s="118"/>
      <c r="I1184" s="118"/>
      <c r="J1184" s="118"/>
      <c r="K1184" s="118"/>
      <c r="L1184" s="118"/>
      <c r="M1184" s="118"/>
      <c r="N1184" s="118"/>
      <c r="O1184" s="131">
        <f t="shared" si="415"/>
        <v>0</v>
      </c>
      <c r="P1184" s="188"/>
      <c r="Q1184" s="188"/>
      <c r="R1184" s="188"/>
      <c r="S1184" s="188"/>
      <c r="T1184" s="188"/>
      <c r="U1184" s="188"/>
      <c r="V1184" s="188"/>
      <c r="W1184" s="188"/>
      <c r="X1184" s="188"/>
      <c r="Y1184" s="188"/>
      <c r="Z1184" s="188"/>
      <c r="AA1184" s="188"/>
      <c r="AB1184" s="188"/>
      <c r="AC1184" s="188"/>
      <c r="AD1184" s="188"/>
      <c r="AE1184" s="188"/>
      <c r="AF1184" s="188"/>
      <c r="AG1184" s="188"/>
      <c r="AH1184" s="188"/>
      <c r="AI1184" s="188"/>
      <c r="AJ1184" s="188"/>
      <c r="AK1184" s="188"/>
      <c r="AL1184" s="188"/>
      <c r="AM1184" s="188"/>
      <c r="AN1184" s="188"/>
      <c r="AO1184" s="188"/>
      <c r="AP1184" s="188"/>
      <c r="AQ1184" s="188"/>
      <c r="AR1184" s="188"/>
      <c r="AS1184" s="188"/>
      <c r="AT1184" s="188"/>
      <c r="AU1184" s="188"/>
      <c r="AV1184" s="188"/>
      <c r="AW1184" s="188"/>
      <c r="AX1184" s="188"/>
      <c r="AY1184" s="188"/>
      <c r="AZ1184" s="188"/>
      <c r="BA1184" s="188"/>
      <c r="BB1184" s="188"/>
      <c r="BC1184" s="188"/>
      <c r="BD1184" s="188"/>
      <c r="BE1184" s="188"/>
      <c r="BF1184" s="188"/>
      <c r="BG1184" s="188"/>
      <c r="BH1184" s="188"/>
      <c r="BI1184" s="188"/>
      <c r="BJ1184" s="188"/>
      <c r="BK1184" s="188"/>
      <c r="BL1184" s="188"/>
      <c r="BM1184" s="188"/>
      <c r="BN1184" s="188"/>
      <c r="BO1184" s="188"/>
      <c r="BP1184" s="188"/>
      <c r="BQ1184" s="188"/>
      <c r="BR1184" s="188"/>
      <c r="BS1184" s="188"/>
      <c r="BT1184" s="188"/>
      <c r="BU1184" s="188"/>
      <c r="BV1184" s="188"/>
    </row>
    <row r="1185" spans="1:74" s="189" customFormat="1" ht="14.25" x14ac:dyDescent="0.2">
      <c r="A1185" s="205" t="s">
        <v>2454</v>
      </c>
      <c r="B1185" s="206" t="s">
        <v>2455</v>
      </c>
      <c r="C1185" s="118"/>
      <c r="D1185" s="46"/>
      <c r="E1185" s="118"/>
      <c r="F1185" s="118"/>
      <c r="G1185" s="118"/>
      <c r="H1185" s="118"/>
      <c r="I1185" s="118"/>
      <c r="J1185" s="118"/>
      <c r="K1185" s="118"/>
      <c r="L1185" s="118"/>
      <c r="M1185" s="118"/>
      <c r="N1185" s="118"/>
      <c r="O1185" s="131">
        <f t="shared" si="415"/>
        <v>0</v>
      </c>
      <c r="P1185" s="188"/>
      <c r="Q1185" s="188"/>
      <c r="R1185" s="188"/>
      <c r="S1185" s="188"/>
      <c r="T1185" s="188"/>
      <c r="U1185" s="188"/>
      <c r="V1185" s="188"/>
      <c r="W1185" s="188"/>
      <c r="X1185" s="188"/>
      <c r="Y1185" s="188"/>
      <c r="Z1185" s="188"/>
      <c r="AA1185" s="188"/>
      <c r="AB1185" s="188"/>
      <c r="AC1185" s="188"/>
      <c r="AD1185" s="188"/>
      <c r="AE1185" s="188"/>
      <c r="AF1185" s="188"/>
      <c r="AG1185" s="188"/>
      <c r="AH1185" s="188"/>
      <c r="AI1185" s="188"/>
      <c r="AJ1185" s="188"/>
      <c r="AK1185" s="188"/>
      <c r="AL1185" s="188"/>
      <c r="AM1185" s="188"/>
      <c r="AN1185" s="188"/>
      <c r="AO1185" s="188"/>
      <c r="AP1185" s="188"/>
      <c r="AQ1185" s="188"/>
      <c r="AR1185" s="188"/>
      <c r="AS1185" s="188"/>
      <c r="AT1185" s="188"/>
      <c r="AU1185" s="188"/>
      <c r="AV1185" s="188"/>
      <c r="AW1185" s="188"/>
      <c r="AX1185" s="188"/>
      <c r="AY1185" s="188"/>
      <c r="AZ1185" s="188"/>
      <c r="BA1185" s="188"/>
      <c r="BB1185" s="188"/>
      <c r="BC1185" s="188"/>
      <c r="BD1185" s="188"/>
      <c r="BE1185" s="188"/>
      <c r="BF1185" s="188"/>
      <c r="BG1185" s="188"/>
      <c r="BH1185" s="188"/>
      <c r="BI1185" s="188"/>
      <c r="BJ1185" s="188"/>
      <c r="BK1185" s="188"/>
      <c r="BL1185" s="188"/>
      <c r="BM1185" s="188"/>
      <c r="BN1185" s="188"/>
      <c r="BO1185" s="188"/>
      <c r="BP1185" s="188"/>
      <c r="BQ1185" s="188"/>
      <c r="BR1185" s="188"/>
      <c r="BS1185" s="188"/>
      <c r="BT1185" s="188"/>
      <c r="BU1185" s="188"/>
      <c r="BV1185" s="188"/>
    </row>
    <row r="1186" spans="1:74" s="189" customFormat="1" ht="25.5" x14ac:dyDescent="0.2">
      <c r="A1186" s="205" t="s">
        <v>2456</v>
      </c>
      <c r="B1186" s="206" t="s">
        <v>2457</v>
      </c>
      <c r="C1186" s="118"/>
      <c r="D1186" s="46"/>
      <c r="E1186" s="118"/>
      <c r="F1186" s="118"/>
      <c r="G1186" s="118"/>
      <c r="H1186" s="118"/>
      <c r="I1186" s="118"/>
      <c r="J1186" s="118"/>
      <c r="K1186" s="118"/>
      <c r="L1186" s="118"/>
      <c r="M1186" s="118"/>
      <c r="N1186" s="118"/>
      <c r="O1186" s="131">
        <f t="shared" si="415"/>
        <v>0</v>
      </c>
      <c r="P1186" s="188"/>
      <c r="Q1186" s="188"/>
      <c r="R1186" s="188"/>
      <c r="S1186" s="188"/>
      <c r="T1186" s="188"/>
      <c r="U1186" s="188"/>
      <c r="V1186" s="188"/>
      <c r="W1186" s="188"/>
      <c r="X1186" s="188"/>
      <c r="Y1186" s="188"/>
      <c r="Z1186" s="188"/>
      <c r="AA1186" s="188"/>
      <c r="AB1186" s="188"/>
      <c r="AC1186" s="188"/>
      <c r="AD1186" s="188"/>
      <c r="AE1186" s="188"/>
      <c r="AF1186" s="188"/>
      <c r="AG1186" s="188"/>
      <c r="AH1186" s="188"/>
      <c r="AI1186" s="188"/>
      <c r="AJ1186" s="188"/>
      <c r="AK1186" s="188"/>
      <c r="AL1186" s="188"/>
      <c r="AM1186" s="188"/>
      <c r="AN1186" s="188"/>
      <c r="AO1186" s="188"/>
      <c r="AP1186" s="188"/>
      <c r="AQ1186" s="188"/>
      <c r="AR1186" s="188"/>
      <c r="AS1186" s="188"/>
      <c r="AT1186" s="188"/>
      <c r="AU1186" s="188"/>
      <c r="AV1186" s="188"/>
      <c r="AW1186" s="188"/>
      <c r="AX1186" s="188"/>
      <c r="AY1186" s="188"/>
      <c r="AZ1186" s="188"/>
      <c r="BA1186" s="188"/>
      <c r="BB1186" s="188"/>
      <c r="BC1186" s="188"/>
      <c r="BD1186" s="188"/>
      <c r="BE1186" s="188"/>
      <c r="BF1186" s="188"/>
      <c r="BG1186" s="188"/>
      <c r="BH1186" s="188"/>
      <c r="BI1186" s="188"/>
      <c r="BJ1186" s="188"/>
      <c r="BK1186" s="188"/>
      <c r="BL1186" s="188"/>
      <c r="BM1186" s="188"/>
      <c r="BN1186" s="188"/>
      <c r="BO1186" s="188"/>
      <c r="BP1186" s="188"/>
      <c r="BQ1186" s="188"/>
      <c r="BR1186" s="188"/>
      <c r="BS1186" s="188"/>
      <c r="BT1186" s="188"/>
      <c r="BU1186" s="188"/>
      <c r="BV1186" s="188"/>
    </row>
    <row r="1187" spans="1:74" s="189" customFormat="1" ht="14.25" x14ac:dyDescent="0.2">
      <c r="A1187" s="205" t="s">
        <v>2458</v>
      </c>
      <c r="B1187" s="206" t="s">
        <v>2459</v>
      </c>
      <c r="C1187" s="118"/>
      <c r="D1187" s="46"/>
      <c r="E1187" s="118"/>
      <c r="F1187" s="118"/>
      <c r="G1187" s="118"/>
      <c r="H1187" s="118"/>
      <c r="I1187" s="118"/>
      <c r="J1187" s="118"/>
      <c r="K1187" s="118"/>
      <c r="L1187" s="118"/>
      <c r="M1187" s="118"/>
      <c r="N1187" s="118"/>
      <c r="O1187" s="131">
        <f t="shared" si="415"/>
        <v>0</v>
      </c>
      <c r="P1187" s="188"/>
      <c r="Q1187" s="188"/>
      <c r="R1187" s="188"/>
      <c r="S1187" s="188"/>
      <c r="T1187" s="188"/>
      <c r="U1187" s="188"/>
      <c r="V1187" s="188"/>
      <c r="W1187" s="188"/>
      <c r="X1187" s="188"/>
      <c r="Y1187" s="188"/>
      <c r="Z1187" s="188"/>
      <c r="AA1187" s="188"/>
      <c r="AB1187" s="188"/>
      <c r="AC1187" s="188"/>
      <c r="AD1187" s="188"/>
      <c r="AE1187" s="188"/>
      <c r="AF1187" s="188"/>
      <c r="AG1187" s="188"/>
      <c r="AH1187" s="188"/>
      <c r="AI1187" s="188"/>
      <c r="AJ1187" s="188"/>
      <c r="AK1187" s="188"/>
      <c r="AL1187" s="188"/>
      <c r="AM1187" s="188"/>
      <c r="AN1187" s="188"/>
      <c r="AO1187" s="188"/>
      <c r="AP1187" s="188"/>
      <c r="AQ1187" s="188"/>
      <c r="AR1187" s="188"/>
      <c r="AS1187" s="188"/>
      <c r="AT1187" s="188"/>
      <c r="AU1187" s="188"/>
      <c r="AV1187" s="188"/>
      <c r="AW1187" s="188"/>
      <c r="AX1187" s="188"/>
      <c r="AY1187" s="188"/>
      <c r="AZ1187" s="188"/>
      <c r="BA1187" s="188"/>
      <c r="BB1187" s="188"/>
      <c r="BC1187" s="188"/>
      <c r="BD1187" s="188"/>
      <c r="BE1187" s="188"/>
      <c r="BF1187" s="188"/>
      <c r="BG1187" s="188"/>
      <c r="BH1187" s="188"/>
      <c r="BI1187" s="188"/>
      <c r="BJ1187" s="188"/>
      <c r="BK1187" s="188"/>
      <c r="BL1187" s="188"/>
      <c r="BM1187" s="188"/>
      <c r="BN1187" s="188"/>
      <c r="BO1187" s="188"/>
      <c r="BP1187" s="188"/>
      <c r="BQ1187" s="188"/>
      <c r="BR1187" s="188"/>
      <c r="BS1187" s="188"/>
      <c r="BT1187" s="188"/>
      <c r="BU1187" s="188"/>
      <c r="BV1187" s="188"/>
    </row>
    <row r="1188" spans="1:74" s="189" customFormat="1" ht="25.5" x14ac:dyDescent="0.2">
      <c r="A1188" s="205" t="s">
        <v>2460</v>
      </c>
      <c r="B1188" s="206" t="s">
        <v>2461</v>
      </c>
      <c r="C1188" s="118"/>
      <c r="D1188" s="46"/>
      <c r="E1188" s="118"/>
      <c r="F1188" s="118"/>
      <c r="G1188" s="118"/>
      <c r="H1188" s="118"/>
      <c r="I1188" s="118"/>
      <c r="J1188" s="118"/>
      <c r="K1188" s="118"/>
      <c r="L1188" s="118"/>
      <c r="M1188" s="118"/>
      <c r="N1188" s="118"/>
      <c r="O1188" s="131">
        <f t="shared" si="415"/>
        <v>0</v>
      </c>
      <c r="P1188" s="188"/>
      <c r="Q1188" s="188"/>
      <c r="R1188" s="188"/>
      <c r="S1188" s="188"/>
      <c r="T1188" s="188"/>
      <c r="U1188" s="188"/>
      <c r="V1188" s="188"/>
      <c r="W1188" s="188"/>
      <c r="X1188" s="188"/>
      <c r="Y1188" s="188"/>
      <c r="Z1188" s="188"/>
      <c r="AA1188" s="188"/>
      <c r="AB1188" s="188"/>
      <c r="AC1188" s="188"/>
      <c r="AD1188" s="188"/>
      <c r="AE1188" s="188"/>
      <c r="AF1188" s="188"/>
      <c r="AG1188" s="188"/>
      <c r="AH1188" s="188"/>
      <c r="AI1188" s="188"/>
      <c r="AJ1188" s="188"/>
      <c r="AK1188" s="188"/>
      <c r="AL1188" s="188"/>
      <c r="AM1188" s="188"/>
      <c r="AN1188" s="188"/>
      <c r="AO1188" s="188"/>
      <c r="AP1188" s="188"/>
      <c r="AQ1188" s="188"/>
      <c r="AR1188" s="188"/>
      <c r="AS1188" s="188"/>
      <c r="AT1188" s="188"/>
      <c r="AU1188" s="188"/>
      <c r="AV1188" s="188"/>
      <c r="AW1188" s="188"/>
      <c r="AX1188" s="188"/>
      <c r="AY1188" s="188"/>
      <c r="AZ1188" s="188"/>
      <c r="BA1188" s="188"/>
      <c r="BB1188" s="188"/>
      <c r="BC1188" s="188"/>
      <c r="BD1188" s="188"/>
      <c r="BE1188" s="188"/>
      <c r="BF1188" s="188"/>
      <c r="BG1188" s="188"/>
      <c r="BH1188" s="188"/>
      <c r="BI1188" s="188"/>
      <c r="BJ1188" s="188"/>
      <c r="BK1188" s="188"/>
      <c r="BL1188" s="188"/>
      <c r="BM1188" s="188"/>
      <c r="BN1188" s="188"/>
      <c r="BO1188" s="188"/>
      <c r="BP1188" s="188"/>
      <c r="BQ1188" s="188"/>
      <c r="BR1188" s="188"/>
      <c r="BS1188" s="188"/>
      <c r="BT1188" s="188"/>
      <c r="BU1188" s="188"/>
      <c r="BV1188" s="188"/>
    </row>
    <row r="1189" spans="1:74" s="189" customFormat="1" ht="25.5" x14ac:dyDescent="0.2">
      <c r="A1189" s="205" t="s">
        <v>2462</v>
      </c>
      <c r="B1189" s="206" t="s">
        <v>2463</v>
      </c>
      <c r="C1189" s="118"/>
      <c r="D1189" s="46"/>
      <c r="E1189" s="118"/>
      <c r="F1189" s="118"/>
      <c r="G1189" s="118"/>
      <c r="H1189" s="118"/>
      <c r="I1189" s="118"/>
      <c r="J1189" s="118"/>
      <c r="K1189" s="118"/>
      <c r="L1189" s="118"/>
      <c r="M1189" s="118"/>
      <c r="N1189" s="118"/>
      <c r="O1189" s="131">
        <f t="shared" si="415"/>
        <v>0</v>
      </c>
      <c r="P1189" s="188"/>
      <c r="Q1189" s="188"/>
      <c r="R1189" s="188"/>
      <c r="S1189" s="188"/>
      <c r="T1189" s="188"/>
      <c r="U1189" s="188"/>
      <c r="V1189" s="188"/>
      <c r="W1189" s="188"/>
      <c r="X1189" s="188"/>
      <c r="Y1189" s="188"/>
      <c r="Z1189" s="188"/>
      <c r="AA1189" s="188"/>
      <c r="AB1189" s="188"/>
      <c r="AC1189" s="188"/>
      <c r="AD1189" s="188"/>
      <c r="AE1189" s="188"/>
      <c r="AF1189" s="188"/>
      <c r="AG1189" s="188"/>
      <c r="AH1189" s="188"/>
      <c r="AI1189" s="188"/>
      <c r="AJ1189" s="188"/>
      <c r="AK1189" s="188"/>
      <c r="AL1189" s="188"/>
      <c r="AM1189" s="188"/>
      <c r="AN1189" s="188"/>
      <c r="AO1189" s="188"/>
      <c r="AP1189" s="188"/>
      <c r="AQ1189" s="188"/>
      <c r="AR1189" s="188"/>
      <c r="AS1189" s="188"/>
      <c r="AT1189" s="188"/>
      <c r="AU1189" s="188"/>
      <c r="AV1189" s="188"/>
      <c r="AW1189" s="188"/>
      <c r="AX1189" s="188"/>
      <c r="AY1189" s="188"/>
      <c r="AZ1189" s="188"/>
      <c r="BA1189" s="188"/>
      <c r="BB1189" s="188"/>
      <c r="BC1189" s="188"/>
      <c r="BD1189" s="188"/>
      <c r="BE1189" s="188"/>
      <c r="BF1189" s="188"/>
      <c r="BG1189" s="188"/>
      <c r="BH1189" s="188"/>
      <c r="BI1189" s="188"/>
      <c r="BJ1189" s="188"/>
      <c r="BK1189" s="188"/>
      <c r="BL1189" s="188"/>
      <c r="BM1189" s="188"/>
      <c r="BN1189" s="188"/>
      <c r="BO1189" s="188"/>
      <c r="BP1189" s="188"/>
      <c r="BQ1189" s="188"/>
      <c r="BR1189" s="188"/>
      <c r="BS1189" s="188"/>
      <c r="BT1189" s="188"/>
      <c r="BU1189" s="188"/>
      <c r="BV1189" s="188"/>
    </row>
    <row r="1190" spans="1:74" s="189" customFormat="1" ht="25.5" x14ac:dyDescent="0.2">
      <c r="A1190" s="205" t="s">
        <v>2464</v>
      </c>
      <c r="B1190" s="206" t="s">
        <v>2465</v>
      </c>
      <c r="C1190" s="118"/>
      <c r="D1190" s="46"/>
      <c r="E1190" s="118"/>
      <c r="F1190" s="118"/>
      <c r="G1190" s="118"/>
      <c r="H1190" s="118"/>
      <c r="I1190" s="118"/>
      <c r="J1190" s="118"/>
      <c r="K1190" s="118"/>
      <c r="L1190" s="118"/>
      <c r="M1190" s="118"/>
      <c r="N1190" s="118"/>
      <c r="O1190" s="131">
        <f t="shared" si="415"/>
        <v>0</v>
      </c>
      <c r="P1190" s="188"/>
      <c r="Q1190" s="188"/>
      <c r="R1190" s="188"/>
      <c r="S1190" s="188"/>
      <c r="T1190" s="188"/>
      <c r="U1190" s="188"/>
      <c r="V1190" s="188"/>
      <c r="W1190" s="188"/>
      <c r="X1190" s="188"/>
      <c r="Y1190" s="188"/>
      <c r="Z1190" s="188"/>
      <c r="AA1190" s="188"/>
      <c r="AB1190" s="188"/>
      <c r="AC1190" s="188"/>
      <c r="AD1190" s="188"/>
      <c r="AE1190" s="188"/>
      <c r="AF1190" s="188"/>
      <c r="AG1190" s="188"/>
      <c r="AH1190" s="188"/>
      <c r="AI1190" s="188"/>
      <c r="AJ1190" s="188"/>
      <c r="AK1190" s="188"/>
      <c r="AL1190" s="188"/>
      <c r="AM1190" s="188"/>
      <c r="AN1190" s="188"/>
      <c r="AO1190" s="188"/>
      <c r="AP1190" s="188"/>
      <c r="AQ1190" s="188"/>
      <c r="AR1190" s="188"/>
      <c r="AS1190" s="188"/>
      <c r="AT1190" s="188"/>
      <c r="AU1190" s="188"/>
      <c r="AV1190" s="188"/>
      <c r="AW1190" s="188"/>
      <c r="AX1190" s="188"/>
      <c r="AY1190" s="188"/>
      <c r="AZ1190" s="188"/>
      <c r="BA1190" s="188"/>
      <c r="BB1190" s="188"/>
      <c r="BC1190" s="188"/>
      <c r="BD1190" s="188"/>
      <c r="BE1190" s="188"/>
      <c r="BF1190" s="188"/>
      <c r="BG1190" s="188"/>
      <c r="BH1190" s="188"/>
      <c r="BI1190" s="188"/>
      <c r="BJ1190" s="188"/>
      <c r="BK1190" s="188"/>
      <c r="BL1190" s="188"/>
      <c r="BM1190" s="188"/>
      <c r="BN1190" s="188"/>
      <c r="BO1190" s="188"/>
      <c r="BP1190" s="188"/>
      <c r="BQ1190" s="188"/>
      <c r="BR1190" s="188"/>
      <c r="BS1190" s="188"/>
      <c r="BT1190" s="188"/>
      <c r="BU1190" s="188"/>
      <c r="BV1190" s="188"/>
    </row>
    <row r="1191" spans="1:74" s="189" customFormat="1" ht="14.25" x14ac:dyDescent="0.2">
      <c r="A1191" s="205" t="s">
        <v>2466</v>
      </c>
      <c r="B1191" s="206" t="s">
        <v>2467</v>
      </c>
      <c r="C1191" s="118"/>
      <c r="D1191" s="46"/>
      <c r="E1191" s="118"/>
      <c r="F1191" s="118"/>
      <c r="G1191" s="118"/>
      <c r="H1191" s="118"/>
      <c r="I1191" s="118"/>
      <c r="J1191" s="118"/>
      <c r="K1191" s="118"/>
      <c r="L1191" s="118"/>
      <c r="M1191" s="118"/>
      <c r="N1191" s="118"/>
      <c r="O1191" s="131">
        <f t="shared" si="415"/>
        <v>0</v>
      </c>
      <c r="P1191" s="188"/>
      <c r="Q1191" s="188"/>
      <c r="R1191" s="188"/>
      <c r="S1191" s="188"/>
      <c r="T1191" s="188"/>
      <c r="U1191" s="188"/>
      <c r="V1191" s="188"/>
      <c r="W1191" s="188"/>
      <c r="X1191" s="188"/>
      <c r="Y1191" s="188"/>
      <c r="Z1191" s="188"/>
      <c r="AA1191" s="188"/>
      <c r="AB1191" s="188"/>
      <c r="AC1191" s="188"/>
      <c r="AD1191" s="188"/>
      <c r="AE1191" s="188"/>
      <c r="AF1191" s="188"/>
      <c r="AG1191" s="188"/>
      <c r="AH1191" s="188"/>
      <c r="AI1191" s="188"/>
      <c r="AJ1191" s="188"/>
      <c r="AK1191" s="188"/>
      <c r="AL1191" s="188"/>
      <c r="AM1191" s="188"/>
      <c r="AN1191" s="188"/>
      <c r="AO1191" s="188"/>
      <c r="AP1191" s="188"/>
      <c r="AQ1191" s="188"/>
      <c r="AR1191" s="188"/>
      <c r="AS1191" s="188"/>
      <c r="AT1191" s="188"/>
      <c r="AU1191" s="188"/>
      <c r="AV1191" s="188"/>
      <c r="AW1191" s="188"/>
      <c r="AX1191" s="188"/>
      <c r="AY1191" s="188"/>
      <c r="AZ1191" s="188"/>
      <c r="BA1191" s="188"/>
      <c r="BB1191" s="188"/>
      <c r="BC1191" s="188"/>
      <c r="BD1191" s="188"/>
      <c r="BE1191" s="188"/>
      <c r="BF1191" s="188"/>
      <c r="BG1191" s="188"/>
      <c r="BH1191" s="188"/>
      <c r="BI1191" s="188"/>
      <c r="BJ1191" s="188"/>
      <c r="BK1191" s="188"/>
      <c r="BL1191" s="188"/>
      <c r="BM1191" s="188"/>
      <c r="BN1191" s="188"/>
      <c r="BO1191" s="188"/>
      <c r="BP1191" s="188"/>
      <c r="BQ1191" s="188"/>
      <c r="BR1191" s="188"/>
      <c r="BS1191" s="188"/>
      <c r="BT1191" s="188"/>
      <c r="BU1191" s="188"/>
      <c r="BV1191" s="188"/>
    </row>
    <row r="1192" spans="1:74" s="189" customFormat="1" ht="14.25" x14ac:dyDescent="0.2">
      <c r="A1192" s="205" t="s">
        <v>2468</v>
      </c>
      <c r="B1192" s="206" t="s">
        <v>2469</v>
      </c>
      <c r="C1192" s="118"/>
      <c r="D1192" s="46"/>
      <c r="E1192" s="118"/>
      <c r="F1192" s="118"/>
      <c r="G1192" s="118"/>
      <c r="H1192" s="118"/>
      <c r="I1192" s="118">
        <v>4087090</v>
      </c>
      <c r="J1192" s="118"/>
      <c r="K1192" s="118"/>
      <c r="L1192" s="118"/>
      <c r="M1192" s="118"/>
      <c r="N1192" s="118"/>
      <c r="O1192" s="131">
        <f t="shared" si="415"/>
        <v>4087090</v>
      </c>
      <c r="P1192" s="188"/>
      <c r="Q1192" s="188"/>
      <c r="R1192" s="188"/>
      <c r="S1192" s="188"/>
      <c r="T1192" s="188"/>
      <c r="U1192" s="188"/>
      <c r="V1192" s="188"/>
      <c r="W1192" s="188"/>
      <c r="X1192" s="188"/>
      <c r="Y1192" s="188"/>
      <c r="Z1192" s="188"/>
      <c r="AA1192" s="188"/>
      <c r="AB1192" s="188"/>
      <c r="AC1192" s="188"/>
      <c r="AD1192" s="188"/>
      <c r="AE1192" s="188"/>
      <c r="AF1192" s="188"/>
      <c r="AG1192" s="188"/>
      <c r="AH1192" s="188"/>
      <c r="AI1192" s="188"/>
      <c r="AJ1192" s="188"/>
      <c r="AK1192" s="188"/>
      <c r="AL1192" s="188"/>
      <c r="AM1192" s="188"/>
      <c r="AN1192" s="188"/>
      <c r="AO1192" s="188"/>
      <c r="AP1192" s="188"/>
      <c r="AQ1192" s="188"/>
      <c r="AR1192" s="188"/>
      <c r="AS1192" s="188"/>
      <c r="AT1192" s="188"/>
      <c r="AU1192" s="188"/>
      <c r="AV1192" s="188"/>
      <c r="AW1192" s="188"/>
      <c r="AX1192" s="188"/>
      <c r="AY1192" s="188"/>
      <c r="AZ1192" s="188"/>
      <c r="BA1192" s="188"/>
      <c r="BB1192" s="188"/>
      <c r="BC1192" s="188"/>
      <c r="BD1192" s="188"/>
      <c r="BE1192" s="188"/>
      <c r="BF1192" s="188"/>
      <c r="BG1192" s="188"/>
      <c r="BH1192" s="188"/>
      <c r="BI1192" s="188"/>
      <c r="BJ1192" s="188"/>
      <c r="BK1192" s="188"/>
      <c r="BL1192" s="188"/>
      <c r="BM1192" s="188"/>
      <c r="BN1192" s="188"/>
      <c r="BO1192" s="188"/>
      <c r="BP1192" s="188"/>
      <c r="BQ1192" s="188"/>
      <c r="BR1192" s="188"/>
      <c r="BS1192" s="188"/>
      <c r="BT1192" s="188"/>
      <c r="BU1192" s="188"/>
      <c r="BV1192" s="188"/>
    </row>
    <row r="1193" spans="1:74" s="189" customFormat="1" ht="38.25" x14ac:dyDescent="0.2">
      <c r="A1193" s="205" t="s">
        <v>2470</v>
      </c>
      <c r="B1193" s="206" t="s">
        <v>2471</v>
      </c>
      <c r="C1193" s="118"/>
      <c r="D1193" s="46"/>
      <c r="E1193" s="118"/>
      <c r="F1193" s="118"/>
      <c r="G1193" s="118"/>
      <c r="H1193" s="118"/>
      <c r="I1193" s="118"/>
      <c r="J1193" s="118"/>
      <c r="K1193" s="118"/>
      <c r="L1193" s="118"/>
      <c r="M1193" s="118"/>
      <c r="N1193" s="118"/>
      <c r="O1193" s="131">
        <f t="shared" si="415"/>
        <v>0</v>
      </c>
      <c r="P1193" s="188"/>
      <c r="Q1193" s="188"/>
      <c r="R1193" s="188"/>
      <c r="S1193" s="188"/>
      <c r="T1193" s="188"/>
      <c r="U1193" s="188"/>
      <c r="V1193" s="188"/>
      <c r="W1193" s="188"/>
      <c r="X1193" s="188"/>
      <c r="Y1193" s="188"/>
      <c r="Z1193" s="188"/>
      <c r="AA1193" s="188"/>
      <c r="AB1193" s="188"/>
      <c r="AC1193" s="188"/>
      <c r="AD1193" s="188"/>
      <c r="AE1193" s="188"/>
      <c r="AF1193" s="188"/>
      <c r="AG1193" s="188"/>
      <c r="AH1193" s="188"/>
      <c r="AI1193" s="188"/>
      <c r="AJ1193" s="188"/>
      <c r="AK1193" s="188"/>
      <c r="AL1193" s="188"/>
      <c r="AM1193" s="188"/>
      <c r="AN1193" s="188"/>
      <c r="AO1193" s="188"/>
      <c r="AP1193" s="188"/>
      <c r="AQ1193" s="188"/>
      <c r="AR1193" s="188"/>
      <c r="AS1193" s="188"/>
      <c r="AT1193" s="188"/>
      <c r="AU1193" s="188"/>
      <c r="AV1193" s="188"/>
      <c r="AW1193" s="188"/>
      <c r="AX1193" s="188"/>
      <c r="AY1193" s="188"/>
      <c r="AZ1193" s="188"/>
      <c r="BA1193" s="188"/>
      <c r="BB1193" s="188"/>
      <c r="BC1193" s="188"/>
      <c r="BD1193" s="188"/>
      <c r="BE1193" s="188"/>
      <c r="BF1193" s="188"/>
      <c r="BG1193" s="188"/>
      <c r="BH1193" s="188"/>
      <c r="BI1193" s="188"/>
      <c r="BJ1193" s="188"/>
      <c r="BK1193" s="188"/>
      <c r="BL1193" s="188"/>
      <c r="BM1193" s="188"/>
      <c r="BN1193" s="188"/>
      <c r="BO1193" s="188"/>
      <c r="BP1193" s="188"/>
      <c r="BQ1193" s="188"/>
      <c r="BR1193" s="188"/>
      <c r="BS1193" s="188"/>
      <c r="BT1193" s="188"/>
      <c r="BU1193" s="188"/>
      <c r="BV1193" s="188"/>
    </row>
    <row r="1194" spans="1:74" s="189" customFormat="1" ht="38.25" x14ac:dyDescent="0.2">
      <c r="A1194" s="205" t="s">
        <v>2472</v>
      </c>
      <c r="B1194" s="206" t="s">
        <v>2473</v>
      </c>
      <c r="C1194" s="118"/>
      <c r="D1194" s="46"/>
      <c r="E1194" s="118"/>
      <c r="F1194" s="118"/>
      <c r="G1194" s="118"/>
      <c r="H1194" s="118"/>
      <c r="I1194" s="118"/>
      <c r="J1194" s="118"/>
      <c r="K1194" s="118"/>
      <c r="L1194" s="118"/>
      <c r="M1194" s="118"/>
      <c r="N1194" s="118"/>
      <c r="O1194" s="131">
        <f t="shared" si="415"/>
        <v>0</v>
      </c>
      <c r="P1194" s="188"/>
      <c r="Q1194" s="188"/>
      <c r="R1194" s="188"/>
      <c r="S1194" s="188"/>
      <c r="T1194" s="188"/>
      <c r="U1194" s="188"/>
      <c r="V1194" s="188"/>
      <c r="W1194" s="188"/>
      <c r="X1194" s="188"/>
      <c r="Y1194" s="188"/>
      <c r="Z1194" s="188"/>
      <c r="AA1194" s="188"/>
      <c r="AB1194" s="188"/>
      <c r="AC1194" s="188"/>
      <c r="AD1194" s="188"/>
      <c r="AE1194" s="188"/>
      <c r="AF1194" s="188"/>
      <c r="AG1194" s="188"/>
      <c r="AH1194" s="188"/>
      <c r="AI1194" s="188"/>
      <c r="AJ1194" s="188"/>
      <c r="AK1194" s="188"/>
      <c r="AL1194" s="188"/>
      <c r="AM1194" s="188"/>
      <c r="AN1194" s="188"/>
      <c r="AO1194" s="188"/>
      <c r="AP1194" s="188"/>
      <c r="AQ1194" s="188"/>
      <c r="AR1194" s="188"/>
      <c r="AS1194" s="188"/>
      <c r="AT1194" s="188"/>
      <c r="AU1194" s="188"/>
      <c r="AV1194" s="188"/>
      <c r="AW1194" s="188"/>
      <c r="AX1194" s="188"/>
      <c r="AY1194" s="188"/>
      <c r="AZ1194" s="188"/>
      <c r="BA1194" s="188"/>
      <c r="BB1194" s="188"/>
      <c r="BC1194" s="188"/>
      <c r="BD1194" s="188"/>
      <c r="BE1194" s="188"/>
      <c r="BF1194" s="188"/>
      <c r="BG1194" s="188"/>
      <c r="BH1194" s="188"/>
      <c r="BI1194" s="188"/>
      <c r="BJ1194" s="188"/>
      <c r="BK1194" s="188"/>
      <c r="BL1194" s="188"/>
      <c r="BM1194" s="188"/>
      <c r="BN1194" s="188"/>
      <c r="BO1194" s="188"/>
      <c r="BP1194" s="188"/>
      <c r="BQ1194" s="188"/>
      <c r="BR1194" s="188"/>
      <c r="BS1194" s="188"/>
      <c r="BT1194" s="188"/>
      <c r="BU1194" s="188"/>
      <c r="BV1194" s="188"/>
    </row>
    <row r="1195" spans="1:74" s="126" customFormat="1" ht="25.5" x14ac:dyDescent="0.2">
      <c r="A1195" s="207" t="s">
        <v>2337</v>
      </c>
      <c r="B1195" s="202" t="s">
        <v>2338</v>
      </c>
      <c r="C1195" s="117">
        <f>SUM(C1196:C1220)</f>
        <v>0</v>
      </c>
      <c r="D1195" s="117">
        <f t="shared" ref="D1195:N1195" si="428">SUM(D1196:D1220)</f>
        <v>0</v>
      </c>
      <c r="E1195" s="117">
        <f t="shared" si="428"/>
        <v>0</v>
      </c>
      <c r="F1195" s="117">
        <f t="shared" si="428"/>
        <v>0</v>
      </c>
      <c r="G1195" s="117">
        <f t="shared" si="428"/>
        <v>488915148.37</v>
      </c>
      <c r="H1195" s="117">
        <f t="shared" si="428"/>
        <v>0</v>
      </c>
      <c r="I1195" s="117">
        <f t="shared" si="428"/>
        <v>8196428.8200000003</v>
      </c>
      <c r="J1195" s="117">
        <f t="shared" si="428"/>
        <v>0</v>
      </c>
      <c r="K1195" s="117">
        <f t="shared" si="428"/>
        <v>0</v>
      </c>
      <c r="L1195" s="117">
        <f t="shared" si="428"/>
        <v>0</v>
      </c>
      <c r="M1195" s="117">
        <f t="shared" si="428"/>
        <v>0</v>
      </c>
      <c r="N1195" s="117">
        <f t="shared" si="428"/>
        <v>0</v>
      </c>
      <c r="O1195" s="131">
        <f t="shared" si="415"/>
        <v>497111577.19</v>
      </c>
      <c r="P1195" s="125"/>
      <c r="Q1195" s="125"/>
      <c r="R1195" s="125"/>
      <c r="S1195" s="125"/>
      <c r="T1195" s="125"/>
      <c r="U1195" s="125"/>
      <c r="V1195" s="125"/>
      <c r="W1195" s="125"/>
      <c r="X1195" s="125"/>
      <c r="Y1195" s="125"/>
      <c r="Z1195" s="125"/>
      <c r="AA1195" s="125"/>
      <c r="AB1195" s="125"/>
      <c r="AC1195" s="125"/>
      <c r="AD1195" s="125"/>
      <c r="AE1195" s="125"/>
      <c r="AF1195" s="125"/>
      <c r="AG1195" s="125"/>
      <c r="AH1195" s="125"/>
      <c r="AI1195" s="125"/>
      <c r="AJ1195" s="125"/>
      <c r="AK1195" s="125"/>
      <c r="AL1195" s="125"/>
      <c r="AM1195" s="125"/>
      <c r="AN1195" s="125"/>
      <c r="AO1195" s="125"/>
      <c r="AP1195" s="125"/>
      <c r="AQ1195" s="125"/>
      <c r="AR1195" s="125"/>
      <c r="AS1195" s="125"/>
      <c r="AT1195" s="125"/>
      <c r="AU1195" s="125"/>
      <c r="AV1195" s="125"/>
      <c r="AW1195" s="125"/>
      <c r="AX1195" s="125"/>
      <c r="AY1195" s="125"/>
      <c r="AZ1195" s="125"/>
      <c r="BA1195" s="125"/>
      <c r="BB1195" s="125"/>
      <c r="BC1195" s="125"/>
      <c r="BD1195" s="125"/>
      <c r="BE1195" s="125"/>
      <c r="BF1195" s="125"/>
      <c r="BG1195" s="125"/>
      <c r="BH1195" s="125"/>
      <c r="BI1195" s="125"/>
      <c r="BJ1195" s="125"/>
      <c r="BK1195" s="125"/>
      <c r="BL1195" s="125"/>
      <c r="BM1195" s="125"/>
      <c r="BN1195" s="125"/>
      <c r="BO1195" s="125"/>
      <c r="BP1195" s="125"/>
      <c r="BQ1195" s="125"/>
      <c r="BR1195" s="125"/>
      <c r="BS1195" s="125"/>
      <c r="BT1195" s="125"/>
      <c r="BU1195" s="125"/>
      <c r="BV1195" s="125"/>
    </row>
    <row r="1196" spans="1:74" s="189" customFormat="1" ht="25.5" x14ac:dyDescent="0.2">
      <c r="A1196" s="205" t="s">
        <v>2339</v>
      </c>
      <c r="B1196" s="206" t="s">
        <v>2340</v>
      </c>
      <c r="C1196" s="118"/>
      <c r="D1196" s="46"/>
      <c r="E1196" s="118"/>
      <c r="F1196" s="118"/>
      <c r="G1196" s="118">
        <v>488915148.37</v>
      </c>
      <c r="H1196" s="118"/>
      <c r="I1196" s="118"/>
      <c r="J1196" s="118"/>
      <c r="K1196" s="118"/>
      <c r="L1196" s="118"/>
      <c r="M1196" s="118"/>
      <c r="N1196" s="118"/>
      <c r="O1196" s="131">
        <f t="shared" si="415"/>
        <v>488915148.37</v>
      </c>
      <c r="P1196" s="188"/>
      <c r="Q1196" s="188"/>
      <c r="R1196" s="188"/>
      <c r="S1196" s="188"/>
      <c r="T1196" s="188"/>
      <c r="U1196" s="188"/>
      <c r="V1196" s="188"/>
      <c r="W1196" s="188"/>
      <c r="X1196" s="188"/>
      <c r="Y1196" s="188"/>
      <c r="Z1196" s="188"/>
      <c r="AA1196" s="188"/>
      <c r="AB1196" s="188"/>
      <c r="AC1196" s="188"/>
      <c r="AD1196" s="188"/>
      <c r="AE1196" s="188"/>
      <c r="AF1196" s="188"/>
      <c r="AG1196" s="188"/>
      <c r="AH1196" s="188"/>
      <c r="AI1196" s="188"/>
      <c r="AJ1196" s="188"/>
      <c r="AK1196" s="188"/>
      <c r="AL1196" s="188"/>
      <c r="AM1196" s="188"/>
      <c r="AN1196" s="188"/>
      <c r="AO1196" s="188"/>
      <c r="AP1196" s="188"/>
      <c r="AQ1196" s="188"/>
      <c r="AR1196" s="188"/>
      <c r="AS1196" s="188"/>
      <c r="AT1196" s="188"/>
      <c r="AU1196" s="188"/>
      <c r="AV1196" s="188"/>
      <c r="AW1196" s="188"/>
      <c r="AX1196" s="188"/>
      <c r="AY1196" s="188"/>
      <c r="AZ1196" s="188"/>
      <c r="BA1196" s="188"/>
      <c r="BB1196" s="188"/>
      <c r="BC1196" s="188"/>
      <c r="BD1196" s="188"/>
      <c r="BE1196" s="188"/>
      <c r="BF1196" s="188"/>
      <c r="BG1196" s="188"/>
      <c r="BH1196" s="188"/>
      <c r="BI1196" s="188"/>
      <c r="BJ1196" s="188"/>
      <c r="BK1196" s="188"/>
      <c r="BL1196" s="188"/>
      <c r="BM1196" s="188"/>
      <c r="BN1196" s="188"/>
      <c r="BO1196" s="188"/>
      <c r="BP1196" s="188"/>
      <c r="BQ1196" s="188"/>
      <c r="BR1196" s="188"/>
      <c r="BS1196" s="188"/>
      <c r="BT1196" s="188"/>
      <c r="BU1196" s="188"/>
      <c r="BV1196" s="188"/>
    </row>
    <row r="1197" spans="1:74" s="189" customFormat="1" ht="38.25" x14ac:dyDescent="0.2">
      <c r="A1197" s="205" t="s">
        <v>2474</v>
      </c>
      <c r="B1197" s="206" t="s">
        <v>2475</v>
      </c>
      <c r="C1197" s="118"/>
      <c r="D1197" s="46"/>
      <c r="E1197" s="118"/>
      <c r="F1197" s="118"/>
      <c r="G1197" s="118"/>
      <c r="H1197" s="118"/>
      <c r="I1197" s="118">
        <v>8196428.8200000003</v>
      </c>
      <c r="J1197" s="118"/>
      <c r="K1197" s="118"/>
      <c r="L1197" s="118"/>
      <c r="M1197" s="118"/>
      <c r="N1197" s="118"/>
      <c r="O1197" s="131">
        <f t="shared" si="415"/>
        <v>8196428.8200000003</v>
      </c>
      <c r="P1197" s="188"/>
      <c r="Q1197" s="188"/>
      <c r="R1197" s="188"/>
      <c r="S1197" s="188"/>
      <c r="T1197" s="188"/>
      <c r="U1197" s="188"/>
      <c r="V1197" s="188"/>
      <c r="W1197" s="188"/>
      <c r="X1197" s="188"/>
      <c r="Y1197" s="188"/>
      <c r="Z1197" s="188"/>
      <c r="AA1197" s="188"/>
      <c r="AB1197" s="188"/>
      <c r="AC1197" s="188"/>
      <c r="AD1197" s="188"/>
      <c r="AE1197" s="188"/>
      <c r="AF1197" s="188"/>
      <c r="AG1197" s="188"/>
      <c r="AH1197" s="188"/>
      <c r="AI1197" s="188"/>
      <c r="AJ1197" s="188"/>
      <c r="AK1197" s="188"/>
      <c r="AL1197" s="188"/>
      <c r="AM1197" s="188"/>
      <c r="AN1197" s="188"/>
      <c r="AO1197" s="188"/>
      <c r="AP1197" s="188"/>
      <c r="AQ1197" s="188"/>
      <c r="AR1197" s="188"/>
      <c r="AS1197" s="188"/>
      <c r="AT1197" s="188"/>
      <c r="AU1197" s="188"/>
      <c r="AV1197" s="188"/>
      <c r="AW1197" s="188"/>
      <c r="AX1197" s="188"/>
      <c r="AY1197" s="188"/>
      <c r="AZ1197" s="188"/>
      <c r="BA1197" s="188"/>
      <c r="BB1197" s="188"/>
      <c r="BC1197" s="188"/>
      <c r="BD1197" s="188"/>
      <c r="BE1197" s="188"/>
      <c r="BF1197" s="188"/>
      <c r="BG1197" s="188"/>
      <c r="BH1197" s="188"/>
      <c r="BI1197" s="188"/>
      <c r="BJ1197" s="188"/>
      <c r="BK1197" s="188"/>
      <c r="BL1197" s="188"/>
      <c r="BM1197" s="188"/>
      <c r="BN1197" s="188"/>
      <c r="BO1197" s="188"/>
      <c r="BP1197" s="188"/>
      <c r="BQ1197" s="188"/>
      <c r="BR1197" s="188"/>
      <c r="BS1197" s="188"/>
      <c r="BT1197" s="188"/>
      <c r="BU1197" s="188"/>
      <c r="BV1197" s="188"/>
    </row>
    <row r="1198" spans="1:74" s="189" customFormat="1" ht="25.5" x14ac:dyDescent="0.2">
      <c r="A1198" s="205" t="s">
        <v>3124</v>
      </c>
      <c r="B1198" s="206" t="s">
        <v>3125</v>
      </c>
      <c r="C1198" s="118"/>
      <c r="D1198" s="46"/>
      <c r="E1198" s="118"/>
      <c r="F1198" s="118"/>
      <c r="G1198" s="118"/>
      <c r="H1198" s="118"/>
      <c r="I1198" s="118"/>
      <c r="J1198" s="118"/>
      <c r="K1198" s="118"/>
      <c r="L1198" s="118"/>
      <c r="M1198" s="118"/>
      <c r="N1198" s="118"/>
      <c r="O1198" s="131">
        <f t="shared" si="415"/>
        <v>0</v>
      </c>
      <c r="P1198" s="188"/>
      <c r="Q1198" s="188"/>
      <c r="R1198" s="188"/>
      <c r="S1198" s="188"/>
      <c r="T1198" s="188"/>
      <c r="U1198" s="188"/>
      <c r="V1198" s="188"/>
      <c r="W1198" s="188"/>
      <c r="X1198" s="188"/>
      <c r="Y1198" s="188"/>
      <c r="Z1198" s="188"/>
      <c r="AA1198" s="188"/>
      <c r="AB1198" s="188"/>
      <c r="AC1198" s="188"/>
      <c r="AD1198" s="188"/>
      <c r="AE1198" s="188"/>
      <c r="AF1198" s="188"/>
      <c r="AG1198" s="188"/>
      <c r="AH1198" s="188"/>
      <c r="AI1198" s="188"/>
      <c r="AJ1198" s="188"/>
      <c r="AK1198" s="188"/>
      <c r="AL1198" s="188"/>
      <c r="AM1198" s="188"/>
      <c r="AN1198" s="188"/>
      <c r="AO1198" s="188"/>
      <c r="AP1198" s="188"/>
      <c r="AQ1198" s="188"/>
      <c r="AR1198" s="188"/>
      <c r="AS1198" s="188"/>
      <c r="AT1198" s="188"/>
      <c r="AU1198" s="188"/>
      <c r="AV1198" s="188"/>
      <c r="AW1198" s="188"/>
      <c r="AX1198" s="188"/>
      <c r="AY1198" s="188"/>
      <c r="AZ1198" s="188"/>
      <c r="BA1198" s="188"/>
      <c r="BB1198" s="188"/>
      <c r="BC1198" s="188"/>
      <c r="BD1198" s="188"/>
      <c r="BE1198" s="188"/>
      <c r="BF1198" s="188"/>
      <c r="BG1198" s="188"/>
      <c r="BH1198" s="188"/>
      <c r="BI1198" s="188"/>
      <c r="BJ1198" s="188"/>
      <c r="BK1198" s="188"/>
      <c r="BL1198" s="188"/>
      <c r="BM1198" s="188"/>
      <c r="BN1198" s="188"/>
      <c r="BO1198" s="188"/>
      <c r="BP1198" s="188"/>
      <c r="BQ1198" s="188"/>
      <c r="BR1198" s="188"/>
      <c r="BS1198" s="188"/>
      <c r="BT1198" s="188"/>
      <c r="BU1198" s="188"/>
      <c r="BV1198" s="188"/>
    </row>
    <row r="1199" spans="1:74" s="189" customFormat="1" ht="38.25" x14ac:dyDescent="0.2">
      <c r="A1199" s="205" t="s">
        <v>3126</v>
      </c>
      <c r="B1199" s="206" t="s">
        <v>3127</v>
      </c>
      <c r="C1199" s="118"/>
      <c r="D1199" s="46"/>
      <c r="E1199" s="118"/>
      <c r="F1199" s="118"/>
      <c r="G1199" s="118"/>
      <c r="H1199" s="118"/>
      <c r="I1199" s="118"/>
      <c r="J1199" s="118"/>
      <c r="K1199" s="118"/>
      <c r="L1199" s="118"/>
      <c r="M1199" s="118"/>
      <c r="N1199" s="118"/>
      <c r="O1199" s="131">
        <f t="shared" si="415"/>
        <v>0</v>
      </c>
      <c r="P1199" s="188"/>
      <c r="Q1199" s="188"/>
      <c r="R1199" s="188"/>
      <c r="S1199" s="188"/>
      <c r="T1199" s="188"/>
      <c r="U1199" s="188"/>
      <c r="V1199" s="188"/>
      <c r="W1199" s="188"/>
      <c r="X1199" s="188"/>
      <c r="Y1199" s="188"/>
      <c r="Z1199" s="188"/>
      <c r="AA1199" s="188"/>
      <c r="AB1199" s="188"/>
      <c r="AC1199" s="188"/>
      <c r="AD1199" s="188"/>
      <c r="AE1199" s="188"/>
      <c r="AF1199" s="188"/>
      <c r="AG1199" s="188"/>
      <c r="AH1199" s="188"/>
      <c r="AI1199" s="188"/>
      <c r="AJ1199" s="188"/>
      <c r="AK1199" s="188"/>
      <c r="AL1199" s="188"/>
      <c r="AM1199" s="188"/>
      <c r="AN1199" s="188"/>
      <c r="AO1199" s="188"/>
      <c r="AP1199" s="188"/>
      <c r="AQ1199" s="188"/>
      <c r="AR1199" s="188"/>
      <c r="AS1199" s="188"/>
      <c r="AT1199" s="188"/>
      <c r="AU1199" s="188"/>
      <c r="AV1199" s="188"/>
      <c r="AW1199" s="188"/>
      <c r="AX1199" s="188"/>
      <c r="AY1199" s="188"/>
      <c r="AZ1199" s="188"/>
      <c r="BA1199" s="188"/>
      <c r="BB1199" s="188"/>
      <c r="BC1199" s="188"/>
      <c r="BD1199" s="188"/>
      <c r="BE1199" s="188"/>
      <c r="BF1199" s="188"/>
      <c r="BG1199" s="188"/>
      <c r="BH1199" s="188"/>
      <c r="BI1199" s="188"/>
      <c r="BJ1199" s="188"/>
      <c r="BK1199" s="188"/>
      <c r="BL1199" s="188"/>
      <c r="BM1199" s="188"/>
      <c r="BN1199" s="188"/>
      <c r="BO1199" s="188"/>
      <c r="BP1199" s="188"/>
      <c r="BQ1199" s="188"/>
      <c r="BR1199" s="188"/>
      <c r="BS1199" s="188"/>
      <c r="BT1199" s="188"/>
      <c r="BU1199" s="188"/>
      <c r="BV1199" s="188"/>
    </row>
    <row r="1200" spans="1:74" s="189" customFormat="1" ht="25.5" x14ac:dyDescent="0.2">
      <c r="A1200" s="205" t="s">
        <v>3128</v>
      </c>
      <c r="B1200" s="206" t="s">
        <v>3129</v>
      </c>
      <c r="C1200" s="118"/>
      <c r="D1200" s="46"/>
      <c r="E1200" s="118"/>
      <c r="F1200" s="118"/>
      <c r="G1200" s="118"/>
      <c r="H1200" s="118"/>
      <c r="I1200" s="118"/>
      <c r="J1200" s="118"/>
      <c r="K1200" s="118"/>
      <c r="L1200" s="118"/>
      <c r="M1200" s="118"/>
      <c r="N1200" s="118"/>
      <c r="O1200" s="131">
        <f t="shared" si="415"/>
        <v>0</v>
      </c>
      <c r="P1200" s="188"/>
      <c r="Q1200" s="188"/>
      <c r="R1200" s="188"/>
      <c r="S1200" s="188"/>
      <c r="T1200" s="188"/>
      <c r="U1200" s="188"/>
      <c r="V1200" s="188"/>
      <c r="W1200" s="188"/>
      <c r="X1200" s="188"/>
      <c r="Y1200" s="188"/>
      <c r="Z1200" s="188"/>
      <c r="AA1200" s="188"/>
      <c r="AB1200" s="188"/>
      <c r="AC1200" s="188"/>
      <c r="AD1200" s="188"/>
      <c r="AE1200" s="188"/>
      <c r="AF1200" s="188"/>
      <c r="AG1200" s="188"/>
      <c r="AH1200" s="188"/>
      <c r="AI1200" s="188"/>
      <c r="AJ1200" s="188"/>
      <c r="AK1200" s="188"/>
      <c r="AL1200" s="188"/>
      <c r="AM1200" s="188"/>
      <c r="AN1200" s="188"/>
      <c r="AO1200" s="188"/>
      <c r="AP1200" s="188"/>
      <c r="AQ1200" s="188"/>
      <c r="AR1200" s="188"/>
      <c r="AS1200" s="188"/>
      <c r="AT1200" s="188"/>
      <c r="AU1200" s="188"/>
      <c r="AV1200" s="188"/>
      <c r="AW1200" s="188"/>
      <c r="AX1200" s="188"/>
      <c r="AY1200" s="188"/>
      <c r="AZ1200" s="188"/>
      <c r="BA1200" s="188"/>
      <c r="BB1200" s="188"/>
      <c r="BC1200" s="188"/>
      <c r="BD1200" s="188"/>
      <c r="BE1200" s="188"/>
      <c r="BF1200" s="188"/>
      <c r="BG1200" s="188"/>
      <c r="BH1200" s="188"/>
      <c r="BI1200" s="188"/>
      <c r="BJ1200" s="188"/>
      <c r="BK1200" s="188"/>
      <c r="BL1200" s="188"/>
      <c r="BM1200" s="188"/>
      <c r="BN1200" s="188"/>
      <c r="BO1200" s="188"/>
      <c r="BP1200" s="188"/>
      <c r="BQ1200" s="188"/>
      <c r="BR1200" s="188"/>
      <c r="BS1200" s="188"/>
      <c r="BT1200" s="188"/>
      <c r="BU1200" s="188"/>
      <c r="BV1200" s="188"/>
    </row>
    <row r="1201" spans="1:74" s="189" customFormat="1" ht="38.25" x14ac:dyDescent="0.2">
      <c r="A1201" s="205" t="s">
        <v>3130</v>
      </c>
      <c r="B1201" s="206" t="s">
        <v>3131</v>
      </c>
      <c r="C1201" s="118"/>
      <c r="D1201" s="46"/>
      <c r="E1201" s="118"/>
      <c r="F1201" s="118"/>
      <c r="G1201" s="118"/>
      <c r="H1201" s="118"/>
      <c r="I1201" s="118"/>
      <c r="J1201" s="118"/>
      <c r="K1201" s="118"/>
      <c r="L1201" s="118"/>
      <c r="M1201" s="118"/>
      <c r="N1201" s="118"/>
      <c r="O1201" s="131">
        <f t="shared" si="415"/>
        <v>0</v>
      </c>
      <c r="P1201" s="188"/>
      <c r="Q1201" s="188"/>
      <c r="R1201" s="188"/>
      <c r="S1201" s="188"/>
      <c r="T1201" s="188"/>
      <c r="U1201" s="188"/>
      <c r="V1201" s="188"/>
      <c r="W1201" s="188"/>
      <c r="X1201" s="188"/>
      <c r="Y1201" s="188"/>
      <c r="Z1201" s="188"/>
      <c r="AA1201" s="188"/>
      <c r="AB1201" s="188"/>
      <c r="AC1201" s="188"/>
      <c r="AD1201" s="188"/>
      <c r="AE1201" s="188"/>
      <c r="AF1201" s="188"/>
      <c r="AG1201" s="188"/>
      <c r="AH1201" s="188"/>
      <c r="AI1201" s="188"/>
      <c r="AJ1201" s="188"/>
      <c r="AK1201" s="188"/>
      <c r="AL1201" s="188"/>
      <c r="AM1201" s="188"/>
      <c r="AN1201" s="188"/>
      <c r="AO1201" s="188"/>
      <c r="AP1201" s="188"/>
      <c r="AQ1201" s="188"/>
      <c r="AR1201" s="188"/>
      <c r="AS1201" s="188"/>
      <c r="AT1201" s="188"/>
      <c r="AU1201" s="188"/>
      <c r="AV1201" s="188"/>
      <c r="AW1201" s="188"/>
      <c r="AX1201" s="188"/>
      <c r="AY1201" s="188"/>
      <c r="AZ1201" s="188"/>
      <c r="BA1201" s="188"/>
      <c r="BB1201" s="188"/>
      <c r="BC1201" s="188"/>
      <c r="BD1201" s="188"/>
      <c r="BE1201" s="188"/>
      <c r="BF1201" s="188"/>
      <c r="BG1201" s="188"/>
      <c r="BH1201" s="188"/>
      <c r="BI1201" s="188"/>
      <c r="BJ1201" s="188"/>
      <c r="BK1201" s="188"/>
      <c r="BL1201" s="188"/>
      <c r="BM1201" s="188"/>
      <c r="BN1201" s="188"/>
      <c r="BO1201" s="188"/>
      <c r="BP1201" s="188"/>
      <c r="BQ1201" s="188"/>
      <c r="BR1201" s="188"/>
      <c r="BS1201" s="188"/>
      <c r="BT1201" s="188"/>
      <c r="BU1201" s="188"/>
      <c r="BV1201" s="188"/>
    </row>
    <row r="1202" spans="1:74" s="189" customFormat="1" ht="38.25" x14ac:dyDescent="0.2">
      <c r="A1202" s="205" t="s">
        <v>3132</v>
      </c>
      <c r="B1202" s="206" t="s">
        <v>3133</v>
      </c>
      <c r="C1202" s="118"/>
      <c r="D1202" s="46"/>
      <c r="E1202" s="118"/>
      <c r="F1202" s="118"/>
      <c r="G1202" s="118"/>
      <c r="H1202" s="118"/>
      <c r="I1202" s="118"/>
      <c r="J1202" s="118"/>
      <c r="K1202" s="118"/>
      <c r="L1202" s="118"/>
      <c r="M1202" s="118"/>
      <c r="N1202" s="118"/>
      <c r="O1202" s="131">
        <f t="shared" si="415"/>
        <v>0</v>
      </c>
      <c r="P1202" s="188"/>
      <c r="Q1202" s="188"/>
      <c r="R1202" s="188"/>
      <c r="S1202" s="188"/>
      <c r="T1202" s="188"/>
      <c r="U1202" s="188"/>
      <c r="V1202" s="188"/>
      <c r="W1202" s="188"/>
      <c r="X1202" s="188"/>
      <c r="Y1202" s="188"/>
      <c r="Z1202" s="188"/>
      <c r="AA1202" s="188"/>
      <c r="AB1202" s="188"/>
      <c r="AC1202" s="188"/>
      <c r="AD1202" s="188"/>
      <c r="AE1202" s="188"/>
      <c r="AF1202" s="188"/>
      <c r="AG1202" s="188"/>
      <c r="AH1202" s="188"/>
      <c r="AI1202" s="188"/>
      <c r="AJ1202" s="188"/>
      <c r="AK1202" s="188"/>
      <c r="AL1202" s="188"/>
      <c r="AM1202" s="188"/>
      <c r="AN1202" s="188"/>
      <c r="AO1202" s="188"/>
      <c r="AP1202" s="188"/>
      <c r="AQ1202" s="188"/>
      <c r="AR1202" s="188"/>
      <c r="AS1202" s="188"/>
      <c r="AT1202" s="188"/>
      <c r="AU1202" s="188"/>
      <c r="AV1202" s="188"/>
      <c r="AW1202" s="188"/>
      <c r="AX1202" s="188"/>
      <c r="AY1202" s="188"/>
      <c r="AZ1202" s="188"/>
      <c r="BA1202" s="188"/>
      <c r="BB1202" s="188"/>
      <c r="BC1202" s="188"/>
      <c r="BD1202" s="188"/>
      <c r="BE1202" s="188"/>
      <c r="BF1202" s="188"/>
      <c r="BG1202" s="188"/>
      <c r="BH1202" s="188"/>
      <c r="BI1202" s="188"/>
      <c r="BJ1202" s="188"/>
      <c r="BK1202" s="188"/>
      <c r="BL1202" s="188"/>
      <c r="BM1202" s="188"/>
      <c r="BN1202" s="188"/>
      <c r="BO1202" s="188"/>
      <c r="BP1202" s="188"/>
      <c r="BQ1202" s="188"/>
      <c r="BR1202" s="188"/>
      <c r="BS1202" s="188"/>
      <c r="BT1202" s="188"/>
      <c r="BU1202" s="188"/>
      <c r="BV1202" s="188"/>
    </row>
    <row r="1203" spans="1:74" s="189" customFormat="1" ht="25.5" x14ac:dyDescent="0.2">
      <c r="A1203" s="205" t="s">
        <v>3134</v>
      </c>
      <c r="B1203" s="206" t="s">
        <v>3135</v>
      </c>
      <c r="C1203" s="118"/>
      <c r="D1203" s="46"/>
      <c r="E1203" s="118"/>
      <c r="F1203" s="118"/>
      <c r="G1203" s="118"/>
      <c r="H1203" s="118"/>
      <c r="I1203" s="118"/>
      <c r="J1203" s="118"/>
      <c r="K1203" s="118"/>
      <c r="L1203" s="118"/>
      <c r="M1203" s="118"/>
      <c r="N1203" s="118"/>
      <c r="O1203" s="131">
        <f t="shared" si="415"/>
        <v>0</v>
      </c>
      <c r="P1203" s="188"/>
      <c r="Q1203" s="188"/>
      <c r="R1203" s="188"/>
      <c r="S1203" s="188"/>
      <c r="T1203" s="188"/>
      <c r="U1203" s="188"/>
      <c r="V1203" s="188"/>
      <c r="W1203" s="188"/>
      <c r="X1203" s="188"/>
      <c r="Y1203" s="188"/>
      <c r="Z1203" s="188"/>
      <c r="AA1203" s="188"/>
      <c r="AB1203" s="188"/>
      <c r="AC1203" s="188"/>
      <c r="AD1203" s="188"/>
      <c r="AE1203" s="188"/>
      <c r="AF1203" s="188"/>
      <c r="AG1203" s="188"/>
      <c r="AH1203" s="188"/>
      <c r="AI1203" s="188"/>
      <c r="AJ1203" s="188"/>
      <c r="AK1203" s="188"/>
      <c r="AL1203" s="188"/>
      <c r="AM1203" s="188"/>
      <c r="AN1203" s="188"/>
      <c r="AO1203" s="188"/>
      <c r="AP1203" s="188"/>
      <c r="AQ1203" s="188"/>
      <c r="AR1203" s="188"/>
      <c r="AS1203" s="188"/>
      <c r="AT1203" s="188"/>
      <c r="AU1203" s="188"/>
      <c r="AV1203" s="188"/>
      <c r="AW1203" s="188"/>
      <c r="AX1203" s="188"/>
      <c r="AY1203" s="188"/>
      <c r="AZ1203" s="188"/>
      <c r="BA1203" s="188"/>
      <c r="BB1203" s="188"/>
      <c r="BC1203" s="188"/>
      <c r="BD1203" s="188"/>
      <c r="BE1203" s="188"/>
      <c r="BF1203" s="188"/>
      <c r="BG1203" s="188"/>
      <c r="BH1203" s="188"/>
      <c r="BI1203" s="188"/>
      <c r="BJ1203" s="188"/>
      <c r="BK1203" s="188"/>
      <c r="BL1203" s="188"/>
      <c r="BM1203" s="188"/>
      <c r="BN1203" s="188"/>
      <c r="BO1203" s="188"/>
      <c r="BP1203" s="188"/>
      <c r="BQ1203" s="188"/>
      <c r="BR1203" s="188"/>
      <c r="BS1203" s="188"/>
      <c r="BT1203" s="188"/>
      <c r="BU1203" s="188"/>
      <c r="BV1203" s="188"/>
    </row>
    <row r="1204" spans="1:74" s="189" customFormat="1" ht="25.5" x14ac:dyDescent="0.2">
      <c r="A1204" s="205" t="s">
        <v>3136</v>
      </c>
      <c r="B1204" s="206" t="s">
        <v>3137</v>
      </c>
      <c r="C1204" s="118"/>
      <c r="D1204" s="46"/>
      <c r="E1204" s="118"/>
      <c r="F1204" s="118"/>
      <c r="G1204" s="118"/>
      <c r="H1204" s="118"/>
      <c r="I1204" s="118"/>
      <c r="J1204" s="118"/>
      <c r="K1204" s="118"/>
      <c r="L1204" s="118"/>
      <c r="M1204" s="118"/>
      <c r="N1204" s="118"/>
      <c r="O1204" s="131">
        <f t="shared" si="415"/>
        <v>0</v>
      </c>
      <c r="P1204" s="188"/>
      <c r="Q1204" s="188"/>
      <c r="R1204" s="188"/>
      <c r="S1204" s="188"/>
      <c r="T1204" s="188"/>
      <c r="U1204" s="188"/>
      <c r="V1204" s="188"/>
      <c r="W1204" s="188"/>
      <c r="X1204" s="188"/>
      <c r="Y1204" s="188"/>
      <c r="Z1204" s="188"/>
      <c r="AA1204" s="188"/>
      <c r="AB1204" s="188"/>
      <c r="AC1204" s="188"/>
      <c r="AD1204" s="188"/>
      <c r="AE1204" s="188"/>
      <c r="AF1204" s="188"/>
      <c r="AG1204" s="188"/>
      <c r="AH1204" s="188"/>
      <c r="AI1204" s="188"/>
      <c r="AJ1204" s="188"/>
      <c r="AK1204" s="188"/>
      <c r="AL1204" s="188"/>
      <c r="AM1204" s="188"/>
      <c r="AN1204" s="188"/>
      <c r="AO1204" s="188"/>
      <c r="AP1204" s="188"/>
      <c r="AQ1204" s="188"/>
      <c r="AR1204" s="188"/>
      <c r="AS1204" s="188"/>
      <c r="AT1204" s="188"/>
      <c r="AU1204" s="188"/>
      <c r="AV1204" s="188"/>
      <c r="AW1204" s="188"/>
      <c r="AX1204" s="188"/>
      <c r="AY1204" s="188"/>
      <c r="AZ1204" s="188"/>
      <c r="BA1204" s="188"/>
      <c r="BB1204" s="188"/>
      <c r="BC1204" s="188"/>
      <c r="BD1204" s="188"/>
      <c r="BE1204" s="188"/>
      <c r="BF1204" s="188"/>
      <c r="BG1204" s="188"/>
      <c r="BH1204" s="188"/>
      <c r="BI1204" s="188"/>
      <c r="BJ1204" s="188"/>
      <c r="BK1204" s="188"/>
      <c r="BL1204" s="188"/>
      <c r="BM1204" s="188"/>
      <c r="BN1204" s="188"/>
      <c r="BO1204" s="188"/>
      <c r="BP1204" s="188"/>
      <c r="BQ1204" s="188"/>
      <c r="BR1204" s="188"/>
      <c r="BS1204" s="188"/>
      <c r="BT1204" s="188"/>
      <c r="BU1204" s="188"/>
      <c r="BV1204" s="188"/>
    </row>
    <row r="1205" spans="1:74" s="189" customFormat="1" ht="25.5" x14ac:dyDescent="0.2">
      <c r="A1205" s="205" t="s">
        <v>3138</v>
      </c>
      <c r="B1205" s="206" t="s">
        <v>3139</v>
      </c>
      <c r="C1205" s="118"/>
      <c r="D1205" s="46"/>
      <c r="E1205" s="118"/>
      <c r="F1205" s="118"/>
      <c r="G1205" s="118"/>
      <c r="H1205" s="118"/>
      <c r="I1205" s="118"/>
      <c r="J1205" s="118"/>
      <c r="K1205" s="118"/>
      <c r="L1205" s="118"/>
      <c r="M1205" s="118"/>
      <c r="N1205" s="118"/>
      <c r="O1205" s="131">
        <f t="shared" si="415"/>
        <v>0</v>
      </c>
      <c r="P1205" s="188"/>
      <c r="Q1205" s="188"/>
      <c r="R1205" s="188"/>
      <c r="S1205" s="188"/>
      <c r="T1205" s="188"/>
      <c r="U1205" s="188"/>
      <c r="V1205" s="188"/>
      <c r="W1205" s="188"/>
      <c r="X1205" s="188"/>
      <c r="Y1205" s="188"/>
      <c r="Z1205" s="188"/>
      <c r="AA1205" s="188"/>
      <c r="AB1205" s="188"/>
      <c r="AC1205" s="188"/>
      <c r="AD1205" s="188"/>
      <c r="AE1205" s="188"/>
      <c r="AF1205" s="188"/>
      <c r="AG1205" s="188"/>
      <c r="AH1205" s="188"/>
      <c r="AI1205" s="188"/>
      <c r="AJ1205" s="188"/>
      <c r="AK1205" s="188"/>
      <c r="AL1205" s="188"/>
      <c r="AM1205" s="188"/>
      <c r="AN1205" s="188"/>
      <c r="AO1205" s="188"/>
      <c r="AP1205" s="188"/>
      <c r="AQ1205" s="188"/>
      <c r="AR1205" s="188"/>
      <c r="AS1205" s="188"/>
      <c r="AT1205" s="188"/>
      <c r="AU1205" s="188"/>
      <c r="AV1205" s="188"/>
      <c r="AW1205" s="188"/>
      <c r="AX1205" s="188"/>
      <c r="AY1205" s="188"/>
      <c r="AZ1205" s="188"/>
      <c r="BA1205" s="188"/>
      <c r="BB1205" s="188"/>
      <c r="BC1205" s="188"/>
      <c r="BD1205" s="188"/>
      <c r="BE1205" s="188"/>
      <c r="BF1205" s="188"/>
      <c r="BG1205" s="188"/>
      <c r="BH1205" s="188"/>
      <c r="BI1205" s="188"/>
      <c r="BJ1205" s="188"/>
      <c r="BK1205" s="188"/>
      <c r="BL1205" s="188"/>
      <c r="BM1205" s="188"/>
      <c r="BN1205" s="188"/>
      <c r="BO1205" s="188"/>
      <c r="BP1205" s="188"/>
      <c r="BQ1205" s="188"/>
      <c r="BR1205" s="188"/>
      <c r="BS1205" s="188"/>
      <c r="BT1205" s="188"/>
      <c r="BU1205" s="188"/>
      <c r="BV1205" s="188"/>
    </row>
    <row r="1206" spans="1:74" s="189" customFormat="1" ht="25.5" x14ac:dyDescent="0.2">
      <c r="A1206" s="205" t="s">
        <v>3140</v>
      </c>
      <c r="B1206" s="206" t="s">
        <v>3141</v>
      </c>
      <c r="C1206" s="118"/>
      <c r="D1206" s="46"/>
      <c r="E1206" s="118"/>
      <c r="F1206" s="118"/>
      <c r="G1206" s="118"/>
      <c r="H1206" s="118"/>
      <c r="I1206" s="118"/>
      <c r="J1206" s="118"/>
      <c r="K1206" s="118"/>
      <c r="L1206" s="118"/>
      <c r="M1206" s="118"/>
      <c r="N1206" s="118"/>
      <c r="O1206" s="131">
        <f t="shared" si="415"/>
        <v>0</v>
      </c>
      <c r="P1206" s="188"/>
      <c r="Q1206" s="188"/>
      <c r="R1206" s="188"/>
      <c r="S1206" s="188"/>
      <c r="T1206" s="188"/>
      <c r="U1206" s="188"/>
      <c r="V1206" s="188"/>
      <c r="W1206" s="188"/>
      <c r="X1206" s="188"/>
      <c r="Y1206" s="188"/>
      <c r="Z1206" s="188"/>
      <c r="AA1206" s="188"/>
      <c r="AB1206" s="188"/>
      <c r="AC1206" s="188"/>
      <c r="AD1206" s="188"/>
      <c r="AE1206" s="188"/>
      <c r="AF1206" s="188"/>
      <c r="AG1206" s="188"/>
      <c r="AH1206" s="188"/>
      <c r="AI1206" s="188"/>
      <c r="AJ1206" s="188"/>
      <c r="AK1206" s="188"/>
      <c r="AL1206" s="188"/>
      <c r="AM1206" s="188"/>
      <c r="AN1206" s="188"/>
      <c r="AO1206" s="188"/>
      <c r="AP1206" s="188"/>
      <c r="AQ1206" s="188"/>
      <c r="AR1206" s="188"/>
      <c r="AS1206" s="188"/>
      <c r="AT1206" s="188"/>
      <c r="AU1206" s="188"/>
      <c r="AV1206" s="188"/>
      <c r="AW1206" s="188"/>
      <c r="AX1206" s="188"/>
      <c r="AY1206" s="188"/>
      <c r="AZ1206" s="188"/>
      <c r="BA1206" s="188"/>
      <c r="BB1206" s="188"/>
      <c r="BC1206" s="188"/>
      <c r="BD1206" s="188"/>
      <c r="BE1206" s="188"/>
      <c r="BF1206" s="188"/>
      <c r="BG1206" s="188"/>
      <c r="BH1206" s="188"/>
      <c r="BI1206" s="188"/>
      <c r="BJ1206" s="188"/>
      <c r="BK1206" s="188"/>
      <c r="BL1206" s="188"/>
      <c r="BM1206" s="188"/>
      <c r="BN1206" s="188"/>
      <c r="BO1206" s="188"/>
      <c r="BP1206" s="188"/>
      <c r="BQ1206" s="188"/>
      <c r="BR1206" s="188"/>
      <c r="BS1206" s="188"/>
      <c r="BT1206" s="188"/>
      <c r="BU1206" s="188"/>
      <c r="BV1206" s="188"/>
    </row>
    <row r="1207" spans="1:74" s="189" customFormat="1" ht="25.5" x14ac:dyDescent="0.2">
      <c r="A1207" s="205" t="s">
        <v>3142</v>
      </c>
      <c r="B1207" s="206" t="s">
        <v>3143</v>
      </c>
      <c r="C1207" s="118"/>
      <c r="D1207" s="46"/>
      <c r="E1207" s="118"/>
      <c r="F1207" s="118"/>
      <c r="G1207" s="118"/>
      <c r="H1207" s="118"/>
      <c r="I1207" s="118"/>
      <c r="J1207" s="118"/>
      <c r="K1207" s="118"/>
      <c r="L1207" s="118"/>
      <c r="M1207" s="118"/>
      <c r="N1207" s="118"/>
      <c r="O1207" s="131">
        <f t="shared" si="415"/>
        <v>0</v>
      </c>
      <c r="P1207" s="188"/>
      <c r="Q1207" s="188"/>
      <c r="R1207" s="188"/>
      <c r="S1207" s="188"/>
      <c r="T1207" s="188"/>
      <c r="U1207" s="188"/>
      <c r="V1207" s="188"/>
      <c r="W1207" s="188"/>
      <c r="X1207" s="188"/>
      <c r="Y1207" s="188"/>
      <c r="Z1207" s="188"/>
      <c r="AA1207" s="188"/>
      <c r="AB1207" s="188"/>
      <c r="AC1207" s="188"/>
      <c r="AD1207" s="188"/>
      <c r="AE1207" s="188"/>
      <c r="AF1207" s="188"/>
      <c r="AG1207" s="188"/>
      <c r="AH1207" s="188"/>
      <c r="AI1207" s="188"/>
      <c r="AJ1207" s="188"/>
      <c r="AK1207" s="188"/>
      <c r="AL1207" s="188"/>
      <c r="AM1207" s="188"/>
      <c r="AN1207" s="188"/>
      <c r="AO1207" s="188"/>
      <c r="AP1207" s="188"/>
      <c r="AQ1207" s="188"/>
      <c r="AR1207" s="188"/>
      <c r="AS1207" s="188"/>
      <c r="AT1207" s="188"/>
      <c r="AU1207" s="188"/>
      <c r="AV1207" s="188"/>
      <c r="AW1207" s="188"/>
      <c r="AX1207" s="188"/>
      <c r="AY1207" s="188"/>
      <c r="AZ1207" s="188"/>
      <c r="BA1207" s="188"/>
      <c r="BB1207" s="188"/>
      <c r="BC1207" s="188"/>
      <c r="BD1207" s="188"/>
      <c r="BE1207" s="188"/>
      <c r="BF1207" s="188"/>
      <c r="BG1207" s="188"/>
      <c r="BH1207" s="188"/>
      <c r="BI1207" s="188"/>
      <c r="BJ1207" s="188"/>
      <c r="BK1207" s="188"/>
      <c r="BL1207" s="188"/>
      <c r="BM1207" s="188"/>
      <c r="BN1207" s="188"/>
      <c r="BO1207" s="188"/>
      <c r="BP1207" s="188"/>
      <c r="BQ1207" s="188"/>
      <c r="BR1207" s="188"/>
      <c r="BS1207" s="188"/>
      <c r="BT1207" s="188"/>
      <c r="BU1207" s="188"/>
      <c r="BV1207" s="188"/>
    </row>
    <row r="1208" spans="1:74" s="189" customFormat="1" ht="25.5" x14ac:dyDescent="0.2">
      <c r="A1208" s="205" t="s">
        <v>3144</v>
      </c>
      <c r="B1208" s="206" t="s">
        <v>3145</v>
      </c>
      <c r="C1208" s="118"/>
      <c r="D1208" s="46"/>
      <c r="E1208" s="118"/>
      <c r="F1208" s="118"/>
      <c r="G1208" s="118"/>
      <c r="H1208" s="118"/>
      <c r="I1208" s="118"/>
      <c r="J1208" s="118"/>
      <c r="K1208" s="118"/>
      <c r="L1208" s="118"/>
      <c r="M1208" s="118"/>
      <c r="N1208" s="118"/>
      <c r="O1208" s="131">
        <f t="shared" si="415"/>
        <v>0</v>
      </c>
      <c r="P1208" s="188"/>
      <c r="Q1208" s="188"/>
      <c r="R1208" s="188"/>
      <c r="S1208" s="188"/>
      <c r="T1208" s="188"/>
      <c r="U1208" s="188"/>
      <c r="V1208" s="188"/>
      <c r="W1208" s="188"/>
      <c r="X1208" s="188"/>
      <c r="Y1208" s="188"/>
      <c r="Z1208" s="188"/>
      <c r="AA1208" s="188"/>
      <c r="AB1208" s="188"/>
      <c r="AC1208" s="188"/>
      <c r="AD1208" s="188"/>
      <c r="AE1208" s="188"/>
      <c r="AF1208" s="188"/>
      <c r="AG1208" s="188"/>
      <c r="AH1208" s="188"/>
      <c r="AI1208" s="188"/>
      <c r="AJ1208" s="188"/>
      <c r="AK1208" s="188"/>
      <c r="AL1208" s="188"/>
      <c r="AM1208" s="188"/>
      <c r="AN1208" s="188"/>
      <c r="AO1208" s="188"/>
      <c r="AP1208" s="188"/>
      <c r="AQ1208" s="188"/>
      <c r="AR1208" s="188"/>
      <c r="AS1208" s="188"/>
      <c r="AT1208" s="188"/>
      <c r="AU1208" s="188"/>
      <c r="AV1208" s="188"/>
      <c r="AW1208" s="188"/>
      <c r="AX1208" s="188"/>
      <c r="AY1208" s="188"/>
      <c r="AZ1208" s="188"/>
      <c r="BA1208" s="188"/>
      <c r="BB1208" s="188"/>
      <c r="BC1208" s="188"/>
      <c r="BD1208" s="188"/>
      <c r="BE1208" s="188"/>
      <c r="BF1208" s="188"/>
      <c r="BG1208" s="188"/>
      <c r="BH1208" s="188"/>
      <c r="BI1208" s="188"/>
      <c r="BJ1208" s="188"/>
      <c r="BK1208" s="188"/>
      <c r="BL1208" s="188"/>
      <c r="BM1208" s="188"/>
      <c r="BN1208" s="188"/>
      <c r="BO1208" s="188"/>
      <c r="BP1208" s="188"/>
      <c r="BQ1208" s="188"/>
      <c r="BR1208" s="188"/>
      <c r="BS1208" s="188"/>
      <c r="BT1208" s="188"/>
      <c r="BU1208" s="188"/>
      <c r="BV1208" s="188"/>
    </row>
    <row r="1209" spans="1:74" s="189" customFormat="1" ht="25.5" x14ac:dyDescent="0.2">
      <c r="A1209" s="205" t="s">
        <v>3146</v>
      </c>
      <c r="B1209" s="206" t="s">
        <v>3147</v>
      </c>
      <c r="C1209" s="118"/>
      <c r="D1209" s="46"/>
      <c r="E1209" s="118"/>
      <c r="F1209" s="118"/>
      <c r="G1209" s="118"/>
      <c r="H1209" s="118"/>
      <c r="I1209" s="118"/>
      <c r="J1209" s="118"/>
      <c r="K1209" s="118"/>
      <c r="L1209" s="118"/>
      <c r="M1209" s="118"/>
      <c r="N1209" s="118"/>
      <c r="O1209" s="131">
        <f t="shared" si="415"/>
        <v>0</v>
      </c>
      <c r="P1209" s="188"/>
      <c r="Q1209" s="188"/>
      <c r="R1209" s="188"/>
      <c r="S1209" s="188"/>
      <c r="T1209" s="188"/>
      <c r="U1209" s="188"/>
      <c r="V1209" s="188"/>
      <c r="W1209" s="188"/>
      <c r="X1209" s="188"/>
      <c r="Y1209" s="188"/>
      <c r="Z1209" s="188"/>
      <c r="AA1209" s="188"/>
      <c r="AB1209" s="188"/>
      <c r="AC1209" s="188"/>
      <c r="AD1209" s="188"/>
      <c r="AE1209" s="188"/>
      <c r="AF1209" s="188"/>
      <c r="AG1209" s="188"/>
      <c r="AH1209" s="188"/>
      <c r="AI1209" s="188"/>
      <c r="AJ1209" s="188"/>
      <c r="AK1209" s="188"/>
      <c r="AL1209" s="188"/>
      <c r="AM1209" s="188"/>
      <c r="AN1209" s="188"/>
      <c r="AO1209" s="188"/>
      <c r="AP1209" s="188"/>
      <c r="AQ1209" s="188"/>
      <c r="AR1209" s="188"/>
      <c r="AS1209" s="188"/>
      <c r="AT1209" s="188"/>
      <c r="AU1209" s="188"/>
      <c r="AV1209" s="188"/>
      <c r="AW1209" s="188"/>
      <c r="AX1209" s="188"/>
      <c r="AY1209" s="188"/>
      <c r="AZ1209" s="188"/>
      <c r="BA1209" s="188"/>
      <c r="BB1209" s="188"/>
      <c r="BC1209" s="188"/>
      <c r="BD1209" s="188"/>
      <c r="BE1209" s="188"/>
      <c r="BF1209" s="188"/>
      <c r="BG1209" s="188"/>
      <c r="BH1209" s="188"/>
      <c r="BI1209" s="188"/>
      <c r="BJ1209" s="188"/>
      <c r="BK1209" s="188"/>
      <c r="BL1209" s="188"/>
      <c r="BM1209" s="188"/>
      <c r="BN1209" s="188"/>
      <c r="BO1209" s="188"/>
      <c r="BP1209" s="188"/>
      <c r="BQ1209" s="188"/>
      <c r="BR1209" s="188"/>
      <c r="BS1209" s="188"/>
      <c r="BT1209" s="188"/>
      <c r="BU1209" s="188"/>
      <c r="BV1209" s="188"/>
    </row>
    <row r="1210" spans="1:74" s="189" customFormat="1" ht="25.5" x14ac:dyDescent="0.2">
      <c r="A1210" s="205" t="s">
        <v>3148</v>
      </c>
      <c r="B1210" s="206" t="s">
        <v>3149</v>
      </c>
      <c r="C1210" s="118"/>
      <c r="D1210" s="46"/>
      <c r="E1210" s="118"/>
      <c r="F1210" s="118"/>
      <c r="G1210" s="118"/>
      <c r="H1210" s="118"/>
      <c r="I1210" s="118"/>
      <c r="J1210" s="118"/>
      <c r="K1210" s="118"/>
      <c r="L1210" s="118"/>
      <c r="M1210" s="118"/>
      <c r="N1210" s="118"/>
      <c r="O1210" s="131">
        <f t="shared" si="415"/>
        <v>0</v>
      </c>
      <c r="P1210" s="188"/>
      <c r="Q1210" s="188"/>
      <c r="R1210" s="188"/>
      <c r="S1210" s="188"/>
      <c r="T1210" s="188"/>
      <c r="U1210" s="188"/>
      <c r="V1210" s="188"/>
      <c r="W1210" s="188"/>
      <c r="X1210" s="188"/>
      <c r="Y1210" s="188"/>
      <c r="Z1210" s="188"/>
      <c r="AA1210" s="188"/>
      <c r="AB1210" s="188"/>
      <c r="AC1210" s="188"/>
      <c r="AD1210" s="188"/>
      <c r="AE1210" s="188"/>
      <c r="AF1210" s="188"/>
      <c r="AG1210" s="188"/>
      <c r="AH1210" s="188"/>
      <c r="AI1210" s="188"/>
      <c r="AJ1210" s="188"/>
      <c r="AK1210" s="188"/>
      <c r="AL1210" s="188"/>
      <c r="AM1210" s="188"/>
      <c r="AN1210" s="188"/>
      <c r="AO1210" s="188"/>
      <c r="AP1210" s="188"/>
      <c r="AQ1210" s="188"/>
      <c r="AR1210" s="188"/>
      <c r="AS1210" s="188"/>
      <c r="AT1210" s="188"/>
      <c r="AU1210" s="188"/>
      <c r="AV1210" s="188"/>
      <c r="AW1210" s="188"/>
      <c r="AX1210" s="188"/>
      <c r="AY1210" s="188"/>
      <c r="AZ1210" s="188"/>
      <c r="BA1210" s="188"/>
      <c r="BB1210" s="188"/>
      <c r="BC1210" s="188"/>
      <c r="BD1210" s="188"/>
      <c r="BE1210" s="188"/>
      <c r="BF1210" s="188"/>
      <c r="BG1210" s="188"/>
      <c r="BH1210" s="188"/>
      <c r="BI1210" s="188"/>
      <c r="BJ1210" s="188"/>
      <c r="BK1210" s="188"/>
      <c r="BL1210" s="188"/>
      <c r="BM1210" s="188"/>
      <c r="BN1210" s="188"/>
      <c r="BO1210" s="188"/>
      <c r="BP1210" s="188"/>
      <c r="BQ1210" s="188"/>
      <c r="BR1210" s="188"/>
      <c r="BS1210" s="188"/>
      <c r="BT1210" s="188"/>
      <c r="BU1210" s="188"/>
      <c r="BV1210" s="188"/>
    </row>
    <row r="1211" spans="1:74" s="189" customFormat="1" ht="25.5" x14ac:dyDescent="0.2">
      <c r="A1211" s="205" t="s">
        <v>3150</v>
      </c>
      <c r="B1211" s="206" t="s">
        <v>3151</v>
      </c>
      <c r="C1211" s="118"/>
      <c r="D1211" s="46"/>
      <c r="E1211" s="118"/>
      <c r="F1211" s="118"/>
      <c r="G1211" s="118"/>
      <c r="H1211" s="118"/>
      <c r="I1211" s="118"/>
      <c r="J1211" s="118"/>
      <c r="K1211" s="118"/>
      <c r="L1211" s="118"/>
      <c r="M1211" s="118"/>
      <c r="N1211" s="118"/>
      <c r="O1211" s="131">
        <f t="shared" si="415"/>
        <v>0</v>
      </c>
      <c r="P1211" s="188"/>
      <c r="Q1211" s="188"/>
      <c r="R1211" s="188"/>
      <c r="S1211" s="188"/>
      <c r="T1211" s="188"/>
      <c r="U1211" s="188"/>
      <c r="V1211" s="188"/>
      <c r="W1211" s="188"/>
      <c r="X1211" s="188"/>
      <c r="Y1211" s="188"/>
      <c r="Z1211" s="188"/>
      <c r="AA1211" s="188"/>
      <c r="AB1211" s="188"/>
      <c r="AC1211" s="188"/>
      <c r="AD1211" s="188"/>
      <c r="AE1211" s="188"/>
      <c r="AF1211" s="188"/>
      <c r="AG1211" s="188"/>
      <c r="AH1211" s="188"/>
      <c r="AI1211" s="188"/>
      <c r="AJ1211" s="188"/>
      <c r="AK1211" s="188"/>
      <c r="AL1211" s="188"/>
      <c r="AM1211" s="188"/>
      <c r="AN1211" s="188"/>
      <c r="AO1211" s="188"/>
      <c r="AP1211" s="188"/>
      <c r="AQ1211" s="188"/>
      <c r="AR1211" s="188"/>
      <c r="AS1211" s="188"/>
      <c r="AT1211" s="188"/>
      <c r="AU1211" s="188"/>
      <c r="AV1211" s="188"/>
      <c r="AW1211" s="188"/>
      <c r="AX1211" s="188"/>
      <c r="AY1211" s="188"/>
      <c r="AZ1211" s="188"/>
      <c r="BA1211" s="188"/>
      <c r="BB1211" s="188"/>
      <c r="BC1211" s="188"/>
      <c r="BD1211" s="188"/>
      <c r="BE1211" s="188"/>
      <c r="BF1211" s="188"/>
      <c r="BG1211" s="188"/>
      <c r="BH1211" s="188"/>
      <c r="BI1211" s="188"/>
      <c r="BJ1211" s="188"/>
      <c r="BK1211" s="188"/>
      <c r="BL1211" s="188"/>
      <c r="BM1211" s="188"/>
      <c r="BN1211" s="188"/>
      <c r="BO1211" s="188"/>
      <c r="BP1211" s="188"/>
      <c r="BQ1211" s="188"/>
      <c r="BR1211" s="188"/>
      <c r="BS1211" s="188"/>
      <c r="BT1211" s="188"/>
      <c r="BU1211" s="188"/>
      <c r="BV1211" s="188"/>
    </row>
    <row r="1212" spans="1:74" s="189" customFormat="1" ht="25.5" x14ac:dyDescent="0.2">
      <c r="A1212" s="205" t="s">
        <v>3152</v>
      </c>
      <c r="B1212" s="206" t="s">
        <v>3153</v>
      </c>
      <c r="C1212" s="118"/>
      <c r="D1212" s="46"/>
      <c r="E1212" s="118"/>
      <c r="F1212" s="118"/>
      <c r="G1212" s="118"/>
      <c r="H1212" s="118"/>
      <c r="I1212" s="118"/>
      <c r="J1212" s="118"/>
      <c r="K1212" s="118"/>
      <c r="L1212" s="118"/>
      <c r="M1212" s="118"/>
      <c r="N1212" s="118"/>
      <c r="O1212" s="131">
        <f t="shared" si="415"/>
        <v>0</v>
      </c>
      <c r="P1212" s="188"/>
      <c r="Q1212" s="188"/>
      <c r="R1212" s="188"/>
      <c r="S1212" s="188"/>
      <c r="T1212" s="188"/>
      <c r="U1212" s="188"/>
      <c r="V1212" s="188"/>
      <c r="W1212" s="188"/>
      <c r="X1212" s="188"/>
      <c r="Y1212" s="188"/>
      <c r="Z1212" s="188"/>
      <c r="AA1212" s="188"/>
      <c r="AB1212" s="188"/>
      <c r="AC1212" s="188"/>
      <c r="AD1212" s="188"/>
      <c r="AE1212" s="188"/>
      <c r="AF1212" s="188"/>
      <c r="AG1212" s="188"/>
      <c r="AH1212" s="188"/>
      <c r="AI1212" s="188"/>
      <c r="AJ1212" s="188"/>
      <c r="AK1212" s="188"/>
      <c r="AL1212" s="188"/>
      <c r="AM1212" s="188"/>
      <c r="AN1212" s="188"/>
      <c r="AO1212" s="188"/>
      <c r="AP1212" s="188"/>
      <c r="AQ1212" s="188"/>
      <c r="AR1212" s="188"/>
      <c r="AS1212" s="188"/>
      <c r="AT1212" s="188"/>
      <c r="AU1212" s="188"/>
      <c r="AV1212" s="188"/>
      <c r="AW1212" s="188"/>
      <c r="AX1212" s="188"/>
      <c r="AY1212" s="188"/>
      <c r="AZ1212" s="188"/>
      <c r="BA1212" s="188"/>
      <c r="BB1212" s="188"/>
      <c r="BC1212" s="188"/>
      <c r="BD1212" s="188"/>
      <c r="BE1212" s="188"/>
      <c r="BF1212" s="188"/>
      <c r="BG1212" s="188"/>
      <c r="BH1212" s="188"/>
      <c r="BI1212" s="188"/>
      <c r="BJ1212" s="188"/>
      <c r="BK1212" s="188"/>
      <c r="BL1212" s="188"/>
      <c r="BM1212" s="188"/>
      <c r="BN1212" s="188"/>
      <c r="BO1212" s="188"/>
      <c r="BP1212" s="188"/>
      <c r="BQ1212" s="188"/>
      <c r="BR1212" s="188"/>
      <c r="BS1212" s="188"/>
      <c r="BT1212" s="188"/>
      <c r="BU1212" s="188"/>
      <c r="BV1212" s="188"/>
    </row>
    <row r="1213" spans="1:74" s="189" customFormat="1" ht="25.5" x14ac:dyDescent="0.2">
      <c r="A1213" s="205" t="s">
        <v>3154</v>
      </c>
      <c r="B1213" s="206" t="s">
        <v>3155</v>
      </c>
      <c r="C1213" s="118"/>
      <c r="D1213" s="46"/>
      <c r="E1213" s="118"/>
      <c r="F1213" s="118"/>
      <c r="G1213" s="118"/>
      <c r="H1213" s="118"/>
      <c r="I1213" s="118"/>
      <c r="J1213" s="118"/>
      <c r="K1213" s="118"/>
      <c r="L1213" s="118"/>
      <c r="M1213" s="118"/>
      <c r="N1213" s="118"/>
      <c r="O1213" s="131">
        <f t="shared" si="415"/>
        <v>0</v>
      </c>
      <c r="P1213" s="188"/>
      <c r="Q1213" s="188"/>
      <c r="R1213" s="188"/>
      <c r="S1213" s="188"/>
      <c r="T1213" s="188"/>
      <c r="U1213" s="188"/>
      <c r="V1213" s="188"/>
      <c r="W1213" s="188"/>
      <c r="X1213" s="188"/>
      <c r="Y1213" s="188"/>
      <c r="Z1213" s="188"/>
      <c r="AA1213" s="188"/>
      <c r="AB1213" s="188"/>
      <c r="AC1213" s="188"/>
      <c r="AD1213" s="188"/>
      <c r="AE1213" s="188"/>
      <c r="AF1213" s="188"/>
      <c r="AG1213" s="188"/>
      <c r="AH1213" s="188"/>
      <c r="AI1213" s="188"/>
      <c r="AJ1213" s="188"/>
      <c r="AK1213" s="188"/>
      <c r="AL1213" s="188"/>
      <c r="AM1213" s="188"/>
      <c r="AN1213" s="188"/>
      <c r="AO1213" s="188"/>
      <c r="AP1213" s="188"/>
      <c r="AQ1213" s="188"/>
      <c r="AR1213" s="188"/>
      <c r="AS1213" s="188"/>
      <c r="AT1213" s="188"/>
      <c r="AU1213" s="188"/>
      <c r="AV1213" s="188"/>
      <c r="AW1213" s="188"/>
      <c r="AX1213" s="188"/>
      <c r="AY1213" s="188"/>
      <c r="AZ1213" s="188"/>
      <c r="BA1213" s="188"/>
      <c r="BB1213" s="188"/>
      <c r="BC1213" s="188"/>
      <c r="BD1213" s="188"/>
      <c r="BE1213" s="188"/>
      <c r="BF1213" s="188"/>
      <c r="BG1213" s="188"/>
      <c r="BH1213" s="188"/>
      <c r="BI1213" s="188"/>
      <c r="BJ1213" s="188"/>
      <c r="BK1213" s="188"/>
      <c r="BL1213" s="188"/>
      <c r="BM1213" s="188"/>
      <c r="BN1213" s="188"/>
      <c r="BO1213" s="188"/>
      <c r="BP1213" s="188"/>
      <c r="BQ1213" s="188"/>
      <c r="BR1213" s="188"/>
      <c r="BS1213" s="188"/>
      <c r="BT1213" s="188"/>
      <c r="BU1213" s="188"/>
      <c r="BV1213" s="188"/>
    </row>
    <row r="1214" spans="1:74" s="189" customFormat="1" ht="25.5" x14ac:dyDescent="0.2">
      <c r="A1214" s="205" t="s">
        <v>3156</v>
      </c>
      <c r="B1214" s="206" t="s">
        <v>3157</v>
      </c>
      <c r="C1214" s="118"/>
      <c r="D1214" s="46"/>
      <c r="E1214" s="118"/>
      <c r="F1214" s="118"/>
      <c r="G1214" s="118"/>
      <c r="H1214" s="118"/>
      <c r="I1214" s="118"/>
      <c r="J1214" s="118"/>
      <c r="K1214" s="118"/>
      <c r="L1214" s="118"/>
      <c r="M1214" s="118"/>
      <c r="N1214" s="118"/>
      <c r="O1214" s="131">
        <f t="shared" si="415"/>
        <v>0</v>
      </c>
      <c r="P1214" s="188"/>
      <c r="Q1214" s="188"/>
      <c r="R1214" s="188"/>
      <c r="S1214" s="188"/>
      <c r="T1214" s="188"/>
      <c r="U1214" s="188"/>
      <c r="V1214" s="188"/>
      <c r="W1214" s="188"/>
      <c r="X1214" s="188"/>
      <c r="Y1214" s="188"/>
      <c r="Z1214" s="188"/>
      <c r="AA1214" s="188"/>
      <c r="AB1214" s="188"/>
      <c r="AC1214" s="188"/>
      <c r="AD1214" s="188"/>
      <c r="AE1214" s="188"/>
      <c r="AF1214" s="188"/>
      <c r="AG1214" s="188"/>
      <c r="AH1214" s="188"/>
      <c r="AI1214" s="188"/>
      <c r="AJ1214" s="188"/>
      <c r="AK1214" s="188"/>
      <c r="AL1214" s="188"/>
      <c r="AM1214" s="188"/>
      <c r="AN1214" s="188"/>
      <c r="AO1214" s="188"/>
      <c r="AP1214" s="188"/>
      <c r="AQ1214" s="188"/>
      <c r="AR1214" s="188"/>
      <c r="AS1214" s="188"/>
      <c r="AT1214" s="188"/>
      <c r="AU1214" s="188"/>
      <c r="AV1214" s="188"/>
      <c r="AW1214" s="188"/>
      <c r="AX1214" s="188"/>
      <c r="AY1214" s="188"/>
      <c r="AZ1214" s="188"/>
      <c r="BA1214" s="188"/>
      <c r="BB1214" s="188"/>
      <c r="BC1214" s="188"/>
      <c r="BD1214" s="188"/>
      <c r="BE1214" s="188"/>
      <c r="BF1214" s="188"/>
      <c r="BG1214" s="188"/>
      <c r="BH1214" s="188"/>
      <c r="BI1214" s="188"/>
      <c r="BJ1214" s="188"/>
      <c r="BK1214" s="188"/>
      <c r="BL1214" s="188"/>
      <c r="BM1214" s="188"/>
      <c r="BN1214" s="188"/>
      <c r="BO1214" s="188"/>
      <c r="BP1214" s="188"/>
      <c r="BQ1214" s="188"/>
      <c r="BR1214" s="188"/>
      <c r="BS1214" s="188"/>
      <c r="BT1214" s="188"/>
      <c r="BU1214" s="188"/>
      <c r="BV1214" s="188"/>
    </row>
    <row r="1215" spans="1:74" s="189" customFormat="1" ht="38.25" x14ac:dyDescent="0.2">
      <c r="A1215" s="205" t="s">
        <v>3158</v>
      </c>
      <c r="B1215" s="206" t="s">
        <v>3159</v>
      </c>
      <c r="C1215" s="118"/>
      <c r="D1215" s="46"/>
      <c r="E1215" s="118"/>
      <c r="F1215" s="118"/>
      <c r="G1215" s="118"/>
      <c r="H1215" s="118"/>
      <c r="I1215" s="118"/>
      <c r="J1215" s="118"/>
      <c r="K1215" s="118"/>
      <c r="L1215" s="118"/>
      <c r="M1215" s="118"/>
      <c r="N1215" s="118"/>
      <c r="O1215" s="131">
        <f t="shared" si="415"/>
        <v>0</v>
      </c>
      <c r="P1215" s="188"/>
      <c r="Q1215" s="188"/>
      <c r="R1215" s="188"/>
      <c r="S1215" s="188"/>
      <c r="T1215" s="188"/>
      <c r="U1215" s="188"/>
      <c r="V1215" s="188"/>
      <c r="W1215" s="188"/>
      <c r="X1215" s="188"/>
      <c r="Y1215" s="188"/>
      <c r="Z1215" s="188"/>
      <c r="AA1215" s="188"/>
      <c r="AB1215" s="188"/>
      <c r="AC1215" s="188"/>
      <c r="AD1215" s="188"/>
      <c r="AE1215" s="188"/>
      <c r="AF1215" s="188"/>
      <c r="AG1215" s="188"/>
      <c r="AH1215" s="188"/>
      <c r="AI1215" s="188"/>
      <c r="AJ1215" s="188"/>
      <c r="AK1215" s="188"/>
      <c r="AL1215" s="188"/>
      <c r="AM1215" s="188"/>
      <c r="AN1215" s="188"/>
      <c r="AO1215" s="188"/>
      <c r="AP1215" s="188"/>
      <c r="AQ1215" s="188"/>
      <c r="AR1215" s="188"/>
      <c r="AS1215" s="188"/>
      <c r="AT1215" s="188"/>
      <c r="AU1215" s="188"/>
      <c r="AV1215" s="188"/>
      <c r="AW1215" s="188"/>
      <c r="AX1215" s="188"/>
      <c r="AY1215" s="188"/>
      <c r="AZ1215" s="188"/>
      <c r="BA1215" s="188"/>
      <c r="BB1215" s="188"/>
      <c r="BC1215" s="188"/>
      <c r="BD1215" s="188"/>
      <c r="BE1215" s="188"/>
      <c r="BF1215" s="188"/>
      <c r="BG1215" s="188"/>
      <c r="BH1215" s="188"/>
      <c r="BI1215" s="188"/>
      <c r="BJ1215" s="188"/>
      <c r="BK1215" s="188"/>
      <c r="BL1215" s="188"/>
      <c r="BM1215" s="188"/>
      <c r="BN1215" s="188"/>
      <c r="BO1215" s="188"/>
      <c r="BP1215" s="188"/>
      <c r="BQ1215" s="188"/>
      <c r="BR1215" s="188"/>
      <c r="BS1215" s="188"/>
      <c r="BT1215" s="188"/>
      <c r="BU1215" s="188"/>
      <c r="BV1215" s="188"/>
    </row>
    <row r="1216" spans="1:74" s="189" customFormat="1" ht="25.5" x14ac:dyDescent="0.2">
      <c r="A1216" s="205" t="s">
        <v>3160</v>
      </c>
      <c r="B1216" s="206" t="s">
        <v>3161</v>
      </c>
      <c r="C1216" s="118"/>
      <c r="D1216" s="46"/>
      <c r="E1216" s="118"/>
      <c r="F1216" s="118"/>
      <c r="G1216" s="118"/>
      <c r="H1216" s="118"/>
      <c r="I1216" s="118"/>
      <c r="J1216" s="118"/>
      <c r="K1216" s="118"/>
      <c r="L1216" s="118"/>
      <c r="M1216" s="118"/>
      <c r="N1216" s="118"/>
      <c r="O1216" s="131">
        <f t="shared" si="415"/>
        <v>0</v>
      </c>
      <c r="P1216" s="188"/>
      <c r="Q1216" s="188"/>
      <c r="R1216" s="188"/>
      <c r="S1216" s="188"/>
      <c r="T1216" s="188"/>
      <c r="U1216" s="188"/>
      <c r="V1216" s="188"/>
      <c r="W1216" s="188"/>
      <c r="X1216" s="188"/>
      <c r="Y1216" s="188"/>
      <c r="Z1216" s="188"/>
      <c r="AA1216" s="188"/>
      <c r="AB1216" s="188"/>
      <c r="AC1216" s="188"/>
      <c r="AD1216" s="188"/>
      <c r="AE1216" s="188"/>
      <c r="AF1216" s="188"/>
      <c r="AG1216" s="188"/>
      <c r="AH1216" s="188"/>
      <c r="AI1216" s="188"/>
      <c r="AJ1216" s="188"/>
      <c r="AK1216" s="188"/>
      <c r="AL1216" s="188"/>
      <c r="AM1216" s="188"/>
      <c r="AN1216" s="188"/>
      <c r="AO1216" s="188"/>
      <c r="AP1216" s="188"/>
      <c r="AQ1216" s="188"/>
      <c r="AR1216" s="188"/>
      <c r="AS1216" s="188"/>
      <c r="AT1216" s="188"/>
      <c r="AU1216" s="188"/>
      <c r="AV1216" s="188"/>
      <c r="AW1216" s="188"/>
      <c r="AX1216" s="188"/>
      <c r="AY1216" s="188"/>
      <c r="AZ1216" s="188"/>
      <c r="BA1216" s="188"/>
      <c r="BB1216" s="188"/>
      <c r="BC1216" s="188"/>
      <c r="BD1216" s="188"/>
      <c r="BE1216" s="188"/>
      <c r="BF1216" s="188"/>
      <c r="BG1216" s="188"/>
      <c r="BH1216" s="188"/>
      <c r="BI1216" s="188"/>
      <c r="BJ1216" s="188"/>
      <c r="BK1216" s="188"/>
      <c r="BL1216" s="188"/>
      <c r="BM1216" s="188"/>
      <c r="BN1216" s="188"/>
      <c r="BO1216" s="188"/>
      <c r="BP1216" s="188"/>
      <c r="BQ1216" s="188"/>
      <c r="BR1216" s="188"/>
      <c r="BS1216" s="188"/>
      <c r="BT1216" s="188"/>
      <c r="BU1216" s="188"/>
      <c r="BV1216" s="188"/>
    </row>
    <row r="1217" spans="1:74" s="189" customFormat="1" ht="25.5" x14ac:dyDescent="0.2">
      <c r="A1217" s="205" t="s">
        <v>3162</v>
      </c>
      <c r="B1217" s="206" t="s">
        <v>3163</v>
      </c>
      <c r="C1217" s="118"/>
      <c r="D1217" s="46"/>
      <c r="E1217" s="118"/>
      <c r="F1217" s="118"/>
      <c r="G1217" s="118"/>
      <c r="H1217" s="118"/>
      <c r="I1217" s="118"/>
      <c r="J1217" s="118"/>
      <c r="K1217" s="118"/>
      <c r="L1217" s="118"/>
      <c r="M1217" s="118"/>
      <c r="N1217" s="118"/>
      <c r="O1217" s="131">
        <f t="shared" si="415"/>
        <v>0</v>
      </c>
      <c r="P1217" s="188"/>
      <c r="Q1217" s="188"/>
      <c r="R1217" s="188"/>
      <c r="S1217" s="188"/>
      <c r="T1217" s="188"/>
      <c r="U1217" s="188"/>
      <c r="V1217" s="188"/>
      <c r="W1217" s="188"/>
      <c r="X1217" s="188"/>
      <c r="Y1217" s="188"/>
      <c r="Z1217" s="188"/>
      <c r="AA1217" s="188"/>
      <c r="AB1217" s="188"/>
      <c r="AC1217" s="188"/>
      <c r="AD1217" s="188"/>
      <c r="AE1217" s="188"/>
      <c r="AF1217" s="188"/>
      <c r="AG1217" s="188"/>
      <c r="AH1217" s="188"/>
      <c r="AI1217" s="188"/>
      <c r="AJ1217" s="188"/>
      <c r="AK1217" s="188"/>
      <c r="AL1217" s="188"/>
      <c r="AM1217" s="188"/>
      <c r="AN1217" s="188"/>
      <c r="AO1217" s="188"/>
      <c r="AP1217" s="188"/>
      <c r="AQ1217" s="188"/>
      <c r="AR1217" s="188"/>
      <c r="AS1217" s="188"/>
      <c r="AT1217" s="188"/>
      <c r="AU1217" s="188"/>
      <c r="AV1217" s="188"/>
      <c r="AW1217" s="188"/>
      <c r="AX1217" s="188"/>
      <c r="AY1217" s="188"/>
      <c r="AZ1217" s="188"/>
      <c r="BA1217" s="188"/>
      <c r="BB1217" s="188"/>
      <c r="BC1217" s="188"/>
      <c r="BD1217" s="188"/>
      <c r="BE1217" s="188"/>
      <c r="BF1217" s="188"/>
      <c r="BG1217" s="188"/>
      <c r="BH1217" s="188"/>
      <c r="BI1217" s="188"/>
      <c r="BJ1217" s="188"/>
      <c r="BK1217" s="188"/>
      <c r="BL1217" s="188"/>
      <c r="BM1217" s="188"/>
      <c r="BN1217" s="188"/>
      <c r="BO1217" s="188"/>
      <c r="BP1217" s="188"/>
      <c r="BQ1217" s="188"/>
      <c r="BR1217" s="188"/>
      <c r="BS1217" s="188"/>
      <c r="BT1217" s="188"/>
      <c r="BU1217" s="188"/>
      <c r="BV1217" s="188"/>
    </row>
    <row r="1218" spans="1:74" s="189" customFormat="1" ht="25.5" x14ac:dyDescent="0.2">
      <c r="A1218" s="205" t="s">
        <v>3164</v>
      </c>
      <c r="B1218" s="206" t="s">
        <v>3165</v>
      </c>
      <c r="C1218" s="118"/>
      <c r="D1218" s="46"/>
      <c r="E1218" s="118"/>
      <c r="F1218" s="118"/>
      <c r="G1218" s="118"/>
      <c r="H1218" s="118"/>
      <c r="I1218" s="118"/>
      <c r="J1218" s="118"/>
      <c r="K1218" s="118"/>
      <c r="L1218" s="118"/>
      <c r="M1218" s="118"/>
      <c r="N1218" s="118"/>
      <c r="O1218" s="131">
        <f t="shared" si="415"/>
        <v>0</v>
      </c>
      <c r="P1218" s="188"/>
      <c r="Q1218" s="188"/>
      <c r="R1218" s="188"/>
      <c r="S1218" s="188"/>
      <c r="T1218" s="188"/>
      <c r="U1218" s="188"/>
      <c r="V1218" s="188"/>
      <c r="W1218" s="188"/>
      <c r="X1218" s="188"/>
      <c r="Y1218" s="188"/>
      <c r="Z1218" s="188"/>
      <c r="AA1218" s="188"/>
      <c r="AB1218" s="188"/>
      <c r="AC1218" s="188"/>
      <c r="AD1218" s="188"/>
      <c r="AE1218" s="188"/>
      <c r="AF1218" s="188"/>
      <c r="AG1218" s="188"/>
      <c r="AH1218" s="188"/>
      <c r="AI1218" s="188"/>
      <c r="AJ1218" s="188"/>
      <c r="AK1218" s="188"/>
      <c r="AL1218" s="188"/>
      <c r="AM1218" s="188"/>
      <c r="AN1218" s="188"/>
      <c r="AO1218" s="188"/>
      <c r="AP1218" s="188"/>
      <c r="AQ1218" s="188"/>
      <c r="AR1218" s="188"/>
      <c r="AS1218" s="188"/>
      <c r="AT1218" s="188"/>
      <c r="AU1218" s="188"/>
      <c r="AV1218" s="188"/>
      <c r="AW1218" s="188"/>
      <c r="AX1218" s="188"/>
      <c r="AY1218" s="188"/>
      <c r="AZ1218" s="188"/>
      <c r="BA1218" s="188"/>
      <c r="BB1218" s="188"/>
      <c r="BC1218" s="188"/>
      <c r="BD1218" s="188"/>
      <c r="BE1218" s="188"/>
      <c r="BF1218" s="188"/>
      <c r="BG1218" s="188"/>
      <c r="BH1218" s="188"/>
      <c r="BI1218" s="188"/>
      <c r="BJ1218" s="188"/>
      <c r="BK1218" s="188"/>
      <c r="BL1218" s="188"/>
      <c r="BM1218" s="188"/>
      <c r="BN1218" s="188"/>
      <c r="BO1218" s="188"/>
      <c r="BP1218" s="188"/>
      <c r="BQ1218" s="188"/>
      <c r="BR1218" s="188"/>
      <c r="BS1218" s="188"/>
      <c r="BT1218" s="188"/>
      <c r="BU1218" s="188"/>
      <c r="BV1218" s="188"/>
    </row>
    <row r="1219" spans="1:74" s="189" customFormat="1" ht="25.5" x14ac:dyDescent="0.2">
      <c r="A1219" s="205" t="s">
        <v>3166</v>
      </c>
      <c r="B1219" s="206" t="s">
        <v>3167</v>
      </c>
      <c r="C1219" s="118"/>
      <c r="D1219" s="46"/>
      <c r="E1219" s="118"/>
      <c r="F1219" s="118"/>
      <c r="G1219" s="118"/>
      <c r="H1219" s="118"/>
      <c r="I1219" s="118"/>
      <c r="J1219" s="118"/>
      <c r="K1219" s="118"/>
      <c r="L1219" s="118"/>
      <c r="M1219" s="118"/>
      <c r="N1219" s="118"/>
      <c r="O1219" s="131">
        <f t="shared" si="415"/>
        <v>0</v>
      </c>
      <c r="P1219" s="188"/>
      <c r="Q1219" s="188"/>
      <c r="R1219" s="188"/>
      <c r="S1219" s="188"/>
      <c r="T1219" s="188"/>
      <c r="U1219" s="188"/>
      <c r="V1219" s="188"/>
      <c r="W1219" s="188"/>
      <c r="X1219" s="188"/>
      <c r="Y1219" s="188"/>
      <c r="Z1219" s="188"/>
      <c r="AA1219" s="188"/>
      <c r="AB1219" s="188"/>
      <c r="AC1219" s="188"/>
      <c r="AD1219" s="188"/>
      <c r="AE1219" s="188"/>
      <c r="AF1219" s="188"/>
      <c r="AG1219" s="188"/>
      <c r="AH1219" s="188"/>
      <c r="AI1219" s="188"/>
      <c r="AJ1219" s="188"/>
      <c r="AK1219" s="188"/>
      <c r="AL1219" s="188"/>
      <c r="AM1219" s="188"/>
      <c r="AN1219" s="188"/>
      <c r="AO1219" s="188"/>
      <c r="AP1219" s="188"/>
      <c r="AQ1219" s="188"/>
      <c r="AR1219" s="188"/>
      <c r="AS1219" s="188"/>
      <c r="AT1219" s="188"/>
      <c r="AU1219" s="188"/>
      <c r="AV1219" s="188"/>
      <c r="AW1219" s="188"/>
      <c r="AX1219" s="188"/>
      <c r="AY1219" s="188"/>
      <c r="AZ1219" s="188"/>
      <c r="BA1219" s="188"/>
      <c r="BB1219" s="188"/>
      <c r="BC1219" s="188"/>
      <c r="BD1219" s="188"/>
      <c r="BE1219" s="188"/>
      <c r="BF1219" s="188"/>
      <c r="BG1219" s="188"/>
      <c r="BH1219" s="188"/>
      <c r="BI1219" s="188"/>
      <c r="BJ1219" s="188"/>
      <c r="BK1219" s="188"/>
      <c r="BL1219" s="188"/>
      <c r="BM1219" s="188"/>
      <c r="BN1219" s="188"/>
      <c r="BO1219" s="188"/>
      <c r="BP1219" s="188"/>
      <c r="BQ1219" s="188"/>
      <c r="BR1219" s="188"/>
      <c r="BS1219" s="188"/>
      <c r="BT1219" s="188"/>
      <c r="BU1219" s="188"/>
      <c r="BV1219" s="188"/>
    </row>
    <row r="1220" spans="1:74" s="189" customFormat="1" ht="25.5" x14ac:dyDescent="0.2">
      <c r="A1220" s="205" t="s">
        <v>3168</v>
      </c>
      <c r="B1220" s="206" t="s">
        <v>3169</v>
      </c>
      <c r="C1220" s="118"/>
      <c r="D1220" s="46"/>
      <c r="E1220" s="118"/>
      <c r="F1220" s="118"/>
      <c r="G1220" s="118"/>
      <c r="H1220" s="118"/>
      <c r="I1220" s="118"/>
      <c r="J1220" s="118"/>
      <c r="K1220" s="118"/>
      <c r="L1220" s="118"/>
      <c r="M1220" s="118"/>
      <c r="N1220" s="118"/>
      <c r="O1220" s="131">
        <f t="shared" si="415"/>
        <v>0</v>
      </c>
      <c r="P1220" s="188"/>
      <c r="Q1220" s="188"/>
      <c r="R1220" s="188"/>
      <c r="S1220" s="188"/>
      <c r="T1220" s="188"/>
      <c r="U1220" s="188"/>
      <c r="V1220" s="188"/>
      <c r="W1220" s="188"/>
      <c r="X1220" s="188"/>
      <c r="Y1220" s="188"/>
      <c r="Z1220" s="188"/>
      <c r="AA1220" s="188"/>
      <c r="AB1220" s="188"/>
      <c r="AC1220" s="188"/>
      <c r="AD1220" s="188"/>
      <c r="AE1220" s="188"/>
      <c r="AF1220" s="188"/>
      <c r="AG1220" s="188"/>
      <c r="AH1220" s="188"/>
      <c r="AI1220" s="188"/>
      <c r="AJ1220" s="188"/>
      <c r="AK1220" s="188"/>
      <c r="AL1220" s="188"/>
      <c r="AM1220" s="188"/>
      <c r="AN1220" s="188"/>
      <c r="AO1220" s="188"/>
      <c r="AP1220" s="188"/>
      <c r="AQ1220" s="188"/>
      <c r="AR1220" s="188"/>
      <c r="AS1220" s="188"/>
      <c r="AT1220" s="188"/>
      <c r="AU1220" s="188"/>
      <c r="AV1220" s="188"/>
      <c r="AW1220" s="188"/>
      <c r="AX1220" s="188"/>
      <c r="AY1220" s="188"/>
      <c r="AZ1220" s="188"/>
      <c r="BA1220" s="188"/>
      <c r="BB1220" s="188"/>
      <c r="BC1220" s="188"/>
      <c r="BD1220" s="188"/>
      <c r="BE1220" s="188"/>
      <c r="BF1220" s="188"/>
      <c r="BG1220" s="188"/>
      <c r="BH1220" s="188"/>
      <c r="BI1220" s="188"/>
      <c r="BJ1220" s="188"/>
      <c r="BK1220" s="188"/>
      <c r="BL1220" s="188"/>
      <c r="BM1220" s="188"/>
      <c r="BN1220" s="188"/>
      <c r="BO1220" s="188"/>
      <c r="BP1220" s="188"/>
      <c r="BQ1220" s="188"/>
      <c r="BR1220" s="188"/>
      <c r="BS1220" s="188"/>
      <c r="BT1220" s="188"/>
      <c r="BU1220" s="188"/>
      <c r="BV1220" s="188"/>
    </row>
    <row r="1221" spans="1:74" s="189" customFormat="1" ht="38.25" x14ac:dyDescent="0.2">
      <c r="A1221" s="205" t="s">
        <v>2476</v>
      </c>
      <c r="B1221" s="206" t="s">
        <v>2477</v>
      </c>
      <c r="C1221" s="118"/>
      <c r="D1221" s="46"/>
      <c r="E1221" s="118"/>
      <c r="F1221" s="118"/>
      <c r="G1221" s="118"/>
      <c r="H1221" s="118"/>
      <c r="I1221" s="118"/>
      <c r="J1221" s="118"/>
      <c r="K1221" s="118"/>
      <c r="L1221" s="118"/>
      <c r="M1221" s="118"/>
      <c r="N1221" s="118"/>
      <c r="O1221" s="131">
        <f t="shared" si="415"/>
        <v>0</v>
      </c>
      <c r="P1221" s="188"/>
      <c r="Q1221" s="188"/>
      <c r="R1221" s="188"/>
      <c r="S1221" s="188"/>
      <c r="T1221" s="188"/>
      <c r="U1221" s="188"/>
      <c r="V1221" s="188"/>
      <c r="W1221" s="188"/>
      <c r="X1221" s="188"/>
      <c r="Y1221" s="188"/>
      <c r="Z1221" s="188"/>
      <c r="AA1221" s="188"/>
      <c r="AB1221" s="188"/>
      <c r="AC1221" s="188"/>
      <c r="AD1221" s="188"/>
      <c r="AE1221" s="188"/>
      <c r="AF1221" s="188"/>
      <c r="AG1221" s="188"/>
      <c r="AH1221" s="188"/>
      <c r="AI1221" s="188"/>
      <c r="AJ1221" s="188"/>
      <c r="AK1221" s="188"/>
      <c r="AL1221" s="188"/>
      <c r="AM1221" s="188"/>
      <c r="AN1221" s="188"/>
      <c r="AO1221" s="188"/>
      <c r="AP1221" s="188"/>
      <c r="AQ1221" s="188"/>
      <c r="AR1221" s="188"/>
      <c r="AS1221" s="188"/>
      <c r="AT1221" s="188"/>
      <c r="AU1221" s="188"/>
      <c r="AV1221" s="188"/>
      <c r="AW1221" s="188"/>
      <c r="AX1221" s="188"/>
      <c r="AY1221" s="188"/>
      <c r="AZ1221" s="188"/>
      <c r="BA1221" s="188"/>
      <c r="BB1221" s="188"/>
      <c r="BC1221" s="188"/>
      <c r="BD1221" s="188"/>
      <c r="BE1221" s="188"/>
      <c r="BF1221" s="188"/>
      <c r="BG1221" s="188"/>
      <c r="BH1221" s="188"/>
      <c r="BI1221" s="188"/>
      <c r="BJ1221" s="188"/>
      <c r="BK1221" s="188"/>
      <c r="BL1221" s="188"/>
      <c r="BM1221" s="188"/>
      <c r="BN1221" s="188"/>
      <c r="BO1221" s="188"/>
      <c r="BP1221" s="188"/>
      <c r="BQ1221" s="188"/>
      <c r="BR1221" s="188"/>
      <c r="BS1221" s="188"/>
      <c r="BT1221" s="188"/>
      <c r="BU1221" s="188"/>
      <c r="BV1221" s="188"/>
    </row>
    <row r="1222" spans="1:74" s="189" customFormat="1" ht="25.5" x14ac:dyDescent="0.2">
      <c r="A1222" s="205" t="s">
        <v>2478</v>
      </c>
      <c r="B1222" s="206" t="s">
        <v>2479</v>
      </c>
      <c r="C1222" s="118"/>
      <c r="D1222" s="46"/>
      <c r="E1222" s="118"/>
      <c r="F1222" s="118"/>
      <c r="G1222" s="118"/>
      <c r="H1222" s="118"/>
      <c r="I1222" s="118"/>
      <c r="J1222" s="118"/>
      <c r="K1222" s="118"/>
      <c r="L1222" s="118"/>
      <c r="M1222" s="118"/>
      <c r="N1222" s="118"/>
      <c r="O1222" s="131">
        <f t="shared" si="415"/>
        <v>0</v>
      </c>
      <c r="P1222" s="188"/>
      <c r="Q1222" s="188"/>
      <c r="R1222" s="188"/>
      <c r="S1222" s="188"/>
      <c r="T1222" s="188"/>
      <c r="U1222" s="188"/>
      <c r="V1222" s="188"/>
      <c r="W1222" s="188"/>
      <c r="X1222" s="188"/>
      <c r="Y1222" s="188"/>
      <c r="Z1222" s="188"/>
      <c r="AA1222" s="188"/>
      <c r="AB1222" s="188"/>
      <c r="AC1222" s="188"/>
      <c r="AD1222" s="188"/>
      <c r="AE1222" s="188"/>
      <c r="AF1222" s="188"/>
      <c r="AG1222" s="188"/>
      <c r="AH1222" s="188"/>
      <c r="AI1222" s="188"/>
      <c r="AJ1222" s="188"/>
      <c r="AK1222" s="188"/>
      <c r="AL1222" s="188"/>
      <c r="AM1222" s="188"/>
      <c r="AN1222" s="188"/>
      <c r="AO1222" s="188"/>
      <c r="AP1222" s="188"/>
      <c r="AQ1222" s="188"/>
      <c r="AR1222" s="188"/>
      <c r="AS1222" s="188"/>
      <c r="AT1222" s="188"/>
      <c r="AU1222" s="188"/>
      <c r="AV1222" s="188"/>
      <c r="AW1222" s="188"/>
      <c r="AX1222" s="188"/>
      <c r="AY1222" s="188"/>
      <c r="AZ1222" s="188"/>
      <c r="BA1222" s="188"/>
      <c r="BB1222" s="188"/>
      <c r="BC1222" s="188"/>
      <c r="BD1222" s="188"/>
      <c r="BE1222" s="188"/>
      <c r="BF1222" s="188"/>
      <c r="BG1222" s="188"/>
      <c r="BH1222" s="188"/>
      <c r="BI1222" s="188"/>
      <c r="BJ1222" s="188"/>
      <c r="BK1222" s="188"/>
      <c r="BL1222" s="188"/>
      <c r="BM1222" s="188"/>
      <c r="BN1222" s="188"/>
      <c r="BO1222" s="188"/>
      <c r="BP1222" s="188"/>
      <c r="BQ1222" s="188"/>
      <c r="BR1222" s="188"/>
      <c r="BS1222" s="188"/>
      <c r="BT1222" s="188"/>
      <c r="BU1222" s="188"/>
      <c r="BV1222" s="188"/>
    </row>
    <row r="1223" spans="1:74" s="189" customFormat="1" ht="51" x14ac:dyDescent="0.2">
      <c r="A1223" s="205" t="s">
        <v>2480</v>
      </c>
      <c r="B1223" s="206" t="s">
        <v>2481</v>
      </c>
      <c r="C1223" s="118"/>
      <c r="D1223" s="46"/>
      <c r="E1223" s="118"/>
      <c r="F1223" s="118"/>
      <c r="G1223" s="118"/>
      <c r="H1223" s="118"/>
      <c r="I1223" s="118"/>
      <c r="J1223" s="118"/>
      <c r="K1223" s="118"/>
      <c r="L1223" s="118"/>
      <c r="M1223" s="118"/>
      <c r="N1223" s="118"/>
      <c r="O1223" s="131">
        <f t="shared" si="415"/>
        <v>0</v>
      </c>
      <c r="P1223" s="188"/>
      <c r="Q1223" s="188"/>
      <c r="R1223" s="188"/>
      <c r="S1223" s="188"/>
      <c r="T1223" s="188"/>
      <c r="U1223" s="188"/>
      <c r="V1223" s="188"/>
      <c r="W1223" s="188"/>
      <c r="X1223" s="188"/>
      <c r="Y1223" s="188"/>
      <c r="Z1223" s="188"/>
      <c r="AA1223" s="188"/>
      <c r="AB1223" s="188"/>
      <c r="AC1223" s="188"/>
      <c r="AD1223" s="188"/>
      <c r="AE1223" s="188"/>
      <c r="AF1223" s="188"/>
      <c r="AG1223" s="188"/>
      <c r="AH1223" s="188"/>
      <c r="AI1223" s="188"/>
      <c r="AJ1223" s="188"/>
      <c r="AK1223" s="188"/>
      <c r="AL1223" s="188"/>
      <c r="AM1223" s="188"/>
      <c r="AN1223" s="188"/>
      <c r="AO1223" s="188"/>
      <c r="AP1223" s="188"/>
      <c r="AQ1223" s="188"/>
      <c r="AR1223" s="188"/>
      <c r="AS1223" s="188"/>
      <c r="AT1223" s="188"/>
      <c r="AU1223" s="188"/>
      <c r="AV1223" s="188"/>
      <c r="AW1223" s="188"/>
      <c r="AX1223" s="188"/>
      <c r="AY1223" s="188"/>
      <c r="AZ1223" s="188"/>
      <c r="BA1223" s="188"/>
      <c r="BB1223" s="188"/>
      <c r="BC1223" s="188"/>
      <c r="BD1223" s="188"/>
      <c r="BE1223" s="188"/>
      <c r="BF1223" s="188"/>
      <c r="BG1223" s="188"/>
      <c r="BH1223" s="188"/>
      <c r="BI1223" s="188"/>
      <c r="BJ1223" s="188"/>
      <c r="BK1223" s="188"/>
      <c r="BL1223" s="188"/>
      <c r="BM1223" s="188"/>
      <c r="BN1223" s="188"/>
      <c r="BO1223" s="188"/>
      <c r="BP1223" s="188"/>
      <c r="BQ1223" s="188"/>
      <c r="BR1223" s="188"/>
      <c r="BS1223" s="188"/>
      <c r="BT1223" s="188"/>
      <c r="BU1223" s="188"/>
      <c r="BV1223" s="188"/>
    </row>
    <row r="1224" spans="1:74" s="189" customFormat="1" ht="51" x14ac:dyDescent="0.2">
      <c r="A1224" s="205" t="s">
        <v>2482</v>
      </c>
      <c r="B1224" s="206" t="s">
        <v>2481</v>
      </c>
      <c r="C1224" s="118"/>
      <c r="D1224" s="46"/>
      <c r="E1224" s="118"/>
      <c r="F1224" s="118"/>
      <c r="G1224" s="118"/>
      <c r="H1224" s="118"/>
      <c r="I1224" s="118"/>
      <c r="J1224" s="118"/>
      <c r="K1224" s="118"/>
      <c r="L1224" s="118"/>
      <c r="M1224" s="118"/>
      <c r="N1224" s="118"/>
      <c r="O1224" s="131">
        <f t="shared" si="415"/>
        <v>0</v>
      </c>
      <c r="P1224" s="188"/>
      <c r="Q1224" s="188"/>
      <c r="R1224" s="188"/>
      <c r="S1224" s="188"/>
      <c r="T1224" s="188"/>
      <c r="U1224" s="188"/>
      <c r="V1224" s="188"/>
      <c r="W1224" s="188"/>
      <c r="X1224" s="188"/>
      <c r="Y1224" s="188"/>
      <c r="Z1224" s="188"/>
      <c r="AA1224" s="188"/>
      <c r="AB1224" s="188"/>
      <c r="AC1224" s="188"/>
      <c r="AD1224" s="188"/>
      <c r="AE1224" s="188"/>
      <c r="AF1224" s="188"/>
      <c r="AG1224" s="188"/>
      <c r="AH1224" s="188"/>
      <c r="AI1224" s="188"/>
      <c r="AJ1224" s="188"/>
      <c r="AK1224" s="188"/>
      <c r="AL1224" s="188"/>
      <c r="AM1224" s="188"/>
      <c r="AN1224" s="188"/>
      <c r="AO1224" s="188"/>
      <c r="AP1224" s="188"/>
      <c r="AQ1224" s="188"/>
      <c r="AR1224" s="188"/>
      <c r="AS1224" s="188"/>
      <c r="AT1224" s="188"/>
      <c r="AU1224" s="188"/>
      <c r="AV1224" s="188"/>
      <c r="AW1224" s="188"/>
      <c r="AX1224" s="188"/>
      <c r="AY1224" s="188"/>
      <c r="AZ1224" s="188"/>
      <c r="BA1224" s="188"/>
      <c r="BB1224" s="188"/>
      <c r="BC1224" s="188"/>
      <c r="BD1224" s="188"/>
      <c r="BE1224" s="188"/>
      <c r="BF1224" s="188"/>
      <c r="BG1224" s="188"/>
      <c r="BH1224" s="188"/>
      <c r="BI1224" s="188"/>
      <c r="BJ1224" s="188"/>
      <c r="BK1224" s="188"/>
      <c r="BL1224" s="188"/>
      <c r="BM1224" s="188"/>
      <c r="BN1224" s="188"/>
      <c r="BO1224" s="188"/>
      <c r="BP1224" s="188"/>
      <c r="BQ1224" s="188"/>
      <c r="BR1224" s="188"/>
      <c r="BS1224" s="188"/>
      <c r="BT1224" s="188"/>
      <c r="BU1224" s="188"/>
      <c r="BV1224" s="188"/>
    </row>
    <row r="1225" spans="1:74" s="126" customFormat="1" ht="30" customHeight="1" x14ac:dyDescent="0.2">
      <c r="A1225" s="207" t="s">
        <v>979</v>
      </c>
      <c r="B1225" s="202" t="s">
        <v>1621</v>
      </c>
      <c r="C1225" s="117">
        <f>SUM(C1226:C1229)</f>
        <v>0</v>
      </c>
      <c r="D1225" s="117">
        <f t="shared" ref="D1225:N1225" si="429">SUM(D1226:D1229)</f>
        <v>1800983938.6800001</v>
      </c>
      <c r="E1225" s="117">
        <f t="shared" si="429"/>
        <v>0</v>
      </c>
      <c r="F1225" s="117">
        <f t="shared" si="429"/>
        <v>19689295.73</v>
      </c>
      <c r="G1225" s="117">
        <f t="shared" si="429"/>
        <v>0</v>
      </c>
      <c r="H1225" s="117">
        <f t="shared" si="429"/>
        <v>0</v>
      </c>
      <c r="I1225" s="117">
        <f t="shared" si="429"/>
        <v>126400.55</v>
      </c>
      <c r="J1225" s="117">
        <f t="shared" si="429"/>
        <v>0</v>
      </c>
      <c r="K1225" s="117">
        <f t="shared" si="429"/>
        <v>0</v>
      </c>
      <c r="L1225" s="117">
        <f t="shared" si="429"/>
        <v>0</v>
      </c>
      <c r="M1225" s="117">
        <f t="shared" si="429"/>
        <v>0</v>
      </c>
      <c r="N1225" s="117">
        <f t="shared" si="429"/>
        <v>0</v>
      </c>
      <c r="O1225" s="131">
        <f t="shared" si="415"/>
        <v>1820799634.96</v>
      </c>
      <c r="P1225" s="125"/>
      <c r="Q1225" s="125"/>
      <c r="R1225" s="125"/>
      <c r="S1225" s="125"/>
      <c r="T1225" s="125"/>
      <c r="U1225" s="125"/>
      <c r="V1225" s="125"/>
      <c r="W1225" s="125"/>
      <c r="X1225" s="125"/>
      <c r="Y1225" s="125"/>
      <c r="Z1225" s="125"/>
      <c r="AA1225" s="125"/>
      <c r="AB1225" s="125"/>
      <c r="AC1225" s="125"/>
      <c r="AD1225" s="125"/>
      <c r="AE1225" s="125"/>
      <c r="AF1225" s="125"/>
      <c r="AG1225" s="125"/>
      <c r="AH1225" s="125"/>
      <c r="AI1225" s="125"/>
      <c r="AJ1225" s="125"/>
      <c r="AK1225" s="125"/>
      <c r="AL1225" s="125"/>
      <c r="AM1225" s="125"/>
      <c r="AN1225" s="125"/>
      <c r="AO1225" s="125"/>
      <c r="AP1225" s="125"/>
      <c r="AQ1225" s="125"/>
      <c r="AR1225" s="125"/>
      <c r="AS1225" s="125"/>
      <c r="AT1225" s="125"/>
      <c r="AU1225" s="125"/>
      <c r="AV1225" s="125"/>
      <c r="AW1225" s="125"/>
      <c r="AX1225" s="125"/>
      <c r="AY1225" s="125"/>
      <c r="AZ1225" s="125"/>
      <c r="BA1225" s="125"/>
      <c r="BB1225" s="125"/>
      <c r="BC1225" s="125"/>
      <c r="BD1225" s="125"/>
      <c r="BE1225" s="125"/>
      <c r="BF1225" s="125"/>
      <c r="BG1225" s="125"/>
      <c r="BH1225" s="125"/>
      <c r="BI1225" s="125"/>
      <c r="BJ1225" s="125"/>
      <c r="BK1225" s="125"/>
      <c r="BL1225" s="125"/>
      <c r="BM1225" s="125"/>
      <c r="BN1225" s="125"/>
      <c r="BO1225" s="125"/>
      <c r="BP1225" s="125"/>
      <c r="BQ1225" s="125"/>
      <c r="BR1225" s="125"/>
      <c r="BS1225" s="125"/>
      <c r="BT1225" s="125"/>
      <c r="BU1225" s="125"/>
      <c r="BV1225" s="125"/>
    </row>
    <row r="1226" spans="1:74" s="189" customFormat="1" ht="21" customHeight="1" x14ac:dyDescent="0.2">
      <c r="A1226" s="205" t="s">
        <v>980</v>
      </c>
      <c r="B1226" s="206" t="s">
        <v>1622</v>
      </c>
      <c r="C1226" s="118"/>
      <c r="D1226" s="46">
        <v>171177769.69</v>
      </c>
      <c r="E1226" s="118"/>
      <c r="F1226" s="118"/>
      <c r="G1226" s="118"/>
      <c r="H1226" s="118"/>
      <c r="I1226" s="118"/>
      <c r="J1226" s="118"/>
      <c r="K1226" s="118"/>
      <c r="L1226" s="118"/>
      <c r="M1226" s="118"/>
      <c r="N1226" s="118"/>
      <c r="O1226" s="131">
        <f t="shared" si="415"/>
        <v>171177769.69</v>
      </c>
      <c r="P1226" s="188"/>
      <c r="Q1226" s="188"/>
      <c r="R1226" s="188"/>
      <c r="S1226" s="188"/>
      <c r="T1226" s="188"/>
      <c r="U1226" s="188"/>
      <c r="V1226" s="188"/>
      <c r="W1226" s="188"/>
      <c r="X1226" s="188"/>
      <c r="Y1226" s="188"/>
      <c r="Z1226" s="188"/>
      <c r="AA1226" s="188"/>
      <c r="AB1226" s="188"/>
      <c r="AC1226" s="188"/>
      <c r="AD1226" s="188"/>
      <c r="AE1226" s="188"/>
      <c r="AF1226" s="188"/>
      <c r="AG1226" s="188"/>
      <c r="AH1226" s="188"/>
      <c r="AI1226" s="188"/>
      <c r="AJ1226" s="188"/>
      <c r="AK1226" s="188"/>
      <c r="AL1226" s="188"/>
      <c r="AM1226" s="188"/>
      <c r="AN1226" s="188"/>
      <c r="AO1226" s="188"/>
      <c r="AP1226" s="188"/>
      <c r="AQ1226" s="188"/>
      <c r="AR1226" s="188"/>
      <c r="AS1226" s="188"/>
      <c r="AT1226" s="188"/>
      <c r="AU1226" s="188"/>
      <c r="AV1226" s="188"/>
      <c r="AW1226" s="188"/>
      <c r="AX1226" s="188"/>
      <c r="AY1226" s="188"/>
      <c r="AZ1226" s="188"/>
      <c r="BA1226" s="188"/>
      <c r="BB1226" s="188"/>
      <c r="BC1226" s="188"/>
      <c r="BD1226" s="188"/>
      <c r="BE1226" s="188"/>
      <c r="BF1226" s="188"/>
      <c r="BG1226" s="188"/>
      <c r="BH1226" s="188"/>
      <c r="BI1226" s="188"/>
      <c r="BJ1226" s="188"/>
      <c r="BK1226" s="188"/>
      <c r="BL1226" s="188"/>
      <c r="BM1226" s="188"/>
      <c r="BN1226" s="188"/>
      <c r="BO1226" s="188"/>
      <c r="BP1226" s="188"/>
      <c r="BQ1226" s="188"/>
      <c r="BR1226" s="188"/>
      <c r="BS1226" s="188"/>
      <c r="BT1226" s="188"/>
      <c r="BU1226" s="188"/>
      <c r="BV1226" s="188"/>
    </row>
    <row r="1227" spans="1:74" s="189" customFormat="1" ht="17.25" customHeight="1" x14ac:dyDescent="0.2">
      <c r="A1227" s="205" t="s">
        <v>980</v>
      </c>
      <c r="B1227" s="206" t="s">
        <v>1622</v>
      </c>
      <c r="C1227" s="118"/>
      <c r="D1227" s="46">
        <v>1629806168.99</v>
      </c>
      <c r="E1227" s="118"/>
      <c r="F1227" s="118"/>
      <c r="G1227" s="118"/>
      <c r="H1227" s="118"/>
      <c r="I1227" s="118"/>
      <c r="J1227" s="118"/>
      <c r="K1227" s="118"/>
      <c r="L1227" s="118"/>
      <c r="M1227" s="118"/>
      <c r="N1227" s="118"/>
      <c r="O1227" s="131">
        <f t="shared" si="415"/>
        <v>1629806168.99</v>
      </c>
      <c r="P1227" s="188"/>
      <c r="Q1227" s="188"/>
      <c r="R1227" s="188"/>
      <c r="S1227" s="188"/>
      <c r="T1227" s="188"/>
      <c r="U1227" s="188"/>
      <c r="V1227" s="188"/>
      <c r="W1227" s="188"/>
      <c r="X1227" s="188"/>
      <c r="Y1227" s="188"/>
      <c r="Z1227" s="188"/>
      <c r="AA1227" s="188"/>
      <c r="AB1227" s="188"/>
      <c r="AC1227" s="188"/>
      <c r="AD1227" s="188"/>
      <c r="AE1227" s="188"/>
      <c r="AF1227" s="188"/>
      <c r="AG1227" s="188"/>
      <c r="AH1227" s="188"/>
      <c r="AI1227" s="188"/>
      <c r="AJ1227" s="188"/>
      <c r="AK1227" s="188"/>
      <c r="AL1227" s="188"/>
      <c r="AM1227" s="188"/>
      <c r="AN1227" s="188"/>
      <c r="AO1227" s="188"/>
      <c r="AP1227" s="188"/>
      <c r="AQ1227" s="188"/>
      <c r="AR1227" s="188"/>
      <c r="AS1227" s="188"/>
      <c r="AT1227" s="188"/>
      <c r="AU1227" s="188"/>
      <c r="AV1227" s="188"/>
      <c r="AW1227" s="188"/>
      <c r="AX1227" s="188"/>
      <c r="AY1227" s="188"/>
      <c r="AZ1227" s="188"/>
      <c r="BA1227" s="188"/>
      <c r="BB1227" s="188"/>
      <c r="BC1227" s="188"/>
      <c r="BD1227" s="188"/>
      <c r="BE1227" s="188"/>
      <c r="BF1227" s="188"/>
      <c r="BG1227" s="188"/>
      <c r="BH1227" s="188"/>
      <c r="BI1227" s="188"/>
      <c r="BJ1227" s="188"/>
      <c r="BK1227" s="188"/>
      <c r="BL1227" s="188"/>
      <c r="BM1227" s="188"/>
      <c r="BN1227" s="188"/>
      <c r="BO1227" s="188"/>
      <c r="BP1227" s="188"/>
      <c r="BQ1227" s="188"/>
      <c r="BR1227" s="188"/>
      <c r="BS1227" s="188"/>
      <c r="BT1227" s="188"/>
      <c r="BU1227" s="188"/>
      <c r="BV1227" s="188"/>
    </row>
    <row r="1228" spans="1:74" s="189" customFormat="1" ht="17.25" customHeight="1" x14ac:dyDescent="0.2">
      <c r="A1228" s="205" t="s">
        <v>980</v>
      </c>
      <c r="B1228" s="206" t="s">
        <v>1622</v>
      </c>
      <c r="C1228" s="118"/>
      <c r="D1228" s="46"/>
      <c r="E1228" s="118"/>
      <c r="F1228" s="118">
        <v>19689295.73</v>
      </c>
      <c r="G1228" s="118"/>
      <c r="H1228" s="118"/>
      <c r="I1228" s="118"/>
      <c r="J1228" s="118"/>
      <c r="K1228" s="118"/>
      <c r="L1228" s="118"/>
      <c r="M1228" s="118"/>
      <c r="N1228" s="118"/>
      <c r="O1228" s="131">
        <f t="shared" si="415"/>
        <v>19689295.73</v>
      </c>
      <c r="P1228" s="188"/>
      <c r="Q1228" s="188"/>
      <c r="R1228" s="188"/>
      <c r="S1228" s="188"/>
      <c r="T1228" s="188"/>
      <c r="U1228" s="188"/>
      <c r="V1228" s="188"/>
      <c r="W1228" s="188"/>
      <c r="X1228" s="188"/>
      <c r="Y1228" s="188"/>
      <c r="Z1228" s="188"/>
      <c r="AA1228" s="188"/>
      <c r="AB1228" s="188"/>
      <c r="AC1228" s="188"/>
      <c r="AD1228" s="188"/>
      <c r="AE1228" s="188"/>
      <c r="AF1228" s="188"/>
      <c r="AG1228" s="188"/>
      <c r="AH1228" s="188"/>
      <c r="AI1228" s="188"/>
      <c r="AJ1228" s="188"/>
      <c r="AK1228" s="188"/>
      <c r="AL1228" s="188"/>
      <c r="AM1228" s="188"/>
      <c r="AN1228" s="188"/>
      <c r="AO1228" s="188"/>
      <c r="AP1228" s="188"/>
      <c r="AQ1228" s="188"/>
      <c r="AR1228" s="188"/>
      <c r="AS1228" s="188"/>
      <c r="AT1228" s="188"/>
      <c r="AU1228" s="188"/>
      <c r="AV1228" s="188"/>
      <c r="AW1228" s="188"/>
      <c r="AX1228" s="188"/>
      <c r="AY1228" s="188"/>
      <c r="AZ1228" s="188"/>
      <c r="BA1228" s="188"/>
      <c r="BB1228" s="188"/>
      <c r="BC1228" s="188"/>
      <c r="BD1228" s="188"/>
      <c r="BE1228" s="188"/>
      <c r="BF1228" s="188"/>
      <c r="BG1228" s="188"/>
      <c r="BH1228" s="188"/>
      <c r="BI1228" s="188"/>
      <c r="BJ1228" s="188"/>
      <c r="BK1228" s="188"/>
      <c r="BL1228" s="188"/>
      <c r="BM1228" s="188"/>
      <c r="BN1228" s="188"/>
      <c r="BO1228" s="188"/>
      <c r="BP1228" s="188"/>
      <c r="BQ1228" s="188"/>
      <c r="BR1228" s="188"/>
      <c r="BS1228" s="188"/>
      <c r="BT1228" s="188"/>
      <c r="BU1228" s="188"/>
      <c r="BV1228" s="188"/>
    </row>
    <row r="1229" spans="1:74" s="189" customFormat="1" ht="17.25" customHeight="1" x14ac:dyDescent="0.2">
      <c r="A1229" s="205" t="s">
        <v>980</v>
      </c>
      <c r="B1229" s="206" t="s">
        <v>1622</v>
      </c>
      <c r="C1229" s="118"/>
      <c r="D1229" s="46"/>
      <c r="E1229" s="118"/>
      <c r="F1229" s="118"/>
      <c r="G1229" s="118"/>
      <c r="H1229" s="118"/>
      <c r="I1229" s="118">
        <v>126400.55</v>
      </c>
      <c r="J1229" s="118"/>
      <c r="K1229" s="118"/>
      <c r="L1229" s="118"/>
      <c r="M1229" s="118"/>
      <c r="N1229" s="118"/>
      <c r="O1229" s="131">
        <f t="shared" si="415"/>
        <v>126400.55</v>
      </c>
      <c r="P1229" s="188"/>
      <c r="Q1229" s="188"/>
      <c r="R1229" s="188"/>
      <c r="S1229" s="188"/>
      <c r="T1229" s="188"/>
      <c r="U1229" s="188"/>
      <c r="V1229" s="188"/>
      <c r="W1229" s="188"/>
      <c r="X1229" s="188"/>
      <c r="Y1229" s="188"/>
      <c r="Z1229" s="188"/>
      <c r="AA1229" s="188"/>
      <c r="AB1229" s="188"/>
      <c r="AC1229" s="188"/>
      <c r="AD1229" s="188"/>
      <c r="AE1229" s="188"/>
      <c r="AF1229" s="188"/>
      <c r="AG1229" s="188"/>
      <c r="AH1229" s="188"/>
      <c r="AI1229" s="188"/>
      <c r="AJ1229" s="188"/>
      <c r="AK1229" s="188"/>
      <c r="AL1229" s="188"/>
      <c r="AM1229" s="188"/>
      <c r="AN1229" s="188"/>
      <c r="AO1229" s="188"/>
      <c r="AP1229" s="188"/>
      <c r="AQ1229" s="188"/>
      <c r="AR1229" s="188"/>
      <c r="AS1229" s="188"/>
      <c r="AT1229" s="188"/>
      <c r="AU1229" s="188"/>
      <c r="AV1229" s="188"/>
      <c r="AW1229" s="188"/>
      <c r="AX1229" s="188"/>
      <c r="AY1229" s="188"/>
      <c r="AZ1229" s="188"/>
      <c r="BA1229" s="188"/>
      <c r="BB1229" s="188"/>
      <c r="BC1229" s="188"/>
      <c r="BD1229" s="188"/>
      <c r="BE1229" s="188"/>
      <c r="BF1229" s="188"/>
      <c r="BG1229" s="188"/>
      <c r="BH1229" s="188"/>
      <c r="BI1229" s="188"/>
      <c r="BJ1229" s="188"/>
      <c r="BK1229" s="188"/>
      <c r="BL1229" s="188"/>
      <c r="BM1229" s="188"/>
      <c r="BN1229" s="188"/>
      <c r="BO1229" s="188"/>
      <c r="BP1229" s="188"/>
      <c r="BQ1229" s="188"/>
      <c r="BR1229" s="188"/>
      <c r="BS1229" s="188"/>
      <c r="BT1229" s="188"/>
      <c r="BU1229" s="188"/>
      <c r="BV1229" s="188"/>
    </row>
    <row r="1230" spans="1:74" s="126" customFormat="1" ht="25.5" x14ac:dyDescent="0.2">
      <c r="A1230" s="207" t="s">
        <v>981</v>
      </c>
      <c r="B1230" s="202" t="s">
        <v>1623</v>
      </c>
      <c r="C1230" s="117">
        <f>SUM(C1231:C1232)</f>
        <v>0</v>
      </c>
      <c r="D1230" s="117">
        <f t="shared" ref="D1230" si="430">+D1231</f>
        <v>182843711</v>
      </c>
      <c r="E1230" s="117">
        <f t="shared" ref="E1230:N1230" si="431">SUM(E1231:E1232)</f>
        <v>0</v>
      </c>
      <c r="F1230" s="117">
        <f>SUM(F1231:F1232)</f>
        <v>9550511728.9899998</v>
      </c>
      <c r="G1230" s="117">
        <f t="shared" si="431"/>
        <v>0</v>
      </c>
      <c r="H1230" s="117">
        <f t="shared" si="431"/>
        <v>0</v>
      </c>
      <c r="I1230" s="117">
        <f t="shared" si="431"/>
        <v>0</v>
      </c>
      <c r="J1230" s="117">
        <f t="shared" si="431"/>
        <v>0</v>
      </c>
      <c r="K1230" s="117">
        <f t="shared" si="431"/>
        <v>0</v>
      </c>
      <c r="L1230" s="117">
        <f t="shared" si="431"/>
        <v>0</v>
      </c>
      <c r="M1230" s="117">
        <f t="shared" si="431"/>
        <v>0</v>
      </c>
      <c r="N1230" s="117">
        <f t="shared" si="431"/>
        <v>0</v>
      </c>
      <c r="O1230" s="131">
        <f t="shared" si="415"/>
        <v>9733355439.9899998</v>
      </c>
      <c r="P1230" s="125"/>
      <c r="Q1230" s="125"/>
      <c r="R1230" s="125"/>
      <c r="S1230" s="125"/>
      <c r="T1230" s="125"/>
      <c r="U1230" s="125"/>
      <c r="V1230" s="125"/>
      <c r="W1230" s="125"/>
      <c r="X1230" s="125"/>
      <c r="Y1230" s="125"/>
      <c r="Z1230" s="125"/>
      <c r="AA1230" s="125"/>
      <c r="AB1230" s="125"/>
      <c r="AC1230" s="125"/>
      <c r="AD1230" s="125"/>
      <c r="AE1230" s="125"/>
      <c r="AF1230" s="125"/>
      <c r="AG1230" s="125"/>
      <c r="AH1230" s="125"/>
      <c r="AI1230" s="125"/>
      <c r="AJ1230" s="125"/>
      <c r="AK1230" s="125"/>
      <c r="AL1230" s="125"/>
      <c r="AM1230" s="125"/>
      <c r="AN1230" s="125"/>
      <c r="AO1230" s="125"/>
      <c r="AP1230" s="125"/>
      <c r="AQ1230" s="125"/>
      <c r="AR1230" s="125"/>
      <c r="AS1230" s="125"/>
      <c r="AT1230" s="125"/>
      <c r="AU1230" s="125"/>
      <c r="AV1230" s="125"/>
      <c r="AW1230" s="125"/>
      <c r="AX1230" s="125"/>
      <c r="AY1230" s="125"/>
      <c r="AZ1230" s="125"/>
      <c r="BA1230" s="125"/>
      <c r="BB1230" s="125"/>
      <c r="BC1230" s="125"/>
      <c r="BD1230" s="125"/>
      <c r="BE1230" s="125"/>
      <c r="BF1230" s="125"/>
      <c r="BG1230" s="125"/>
      <c r="BH1230" s="125"/>
      <c r="BI1230" s="125"/>
      <c r="BJ1230" s="125"/>
      <c r="BK1230" s="125"/>
      <c r="BL1230" s="125"/>
      <c r="BM1230" s="125"/>
      <c r="BN1230" s="125"/>
      <c r="BO1230" s="125"/>
      <c r="BP1230" s="125"/>
      <c r="BQ1230" s="125"/>
      <c r="BR1230" s="125"/>
      <c r="BS1230" s="125"/>
      <c r="BT1230" s="125"/>
      <c r="BU1230" s="125"/>
      <c r="BV1230" s="125"/>
    </row>
    <row r="1231" spans="1:74" s="189" customFormat="1" ht="14.25" x14ac:dyDescent="0.2">
      <c r="A1231" s="205" t="s">
        <v>982</v>
      </c>
      <c r="B1231" s="206" t="s">
        <v>1624</v>
      </c>
      <c r="C1231" s="118"/>
      <c r="D1231" s="46">
        <v>182843711</v>
      </c>
      <c r="E1231" s="118"/>
      <c r="F1231" s="118"/>
      <c r="G1231" s="118"/>
      <c r="H1231" s="118"/>
      <c r="I1231" s="118"/>
      <c r="J1231" s="118"/>
      <c r="K1231" s="118"/>
      <c r="L1231" s="118"/>
      <c r="M1231" s="118"/>
      <c r="N1231" s="118"/>
      <c r="O1231" s="131">
        <f t="shared" si="415"/>
        <v>182843711</v>
      </c>
      <c r="P1231" s="188"/>
      <c r="Q1231" s="188"/>
      <c r="R1231" s="188"/>
      <c r="S1231" s="188"/>
      <c r="T1231" s="188"/>
      <c r="U1231" s="188"/>
      <c r="V1231" s="188"/>
      <c r="W1231" s="188"/>
      <c r="X1231" s="188"/>
      <c r="Y1231" s="188"/>
      <c r="Z1231" s="188"/>
      <c r="AA1231" s="188"/>
      <c r="AB1231" s="188"/>
      <c r="AC1231" s="188"/>
      <c r="AD1231" s="188"/>
      <c r="AE1231" s="188"/>
      <c r="AF1231" s="188"/>
      <c r="AG1231" s="188"/>
      <c r="AH1231" s="188"/>
      <c r="AI1231" s="188"/>
      <c r="AJ1231" s="188"/>
      <c r="AK1231" s="188"/>
      <c r="AL1231" s="188"/>
      <c r="AM1231" s="188"/>
      <c r="AN1231" s="188"/>
      <c r="AO1231" s="188"/>
      <c r="AP1231" s="188"/>
      <c r="AQ1231" s="188"/>
      <c r="AR1231" s="188"/>
      <c r="AS1231" s="188"/>
      <c r="AT1231" s="188"/>
      <c r="AU1231" s="188"/>
      <c r="AV1231" s="188"/>
      <c r="AW1231" s="188"/>
      <c r="AX1231" s="188"/>
      <c r="AY1231" s="188"/>
      <c r="AZ1231" s="188"/>
      <c r="BA1231" s="188"/>
      <c r="BB1231" s="188"/>
      <c r="BC1231" s="188"/>
      <c r="BD1231" s="188"/>
      <c r="BE1231" s="188"/>
      <c r="BF1231" s="188"/>
      <c r="BG1231" s="188"/>
      <c r="BH1231" s="188"/>
      <c r="BI1231" s="188"/>
      <c r="BJ1231" s="188"/>
      <c r="BK1231" s="188"/>
      <c r="BL1231" s="188"/>
      <c r="BM1231" s="188"/>
      <c r="BN1231" s="188"/>
      <c r="BO1231" s="188"/>
      <c r="BP1231" s="188"/>
      <c r="BQ1231" s="188"/>
      <c r="BR1231" s="188"/>
      <c r="BS1231" s="188"/>
      <c r="BT1231" s="188"/>
      <c r="BU1231" s="188"/>
      <c r="BV1231" s="188"/>
    </row>
    <row r="1232" spans="1:74" s="189" customFormat="1" ht="14.25" x14ac:dyDescent="0.2">
      <c r="A1232" s="205" t="s">
        <v>982</v>
      </c>
      <c r="B1232" s="206" t="s">
        <v>1624</v>
      </c>
      <c r="C1232" s="118"/>
      <c r="D1232" s="46"/>
      <c r="E1232" s="118"/>
      <c r="F1232" s="118">
        <v>9550511728.9899998</v>
      </c>
      <c r="G1232" s="118"/>
      <c r="H1232" s="118"/>
      <c r="I1232" s="118"/>
      <c r="J1232" s="118"/>
      <c r="K1232" s="118"/>
      <c r="L1232" s="118"/>
      <c r="M1232" s="118"/>
      <c r="N1232" s="118"/>
      <c r="O1232" s="131">
        <f t="shared" ref="O1232:O1266" si="432">SUM(C1232:N1232)</f>
        <v>9550511728.9899998</v>
      </c>
      <c r="P1232" s="188"/>
      <c r="Q1232" s="188"/>
      <c r="R1232" s="188"/>
      <c r="S1232" s="188"/>
      <c r="T1232" s="188"/>
      <c r="U1232" s="188"/>
      <c r="V1232" s="188"/>
      <c r="W1232" s="188"/>
      <c r="X1232" s="188"/>
      <c r="Y1232" s="188"/>
      <c r="Z1232" s="188"/>
      <c r="AA1232" s="188"/>
      <c r="AB1232" s="188"/>
      <c r="AC1232" s="188"/>
      <c r="AD1232" s="188"/>
      <c r="AE1232" s="188"/>
      <c r="AF1232" s="188"/>
      <c r="AG1232" s="188"/>
      <c r="AH1232" s="188"/>
      <c r="AI1232" s="188"/>
      <c r="AJ1232" s="188"/>
      <c r="AK1232" s="188"/>
      <c r="AL1232" s="188"/>
      <c r="AM1232" s="188"/>
      <c r="AN1232" s="188"/>
      <c r="AO1232" s="188"/>
      <c r="AP1232" s="188"/>
      <c r="AQ1232" s="188"/>
      <c r="AR1232" s="188"/>
      <c r="AS1232" s="188"/>
      <c r="AT1232" s="188"/>
      <c r="AU1232" s="188"/>
      <c r="AV1232" s="188"/>
      <c r="AW1232" s="188"/>
      <c r="AX1232" s="188"/>
      <c r="AY1232" s="188"/>
      <c r="AZ1232" s="188"/>
      <c r="BA1232" s="188"/>
      <c r="BB1232" s="188"/>
      <c r="BC1232" s="188"/>
      <c r="BD1232" s="188"/>
      <c r="BE1232" s="188"/>
      <c r="BF1232" s="188"/>
      <c r="BG1232" s="188"/>
      <c r="BH1232" s="188"/>
      <c r="BI1232" s="188"/>
      <c r="BJ1232" s="188"/>
      <c r="BK1232" s="188"/>
      <c r="BL1232" s="188"/>
      <c r="BM1232" s="188"/>
      <c r="BN1232" s="188"/>
      <c r="BO1232" s="188"/>
      <c r="BP1232" s="188"/>
      <c r="BQ1232" s="188"/>
      <c r="BR1232" s="188"/>
      <c r="BS1232" s="188"/>
      <c r="BT1232" s="188"/>
      <c r="BU1232" s="188"/>
      <c r="BV1232" s="188"/>
    </row>
    <row r="1233" spans="1:74" s="126" customFormat="1" ht="25.5" x14ac:dyDescent="0.2">
      <c r="A1233" s="207" t="s">
        <v>983</v>
      </c>
      <c r="B1233" s="202" t="s">
        <v>1625</v>
      </c>
      <c r="C1233" s="117">
        <f>SUM(C1234:C1235)</f>
        <v>0</v>
      </c>
      <c r="D1233" s="117">
        <f t="shared" ref="D1233" si="433">+D1234</f>
        <v>256832697.63999999</v>
      </c>
      <c r="E1233" s="117">
        <f t="shared" ref="E1233:N1233" si="434">SUM(E1234:E1235)</f>
        <v>0</v>
      </c>
      <c r="F1233" s="117">
        <f t="shared" si="434"/>
        <v>777237082.16999996</v>
      </c>
      <c r="G1233" s="117">
        <f t="shared" si="434"/>
        <v>0</v>
      </c>
      <c r="H1233" s="117">
        <f t="shared" si="434"/>
        <v>0</v>
      </c>
      <c r="I1233" s="117">
        <f t="shared" si="434"/>
        <v>0</v>
      </c>
      <c r="J1233" s="117">
        <f t="shared" si="434"/>
        <v>0</v>
      </c>
      <c r="K1233" s="117">
        <f t="shared" si="434"/>
        <v>0</v>
      </c>
      <c r="L1233" s="117">
        <f t="shared" si="434"/>
        <v>0</v>
      </c>
      <c r="M1233" s="117">
        <f t="shared" si="434"/>
        <v>0</v>
      </c>
      <c r="N1233" s="117">
        <f t="shared" si="434"/>
        <v>0</v>
      </c>
      <c r="O1233" s="131">
        <f t="shared" si="432"/>
        <v>1034069779.8099999</v>
      </c>
      <c r="P1233" s="125"/>
      <c r="Q1233" s="125"/>
      <c r="R1233" s="125"/>
      <c r="S1233" s="125"/>
      <c r="T1233" s="125"/>
      <c r="U1233" s="125"/>
      <c r="V1233" s="125"/>
      <c r="W1233" s="125"/>
      <c r="X1233" s="125"/>
      <c r="Y1233" s="125"/>
      <c r="Z1233" s="125"/>
      <c r="AA1233" s="125"/>
      <c r="AB1233" s="125"/>
      <c r="AC1233" s="125"/>
      <c r="AD1233" s="125"/>
      <c r="AE1233" s="125"/>
      <c r="AF1233" s="125"/>
      <c r="AG1233" s="125"/>
      <c r="AH1233" s="125"/>
      <c r="AI1233" s="125"/>
      <c r="AJ1233" s="125"/>
      <c r="AK1233" s="125"/>
      <c r="AL1233" s="125"/>
      <c r="AM1233" s="125"/>
      <c r="AN1233" s="125"/>
      <c r="AO1233" s="125"/>
      <c r="AP1233" s="125"/>
      <c r="AQ1233" s="125"/>
      <c r="AR1233" s="125"/>
      <c r="AS1233" s="125"/>
      <c r="AT1233" s="125"/>
      <c r="AU1233" s="125"/>
      <c r="AV1233" s="125"/>
      <c r="AW1233" s="125"/>
      <c r="AX1233" s="125"/>
      <c r="AY1233" s="125"/>
      <c r="AZ1233" s="125"/>
      <c r="BA1233" s="125"/>
      <c r="BB1233" s="125"/>
      <c r="BC1233" s="125"/>
      <c r="BD1233" s="125"/>
      <c r="BE1233" s="125"/>
      <c r="BF1233" s="125"/>
      <c r="BG1233" s="125"/>
      <c r="BH1233" s="125"/>
      <c r="BI1233" s="125"/>
      <c r="BJ1233" s="125"/>
      <c r="BK1233" s="125"/>
      <c r="BL1233" s="125"/>
      <c r="BM1233" s="125"/>
      <c r="BN1233" s="125"/>
      <c r="BO1233" s="125"/>
      <c r="BP1233" s="125"/>
      <c r="BQ1233" s="125"/>
      <c r="BR1233" s="125"/>
      <c r="BS1233" s="125"/>
      <c r="BT1233" s="125"/>
      <c r="BU1233" s="125"/>
      <c r="BV1233" s="125"/>
    </row>
    <row r="1234" spans="1:74" s="189" customFormat="1" ht="25.5" x14ac:dyDescent="0.2">
      <c r="A1234" s="205" t="s">
        <v>984</v>
      </c>
      <c r="B1234" s="206" t="s">
        <v>1626</v>
      </c>
      <c r="C1234" s="118"/>
      <c r="D1234" s="46">
        <v>256832697.63999999</v>
      </c>
      <c r="E1234" s="118"/>
      <c r="F1234" s="118"/>
      <c r="G1234" s="118"/>
      <c r="H1234" s="118"/>
      <c r="I1234" s="118"/>
      <c r="J1234" s="118"/>
      <c r="K1234" s="118"/>
      <c r="L1234" s="118"/>
      <c r="M1234" s="118"/>
      <c r="N1234" s="118"/>
      <c r="O1234" s="131">
        <f t="shared" si="432"/>
        <v>256832697.63999999</v>
      </c>
      <c r="P1234" s="188"/>
      <c r="Q1234" s="188"/>
      <c r="R1234" s="188"/>
      <c r="S1234" s="188"/>
      <c r="T1234" s="188"/>
      <c r="U1234" s="188"/>
      <c r="V1234" s="188"/>
      <c r="W1234" s="188"/>
      <c r="X1234" s="188"/>
      <c r="Y1234" s="188"/>
      <c r="Z1234" s="188"/>
      <c r="AA1234" s="188"/>
      <c r="AB1234" s="188"/>
      <c r="AC1234" s="188"/>
      <c r="AD1234" s="188"/>
      <c r="AE1234" s="188"/>
      <c r="AF1234" s="188"/>
      <c r="AG1234" s="188"/>
      <c r="AH1234" s="188"/>
      <c r="AI1234" s="188"/>
      <c r="AJ1234" s="188"/>
      <c r="AK1234" s="188"/>
      <c r="AL1234" s="188"/>
      <c r="AM1234" s="188"/>
      <c r="AN1234" s="188"/>
      <c r="AO1234" s="188"/>
      <c r="AP1234" s="188"/>
      <c r="AQ1234" s="188"/>
      <c r="AR1234" s="188"/>
      <c r="AS1234" s="188"/>
      <c r="AT1234" s="188"/>
      <c r="AU1234" s="188"/>
      <c r="AV1234" s="188"/>
      <c r="AW1234" s="188"/>
      <c r="AX1234" s="188"/>
      <c r="AY1234" s="188"/>
      <c r="AZ1234" s="188"/>
      <c r="BA1234" s="188"/>
      <c r="BB1234" s="188"/>
      <c r="BC1234" s="188"/>
      <c r="BD1234" s="188"/>
      <c r="BE1234" s="188"/>
      <c r="BF1234" s="188"/>
      <c r="BG1234" s="188"/>
      <c r="BH1234" s="188"/>
      <c r="BI1234" s="188"/>
      <c r="BJ1234" s="188"/>
      <c r="BK1234" s="188"/>
      <c r="BL1234" s="188"/>
      <c r="BM1234" s="188"/>
      <c r="BN1234" s="188"/>
      <c r="BO1234" s="188"/>
      <c r="BP1234" s="188"/>
      <c r="BQ1234" s="188"/>
      <c r="BR1234" s="188"/>
      <c r="BS1234" s="188"/>
      <c r="BT1234" s="188"/>
      <c r="BU1234" s="188"/>
      <c r="BV1234" s="188"/>
    </row>
    <row r="1235" spans="1:74" s="189" customFormat="1" ht="25.5" x14ac:dyDescent="0.2">
      <c r="A1235" s="205" t="s">
        <v>984</v>
      </c>
      <c r="B1235" s="206" t="s">
        <v>1626</v>
      </c>
      <c r="C1235" s="118"/>
      <c r="D1235" s="46"/>
      <c r="E1235" s="118"/>
      <c r="F1235" s="118">
        <v>777237082.16999996</v>
      </c>
      <c r="G1235" s="118"/>
      <c r="H1235" s="118"/>
      <c r="I1235" s="118"/>
      <c r="J1235" s="118"/>
      <c r="K1235" s="118"/>
      <c r="L1235" s="118"/>
      <c r="M1235" s="118"/>
      <c r="N1235" s="118"/>
      <c r="O1235" s="131">
        <f t="shared" si="432"/>
        <v>777237082.16999996</v>
      </c>
      <c r="P1235" s="188"/>
      <c r="Q1235" s="188"/>
      <c r="R1235" s="188"/>
      <c r="S1235" s="188"/>
      <c r="T1235" s="188"/>
      <c r="U1235" s="188"/>
      <c r="V1235" s="188"/>
      <c r="W1235" s="188"/>
      <c r="X1235" s="188"/>
      <c r="Y1235" s="188"/>
      <c r="Z1235" s="188"/>
      <c r="AA1235" s="188"/>
      <c r="AB1235" s="188"/>
      <c r="AC1235" s="188"/>
      <c r="AD1235" s="188"/>
      <c r="AE1235" s="188"/>
      <c r="AF1235" s="188"/>
      <c r="AG1235" s="188"/>
      <c r="AH1235" s="188"/>
      <c r="AI1235" s="188"/>
      <c r="AJ1235" s="188"/>
      <c r="AK1235" s="188"/>
      <c r="AL1235" s="188"/>
      <c r="AM1235" s="188"/>
      <c r="AN1235" s="188"/>
      <c r="AO1235" s="188"/>
      <c r="AP1235" s="188"/>
      <c r="AQ1235" s="188"/>
      <c r="AR1235" s="188"/>
      <c r="AS1235" s="188"/>
      <c r="AT1235" s="188"/>
      <c r="AU1235" s="188"/>
      <c r="AV1235" s="188"/>
      <c r="AW1235" s="188"/>
      <c r="AX1235" s="188"/>
      <c r="AY1235" s="188"/>
      <c r="AZ1235" s="188"/>
      <c r="BA1235" s="188"/>
      <c r="BB1235" s="188"/>
      <c r="BC1235" s="188"/>
      <c r="BD1235" s="188"/>
      <c r="BE1235" s="188"/>
      <c r="BF1235" s="188"/>
      <c r="BG1235" s="188"/>
      <c r="BH1235" s="188"/>
      <c r="BI1235" s="188"/>
      <c r="BJ1235" s="188"/>
      <c r="BK1235" s="188"/>
      <c r="BL1235" s="188"/>
      <c r="BM1235" s="188"/>
      <c r="BN1235" s="188"/>
      <c r="BO1235" s="188"/>
      <c r="BP1235" s="188"/>
      <c r="BQ1235" s="188"/>
      <c r="BR1235" s="188"/>
      <c r="BS1235" s="188"/>
      <c r="BT1235" s="188"/>
      <c r="BU1235" s="188"/>
      <c r="BV1235" s="188"/>
    </row>
    <row r="1236" spans="1:74" s="126" customFormat="1" ht="25.5" x14ac:dyDescent="0.2">
      <c r="A1236" s="207" t="s">
        <v>985</v>
      </c>
      <c r="B1236" s="202" t="s">
        <v>1627</v>
      </c>
      <c r="C1236" s="117">
        <f>SUM(C1237:C1239)</f>
        <v>0</v>
      </c>
      <c r="D1236" s="117">
        <f t="shared" ref="D1236" si="435">SUM(D1237:D1238)</f>
        <v>333033100.71999997</v>
      </c>
      <c r="E1236" s="117">
        <f t="shared" ref="E1236:N1236" si="436">SUM(E1237:E1239)</f>
        <v>0</v>
      </c>
      <c r="F1236" s="117">
        <f t="shared" si="436"/>
        <v>14511755</v>
      </c>
      <c r="G1236" s="117">
        <f t="shared" si="436"/>
        <v>0</v>
      </c>
      <c r="H1236" s="117">
        <f t="shared" si="436"/>
        <v>0</v>
      </c>
      <c r="I1236" s="117">
        <f t="shared" si="436"/>
        <v>0</v>
      </c>
      <c r="J1236" s="117">
        <f t="shared" si="436"/>
        <v>0</v>
      </c>
      <c r="K1236" s="117">
        <f t="shared" si="436"/>
        <v>0</v>
      </c>
      <c r="L1236" s="117">
        <f t="shared" si="436"/>
        <v>0</v>
      </c>
      <c r="M1236" s="117">
        <f t="shared" si="436"/>
        <v>0</v>
      </c>
      <c r="N1236" s="117">
        <f t="shared" si="436"/>
        <v>0</v>
      </c>
      <c r="O1236" s="131">
        <f t="shared" si="432"/>
        <v>347544855.71999997</v>
      </c>
      <c r="P1236" s="125"/>
      <c r="Q1236" s="125"/>
      <c r="R1236" s="125"/>
      <c r="S1236" s="125"/>
      <c r="T1236" s="125"/>
      <c r="U1236" s="125"/>
      <c r="V1236" s="125"/>
      <c r="W1236" s="125"/>
      <c r="X1236" s="125"/>
      <c r="Y1236" s="125"/>
      <c r="Z1236" s="125"/>
      <c r="AA1236" s="125"/>
      <c r="AB1236" s="125"/>
      <c r="AC1236" s="125"/>
      <c r="AD1236" s="125"/>
      <c r="AE1236" s="125"/>
      <c r="AF1236" s="125"/>
      <c r="AG1236" s="125"/>
      <c r="AH1236" s="125"/>
      <c r="AI1236" s="125"/>
      <c r="AJ1236" s="125"/>
      <c r="AK1236" s="125"/>
      <c r="AL1236" s="125"/>
      <c r="AM1236" s="125"/>
      <c r="AN1236" s="125"/>
      <c r="AO1236" s="125"/>
      <c r="AP1236" s="125"/>
      <c r="AQ1236" s="125"/>
      <c r="AR1236" s="125"/>
      <c r="AS1236" s="125"/>
      <c r="AT1236" s="125"/>
      <c r="AU1236" s="125"/>
      <c r="AV1236" s="125"/>
      <c r="AW1236" s="125"/>
      <c r="AX1236" s="125"/>
      <c r="AY1236" s="125"/>
      <c r="AZ1236" s="125"/>
      <c r="BA1236" s="125"/>
      <c r="BB1236" s="125"/>
      <c r="BC1236" s="125"/>
      <c r="BD1236" s="125"/>
      <c r="BE1236" s="125"/>
      <c r="BF1236" s="125"/>
      <c r="BG1236" s="125"/>
      <c r="BH1236" s="125"/>
      <c r="BI1236" s="125"/>
      <c r="BJ1236" s="125"/>
      <c r="BK1236" s="125"/>
      <c r="BL1236" s="125"/>
      <c r="BM1236" s="125"/>
      <c r="BN1236" s="125"/>
      <c r="BO1236" s="125"/>
      <c r="BP1236" s="125"/>
      <c r="BQ1236" s="125"/>
      <c r="BR1236" s="125"/>
      <c r="BS1236" s="125"/>
      <c r="BT1236" s="125"/>
      <c r="BU1236" s="125"/>
      <c r="BV1236" s="125"/>
    </row>
    <row r="1237" spans="1:74" s="189" customFormat="1" ht="14.25" x14ac:dyDescent="0.2">
      <c r="A1237" s="205" t="s">
        <v>986</v>
      </c>
      <c r="B1237" s="206" t="s">
        <v>1628</v>
      </c>
      <c r="C1237" s="118"/>
      <c r="D1237" s="46">
        <v>326781921.00999999</v>
      </c>
      <c r="E1237" s="118"/>
      <c r="F1237" s="118"/>
      <c r="G1237" s="118"/>
      <c r="H1237" s="118"/>
      <c r="I1237" s="118"/>
      <c r="J1237" s="118"/>
      <c r="K1237" s="118"/>
      <c r="L1237" s="118"/>
      <c r="M1237" s="118"/>
      <c r="N1237" s="118"/>
      <c r="O1237" s="131">
        <f t="shared" si="432"/>
        <v>326781921.00999999</v>
      </c>
      <c r="P1237" s="188"/>
      <c r="Q1237" s="188"/>
      <c r="R1237" s="188"/>
      <c r="S1237" s="188"/>
      <c r="T1237" s="188"/>
      <c r="U1237" s="188"/>
      <c r="V1237" s="188"/>
      <c r="W1237" s="188"/>
      <c r="X1237" s="188"/>
      <c r="Y1237" s="188"/>
      <c r="Z1237" s="188"/>
      <c r="AA1237" s="188"/>
      <c r="AB1237" s="188"/>
      <c r="AC1237" s="188"/>
      <c r="AD1237" s="188"/>
      <c r="AE1237" s="188"/>
      <c r="AF1237" s="188"/>
      <c r="AG1237" s="188"/>
      <c r="AH1237" s="188"/>
      <c r="AI1237" s="188"/>
      <c r="AJ1237" s="188"/>
      <c r="AK1237" s="188"/>
      <c r="AL1237" s="188"/>
      <c r="AM1237" s="188"/>
      <c r="AN1237" s="188"/>
      <c r="AO1237" s="188"/>
      <c r="AP1237" s="188"/>
      <c r="AQ1237" s="188"/>
      <c r="AR1237" s="188"/>
      <c r="AS1237" s="188"/>
      <c r="AT1237" s="188"/>
      <c r="AU1237" s="188"/>
      <c r="AV1237" s="188"/>
      <c r="AW1237" s="188"/>
      <c r="AX1237" s="188"/>
      <c r="AY1237" s="188"/>
      <c r="AZ1237" s="188"/>
      <c r="BA1237" s="188"/>
      <c r="BB1237" s="188"/>
      <c r="BC1237" s="188"/>
      <c r="BD1237" s="188"/>
      <c r="BE1237" s="188"/>
      <c r="BF1237" s="188"/>
      <c r="BG1237" s="188"/>
      <c r="BH1237" s="188"/>
      <c r="BI1237" s="188"/>
      <c r="BJ1237" s="188"/>
      <c r="BK1237" s="188"/>
      <c r="BL1237" s="188"/>
      <c r="BM1237" s="188"/>
      <c r="BN1237" s="188"/>
      <c r="BO1237" s="188"/>
      <c r="BP1237" s="188"/>
      <c r="BQ1237" s="188"/>
      <c r="BR1237" s="188"/>
      <c r="BS1237" s="188"/>
      <c r="BT1237" s="188"/>
      <c r="BU1237" s="188"/>
      <c r="BV1237" s="188"/>
    </row>
    <row r="1238" spans="1:74" s="189" customFormat="1" ht="14.25" x14ac:dyDescent="0.2">
      <c r="A1238" s="205" t="s">
        <v>986</v>
      </c>
      <c r="B1238" s="206" t="s">
        <v>1628</v>
      </c>
      <c r="C1238" s="118"/>
      <c r="D1238" s="46">
        <v>6251179.71</v>
      </c>
      <c r="E1238" s="118"/>
      <c r="F1238" s="118"/>
      <c r="G1238" s="118"/>
      <c r="H1238" s="118"/>
      <c r="I1238" s="118"/>
      <c r="J1238" s="118"/>
      <c r="K1238" s="118"/>
      <c r="L1238" s="118"/>
      <c r="M1238" s="118"/>
      <c r="N1238" s="118"/>
      <c r="O1238" s="131">
        <f t="shared" si="432"/>
        <v>6251179.71</v>
      </c>
      <c r="P1238" s="188"/>
      <c r="Q1238" s="188"/>
      <c r="R1238" s="188"/>
      <c r="S1238" s="188"/>
      <c r="T1238" s="188"/>
      <c r="U1238" s="188"/>
      <c r="V1238" s="188"/>
      <c r="W1238" s="188"/>
      <c r="X1238" s="188"/>
      <c r="Y1238" s="188"/>
      <c r="Z1238" s="188"/>
      <c r="AA1238" s="188"/>
      <c r="AB1238" s="188"/>
      <c r="AC1238" s="188"/>
      <c r="AD1238" s="188"/>
      <c r="AE1238" s="188"/>
      <c r="AF1238" s="188"/>
      <c r="AG1238" s="188"/>
      <c r="AH1238" s="188"/>
      <c r="AI1238" s="188"/>
      <c r="AJ1238" s="188"/>
      <c r="AK1238" s="188"/>
      <c r="AL1238" s="188"/>
      <c r="AM1238" s="188"/>
      <c r="AN1238" s="188"/>
      <c r="AO1238" s="188"/>
      <c r="AP1238" s="188"/>
      <c r="AQ1238" s="188"/>
      <c r="AR1238" s="188"/>
      <c r="AS1238" s="188"/>
      <c r="AT1238" s="188"/>
      <c r="AU1238" s="188"/>
      <c r="AV1238" s="188"/>
      <c r="AW1238" s="188"/>
      <c r="AX1238" s="188"/>
      <c r="AY1238" s="188"/>
      <c r="AZ1238" s="188"/>
      <c r="BA1238" s="188"/>
      <c r="BB1238" s="188"/>
      <c r="BC1238" s="188"/>
      <c r="BD1238" s="188"/>
      <c r="BE1238" s="188"/>
      <c r="BF1238" s="188"/>
      <c r="BG1238" s="188"/>
      <c r="BH1238" s="188"/>
      <c r="BI1238" s="188"/>
      <c r="BJ1238" s="188"/>
      <c r="BK1238" s="188"/>
      <c r="BL1238" s="188"/>
      <c r="BM1238" s="188"/>
      <c r="BN1238" s="188"/>
      <c r="BO1238" s="188"/>
      <c r="BP1238" s="188"/>
      <c r="BQ1238" s="188"/>
      <c r="BR1238" s="188"/>
      <c r="BS1238" s="188"/>
      <c r="BT1238" s="188"/>
      <c r="BU1238" s="188"/>
      <c r="BV1238" s="188"/>
    </row>
    <row r="1239" spans="1:74" s="189" customFormat="1" ht="14.25" x14ac:dyDescent="0.2">
      <c r="A1239" s="205" t="s">
        <v>986</v>
      </c>
      <c r="B1239" s="206" t="s">
        <v>1628</v>
      </c>
      <c r="C1239" s="118"/>
      <c r="D1239" s="46"/>
      <c r="E1239" s="118"/>
      <c r="F1239" s="118">
        <v>14511755</v>
      </c>
      <c r="G1239" s="118"/>
      <c r="H1239" s="118"/>
      <c r="I1239" s="118"/>
      <c r="J1239" s="118"/>
      <c r="K1239" s="118"/>
      <c r="L1239" s="118"/>
      <c r="M1239" s="118"/>
      <c r="N1239" s="118"/>
      <c r="O1239" s="131">
        <f t="shared" si="432"/>
        <v>14511755</v>
      </c>
      <c r="P1239" s="188"/>
      <c r="Q1239" s="188"/>
      <c r="R1239" s="188"/>
      <c r="S1239" s="188"/>
      <c r="T1239" s="188"/>
      <c r="U1239" s="188"/>
      <c r="V1239" s="188"/>
      <c r="W1239" s="188"/>
      <c r="X1239" s="188"/>
      <c r="Y1239" s="188"/>
      <c r="Z1239" s="188"/>
      <c r="AA1239" s="188"/>
      <c r="AB1239" s="188"/>
      <c r="AC1239" s="188"/>
      <c r="AD1239" s="188"/>
      <c r="AE1239" s="188"/>
      <c r="AF1239" s="188"/>
      <c r="AG1239" s="188"/>
      <c r="AH1239" s="188"/>
      <c r="AI1239" s="188"/>
      <c r="AJ1239" s="188"/>
      <c r="AK1239" s="188"/>
      <c r="AL1239" s="188"/>
      <c r="AM1239" s="188"/>
      <c r="AN1239" s="188"/>
      <c r="AO1239" s="188"/>
      <c r="AP1239" s="188"/>
      <c r="AQ1239" s="188"/>
      <c r="AR1239" s="188"/>
      <c r="AS1239" s="188"/>
      <c r="AT1239" s="188"/>
      <c r="AU1239" s="188"/>
      <c r="AV1239" s="188"/>
      <c r="AW1239" s="188"/>
      <c r="AX1239" s="188"/>
      <c r="AY1239" s="188"/>
      <c r="AZ1239" s="188"/>
      <c r="BA1239" s="188"/>
      <c r="BB1239" s="188"/>
      <c r="BC1239" s="188"/>
      <c r="BD1239" s="188"/>
      <c r="BE1239" s="188"/>
      <c r="BF1239" s="188"/>
      <c r="BG1239" s="188"/>
      <c r="BH1239" s="188"/>
      <c r="BI1239" s="188"/>
      <c r="BJ1239" s="188"/>
      <c r="BK1239" s="188"/>
      <c r="BL1239" s="188"/>
      <c r="BM1239" s="188"/>
      <c r="BN1239" s="188"/>
      <c r="BO1239" s="188"/>
      <c r="BP1239" s="188"/>
      <c r="BQ1239" s="188"/>
      <c r="BR1239" s="188"/>
      <c r="BS1239" s="188"/>
      <c r="BT1239" s="188"/>
      <c r="BU1239" s="188"/>
      <c r="BV1239" s="188"/>
    </row>
    <row r="1240" spans="1:74" s="126" customFormat="1" x14ac:dyDescent="0.2">
      <c r="A1240" s="207" t="s">
        <v>1183</v>
      </c>
      <c r="B1240" s="202" t="s">
        <v>1184</v>
      </c>
      <c r="C1240" s="117">
        <f t="shared" ref="C1240:N1241" si="437">+C1241</f>
        <v>0</v>
      </c>
      <c r="D1240" s="117">
        <f t="shared" si="437"/>
        <v>0</v>
      </c>
      <c r="E1240" s="117">
        <f t="shared" si="437"/>
        <v>0</v>
      </c>
      <c r="F1240" s="117">
        <f t="shared" si="437"/>
        <v>0</v>
      </c>
      <c r="G1240" s="117">
        <f t="shared" si="437"/>
        <v>0</v>
      </c>
      <c r="H1240" s="117">
        <f t="shared" si="437"/>
        <v>0</v>
      </c>
      <c r="I1240" s="117">
        <f t="shared" si="437"/>
        <v>0</v>
      </c>
      <c r="J1240" s="117">
        <f t="shared" si="437"/>
        <v>0</v>
      </c>
      <c r="K1240" s="117">
        <f t="shared" si="437"/>
        <v>0</v>
      </c>
      <c r="L1240" s="117">
        <f t="shared" si="437"/>
        <v>0</v>
      </c>
      <c r="M1240" s="117">
        <f t="shared" si="437"/>
        <v>0</v>
      </c>
      <c r="N1240" s="117">
        <f t="shared" si="437"/>
        <v>0</v>
      </c>
      <c r="O1240" s="131">
        <f t="shared" si="432"/>
        <v>0</v>
      </c>
      <c r="P1240" s="125"/>
      <c r="Q1240" s="125"/>
      <c r="R1240" s="125"/>
      <c r="S1240" s="125"/>
      <c r="T1240" s="125"/>
      <c r="U1240" s="125"/>
      <c r="V1240" s="125"/>
      <c r="W1240" s="125"/>
      <c r="X1240" s="125"/>
      <c r="Y1240" s="125"/>
      <c r="Z1240" s="125"/>
      <c r="AA1240" s="125"/>
      <c r="AB1240" s="125"/>
      <c r="AC1240" s="125"/>
      <c r="AD1240" s="125"/>
      <c r="AE1240" s="125"/>
      <c r="AF1240" s="125"/>
      <c r="AG1240" s="125"/>
      <c r="AH1240" s="125"/>
      <c r="AI1240" s="125"/>
      <c r="AJ1240" s="125"/>
      <c r="AK1240" s="125"/>
      <c r="AL1240" s="125"/>
      <c r="AM1240" s="125"/>
      <c r="AN1240" s="125"/>
      <c r="AO1240" s="125"/>
      <c r="AP1240" s="125"/>
      <c r="AQ1240" s="125"/>
      <c r="AR1240" s="125"/>
      <c r="AS1240" s="125"/>
      <c r="AT1240" s="125"/>
      <c r="AU1240" s="125"/>
      <c r="AV1240" s="125"/>
      <c r="AW1240" s="125"/>
      <c r="AX1240" s="125"/>
      <c r="AY1240" s="125"/>
      <c r="AZ1240" s="125"/>
      <c r="BA1240" s="125"/>
      <c r="BB1240" s="125"/>
      <c r="BC1240" s="125"/>
      <c r="BD1240" s="125"/>
      <c r="BE1240" s="125"/>
      <c r="BF1240" s="125"/>
      <c r="BG1240" s="125"/>
      <c r="BH1240" s="125"/>
      <c r="BI1240" s="125"/>
      <c r="BJ1240" s="125"/>
      <c r="BK1240" s="125"/>
      <c r="BL1240" s="125"/>
      <c r="BM1240" s="125"/>
      <c r="BN1240" s="125"/>
      <c r="BO1240" s="125"/>
      <c r="BP1240" s="125"/>
      <c r="BQ1240" s="125"/>
      <c r="BR1240" s="125"/>
      <c r="BS1240" s="125"/>
      <c r="BT1240" s="125"/>
      <c r="BU1240" s="125"/>
      <c r="BV1240" s="125"/>
    </row>
    <row r="1241" spans="1:74" s="126" customFormat="1" x14ac:dyDescent="0.2">
      <c r="A1241" s="207" t="s">
        <v>1185</v>
      </c>
      <c r="B1241" s="202" t="s">
        <v>1186</v>
      </c>
      <c r="C1241" s="117">
        <f t="shared" si="437"/>
        <v>0</v>
      </c>
      <c r="D1241" s="117">
        <f t="shared" si="437"/>
        <v>0</v>
      </c>
      <c r="E1241" s="117">
        <f t="shared" si="437"/>
        <v>0</v>
      </c>
      <c r="F1241" s="117">
        <f t="shared" si="437"/>
        <v>0</v>
      </c>
      <c r="G1241" s="117">
        <f t="shared" si="437"/>
        <v>0</v>
      </c>
      <c r="H1241" s="117">
        <f t="shared" si="437"/>
        <v>0</v>
      </c>
      <c r="I1241" s="117">
        <f t="shared" si="437"/>
        <v>0</v>
      </c>
      <c r="J1241" s="117">
        <f t="shared" si="437"/>
        <v>0</v>
      </c>
      <c r="K1241" s="117">
        <f t="shared" si="437"/>
        <v>0</v>
      </c>
      <c r="L1241" s="117">
        <f t="shared" si="437"/>
        <v>0</v>
      </c>
      <c r="M1241" s="117">
        <f t="shared" si="437"/>
        <v>0</v>
      </c>
      <c r="N1241" s="117">
        <f t="shared" si="437"/>
        <v>0</v>
      </c>
      <c r="O1241" s="131">
        <f t="shared" si="432"/>
        <v>0</v>
      </c>
      <c r="P1241" s="125"/>
      <c r="Q1241" s="125"/>
      <c r="R1241" s="125"/>
      <c r="S1241" s="125"/>
      <c r="T1241" s="125"/>
      <c r="U1241" s="125"/>
      <c r="V1241" s="125"/>
      <c r="W1241" s="125"/>
      <c r="X1241" s="125"/>
      <c r="Y1241" s="125"/>
      <c r="Z1241" s="125"/>
      <c r="AA1241" s="125"/>
      <c r="AB1241" s="125"/>
      <c r="AC1241" s="125"/>
      <c r="AD1241" s="125"/>
      <c r="AE1241" s="125"/>
      <c r="AF1241" s="125"/>
      <c r="AG1241" s="125"/>
      <c r="AH1241" s="125"/>
      <c r="AI1241" s="125"/>
      <c r="AJ1241" s="125"/>
      <c r="AK1241" s="125"/>
      <c r="AL1241" s="125"/>
      <c r="AM1241" s="125"/>
      <c r="AN1241" s="125"/>
      <c r="AO1241" s="125"/>
      <c r="AP1241" s="125"/>
      <c r="AQ1241" s="125"/>
      <c r="AR1241" s="125"/>
      <c r="AS1241" s="125"/>
      <c r="AT1241" s="125"/>
      <c r="AU1241" s="125"/>
      <c r="AV1241" s="125"/>
      <c r="AW1241" s="125"/>
      <c r="AX1241" s="125"/>
      <c r="AY1241" s="125"/>
      <c r="AZ1241" s="125"/>
      <c r="BA1241" s="125"/>
      <c r="BB1241" s="125"/>
      <c r="BC1241" s="125"/>
      <c r="BD1241" s="125"/>
      <c r="BE1241" s="125"/>
      <c r="BF1241" s="125"/>
      <c r="BG1241" s="125"/>
      <c r="BH1241" s="125"/>
      <c r="BI1241" s="125"/>
      <c r="BJ1241" s="125"/>
      <c r="BK1241" s="125"/>
      <c r="BL1241" s="125"/>
      <c r="BM1241" s="125"/>
      <c r="BN1241" s="125"/>
      <c r="BO1241" s="125"/>
      <c r="BP1241" s="125"/>
      <c r="BQ1241" s="125"/>
      <c r="BR1241" s="125"/>
      <c r="BS1241" s="125"/>
      <c r="BT1241" s="125"/>
      <c r="BU1241" s="125"/>
      <c r="BV1241" s="125"/>
    </row>
    <row r="1242" spans="1:74" s="126" customFormat="1" x14ac:dyDescent="0.2">
      <c r="A1242" s="207" t="s">
        <v>1187</v>
      </c>
      <c r="B1242" s="202" t="s">
        <v>1188</v>
      </c>
      <c r="C1242" s="117">
        <f t="shared" ref="C1242:N1242" si="438">SUM(C1243:C1244)</f>
        <v>0</v>
      </c>
      <c r="D1242" s="117">
        <f t="shared" si="438"/>
        <v>0</v>
      </c>
      <c r="E1242" s="117">
        <f t="shared" si="438"/>
        <v>0</v>
      </c>
      <c r="F1242" s="117">
        <f t="shared" si="438"/>
        <v>0</v>
      </c>
      <c r="G1242" s="117">
        <f t="shared" si="438"/>
        <v>0</v>
      </c>
      <c r="H1242" s="117">
        <f t="shared" si="438"/>
        <v>0</v>
      </c>
      <c r="I1242" s="117">
        <f t="shared" si="438"/>
        <v>0</v>
      </c>
      <c r="J1242" s="117">
        <f t="shared" si="438"/>
        <v>0</v>
      </c>
      <c r="K1242" s="117">
        <f t="shared" si="438"/>
        <v>0</v>
      </c>
      <c r="L1242" s="117">
        <f t="shared" si="438"/>
        <v>0</v>
      </c>
      <c r="M1242" s="117">
        <f t="shared" si="438"/>
        <v>0</v>
      </c>
      <c r="N1242" s="117">
        <f t="shared" si="438"/>
        <v>0</v>
      </c>
      <c r="O1242" s="131">
        <f t="shared" si="432"/>
        <v>0</v>
      </c>
      <c r="P1242" s="125"/>
      <c r="Q1242" s="125"/>
      <c r="R1242" s="125"/>
      <c r="S1242" s="125"/>
      <c r="T1242" s="125"/>
      <c r="U1242" s="125"/>
      <c r="V1242" s="125"/>
      <c r="W1242" s="125"/>
      <c r="X1242" s="125"/>
      <c r="Y1242" s="125"/>
      <c r="Z1242" s="125"/>
      <c r="AA1242" s="125"/>
      <c r="AB1242" s="125"/>
      <c r="AC1242" s="125"/>
      <c r="AD1242" s="125"/>
      <c r="AE1242" s="125"/>
      <c r="AF1242" s="125"/>
      <c r="AG1242" s="125"/>
      <c r="AH1242" s="125"/>
      <c r="AI1242" s="125"/>
      <c r="AJ1242" s="125"/>
      <c r="AK1242" s="125"/>
      <c r="AL1242" s="125"/>
      <c r="AM1242" s="125"/>
      <c r="AN1242" s="125"/>
      <c r="AO1242" s="125"/>
      <c r="AP1242" s="125"/>
      <c r="AQ1242" s="125"/>
      <c r="AR1242" s="125"/>
      <c r="AS1242" s="125"/>
      <c r="AT1242" s="125"/>
      <c r="AU1242" s="125"/>
      <c r="AV1242" s="125"/>
      <c r="AW1242" s="125"/>
      <c r="AX1242" s="125"/>
      <c r="AY1242" s="125"/>
      <c r="AZ1242" s="125"/>
      <c r="BA1242" s="125"/>
      <c r="BB1242" s="125"/>
      <c r="BC1242" s="125"/>
      <c r="BD1242" s="125"/>
      <c r="BE1242" s="125"/>
      <c r="BF1242" s="125"/>
      <c r="BG1242" s="125"/>
      <c r="BH1242" s="125"/>
      <c r="BI1242" s="125"/>
      <c r="BJ1242" s="125"/>
      <c r="BK1242" s="125"/>
      <c r="BL1242" s="125"/>
      <c r="BM1242" s="125"/>
      <c r="BN1242" s="125"/>
      <c r="BO1242" s="125"/>
      <c r="BP1242" s="125"/>
      <c r="BQ1242" s="125"/>
      <c r="BR1242" s="125"/>
      <c r="BS1242" s="125"/>
      <c r="BT1242" s="125"/>
      <c r="BU1242" s="125"/>
      <c r="BV1242" s="125"/>
    </row>
    <row r="1243" spans="1:74" s="189" customFormat="1" ht="25.5" x14ac:dyDescent="0.2">
      <c r="A1243" s="205" t="s">
        <v>1189</v>
      </c>
      <c r="B1243" s="206" t="s">
        <v>1190</v>
      </c>
      <c r="C1243" s="118"/>
      <c r="D1243" s="118"/>
      <c r="E1243" s="118"/>
      <c r="F1243" s="118"/>
      <c r="G1243" s="118"/>
      <c r="H1243" s="118"/>
      <c r="I1243" s="118"/>
      <c r="J1243" s="118"/>
      <c r="K1243" s="118"/>
      <c r="L1243" s="118"/>
      <c r="M1243" s="118"/>
      <c r="N1243" s="118"/>
      <c r="O1243" s="131">
        <f t="shared" si="432"/>
        <v>0</v>
      </c>
      <c r="P1243" s="188"/>
      <c r="Q1243" s="188"/>
      <c r="R1243" s="188"/>
      <c r="S1243" s="188"/>
      <c r="T1243" s="188"/>
      <c r="U1243" s="188"/>
      <c r="V1243" s="188"/>
      <c r="W1243" s="188"/>
      <c r="X1243" s="188"/>
      <c r="Y1243" s="188"/>
      <c r="Z1243" s="188"/>
      <c r="AA1243" s="188"/>
      <c r="AB1243" s="188"/>
      <c r="AC1243" s="188"/>
      <c r="AD1243" s="188"/>
      <c r="AE1243" s="188"/>
      <c r="AF1243" s="188"/>
      <c r="AG1243" s="188"/>
      <c r="AH1243" s="188"/>
      <c r="AI1243" s="188"/>
      <c r="AJ1243" s="188"/>
      <c r="AK1243" s="188"/>
      <c r="AL1243" s="188"/>
      <c r="AM1243" s="188"/>
      <c r="AN1243" s="188"/>
      <c r="AO1243" s="188"/>
      <c r="AP1243" s="188"/>
      <c r="AQ1243" s="188"/>
      <c r="AR1243" s="188"/>
      <c r="AS1243" s="188"/>
      <c r="AT1243" s="188"/>
      <c r="AU1243" s="188"/>
      <c r="AV1243" s="188"/>
      <c r="AW1243" s="188"/>
      <c r="AX1243" s="188"/>
      <c r="AY1243" s="188"/>
      <c r="AZ1243" s="188"/>
      <c r="BA1243" s="188"/>
      <c r="BB1243" s="188"/>
      <c r="BC1243" s="188"/>
      <c r="BD1243" s="188"/>
      <c r="BE1243" s="188"/>
      <c r="BF1243" s="188"/>
      <c r="BG1243" s="188"/>
      <c r="BH1243" s="188"/>
      <c r="BI1243" s="188"/>
      <c r="BJ1243" s="188"/>
      <c r="BK1243" s="188"/>
      <c r="BL1243" s="188"/>
      <c r="BM1243" s="188"/>
      <c r="BN1243" s="188"/>
      <c r="BO1243" s="188"/>
      <c r="BP1243" s="188"/>
      <c r="BQ1243" s="188"/>
      <c r="BR1243" s="188"/>
      <c r="BS1243" s="188"/>
      <c r="BT1243" s="188"/>
      <c r="BU1243" s="188"/>
      <c r="BV1243" s="188"/>
    </row>
    <row r="1244" spans="1:74" s="189" customFormat="1" ht="25.5" x14ac:dyDescent="0.2">
      <c r="A1244" s="205" t="s">
        <v>1196</v>
      </c>
      <c r="B1244" s="206" t="s">
        <v>1723</v>
      </c>
      <c r="C1244" s="118"/>
      <c r="D1244" s="118"/>
      <c r="E1244" s="118"/>
      <c r="F1244" s="118"/>
      <c r="G1244" s="118"/>
      <c r="H1244" s="118"/>
      <c r="I1244" s="118"/>
      <c r="J1244" s="118"/>
      <c r="K1244" s="118"/>
      <c r="L1244" s="118"/>
      <c r="M1244" s="118"/>
      <c r="N1244" s="118"/>
      <c r="O1244" s="131">
        <f t="shared" si="432"/>
        <v>0</v>
      </c>
      <c r="P1244" s="188"/>
      <c r="Q1244" s="188"/>
      <c r="R1244" s="188"/>
      <c r="S1244" s="188"/>
      <c r="T1244" s="188"/>
      <c r="U1244" s="188"/>
      <c r="V1244" s="188"/>
      <c r="W1244" s="188"/>
      <c r="X1244" s="188"/>
      <c r="Y1244" s="188"/>
      <c r="Z1244" s="188"/>
      <c r="AA1244" s="188"/>
      <c r="AB1244" s="188"/>
      <c r="AC1244" s="188"/>
      <c r="AD1244" s="188"/>
      <c r="AE1244" s="188"/>
      <c r="AF1244" s="188"/>
      <c r="AG1244" s="188"/>
      <c r="AH1244" s="188"/>
      <c r="AI1244" s="188"/>
      <c r="AJ1244" s="188"/>
      <c r="AK1244" s="188"/>
      <c r="AL1244" s="188"/>
      <c r="AM1244" s="188"/>
      <c r="AN1244" s="188"/>
      <c r="AO1244" s="188"/>
      <c r="AP1244" s="188"/>
      <c r="AQ1244" s="188"/>
      <c r="AR1244" s="188"/>
      <c r="AS1244" s="188"/>
      <c r="AT1244" s="188"/>
      <c r="AU1244" s="188"/>
      <c r="AV1244" s="188"/>
      <c r="AW1244" s="188"/>
      <c r="AX1244" s="188"/>
      <c r="AY1244" s="188"/>
      <c r="AZ1244" s="188"/>
      <c r="BA1244" s="188"/>
      <c r="BB1244" s="188"/>
      <c r="BC1244" s="188"/>
      <c r="BD1244" s="188"/>
      <c r="BE1244" s="188"/>
      <c r="BF1244" s="188"/>
      <c r="BG1244" s="188"/>
      <c r="BH1244" s="188"/>
      <c r="BI1244" s="188"/>
      <c r="BJ1244" s="188"/>
      <c r="BK1244" s="188"/>
      <c r="BL1244" s="188"/>
      <c r="BM1244" s="188"/>
      <c r="BN1244" s="188"/>
      <c r="BO1244" s="188"/>
      <c r="BP1244" s="188"/>
      <c r="BQ1244" s="188"/>
      <c r="BR1244" s="188"/>
      <c r="BS1244" s="188"/>
      <c r="BT1244" s="188"/>
      <c r="BU1244" s="188"/>
      <c r="BV1244" s="188"/>
    </row>
    <row r="1245" spans="1:74" s="126" customFormat="1" ht="25.5" x14ac:dyDescent="0.2">
      <c r="A1245" s="207" t="s">
        <v>310</v>
      </c>
      <c r="B1245" s="202" t="s">
        <v>105</v>
      </c>
      <c r="C1245" s="117">
        <f t="shared" ref="C1245:N1245" si="439">+C1246+C1250</f>
        <v>0</v>
      </c>
      <c r="D1245" s="117">
        <f t="shared" si="439"/>
        <v>0</v>
      </c>
      <c r="E1245" s="117">
        <f t="shared" si="439"/>
        <v>0</v>
      </c>
      <c r="F1245" s="117">
        <f t="shared" si="439"/>
        <v>0</v>
      </c>
      <c r="G1245" s="117">
        <f t="shared" si="439"/>
        <v>0</v>
      </c>
      <c r="H1245" s="117">
        <f t="shared" si="439"/>
        <v>0</v>
      </c>
      <c r="I1245" s="117">
        <f t="shared" si="439"/>
        <v>0</v>
      </c>
      <c r="J1245" s="117">
        <f t="shared" si="439"/>
        <v>33907047</v>
      </c>
      <c r="K1245" s="117">
        <f t="shared" si="439"/>
        <v>0</v>
      </c>
      <c r="L1245" s="117">
        <f t="shared" si="439"/>
        <v>0</v>
      </c>
      <c r="M1245" s="117">
        <f t="shared" si="439"/>
        <v>0</v>
      </c>
      <c r="N1245" s="117">
        <f t="shared" si="439"/>
        <v>0</v>
      </c>
      <c r="O1245" s="131">
        <f t="shared" si="432"/>
        <v>33907047</v>
      </c>
      <c r="P1245" s="125"/>
      <c r="Q1245" s="125"/>
      <c r="R1245" s="125"/>
      <c r="S1245" s="125"/>
      <c r="T1245" s="125"/>
      <c r="U1245" s="125"/>
      <c r="V1245" s="125"/>
      <c r="W1245" s="125"/>
      <c r="X1245" s="125"/>
      <c r="Y1245" s="125"/>
      <c r="Z1245" s="125"/>
      <c r="AA1245" s="125"/>
      <c r="AB1245" s="125"/>
      <c r="AC1245" s="125"/>
      <c r="AD1245" s="125"/>
      <c r="AE1245" s="125"/>
      <c r="AF1245" s="125"/>
      <c r="AG1245" s="125"/>
      <c r="AH1245" s="125"/>
      <c r="AI1245" s="125"/>
      <c r="AJ1245" s="125"/>
      <c r="AK1245" s="125"/>
      <c r="AL1245" s="125"/>
      <c r="AM1245" s="125"/>
      <c r="AN1245" s="125"/>
      <c r="AO1245" s="125"/>
      <c r="AP1245" s="125"/>
      <c r="AQ1245" s="125"/>
      <c r="AR1245" s="125"/>
      <c r="AS1245" s="125"/>
      <c r="AT1245" s="125"/>
      <c r="AU1245" s="125"/>
      <c r="AV1245" s="125"/>
      <c r="AW1245" s="125"/>
      <c r="AX1245" s="125"/>
      <c r="AY1245" s="125"/>
      <c r="AZ1245" s="125"/>
      <c r="BA1245" s="125"/>
      <c r="BB1245" s="125"/>
      <c r="BC1245" s="125"/>
      <c r="BD1245" s="125"/>
      <c r="BE1245" s="125"/>
      <c r="BF1245" s="125"/>
      <c r="BG1245" s="125"/>
      <c r="BH1245" s="125"/>
      <c r="BI1245" s="125"/>
      <c r="BJ1245" s="125"/>
      <c r="BK1245" s="125"/>
      <c r="BL1245" s="125"/>
      <c r="BM1245" s="125"/>
      <c r="BN1245" s="125"/>
      <c r="BO1245" s="125"/>
      <c r="BP1245" s="125"/>
      <c r="BQ1245" s="125"/>
      <c r="BR1245" s="125"/>
      <c r="BS1245" s="125"/>
      <c r="BT1245" s="125"/>
      <c r="BU1245" s="125"/>
      <c r="BV1245" s="125"/>
    </row>
    <row r="1246" spans="1:74" s="126" customFormat="1" ht="25.5" x14ac:dyDescent="0.2">
      <c r="A1246" s="207" t="s">
        <v>806</v>
      </c>
      <c r="B1246" s="202" t="s">
        <v>106</v>
      </c>
      <c r="C1246" s="117">
        <f t="shared" ref="C1246:N1246" si="440">+C1247</f>
        <v>0</v>
      </c>
      <c r="D1246" s="117">
        <f t="shared" si="440"/>
        <v>0</v>
      </c>
      <c r="E1246" s="117">
        <f t="shared" si="440"/>
        <v>0</v>
      </c>
      <c r="F1246" s="117">
        <f t="shared" si="440"/>
        <v>0</v>
      </c>
      <c r="G1246" s="117">
        <f t="shared" si="440"/>
        <v>0</v>
      </c>
      <c r="H1246" s="117">
        <f t="shared" si="440"/>
        <v>0</v>
      </c>
      <c r="I1246" s="117">
        <f t="shared" si="440"/>
        <v>0</v>
      </c>
      <c r="J1246" s="117">
        <f t="shared" si="440"/>
        <v>33907047</v>
      </c>
      <c r="K1246" s="117">
        <f t="shared" si="440"/>
        <v>0</v>
      </c>
      <c r="L1246" s="117">
        <f t="shared" si="440"/>
        <v>0</v>
      </c>
      <c r="M1246" s="117">
        <f t="shared" si="440"/>
        <v>0</v>
      </c>
      <c r="N1246" s="117">
        <f t="shared" si="440"/>
        <v>0</v>
      </c>
      <c r="O1246" s="131">
        <f t="shared" si="432"/>
        <v>33907047</v>
      </c>
      <c r="P1246" s="125"/>
      <c r="Q1246" s="125"/>
      <c r="R1246" s="125"/>
      <c r="S1246" s="125"/>
      <c r="T1246" s="125"/>
      <c r="U1246" s="125"/>
      <c r="V1246" s="125"/>
      <c r="W1246" s="125"/>
      <c r="X1246" s="125"/>
      <c r="Y1246" s="125"/>
      <c r="Z1246" s="125"/>
      <c r="AA1246" s="125"/>
      <c r="AB1246" s="125"/>
      <c r="AC1246" s="125"/>
      <c r="AD1246" s="125"/>
      <c r="AE1246" s="125"/>
      <c r="AF1246" s="125"/>
      <c r="AG1246" s="125"/>
      <c r="AH1246" s="125"/>
      <c r="AI1246" s="125"/>
      <c r="AJ1246" s="125"/>
      <c r="AK1246" s="125"/>
      <c r="AL1246" s="125"/>
      <c r="AM1246" s="125"/>
      <c r="AN1246" s="125"/>
      <c r="AO1246" s="125"/>
      <c r="AP1246" s="125"/>
      <c r="AQ1246" s="125"/>
      <c r="AR1246" s="125"/>
      <c r="AS1246" s="125"/>
      <c r="AT1246" s="125"/>
      <c r="AU1246" s="125"/>
      <c r="AV1246" s="125"/>
      <c r="AW1246" s="125"/>
      <c r="AX1246" s="125"/>
      <c r="AY1246" s="125"/>
      <c r="AZ1246" s="125"/>
      <c r="BA1246" s="125"/>
      <c r="BB1246" s="125"/>
      <c r="BC1246" s="125"/>
      <c r="BD1246" s="125"/>
      <c r="BE1246" s="125"/>
      <c r="BF1246" s="125"/>
      <c r="BG1246" s="125"/>
      <c r="BH1246" s="125"/>
      <c r="BI1246" s="125"/>
      <c r="BJ1246" s="125"/>
      <c r="BK1246" s="125"/>
      <c r="BL1246" s="125"/>
      <c r="BM1246" s="125"/>
      <c r="BN1246" s="125"/>
      <c r="BO1246" s="125"/>
      <c r="BP1246" s="125"/>
      <c r="BQ1246" s="125"/>
      <c r="BR1246" s="125"/>
      <c r="BS1246" s="125"/>
      <c r="BT1246" s="125"/>
      <c r="BU1246" s="125"/>
      <c r="BV1246" s="125"/>
    </row>
    <row r="1247" spans="1:74" s="126" customFormat="1" ht="51" x14ac:dyDescent="0.2">
      <c r="A1247" s="207" t="s">
        <v>807</v>
      </c>
      <c r="B1247" s="202" t="s">
        <v>808</v>
      </c>
      <c r="C1247" s="117">
        <f>SUM(C1248:C1249)</f>
        <v>0</v>
      </c>
      <c r="D1247" s="117">
        <f t="shared" ref="D1247:N1247" si="441">SUM(D1248:D1249)</f>
        <v>0</v>
      </c>
      <c r="E1247" s="117">
        <f t="shared" si="441"/>
        <v>0</v>
      </c>
      <c r="F1247" s="117">
        <f t="shared" si="441"/>
        <v>0</v>
      </c>
      <c r="G1247" s="117">
        <f t="shared" si="441"/>
        <v>0</v>
      </c>
      <c r="H1247" s="117">
        <f t="shared" si="441"/>
        <v>0</v>
      </c>
      <c r="I1247" s="117">
        <f t="shared" si="441"/>
        <v>0</v>
      </c>
      <c r="J1247" s="117">
        <f t="shared" si="441"/>
        <v>33907047</v>
      </c>
      <c r="K1247" s="117">
        <f t="shared" si="441"/>
        <v>0</v>
      </c>
      <c r="L1247" s="117">
        <f t="shared" si="441"/>
        <v>0</v>
      </c>
      <c r="M1247" s="117">
        <f t="shared" si="441"/>
        <v>0</v>
      </c>
      <c r="N1247" s="117">
        <f t="shared" si="441"/>
        <v>0</v>
      </c>
      <c r="O1247" s="131">
        <f t="shared" si="432"/>
        <v>33907047</v>
      </c>
      <c r="P1247" s="125"/>
      <c r="Q1247" s="125"/>
      <c r="R1247" s="125"/>
      <c r="S1247" s="125"/>
      <c r="T1247" s="125"/>
      <c r="U1247" s="125"/>
      <c r="V1247" s="125"/>
      <c r="W1247" s="125"/>
      <c r="X1247" s="125"/>
      <c r="Y1247" s="125"/>
      <c r="Z1247" s="125"/>
      <c r="AA1247" s="125"/>
      <c r="AB1247" s="125"/>
      <c r="AC1247" s="125"/>
      <c r="AD1247" s="125"/>
      <c r="AE1247" s="125"/>
      <c r="AF1247" s="125"/>
      <c r="AG1247" s="125"/>
      <c r="AH1247" s="125"/>
      <c r="AI1247" s="125"/>
      <c r="AJ1247" s="125"/>
      <c r="AK1247" s="125"/>
      <c r="AL1247" s="125"/>
      <c r="AM1247" s="125"/>
      <c r="AN1247" s="125"/>
      <c r="AO1247" s="125"/>
      <c r="AP1247" s="125"/>
      <c r="AQ1247" s="125"/>
      <c r="AR1247" s="125"/>
      <c r="AS1247" s="125"/>
      <c r="AT1247" s="125"/>
      <c r="AU1247" s="125"/>
      <c r="AV1247" s="125"/>
      <c r="AW1247" s="125"/>
      <c r="AX1247" s="125"/>
      <c r="AY1247" s="125"/>
      <c r="AZ1247" s="125"/>
      <c r="BA1247" s="125"/>
      <c r="BB1247" s="125"/>
      <c r="BC1247" s="125"/>
      <c r="BD1247" s="125"/>
      <c r="BE1247" s="125"/>
      <c r="BF1247" s="125"/>
      <c r="BG1247" s="125"/>
      <c r="BH1247" s="125"/>
      <c r="BI1247" s="125"/>
      <c r="BJ1247" s="125"/>
      <c r="BK1247" s="125"/>
      <c r="BL1247" s="125"/>
      <c r="BM1247" s="125"/>
      <c r="BN1247" s="125"/>
      <c r="BO1247" s="125"/>
      <c r="BP1247" s="125"/>
      <c r="BQ1247" s="125"/>
      <c r="BR1247" s="125"/>
      <c r="BS1247" s="125"/>
      <c r="BT1247" s="125"/>
      <c r="BU1247" s="125"/>
      <c r="BV1247" s="125"/>
    </row>
    <row r="1248" spans="1:74" s="189" customFormat="1" x14ac:dyDescent="0.2">
      <c r="A1248" s="205" t="s">
        <v>809</v>
      </c>
      <c r="B1248" s="206" t="s">
        <v>107</v>
      </c>
      <c r="C1248" s="118"/>
      <c r="D1248" s="118"/>
      <c r="E1248" s="118"/>
      <c r="F1248" s="118"/>
      <c r="G1248" s="118"/>
      <c r="H1248" s="118"/>
      <c r="I1248" s="118"/>
      <c r="J1248" s="118"/>
      <c r="K1248" s="118"/>
      <c r="L1248" s="118"/>
      <c r="M1248" s="118"/>
      <c r="N1248" s="118"/>
      <c r="O1248" s="131">
        <f t="shared" si="432"/>
        <v>0</v>
      </c>
      <c r="P1248" s="188"/>
      <c r="Q1248" s="188"/>
      <c r="R1248" s="188"/>
      <c r="S1248" s="188"/>
      <c r="T1248" s="188"/>
      <c r="U1248" s="188"/>
      <c r="V1248" s="188"/>
      <c r="W1248" s="188"/>
      <c r="X1248" s="188"/>
      <c r="Y1248" s="188"/>
      <c r="Z1248" s="188"/>
      <c r="AA1248" s="188"/>
      <c r="AB1248" s="188"/>
      <c r="AC1248" s="188"/>
      <c r="AD1248" s="188"/>
      <c r="AE1248" s="188"/>
      <c r="AF1248" s="188"/>
      <c r="AG1248" s="188"/>
      <c r="AH1248" s="188"/>
      <c r="AI1248" s="188"/>
      <c r="AJ1248" s="188"/>
      <c r="AK1248" s="188"/>
      <c r="AL1248" s="188"/>
      <c r="AM1248" s="188"/>
      <c r="AN1248" s="188"/>
      <c r="AO1248" s="188"/>
      <c r="AP1248" s="188"/>
      <c r="AQ1248" s="188"/>
      <c r="AR1248" s="188"/>
      <c r="AS1248" s="188"/>
      <c r="AT1248" s="188"/>
      <c r="AU1248" s="188"/>
      <c r="AV1248" s="188"/>
      <c r="AW1248" s="188"/>
      <c r="AX1248" s="188"/>
      <c r="AY1248" s="188"/>
      <c r="AZ1248" s="188"/>
      <c r="BA1248" s="188"/>
      <c r="BB1248" s="188"/>
      <c r="BC1248" s="188"/>
      <c r="BD1248" s="188"/>
      <c r="BE1248" s="188"/>
      <c r="BF1248" s="188"/>
      <c r="BG1248" s="188"/>
      <c r="BH1248" s="188"/>
      <c r="BI1248" s="188"/>
      <c r="BJ1248" s="188"/>
      <c r="BK1248" s="188"/>
      <c r="BL1248" s="188"/>
      <c r="BM1248" s="188"/>
      <c r="BN1248" s="188"/>
      <c r="BO1248" s="188"/>
      <c r="BP1248" s="188"/>
      <c r="BQ1248" s="188"/>
      <c r="BR1248" s="188"/>
      <c r="BS1248" s="188"/>
      <c r="BT1248" s="188"/>
      <c r="BU1248" s="188"/>
      <c r="BV1248" s="188"/>
    </row>
    <row r="1249" spans="1:74" s="189" customFormat="1" x14ac:dyDescent="0.2">
      <c r="A1249" s="205" t="s">
        <v>809</v>
      </c>
      <c r="B1249" s="206" t="s">
        <v>107</v>
      </c>
      <c r="C1249" s="118"/>
      <c r="D1249" s="118"/>
      <c r="E1249" s="118"/>
      <c r="F1249" s="118"/>
      <c r="G1249" s="118"/>
      <c r="H1249" s="118"/>
      <c r="I1249" s="118"/>
      <c r="J1249" s="118">
        <v>33907047</v>
      </c>
      <c r="K1249" s="118"/>
      <c r="L1249" s="118"/>
      <c r="M1249" s="118"/>
      <c r="N1249" s="118"/>
      <c r="O1249" s="131">
        <f t="shared" si="432"/>
        <v>33907047</v>
      </c>
      <c r="P1249" s="188"/>
      <c r="Q1249" s="188"/>
      <c r="R1249" s="188"/>
      <c r="S1249" s="188"/>
      <c r="T1249" s="188"/>
      <c r="U1249" s="188"/>
      <c r="V1249" s="188"/>
      <c r="W1249" s="188"/>
      <c r="X1249" s="188"/>
      <c r="Y1249" s="188"/>
      <c r="Z1249" s="188"/>
      <c r="AA1249" s="188"/>
      <c r="AB1249" s="188"/>
      <c r="AC1249" s="188"/>
      <c r="AD1249" s="188"/>
      <c r="AE1249" s="188"/>
      <c r="AF1249" s="188"/>
      <c r="AG1249" s="188"/>
      <c r="AH1249" s="188"/>
      <c r="AI1249" s="188"/>
      <c r="AJ1249" s="188"/>
      <c r="AK1249" s="188"/>
      <c r="AL1249" s="188"/>
      <c r="AM1249" s="188"/>
      <c r="AN1249" s="188"/>
      <c r="AO1249" s="188"/>
      <c r="AP1249" s="188"/>
      <c r="AQ1249" s="188"/>
      <c r="AR1249" s="188"/>
      <c r="AS1249" s="188"/>
      <c r="AT1249" s="188"/>
      <c r="AU1249" s="188"/>
      <c r="AV1249" s="188"/>
      <c r="AW1249" s="188"/>
      <c r="AX1249" s="188"/>
      <c r="AY1249" s="188"/>
      <c r="AZ1249" s="188"/>
      <c r="BA1249" s="188"/>
      <c r="BB1249" s="188"/>
      <c r="BC1249" s="188"/>
      <c r="BD1249" s="188"/>
      <c r="BE1249" s="188"/>
      <c r="BF1249" s="188"/>
      <c r="BG1249" s="188"/>
      <c r="BH1249" s="188"/>
      <c r="BI1249" s="188"/>
      <c r="BJ1249" s="188"/>
      <c r="BK1249" s="188"/>
      <c r="BL1249" s="188"/>
      <c r="BM1249" s="188"/>
      <c r="BN1249" s="188"/>
      <c r="BO1249" s="188"/>
      <c r="BP1249" s="188"/>
      <c r="BQ1249" s="188"/>
      <c r="BR1249" s="188"/>
      <c r="BS1249" s="188"/>
      <c r="BT1249" s="188"/>
      <c r="BU1249" s="188"/>
      <c r="BV1249" s="188"/>
    </row>
    <row r="1250" spans="1:74" s="126" customFormat="1" ht="25.5" x14ac:dyDescent="0.2">
      <c r="A1250" s="207" t="s">
        <v>311</v>
      </c>
      <c r="B1250" s="202" t="s">
        <v>810</v>
      </c>
      <c r="C1250" s="117">
        <f t="shared" ref="C1250:N1250" si="442">+C1254+C1251</f>
        <v>0</v>
      </c>
      <c r="D1250" s="117">
        <f t="shared" si="442"/>
        <v>0</v>
      </c>
      <c r="E1250" s="117">
        <f t="shared" si="442"/>
        <v>0</v>
      </c>
      <c r="F1250" s="117">
        <f t="shared" si="442"/>
        <v>0</v>
      </c>
      <c r="G1250" s="117">
        <f t="shared" si="442"/>
        <v>0</v>
      </c>
      <c r="H1250" s="117">
        <f t="shared" si="442"/>
        <v>0</v>
      </c>
      <c r="I1250" s="117">
        <f t="shared" si="442"/>
        <v>0</v>
      </c>
      <c r="J1250" s="117">
        <f t="shared" si="442"/>
        <v>0</v>
      </c>
      <c r="K1250" s="117">
        <f t="shared" si="442"/>
        <v>0</v>
      </c>
      <c r="L1250" s="117">
        <f t="shared" si="442"/>
        <v>0</v>
      </c>
      <c r="M1250" s="117">
        <f t="shared" si="442"/>
        <v>0</v>
      </c>
      <c r="N1250" s="117">
        <f t="shared" si="442"/>
        <v>0</v>
      </c>
      <c r="O1250" s="131">
        <f t="shared" si="432"/>
        <v>0</v>
      </c>
      <c r="P1250" s="125"/>
      <c r="Q1250" s="125"/>
      <c r="R1250" s="125"/>
      <c r="S1250" s="125"/>
      <c r="T1250" s="125"/>
      <c r="U1250" s="125"/>
      <c r="V1250" s="125"/>
      <c r="W1250" s="125"/>
      <c r="X1250" s="125"/>
      <c r="Y1250" s="125"/>
      <c r="Z1250" s="125"/>
      <c r="AA1250" s="125"/>
      <c r="AB1250" s="125"/>
      <c r="AC1250" s="125"/>
      <c r="AD1250" s="125"/>
      <c r="AE1250" s="125"/>
      <c r="AF1250" s="125"/>
      <c r="AG1250" s="125"/>
      <c r="AH1250" s="125"/>
      <c r="AI1250" s="125"/>
      <c r="AJ1250" s="125"/>
      <c r="AK1250" s="125"/>
      <c r="AL1250" s="125"/>
      <c r="AM1250" s="125"/>
      <c r="AN1250" s="125"/>
      <c r="AO1250" s="125"/>
      <c r="AP1250" s="125"/>
      <c r="AQ1250" s="125"/>
      <c r="AR1250" s="125"/>
      <c r="AS1250" s="125"/>
      <c r="AT1250" s="125"/>
      <c r="AU1250" s="125"/>
      <c r="AV1250" s="125"/>
      <c r="AW1250" s="125"/>
      <c r="AX1250" s="125"/>
      <c r="AY1250" s="125"/>
      <c r="AZ1250" s="125"/>
      <c r="BA1250" s="125"/>
      <c r="BB1250" s="125"/>
      <c r="BC1250" s="125"/>
      <c r="BD1250" s="125"/>
      <c r="BE1250" s="125"/>
      <c r="BF1250" s="125"/>
      <c r="BG1250" s="125"/>
      <c r="BH1250" s="125"/>
      <c r="BI1250" s="125"/>
      <c r="BJ1250" s="125"/>
      <c r="BK1250" s="125"/>
      <c r="BL1250" s="125"/>
      <c r="BM1250" s="125"/>
      <c r="BN1250" s="125"/>
      <c r="BO1250" s="125"/>
      <c r="BP1250" s="125"/>
      <c r="BQ1250" s="125"/>
      <c r="BR1250" s="125"/>
      <c r="BS1250" s="125"/>
      <c r="BT1250" s="125"/>
      <c r="BU1250" s="125"/>
      <c r="BV1250" s="125"/>
    </row>
    <row r="1251" spans="1:74" s="126" customFormat="1" ht="25.5" x14ac:dyDescent="0.2">
      <c r="A1251" s="207" t="s">
        <v>811</v>
      </c>
      <c r="B1251" s="202" t="s">
        <v>812</v>
      </c>
      <c r="C1251" s="117">
        <f t="shared" ref="C1251:N1252" si="443">+C1252</f>
        <v>0</v>
      </c>
      <c r="D1251" s="117">
        <f t="shared" si="443"/>
        <v>0</v>
      </c>
      <c r="E1251" s="117">
        <f t="shared" si="443"/>
        <v>0</v>
      </c>
      <c r="F1251" s="117">
        <f t="shared" si="443"/>
        <v>0</v>
      </c>
      <c r="G1251" s="117">
        <f t="shared" si="443"/>
        <v>0</v>
      </c>
      <c r="H1251" s="117">
        <f t="shared" si="443"/>
        <v>0</v>
      </c>
      <c r="I1251" s="117">
        <f t="shared" si="443"/>
        <v>0</v>
      </c>
      <c r="J1251" s="117">
        <f t="shared" si="443"/>
        <v>0</v>
      </c>
      <c r="K1251" s="117">
        <f t="shared" si="443"/>
        <v>0</v>
      </c>
      <c r="L1251" s="117">
        <f t="shared" si="443"/>
        <v>0</v>
      </c>
      <c r="M1251" s="117">
        <f t="shared" si="443"/>
        <v>0</v>
      </c>
      <c r="N1251" s="117">
        <f t="shared" si="443"/>
        <v>0</v>
      </c>
      <c r="O1251" s="131">
        <f t="shared" si="432"/>
        <v>0</v>
      </c>
      <c r="P1251" s="125"/>
      <c r="Q1251" s="125"/>
      <c r="R1251" s="125"/>
      <c r="S1251" s="125"/>
      <c r="T1251" s="125"/>
      <c r="U1251" s="125"/>
      <c r="V1251" s="125"/>
      <c r="W1251" s="125"/>
      <c r="X1251" s="125"/>
      <c r="Y1251" s="125"/>
      <c r="Z1251" s="125"/>
      <c r="AA1251" s="125"/>
      <c r="AB1251" s="125"/>
      <c r="AC1251" s="125"/>
      <c r="AD1251" s="125"/>
      <c r="AE1251" s="125"/>
      <c r="AF1251" s="125"/>
      <c r="AG1251" s="125"/>
      <c r="AH1251" s="125"/>
      <c r="AI1251" s="125"/>
      <c r="AJ1251" s="125"/>
      <c r="AK1251" s="125"/>
      <c r="AL1251" s="125"/>
      <c r="AM1251" s="125"/>
      <c r="AN1251" s="125"/>
      <c r="AO1251" s="125"/>
      <c r="AP1251" s="125"/>
      <c r="AQ1251" s="125"/>
      <c r="AR1251" s="125"/>
      <c r="AS1251" s="125"/>
      <c r="AT1251" s="125"/>
      <c r="AU1251" s="125"/>
      <c r="AV1251" s="125"/>
      <c r="AW1251" s="125"/>
      <c r="AX1251" s="125"/>
      <c r="AY1251" s="125"/>
      <c r="AZ1251" s="125"/>
      <c r="BA1251" s="125"/>
      <c r="BB1251" s="125"/>
      <c r="BC1251" s="125"/>
      <c r="BD1251" s="125"/>
      <c r="BE1251" s="125"/>
      <c r="BF1251" s="125"/>
      <c r="BG1251" s="125"/>
      <c r="BH1251" s="125"/>
      <c r="BI1251" s="125"/>
      <c r="BJ1251" s="125"/>
      <c r="BK1251" s="125"/>
      <c r="BL1251" s="125"/>
      <c r="BM1251" s="125"/>
      <c r="BN1251" s="125"/>
      <c r="BO1251" s="125"/>
      <c r="BP1251" s="125"/>
      <c r="BQ1251" s="125"/>
      <c r="BR1251" s="125"/>
      <c r="BS1251" s="125"/>
      <c r="BT1251" s="125"/>
      <c r="BU1251" s="125"/>
      <c r="BV1251" s="125"/>
    </row>
    <row r="1252" spans="1:74" s="189" customFormat="1" ht="38.25" x14ac:dyDescent="0.2">
      <c r="A1252" s="207" t="s">
        <v>813</v>
      </c>
      <c r="B1252" s="202" t="s">
        <v>814</v>
      </c>
      <c r="C1252" s="117">
        <f t="shared" si="443"/>
        <v>0</v>
      </c>
      <c r="D1252" s="117">
        <f t="shared" si="443"/>
        <v>0</v>
      </c>
      <c r="E1252" s="117">
        <f t="shared" si="443"/>
        <v>0</v>
      </c>
      <c r="F1252" s="117">
        <f t="shared" si="443"/>
        <v>0</v>
      </c>
      <c r="G1252" s="117">
        <f t="shared" si="443"/>
        <v>0</v>
      </c>
      <c r="H1252" s="117">
        <f t="shared" si="443"/>
        <v>0</v>
      </c>
      <c r="I1252" s="117">
        <f t="shared" si="443"/>
        <v>0</v>
      </c>
      <c r="J1252" s="117">
        <f t="shared" si="443"/>
        <v>0</v>
      </c>
      <c r="K1252" s="117">
        <f t="shared" si="443"/>
        <v>0</v>
      </c>
      <c r="L1252" s="117">
        <f t="shared" si="443"/>
        <v>0</v>
      </c>
      <c r="M1252" s="117">
        <f t="shared" si="443"/>
        <v>0</v>
      </c>
      <c r="N1252" s="117">
        <f t="shared" si="443"/>
        <v>0</v>
      </c>
      <c r="O1252" s="131">
        <f t="shared" si="432"/>
        <v>0</v>
      </c>
      <c r="P1252" s="188"/>
      <c r="Q1252" s="188"/>
      <c r="R1252" s="188"/>
      <c r="S1252" s="188"/>
      <c r="T1252" s="188"/>
      <c r="U1252" s="188"/>
      <c r="V1252" s="188"/>
      <c r="W1252" s="188"/>
      <c r="X1252" s="188"/>
      <c r="Y1252" s="188"/>
      <c r="Z1252" s="188"/>
      <c r="AA1252" s="188"/>
      <c r="AB1252" s="188"/>
      <c r="AC1252" s="188"/>
      <c r="AD1252" s="188"/>
      <c r="AE1252" s="188"/>
      <c r="AF1252" s="188"/>
      <c r="AG1252" s="188"/>
      <c r="AH1252" s="188"/>
      <c r="AI1252" s="188"/>
      <c r="AJ1252" s="188"/>
      <c r="AK1252" s="188"/>
      <c r="AL1252" s="188"/>
      <c r="AM1252" s="188"/>
      <c r="AN1252" s="188"/>
      <c r="AO1252" s="188"/>
      <c r="AP1252" s="188"/>
      <c r="AQ1252" s="188"/>
      <c r="AR1252" s="188"/>
      <c r="AS1252" s="188"/>
      <c r="AT1252" s="188"/>
      <c r="AU1252" s="188"/>
      <c r="AV1252" s="188"/>
      <c r="AW1252" s="188"/>
      <c r="AX1252" s="188"/>
      <c r="AY1252" s="188"/>
      <c r="AZ1252" s="188"/>
      <c r="BA1252" s="188"/>
      <c r="BB1252" s="188"/>
      <c r="BC1252" s="188"/>
      <c r="BD1252" s="188"/>
      <c r="BE1252" s="188"/>
      <c r="BF1252" s="188"/>
      <c r="BG1252" s="188"/>
      <c r="BH1252" s="188"/>
      <c r="BI1252" s="188"/>
      <c r="BJ1252" s="188"/>
      <c r="BK1252" s="188"/>
      <c r="BL1252" s="188"/>
      <c r="BM1252" s="188"/>
      <c r="BN1252" s="188"/>
      <c r="BO1252" s="188"/>
      <c r="BP1252" s="188"/>
      <c r="BQ1252" s="188"/>
      <c r="BR1252" s="188"/>
      <c r="BS1252" s="188"/>
      <c r="BT1252" s="188"/>
      <c r="BU1252" s="188"/>
      <c r="BV1252" s="188"/>
    </row>
    <row r="1253" spans="1:74" s="189" customFormat="1" x14ac:dyDescent="0.2">
      <c r="A1253" s="205" t="s">
        <v>815</v>
      </c>
      <c r="B1253" s="206" t="s">
        <v>816</v>
      </c>
      <c r="C1253" s="118">
        <v>0</v>
      </c>
      <c r="D1253" s="118">
        <v>0</v>
      </c>
      <c r="E1253" s="118">
        <v>0</v>
      </c>
      <c r="F1253" s="118">
        <v>0</v>
      </c>
      <c r="G1253" s="118">
        <v>0</v>
      </c>
      <c r="H1253" s="118">
        <v>0</v>
      </c>
      <c r="I1253" s="118">
        <v>0</v>
      </c>
      <c r="J1253" s="118">
        <v>0</v>
      </c>
      <c r="K1253" s="118">
        <v>0</v>
      </c>
      <c r="L1253" s="118">
        <v>0</v>
      </c>
      <c r="M1253" s="118">
        <v>0</v>
      </c>
      <c r="N1253" s="118">
        <v>0</v>
      </c>
      <c r="O1253" s="131">
        <f t="shared" si="432"/>
        <v>0</v>
      </c>
      <c r="P1253" s="188"/>
      <c r="Q1253" s="188"/>
      <c r="R1253" s="188"/>
      <c r="S1253" s="188"/>
      <c r="T1253" s="188"/>
      <c r="U1253" s="188"/>
      <c r="V1253" s="188"/>
      <c r="W1253" s="188"/>
      <c r="X1253" s="188"/>
      <c r="Y1253" s="188"/>
      <c r="Z1253" s="188"/>
      <c r="AA1253" s="188"/>
      <c r="AB1253" s="188"/>
      <c r="AC1253" s="188"/>
      <c r="AD1253" s="188"/>
      <c r="AE1253" s="188"/>
      <c r="AF1253" s="188"/>
      <c r="AG1253" s="188"/>
      <c r="AH1253" s="188"/>
      <c r="AI1253" s="188"/>
      <c r="AJ1253" s="188"/>
      <c r="AK1253" s="188"/>
      <c r="AL1253" s="188"/>
      <c r="AM1253" s="188"/>
      <c r="AN1253" s="188"/>
      <c r="AO1253" s="188"/>
      <c r="AP1253" s="188"/>
      <c r="AQ1253" s="188"/>
      <c r="AR1253" s="188"/>
      <c r="AS1253" s="188"/>
      <c r="AT1253" s="188"/>
      <c r="AU1253" s="188"/>
      <c r="AV1253" s="188"/>
      <c r="AW1253" s="188"/>
      <c r="AX1253" s="188"/>
      <c r="AY1253" s="188"/>
      <c r="AZ1253" s="188"/>
      <c r="BA1253" s="188"/>
      <c r="BB1253" s="188"/>
      <c r="BC1253" s="188"/>
      <c r="BD1253" s="188"/>
      <c r="BE1253" s="188"/>
      <c r="BF1253" s="188"/>
      <c r="BG1253" s="188"/>
      <c r="BH1253" s="188"/>
      <c r="BI1253" s="188"/>
      <c r="BJ1253" s="188"/>
      <c r="BK1253" s="188"/>
      <c r="BL1253" s="188"/>
      <c r="BM1253" s="188"/>
      <c r="BN1253" s="188"/>
      <c r="BO1253" s="188"/>
      <c r="BP1253" s="188"/>
      <c r="BQ1253" s="188"/>
      <c r="BR1253" s="188"/>
      <c r="BS1253" s="188"/>
      <c r="BT1253" s="188"/>
      <c r="BU1253" s="188"/>
      <c r="BV1253" s="188"/>
    </row>
    <row r="1254" spans="1:74" s="189" customFormat="1" ht="42" customHeight="1" x14ac:dyDescent="0.2">
      <c r="A1254" s="207" t="s">
        <v>312</v>
      </c>
      <c r="B1254" s="202" t="s">
        <v>109</v>
      </c>
      <c r="C1254" s="117">
        <f>+C1255+C1276+C1324+C1346+C1360+C1256+C1258+C1260+C1262+C1264+C1266+C1272+C1274+C1308+C1310+C1312+C1362+C1314+C1366+C1368+C1268+C1270+C1364+C1316+C1318+C1320+C1322+C1326+C1328+C1330+C1332+C1334+C1336+C1338+C1340+C1342+C1344+C1348+C1350+C1352+C1354+C1356+C1358</f>
        <v>0</v>
      </c>
      <c r="D1254" s="117">
        <f t="shared" ref="D1254:N1254" si="444">+D1255+D1276+D1324+D1346+D1360+D1256+D1258+D1260+D1262+D1264+D1266+D1272+D1274+D1308+D1310+D1312+D1362+D1314+D1366+D1368+D1268+D1270+D1364+D1316+D1318+D1320+D1322+D1326+D1328+D1330+D1332+D1334+D1336+D1338+D1340+D1342+D1344+D1348+D1350+D1352+D1354+D1356+D1358</f>
        <v>0</v>
      </c>
      <c r="E1254" s="117">
        <f t="shared" si="444"/>
        <v>0</v>
      </c>
      <c r="F1254" s="117">
        <f t="shared" si="444"/>
        <v>0</v>
      </c>
      <c r="G1254" s="117">
        <f t="shared" si="444"/>
        <v>0</v>
      </c>
      <c r="H1254" s="117">
        <f t="shared" si="444"/>
        <v>0</v>
      </c>
      <c r="I1254" s="117">
        <f t="shared" si="444"/>
        <v>0</v>
      </c>
      <c r="J1254" s="117">
        <f t="shared" si="444"/>
        <v>0</v>
      </c>
      <c r="K1254" s="117">
        <f t="shared" si="444"/>
        <v>0</v>
      </c>
      <c r="L1254" s="117">
        <f t="shared" si="444"/>
        <v>0</v>
      </c>
      <c r="M1254" s="117">
        <f t="shared" si="444"/>
        <v>0</v>
      </c>
      <c r="N1254" s="117">
        <f t="shared" si="444"/>
        <v>0</v>
      </c>
      <c r="O1254" s="131">
        <f t="shared" si="432"/>
        <v>0</v>
      </c>
      <c r="P1254" s="188"/>
      <c r="Q1254" s="188"/>
      <c r="R1254" s="188"/>
      <c r="S1254" s="188"/>
      <c r="T1254" s="188"/>
      <c r="U1254" s="188"/>
      <c r="V1254" s="188"/>
      <c r="W1254" s="188"/>
      <c r="X1254" s="188"/>
      <c r="Y1254" s="188"/>
      <c r="Z1254" s="188"/>
      <c r="AA1254" s="188"/>
      <c r="AB1254" s="188"/>
      <c r="AC1254" s="188"/>
      <c r="AD1254" s="188"/>
      <c r="AE1254" s="188"/>
      <c r="AF1254" s="188"/>
      <c r="AG1254" s="188"/>
      <c r="AH1254" s="188"/>
      <c r="AI1254" s="188"/>
      <c r="AJ1254" s="188"/>
      <c r="AK1254" s="188"/>
      <c r="AL1254" s="188"/>
      <c r="AM1254" s="188"/>
      <c r="AN1254" s="188"/>
      <c r="AO1254" s="188"/>
      <c r="AP1254" s="188"/>
      <c r="AQ1254" s="188"/>
      <c r="AR1254" s="188"/>
      <c r="AS1254" s="188"/>
      <c r="AT1254" s="188"/>
      <c r="AU1254" s="188"/>
      <c r="AV1254" s="188"/>
      <c r="AW1254" s="188"/>
      <c r="AX1254" s="188"/>
      <c r="AY1254" s="188"/>
      <c r="AZ1254" s="188"/>
      <c r="BA1254" s="188"/>
      <c r="BB1254" s="188"/>
      <c r="BC1254" s="188"/>
      <c r="BD1254" s="188"/>
      <c r="BE1254" s="188"/>
      <c r="BF1254" s="188"/>
      <c r="BG1254" s="188"/>
      <c r="BH1254" s="188"/>
      <c r="BI1254" s="188"/>
      <c r="BJ1254" s="188"/>
      <c r="BK1254" s="188"/>
      <c r="BL1254" s="188"/>
      <c r="BM1254" s="188"/>
      <c r="BN1254" s="188"/>
      <c r="BO1254" s="188"/>
      <c r="BP1254" s="188"/>
      <c r="BQ1254" s="188"/>
      <c r="BR1254" s="188"/>
      <c r="BS1254" s="188"/>
      <c r="BT1254" s="188"/>
      <c r="BU1254" s="188"/>
      <c r="BV1254" s="188"/>
    </row>
    <row r="1255" spans="1:74" s="189" customFormat="1" x14ac:dyDescent="0.2">
      <c r="A1255" s="205" t="s">
        <v>314</v>
      </c>
      <c r="B1255" s="206" t="s">
        <v>110</v>
      </c>
      <c r="C1255" s="118"/>
      <c r="D1255" s="118"/>
      <c r="E1255" s="118"/>
      <c r="F1255" s="118"/>
      <c r="G1255" s="118"/>
      <c r="H1255" s="118"/>
      <c r="I1255" s="118"/>
      <c r="J1255" s="118"/>
      <c r="K1255" s="118"/>
      <c r="L1255" s="118"/>
      <c r="M1255" s="118"/>
      <c r="N1255" s="118"/>
      <c r="O1255" s="131">
        <f t="shared" si="432"/>
        <v>0</v>
      </c>
      <c r="P1255" s="188"/>
      <c r="Q1255" s="188"/>
      <c r="R1255" s="188"/>
      <c r="S1255" s="188"/>
      <c r="T1255" s="188"/>
      <c r="U1255" s="188"/>
      <c r="V1255" s="188"/>
      <c r="W1255" s="188"/>
      <c r="X1255" s="188"/>
      <c r="Y1255" s="188"/>
      <c r="Z1255" s="188"/>
      <c r="AA1255" s="188"/>
      <c r="AB1255" s="188"/>
      <c r="AC1255" s="188"/>
      <c r="AD1255" s="188"/>
      <c r="AE1255" s="188"/>
      <c r="AF1255" s="188"/>
      <c r="AG1255" s="188"/>
      <c r="AH1255" s="188"/>
      <c r="AI1255" s="188"/>
      <c r="AJ1255" s="188"/>
      <c r="AK1255" s="188"/>
      <c r="AL1255" s="188"/>
      <c r="AM1255" s="188"/>
      <c r="AN1255" s="188"/>
      <c r="AO1255" s="188"/>
      <c r="AP1255" s="188"/>
      <c r="AQ1255" s="188"/>
      <c r="AR1255" s="188"/>
      <c r="AS1255" s="188"/>
      <c r="AT1255" s="188"/>
      <c r="AU1255" s="188"/>
      <c r="AV1255" s="188"/>
      <c r="AW1255" s="188"/>
      <c r="AX1255" s="188"/>
      <c r="AY1255" s="188"/>
      <c r="AZ1255" s="188"/>
      <c r="BA1255" s="188"/>
      <c r="BB1255" s="188"/>
      <c r="BC1255" s="188"/>
      <c r="BD1255" s="188"/>
      <c r="BE1255" s="188"/>
      <c r="BF1255" s="188"/>
      <c r="BG1255" s="188"/>
      <c r="BH1255" s="188"/>
      <c r="BI1255" s="188"/>
      <c r="BJ1255" s="188"/>
      <c r="BK1255" s="188"/>
      <c r="BL1255" s="188"/>
      <c r="BM1255" s="188"/>
      <c r="BN1255" s="188"/>
      <c r="BO1255" s="188"/>
      <c r="BP1255" s="188"/>
      <c r="BQ1255" s="188"/>
      <c r="BR1255" s="188"/>
      <c r="BS1255" s="188"/>
      <c r="BT1255" s="188"/>
      <c r="BU1255" s="188"/>
      <c r="BV1255" s="188"/>
    </row>
    <row r="1256" spans="1:74" s="126" customFormat="1" ht="38.25" x14ac:dyDescent="0.2">
      <c r="A1256" s="207" t="s">
        <v>1210</v>
      </c>
      <c r="B1256" s="202" t="s">
        <v>1211</v>
      </c>
      <c r="C1256" s="117">
        <f t="shared" ref="C1256:N1256" si="445">+C1257</f>
        <v>0</v>
      </c>
      <c r="D1256" s="117">
        <f t="shared" si="445"/>
        <v>0</v>
      </c>
      <c r="E1256" s="117">
        <f t="shared" si="445"/>
        <v>0</v>
      </c>
      <c r="F1256" s="117">
        <f t="shared" si="445"/>
        <v>0</v>
      </c>
      <c r="G1256" s="117">
        <f t="shared" si="445"/>
        <v>0</v>
      </c>
      <c r="H1256" s="117">
        <f t="shared" si="445"/>
        <v>0</v>
      </c>
      <c r="I1256" s="117">
        <f t="shared" si="445"/>
        <v>0</v>
      </c>
      <c r="J1256" s="117">
        <f t="shared" si="445"/>
        <v>0</v>
      </c>
      <c r="K1256" s="117">
        <f t="shared" si="445"/>
        <v>0</v>
      </c>
      <c r="L1256" s="117">
        <f t="shared" si="445"/>
        <v>0</v>
      </c>
      <c r="M1256" s="117">
        <f t="shared" si="445"/>
        <v>0</v>
      </c>
      <c r="N1256" s="117">
        <f t="shared" si="445"/>
        <v>0</v>
      </c>
      <c r="O1256" s="131">
        <f t="shared" si="432"/>
        <v>0</v>
      </c>
      <c r="P1256" s="125"/>
      <c r="Q1256" s="125"/>
      <c r="R1256" s="125"/>
      <c r="S1256" s="125"/>
      <c r="T1256" s="125"/>
      <c r="U1256" s="125"/>
      <c r="V1256" s="125"/>
      <c r="W1256" s="125"/>
      <c r="X1256" s="125"/>
      <c r="Y1256" s="125"/>
      <c r="Z1256" s="125"/>
      <c r="AA1256" s="125"/>
      <c r="AB1256" s="125"/>
      <c r="AC1256" s="125"/>
      <c r="AD1256" s="125"/>
      <c r="AE1256" s="125"/>
      <c r="AF1256" s="125"/>
      <c r="AG1256" s="125"/>
      <c r="AH1256" s="125"/>
      <c r="AI1256" s="125"/>
      <c r="AJ1256" s="125"/>
      <c r="AK1256" s="125"/>
      <c r="AL1256" s="125"/>
      <c r="AM1256" s="125"/>
      <c r="AN1256" s="125"/>
      <c r="AO1256" s="125"/>
      <c r="AP1256" s="125"/>
      <c r="AQ1256" s="125"/>
      <c r="AR1256" s="125"/>
      <c r="AS1256" s="125"/>
      <c r="AT1256" s="125"/>
      <c r="AU1256" s="125"/>
      <c r="AV1256" s="125"/>
      <c r="AW1256" s="125"/>
      <c r="AX1256" s="125"/>
      <c r="AY1256" s="125"/>
      <c r="AZ1256" s="125"/>
      <c r="BA1256" s="125"/>
      <c r="BB1256" s="125"/>
      <c r="BC1256" s="125"/>
      <c r="BD1256" s="125"/>
      <c r="BE1256" s="125"/>
      <c r="BF1256" s="125"/>
      <c r="BG1256" s="125"/>
      <c r="BH1256" s="125"/>
      <c r="BI1256" s="125"/>
      <c r="BJ1256" s="125"/>
      <c r="BK1256" s="125"/>
      <c r="BL1256" s="125"/>
      <c r="BM1256" s="125"/>
      <c r="BN1256" s="125"/>
      <c r="BO1256" s="125"/>
      <c r="BP1256" s="125"/>
      <c r="BQ1256" s="125"/>
      <c r="BR1256" s="125"/>
      <c r="BS1256" s="125"/>
      <c r="BT1256" s="125"/>
      <c r="BU1256" s="125"/>
      <c r="BV1256" s="125"/>
    </row>
    <row r="1257" spans="1:74" s="189" customFormat="1" ht="38.25" x14ac:dyDescent="0.2">
      <c r="A1257" s="205" t="s">
        <v>1212</v>
      </c>
      <c r="B1257" s="206" t="s">
        <v>1213</v>
      </c>
      <c r="C1257" s="118"/>
      <c r="D1257" s="118"/>
      <c r="E1257" s="118"/>
      <c r="F1257" s="118"/>
      <c r="G1257" s="118"/>
      <c r="H1257" s="118"/>
      <c r="I1257" s="118"/>
      <c r="J1257" s="118"/>
      <c r="K1257" s="118"/>
      <c r="L1257" s="118"/>
      <c r="M1257" s="118"/>
      <c r="N1257" s="118"/>
      <c r="O1257" s="131">
        <f t="shared" si="432"/>
        <v>0</v>
      </c>
      <c r="P1257" s="188"/>
      <c r="Q1257" s="188"/>
      <c r="R1257" s="188"/>
      <c r="S1257" s="188"/>
      <c r="T1257" s="188"/>
      <c r="U1257" s="188"/>
      <c r="V1257" s="188"/>
      <c r="W1257" s="188"/>
      <c r="X1257" s="188"/>
      <c r="Y1257" s="188"/>
      <c r="Z1257" s="188"/>
      <c r="AA1257" s="188"/>
      <c r="AB1257" s="188"/>
      <c r="AC1257" s="188"/>
      <c r="AD1257" s="188"/>
      <c r="AE1257" s="188"/>
      <c r="AF1257" s="188"/>
      <c r="AG1257" s="188"/>
      <c r="AH1257" s="188"/>
      <c r="AI1257" s="188"/>
      <c r="AJ1257" s="188"/>
      <c r="AK1257" s="188"/>
      <c r="AL1257" s="188"/>
      <c r="AM1257" s="188"/>
      <c r="AN1257" s="188"/>
      <c r="AO1257" s="188"/>
      <c r="AP1257" s="188"/>
      <c r="AQ1257" s="188"/>
      <c r="AR1257" s="188"/>
      <c r="AS1257" s="188"/>
      <c r="AT1257" s="188"/>
      <c r="AU1257" s="188"/>
      <c r="AV1257" s="188"/>
      <c r="AW1257" s="188"/>
      <c r="AX1257" s="188"/>
      <c r="AY1257" s="188"/>
      <c r="AZ1257" s="188"/>
      <c r="BA1257" s="188"/>
      <c r="BB1257" s="188"/>
      <c r="BC1257" s="188"/>
      <c r="BD1257" s="188"/>
      <c r="BE1257" s="188"/>
      <c r="BF1257" s="188"/>
      <c r="BG1257" s="188"/>
      <c r="BH1257" s="188"/>
      <c r="BI1257" s="188"/>
      <c r="BJ1257" s="188"/>
      <c r="BK1257" s="188"/>
      <c r="BL1257" s="188"/>
      <c r="BM1257" s="188"/>
      <c r="BN1257" s="188"/>
      <c r="BO1257" s="188"/>
      <c r="BP1257" s="188"/>
      <c r="BQ1257" s="188"/>
      <c r="BR1257" s="188"/>
      <c r="BS1257" s="188"/>
      <c r="BT1257" s="188"/>
      <c r="BU1257" s="188"/>
      <c r="BV1257" s="188"/>
    </row>
    <row r="1258" spans="1:74" s="126" customFormat="1" ht="45.75" customHeight="1" x14ac:dyDescent="0.2">
      <c r="A1258" s="207" t="s">
        <v>1214</v>
      </c>
      <c r="B1258" s="202" t="s">
        <v>1215</v>
      </c>
      <c r="C1258" s="117">
        <f t="shared" ref="C1258:N1258" si="446">+C1259</f>
        <v>0</v>
      </c>
      <c r="D1258" s="117">
        <f t="shared" si="446"/>
        <v>0</v>
      </c>
      <c r="E1258" s="117">
        <f t="shared" si="446"/>
        <v>0</v>
      </c>
      <c r="F1258" s="117">
        <f t="shared" si="446"/>
        <v>0</v>
      </c>
      <c r="G1258" s="117">
        <f t="shared" si="446"/>
        <v>0</v>
      </c>
      <c r="H1258" s="117">
        <f t="shared" si="446"/>
        <v>0</v>
      </c>
      <c r="I1258" s="117">
        <f t="shared" si="446"/>
        <v>0</v>
      </c>
      <c r="J1258" s="117">
        <f t="shared" si="446"/>
        <v>0</v>
      </c>
      <c r="K1258" s="117">
        <f t="shared" si="446"/>
        <v>0</v>
      </c>
      <c r="L1258" s="117">
        <f t="shared" si="446"/>
        <v>0</v>
      </c>
      <c r="M1258" s="117">
        <f t="shared" si="446"/>
        <v>0</v>
      </c>
      <c r="N1258" s="117">
        <f t="shared" si="446"/>
        <v>0</v>
      </c>
      <c r="O1258" s="131">
        <f t="shared" si="432"/>
        <v>0</v>
      </c>
      <c r="P1258" s="125"/>
      <c r="Q1258" s="125"/>
      <c r="R1258" s="125"/>
      <c r="S1258" s="125"/>
      <c r="T1258" s="125"/>
      <c r="U1258" s="125"/>
      <c r="V1258" s="125"/>
      <c r="W1258" s="125"/>
      <c r="X1258" s="125"/>
      <c r="Y1258" s="125"/>
      <c r="Z1258" s="125"/>
      <c r="AA1258" s="125"/>
      <c r="AB1258" s="125"/>
      <c r="AC1258" s="125"/>
      <c r="AD1258" s="125"/>
      <c r="AE1258" s="125"/>
      <c r="AF1258" s="125"/>
      <c r="AG1258" s="125"/>
      <c r="AH1258" s="125"/>
      <c r="AI1258" s="125"/>
      <c r="AJ1258" s="125"/>
      <c r="AK1258" s="125"/>
      <c r="AL1258" s="125"/>
      <c r="AM1258" s="125"/>
      <c r="AN1258" s="125"/>
      <c r="AO1258" s="125"/>
      <c r="AP1258" s="125"/>
      <c r="AQ1258" s="125"/>
      <c r="AR1258" s="125"/>
      <c r="AS1258" s="125"/>
      <c r="AT1258" s="125"/>
      <c r="AU1258" s="125"/>
      <c r="AV1258" s="125"/>
      <c r="AW1258" s="125"/>
      <c r="AX1258" s="125"/>
      <c r="AY1258" s="125"/>
      <c r="AZ1258" s="125"/>
      <c r="BA1258" s="125"/>
      <c r="BB1258" s="125"/>
      <c r="BC1258" s="125"/>
      <c r="BD1258" s="125"/>
      <c r="BE1258" s="125"/>
      <c r="BF1258" s="125"/>
      <c r="BG1258" s="125"/>
      <c r="BH1258" s="125"/>
      <c r="BI1258" s="125"/>
      <c r="BJ1258" s="125"/>
      <c r="BK1258" s="125"/>
      <c r="BL1258" s="125"/>
      <c r="BM1258" s="125"/>
      <c r="BN1258" s="125"/>
      <c r="BO1258" s="125"/>
      <c r="BP1258" s="125"/>
      <c r="BQ1258" s="125"/>
      <c r="BR1258" s="125"/>
      <c r="BS1258" s="125"/>
      <c r="BT1258" s="125"/>
      <c r="BU1258" s="125"/>
      <c r="BV1258" s="125"/>
    </row>
    <row r="1259" spans="1:74" s="189" customFormat="1" ht="38.25" x14ac:dyDescent="0.2">
      <c r="A1259" s="205" t="s">
        <v>1216</v>
      </c>
      <c r="B1259" s="206" t="s">
        <v>1217</v>
      </c>
      <c r="C1259" s="118"/>
      <c r="D1259" s="118"/>
      <c r="E1259" s="118"/>
      <c r="F1259" s="118"/>
      <c r="G1259" s="118"/>
      <c r="H1259" s="118"/>
      <c r="I1259" s="118"/>
      <c r="J1259" s="118"/>
      <c r="K1259" s="118"/>
      <c r="L1259" s="118"/>
      <c r="M1259" s="118"/>
      <c r="N1259" s="118"/>
      <c r="O1259" s="131">
        <f t="shared" si="432"/>
        <v>0</v>
      </c>
      <c r="P1259" s="188"/>
      <c r="Q1259" s="188"/>
      <c r="R1259" s="188"/>
      <c r="S1259" s="188"/>
      <c r="T1259" s="188"/>
      <c r="U1259" s="188"/>
      <c r="V1259" s="188"/>
      <c r="W1259" s="188"/>
      <c r="X1259" s="188"/>
      <c r="Y1259" s="188"/>
      <c r="Z1259" s="188"/>
      <c r="AA1259" s="188"/>
      <c r="AB1259" s="188"/>
      <c r="AC1259" s="188"/>
      <c r="AD1259" s="188"/>
      <c r="AE1259" s="188"/>
      <c r="AF1259" s="188"/>
      <c r="AG1259" s="188"/>
      <c r="AH1259" s="188"/>
      <c r="AI1259" s="188"/>
      <c r="AJ1259" s="188"/>
      <c r="AK1259" s="188"/>
      <c r="AL1259" s="188"/>
      <c r="AM1259" s="188"/>
      <c r="AN1259" s="188"/>
      <c r="AO1259" s="188"/>
      <c r="AP1259" s="188"/>
      <c r="AQ1259" s="188"/>
      <c r="AR1259" s="188"/>
      <c r="AS1259" s="188"/>
      <c r="AT1259" s="188"/>
      <c r="AU1259" s="188"/>
      <c r="AV1259" s="188"/>
      <c r="AW1259" s="188"/>
      <c r="AX1259" s="188"/>
      <c r="AY1259" s="188"/>
      <c r="AZ1259" s="188"/>
      <c r="BA1259" s="188"/>
      <c r="BB1259" s="188"/>
      <c r="BC1259" s="188"/>
      <c r="BD1259" s="188"/>
      <c r="BE1259" s="188"/>
      <c r="BF1259" s="188"/>
      <c r="BG1259" s="188"/>
      <c r="BH1259" s="188"/>
      <c r="BI1259" s="188"/>
      <c r="BJ1259" s="188"/>
      <c r="BK1259" s="188"/>
      <c r="BL1259" s="188"/>
      <c r="BM1259" s="188"/>
      <c r="BN1259" s="188"/>
      <c r="BO1259" s="188"/>
      <c r="BP1259" s="188"/>
      <c r="BQ1259" s="188"/>
      <c r="BR1259" s="188"/>
      <c r="BS1259" s="188"/>
      <c r="BT1259" s="188"/>
      <c r="BU1259" s="188"/>
      <c r="BV1259" s="188"/>
    </row>
    <row r="1260" spans="1:74" s="126" customFormat="1" ht="38.25" x14ac:dyDescent="0.2">
      <c r="A1260" s="124" t="s">
        <v>1218</v>
      </c>
      <c r="B1260" s="204" t="s">
        <v>1219</v>
      </c>
      <c r="C1260" s="117">
        <f t="shared" ref="C1260:N1260" si="447">+C1261</f>
        <v>0</v>
      </c>
      <c r="D1260" s="117">
        <f t="shared" si="447"/>
        <v>0</v>
      </c>
      <c r="E1260" s="117">
        <f t="shared" si="447"/>
        <v>0</v>
      </c>
      <c r="F1260" s="117">
        <f t="shared" si="447"/>
        <v>0</v>
      </c>
      <c r="G1260" s="117">
        <f t="shared" si="447"/>
        <v>0</v>
      </c>
      <c r="H1260" s="117">
        <f t="shared" si="447"/>
        <v>0</v>
      </c>
      <c r="I1260" s="117">
        <f t="shared" si="447"/>
        <v>0</v>
      </c>
      <c r="J1260" s="117">
        <f t="shared" si="447"/>
        <v>0</v>
      </c>
      <c r="K1260" s="117">
        <f t="shared" si="447"/>
        <v>0</v>
      </c>
      <c r="L1260" s="117">
        <f t="shared" si="447"/>
        <v>0</v>
      </c>
      <c r="M1260" s="117">
        <f t="shared" si="447"/>
        <v>0</v>
      </c>
      <c r="N1260" s="117">
        <f t="shared" si="447"/>
        <v>0</v>
      </c>
      <c r="O1260" s="131">
        <f t="shared" si="432"/>
        <v>0</v>
      </c>
      <c r="P1260" s="125"/>
      <c r="Q1260" s="125"/>
      <c r="R1260" s="125"/>
      <c r="S1260" s="125"/>
      <c r="T1260" s="125"/>
      <c r="U1260" s="125"/>
      <c r="V1260" s="125"/>
      <c r="W1260" s="125"/>
      <c r="X1260" s="125"/>
      <c r="Y1260" s="125"/>
      <c r="Z1260" s="125"/>
      <c r="AA1260" s="125"/>
      <c r="AB1260" s="125"/>
      <c r="AC1260" s="125"/>
      <c r="AD1260" s="125"/>
      <c r="AE1260" s="125"/>
      <c r="AF1260" s="125"/>
      <c r="AG1260" s="125"/>
      <c r="AH1260" s="125"/>
      <c r="AI1260" s="125"/>
      <c r="AJ1260" s="125"/>
      <c r="AK1260" s="125"/>
      <c r="AL1260" s="125"/>
      <c r="AM1260" s="125"/>
      <c r="AN1260" s="125"/>
      <c r="AO1260" s="125"/>
      <c r="AP1260" s="125"/>
      <c r="AQ1260" s="125"/>
      <c r="AR1260" s="125"/>
      <c r="AS1260" s="125"/>
      <c r="AT1260" s="125"/>
      <c r="AU1260" s="125"/>
      <c r="AV1260" s="125"/>
      <c r="AW1260" s="125"/>
      <c r="AX1260" s="125"/>
      <c r="AY1260" s="125"/>
      <c r="AZ1260" s="125"/>
      <c r="BA1260" s="125"/>
      <c r="BB1260" s="125"/>
      <c r="BC1260" s="125"/>
      <c r="BD1260" s="125"/>
      <c r="BE1260" s="125"/>
      <c r="BF1260" s="125"/>
      <c r="BG1260" s="125"/>
      <c r="BH1260" s="125"/>
      <c r="BI1260" s="125"/>
      <c r="BJ1260" s="125"/>
      <c r="BK1260" s="125"/>
      <c r="BL1260" s="125"/>
      <c r="BM1260" s="125"/>
      <c r="BN1260" s="125"/>
      <c r="BO1260" s="125"/>
      <c r="BP1260" s="125"/>
      <c r="BQ1260" s="125"/>
      <c r="BR1260" s="125"/>
      <c r="BS1260" s="125"/>
      <c r="BT1260" s="125"/>
      <c r="BU1260" s="125"/>
      <c r="BV1260" s="125"/>
    </row>
    <row r="1261" spans="1:74" s="189" customFormat="1" ht="38.25" x14ac:dyDescent="0.2">
      <c r="A1261" s="199" t="s">
        <v>1220</v>
      </c>
      <c r="B1261" s="203" t="s">
        <v>1221</v>
      </c>
      <c r="C1261" s="118"/>
      <c r="D1261" s="118"/>
      <c r="E1261" s="118"/>
      <c r="F1261" s="118"/>
      <c r="G1261" s="118"/>
      <c r="H1261" s="118"/>
      <c r="I1261" s="118"/>
      <c r="J1261" s="118"/>
      <c r="K1261" s="118"/>
      <c r="L1261" s="118"/>
      <c r="M1261" s="118"/>
      <c r="N1261" s="118"/>
      <c r="O1261" s="131">
        <f t="shared" si="432"/>
        <v>0</v>
      </c>
      <c r="P1261" s="188"/>
      <c r="Q1261" s="188"/>
      <c r="R1261" s="188"/>
      <c r="S1261" s="188"/>
      <c r="T1261" s="188"/>
      <c r="U1261" s="188"/>
      <c r="V1261" s="188"/>
      <c r="W1261" s="188"/>
      <c r="X1261" s="188"/>
      <c r="Y1261" s="188"/>
      <c r="Z1261" s="188"/>
      <c r="AA1261" s="188"/>
      <c r="AB1261" s="188"/>
      <c r="AC1261" s="188"/>
      <c r="AD1261" s="188"/>
      <c r="AE1261" s="188"/>
      <c r="AF1261" s="188"/>
      <c r="AG1261" s="188"/>
      <c r="AH1261" s="188"/>
      <c r="AI1261" s="188"/>
      <c r="AJ1261" s="188"/>
      <c r="AK1261" s="188"/>
      <c r="AL1261" s="188"/>
      <c r="AM1261" s="188"/>
      <c r="AN1261" s="188"/>
      <c r="AO1261" s="188"/>
      <c r="AP1261" s="188"/>
      <c r="AQ1261" s="188"/>
      <c r="AR1261" s="188"/>
      <c r="AS1261" s="188"/>
      <c r="AT1261" s="188"/>
      <c r="AU1261" s="188"/>
      <c r="AV1261" s="188"/>
      <c r="AW1261" s="188"/>
      <c r="AX1261" s="188"/>
      <c r="AY1261" s="188"/>
      <c r="AZ1261" s="188"/>
      <c r="BA1261" s="188"/>
      <c r="BB1261" s="188"/>
      <c r="BC1261" s="188"/>
      <c r="BD1261" s="188"/>
      <c r="BE1261" s="188"/>
      <c r="BF1261" s="188"/>
      <c r="BG1261" s="188"/>
      <c r="BH1261" s="188"/>
      <c r="BI1261" s="188"/>
      <c r="BJ1261" s="188"/>
      <c r="BK1261" s="188"/>
      <c r="BL1261" s="188"/>
      <c r="BM1261" s="188"/>
      <c r="BN1261" s="188"/>
      <c r="BO1261" s="188"/>
      <c r="BP1261" s="188"/>
      <c r="BQ1261" s="188"/>
      <c r="BR1261" s="188"/>
      <c r="BS1261" s="188"/>
      <c r="BT1261" s="188"/>
      <c r="BU1261" s="188"/>
      <c r="BV1261" s="188"/>
    </row>
    <row r="1262" spans="1:74" s="126" customFormat="1" ht="38.25" x14ac:dyDescent="0.2">
      <c r="A1262" s="124" t="s">
        <v>1222</v>
      </c>
      <c r="B1262" s="204" t="s">
        <v>1223</v>
      </c>
      <c r="C1262" s="117">
        <f t="shared" ref="C1262:N1262" si="448">+C1263</f>
        <v>0</v>
      </c>
      <c r="D1262" s="117">
        <f t="shared" si="448"/>
        <v>0</v>
      </c>
      <c r="E1262" s="117">
        <f t="shared" si="448"/>
        <v>0</v>
      </c>
      <c r="F1262" s="117">
        <f t="shared" si="448"/>
        <v>0</v>
      </c>
      <c r="G1262" s="117">
        <f t="shared" si="448"/>
        <v>0</v>
      </c>
      <c r="H1262" s="117">
        <f t="shared" si="448"/>
        <v>0</v>
      </c>
      <c r="I1262" s="117">
        <f t="shared" si="448"/>
        <v>0</v>
      </c>
      <c r="J1262" s="117">
        <f t="shared" si="448"/>
        <v>0</v>
      </c>
      <c r="K1262" s="117">
        <f t="shared" si="448"/>
        <v>0</v>
      </c>
      <c r="L1262" s="117">
        <f t="shared" si="448"/>
        <v>0</v>
      </c>
      <c r="M1262" s="117">
        <f t="shared" si="448"/>
        <v>0</v>
      </c>
      <c r="N1262" s="117">
        <f t="shared" si="448"/>
        <v>0</v>
      </c>
      <c r="O1262" s="131">
        <f t="shared" si="432"/>
        <v>0</v>
      </c>
      <c r="P1262" s="125"/>
      <c r="Q1262" s="125"/>
      <c r="R1262" s="125"/>
      <c r="S1262" s="125"/>
      <c r="T1262" s="125"/>
      <c r="U1262" s="125"/>
      <c r="V1262" s="125"/>
      <c r="W1262" s="125"/>
      <c r="X1262" s="125"/>
      <c r="Y1262" s="125"/>
      <c r="Z1262" s="125"/>
      <c r="AA1262" s="125"/>
      <c r="AB1262" s="125"/>
      <c r="AC1262" s="125"/>
      <c r="AD1262" s="125"/>
      <c r="AE1262" s="125"/>
      <c r="AF1262" s="125"/>
      <c r="AG1262" s="125"/>
      <c r="AH1262" s="125"/>
      <c r="AI1262" s="125"/>
      <c r="AJ1262" s="125"/>
      <c r="AK1262" s="125"/>
      <c r="AL1262" s="125"/>
      <c r="AM1262" s="125"/>
      <c r="AN1262" s="125"/>
      <c r="AO1262" s="125"/>
      <c r="AP1262" s="125"/>
      <c r="AQ1262" s="125"/>
      <c r="AR1262" s="125"/>
      <c r="AS1262" s="125"/>
      <c r="AT1262" s="125"/>
      <c r="AU1262" s="125"/>
      <c r="AV1262" s="125"/>
      <c r="AW1262" s="125"/>
      <c r="AX1262" s="125"/>
      <c r="AY1262" s="125"/>
      <c r="AZ1262" s="125"/>
      <c r="BA1262" s="125"/>
      <c r="BB1262" s="125"/>
      <c r="BC1262" s="125"/>
      <c r="BD1262" s="125"/>
      <c r="BE1262" s="125"/>
      <c r="BF1262" s="125"/>
      <c r="BG1262" s="125"/>
      <c r="BH1262" s="125"/>
      <c r="BI1262" s="125"/>
      <c r="BJ1262" s="125"/>
      <c r="BK1262" s="125"/>
      <c r="BL1262" s="125"/>
      <c r="BM1262" s="125"/>
      <c r="BN1262" s="125"/>
      <c r="BO1262" s="125"/>
      <c r="BP1262" s="125"/>
      <c r="BQ1262" s="125"/>
      <c r="BR1262" s="125"/>
      <c r="BS1262" s="125"/>
      <c r="BT1262" s="125"/>
      <c r="BU1262" s="125"/>
      <c r="BV1262" s="125"/>
    </row>
    <row r="1263" spans="1:74" s="189" customFormat="1" ht="25.5" x14ac:dyDescent="0.2">
      <c r="A1263" s="199" t="s">
        <v>1224</v>
      </c>
      <c r="B1263" s="203" t="s">
        <v>1225</v>
      </c>
      <c r="C1263" s="118"/>
      <c r="D1263" s="118"/>
      <c r="E1263" s="118"/>
      <c r="F1263" s="118"/>
      <c r="G1263" s="118"/>
      <c r="H1263" s="118"/>
      <c r="I1263" s="118"/>
      <c r="J1263" s="118"/>
      <c r="K1263" s="118"/>
      <c r="L1263" s="118"/>
      <c r="M1263" s="118"/>
      <c r="N1263" s="118"/>
      <c r="O1263" s="131">
        <f t="shared" si="432"/>
        <v>0</v>
      </c>
      <c r="P1263" s="188"/>
      <c r="Q1263" s="188"/>
      <c r="R1263" s="188"/>
      <c r="S1263" s="188"/>
      <c r="T1263" s="188"/>
      <c r="U1263" s="188"/>
      <c r="V1263" s="188"/>
      <c r="W1263" s="188"/>
      <c r="X1263" s="188"/>
      <c r="Y1263" s="188"/>
      <c r="Z1263" s="188"/>
      <c r="AA1263" s="188"/>
      <c r="AB1263" s="188"/>
      <c r="AC1263" s="188"/>
      <c r="AD1263" s="188"/>
      <c r="AE1263" s="188"/>
      <c r="AF1263" s="188"/>
      <c r="AG1263" s="188"/>
      <c r="AH1263" s="188"/>
      <c r="AI1263" s="188"/>
      <c r="AJ1263" s="188"/>
      <c r="AK1263" s="188"/>
      <c r="AL1263" s="188"/>
      <c r="AM1263" s="188"/>
      <c r="AN1263" s="188"/>
      <c r="AO1263" s="188"/>
      <c r="AP1263" s="188"/>
      <c r="AQ1263" s="188"/>
      <c r="AR1263" s="188"/>
      <c r="AS1263" s="188"/>
      <c r="AT1263" s="188"/>
      <c r="AU1263" s="188"/>
      <c r="AV1263" s="188"/>
      <c r="AW1263" s="188"/>
      <c r="AX1263" s="188"/>
      <c r="AY1263" s="188"/>
      <c r="AZ1263" s="188"/>
      <c r="BA1263" s="188"/>
      <c r="BB1263" s="188"/>
      <c r="BC1263" s="188"/>
      <c r="BD1263" s="188"/>
      <c r="BE1263" s="188"/>
      <c r="BF1263" s="188"/>
      <c r="BG1263" s="188"/>
      <c r="BH1263" s="188"/>
      <c r="BI1263" s="188"/>
      <c r="BJ1263" s="188"/>
      <c r="BK1263" s="188"/>
      <c r="BL1263" s="188"/>
      <c r="BM1263" s="188"/>
      <c r="BN1263" s="188"/>
      <c r="BO1263" s="188"/>
      <c r="BP1263" s="188"/>
      <c r="BQ1263" s="188"/>
      <c r="BR1263" s="188"/>
      <c r="BS1263" s="188"/>
      <c r="BT1263" s="188"/>
      <c r="BU1263" s="188"/>
      <c r="BV1263" s="188"/>
    </row>
    <row r="1264" spans="1:74" s="126" customFormat="1" ht="63.75" x14ac:dyDescent="0.2">
      <c r="A1264" s="124" t="s">
        <v>1226</v>
      </c>
      <c r="B1264" s="204" t="s">
        <v>1227</v>
      </c>
      <c r="C1264" s="117">
        <f t="shared" ref="C1264:N1264" si="449">+C1265</f>
        <v>0</v>
      </c>
      <c r="D1264" s="117">
        <f t="shared" si="449"/>
        <v>0</v>
      </c>
      <c r="E1264" s="117">
        <f t="shared" si="449"/>
        <v>0</v>
      </c>
      <c r="F1264" s="117">
        <f t="shared" si="449"/>
        <v>0</v>
      </c>
      <c r="G1264" s="117">
        <f t="shared" si="449"/>
        <v>0</v>
      </c>
      <c r="H1264" s="117">
        <f t="shared" si="449"/>
        <v>0</v>
      </c>
      <c r="I1264" s="117">
        <f t="shared" si="449"/>
        <v>0</v>
      </c>
      <c r="J1264" s="117">
        <f t="shared" si="449"/>
        <v>0</v>
      </c>
      <c r="K1264" s="117">
        <f t="shared" si="449"/>
        <v>0</v>
      </c>
      <c r="L1264" s="117">
        <f t="shared" si="449"/>
        <v>0</v>
      </c>
      <c r="M1264" s="117">
        <f t="shared" si="449"/>
        <v>0</v>
      </c>
      <c r="N1264" s="117">
        <f t="shared" si="449"/>
        <v>0</v>
      </c>
      <c r="O1264" s="131">
        <f t="shared" si="432"/>
        <v>0</v>
      </c>
      <c r="P1264" s="125"/>
      <c r="Q1264" s="125"/>
      <c r="R1264" s="125"/>
      <c r="S1264" s="125"/>
      <c r="T1264" s="125"/>
      <c r="U1264" s="125"/>
      <c r="V1264" s="125"/>
      <c r="W1264" s="125"/>
      <c r="X1264" s="125"/>
      <c r="Y1264" s="125"/>
      <c r="Z1264" s="125"/>
      <c r="AA1264" s="125"/>
      <c r="AB1264" s="125"/>
      <c r="AC1264" s="125"/>
      <c r="AD1264" s="125"/>
      <c r="AE1264" s="125"/>
      <c r="AF1264" s="125"/>
      <c r="AG1264" s="125"/>
      <c r="AH1264" s="125"/>
      <c r="AI1264" s="125"/>
      <c r="AJ1264" s="125"/>
      <c r="AK1264" s="125"/>
      <c r="AL1264" s="125"/>
      <c r="AM1264" s="125"/>
      <c r="AN1264" s="125"/>
      <c r="AO1264" s="125"/>
      <c r="AP1264" s="125"/>
      <c r="AQ1264" s="125"/>
      <c r="AR1264" s="125"/>
      <c r="AS1264" s="125"/>
      <c r="AT1264" s="125"/>
      <c r="AU1264" s="125"/>
      <c r="AV1264" s="125"/>
      <c r="AW1264" s="125"/>
      <c r="AX1264" s="125"/>
      <c r="AY1264" s="125"/>
      <c r="AZ1264" s="125"/>
      <c r="BA1264" s="125"/>
      <c r="BB1264" s="125"/>
      <c r="BC1264" s="125"/>
      <c r="BD1264" s="125"/>
      <c r="BE1264" s="125"/>
      <c r="BF1264" s="125"/>
      <c r="BG1264" s="125"/>
      <c r="BH1264" s="125"/>
      <c r="BI1264" s="125"/>
      <c r="BJ1264" s="125"/>
      <c r="BK1264" s="125"/>
      <c r="BL1264" s="125"/>
      <c r="BM1264" s="125"/>
      <c r="BN1264" s="125"/>
      <c r="BO1264" s="125"/>
      <c r="BP1264" s="125"/>
      <c r="BQ1264" s="125"/>
      <c r="BR1264" s="125"/>
      <c r="BS1264" s="125"/>
      <c r="BT1264" s="125"/>
      <c r="BU1264" s="125"/>
      <c r="BV1264" s="125"/>
    </row>
    <row r="1265" spans="1:74" s="189" customFormat="1" ht="51" x14ac:dyDescent="0.2">
      <c r="A1265" s="199" t="s">
        <v>1228</v>
      </c>
      <c r="B1265" s="203" t="s">
        <v>1229</v>
      </c>
      <c r="C1265" s="118"/>
      <c r="D1265" s="118"/>
      <c r="E1265" s="118"/>
      <c r="F1265" s="118"/>
      <c r="G1265" s="118"/>
      <c r="H1265" s="118"/>
      <c r="I1265" s="118"/>
      <c r="J1265" s="118"/>
      <c r="K1265" s="118"/>
      <c r="L1265" s="118"/>
      <c r="M1265" s="118"/>
      <c r="N1265" s="118"/>
      <c r="O1265" s="131">
        <f t="shared" si="432"/>
        <v>0</v>
      </c>
      <c r="P1265" s="188"/>
      <c r="Q1265" s="188"/>
      <c r="R1265" s="188"/>
      <c r="S1265" s="188"/>
      <c r="T1265" s="188"/>
      <c r="U1265" s="188"/>
      <c r="V1265" s="188"/>
      <c r="W1265" s="188"/>
      <c r="X1265" s="188"/>
      <c r="Y1265" s="188"/>
      <c r="Z1265" s="188"/>
      <c r="AA1265" s="188"/>
      <c r="AB1265" s="188"/>
      <c r="AC1265" s="188"/>
      <c r="AD1265" s="188"/>
      <c r="AE1265" s="188"/>
      <c r="AF1265" s="188"/>
      <c r="AG1265" s="188"/>
      <c r="AH1265" s="188"/>
      <c r="AI1265" s="188"/>
      <c r="AJ1265" s="188"/>
      <c r="AK1265" s="188"/>
      <c r="AL1265" s="188"/>
      <c r="AM1265" s="188"/>
      <c r="AN1265" s="188"/>
      <c r="AO1265" s="188"/>
      <c r="AP1265" s="188"/>
      <c r="AQ1265" s="188"/>
      <c r="AR1265" s="188"/>
      <c r="AS1265" s="188"/>
      <c r="AT1265" s="188"/>
      <c r="AU1265" s="188"/>
      <c r="AV1265" s="188"/>
      <c r="AW1265" s="188"/>
      <c r="AX1265" s="188"/>
      <c r="AY1265" s="188"/>
      <c r="AZ1265" s="188"/>
      <c r="BA1265" s="188"/>
      <c r="BB1265" s="188"/>
      <c r="BC1265" s="188"/>
      <c r="BD1265" s="188"/>
      <c r="BE1265" s="188"/>
      <c r="BF1265" s="188"/>
      <c r="BG1265" s="188"/>
      <c r="BH1265" s="188"/>
      <c r="BI1265" s="188"/>
      <c r="BJ1265" s="188"/>
      <c r="BK1265" s="188"/>
      <c r="BL1265" s="188"/>
      <c r="BM1265" s="188"/>
      <c r="BN1265" s="188"/>
      <c r="BO1265" s="188"/>
      <c r="BP1265" s="188"/>
      <c r="BQ1265" s="188"/>
      <c r="BR1265" s="188"/>
      <c r="BS1265" s="188"/>
      <c r="BT1265" s="188"/>
      <c r="BU1265" s="188"/>
      <c r="BV1265" s="188"/>
    </row>
    <row r="1266" spans="1:74" s="189" customFormat="1" ht="51" x14ac:dyDescent="0.2">
      <c r="A1266" s="124" t="s">
        <v>1230</v>
      </c>
      <c r="B1266" s="130" t="s">
        <v>1231</v>
      </c>
      <c r="C1266" s="117">
        <f t="shared" ref="C1266:N1266" si="450">+C1267</f>
        <v>0</v>
      </c>
      <c r="D1266" s="117">
        <f t="shared" si="450"/>
        <v>0</v>
      </c>
      <c r="E1266" s="117">
        <f t="shared" si="450"/>
        <v>0</v>
      </c>
      <c r="F1266" s="117">
        <f t="shared" si="450"/>
        <v>0</v>
      </c>
      <c r="G1266" s="117">
        <f t="shared" si="450"/>
        <v>0</v>
      </c>
      <c r="H1266" s="117">
        <f t="shared" si="450"/>
        <v>0</v>
      </c>
      <c r="I1266" s="117">
        <f t="shared" si="450"/>
        <v>0</v>
      </c>
      <c r="J1266" s="117">
        <f t="shared" si="450"/>
        <v>0</v>
      </c>
      <c r="K1266" s="117">
        <f t="shared" si="450"/>
        <v>0</v>
      </c>
      <c r="L1266" s="117">
        <f t="shared" si="450"/>
        <v>0</v>
      </c>
      <c r="M1266" s="117">
        <f t="shared" si="450"/>
        <v>0</v>
      </c>
      <c r="N1266" s="117">
        <f t="shared" si="450"/>
        <v>0</v>
      </c>
      <c r="O1266" s="131">
        <f t="shared" si="432"/>
        <v>0</v>
      </c>
      <c r="P1266" s="188"/>
      <c r="Q1266" s="188"/>
      <c r="R1266" s="188"/>
      <c r="S1266" s="188"/>
      <c r="T1266" s="188"/>
      <c r="U1266" s="188"/>
      <c r="V1266" s="188"/>
      <c r="W1266" s="188"/>
      <c r="X1266" s="188"/>
      <c r="Y1266" s="188"/>
      <c r="Z1266" s="188"/>
      <c r="AA1266" s="188"/>
      <c r="AB1266" s="188"/>
      <c r="AC1266" s="188"/>
      <c r="AD1266" s="188"/>
      <c r="AE1266" s="188"/>
      <c r="AF1266" s="188"/>
      <c r="AG1266" s="188"/>
      <c r="AH1266" s="188"/>
      <c r="AI1266" s="188"/>
      <c r="AJ1266" s="188"/>
      <c r="AK1266" s="188"/>
      <c r="AL1266" s="188"/>
      <c r="AM1266" s="188"/>
      <c r="AN1266" s="188"/>
      <c r="AO1266" s="188"/>
      <c r="AP1266" s="188"/>
      <c r="AQ1266" s="188"/>
      <c r="AR1266" s="188"/>
      <c r="AS1266" s="188"/>
      <c r="AT1266" s="188"/>
      <c r="AU1266" s="188"/>
      <c r="AV1266" s="188"/>
      <c r="AW1266" s="188"/>
      <c r="AX1266" s="188"/>
      <c r="AY1266" s="188"/>
      <c r="AZ1266" s="188"/>
      <c r="BA1266" s="188"/>
      <c r="BB1266" s="188"/>
      <c r="BC1266" s="188"/>
      <c r="BD1266" s="188"/>
      <c r="BE1266" s="188"/>
      <c r="BF1266" s="188"/>
      <c r="BG1266" s="188"/>
      <c r="BH1266" s="188"/>
      <c r="BI1266" s="188"/>
      <c r="BJ1266" s="188"/>
      <c r="BK1266" s="188"/>
      <c r="BL1266" s="188"/>
      <c r="BM1266" s="188"/>
      <c r="BN1266" s="188"/>
      <c r="BO1266" s="188"/>
      <c r="BP1266" s="188"/>
      <c r="BQ1266" s="188"/>
      <c r="BR1266" s="188"/>
      <c r="BS1266" s="188"/>
      <c r="BT1266" s="188"/>
      <c r="BU1266" s="188"/>
      <c r="BV1266" s="188"/>
    </row>
    <row r="1267" spans="1:74" s="189" customFormat="1" ht="38.25" x14ac:dyDescent="0.2">
      <c r="A1267" s="199" t="s">
        <v>1232</v>
      </c>
      <c r="B1267" s="200" t="s">
        <v>1233</v>
      </c>
      <c r="C1267" s="118"/>
      <c r="D1267" s="118"/>
      <c r="E1267" s="118"/>
      <c r="F1267" s="118"/>
      <c r="G1267" s="118"/>
      <c r="H1267" s="118"/>
      <c r="I1267" s="118"/>
      <c r="J1267" s="118"/>
      <c r="K1267" s="118"/>
      <c r="L1267" s="118"/>
      <c r="M1267" s="118"/>
      <c r="N1267" s="118"/>
      <c r="O1267" s="131">
        <f t="shared" ref="O1267:O1288" si="451">SUM(C1267:N1267)</f>
        <v>0</v>
      </c>
      <c r="P1267" s="188"/>
      <c r="Q1267" s="188"/>
      <c r="R1267" s="188"/>
      <c r="S1267" s="188"/>
      <c r="T1267" s="188"/>
      <c r="U1267" s="188"/>
      <c r="V1267" s="188"/>
      <c r="W1267" s="188"/>
      <c r="X1267" s="188"/>
      <c r="Y1267" s="188"/>
      <c r="Z1267" s="188"/>
      <c r="AA1267" s="188"/>
      <c r="AB1267" s="188"/>
      <c r="AC1267" s="188"/>
      <c r="AD1267" s="188"/>
      <c r="AE1267" s="188"/>
      <c r="AF1267" s="188"/>
      <c r="AG1267" s="188"/>
      <c r="AH1267" s="188"/>
      <c r="AI1267" s="188"/>
      <c r="AJ1267" s="188"/>
      <c r="AK1267" s="188"/>
      <c r="AL1267" s="188"/>
      <c r="AM1267" s="188"/>
      <c r="AN1267" s="188"/>
      <c r="AO1267" s="188"/>
      <c r="AP1267" s="188"/>
      <c r="AQ1267" s="188"/>
      <c r="AR1267" s="188"/>
      <c r="AS1267" s="188"/>
      <c r="AT1267" s="188"/>
      <c r="AU1267" s="188"/>
      <c r="AV1267" s="188"/>
      <c r="AW1267" s="188"/>
      <c r="AX1267" s="188"/>
      <c r="AY1267" s="188"/>
      <c r="AZ1267" s="188"/>
      <c r="BA1267" s="188"/>
      <c r="BB1267" s="188"/>
      <c r="BC1267" s="188"/>
      <c r="BD1267" s="188"/>
      <c r="BE1267" s="188"/>
      <c r="BF1267" s="188"/>
      <c r="BG1267" s="188"/>
      <c r="BH1267" s="188"/>
      <c r="BI1267" s="188"/>
      <c r="BJ1267" s="188"/>
      <c r="BK1267" s="188"/>
      <c r="BL1267" s="188"/>
      <c r="BM1267" s="188"/>
      <c r="BN1267" s="188"/>
      <c r="BO1267" s="188"/>
      <c r="BP1267" s="188"/>
      <c r="BQ1267" s="188"/>
      <c r="BR1267" s="188"/>
      <c r="BS1267" s="188"/>
      <c r="BT1267" s="188"/>
      <c r="BU1267" s="188"/>
      <c r="BV1267" s="188"/>
    </row>
    <row r="1268" spans="1:74" s="189" customFormat="1" ht="25.5" x14ac:dyDescent="0.2">
      <c r="A1268" s="124" t="s">
        <v>1270</v>
      </c>
      <c r="B1268" s="142" t="s">
        <v>1271</v>
      </c>
      <c r="C1268" s="117">
        <f t="shared" ref="C1268:N1268" si="452">+C1269</f>
        <v>0</v>
      </c>
      <c r="D1268" s="117">
        <f t="shared" si="452"/>
        <v>0</v>
      </c>
      <c r="E1268" s="117">
        <f t="shared" si="452"/>
        <v>0</v>
      </c>
      <c r="F1268" s="117">
        <f t="shared" si="452"/>
        <v>0</v>
      </c>
      <c r="G1268" s="117">
        <f t="shared" si="452"/>
        <v>0</v>
      </c>
      <c r="H1268" s="117">
        <f t="shared" si="452"/>
        <v>0</v>
      </c>
      <c r="I1268" s="117">
        <f t="shared" si="452"/>
        <v>0</v>
      </c>
      <c r="J1268" s="117">
        <f t="shared" si="452"/>
        <v>0</v>
      </c>
      <c r="K1268" s="117">
        <f t="shared" si="452"/>
        <v>0</v>
      </c>
      <c r="L1268" s="117">
        <f t="shared" si="452"/>
        <v>0</v>
      </c>
      <c r="M1268" s="117">
        <f t="shared" si="452"/>
        <v>0</v>
      </c>
      <c r="N1268" s="117">
        <f t="shared" si="452"/>
        <v>0</v>
      </c>
      <c r="O1268" s="131">
        <f t="shared" si="451"/>
        <v>0</v>
      </c>
      <c r="P1268" s="188"/>
      <c r="Q1268" s="188"/>
      <c r="R1268" s="188"/>
      <c r="S1268" s="188"/>
      <c r="T1268" s="188"/>
      <c r="U1268" s="188"/>
      <c r="V1268" s="188"/>
      <c r="W1268" s="188"/>
      <c r="X1268" s="188"/>
      <c r="Y1268" s="188"/>
      <c r="Z1268" s="188"/>
      <c r="AA1268" s="188"/>
      <c r="AB1268" s="188"/>
      <c r="AC1268" s="188"/>
      <c r="AD1268" s="188"/>
      <c r="AE1268" s="188"/>
      <c r="AF1268" s="188"/>
      <c r="AG1268" s="188"/>
      <c r="AH1268" s="188"/>
      <c r="AI1268" s="188"/>
      <c r="AJ1268" s="188"/>
      <c r="AK1268" s="188"/>
      <c r="AL1268" s="188"/>
      <c r="AM1268" s="188"/>
      <c r="AN1268" s="188"/>
      <c r="AO1268" s="188"/>
      <c r="AP1268" s="188"/>
      <c r="AQ1268" s="188"/>
      <c r="AR1268" s="188"/>
      <c r="AS1268" s="188"/>
      <c r="AT1268" s="188"/>
      <c r="AU1268" s="188"/>
      <c r="AV1268" s="188"/>
      <c r="AW1268" s="188"/>
      <c r="AX1268" s="188"/>
      <c r="AY1268" s="188"/>
      <c r="AZ1268" s="188"/>
      <c r="BA1268" s="188"/>
      <c r="BB1268" s="188"/>
      <c r="BC1268" s="188"/>
      <c r="BD1268" s="188"/>
      <c r="BE1268" s="188"/>
      <c r="BF1268" s="188"/>
      <c r="BG1268" s="188"/>
      <c r="BH1268" s="188"/>
      <c r="BI1268" s="188"/>
      <c r="BJ1268" s="188"/>
      <c r="BK1268" s="188"/>
      <c r="BL1268" s="188"/>
      <c r="BM1268" s="188"/>
      <c r="BN1268" s="188"/>
      <c r="BO1268" s="188"/>
      <c r="BP1268" s="188"/>
      <c r="BQ1268" s="188"/>
      <c r="BR1268" s="188"/>
      <c r="BS1268" s="188"/>
      <c r="BT1268" s="188"/>
      <c r="BU1268" s="188"/>
      <c r="BV1268" s="188"/>
    </row>
    <row r="1269" spans="1:74" s="189" customFormat="1" ht="25.5" x14ac:dyDescent="0.2">
      <c r="A1269" s="199" t="s">
        <v>1272</v>
      </c>
      <c r="B1269" s="208" t="s">
        <v>1273</v>
      </c>
      <c r="C1269" s="118"/>
      <c r="D1269" s="118"/>
      <c r="E1269" s="118"/>
      <c r="F1269" s="118"/>
      <c r="G1269" s="118"/>
      <c r="H1269" s="118"/>
      <c r="I1269" s="118"/>
      <c r="J1269" s="118"/>
      <c r="K1269" s="118"/>
      <c r="L1269" s="118"/>
      <c r="M1269" s="118"/>
      <c r="N1269" s="118"/>
      <c r="O1269" s="131">
        <f t="shared" si="451"/>
        <v>0</v>
      </c>
      <c r="P1269" s="188"/>
      <c r="Q1269" s="188"/>
      <c r="R1269" s="188"/>
      <c r="S1269" s="188"/>
      <c r="T1269" s="188"/>
      <c r="U1269" s="188"/>
      <c r="V1269" s="188"/>
      <c r="W1269" s="188"/>
      <c r="X1269" s="188"/>
      <c r="Y1269" s="188"/>
      <c r="Z1269" s="188"/>
      <c r="AA1269" s="188"/>
      <c r="AB1269" s="188"/>
      <c r="AC1269" s="188"/>
      <c r="AD1269" s="188"/>
      <c r="AE1269" s="188"/>
      <c r="AF1269" s="188"/>
      <c r="AG1269" s="188"/>
      <c r="AH1269" s="188"/>
      <c r="AI1269" s="188"/>
      <c r="AJ1269" s="188"/>
      <c r="AK1269" s="188"/>
      <c r="AL1269" s="188"/>
      <c r="AM1269" s="188"/>
      <c r="AN1269" s="188"/>
      <c r="AO1269" s="188"/>
      <c r="AP1269" s="188"/>
      <c r="AQ1269" s="188"/>
      <c r="AR1269" s="188"/>
      <c r="AS1269" s="188"/>
      <c r="AT1269" s="188"/>
      <c r="AU1269" s="188"/>
      <c r="AV1269" s="188"/>
      <c r="AW1269" s="188"/>
      <c r="AX1269" s="188"/>
      <c r="AY1269" s="188"/>
      <c r="AZ1269" s="188"/>
      <c r="BA1269" s="188"/>
      <c r="BB1269" s="188"/>
      <c r="BC1269" s="188"/>
      <c r="BD1269" s="188"/>
      <c r="BE1269" s="188"/>
      <c r="BF1269" s="188"/>
      <c r="BG1269" s="188"/>
      <c r="BH1269" s="188"/>
      <c r="BI1269" s="188"/>
      <c r="BJ1269" s="188"/>
      <c r="BK1269" s="188"/>
      <c r="BL1269" s="188"/>
      <c r="BM1269" s="188"/>
      <c r="BN1269" s="188"/>
      <c r="BO1269" s="188"/>
      <c r="BP1269" s="188"/>
      <c r="BQ1269" s="188"/>
      <c r="BR1269" s="188"/>
      <c r="BS1269" s="188"/>
      <c r="BT1269" s="188"/>
      <c r="BU1269" s="188"/>
      <c r="BV1269" s="188"/>
    </row>
    <row r="1270" spans="1:74" s="189" customFormat="1" x14ac:dyDescent="0.2">
      <c r="A1270" s="124" t="s">
        <v>1274</v>
      </c>
      <c r="B1270" s="130" t="s">
        <v>1275</v>
      </c>
      <c r="C1270" s="117">
        <f t="shared" ref="C1270:N1270" si="453">+C1271</f>
        <v>0</v>
      </c>
      <c r="D1270" s="117">
        <f t="shared" si="453"/>
        <v>0</v>
      </c>
      <c r="E1270" s="117">
        <f t="shared" si="453"/>
        <v>0</v>
      </c>
      <c r="F1270" s="117">
        <f t="shared" si="453"/>
        <v>0</v>
      </c>
      <c r="G1270" s="117">
        <f t="shared" si="453"/>
        <v>0</v>
      </c>
      <c r="H1270" s="117">
        <f t="shared" si="453"/>
        <v>0</v>
      </c>
      <c r="I1270" s="117">
        <f t="shared" si="453"/>
        <v>0</v>
      </c>
      <c r="J1270" s="117">
        <f t="shared" si="453"/>
        <v>0</v>
      </c>
      <c r="K1270" s="117">
        <f t="shared" si="453"/>
        <v>0</v>
      </c>
      <c r="L1270" s="117">
        <f t="shared" si="453"/>
        <v>0</v>
      </c>
      <c r="M1270" s="117">
        <f t="shared" si="453"/>
        <v>0</v>
      </c>
      <c r="N1270" s="117">
        <f t="shared" si="453"/>
        <v>0</v>
      </c>
      <c r="O1270" s="131">
        <f t="shared" si="451"/>
        <v>0</v>
      </c>
      <c r="P1270" s="188"/>
      <c r="Q1270" s="188"/>
      <c r="R1270" s="188"/>
      <c r="S1270" s="188"/>
      <c r="T1270" s="188"/>
      <c r="U1270" s="188"/>
      <c r="V1270" s="188"/>
      <c r="W1270" s="188"/>
      <c r="X1270" s="188"/>
      <c r="Y1270" s="188"/>
      <c r="Z1270" s="188"/>
      <c r="AA1270" s="188"/>
      <c r="AB1270" s="188"/>
      <c r="AC1270" s="188"/>
      <c r="AD1270" s="188"/>
      <c r="AE1270" s="188"/>
      <c r="AF1270" s="188"/>
      <c r="AG1270" s="188"/>
      <c r="AH1270" s="188"/>
      <c r="AI1270" s="188"/>
      <c r="AJ1270" s="188"/>
      <c r="AK1270" s="188"/>
      <c r="AL1270" s="188"/>
      <c r="AM1270" s="188"/>
      <c r="AN1270" s="188"/>
      <c r="AO1270" s="188"/>
      <c r="AP1270" s="188"/>
      <c r="AQ1270" s="188"/>
      <c r="AR1270" s="188"/>
      <c r="AS1270" s="188"/>
      <c r="AT1270" s="188"/>
      <c r="AU1270" s="188"/>
      <c r="AV1270" s="188"/>
      <c r="AW1270" s="188"/>
      <c r="AX1270" s="188"/>
      <c r="AY1270" s="188"/>
      <c r="AZ1270" s="188"/>
      <c r="BA1270" s="188"/>
      <c r="BB1270" s="188"/>
      <c r="BC1270" s="188"/>
      <c r="BD1270" s="188"/>
      <c r="BE1270" s="188"/>
      <c r="BF1270" s="188"/>
      <c r="BG1270" s="188"/>
      <c r="BH1270" s="188"/>
      <c r="BI1270" s="188"/>
      <c r="BJ1270" s="188"/>
      <c r="BK1270" s="188"/>
      <c r="BL1270" s="188"/>
      <c r="BM1270" s="188"/>
      <c r="BN1270" s="188"/>
      <c r="BO1270" s="188"/>
      <c r="BP1270" s="188"/>
      <c r="BQ1270" s="188"/>
      <c r="BR1270" s="188"/>
      <c r="BS1270" s="188"/>
      <c r="BT1270" s="188"/>
      <c r="BU1270" s="188"/>
      <c r="BV1270" s="188"/>
    </row>
    <row r="1271" spans="1:74" s="189" customFormat="1" x14ac:dyDescent="0.2">
      <c r="A1271" s="199" t="s">
        <v>1276</v>
      </c>
      <c r="B1271" s="203" t="s">
        <v>1277</v>
      </c>
      <c r="C1271" s="118"/>
      <c r="D1271" s="118"/>
      <c r="E1271" s="118"/>
      <c r="F1271" s="118"/>
      <c r="G1271" s="118"/>
      <c r="H1271" s="118"/>
      <c r="I1271" s="118"/>
      <c r="J1271" s="118"/>
      <c r="K1271" s="118"/>
      <c r="L1271" s="118"/>
      <c r="M1271" s="118"/>
      <c r="N1271" s="118"/>
      <c r="O1271" s="131">
        <f t="shared" si="451"/>
        <v>0</v>
      </c>
      <c r="P1271" s="188"/>
      <c r="Q1271" s="188"/>
      <c r="R1271" s="188"/>
      <c r="S1271" s="188"/>
      <c r="T1271" s="188"/>
      <c r="U1271" s="188"/>
      <c r="V1271" s="188"/>
      <c r="W1271" s="188"/>
      <c r="X1271" s="188"/>
      <c r="Y1271" s="188"/>
      <c r="Z1271" s="188"/>
      <c r="AA1271" s="188"/>
      <c r="AB1271" s="188"/>
      <c r="AC1271" s="188"/>
      <c r="AD1271" s="188"/>
      <c r="AE1271" s="188"/>
      <c r="AF1271" s="188"/>
      <c r="AG1271" s="188"/>
      <c r="AH1271" s="188"/>
      <c r="AI1271" s="188"/>
      <c r="AJ1271" s="188"/>
      <c r="AK1271" s="188"/>
      <c r="AL1271" s="188"/>
      <c r="AM1271" s="188"/>
      <c r="AN1271" s="188"/>
      <c r="AO1271" s="188"/>
      <c r="AP1271" s="188"/>
      <c r="AQ1271" s="188"/>
      <c r="AR1271" s="188"/>
      <c r="AS1271" s="188"/>
      <c r="AT1271" s="188"/>
      <c r="AU1271" s="188"/>
      <c r="AV1271" s="188"/>
      <c r="AW1271" s="188"/>
      <c r="AX1271" s="188"/>
      <c r="AY1271" s="188"/>
      <c r="AZ1271" s="188"/>
      <c r="BA1271" s="188"/>
      <c r="BB1271" s="188"/>
      <c r="BC1271" s="188"/>
      <c r="BD1271" s="188"/>
      <c r="BE1271" s="188"/>
      <c r="BF1271" s="188"/>
      <c r="BG1271" s="188"/>
      <c r="BH1271" s="188"/>
      <c r="BI1271" s="188"/>
      <c r="BJ1271" s="188"/>
      <c r="BK1271" s="188"/>
      <c r="BL1271" s="188"/>
      <c r="BM1271" s="188"/>
      <c r="BN1271" s="188"/>
      <c r="BO1271" s="188"/>
      <c r="BP1271" s="188"/>
      <c r="BQ1271" s="188"/>
      <c r="BR1271" s="188"/>
      <c r="BS1271" s="188"/>
      <c r="BT1271" s="188"/>
      <c r="BU1271" s="188"/>
      <c r="BV1271" s="188"/>
    </row>
    <row r="1272" spans="1:74" s="189" customFormat="1" ht="25.5" x14ac:dyDescent="0.2">
      <c r="A1272" s="124" t="s">
        <v>1234</v>
      </c>
      <c r="B1272" s="130" t="s">
        <v>1235</v>
      </c>
      <c r="C1272" s="117">
        <f t="shared" ref="C1272:N1272" si="454">+C1273</f>
        <v>0</v>
      </c>
      <c r="D1272" s="117">
        <f t="shared" si="454"/>
        <v>0</v>
      </c>
      <c r="E1272" s="117">
        <f t="shared" si="454"/>
        <v>0</v>
      </c>
      <c r="F1272" s="117">
        <f t="shared" si="454"/>
        <v>0</v>
      </c>
      <c r="G1272" s="117">
        <f t="shared" si="454"/>
        <v>0</v>
      </c>
      <c r="H1272" s="117">
        <f t="shared" si="454"/>
        <v>0</v>
      </c>
      <c r="I1272" s="117">
        <f t="shared" si="454"/>
        <v>0</v>
      </c>
      <c r="J1272" s="117">
        <f t="shared" si="454"/>
        <v>0</v>
      </c>
      <c r="K1272" s="117">
        <f t="shared" si="454"/>
        <v>0</v>
      </c>
      <c r="L1272" s="117">
        <f t="shared" si="454"/>
        <v>0</v>
      </c>
      <c r="M1272" s="117">
        <f t="shared" si="454"/>
        <v>0</v>
      </c>
      <c r="N1272" s="117">
        <f t="shared" si="454"/>
        <v>0</v>
      </c>
      <c r="O1272" s="131">
        <f t="shared" si="451"/>
        <v>0</v>
      </c>
      <c r="P1272" s="188"/>
      <c r="Q1272" s="188"/>
      <c r="R1272" s="188"/>
      <c r="S1272" s="188"/>
      <c r="T1272" s="188"/>
      <c r="U1272" s="188"/>
      <c r="V1272" s="188"/>
      <c r="W1272" s="188"/>
      <c r="X1272" s="188"/>
      <c r="Y1272" s="188"/>
      <c r="Z1272" s="188"/>
      <c r="AA1272" s="188"/>
      <c r="AB1272" s="188"/>
      <c r="AC1272" s="188"/>
      <c r="AD1272" s="188"/>
      <c r="AE1272" s="188"/>
      <c r="AF1272" s="188"/>
      <c r="AG1272" s="188"/>
      <c r="AH1272" s="188"/>
      <c r="AI1272" s="188"/>
      <c r="AJ1272" s="188"/>
      <c r="AK1272" s="188"/>
      <c r="AL1272" s="188"/>
      <c r="AM1272" s="188"/>
      <c r="AN1272" s="188"/>
      <c r="AO1272" s="188"/>
      <c r="AP1272" s="188"/>
      <c r="AQ1272" s="188"/>
      <c r="AR1272" s="188"/>
      <c r="AS1272" s="188"/>
      <c r="AT1272" s="188"/>
      <c r="AU1272" s="188"/>
      <c r="AV1272" s="188"/>
      <c r="AW1272" s="188"/>
      <c r="AX1272" s="188"/>
      <c r="AY1272" s="188"/>
      <c r="AZ1272" s="188"/>
      <c r="BA1272" s="188"/>
      <c r="BB1272" s="188"/>
      <c r="BC1272" s="188"/>
      <c r="BD1272" s="188"/>
      <c r="BE1272" s="188"/>
      <c r="BF1272" s="188"/>
      <c r="BG1272" s="188"/>
      <c r="BH1272" s="188"/>
      <c r="BI1272" s="188"/>
      <c r="BJ1272" s="188"/>
      <c r="BK1272" s="188"/>
      <c r="BL1272" s="188"/>
      <c r="BM1272" s="188"/>
      <c r="BN1272" s="188"/>
      <c r="BO1272" s="188"/>
      <c r="BP1272" s="188"/>
      <c r="BQ1272" s="188"/>
      <c r="BR1272" s="188"/>
      <c r="BS1272" s="188"/>
      <c r="BT1272" s="188"/>
      <c r="BU1272" s="188"/>
      <c r="BV1272" s="188"/>
    </row>
    <row r="1273" spans="1:74" s="189" customFormat="1" x14ac:dyDescent="0.2">
      <c r="A1273" s="199" t="s">
        <v>1236</v>
      </c>
      <c r="B1273" s="203" t="s">
        <v>1237</v>
      </c>
      <c r="C1273" s="118"/>
      <c r="D1273" s="118"/>
      <c r="E1273" s="118"/>
      <c r="F1273" s="118"/>
      <c r="G1273" s="118"/>
      <c r="H1273" s="118"/>
      <c r="I1273" s="118"/>
      <c r="J1273" s="118"/>
      <c r="K1273" s="118"/>
      <c r="L1273" s="118"/>
      <c r="M1273" s="118"/>
      <c r="N1273" s="118"/>
      <c r="O1273" s="131">
        <f t="shared" si="451"/>
        <v>0</v>
      </c>
      <c r="P1273" s="188"/>
      <c r="Q1273" s="188"/>
      <c r="R1273" s="188"/>
      <c r="S1273" s="188"/>
      <c r="T1273" s="188"/>
      <c r="U1273" s="188"/>
      <c r="V1273" s="188"/>
      <c r="W1273" s="188"/>
      <c r="X1273" s="188"/>
      <c r="Y1273" s="188"/>
      <c r="Z1273" s="188"/>
      <c r="AA1273" s="188"/>
      <c r="AB1273" s="188"/>
      <c r="AC1273" s="188"/>
      <c r="AD1273" s="188"/>
      <c r="AE1273" s="188"/>
      <c r="AF1273" s="188"/>
      <c r="AG1273" s="188"/>
      <c r="AH1273" s="188"/>
      <c r="AI1273" s="188"/>
      <c r="AJ1273" s="188"/>
      <c r="AK1273" s="188"/>
      <c r="AL1273" s="188"/>
      <c r="AM1273" s="188"/>
      <c r="AN1273" s="188"/>
      <c r="AO1273" s="188"/>
      <c r="AP1273" s="188"/>
      <c r="AQ1273" s="188"/>
      <c r="AR1273" s="188"/>
      <c r="AS1273" s="188"/>
      <c r="AT1273" s="188"/>
      <c r="AU1273" s="188"/>
      <c r="AV1273" s="188"/>
      <c r="AW1273" s="188"/>
      <c r="AX1273" s="188"/>
      <c r="AY1273" s="188"/>
      <c r="AZ1273" s="188"/>
      <c r="BA1273" s="188"/>
      <c r="BB1273" s="188"/>
      <c r="BC1273" s="188"/>
      <c r="BD1273" s="188"/>
      <c r="BE1273" s="188"/>
      <c r="BF1273" s="188"/>
      <c r="BG1273" s="188"/>
      <c r="BH1273" s="188"/>
      <c r="BI1273" s="188"/>
      <c r="BJ1273" s="188"/>
      <c r="BK1273" s="188"/>
      <c r="BL1273" s="188"/>
      <c r="BM1273" s="188"/>
      <c r="BN1273" s="188"/>
      <c r="BO1273" s="188"/>
      <c r="BP1273" s="188"/>
      <c r="BQ1273" s="188"/>
      <c r="BR1273" s="188"/>
      <c r="BS1273" s="188"/>
      <c r="BT1273" s="188"/>
      <c r="BU1273" s="188"/>
      <c r="BV1273" s="188"/>
    </row>
    <row r="1274" spans="1:74" s="189" customFormat="1" ht="25.5" x14ac:dyDescent="0.2">
      <c r="A1274" s="124" t="s">
        <v>1238</v>
      </c>
      <c r="B1274" s="130" t="s">
        <v>1239</v>
      </c>
      <c r="C1274" s="117">
        <f t="shared" ref="C1274:N1274" si="455">+C1275</f>
        <v>0</v>
      </c>
      <c r="D1274" s="117">
        <f t="shared" si="455"/>
        <v>0</v>
      </c>
      <c r="E1274" s="117">
        <f t="shared" si="455"/>
        <v>0</v>
      </c>
      <c r="F1274" s="117">
        <f t="shared" si="455"/>
        <v>0</v>
      </c>
      <c r="G1274" s="117">
        <f t="shared" si="455"/>
        <v>0</v>
      </c>
      <c r="H1274" s="117">
        <f t="shared" si="455"/>
        <v>0</v>
      </c>
      <c r="I1274" s="117">
        <f t="shared" si="455"/>
        <v>0</v>
      </c>
      <c r="J1274" s="117">
        <f t="shared" si="455"/>
        <v>0</v>
      </c>
      <c r="K1274" s="117">
        <f t="shared" si="455"/>
        <v>0</v>
      </c>
      <c r="L1274" s="117">
        <f t="shared" si="455"/>
        <v>0</v>
      </c>
      <c r="M1274" s="117">
        <f t="shared" si="455"/>
        <v>0</v>
      </c>
      <c r="N1274" s="117">
        <f t="shared" si="455"/>
        <v>0</v>
      </c>
      <c r="O1274" s="131">
        <f t="shared" si="451"/>
        <v>0</v>
      </c>
      <c r="P1274" s="188"/>
      <c r="Q1274" s="188"/>
      <c r="R1274" s="188"/>
      <c r="S1274" s="188"/>
      <c r="T1274" s="188"/>
      <c r="U1274" s="188"/>
      <c r="V1274" s="188"/>
      <c r="W1274" s="188"/>
      <c r="X1274" s="188"/>
      <c r="Y1274" s="188"/>
      <c r="Z1274" s="188"/>
      <c r="AA1274" s="188"/>
      <c r="AB1274" s="188"/>
      <c r="AC1274" s="188"/>
      <c r="AD1274" s="188"/>
      <c r="AE1274" s="188"/>
      <c r="AF1274" s="188"/>
      <c r="AG1274" s="188"/>
      <c r="AH1274" s="188"/>
      <c r="AI1274" s="188"/>
      <c r="AJ1274" s="188"/>
      <c r="AK1274" s="188"/>
      <c r="AL1274" s="188"/>
      <c r="AM1274" s="188"/>
      <c r="AN1274" s="188"/>
      <c r="AO1274" s="188"/>
      <c r="AP1274" s="188"/>
      <c r="AQ1274" s="188"/>
      <c r="AR1274" s="188"/>
      <c r="AS1274" s="188"/>
      <c r="AT1274" s="188"/>
      <c r="AU1274" s="188"/>
      <c r="AV1274" s="188"/>
      <c r="AW1274" s="188"/>
      <c r="AX1274" s="188"/>
      <c r="AY1274" s="188"/>
      <c r="AZ1274" s="188"/>
      <c r="BA1274" s="188"/>
      <c r="BB1274" s="188"/>
      <c r="BC1274" s="188"/>
      <c r="BD1274" s="188"/>
      <c r="BE1274" s="188"/>
      <c r="BF1274" s="188"/>
      <c r="BG1274" s="188"/>
      <c r="BH1274" s="188"/>
      <c r="BI1274" s="188"/>
      <c r="BJ1274" s="188"/>
      <c r="BK1274" s="188"/>
      <c r="BL1274" s="188"/>
      <c r="BM1274" s="188"/>
      <c r="BN1274" s="188"/>
      <c r="BO1274" s="188"/>
      <c r="BP1274" s="188"/>
      <c r="BQ1274" s="188"/>
      <c r="BR1274" s="188"/>
      <c r="BS1274" s="188"/>
      <c r="BT1274" s="188"/>
      <c r="BU1274" s="188"/>
      <c r="BV1274" s="188"/>
    </row>
    <row r="1275" spans="1:74" s="189" customFormat="1" ht="25.5" x14ac:dyDescent="0.2">
      <c r="A1275" s="199" t="s">
        <v>1240</v>
      </c>
      <c r="B1275" s="203" t="s">
        <v>1241</v>
      </c>
      <c r="C1275" s="118"/>
      <c r="D1275" s="118"/>
      <c r="E1275" s="118"/>
      <c r="F1275" s="118"/>
      <c r="G1275" s="118"/>
      <c r="H1275" s="118"/>
      <c r="I1275" s="118"/>
      <c r="J1275" s="118"/>
      <c r="K1275" s="118"/>
      <c r="L1275" s="118"/>
      <c r="M1275" s="118"/>
      <c r="N1275" s="118"/>
      <c r="O1275" s="131">
        <f t="shared" si="451"/>
        <v>0</v>
      </c>
      <c r="P1275" s="188"/>
      <c r="Q1275" s="188"/>
      <c r="R1275" s="188"/>
      <c r="S1275" s="188"/>
      <c r="T1275" s="188"/>
      <c r="U1275" s="188"/>
      <c r="V1275" s="188"/>
      <c r="W1275" s="188"/>
      <c r="X1275" s="188"/>
      <c r="Y1275" s="188"/>
      <c r="Z1275" s="188"/>
      <c r="AA1275" s="188"/>
      <c r="AB1275" s="188"/>
      <c r="AC1275" s="188"/>
      <c r="AD1275" s="188"/>
      <c r="AE1275" s="188"/>
      <c r="AF1275" s="188"/>
      <c r="AG1275" s="188"/>
      <c r="AH1275" s="188"/>
      <c r="AI1275" s="188"/>
      <c r="AJ1275" s="188"/>
      <c r="AK1275" s="188"/>
      <c r="AL1275" s="188"/>
      <c r="AM1275" s="188"/>
      <c r="AN1275" s="188"/>
      <c r="AO1275" s="188"/>
      <c r="AP1275" s="188"/>
      <c r="AQ1275" s="188"/>
      <c r="AR1275" s="188"/>
      <c r="AS1275" s="188"/>
      <c r="AT1275" s="188"/>
      <c r="AU1275" s="188"/>
      <c r="AV1275" s="188"/>
      <c r="AW1275" s="188"/>
      <c r="AX1275" s="188"/>
      <c r="AY1275" s="188"/>
      <c r="AZ1275" s="188"/>
      <c r="BA1275" s="188"/>
      <c r="BB1275" s="188"/>
      <c r="BC1275" s="188"/>
      <c r="BD1275" s="188"/>
      <c r="BE1275" s="188"/>
      <c r="BF1275" s="188"/>
      <c r="BG1275" s="188"/>
      <c r="BH1275" s="188"/>
      <c r="BI1275" s="188"/>
      <c r="BJ1275" s="188"/>
      <c r="BK1275" s="188"/>
      <c r="BL1275" s="188"/>
      <c r="BM1275" s="188"/>
      <c r="BN1275" s="188"/>
      <c r="BO1275" s="188"/>
      <c r="BP1275" s="188"/>
      <c r="BQ1275" s="188"/>
      <c r="BR1275" s="188"/>
      <c r="BS1275" s="188"/>
      <c r="BT1275" s="188"/>
      <c r="BU1275" s="188"/>
      <c r="BV1275" s="188"/>
    </row>
    <row r="1276" spans="1:74" s="189" customFormat="1" x14ac:dyDescent="0.2">
      <c r="A1276" s="124" t="s">
        <v>317</v>
      </c>
      <c r="B1276" s="130" t="s">
        <v>111</v>
      </c>
      <c r="C1276" s="117">
        <f t="shared" ref="C1276:N1276" si="456">+C1277+C1282+C1287+C1290+C1293+C1297+C1303+C1305</f>
        <v>0</v>
      </c>
      <c r="D1276" s="117">
        <f t="shared" si="456"/>
        <v>0</v>
      </c>
      <c r="E1276" s="117">
        <f t="shared" si="456"/>
        <v>0</v>
      </c>
      <c r="F1276" s="117">
        <f t="shared" si="456"/>
        <v>0</v>
      </c>
      <c r="G1276" s="117">
        <f t="shared" si="456"/>
        <v>0</v>
      </c>
      <c r="H1276" s="117">
        <f t="shared" si="456"/>
        <v>0</v>
      </c>
      <c r="I1276" s="117">
        <f t="shared" si="456"/>
        <v>0</v>
      </c>
      <c r="J1276" s="117">
        <f t="shared" si="456"/>
        <v>0</v>
      </c>
      <c r="K1276" s="117">
        <f t="shared" si="456"/>
        <v>0</v>
      </c>
      <c r="L1276" s="117">
        <f t="shared" si="456"/>
        <v>0</v>
      </c>
      <c r="M1276" s="117">
        <f t="shared" si="456"/>
        <v>0</v>
      </c>
      <c r="N1276" s="117">
        <f t="shared" si="456"/>
        <v>0</v>
      </c>
      <c r="O1276" s="131">
        <f t="shared" si="451"/>
        <v>0</v>
      </c>
      <c r="P1276" s="188"/>
      <c r="Q1276" s="188"/>
      <c r="R1276" s="188"/>
      <c r="S1276" s="188"/>
      <c r="T1276" s="188"/>
      <c r="U1276" s="188"/>
      <c r="V1276" s="188"/>
      <c r="W1276" s="188"/>
      <c r="X1276" s="188"/>
      <c r="Y1276" s="188"/>
      <c r="Z1276" s="188"/>
      <c r="AA1276" s="188"/>
      <c r="AB1276" s="188"/>
      <c r="AC1276" s="188"/>
      <c r="AD1276" s="188"/>
      <c r="AE1276" s="188"/>
      <c r="AF1276" s="188"/>
      <c r="AG1276" s="188"/>
      <c r="AH1276" s="188"/>
      <c r="AI1276" s="188"/>
      <c r="AJ1276" s="188"/>
      <c r="AK1276" s="188"/>
      <c r="AL1276" s="188"/>
      <c r="AM1276" s="188"/>
      <c r="AN1276" s="188"/>
      <c r="AO1276" s="188"/>
      <c r="AP1276" s="188"/>
      <c r="AQ1276" s="188"/>
      <c r="AR1276" s="188"/>
      <c r="AS1276" s="188"/>
      <c r="AT1276" s="188"/>
      <c r="AU1276" s="188"/>
      <c r="AV1276" s="188"/>
      <c r="AW1276" s="188"/>
      <c r="AX1276" s="188"/>
      <c r="AY1276" s="188"/>
      <c r="AZ1276" s="188"/>
      <c r="BA1276" s="188"/>
      <c r="BB1276" s="188"/>
      <c r="BC1276" s="188"/>
      <c r="BD1276" s="188"/>
      <c r="BE1276" s="188"/>
      <c r="BF1276" s="188"/>
      <c r="BG1276" s="188"/>
      <c r="BH1276" s="188"/>
      <c r="BI1276" s="188"/>
      <c r="BJ1276" s="188"/>
      <c r="BK1276" s="188"/>
      <c r="BL1276" s="188"/>
      <c r="BM1276" s="188"/>
      <c r="BN1276" s="188"/>
      <c r="BO1276" s="188"/>
      <c r="BP1276" s="188"/>
      <c r="BQ1276" s="188"/>
      <c r="BR1276" s="188"/>
      <c r="BS1276" s="188"/>
      <c r="BT1276" s="188"/>
      <c r="BU1276" s="188"/>
      <c r="BV1276" s="188"/>
    </row>
    <row r="1277" spans="1:74" s="189" customFormat="1" ht="25.5" x14ac:dyDescent="0.2">
      <c r="A1277" s="199" t="s">
        <v>817</v>
      </c>
      <c r="B1277" s="203" t="s">
        <v>818</v>
      </c>
      <c r="C1277" s="117"/>
      <c r="D1277" s="117"/>
      <c r="E1277" s="117"/>
      <c r="F1277" s="117"/>
      <c r="G1277" s="117"/>
      <c r="H1277" s="117"/>
      <c r="I1277" s="117"/>
      <c r="J1277" s="117"/>
      <c r="K1277" s="117"/>
      <c r="L1277" s="117"/>
      <c r="M1277" s="117"/>
      <c r="N1277" s="117"/>
      <c r="O1277" s="131">
        <f t="shared" si="451"/>
        <v>0</v>
      </c>
      <c r="P1277" s="188"/>
      <c r="Q1277" s="188"/>
      <c r="R1277" s="188"/>
      <c r="S1277" s="188"/>
      <c r="T1277" s="188"/>
      <c r="U1277" s="188"/>
      <c r="V1277" s="188"/>
      <c r="W1277" s="188"/>
      <c r="X1277" s="188"/>
      <c r="Y1277" s="188"/>
      <c r="Z1277" s="188"/>
      <c r="AA1277" s="188"/>
      <c r="AB1277" s="188"/>
      <c r="AC1277" s="188"/>
      <c r="AD1277" s="188"/>
      <c r="AE1277" s="188"/>
      <c r="AF1277" s="188"/>
      <c r="AG1277" s="188"/>
      <c r="AH1277" s="188"/>
      <c r="AI1277" s="188"/>
      <c r="AJ1277" s="188"/>
      <c r="AK1277" s="188"/>
      <c r="AL1277" s="188"/>
      <c r="AM1277" s="188"/>
      <c r="AN1277" s="188"/>
      <c r="AO1277" s="188"/>
      <c r="AP1277" s="188"/>
      <c r="AQ1277" s="188"/>
      <c r="AR1277" s="188"/>
      <c r="AS1277" s="188"/>
      <c r="AT1277" s="188"/>
      <c r="AU1277" s="188"/>
      <c r="AV1277" s="188"/>
      <c r="AW1277" s="188"/>
      <c r="AX1277" s="188"/>
      <c r="AY1277" s="188"/>
      <c r="AZ1277" s="188"/>
      <c r="BA1277" s="188"/>
      <c r="BB1277" s="188"/>
      <c r="BC1277" s="188"/>
      <c r="BD1277" s="188"/>
      <c r="BE1277" s="188"/>
      <c r="BF1277" s="188"/>
      <c r="BG1277" s="188"/>
      <c r="BH1277" s="188"/>
      <c r="BI1277" s="188"/>
      <c r="BJ1277" s="188"/>
      <c r="BK1277" s="188"/>
      <c r="BL1277" s="188"/>
      <c r="BM1277" s="188"/>
      <c r="BN1277" s="188"/>
      <c r="BO1277" s="188"/>
      <c r="BP1277" s="188"/>
      <c r="BQ1277" s="188"/>
      <c r="BR1277" s="188"/>
      <c r="BS1277" s="188"/>
      <c r="BT1277" s="188"/>
      <c r="BU1277" s="188"/>
      <c r="BV1277" s="188"/>
    </row>
    <row r="1278" spans="1:74" s="126" customFormat="1" x14ac:dyDescent="0.2">
      <c r="A1278" s="124" t="s">
        <v>819</v>
      </c>
      <c r="B1278" s="130" t="s">
        <v>112</v>
      </c>
      <c r="C1278" s="117">
        <f t="shared" ref="C1278:N1278" si="457">+C1277*60%</f>
        <v>0</v>
      </c>
      <c r="D1278" s="117">
        <f t="shared" si="457"/>
        <v>0</v>
      </c>
      <c r="E1278" s="117">
        <f t="shared" si="457"/>
        <v>0</v>
      </c>
      <c r="F1278" s="117">
        <f t="shared" si="457"/>
        <v>0</v>
      </c>
      <c r="G1278" s="117">
        <f t="shared" si="457"/>
        <v>0</v>
      </c>
      <c r="H1278" s="117">
        <f t="shared" si="457"/>
        <v>0</v>
      </c>
      <c r="I1278" s="117">
        <f t="shared" si="457"/>
        <v>0</v>
      </c>
      <c r="J1278" s="117">
        <f t="shared" si="457"/>
        <v>0</v>
      </c>
      <c r="K1278" s="117">
        <f t="shared" si="457"/>
        <v>0</v>
      </c>
      <c r="L1278" s="117">
        <f t="shared" si="457"/>
        <v>0</v>
      </c>
      <c r="M1278" s="117">
        <f t="shared" si="457"/>
        <v>0</v>
      </c>
      <c r="N1278" s="117">
        <f t="shared" si="457"/>
        <v>0</v>
      </c>
      <c r="O1278" s="131">
        <f t="shared" si="451"/>
        <v>0</v>
      </c>
      <c r="P1278" s="125"/>
      <c r="Q1278" s="125"/>
      <c r="R1278" s="125"/>
      <c r="S1278" s="125"/>
      <c r="T1278" s="125"/>
      <c r="U1278" s="125"/>
      <c r="V1278" s="125"/>
      <c r="W1278" s="125"/>
      <c r="X1278" s="125"/>
      <c r="Y1278" s="125"/>
      <c r="Z1278" s="125"/>
      <c r="AA1278" s="125"/>
      <c r="AB1278" s="125"/>
      <c r="AC1278" s="125"/>
      <c r="AD1278" s="125"/>
      <c r="AE1278" s="125"/>
      <c r="AF1278" s="125"/>
      <c r="AG1278" s="125"/>
      <c r="AH1278" s="125"/>
      <c r="AI1278" s="125"/>
      <c r="AJ1278" s="125"/>
      <c r="AK1278" s="125"/>
      <c r="AL1278" s="125"/>
      <c r="AM1278" s="125"/>
      <c r="AN1278" s="125"/>
      <c r="AO1278" s="125"/>
      <c r="AP1278" s="125"/>
      <c r="AQ1278" s="125"/>
      <c r="AR1278" s="125"/>
      <c r="AS1278" s="125"/>
      <c r="AT1278" s="125"/>
      <c r="AU1278" s="125"/>
      <c r="AV1278" s="125"/>
      <c r="AW1278" s="125"/>
      <c r="AX1278" s="125"/>
      <c r="AY1278" s="125"/>
      <c r="AZ1278" s="125"/>
      <c r="BA1278" s="125"/>
      <c r="BB1278" s="125"/>
      <c r="BC1278" s="125"/>
      <c r="BD1278" s="125"/>
      <c r="BE1278" s="125"/>
      <c r="BF1278" s="125"/>
      <c r="BG1278" s="125"/>
      <c r="BH1278" s="125"/>
      <c r="BI1278" s="125"/>
      <c r="BJ1278" s="125"/>
      <c r="BK1278" s="125"/>
      <c r="BL1278" s="125"/>
      <c r="BM1278" s="125"/>
      <c r="BN1278" s="125"/>
      <c r="BO1278" s="125"/>
      <c r="BP1278" s="125"/>
      <c r="BQ1278" s="125"/>
      <c r="BR1278" s="125"/>
      <c r="BS1278" s="125"/>
      <c r="BT1278" s="125"/>
      <c r="BU1278" s="125"/>
      <c r="BV1278" s="125"/>
    </row>
    <row r="1279" spans="1:74" s="189" customFormat="1" ht="25.5" x14ac:dyDescent="0.2">
      <c r="A1279" s="199" t="s">
        <v>820</v>
      </c>
      <c r="B1279" s="203" t="s">
        <v>113</v>
      </c>
      <c r="C1279" s="118">
        <f t="shared" ref="C1279:N1279" si="458">+C1277*20%</f>
        <v>0</v>
      </c>
      <c r="D1279" s="118">
        <f t="shared" si="458"/>
        <v>0</v>
      </c>
      <c r="E1279" s="118">
        <f t="shared" si="458"/>
        <v>0</v>
      </c>
      <c r="F1279" s="118">
        <f t="shared" si="458"/>
        <v>0</v>
      </c>
      <c r="G1279" s="118">
        <f t="shared" si="458"/>
        <v>0</v>
      </c>
      <c r="H1279" s="118">
        <f t="shared" si="458"/>
        <v>0</v>
      </c>
      <c r="I1279" s="118">
        <f t="shared" si="458"/>
        <v>0</v>
      </c>
      <c r="J1279" s="118">
        <f t="shared" si="458"/>
        <v>0</v>
      </c>
      <c r="K1279" s="118">
        <f t="shared" si="458"/>
        <v>0</v>
      </c>
      <c r="L1279" s="118">
        <f t="shared" si="458"/>
        <v>0</v>
      </c>
      <c r="M1279" s="118">
        <f t="shared" si="458"/>
        <v>0</v>
      </c>
      <c r="N1279" s="118">
        <f t="shared" si="458"/>
        <v>0</v>
      </c>
      <c r="O1279" s="131">
        <f t="shared" si="451"/>
        <v>0</v>
      </c>
      <c r="P1279" s="188"/>
      <c r="Q1279" s="188"/>
      <c r="R1279" s="188"/>
      <c r="S1279" s="188"/>
      <c r="T1279" s="188"/>
      <c r="U1279" s="188"/>
      <c r="V1279" s="188"/>
      <c r="W1279" s="188"/>
      <c r="X1279" s="188"/>
      <c r="Y1279" s="188"/>
      <c r="Z1279" s="188"/>
      <c r="AA1279" s="188"/>
      <c r="AB1279" s="188"/>
      <c r="AC1279" s="188"/>
      <c r="AD1279" s="188"/>
      <c r="AE1279" s="188"/>
      <c r="AF1279" s="188"/>
      <c r="AG1279" s="188"/>
      <c r="AH1279" s="188"/>
      <c r="AI1279" s="188"/>
      <c r="AJ1279" s="188"/>
      <c r="AK1279" s="188"/>
      <c r="AL1279" s="188"/>
      <c r="AM1279" s="188"/>
      <c r="AN1279" s="188"/>
      <c r="AO1279" s="188"/>
      <c r="AP1279" s="188"/>
      <c r="AQ1279" s="188"/>
      <c r="AR1279" s="188"/>
      <c r="AS1279" s="188"/>
      <c r="AT1279" s="188"/>
      <c r="AU1279" s="188"/>
      <c r="AV1279" s="188"/>
      <c r="AW1279" s="188"/>
      <c r="AX1279" s="188"/>
      <c r="AY1279" s="188"/>
      <c r="AZ1279" s="188"/>
      <c r="BA1279" s="188"/>
      <c r="BB1279" s="188"/>
      <c r="BC1279" s="188"/>
      <c r="BD1279" s="188"/>
      <c r="BE1279" s="188"/>
      <c r="BF1279" s="188"/>
      <c r="BG1279" s="188"/>
      <c r="BH1279" s="188"/>
      <c r="BI1279" s="188"/>
      <c r="BJ1279" s="188"/>
      <c r="BK1279" s="188"/>
      <c r="BL1279" s="188"/>
      <c r="BM1279" s="188"/>
      <c r="BN1279" s="188"/>
      <c r="BO1279" s="188"/>
      <c r="BP1279" s="188"/>
      <c r="BQ1279" s="188"/>
      <c r="BR1279" s="188"/>
      <c r="BS1279" s="188"/>
      <c r="BT1279" s="188"/>
      <c r="BU1279" s="188"/>
      <c r="BV1279" s="188"/>
    </row>
    <row r="1280" spans="1:74" s="126" customFormat="1" ht="25.5" x14ac:dyDescent="0.2">
      <c r="A1280" s="124" t="s">
        <v>821</v>
      </c>
      <c r="B1280" s="130" t="s">
        <v>114</v>
      </c>
      <c r="C1280" s="117">
        <f t="shared" ref="C1280:N1280" si="459">+C1277*10%</f>
        <v>0</v>
      </c>
      <c r="D1280" s="117">
        <f t="shared" si="459"/>
        <v>0</v>
      </c>
      <c r="E1280" s="117">
        <f t="shared" si="459"/>
        <v>0</v>
      </c>
      <c r="F1280" s="117">
        <f t="shared" si="459"/>
        <v>0</v>
      </c>
      <c r="G1280" s="117">
        <f t="shared" si="459"/>
        <v>0</v>
      </c>
      <c r="H1280" s="117">
        <f t="shared" si="459"/>
        <v>0</v>
      </c>
      <c r="I1280" s="117">
        <f t="shared" si="459"/>
        <v>0</v>
      </c>
      <c r="J1280" s="117">
        <f t="shared" si="459"/>
        <v>0</v>
      </c>
      <c r="K1280" s="117">
        <f t="shared" si="459"/>
        <v>0</v>
      </c>
      <c r="L1280" s="117">
        <f t="shared" si="459"/>
        <v>0</v>
      </c>
      <c r="M1280" s="117">
        <f t="shared" si="459"/>
        <v>0</v>
      </c>
      <c r="N1280" s="117">
        <f t="shared" si="459"/>
        <v>0</v>
      </c>
      <c r="O1280" s="131">
        <f t="shared" si="451"/>
        <v>0</v>
      </c>
      <c r="P1280" s="125"/>
      <c r="Q1280" s="125"/>
      <c r="R1280" s="125"/>
      <c r="S1280" s="125"/>
      <c r="T1280" s="125"/>
      <c r="U1280" s="125"/>
      <c r="V1280" s="125"/>
      <c r="W1280" s="125"/>
      <c r="X1280" s="125"/>
      <c r="Y1280" s="125"/>
      <c r="Z1280" s="125"/>
      <c r="AA1280" s="125"/>
      <c r="AB1280" s="125"/>
      <c r="AC1280" s="125"/>
      <c r="AD1280" s="125"/>
      <c r="AE1280" s="125"/>
      <c r="AF1280" s="125"/>
      <c r="AG1280" s="125"/>
      <c r="AH1280" s="125"/>
      <c r="AI1280" s="125"/>
      <c r="AJ1280" s="125"/>
      <c r="AK1280" s="125"/>
      <c r="AL1280" s="125"/>
      <c r="AM1280" s="125"/>
      <c r="AN1280" s="125"/>
      <c r="AO1280" s="125"/>
      <c r="AP1280" s="125"/>
      <c r="AQ1280" s="125"/>
      <c r="AR1280" s="125"/>
      <c r="AS1280" s="125"/>
      <c r="AT1280" s="125"/>
      <c r="AU1280" s="125"/>
      <c r="AV1280" s="125"/>
      <c r="AW1280" s="125"/>
      <c r="AX1280" s="125"/>
      <c r="AY1280" s="125"/>
      <c r="AZ1280" s="125"/>
      <c r="BA1280" s="125"/>
      <c r="BB1280" s="125"/>
      <c r="BC1280" s="125"/>
      <c r="BD1280" s="125"/>
      <c r="BE1280" s="125"/>
      <c r="BF1280" s="125"/>
      <c r="BG1280" s="125"/>
      <c r="BH1280" s="125"/>
      <c r="BI1280" s="125"/>
      <c r="BJ1280" s="125"/>
      <c r="BK1280" s="125"/>
      <c r="BL1280" s="125"/>
      <c r="BM1280" s="125"/>
      <c r="BN1280" s="125"/>
      <c r="BO1280" s="125"/>
      <c r="BP1280" s="125"/>
      <c r="BQ1280" s="125"/>
      <c r="BR1280" s="125"/>
      <c r="BS1280" s="125"/>
      <c r="BT1280" s="125"/>
      <c r="BU1280" s="125"/>
      <c r="BV1280" s="125"/>
    </row>
    <row r="1281" spans="1:74" s="189" customFormat="1" ht="25.5" x14ac:dyDescent="0.2">
      <c r="A1281" s="199" t="s">
        <v>822</v>
      </c>
      <c r="B1281" s="203" t="s">
        <v>823</v>
      </c>
      <c r="C1281" s="118">
        <f t="shared" ref="C1281:N1281" si="460">+C1277*10%</f>
        <v>0</v>
      </c>
      <c r="D1281" s="118">
        <f t="shared" si="460"/>
        <v>0</v>
      </c>
      <c r="E1281" s="118">
        <f t="shared" si="460"/>
        <v>0</v>
      </c>
      <c r="F1281" s="118">
        <f t="shared" si="460"/>
        <v>0</v>
      </c>
      <c r="G1281" s="118">
        <f t="shared" si="460"/>
        <v>0</v>
      </c>
      <c r="H1281" s="118">
        <f t="shared" si="460"/>
        <v>0</v>
      </c>
      <c r="I1281" s="118">
        <f t="shared" si="460"/>
        <v>0</v>
      </c>
      <c r="J1281" s="118">
        <f t="shared" si="460"/>
        <v>0</v>
      </c>
      <c r="K1281" s="118">
        <f t="shared" si="460"/>
        <v>0</v>
      </c>
      <c r="L1281" s="118">
        <f t="shared" si="460"/>
        <v>0</v>
      </c>
      <c r="M1281" s="118">
        <f t="shared" si="460"/>
        <v>0</v>
      </c>
      <c r="N1281" s="118">
        <f t="shared" si="460"/>
        <v>0</v>
      </c>
      <c r="O1281" s="131">
        <f t="shared" si="451"/>
        <v>0</v>
      </c>
      <c r="P1281" s="188"/>
      <c r="Q1281" s="188"/>
      <c r="R1281" s="188"/>
      <c r="S1281" s="188"/>
      <c r="T1281" s="188"/>
      <c r="U1281" s="188"/>
      <c r="V1281" s="188"/>
      <c r="W1281" s="188"/>
      <c r="X1281" s="188"/>
      <c r="Y1281" s="188"/>
      <c r="Z1281" s="188"/>
      <c r="AA1281" s="188"/>
      <c r="AB1281" s="188"/>
      <c r="AC1281" s="188"/>
      <c r="AD1281" s="188"/>
      <c r="AE1281" s="188"/>
      <c r="AF1281" s="188"/>
      <c r="AG1281" s="188"/>
      <c r="AH1281" s="188"/>
      <c r="AI1281" s="188"/>
      <c r="AJ1281" s="188"/>
      <c r="AK1281" s="188"/>
      <c r="AL1281" s="188"/>
      <c r="AM1281" s="188"/>
      <c r="AN1281" s="188"/>
      <c r="AO1281" s="188"/>
      <c r="AP1281" s="188"/>
      <c r="AQ1281" s="188"/>
      <c r="AR1281" s="188"/>
      <c r="AS1281" s="188"/>
      <c r="AT1281" s="188"/>
      <c r="AU1281" s="188"/>
      <c r="AV1281" s="188"/>
      <c r="AW1281" s="188"/>
      <c r="AX1281" s="188"/>
      <c r="AY1281" s="188"/>
      <c r="AZ1281" s="188"/>
      <c r="BA1281" s="188"/>
      <c r="BB1281" s="188"/>
      <c r="BC1281" s="188"/>
      <c r="BD1281" s="188"/>
      <c r="BE1281" s="188"/>
      <c r="BF1281" s="188"/>
      <c r="BG1281" s="188"/>
      <c r="BH1281" s="188"/>
      <c r="BI1281" s="188"/>
      <c r="BJ1281" s="188"/>
      <c r="BK1281" s="188"/>
      <c r="BL1281" s="188"/>
      <c r="BM1281" s="188"/>
      <c r="BN1281" s="188"/>
      <c r="BO1281" s="188"/>
      <c r="BP1281" s="188"/>
      <c r="BQ1281" s="188"/>
      <c r="BR1281" s="188"/>
      <c r="BS1281" s="188"/>
      <c r="BT1281" s="188"/>
      <c r="BU1281" s="188"/>
      <c r="BV1281" s="188"/>
    </row>
    <row r="1282" spans="1:74" s="126" customFormat="1" ht="25.5" x14ac:dyDescent="0.2">
      <c r="A1282" s="124" t="s">
        <v>824</v>
      </c>
      <c r="B1282" s="130" t="s">
        <v>825</v>
      </c>
      <c r="C1282" s="117"/>
      <c r="D1282" s="117"/>
      <c r="E1282" s="117"/>
      <c r="F1282" s="117"/>
      <c r="G1282" s="117"/>
      <c r="H1282" s="117"/>
      <c r="I1282" s="117"/>
      <c r="J1282" s="117"/>
      <c r="K1282" s="117"/>
      <c r="L1282" s="117"/>
      <c r="M1282" s="117"/>
      <c r="N1282" s="117"/>
      <c r="O1282" s="131">
        <f t="shared" si="451"/>
        <v>0</v>
      </c>
      <c r="P1282" s="125"/>
      <c r="Q1282" s="125"/>
      <c r="R1282" s="125"/>
      <c r="S1282" s="125"/>
      <c r="T1282" s="125"/>
      <c r="U1282" s="125"/>
      <c r="V1282" s="125"/>
      <c r="W1282" s="125"/>
      <c r="X1282" s="125"/>
      <c r="Y1282" s="125"/>
      <c r="Z1282" s="125"/>
      <c r="AA1282" s="125"/>
      <c r="AB1282" s="125"/>
      <c r="AC1282" s="125"/>
      <c r="AD1282" s="125"/>
      <c r="AE1282" s="125"/>
      <c r="AF1282" s="125"/>
      <c r="AG1282" s="125"/>
      <c r="AH1282" s="125"/>
      <c r="AI1282" s="125"/>
      <c r="AJ1282" s="125"/>
      <c r="AK1282" s="125"/>
      <c r="AL1282" s="125"/>
      <c r="AM1282" s="125"/>
      <c r="AN1282" s="125"/>
      <c r="AO1282" s="125"/>
      <c r="AP1282" s="125"/>
      <c r="AQ1282" s="125"/>
      <c r="AR1282" s="125"/>
      <c r="AS1282" s="125"/>
      <c r="AT1282" s="125"/>
      <c r="AU1282" s="125"/>
      <c r="AV1282" s="125"/>
      <c r="AW1282" s="125"/>
      <c r="AX1282" s="125"/>
      <c r="AY1282" s="125"/>
      <c r="AZ1282" s="125"/>
      <c r="BA1282" s="125"/>
      <c r="BB1282" s="125"/>
      <c r="BC1282" s="125"/>
      <c r="BD1282" s="125"/>
      <c r="BE1282" s="125"/>
      <c r="BF1282" s="125"/>
      <c r="BG1282" s="125"/>
      <c r="BH1282" s="125"/>
      <c r="BI1282" s="125"/>
      <c r="BJ1282" s="125"/>
      <c r="BK1282" s="125"/>
      <c r="BL1282" s="125"/>
      <c r="BM1282" s="125"/>
      <c r="BN1282" s="125"/>
      <c r="BO1282" s="125"/>
      <c r="BP1282" s="125"/>
      <c r="BQ1282" s="125"/>
      <c r="BR1282" s="125"/>
      <c r="BS1282" s="125"/>
      <c r="BT1282" s="125"/>
      <c r="BU1282" s="125"/>
      <c r="BV1282" s="125"/>
    </row>
    <row r="1283" spans="1:74" s="189" customFormat="1" ht="25.5" x14ac:dyDescent="0.2">
      <c r="A1283" s="199" t="s">
        <v>826</v>
      </c>
      <c r="B1283" s="203" t="s">
        <v>115</v>
      </c>
      <c r="C1283" s="118">
        <f t="shared" ref="C1283:N1283" si="461">+C1282*40%</f>
        <v>0</v>
      </c>
      <c r="D1283" s="118">
        <f t="shared" si="461"/>
        <v>0</v>
      </c>
      <c r="E1283" s="118">
        <f t="shared" si="461"/>
        <v>0</v>
      </c>
      <c r="F1283" s="118">
        <f t="shared" si="461"/>
        <v>0</v>
      </c>
      <c r="G1283" s="118">
        <f t="shared" si="461"/>
        <v>0</v>
      </c>
      <c r="H1283" s="118">
        <f t="shared" si="461"/>
        <v>0</v>
      </c>
      <c r="I1283" s="118">
        <f t="shared" si="461"/>
        <v>0</v>
      </c>
      <c r="J1283" s="118">
        <f t="shared" si="461"/>
        <v>0</v>
      </c>
      <c r="K1283" s="118">
        <f t="shared" si="461"/>
        <v>0</v>
      </c>
      <c r="L1283" s="118">
        <f t="shared" si="461"/>
        <v>0</v>
      </c>
      <c r="M1283" s="118">
        <f t="shared" si="461"/>
        <v>0</v>
      </c>
      <c r="N1283" s="118">
        <f t="shared" si="461"/>
        <v>0</v>
      </c>
      <c r="O1283" s="131">
        <f t="shared" si="451"/>
        <v>0</v>
      </c>
      <c r="P1283" s="188"/>
      <c r="Q1283" s="188"/>
      <c r="R1283" s="188"/>
      <c r="S1283" s="188"/>
      <c r="T1283" s="188"/>
      <c r="U1283" s="188"/>
      <c r="V1283" s="188"/>
      <c r="W1283" s="188"/>
      <c r="X1283" s="188"/>
      <c r="Y1283" s="188"/>
      <c r="Z1283" s="188"/>
      <c r="AA1283" s="188"/>
      <c r="AB1283" s="188"/>
      <c r="AC1283" s="188"/>
      <c r="AD1283" s="188"/>
      <c r="AE1283" s="188"/>
      <c r="AF1283" s="188"/>
      <c r="AG1283" s="188"/>
      <c r="AH1283" s="188"/>
      <c r="AI1283" s="188"/>
      <c r="AJ1283" s="188"/>
      <c r="AK1283" s="188"/>
      <c r="AL1283" s="188"/>
      <c r="AM1283" s="188"/>
      <c r="AN1283" s="188"/>
      <c r="AO1283" s="188"/>
      <c r="AP1283" s="188"/>
      <c r="AQ1283" s="188"/>
      <c r="AR1283" s="188"/>
      <c r="AS1283" s="188"/>
      <c r="AT1283" s="188"/>
      <c r="AU1283" s="188"/>
      <c r="AV1283" s="188"/>
      <c r="AW1283" s="188"/>
      <c r="AX1283" s="188"/>
      <c r="AY1283" s="188"/>
      <c r="AZ1283" s="188"/>
      <c r="BA1283" s="188"/>
      <c r="BB1283" s="188"/>
      <c r="BC1283" s="188"/>
      <c r="BD1283" s="188"/>
      <c r="BE1283" s="188"/>
      <c r="BF1283" s="188"/>
      <c r="BG1283" s="188"/>
      <c r="BH1283" s="188"/>
      <c r="BI1283" s="188"/>
      <c r="BJ1283" s="188"/>
      <c r="BK1283" s="188"/>
      <c r="BL1283" s="188"/>
      <c r="BM1283" s="188"/>
      <c r="BN1283" s="188"/>
      <c r="BO1283" s="188"/>
      <c r="BP1283" s="188"/>
      <c r="BQ1283" s="188"/>
      <c r="BR1283" s="188"/>
      <c r="BS1283" s="188"/>
      <c r="BT1283" s="188"/>
      <c r="BU1283" s="188"/>
      <c r="BV1283" s="188"/>
    </row>
    <row r="1284" spans="1:74" s="189" customFormat="1" ht="25.5" x14ac:dyDescent="0.2">
      <c r="A1284" s="199" t="s">
        <v>827</v>
      </c>
      <c r="B1284" s="200" t="s">
        <v>116</v>
      </c>
      <c r="C1284" s="118">
        <f t="shared" ref="C1284:N1284" si="462">+C1282*20%</f>
        <v>0</v>
      </c>
      <c r="D1284" s="118">
        <f t="shared" si="462"/>
        <v>0</v>
      </c>
      <c r="E1284" s="118">
        <f t="shared" si="462"/>
        <v>0</v>
      </c>
      <c r="F1284" s="118">
        <f t="shared" si="462"/>
        <v>0</v>
      </c>
      <c r="G1284" s="118">
        <f t="shared" si="462"/>
        <v>0</v>
      </c>
      <c r="H1284" s="118">
        <f t="shared" si="462"/>
        <v>0</v>
      </c>
      <c r="I1284" s="118">
        <f t="shared" si="462"/>
        <v>0</v>
      </c>
      <c r="J1284" s="118">
        <f t="shared" si="462"/>
        <v>0</v>
      </c>
      <c r="K1284" s="118">
        <f t="shared" si="462"/>
        <v>0</v>
      </c>
      <c r="L1284" s="118">
        <f t="shared" si="462"/>
        <v>0</v>
      </c>
      <c r="M1284" s="118">
        <f t="shared" si="462"/>
        <v>0</v>
      </c>
      <c r="N1284" s="118">
        <f t="shared" si="462"/>
        <v>0</v>
      </c>
      <c r="O1284" s="131">
        <f t="shared" si="451"/>
        <v>0</v>
      </c>
      <c r="P1284" s="188"/>
      <c r="Q1284" s="188"/>
      <c r="R1284" s="188"/>
      <c r="S1284" s="188"/>
      <c r="T1284" s="188"/>
      <c r="U1284" s="188"/>
      <c r="V1284" s="188"/>
      <c r="W1284" s="188"/>
      <c r="X1284" s="188"/>
      <c r="Y1284" s="188"/>
      <c r="Z1284" s="188"/>
      <c r="AA1284" s="188"/>
      <c r="AB1284" s="188"/>
      <c r="AC1284" s="188"/>
      <c r="AD1284" s="188"/>
      <c r="AE1284" s="188"/>
      <c r="AF1284" s="188"/>
      <c r="AG1284" s="188"/>
      <c r="AH1284" s="188"/>
      <c r="AI1284" s="188"/>
      <c r="AJ1284" s="188"/>
      <c r="AK1284" s="188"/>
      <c r="AL1284" s="188"/>
      <c r="AM1284" s="188"/>
      <c r="AN1284" s="188"/>
      <c r="AO1284" s="188"/>
      <c r="AP1284" s="188"/>
      <c r="AQ1284" s="188"/>
      <c r="AR1284" s="188"/>
      <c r="AS1284" s="188"/>
      <c r="AT1284" s="188"/>
      <c r="AU1284" s="188"/>
      <c r="AV1284" s="188"/>
      <c r="AW1284" s="188"/>
      <c r="AX1284" s="188"/>
      <c r="AY1284" s="188"/>
      <c r="AZ1284" s="188"/>
      <c r="BA1284" s="188"/>
      <c r="BB1284" s="188"/>
      <c r="BC1284" s="188"/>
      <c r="BD1284" s="188"/>
      <c r="BE1284" s="188"/>
      <c r="BF1284" s="188"/>
      <c r="BG1284" s="188"/>
      <c r="BH1284" s="188"/>
      <c r="BI1284" s="188"/>
      <c r="BJ1284" s="188"/>
      <c r="BK1284" s="188"/>
      <c r="BL1284" s="188"/>
      <c r="BM1284" s="188"/>
      <c r="BN1284" s="188"/>
      <c r="BO1284" s="188"/>
      <c r="BP1284" s="188"/>
      <c r="BQ1284" s="188"/>
      <c r="BR1284" s="188"/>
      <c r="BS1284" s="188"/>
      <c r="BT1284" s="188"/>
      <c r="BU1284" s="188"/>
      <c r="BV1284" s="188"/>
    </row>
    <row r="1285" spans="1:74" s="189" customFormat="1" ht="25.5" x14ac:dyDescent="0.2">
      <c r="A1285" s="199" t="s">
        <v>828</v>
      </c>
      <c r="B1285" s="203" t="s">
        <v>117</v>
      </c>
      <c r="C1285" s="118">
        <f t="shared" ref="C1285:N1285" si="463">+C1282*20%</f>
        <v>0</v>
      </c>
      <c r="D1285" s="118">
        <f t="shared" si="463"/>
        <v>0</v>
      </c>
      <c r="E1285" s="118">
        <f t="shared" si="463"/>
        <v>0</v>
      </c>
      <c r="F1285" s="118">
        <f t="shared" si="463"/>
        <v>0</v>
      </c>
      <c r="G1285" s="118">
        <f t="shared" si="463"/>
        <v>0</v>
      </c>
      <c r="H1285" s="118">
        <f t="shared" si="463"/>
        <v>0</v>
      </c>
      <c r="I1285" s="118">
        <f t="shared" si="463"/>
        <v>0</v>
      </c>
      <c r="J1285" s="118">
        <f t="shared" si="463"/>
        <v>0</v>
      </c>
      <c r="K1285" s="118">
        <f t="shared" si="463"/>
        <v>0</v>
      </c>
      <c r="L1285" s="118">
        <f t="shared" si="463"/>
        <v>0</v>
      </c>
      <c r="M1285" s="118">
        <f t="shared" si="463"/>
        <v>0</v>
      </c>
      <c r="N1285" s="118">
        <f t="shared" si="463"/>
        <v>0</v>
      </c>
      <c r="O1285" s="131">
        <f t="shared" si="451"/>
        <v>0</v>
      </c>
      <c r="P1285" s="188"/>
      <c r="Q1285" s="188"/>
      <c r="R1285" s="188"/>
      <c r="S1285" s="188"/>
      <c r="T1285" s="188"/>
      <c r="U1285" s="188"/>
      <c r="V1285" s="188"/>
      <c r="W1285" s="188"/>
      <c r="X1285" s="188"/>
      <c r="Y1285" s="188"/>
      <c r="Z1285" s="188"/>
      <c r="AA1285" s="188"/>
      <c r="AB1285" s="188"/>
      <c r="AC1285" s="188"/>
      <c r="AD1285" s="188"/>
      <c r="AE1285" s="188"/>
      <c r="AF1285" s="188"/>
      <c r="AG1285" s="188"/>
      <c r="AH1285" s="188"/>
      <c r="AI1285" s="188"/>
      <c r="AJ1285" s="188"/>
      <c r="AK1285" s="188"/>
      <c r="AL1285" s="188"/>
      <c r="AM1285" s="188"/>
      <c r="AN1285" s="188"/>
      <c r="AO1285" s="188"/>
      <c r="AP1285" s="188"/>
      <c r="AQ1285" s="188"/>
      <c r="AR1285" s="188"/>
      <c r="AS1285" s="188"/>
      <c r="AT1285" s="188"/>
      <c r="AU1285" s="188"/>
      <c r="AV1285" s="188"/>
      <c r="AW1285" s="188"/>
      <c r="AX1285" s="188"/>
      <c r="AY1285" s="188"/>
      <c r="AZ1285" s="188"/>
      <c r="BA1285" s="188"/>
      <c r="BB1285" s="188"/>
      <c r="BC1285" s="188"/>
      <c r="BD1285" s="188"/>
      <c r="BE1285" s="188"/>
      <c r="BF1285" s="188"/>
      <c r="BG1285" s="188"/>
      <c r="BH1285" s="188"/>
      <c r="BI1285" s="188"/>
      <c r="BJ1285" s="188"/>
      <c r="BK1285" s="188"/>
      <c r="BL1285" s="188"/>
      <c r="BM1285" s="188"/>
      <c r="BN1285" s="188"/>
      <c r="BO1285" s="188"/>
      <c r="BP1285" s="188"/>
      <c r="BQ1285" s="188"/>
      <c r="BR1285" s="188"/>
      <c r="BS1285" s="188"/>
      <c r="BT1285" s="188"/>
      <c r="BU1285" s="188"/>
      <c r="BV1285" s="188"/>
    </row>
    <row r="1286" spans="1:74" s="189" customFormat="1" ht="25.5" x14ac:dyDescent="0.2">
      <c r="A1286" s="199" t="s">
        <v>829</v>
      </c>
      <c r="B1286" s="200" t="s">
        <v>118</v>
      </c>
      <c r="C1286" s="118">
        <f t="shared" ref="C1286:N1286" si="464">+C1282*20%</f>
        <v>0</v>
      </c>
      <c r="D1286" s="118">
        <f t="shared" si="464"/>
        <v>0</v>
      </c>
      <c r="E1286" s="118">
        <f t="shared" si="464"/>
        <v>0</v>
      </c>
      <c r="F1286" s="118">
        <f t="shared" si="464"/>
        <v>0</v>
      </c>
      <c r="G1286" s="118">
        <f t="shared" si="464"/>
        <v>0</v>
      </c>
      <c r="H1286" s="118">
        <f t="shared" si="464"/>
        <v>0</v>
      </c>
      <c r="I1286" s="118">
        <f t="shared" si="464"/>
        <v>0</v>
      </c>
      <c r="J1286" s="118">
        <f t="shared" si="464"/>
        <v>0</v>
      </c>
      <c r="K1286" s="118">
        <f t="shared" si="464"/>
        <v>0</v>
      </c>
      <c r="L1286" s="118">
        <f t="shared" si="464"/>
        <v>0</v>
      </c>
      <c r="M1286" s="118">
        <f t="shared" si="464"/>
        <v>0</v>
      </c>
      <c r="N1286" s="118">
        <f t="shared" si="464"/>
        <v>0</v>
      </c>
      <c r="O1286" s="131">
        <f t="shared" si="451"/>
        <v>0</v>
      </c>
      <c r="P1286" s="188"/>
      <c r="Q1286" s="188"/>
      <c r="R1286" s="188"/>
      <c r="S1286" s="188"/>
      <c r="T1286" s="188"/>
      <c r="U1286" s="188"/>
      <c r="V1286" s="188"/>
      <c r="W1286" s="188"/>
      <c r="X1286" s="188"/>
      <c r="Y1286" s="188"/>
      <c r="Z1286" s="188"/>
      <c r="AA1286" s="188"/>
      <c r="AB1286" s="188"/>
      <c r="AC1286" s="188"/>
      <c r="AD1286" s="188"/>
      <c r="AE1286" s="188"/>
      <c r="AF1286" s="188"/>
      <c r="AG1286" s="188"/>
      <c r="AH1286" s="188"/>
      <c r="AI1286" s="188"/>
      <c r="AJ1286" s="188"/>
      <c r="AK1286" s="188"/>
      <c r="AL1286" s="188"/>
      <c r="AM1286" s="188"/>
      <c r="AN1286" s="188"/>
      <c r="AO1286" s="188"/>
      <c r="AP1286" s="188"/>
      <c r="AQ1286" s="188"/>
      <c r="AR1286" s="188"/>
      <c r="AS1286" s="188"/>
      <c r="AT1286" s="188"/>
      <c r="AU1286" s="188"/>
      <c r="AV1286" s="188"/>
      <c r="AW1286" s="188"/>
      <c r="AX1286" s="188"/>
      <c r="AY1286" s="188"/>
      <c r="AZ1286" s="188"/>
      <c r="BA1286" s="188"/>
      <c r="BB1286" s="188"/>
      <c r="BC1286" s="188"/>
      <c r="BD1286" s="188"/>
      <c r="BE1286" s="188"/>
      <c r="BF1286" s="188"/>
      <c r="BG1286" s="188"/>
      <c r="BH1286" s="188"/>
      <c r="BI1286" s="188"/>
      <c r="BJ1286" s="188"/>
      <c r="BK1286" s="188"/>
      <c r="BL1286" s="188"/>
      <c r="BM1286" s="188"/>
      <c r="BN1286" s="188"/>
      <c r="BO1286" s="188"/>
      <c r="BP1286" s="188"/>
      <c r="BQ1286" s="188"/>
      <c r="BR1286" s="188"/>
      <c r="BS1286" s="188"/>
      <c r="BT1286" s="188"/>
      <c r="BU1286" s="188"/>
      <c r="BV1286" s="188"/>
    </row>
    <row r="1287" spans="1:74" s="126" customFormat="1" ht="25.5" x14ac:dyDescent="0.2">
      <c r="A1287" s="124" t="s">
        <v>830</v>
      </c>
      <c r="B1287" s="204" t="s">
        <v>831</v>
      </c>
      <c r="C1287" s="117"/>
      <c r="D1287" s="117"/>
      <c r="E1287" s="117"/>
      <c r="F1287" s="117"/>
      <c r="G1287" s="117"/>
      <c r="H1287" s="117"/>
      <c r="I1287" s="117"/>
      <c r="J1287" s="117"/>
      <c r="K1287" s="117"/>
      <c r="L1287" s="117"/>
      <c r="M1287" s="117"/>
      <c r="N1287" s="117"/>
      <c r="O1287" s="131">
        <f t="shared" si="451"/>
        <v>0</v>
      </c>
      <c r="P1287" s="125"/>
      <c r="Q1287" s="125"/>
      <c r="R1287" s="125"/>
      <c r="S1287" s="125"/>
      <c r="T1287" s="125"/>
      <c r="U1287" s="125"/>
      <c r="V1287" s="125"/>
      <c r="W1287" s="125"/>
      <c r="X1287" s="125"/>
      <c r="Y1287" s="125"/>
      <c r="Z1287" s="125"/>
      <c r="AA1287" s="125"/>
      <c r="AB1287" s="125"/>
      <c r="AC1287" s="125"/>
      <c r="AD1287" s="125"/>
      <c r="AE1287" s="125"/>
      <c r="AF1287" s="125"/>
      <c r="AG1287" s="125"/>
      <c r="AH1287" s="125"/>
      <c r="AI1287" s="125"/>
      <c r="AJ1287" s="125"/>
      <c r="AK1287" s="125"/>
      <c r="AL1287" s="125"/>
      <c r="AM1287" s="125"/>
      <c r="AN1287" s="125"/>
      <c r="AO1287" s="125"/>
      <c r="AP1287" s="125"/>
      <c r="AQ1287" s="125"/>
      <c r="AR1287" s="125"/>
      <c r="AS1287" s="125"/>
      <c r="AT1287" s="125"/>
      <c r="AU1287" s="125"/>
      <c r="AV1287" s="125"/>
      <c r="AW1287" s="125"/>
      <c r="AX1287" s="125"/>
      <c r="AY1287" s="125"/>
      <c r="AZ1287" s="125"/>
      <c r="BA1287" s="125"/>
      <c r="BB1287" s="125"/>
      <c r="BC1287" s="125"/>
      <c r="BD1287" s="125"/>
      <c r="BE1287" s="125"/>
      <c r="BF1287" s="125"/>
      <c r="BG1287" s="125"/>
      <c r="BH1287" s="125"/>
      <c r="BI1287" s="125"/>
      <c r="BJ1287" s="125"/>
      <c r="BK1287" s="125"/>
      <c r="BL1287" s="125"/>
      <c r="BM1287" s="125"/>
      <c r="BN1287" s="125"/>
      <c r="BO1287" s="125"/>
      <c r="BP1287" s="125"/>
      <c r="BQ1287" s="125"/>
      <c r="BR1287" s="125"/>
      <c r="BS1287" s="125"/>
      <c r="BT1287" s="125"/>
      <c r="BU1287" s="125"/>
      <c r="BV1287" s="125"/>
    </row>
    <row r="1288" spans="1:74" s="189" customFormat="1" x14ac:dyDescent="0.2">
      <c r="A1288" s="199" t="s">
        <v>832</v>
      </c>
      <c r="B1288" s="200" t="s">
        <v>119</v>
      </c>
      <c r="C1288" s="118">
        <f t="shared" ref="C1288:N1288" si="465">+C1287*80%</f>
        <v>0</v>
      </c>
      <c r="D1288" s="118">
        <f t="shared" si="465"/>
        <v>0</v>
      </c>
      <c r="E1288" s="118">
        <f t="shared" si="465"/>
        <v>0</v>
      </c>
      <c r="F1288" s="118">
        <f t="shared" si="465"/>
        <v>0</v>
      </c>
      <c r="G1288" s="118">
        <f t="shared" si="465"/>
        <v>0</v>
      </c>
      <c r="H1288" s="118">
        <f t="shared" si="465"/>
        <v>0</v>
      </c>
      <c r="I1288" s="118">
        <f t="shared" si="465"/>
        <v>0</v>
      </c>
      <c r="J1288" s="118">
        <f t="shared" si="465"/>
        <v>0</v>
      </c>
      <c r="K1288" s="118">
        <f t="shared" si="465"/>
        <v>0</v>
      </c>
      <c r="L1288" s="118">
        <f t="shared" si="465"/>
        <v>0</v>
      </c>
      <c r="M1288" s="118">
        <f t="shared" si="465"/>
        <v>0</v>
      </c>
      <c r="N1288" s="118">
        <f t="shared" si="465"/>
        <v>0</v>
      </c>
      <c r="O1288" s="131">
        <f t="shared" si="451"/>
        <v>0</v>
      </c>
      <c r="P1288" s="188"/>
      <c r="Q1288" s="188"/>
      <c r="R1288" s="188"/>
      <c r="S1288" s="188"/>
      <c r="T1288" s="188"/>
      <c r="U1288" s="188"/>
      <c r="V1288" s="188"/>
      <c r="W1288" s="188"/>
      <c r="X1288" s="188"/>
      <c r="Y1288" s="188"/>
      <c r="Z1288" s="188"/>
      <c r="AA1288" s="188"/>
      <c r="AB1288" s="188"/>
      <c r="AC1288" s="188"/>
      <c r="AD1288" s="188"/>
      <c r="AE1288" s="188"/>
      <c r="AF1288" s="188"/>
      <c r="AG1288" s="188"/>
      <c r="AH1288" s="188"/>
      <c r="AI1288" s="188"/>
      <c r="AJ1288" s="188"/>
      <c r="AK1288" s="188"/>
      <c r="AL1288" s="188"/>
      <c r="AM1288" s="188"/>
      <c r="AN1288" s="188"/>
      <c r="AO1288" s="188"/>
      <c r="AP1288" s="188"/>
      <c r="AQ1288" s="188"/>
      <c r="AR1288" s="188"/>
      <c r="AS1288" s="188"/>
      <c r="AT1288" s="188"/>
      <c r="AU1288" s="188"/>
      <c r="AV1288" s="188"/>
      <c r="AW1288" s="188"/>
      <c r="AX1288" s="188"/>
      <c r="AY1288" s="188"/>
      <c r="AZ1288" s="188"/>
      <c r="BA1288" s="188"/>
      <c r="BB1288" s="188"/>
      <c r="BC1288" s="188"/>
      <c r="BD1288" s="188"/>
      <c r="BE1288" s="188"/>
      <c r="BF1288" s="188"/>
      <c r="BG1288" s="188"/>
      <c r="BH1288" s="188"/>
      <c r="BI1288" s="188"/>
      <c r="BJ1288" s="188"/>
      <c r="BK1288" s="188"/>
      <c r="BL1288" s="188"/>
      <c r="BM1288" s="188"/>
      <c r="BN1288" s="188"/>
      <c r="BO1288" s="188"/>
      <c r="BP1288" s="188"/>
      <c r="BQ1288" s="188"/>
      <c r="BR1288" s="188"/>
      <c r="BS1288" s="188"/>
      <c r="BT1288" s="188"/>
      <c r="BU1288" s="188"/>
      <c r="BV1288" s="188"/>
    </row>
    <row r="1289" spans="1:74" s="189" customFormat="1" ht="25.5" x14ac:dyDescent="0.2">
      <c r="A1289" s="199" t="s">
        <v>833</v>
      </c>
      <c r="B1289" s="203" t="s">
        <v>120</v>
      </c>
      <c r="C1289" s="118">
        <f t="shared" ref="C1289:N1289" si="466">+C1287*20%</f>
        <v>0</v>
      </c>
      <c r="D1289" s="118">
        <f t="shared" si="466"/>
        <v>0</v>
      </c>
      <c r="E1289" s="118">
        <f t="shared" si="466"/>
        <v>0</v>
      </c>
      <c r="F1289" s="118">
        <f t="shared" si="466"/>
        <v>0</v>
      </c>
      <c r="G1289" s="118">
        <f t="shared" si="466"/>
        <v>0</v>
      </c>
      <c r="H1289" s="118">
        <f t="shared" si="466"/>
        <v>0</v>
      </c>
      <c r="I1289" s="118">
        <f t="shared" si="466"/>
        <v>0</v>
      </c>
      <c r="J1289" s="118">
        <f t="shared" si="466"/>
        <v>0</v>
      </c>
      <c r="K1289" s="118">
        <f t="shared" si="466"/>
        <v>0</v>
      </c>
      <c r="L1289" s="118">
        <f t="shared" si="466"/>
        <v>0</v>
      </c>
      <c r="M1289" s="118">
        <f t="shared" si="466"/>
        <v>0</v>
      </c>
      <c r="N1289" s="118">
        <f t="shared" si="466"/>
        <v>0</v>
      </c>
      <c r="O1289" s="131">
        <f t="shared" ref="O1289:O1369" si="467">SUM(C1289:N1289)</f>
        <v>0</v>
      </c>
      <c r="P1289" s="188"/>
      <c r="Q1289" s="188"/>
      <c r="R1289" s="188"/>
      <c r="S1289" s="188"/>
      <c r="T1289" s="188"/>
      <c r="U1289" s="188"/>
      <c r="V1289" s="188"/>
      <c r="W1289" s="188"/>
      <c r="X1289" s="188"/>
      <c r="Y1289" s="188"/>
      <c r="Z1289" s="188"/>
      <c r="AA1289" s="188"/>
      <c r="AB1289" s="188"/>
      <c r="AC1289" s="188"/>
      <c r="AD1289" s="188"/>
      <c r="AE1289" s="188"/>
      <c r="AF1289" s="188"/>
      <c r="AG1289" s="188"/>
      <c r="AH1289" s="188"/>
      <c r="AI1289" s="188"/>
      <c r="AJ1289" s="188"/>
      <c r="AK1289" s="188"/>
      <c r="AL1289" s="188"/>
      <c r="AM1289" s="188"/>
      <c r="AN1289" s="188"/>
      <c r="AO1289" s="188"/>
      <c r="AP1289" s="188"/>
      <c r="AQ1289" s="188"/>
      <c r="AR1289" s="188"/>
      <c r="AS1289" s="188"/>
      <c r="AT1289" s="188"/>
      <c r="AU1289" s="188"/>
      <c r="AV1289" s="188"/>
      <c r="AW1289" s="188"/>
      <c r="AX1289" s="188"/>
      <c r="AY1289" s="188"/>
      <c r="AZ1289" s="188"/>
      <c r="BA1289" s="188"/>
      <c r="BB1289" s="188"/>
      <c r="BC1289" s="188"/>
      <c r="BD1289" s="188"/>
      <c r="BE1289" s="188"/>
      <c r="BF1289" s="188"/>
      <c r="BG1289" s="188"/>
      <c r="BH1289" s="188"/>
      <c r="BI1289" s="188"/>
      <c r="BJ1289" s="188"/>
      <c r="BK1289" s="188"/>
      <c r="BL1289" s="188"/>
      <c r="BM1289" s="188"/>
      <c r="BN1289" s="188"/>
      <c r="BO1289" s="188"/>
      <c r="BP1289" s="188"/>
      <c r="BQ1289" s="188"/>
      <c r="BR1289" s="188"/>
      <c r="BS1289" s="188"/>
      <c r="BT1289" s="188"/>
      <c r="BU1289" s="188"/>
      <c r="BV1289" s="188"/>
    </row>
    <row r="1290" spans="1:74" s="126" customFormat="1" ht="25.5" x14ac:dyDescent="0.2">
      <c r="A1290" s="124" t="s">
        <v>834</v>
      </c>
      <c r="B1290" s="142" t="s">
        <v>835</v>
      </c>
      <c r="C1290" s="117"/>
      <c r="D1290" s="117"/>
      <c r="E1290" s="117"/>
      <c r="F1290" s="117"/>
      <c r="G1290" s="117"/>
      <c r="H1290" s="117"/>
      <c r="I1290" s="117"/>
      <c r="J1290" s="117"/>
      <c r="K1290" s="117"/>
      <c r="L1290" s="117"/>
      <c r="M1290" s="117"/>
      <c r="N1290" s="117"/>
      <c r="O1290" s="131">
        <f t="shared" si="467"/>
        <v>0</v>
      </c>
      <c r="P1290" s="125"/>
      <c r="Q1290" s="125"/>
      <c r="R1290" s="125"/>
      <c r="S1290" s="125"/>
      <c r="T1290" s="125"/>
      <c r="U1290" s="125"/>
      <c r="V1290" s="125"/>
      <c r="W1290" s="125"/>
      <c r="X1290" s="125"/>
      <c r="Y1290" s="125"/>
      <c r="Z1290" s="125"/>
      <c r="AA1290" s="125"/>
      <c r="AB1290" s="125"/>
      <c r="AC1290" s="125"/>
      <c r="AD1290" s="125"/>
      <c r="AE1290" s="125"/>
      <c r="AF1290" s="125"/>
      <c r="AG1290" s="125"/>
      <c r="AH1290" s="125"/>
      <c r="AI1290" s="125"/>
      <c r="AJ1290" s="125"/>
      <c r="AK1290" s="125"/>
      <c r="AL1290" s="125"/>
      <c r="AM1290" s="125"/>
      <c r="AN1290" s="125"/>
      <c r="AO1290" s="125"/>
      <c r="AP1290" s="125"/>
      <c r="AQ1290" s="125"/>
      <c r="AR1290" s="125"/>
      <c r="AS1290" s="125"/>
      <c r="AT1290" s="125"/>
      <c r="AU1290" s="125"/>
      <c r="AV1290" s="125"/>
      <c r="AW1290" s="125"/>
      <c r="AX1290" s="125"/>
      <c r="AY1290" s="125"/>
      <c r="AZ1290" s="125"/>
      <c r="BA1290" s="125"/>
      <c r="BB1290" s="125"/>
      <c r="BC1290" s="125"/>
      <c r="BD1290" s="125"/>
      <c r="BE1290" s="125"/>
      <c r="BF1290" s="125"/>
      <c r="BG1290" s="125"/>
      <c r="BH1290" s="125"/>
      <c r="BI1290" s="125"/>
      <c r="BJ1290" s="125"/>
      <c r="BK1290" s="125"/>
      <c r="BL1290" s="125"/>
      <c r="BM1290" s="125"/>
      <c r="BN1290" s="125"/>
      <c r="BO1290" s="125"/>
      <c r="BP1290" s="125"/>
      <c r="BQ1290" s="125"/>
      <c r="BR1290" s="125"/>
      <c r="BS1290" s="125"/>
      <c r="BT1290" s="125"/>
      <c r="BU1290" s="125"/>
      <c r="BV1290" s="125"/>
    </row>
    <row r="1291" spans="1:74" s="189" customFormat="1" ht="25.5" x14ac:dyDescent="0.2">
      <c r="A1291" s="199" t="s">
        <v>836</v>
      </c>
      <c r="B1291" s="208" t="s">
        <v>121</v>
      </c>
      <c r="C1291" s="118">
        <f t="shared" ref="C1291:N1291" si="468">+C1290*80%</f>
        <v>0</v>
      </c>
      <c r="D1291" s="118">
        <f t="shared" si="468"/>
        <v>0</v>
      </c>
      <c r="E1291" s="118">
        <f t="shared" si="468"/>
        <v>0</v>
      </c>
      <c r="F1291" s="118">
        <f t="shared" si="468"/>
        <v>0</v>
      </c>
      <c r="G1291" s="118">
        <f t="shared" si="468"/>
        <v>0</v>
      </c>
      <c r="H1291" s="118">
        <f t="shared" si="468"/>
        <v>0</v>
      </c>
      <c r="I1291" s="118">
        <f t="shared" si="468"/>
        <v>0</v>
      </c>
      <c r="J1291" s="118">
        <f t="shared" si="468"/>
        <v>0</v>
      </c>
      <c r="K1291" s="118">
        <f t="shared" si="468"/>
        <v>0</v>
      </c>
      <c r="L1291" s="118">
        <f t="shared" si="468"/>
        <v>0</v>
      </c>
      <c r="M1291" s="118">
        <f t="shared" si="468"/>
        <v>0</v>
      </c>
      <c r="N1291" s="118">
        <f t="shared" si="468"/>
        <v>0</v>
      </c>
      <c r="O1291" s="131">
        <f t="shared" si="467"/>
        <v>0</v>
      </c>
      <c r="P1291" s="188"/>
      <c r="Q1291" s="188"/>
      <c r="R1291" s="188"/>
      <c r="S1291" s="188"/>
      <c r="T1291" s="188"/>
      <c r="U1291" s="188"/>
      <c r="V1291" s="188"/>
      <c r="W1291" s="188"/>
      <c r="X1291" s="188"/>
      <c r="Y1291" s="188"/>
      <c r="Z1291" s="188"/>
      <c r="AA1291" s="188"/>
      <c r="AB1291" s="188"/>
      <c r="AC1291" s="188"/>
      <c r="AD1291" s="188"/>
      <c r="AE1291" s="188"/>
      <c r="AF1291" s="188"/>
      <c r="AG1291" s="188"/>
      <c r="AH1291" s="188"/>
      <c r="AI1291" s="188"/>
      <c r="AJ1291" s="188"/>
      <c r="AK1291" s="188"/>
      <c r="AL1291" s="188"/>
      <c r="AM1291" s="188"/>
      <c r="AN1291" s="188"/>
      <c r="AO1291" s="188"/>
      <c r="AP1291" s="188"/>
      <c r="AQ1291" s="188"/>
      <c r="AR1291" s="188"/>
      <c r="AS1291" s="188"/>
      <c r="AT1291" s="188"/>
      <c r="AU1291" s="188"/>
      <c r="AV1291" s="188"/>
      <c r="AW1291" s="188"/>
      <c r="AX1291" s="188"/>
      <c r="AY1291" s="188"/>
      <c r="AZ1291" s="188"/>
      <c r="BA1291" s="188"/>
      <c r="BB1291" s="188"/>
      <c r="BC1291" s="188"/>
      <c r="BD1291" s="188"/>
      <c r="BE1291" s="188"/>
      <c r="BF1291" s="188"/>
      <c r="BG1291" s="188"/>
      <c r="BH1291" s="188"/>
      <c r="BI1291" s="188"/>
      <c r="BJ1291" s="188"/>
      <c r="BK1291" s="188"/>
      <c r="BL1291" s="188"/>
      <c r="BM1291" s="188"/>
      <c r="BN1291" s="188"/>
      <c r="BO1291" s="188"/>
      <c r="BP1291" s="188"/>
      <c r="BQ1291" s="188"/>
      <c r="BR1291" s="188"/>
      <c r="BS1291" s="188"/>
      <c r="BT1291" s="188"/>
      <c r="BU1291" s="188"/>
      <c r="BV1291" s="188"/>
    </row>
    <row r="1292" spans="1:74" s="189" customFormat="1" ht="25.5" x14ac:dyDescent="0.2">
      <c r="A1292" s="199" t="s">
        <v>837</v>
      </c>
      <c r="B1292" s="208" t="s">
        <v>122</v>
      </c>
      <c r="C1292" s="118">
        <f t="shared" ref="C1292:N1292" si="469">+C1290*20%</f>
        <v>0</v>
      </c>
      <c r="D1292" s="118">
        <f t="shared" si="469"/>
        <v>0</v>
      </c>
      <c r="E1292" s="118">
        <f t="shared" si="469"/>
        <v>0</v>
      </c>
      <c r="F1292" s="118">
        <f t="shared" si="469"/>
        <v>0</v>
      </c>
      <c r="G1292" s="118">
        <f t="shared" si="469"/>
        <v>0</v>
      </c>
      <c r="H1292" s="118">
        <f t="shared" si="469"/>
        <v>0</v>
      </c>
      <c r="I1292" s="118">
        <f t="shared" si="469"/>
        <v>0</v>
      </c>
      <c r="J1292" s="118">
        <f t="shared" si="469"/>
        <v>0</v>
      </c>
      <c r="K1292" s="118">
        <f t="shared" si="469"/>
        <v>0</v>
      </c>
      <c r="L1292" s="118">
        <f t="shared" si="469"/>
        <v>0</v>
      </c>
      <c r="M1292" s="118">
        <f t="shared" si="469"/>
        <v>0</v>
      </c>
      <c r="N1292" s="118">
        <f t="shared" si="469"/>
        <v>0</v>
      </c>
      <c r="O1292" s="131">
        <f t="shared" si="467"/>
        <v>0</v>
      </c>
      <c r="P1292" s="188"/>
      <c r="Q1292" s="188"/>
      <c r="R1292" s="188"/>
      <c r="S1292" s="188"/>
      <c r="T1292" s="188"/>
      <c r="U1292" s="188"/>
      <c r="V1292" s="188"/>
      <c r="W1292" s="188"/>
      <c r="X1292" s="188"/>
      <c r="Y1292" s="188"/>
      <c r="Z1292" s="188"/>
      <c r="AA1292" s="188"/>
      <c r="AB1292" s="188"/>
      <c r="AC1292" s="188"/>
      <c r="AD1292" s="188"/>
      <c r="AE1292" s="188"/>
      <c r="AF1292" s="188"/>
      <c r="AG1292" s="188"/>
      <c r="AH1292" s="188"/>
      <c r="AI1292" s="188"/>
      <c r="AJ1292" s="188"/>
      <c r="AK1292" s="188"/>
      <c r="AL1292" s="188"/>
      <c r="AM1292" s="188"/>
      <c r="AN1292" s="188"/>
      <c r="AO1292" s="188"/>
      <c r="AP1292" s="188"/>
      <c r="AQ1292" s="188"/>
      <c r="AR1292" s="188"/>
      <c r="AS1292" s="188"/>
      <c r="AT1292" s="188"/>
      <c r="AU1292" s="188"/>
      <c r="AV1292" s="188"/>
      <c r="AW1292" s="188"/>
      <c r="AX1292" s="188"/>
      <c r="AY1292" s="188"/>
      <c r="AZ1292" s="188"/>
      <c r="BA1292" s="188"/>
      <c r="BB1292" s="188"/>
      <c r="BC1292" s="188"/>
      <c r="BD1292" s="188"/>
      <c r="BE1292" s="188"/>
      <c r="BF1292" s="188"/>
      <c r="BG1292" s="188"/>
      <c r="BH1292" s="188"/>
      <c r="BI1292" s="188"/>
      <c r="BJ1292" s="188"/>
      <c r="BK1292" s="188"/>
      <c r="BL1292" s="188"/>
      <c r="BM1292" s="188"/>
      <c r="BN1292" s="188"/>
      <c r="BO1292" s="188"/>
      <c r="BP1292" s="188"/>
      <c r="BQ1292" s="188"/>
      <c r="BR1292" s="188"/>
      <c r="BS1292" s="188"/>
      <c r="BT1292" s="188"/>
      <c r="BU1292" s="188"/>
      <c r="BV1292" s="188"/>
    </row>
    <row r="1293" spans="1:74" s="126" customFormat="1" ht="25.5" x14ac:dyDescent="0.2">
      <c r="A1293" s="124" t="s">
        <v>838</v>
      </c>
      <c r="B1293" s="130" t="s">
        <v>839</v>
      </c>
      <c r="C1293" s="117"/>
      <c r="D1293" s="117"/>
      <c r="E1293" s="117"/>
      <c r="F1293" s="117"/>
      <c r="G1293" s="117"/>
      <c r="H1293" s="117"/>
      <c r="I1293" s="117"/>
      <c r="J1293" s="117"/>
      <c r="K1293" s="117"/>
      <c r="L1293" s="117"/>
      <c r="M1293" s="117"/>
      <c r="N1293" s="117"/>
      <c r="O1293" s="131">
        <f t="shared" si="467"/>
        <v>0</v>
      </c>
      <c r="P1293" s="125"/>
      <c r="Q1293" s="125"/>
      <c r="R1293" s="125"/>
      <c r="S1293" s="125"/>
      <c r="T1293" s="125"/>
      <c r="U1293" s="125"/>
      <c r="V1293" s="125"/>
      <c r="W1293" s="125"/>
      <c r="X1293" s="125"/>
      <c r="Y1293" s="125"/>
      <c r="Z1293" s="125"/>
      <c r="AA1293" s="125"/>
      <c r="AB1293" s="125"/>
      <c r="AC1293" s="125"/>
      <c r="AD1293" s="125"/>
      <c r="AE1293" s="125"/>
      <c r="AF1293" s="125"/>
      <c r="AG1293" s="125"/>
      <c r="AH1293" s="125"/>
      <c r="AI1293" s="125"/>
      <c r="AJ1293" s="125"/>
      <c r="AK1293" s="125"/>
      <c r="AL1293" s="125"/>
      <c r="AM1293" s="125"/>
      <c r="AN1293" s="125"/>
      <c r="AO1293" s="125"/>
      <c r="AP1293" s="125"/>
      <c r="AQ1293" s="125"/>
      <c r="AR1293" s="125"/>
      <c r="AS1293" s="125"/>
      <c r="AT1293" s="125"/>
      <c r="AU1293" s="125"/>
      <c r="AV1293" s="125"/>
      <c r="AW1293" s="125"/>
      <c r="AX1293" s="125"/>
      <c r="AY1293" s="125"/>
      <c r="AZ1293" s="125"/>
      <c r="BA1293" s="125"/>
      <c r="BB1293" s="125"/>
      <c r="BC1293" s="125"/>
      <c r="BD1293" s="125"/>
      <c r="BE1293" s="125"/>
      <c r="BF1293" s="125"/>
      <c r="BG1293" s="125"/>
      <c r="BH1293" s="125"/>
      <c r="BI1293" s="125"/>
      <c r="BJ1293" s="125"/>
      <c r="BK1293" s="125"/>
      <c r="BL1293" s="125"/>
      <c r="BM1293" s="125"/>
      <c r="BN1293" s="125"/>
      <c r="BO1293" s="125"/>
      <c r="BP1293" s="125"/>
      <c r="BQ1293" s="125"/>
      <c r="BR1293" s="125"/>
      <c r="BS1293" s="125"/>
      <c r="BT1293" s="125"/>
      <c r="BU1293" s="125"/>
      <c r="BV1293" s="125"/>
    </row>
    <row r="1294" spans="1:74" s="189" customFormat="1" x14ac:dyDescent="0.2">
      <c r="A1294" s="199" t="s">
        <v>840</v>
      </c>
      <c r="B1294" s="200" t="s">
        <v>123</v>
      </c>
      <c r="C1294" s="118">
        <f>+(C1293-C1295)*75%</f>
        <v>0</v>
      </c>
      <c r="D1294" s="118">
        <f t="shared" ref="D1294:N1294" si="470">+(D1293-D1295)*75%</f>
        <v>0</v>
      </c>
      <c r="E1294" s="118">
        <f t="shared" si="470"/>
        <v>0</v>
      </c>
      <c r="F1294" s="118">
        <f t="shared" si="470"/>
        <v>0</v>
      </c>
      <c r="G1294" s="118">
        <f t="shared" si="470"/>
        <v>0</v>
      </c>
      <c r="H1294" s="118">
        <f t="shared" si="470"/>
        <v>0</v>
      </c>
      <c r="I1294" s="118">
        <f t="shared" si="470"/>
        <v>0</v>
      </c>
      <c r="J1294" s="118">
        <f t="shared" si="470"/>
        <v>0</v>
      </c>
      <c r="K1294" s="118">
        <f t="shared" si="470"/>
        <v>0</v>
      </c>
      <c r="L1294" s="118">
        <f t="shared" si="470"/>
        <v>0</v>
      </c>
      <c r="M1294" s="118">
        <f t="shared" si="470"/>
        <v>0</v>
      </c>
      <c r="N1294" s="118">
        <f t="shared" si="470"/>
        <v>0</v>
      </c>
      <c r="O1294" s="131">
        <f t="shared" si="467"/>
        <v>0</v>
      </c>
      <c r="P1294" s="188"/>
      <c r="Q1294" s="188"/>
      <c r="R1294" s="188"/>
      <c r="S1294" s="188"/>
      <c r="T1294" s="188"/>
      <c r="U1294" s="188"/>
      <c r="V1294" s="188"/>
      <c r="W1294" s="188"/>
      <c r="X1294" s="188"/>
      <c r="Y1294" s="188"/>
      <c r="Z1294" s="188"/>
      <c r="AA1294" s="188"/>
      <c r="AB1294" s="188"/>
      <c r="AC1294" s="188"/>
      <c r="AD1294" s="188"/>
      <c r="AE1294" s="188"/>
      <c r="AF1294" s="188"/>
      <c r="AG1294" s="188"/>
      <c r="AH1294" s="188"/>
      <c r="AI1294" s="188"/>
      <c r="AJ1294" s="188"/>
      <c r="AK1294" s="188"/>
      <c r="AL1294" s="188"/>
      <c r="AM1294" s="188"/>
      <c r="AN1294" s="188"/>
      <c r="AO1294" s="188"/>
      <c r="AP1294" s="188"/>
      <c r="AQ1294" s="188"/>
      <c r="AR1294" s="188"/>
      <c r="AS1294" s="188"/>
      <c r="AT1294" s="188"/>
      <c r="AU1294" s="188"/>
      <c r="AV1294" s="188"/>
      <c r="AW1294" s="188"/>
      <c r="AX1294" s="188"/>
      <c r="AY1294" s="188"/>
      <c r="AZ1294" s="188"/>
      <c r="BA1294" s="188"/>
      <c r="BB1294" s="188"/>
      <c r="BC1294" s="188"/>
      <c r="BD1294" s="188"/>
      <c r="BE1294" s="188"/>
      <c r="BF1294" s="188"/>
      <c r="BG1294" s="188"/>
      <c r="BH1294" s="188"/>
      <c r="BI1294" s="188"/>
      <c r="BJ1294" s="188"/>
      <c r="BK1294" s="188"/>
      <c r="BL1294" s="188"/>
      <c r="BM1294" s="188"/>
      <c r="BN1294" s="188"/>
      <c r="BO1294" s="188"/>
      <c r="BP1294" s="188"/>
      <c r="BQ1294" s="188"/>
      <c r="BR1294" s="188"/>
      <c r="BS1294" s="188"/>
      <c r="BT1294" s="188"/>
      <c r="BU1294" s="188"/>
      <c r="BV1294" s="188"/>
    </row>
    <row r="1295" spans="1:74" s="189" customFormat="1" ht="25.5" x14ac:dyDescent="0.2">
      <c r="A1295" s="199" t="s">
        <v>2614</v>
      </c>
      <c r="B1295" s="200" t="s">
        <v>2615</v>
      </c>
      <c r="C1295" s="118">
        <f>+C1293*20%</f>
        <v>0</v>
      </c>
      <c r="D1295" s="118">
        <f t="shared" ref="D1295:N1295" si="471">+D1293*20%</f>
        <v>0</v>
      </c>
      <c r="E1295" s="118">
        <f t="shared" si="471"/>
        <v>0</v>
      </c>
      <c r="F1295" s="118">
        <f t="shared" si="471"/>
        <v>0</v>
      </c>
      <c r="G1295" s="118">
        <f t="shared" si="471"/>
        <v>0</v>
      </c>
      <c r="H1295" s="118">
        <f t="shared" si="471"/>
        <v>0</v>
      </c>
      <c r="I1295" s="118">
        <f t="shared" si="471"/>
        <v>0</v>
      </c>
      <c r="J1295" s="118">
        <f t="shared" si="471"/>
        <v>0</v>
      </c>
      <c r="K1295" s="118">
        <f t="shared" si="471"/>
        <v>0</v>
      </c>
      <c r="L1295" s="118">
        <f t="shared" si="471"/>
        <v>0</v>
      </c>
      <c r="M1295" s="118">
        <f t="shared" si="471"/>
        <v>0</v>
      </c>
      <c r="N1295" s="118">
        <f t="shared" si="471"/>
        <v>0</v>
      </c>
      <c r="O1295" s="131">
        <f t="shared" si="467"/>
        <v>0</v>
      </c>
      <c r="P1295" s="188"/>
      <c r="Q1295" s="188"/>
      <c r="R1295" s="188"/>
      <c r="S1295" s="188"/>
      <c r="T1295" s="188"/>
      <c r="U1295" s="188"/>
      <c r="V1295" s="188"/>
      <c r="W1295" s="188"/>
      <c r="X1295" s="188"/>
      <c r="Y1295" s="188"/>
      <c r="Z1295" s="188"/>
      <c r="AA1295" s="188"/>
      <c r="AB1295" s="188"/>
      <c r="AC1295" s="188"/>
      <c r="AD1295" s="188"/>
      <c r="AE1295" s="188"/>
      <c r="AF1295" s="188"/>
      <c r="AG1295" s="188"/>
      <c r="AH1295" s="188"/>
      <c r="AI1295" s="188"/>
      <c r="AJ1295" s="188"/>
      <c r="AK1295" s="188"/>
      <c r="AL1295" s="188"/>
      <c r="AM1295" s="188"/>
      <c r="AN1295" s="188"/>
      <c r="AO1295" s="188"/>
      <c r="AP1295" s="188"/>
      <c r="AQ1295" s="188"/>
      <c r="AR1295" s="188"/>
      <c r="AS1295" s="188"/>
      <c r="AT1295" s="188"/>
      <c r="AU1295" s="188"/>
      <c r="AV1295" s="188"/>
      <c r="AW1295" s="188"/>
      <c r="AX1295" s="188"/>
      <c r="AY1295" s="188"/>
      <c r="AZ1295" s="188"/>
      <c r="BA1295" s="188"/>
      <c r="BB1295" s="188"/>
      <c r="BC1295" s="188"/>
      <c r="BD1295" s="188"/>
      <c r="BE1295" s="188"/>
      <c r="BF1295" s="188"/>
      <c r="BG1295" s="188"/>
      <c r="BH1295" s="188"/>
      <c r="BI1295" s="188"/>
      <c r="BJ1295" s="188"/>
      <c r="BK1295" s="188"/>
      <c r="BL1295" s="188"/>
      <c r="BM1295" s="188"/>
      <c r="BN1295" s="188"/>
      <c r="BO1295" s="188"/>
      <c r="BP1295" s="188"/>
      <c r="BQ1295" s="188"/>
      <c r="BR1295" s="188"/>
      <c r="BS1295" s="188"/>
      <c r="BT1295" s="188"/>
      <c r="BU1295" s="188"/>
      <c r="BV1295" s="188"/>
    </row>
    <row r="1296" spans="1:74" s="189" customFormat="1" ht="25.5" x14ac:dyDescent="0.2">
      <c r="A1296" s="199" t="s">
        <v>2616</v>
      </c>
      <c r="B1296" s="200" t="s">
        <v>2617</v>
      </c>
      <c r="C1296" s="118">
        <f>+C1293-C1294-C1295</f>
        <v>0</v>
      </c>
      <c r="D1296" s="118">
        <f t="shared" ref="D1296:N1296" si="472">+D1293-D1294-D1295</f>
        <v>0</v>
      </c>
      <c r="E1296" s="118">
        <f t="shared" si="472"/>
        <v>0</v>
      </c>
      <c r="F1296" s="118">
        <f t="shared" si="472"/>
        <v>0</v>
      </c>
      <c r="G1296" s="118">
        <f t="shared" si="472"/>
        <v>0</v>
      </c>
      <c r="H1296" s="118">
        <f t="shared" si="472"/>
        <v>0</v>
      </c>
      <c r="I1296" s="118">
        <f t="shared" si="472"/>
        <v>0</v>
      </c>
      <c r="J1296" s="118">
        <f t="shared" si="472"/>
        <v>0</v>
      </c>
      <c r="K1296" s="118">
        <f t="shared" si="472"/>
        <v>0</v>
      </c>
      <c r="L1296" s="118">
        <f t="shared" si="472"/>
        <v>0</v>
      </c>
      <c r="M1296" s="118">
        <f t="shared" si="472"/>
        <v>0</v>
      </c>
      <c r="N1296" s="118">
        <f t="shared" si="472"/>
        <v>0</v>
      </c>
      <c r="O1296" s="131">
        <f t="shared" si="467"/>
        <v>0</v>
      </c>
      <c r="P1296" s="188"/>
      <c r="Q1296" s="188"/>
      <c r="R1296" s="188"/>
      <c r="S1296" s="188"/>
      <c r="T1296" s="188"/>
      <c r="U1296" s="188"/>
      <c r="V1296" s="188"/>
      <c r="W1296" s="188"/>
      <c r="X1296" s="188"/>
      <c r="Y1296" s="188"/>
      <c r="Z1296" s="188"/>
      <c r="AA1296" s="188"/>
      <c r="AB1296" s="188"/>
      <c r="AC1296" s="188"/>
      <c r="AD1296" s="188"/>
      <c r="AE1296" s="188"/>
      <c r="AF1296" s="188"/>
      <c r="AG1296" s="188"/>
      <c r="AH1296" s="188"/>
      <c r="AI1296" s="188"/>
      <c r="AJ1296" s="188"/>
      <c r="AK1296" s="188"/>
      <c r="AL1296" s="188"/>
      <c r="AM1296" s="188"/>
      <c r="AN1296" s="188"/>
      <c r="AO1296" s="188"/>
      <c r="AP1296" s="188"/>
      <c r="AQ1296" s="188"/>
      <c r="AR1296" s="188"/>
      <c r="AS1296" s="188"/>
      <c r="AT1296" s="188"/>
      <c r="AU1296" s="188"/>
      <c r="AV1296" s="188"/>
      <c r="AW1296" s="188"/>
      <c r="AX1296" s="188"/>
      <c r="AY1296" s="188"/>
      <c r="AZ1296" s="188"/>
      <c r="BA1296" s="188"/>
      <c r="BB1296" s="188"/>
      <c r="BC1296" s="188"/>
      <c r="BD1296" s="188"/>
      <c r="BE1296" s="188"/>
      <c r="BF1296" s="188"/>
      <c r="BG1296" s="188"/>
      <c r="BH1296" s="188"/>
      <c r="BI1296" s="188"/>
      <c r="BJ1296" s="188"/>
      <c r="BK1296" s="188"/>
      <c r="BL1296" s="188"/>
      <c r="BM1296" s="188"/>
      <c r="BN1296" s="188"/>
      <c r="BO1296" s="188"/>
      <c r="BP1296" s="188"/>
      <c r="BQ1296" s="188"/>
      <c r="BR1296" s="188"/>
      <c r="BS1296" s="188"/>
      <c r="BT1296" s="188"/>
      <c r="BU1296" s="188"/>
      <c r="BV1296" s="188"/>
    </row>
    <row r="1297" spans="1:74" s="126" customFormat="1" x14ac:dyDescent="0.2">
      <c r="A1297" s="124" t="s">
        <v>841</v>
      </c>
      <c r="B1297" s="130" t="s">
        <v>842</v>
      </c>
      <c r="C1297" s="117"/>
      <c r="D1297" s="117"/>
      <c r="E1297" s="117"/>
      <c r="F1297" s="117"/>
      <c r="G1297" s="117"/>
      <c r="H1297" s="117"/>
      <c r="I1297" s="117"/>
      <c r="J1297" s="117"/>
      <c r="K1297" s="117"/>
      <c r="L1297" s="117"/>
      <c r="M1297" s="117"/>
      <c r="N1297" s="117"/>
      <c r="O1297" s="131">
        <f t="shared" si="467"/>
        <v>0</v>
      </c>
      <c r="P1297" s="125"/>
      <c r="Q1297" s="125"/>
      <c r="R1297" s="125"/>
      <c r="S1297" s="125"/>
      <c r="T1297" s="125"/>
      <c r="U1297" s="125"/>
      <c r="V1297" s="125"/>
      <c r="W1297" s="125"/>
      <c r="X1297" s="125"/>
      <c r="Y1297" s="125"/>
      <c r="Z1297" s="125"/>
      <c r="AA1297" s="125"/>
      <c r="AB1297" s="125"/>
      <c r="AC1297" s="125"/>
      <c r="AD1297" s="125"/>
      <c r="AE1297" s="125"/>
      <c r="AF1297" s="125"/>
      <c r="AG1297" s="125"/>
      <c r="AH1297" s="125"/>
      <c r="AI1297" s="125"/>
      <c r="AJ1297" s="125"/>
      <c r="AK1297" s="125"/>
      <c r="AL1297" s="125"/>
      <c r="AM1297" s="125"/>
      <c r="AN1297" s="125"/>
      <c r="AO1297" s="125"/>
      <c r="AP1297" s="125"/>
      <c r="AQ1297" s="125"/>
      <c r="AR1297" s="125"/>
      <c r="AS1297" s="125"/>
      <c r="AT1297" s="125"/>
      <c r="AU1297" s="125"/>
      <c r="AV1297" s="125"/>
      <c r="AW1297" s="125"/>
      <c r="AX1297" s="125"/>
      <c r="AY1297" s="125"/>
      <c r="AZ1297" s="125"/>
      <c r="BA1297" s="125"/>
      <c r="BB1297" s="125"/>
      <c r="BC1297" s="125"/>
      <c r="BD1297" s="125"/>
      <c r="BE1297" s="125"/>
      <c r="BF1297" s="125"/>
      <c r="BG1297" s="125"/>
      <c r="BH1297" s="125"/>
      <c r="BI1297" s="125"/>
      <c r="BJ1297" s="125"/>
      <c r="BK1297" s="125"/>
      <c r="BL1297" s="125"/>
      <c r="BM1297" s="125"/>
      <c r="BN1297" s="125"/>
      <c r="BO1297" s="125"/>
      <c r="BP1297" s="125"/>
      <c r="BQ1297" s="125"/>
      <c r="BR1297" s="125"/>
      <c r="BS1297" s="125"/>
      <c r="BT1297" s="125"/>
      <c r="BU1297" s="125"/>
      <c r="BV1297" s="125"/>
    </row>
    <row r="1298" spans="1:74" s="189" customFormat="1" ht="25.5" x14ac:dyDescent="0.2">
      <c r="A1298" s="199" t="s">
        <v>843</v>
      </c>
      <c r="B1298" s="200" t="s">
        <v>124</v>
      </c>
      <c r="C1298" s="118">
        <f t="shared" ref="C1298:N1298" si="473">+C1297*75%</f>
        <v>0</v>
      </c>
      <c r="D1298" s="118">
        <f t="shared" si="473"/>
        <v>0</v>
      </c>
      <c r="E1298" s="118">
        <f t="shared" si="473"/>
        <v>0</v>
      </c>
      <c r="F1298" s="118">
        <f t="shared" si="473"/>
        <v>0</v>
      </c>
      <c r="G1298" s="118">
        <f t="shared" si="473"/>
        <v>0</v>
      </c>
      <c r="H1298" s="118">
        <f t="shared" si="473"/>
        <v>0</v>
      </c>
      <c r="I1298" s="118">
        <f t="shared" si="473"/>
        <v>0</v>
      </c>
      <c r="J1298" s="118">
        <f t="shared" si="473"/>
        <v>0</v>
      </c>
      <c r="K1298" s="118">
        <f t="shared" si="473"/>
        <v>0</v>
      </c>
      <c r="L1298" s="118">
        <f t="shared" si="473"/>
        <v>0</v>
      </c>
      <c r="M1298" s="118">
        <f t="shared" si="473"/>
        <v>0</v>
      </c>
      <c r="N1298" s="118">
        <f t="shared" si="473"/>
        <v>0</v>
      </c>
      <c r="O1298" s="131">
        <f t="shared" si="467"/>
        <v>0</v>
      </c>
      <c r="P1298" s="188"/>
      <c r="Q1298" s="188"/>
      <c r="R1298" s="188"/>
      <c r="S1298" s="188"/>
      <c r="T1298" s="188"/>
      <c r="U1298" s="188"/>
      <c r="V1298" s="188"/>
      <c r="W1298" s="188"/>
      <c r="X1298" s="188"/>
      <c r="Y1298" s="188"/>
      <c r="Z1298" s="188"/>
      <c r="AA1298" s="188"/>
      <c r="AB1298" s="188"/>
      <c r="AC1298" s="188"/>
      <c r="AD1298" s="188"/>
      <c r="AE1298" s="188"/>
      <c r="AF1298" s="188"/>
      <c r="AG1298" s="188"/>
      <c r="AH1298" s="188"/>
      <c r="AI1298" s="188"/>
      <c r="AJ1298" s="188"/>
      <c r="AK1298" s="188"/>
      <c r="AL1298" s="188"/>
      <c r="AM1298" s="188"/>
      <c r="AN1298" s="188"/>
      <c r="AO1298" s="188"/>
      <c r="AP1298" s="188"/>
      <c r="AQ1298" s="188"/>
      <c r="AR1298" s="188"/>
      <c r="AS1298" s="188"/>
      <c r="AT1298" s="188"/>
      <c r="AU1298" s="188"/>
      <c r="AV1298" s="188"/>
      <c r="AW1298" s="188"/>
      <c r="AX1298" s="188"/>
      <c r="AY1298" s="188"/>
      <c r="AZ1298" s="188"/>
      <c r="BA1298" s="188"/>
      <c r="BB1298" s="188"/>
      <c r="BC1298" s="188"/>
      <c r="BD1298" s="188"/>
      <c r="BE1298" s="188"/>
      <c r="BF1298" s="188"/>
      <c r="BG1298" s="188"/>
      <c r="BH1298" s="188"/>
      <c r="BI1298" s="188"/>
      <c r="BJ1298" s="188"/>
      <c r="BK1298" s="188"/>
      <c r="BL1298" s="188"/>
      <c r="BM1298" s="188"/>
      <c r="BN1298" s="188"/>
      <c r="BO1298" s="188"/>
      <c r="BP1298" s="188"/>
      <c r="BQ1298" s="188"/>
      <c r="BR1298" s="188"/>
      <c r="BS1298" s="188"/>
      <c r="BT1298" s="188"/>
      <c r="BU1298" s="188"/>
      <c r="BV1298" s="188"/>
    </row>
    <row r="1299" spans="1:74" s="189" customFormat="1" ht="25.5" x14ac:dyDescent="0.2">
      <c r="A1299" s="199" t="s">
        <v>844</v>
      </c>
      <c r="B1299" s="208" t="s">
        <v>125</v>
      </c>
      <c r="C1299" s="118">
        <f t="shared" ref="C1299:N1299" si="474">+C1297*12%</f>
        <v>0</v>
      </c>
      <c r="D1299" s="118">
        <f t="shared" si="474"/>
        <v>0</v>
      </c>
      <c r="E1299" s="118">
        <f t="shared" si="474"/>
        <v>0</v>
      </c>
      <c r="F1299" s="118">
        <f t="shared" si="474"/>
        <v>0</v>
      </c>
      <c r="G1299" s="118">
        <f t="shared" si="474"/>
        <v>0</v>
      </c>
      <c r="H1299" s="118">
        <f t="shared" si="474"/>
        <v>0</v>
      </c>
      <c r="I1299" s="118">
        <f t="shared" si="474"/>
        <v>0</v>
      </c>
      <c r="J1299" s="118">
        <f t="shared" si="474"/>
        <v>0</v>
      </c>
      <c r="K1299" s="118">
        <f t="shared" si="474"/>
        <v>0</v>
      </c>
      <c r="L1299" s="118">
        <f t="shared" si="474"/>
        <v>0</v>
      </c>
      <c r="M1299" s="118">
        <f t="shared" si="474"/>
        <v>0</v>
      </c>
      <c r="N1299" s="118">
        <f t="shared" si="474"/>
        <v>0</v>
      </c>
      <c r="O1299" s="131">
        <f t="shared" si="467"/>
        <v>0</v>
      </c>
      <c r="P1299" s="188"/>
      <c r="Q1299" s="188"/>
      <c r="R1299" s="188"/>
      <c r="S1299" s="188"/>
      <c r="T1299" s="188"/>
      <c r="U1299" s="188"/>
      <c r="V1299" s="188"/>
      <c r="W1299" s="188"/>
      <c r="X1299" s="188"/>
      <c r="Y1299" s="188"/>
      <c r="Z1299" s="188"/>
      <c r="AA1299" s="188"/>
      <c r="AB1299" s="188"/>
      <c r="AC1299" s="188"/>
      <c r="AD1299" s="188"/>
      <c r="AE1299" s="188"/>
      <c r="AF1299" s="188"/>
      <c r="AG1299" s="188"/>
      <c r="AH1299" s="188"/>
      <c r="AI1299" s="188"/>
      <c r="AJ1299" s="188"/>
      <c r="AK1299" s="188"/>
      <c r="AL1299" s="188"/>
      <c r="AM1299" s="188"/>
      <c r="AN1299" s="188"/>
      <c r="AO1299" s="188"/>
      <c r="AP1299" s="188"/>
      <c r="AQ1299" s="188"/>
      <c r="AR1299" s="188"/>
      <c r="AS1299" s="188"/>
      <c r="AT1299" s="188"/>
      <c r="AU1299" s="188"/>
      <c r="AV1299" s="188"/>
      <c r="AW1299" s="188"/>
      <c r="AX1299" s="188"/>
      <c r="AY1299" s="188"/>
      <c r="AZ1299" s="188"/>
      <c r="BA1299" s="188"/>
      <c r="BB1299" s="188"/>
      <c r="BC1299" s="188"/>
      <c r="BD1299" s="188"/>
      <c r="BE1299" s="188"/>
      <c r="BF1299" s="188"/>
      <c r="BG1299" s="188"/>
      <c r="BH1299" s="188"/>
      <c r="BI1299" s="188"/>
      <c r="BJ1299" s="188"/>
      <c r="BK1299" s="188"/>
      <c r="BL1299" s="188"/>
      <c r="BM1299" s="188"/>
      <c r="BN1299" s="188"/>
      <c r="BO1299" s="188"/>
      <c r="BP1299" s="188"/>
      <c r="BQ1299" s="188"/>
      <c r="BR1299" s="188"/>
      <c r="BS1299" s="188"/>
      <c r="BT1299" s="188"/>
      <c r="BU1299" s="188"/>
      <c r="BV1299" s="188"/>
    </row>
    <row r="1300" spans="1:74" s="189" customFormat="1" ht="25.5" x14ac:dyDescent="0.2">
      <c r="A1300" s="199" t="s">
        <v>845</v>
      </c>
      <c r="B1300" s="208" t="s">
        <v>126</v>
      </c>
      <c r="C1300" s="118">
        <f t="shared" ref="C1300:N1300" si="475">+C1297*8%</f>
        <v>0</v>
      </c>
      <c r="D1300" s="118">
        <f t="shared" si="475"/>
        <v>0</v>
      </c>
      <c r="E1300" s="118">
        <f t="shared" si="475"/>
        <v>0</v>
      </c>
      <c r="F1300" s="118">
        <f t="shared" si="475"/>
        <v>0</v>
      </c>
      <c r="G1300" s="118">
        <f t="shared" si="475"/>
        <v>0</v>
      </c>
      <c r="H1300" s="118">
        <f t="shared" si="475"/>
        <v>0</v>
      </c>
      <c r="I1300" s="118">
        <f t="shared" si="475"/>
        <v>0</v>
      </c>
      <c r="J1300" s="118">
        <f t="shared" si="475"/>
        <v>0</v>
      </c>
      <c r="K1300" s="118">
        <f t="shared" si="475"/>
        <v>0</v>
      </c>
      <c r="L1300" s="118">
        <f t="shared" si="475"/>
        <v>0</v>
      </c>
      <c r="M1300" s="118">
        <f t="shared" si="475"/>
        <v>0</v>
      </c>
      <c r="N1300" s="118">
        <f t="shared" si="475"/>
        <v>0</v>
      </c>
      <c r="O1300" s="131">
        <f t="shared" si="467"/>
        <v>0</v>
      </c>
      <c r="P1300" s="188"/>
      <c r="Q1300" s="188"/>
      <c r="R1300" s="188"/>
      <c r="S1300" s="188"/>
      <c r="T1300" s="188"/>
      <c r="U1300" s="188"/>
      <c r="V1300" s="188"/>
      <c r="W1300" s="188"/>
      <c r="X1300" s="188"/>
      <c r="Y1300" s="188"/>
      <c r="Z1300" s="188"/>
      <c r="AA1300" s="188"/>
      <c r="AB1300" s="188"/>
      <c r="AC1300" s="188"/>
      <c r="AD1300" s="188"/>
      <c r="AE1300" s="188"/>
      <c r="AF1300" s="188"/>
      <c r="AG1300" s="188"/>
      <c r="AH1300" s="188"/>
      <c r="AI1300" s="188"/>
      <c r="AJ1300" s="188"/>
      <c r="AK1300" s="188"/>
      <c r="AL1300" s="188"/>
      <c r="AM1300" s="188"/>
      <c r="AN1300" s="188"/>
      <c r="AO1300" s="188"/>
      <c r="AP1300" s="188"/>
      <c r="AQ1300" s="188"/>
      <c r="AR1300" s="188"/>
      <c r="AS1300" s="188"/>
      <c r="AT1300" s="188"/>
      <c r="AU1300" s="188"/>
      <c r="AV1300" s="188"/>
      <c r="AW1300" s="188"/>
      <c r="AX1300" s="188"/>
      <c r="AY1300" s="188"/>
      <c r="AZ1300" s="188"/>
      <c r="BA1300" s="188"/>
      <c r="BB1300" s="188"/>
      <c r="BC1300" s="188"/>
      <c r="BD1300" s="188"/>
      <c r="BE1300" s="188"/>
      <c r="BF1300" s="188"/>
      <c r="BG1300" s="188"/>
      <c r="BH1300" s="188"/>
      <c r="BI1300" s="188"/>
      <c r="BJ1300" s="188"/>
      <c r="BK1300" s="188"/>
      <c r="BL1300" s="188"/>
      <c r="BM1300" s="188"/>
      <c r="BN1300" s="188"/>
      <c r="BO1300" s="188"/>
      <c r="BP1300" s="188"/>
      <c r="BQ1300" s="188"/>
      <c r="BR1300" s="188"/>
      <c r="BS1300" s="188"/>
      <c r="BT1300" s="188"/>
      <c r="BU1300" s="188"/>
      <c r="BV1300" s="188"/>
    </row>
    <row r="1301" spans="1:74" s="189" customFormat="1" ht="25.5" x14ac:dyDescent="0.2">
      <c r="A1301" s="199" t="s">
        <v>846</v>
      </c>
      <c r="B1301" s="208" t="s">
        <v>127</v>
      </c>
      <c r="C1301" s="118">
        <f t="shared" ref="C1301:N1301" si="476">+C1297*3%</f>
        <v>0</v>
      </c>
      <c r="D1301" s="118">
        <f t="shared" si="476"/>
        <v>0</v>
      </c>
      <c r="E1301" s="118">
        <f t="shared" si="476"/>
        <v>0</v>
      </c>
      <c r="F1301" s="118">
        <f t="shared" si="476"/>
        <v>0</v>
      </c>
      <c r="G1301" s="118">
        <f t="shared" si="476"/>
        <v>0</v>
      </c>
      <c r="H1301" s="118">
        <f t="shared" si="476"/>
        <v>0</v>
      </c>
      <c r="I1301" s="118">
        <f t="shared" si="476"/>
        <v>0</v>
      </c>
      <c r="J1301" s="118">
        <f t="shared" si="476"/>
        <v>0</v>
      </c>
      <c r="K1301" s="118">
        <f t="shared" si="476"/>
        <v>0</v>
      </c>
      <c r="L1301" s="118">
        <f t="shared" si="476"/>
        <v>0</v>
      </c>
      <c r="M1301" s="118">
        <f t="shared" si="476"/>
        <v>0</v>
      </c>
      <c r="N1301" s="118">
        <f t="shared" si="476"/>
        <v>0</v>
      </c>
      <c r="O1301" s="131">
        <f t="shared" si="467"/>
        <v>0</v>
      </c>
      <c r="P1301" s="188"/>
      <c r="Q1301" s="188"/>
      <c r="R1301" s="188"/>
      <c r="S1301" s="188"/>
      <c r="T1301" s="188"/>
      <c r="U1301" s="188"/>
      <c r="V1301" s="188"/>
      <c r="W1301" s="188"/>
      <c r="X1301" s="188"/>
      <c r="Y1301" s="188"/>
      <c r="Z1301" s="188"/>
      <c r="AA1301" s="188"/>
      <c r="AB1301" s="188"/>
      <c r="AC1301" s="188"/>
      <c r="AD1301" s="188"/>
      <c r="AE1301" s="188"/>
      <c r="AF1301" s="188"/>
      <c r="AG1301" s="188"/>
      <c r="AH1301" s="188"/>
      <c r="AI1301" s="188"/>
      <c r="AJ1301" s="188"/>
      <c r="AK1301" s="188"/>
      <c r="AL1301" s="188"/>
      <c r="AM1301" s="188"/>
      <c r="AN1301" s="188"/>
      <c r="AO1301" s="188"/>
      <c r="AP1301" s="188"/>
      <c r="AQ1301" s="188"/>
      <c r="AR1301" s="188"/>
      <c r="AS1301" s="188"/>
      <c r="AT1301" s="188"/>
      <c r="AU1301" s="188"/>
      <c r="AV1301" s="188"/>
      <c r="AW1301" s="188"/>
      <c r="AX1301" s="188"/>
      <c r="AY1301" s="188"/>
      <c r="AZ1301" s="188"/>
      <c r="BA1301" s="188"/>
      <c r="BB1301" s="188"/>
      <c r="BC1301" s="188"/>
      <c r="BD1301" s="188"/>
      <c r="BE1301" s="188"/>
      <c r="BF1301" s="188"/>
      <c r="BG1301" s="188"/>
      <c r="BH1301" s="188"/>
      <c r="BI1301" s="188"/>
      <c r="BJ1301" s="188"/>
      <c r="BK1301" s="188"/>
      <c r="BL1301" s="188"/>
      <c r="BM1301" s="188"/>
      <c r="BN1301" s="188"/>
      <c r="BO1301" s="188"/>
      <c r="BP1301" s="188"/>
      <c r="BQ1301" s="188"/>
      <c r="BR1301" s="188"/>
      <c r="BS1301" s="188"/>
      <c r="BT1301" s="188"/>
      <c r="BU1301" s="188"/>
      <c r="BV1301" s="188"/>
    </row>
    <row r="1302" spans="1:74" s="189" customFormat="1" ht="25.5" x14ac:dyDescent="0.2">
      <c r="A1302" s="199" t="s">
        <v>847</v>
      </c>
      <c r="B1302" s="208" t="s">
        <v>128</v>
      </c>
      <c r="C1302" s="118">
        <f t="shared" ref="C1302:N1302" si="477">+C1297*2%</f>
        <v>0</v>
      </c>
      <c r="D1302" s="118">
        <f t="shared" si="477"/>
        <v>0</v>
      </c>
      <c r="E1302" s="118">
        <f t="shared" si="477"/>
        <v>0</v>
      </c>
      <c r="F1302" s="118">
        <f t="shared" si="477"/>
        <v>0</v>
      </c>
      <c r="G1302" s="118">
        <f t="shared" si="477"/>
        <v>0</v>
      </c>
      <c r="H1302" s="118">
        <f t="shared" si="477"/>
        <v>0</v>
      </c>
      <c r="I1302" s="118">
        <f t="shared" si="477"/>
        <v>0</v>
      </c>
      <c r="J1302" s="118">
        <f t="shared" si="477"/>
        <v>0</v>
      </c>
      <c r="K1302" s="118">
        <f t="shared" si="477"/>
        <v>0</v>
      </c>
      <c r="L1302" s="118">
        <f t="shared" si="477"/>
        <v>0</v>
      </c>
      <c r="M1302" s="118">
        <f t="shared" si="477"/>
        <v>0</v>
      </c>
      <c r="N1302" s="118">
        <f t="shared" si="477"/>
        <v>0</v>
      </c>
      <c r="O1302" s="131">
        <f t="shared" si="467"/>
        <v>0</v>
      </c>
      <c r="P1302" s="188"/>
      <c r="Q1302" s="188"/>
      <c r="R1302" s="188"/>
      <c r="S1302" s="188"/>
      <c r="T1302" s="188"/>
      <c r="U1302" s="188"/>
      <c r="V1302" s="188"/>
      <c r="W1302" s="188"/>
      <c r="X1302" s="188"/>
      <c r="Y1302" s="188"/>
      <c r="Z1302" s="188"/>
      <c r="AA1302" s="188"/>
      <c r="AB1302" s="188"/>
      <c r="AC1302" s="188"/>
      <c r="AD1302" s="188"/>
      <c r="AE1302" s="188"/>
      <c r="AF1302" s="188"/>
      <c r="AG1302" s="188"/>
      <c r="AH1302" s="188"/>
      <c r="AI1302" s="188"/>
      <c r="AJ1302" s="188"/>
      <c r="AK1302" s="188"/>
      <c r="AL1302" s="188"/>
      <c r="AM1302" s="188"/>
      <c r="AN1302" s="188"/>
      <c r="AO1302" s="188"/>
      <c r="AP1302" s="188"/>
      <c r="AQ1302" s="188"/>
      <c r="AR1302" s="188"/>
      <c r="AS1302" s="188"/>
      <c r="AT1302" s="188"/>
      <c r="AU1302" s="188"/>
      <c r="AV1302" s="188"/>
      <c r="AW1302" s="188"/>
      <c r="AX1302" s="188"/>
      <c r="AY1302" s="188"/>
      <c r="AZ1302" s="188"/>
      <c r="BA1302" s="188"/>
      <c r="BB1302" s="188"/>
      <c r="BC1302" s="188"/>
      <c r="BD1302" s="188"/>
      <c r="BE1302" s="188"/>
      <c r="BF1302" s="188"/>
      <c r="BG1302" s="188"/>
      <c r="BH1302" s="188"/>
      <c r="BI1302" s="188"/>
      <c r="BJ1302" s="188"/>
      <c r="BK1302" s="188"/>
      <c r="BL1302" s="188"/>
      <c r="BM1302" s="188"/>
      <c r="BN1302" s="188"/>
      <c r="BO1302" s="188"/>
      <c r="BP1302" s="188"/>
      <c r="BQ1302" s="188"/>
      <c r="BR1302" s="188"/>
      <c r="BS1302" s="188"/>
      <c r="BT1302" s="188"/>
      <c r="BU1302" s="188"/>
      <c r="BV1302" s="188"/>
    </row>
    <row r="1303" spans="1:74" s="126" customFormat="1" ht="25.5" x14ac:dyDescent="0.2">
      <c r="A1303" s="124" t="s">
        <v>848</v>
      </c>
      <c r="B1303" s="142" t="s">
        <v>849</v>
      </c>
      <c r="C1303" s="117"/>
      <c r="D1303" s="117"/>
      <c r="E1303" s="117"/>
      <c r="F1303" s="117"/>
      <c r="G1303" s="117"/>
      <c r="H1303" s="117"/>
      <c r="I1303" s="117"/>
      <c r="J1303" s="117"/>
      <c r="K1303" s="117"/>
      <c r="L1303" s="117"/>
      <c r="M1303" s="117"/>
      <c r="N1303" s="117"/>
      <c r="O1303" s="131">
        <f t="shared" si="467"/>
        <v>0</v>
      </c>
      <c r="P1303" s="125"/>
      <c r="Q1303" s="125"/>
      <c r="R1303" s="125"/>
      <c r="S1303" s="125"/>
      <c r="T1303" s="125"/>
      <c r="U1303" s="125"/>
      <c r="V1303" s="125"/>
      <c r="W1303" s="125"/>
      <c r="X1303" s="125"/>
      <c r="Y1303" s="125"/>
      <c r="Z1303" s="125"/>
      <c r="AA1303" s="125"/>
      <c r="AB1303" s="125"/>
      <c r="AC1303" s="125"/>
      <c r="AD1303" s="125"/>
      <c r="AE1303" s="125"/>
      <c r="AF1303" s="125"/>
      <c r="AG1303" s="125"/>
      <c r="AH1303" s="125"/>
      <c r="AI1303" s="125"/>
      <c r="AJ1303" s="125"/>
      <c r="AK1303" s="125"/>
      <c r="AL1303" s="125"/>
      <c r="AM1303" s="125"/>
      <c r="AN1303" s="125"/>
      <c r="AO1303" s="125"/>
      <c r="AP1303" s="125"/>
      <c r="AQ1303" s="125"/>
      <c r="AR1303" s="125"/>
      <c r="AS1303" s="125"/>
      <c r="AT1303" s="125"/>
      <c r="AU1303" s="125"/>
      <c r="AV1303" s="125"/>
      <c r="AW1303" s="125"/>
      <c r="AX1303" s="125"/>
      <c r="AY1303" s="125"/>
      <c r="AZ1303" s="125"/>
      <c r="BA1303" s="125"/>
      <c r="BB1303" s="125"/>
      <c r="BC1303" s="125"/>
      <c r="BD1303" s="125"/>
      <c r="BE1303" s="125"/>
      <c r="BF1303" s="125"/>
      <c r="BG1303" s="125"/>
      <c r="BH1303" s="125"/>
      <c r="BI1303" s="125"/>
      <c r="BJ1303" s="125"/>
      <c r="BK1303" s="125"/>
      <c r="BL1303" s="125"/>
      <c r="BM1303" s="125"/>
      <c r="BN1303" s="125"/>
      <c r="BO1303" s="125"/>
      <c r="BP1303" s="125"/>
      <c r="BQ1303" s="125"/>
      <c r="BR1303" s="125"/>
      <c r="BS1303" s="125"/>
      <c r="BT1303" s="125"/>
      <c r="BU1303" s="125"/>
      <c r="BV1303" s="125"/>
    </row>
    <row r="1304" spans="1:74" s="189" customFormat="1" ht="25.5" x14ac:dyDescent="0.2">
      <c r="A1304" s="199" t="s">
        <v>850</v>
      </c>
      <c r="B1304" s="208" t="s">
        <v>129</v>
      </c>
      <c r="C1304" s="118">
        <f t="shared" ref="C1304:N1304" si="478">+C1303*100%</f>
        <v>0</v>
      </c>
      <c r="D1304" s="118">
        <f t="shared" si="478"/>
        <v>0</v>
      </c>
      <c r="E1304" s="118">
        <f t="shared" si="478"/>
        <v>0</v>
      </c>
      <c r="F1304" s="118">
        <f t="shared" si="478"/>
        <v>0</v>
      </c>
      <c r="G1304" s="118">
        <f t="shared" si="478"/>
        <v>0</v>
      </c>
      <c r="H1304" s="118">
        <f t="shared" si="478"/>
        <v>0</v>
      </c>
      <c r="I1304" s="118">
        <f t="shared" si="478"/>
        <v>0</v>
      </c>
      <c r="J1304" s="118">
        <f t="shared" si="478"/>
        <v>0</v>
      </c>
      <c r="K1304" s="118">
        <f t="shared" si="478"/>
        <v>0</v>
      </c>
      <c r="L1304" s="118">
        <f t="shared" si="478"/>
        <v>0</v>
      </c>
      <c r="M1304" s="118">
        <f t="shared" si="478"/>
        <v>0</v>
      </c>
      <c r="N1304" s="118">
        <f t="shared" si="478"/>
        <v>0</v>
      </c>
      <c r="O1304" s="131">
        <f t="shared" si="467"/>
        <v>0</v>
      </c>
      <c r="P1304" s="188"/>
      <c r="Q1304" s="188"/>
      <c r="R1304" s="188"/>
      <c r="S1304" s="188"/>
      <c r="T1304" s="188"/>
      <c r="U1304" s="188"/>
      <c r="V1304" s="188"/>
      <c r="W1304" s="188"/>
      <c r="X1304" s="188"/>
      <c r="Y1304" s="188"/>
      <c r="Z1304" s="188"/>
      <c r="AA1304" s="188"/>
      <c r="AB1304" s="188"/>
      <c r="AC1304" s="188"/>
      <c r="AD1304" s="188"/>
      <c r="AE1304" s="188"/>
      <c r="AF1304" s="188"/>
      <c r="AG1304" s="188"/>
      <c r="AH1304" s="188"/>
      <c r="AI1304" s="188"/>
      <c r="AJ1304" s="188"/>
      <c r="AK1304" s="188"/>
      <c r="AL1304" s="188"/>
      <c r="AM1304" s="188"/>
      <c r="AN1304" s="188"/>
      <c r="AO1304" s="188"/>
      <c r="AP1304" s="188"/>
      <c r="AQ1304" s="188"/>
      <c r="AR1304" s="188"/>
      <c r="AS1304" s="188"/>
      <c r="AT1304" s="188"/>
      <c r="AU1304" s="188"/>
      <c r="AV1304" s="188"/>
      <c r="AW1304" s="188"/>
      <c r="AX1304" s="188"/>
      <c r="AY1304" s="188"/>
      <c r="AZ1304" s="188"/>
      <c r="BA1304" s="188"/>
      <c r="BB1304" s="188"/>
      <c r="BC1304" s="188"/>
      <c r="BD1304" s="188"/>
      <c r="BE1304" s="188"/>
      <c r="BF1304" s="188"/>
      <c r="BG1304" s="188"/>
      <c r="BH1304" s="188"/>
      <c r="BI1304" s="188"/>
      <c r="BJ1304" s="188"/>
      <c r="BK1304" s="188"/>
      <c r="BL1304" s="188"/>
      <c r="BM1304" s="188"/>
      <c r="BN1304" s="188"/>
      <c r="BO1304" s="188"/>
      <c r="BP1304" s="188"/>
      <c r="BQ1304" s="188"/>
      <c r="BR1304" s="188"/>
      <c r="BS1304" s="188"/>
      <c r="BT1304" s="188"/>
      <c r="BU1304" s="188"/>
      <c r="BV1304" s="188"/>
    </row>
    <row r="1305" spans="1:74" s="126" customFormat="1" ht="25.5" x14ac:dyDescent="0.2">
      <c r="A1305" s="124" t="s">
        <v>851</v>
      </c>
      <c r="B1305" s="142" t="s">
        <v>852</v>
      </c>
      <c r="C1305" s="117"/>
      <c r="D1305" s="117"/>
      <c r="E1305" s="117"/>
      <c r="F1305" s="117"/>
      <c r="G1305" s="117"/>
      <c r="H1305" s="117"/>
      <c r="I1305" s="117"/>
      <c r="J1305" s="117"/>
      <c r="K1305" s="117"/>
      <c r="L1305" s="117"/>
      <c r="M1305" s="117"/>
      <c r="N1305" s="117"/>
      <c r="O1305" s="131">
        <f t="shared" si="467"/>
        <v>0</v>
      </c>
      <c r="P1305" s="125"/>
      <c r="Q1305" s="125"/>
      <c r="R1305" s="125"/>
      <c r="S1305" s="125"/>
      <c r="T1305" s="125"/>
      <c r="U1305" s="125"/>
      <c r="V1305" s="125"/>
      <c r="W1305" s="125"/>
      <c r="X1305" s="125"/>
      <c r="Y1305" s="125"/>
      <c r="Z1305" s="125"/>
      <c r="AA1305" s="125"/>
      <c r="AB1305" s="125"/>
      <c r="AC1305" s="125"/>
      <c r="AD1305" s="125"/>
      <c r="AE1305" s="125"/>
      <c r="AF1305" s="125"/>
      <c r="AG1305" s="125"/>
      <c r="AH1305" s="125"/>
      <c r="AI1305" s="125"/>
      <c r="AJ1305" s="125"/>
      <c r="AK1305" s="125"/>
      <c r="AL1305" s="125"/>
      <c r="AM1305" s="125"/>
      <c r="AN1305" s="125"/>
      <c r="AO1305" s="125"/>
      <c r="AP1305" s="125"/>
      <c r="AQ1305" s="125"/>
      <c r="AR1305" s="125"/>
      <c r="AS1305" s="125"/>
      <c r="AT1305" s="125"/>
      <c r="AU1305" s="125"/>
      <c r="AV1305" s="125"/>
      <c r="AW1305" s="125"/>
      <c r="AX1305" s="125"/>
      <c r="AY1305" s="125"/>
      <c r="AZ1305" s="125"/>
      <c r="BA1305" s="125"/>
      <c r="BB1305" s="125"/>
      <c r="BC1305" s="125"/>
      <c r="BD1305" s="125"/>
      <c r="BE1305" s="125"/>
      <c r="BF1305" s="125"/>
      <c r="BG1305" s="125"/>
      <c r="BH1305" s="125"/>
      <c r="BI1305" s="125"/>
      <c r="BJ1305" s="125"/>
      <c r="BK1305" s="125"/>
      <c r="BL1305" s="125"/>
      <c r="BM1305" s="125"/>
      <c r="BN1305" s="125"/>
      <c r="BO1305" s="125"/>
      <c r="BP1305" s="125"/>
      <c r="BQ1305" s="125"/>
      <c r="BR1305" s="125"/>
      <c r="BS1305" s="125"/>
      <c r="BT1305" s="125"/>
      <c r="BU1305" s="125"/>
      <c r="BV1305" s="125"/>
    </row>
    <row r="1306" spans="1:74" s="189" customFormat="1" x14ac:dyDescent="0.2">
      <c r="A1306" s="199" t="s">
        <v>853</v>
      </c>
      <c r="B1306" s="208" t="s">
        <v>854</v>
      </c>
      <c r="C1306" s="118">
        <f t="shared" ref="C1306:N1306" si="479">+C1305*80%</f>
        <v>0</v>
      </c>
      <c r="D1306" s="118">
        <f t="shared" si="479"/>
        <v>0</v>
      </c>
      <c r="E1306" s="118">
        <f t="shared" si="479"/>
        <v>0</v>
      </c>
      <c r="F1306" s="118">
        <f t="shared" si="479"/>
        <v>0</v>
      </c>
      <c r="G1306" s="118">
        <f t="shared" si="479"/>
        <v>0</v>
      </c>
      <c r="H1306" s="118">
        <f t="shared" si="479"/>
        <v>0</v>
      </c>
      <c r="I1306" s="118">
        <f t="shared" si="479"/>
        <v>0</v>
      </c>
      <c r="J1306" s="118">
        <f t="shared" si="479"/>
        <v>0</v>
      </c>
      <c r="K1306" s="118">
        <f t="shared" si="479"/>
        <v>0</v>
      </c>
      <c r="L1306" s="118">
        <f t="shared" si="479"/>
        <v>0</v>
      </c>
      <c r="M1306" s="118">
        <f t="shared" si="479"/>
        <v>0</v>
      </c>
      <c r="N1306" s="118">
        <f t="shared" si="479"/>
        <v>0</v>
      </c>
      <c r="O1306" s="131">
        <f t="shared" si="467"/>
        <v>0</v>
      </c>
      <c r="P1306" s="188"/>
      <c r="Q1306" s="188"/>
      <c r="R1306" s="188"/>
      <c r="S1306" s="188"/>
      <c r="T1306" s="188"/>
      <c r="U1306" s="188"/>
      <c r="V1306" s="188"/>
      <c r="W1306" s="188"/>
      <c r="X1306" s="188"/>
      <c r="Y1306" s="188"/>
      <c r="Z1306" s="188"/>
      <c r="AA1306" s="188"/>
      <c r="AB1306" s="188"/>
      <c r="AC1306" s="188"/>
      <c r="AD1306" s="188"/>
      <c r="AE1306" s="188"/>
      <c r="AF1306" s="188"/>
      <c r="AG1306" s="188"/>
      <c r="AH1306" s="188"/>
      <c r="AI1306" s="188"/>
      <c r="AJ1306" s="188"/>
      <c r="AK1306" s="188"/>
      <c r="AL1306" s="188"/>
      <c r="AM1306" s="188"/>
      <c r="AN1306" s="188"/>
      <c r="AO1306" s="188"/>
      <c r="AP1306" s="188"/>
      <c r="AQ1306" s="188"/>
      <c r="AR1306" s="188"/>
      <c r="AS1306" s="188"/>
      <c r="AT1306" s="188"/>
      <c r="AU1306" s="188"/>
      <c r="AV1306" s="188"/>
      <c r="AW1306" s="188"/>
      <c r="AX1306" s="188"/>
      <c r="AY1306" s="188"/>
      <c r="AZ1306" s="188"/>
      <c r="BA1306" s="188"/>
      <c r="BB1306" s="188"/>
      <c r="BC1306" s="188"/>
      <c r="BD1306" s="188"/>
      <c r="BE1306" s="188"/>
      <c r="BF1306" s="188"/>
      <c r="BG1306" s="188"/>
      <c r="BH1306" s="188"/>
      <c r="BI1306" s="188"/>
      <c r="BJ1306" s="188"/>
      <c r="BK1306" s="188"/>
      <c r="BL1306" s="188"/>
      <c r="BM1306" s="188"/>
      <c r="BN1306" s="188"/>
      <c r="BO1306" s="188"/>
      <c r="BP1306" s="188"/>
      <c r="BQ1306" s="188"/>
      <c r="BR1306" s="188"/>
      <c r="BS1306" s="188"/>
      <c r="BT1306" s="188"/>
      <c r="BU1306" s="188"/>
      <c r="BV1306" s="188"/>
    </row>
    <row r="1307" spans="1:74" s="189" customFormat="1" ht="25.5" x14ac:dyDescent="0.2">
      <c r="A1307" s="199" t="s">
        <v>855</v>
      </c>
      <c r="B1307" s="208" t="s">
        <v>856</v>
      </c>
      <c r="C1307" s="118">
        <f t="shared" ref="C1307:N1307" si="480">+C1305*20%</f>
        <v>0</v>
      </c>
      <c r="D1307" s="118">
        <f t="shared" si="480"/>
        <v>0</v>
      </c>
      <c r="E1307" s="118">
        <f t="shared" si="480"/>
        <v>0</v>
      </c>
      <c r="F1307" s="118">
        <f t="shared" si="480"/>
        <v>0</v>
      </c>
      <c r="G1307" s="118">
        <f t="shared" si="480"/>
        <v>0</v>
      </c>
      <c r="H1307" s="118">
        <f t="shared" si="480"/>
        <v>0</v>
      </c>
      <c r="I1307" s="118">
        <f t="shared" si="480"/>
        <v>0</v>
      </c>
      <c r="J1307" s="118">
        <f t="shared" si="480"/>
        <v>0</v>
      </c>
      <c r="K1307" s="118">
        <f t="shared" si="480"/>
        <v>0</v>
      </c>
      <c r="L1307" s="118">
        <f t="shared" si="480"/>
        <v>0</v>
      </c>
      <c r="M1307" s="118">
        <f t="shared" si="480"/>
        <v>0</v>
      </c>
      <c r="N1307" s="118">
        <f t="shared" si="480"/>
        <v>0</v>
      </c>
      <c r="O1307" s="131">
        <f t="shared" si="467"/>
        <v>0</v>
      </c>
      <c r="P1307" s="188"/>
      <c r="Q1307" s="188"/>
      <c r="R1307" s="188"/>
      <c r="S1307" s="188"/>
      <c r="T1307" s="188"/>
      <c r="U1307" s="188"/>
      <c r="V1307" s="188"/>
      <c r="W1307" s="188"/>
      <c r="X1307" s="188"/>
      <c r="Y1307" s="188"/>
      <c r="Z1307" s="188"/>
      <c r="AA1307" s="188"/>
      <c r="AB1307" s="188"/>
      <c r="AC1307" s="188"/>
      <c r="AD1307" s="188"/>
      <c r="AE1307" s="188"/>
      <c r="AF1307" s="188"/>
      <c r="AG1307" s="188"/>
      <c r="AH1307" s="188"/>
      <c r="AI1307" s="188"/>
      <c r="AJ1307" s="188"/>
      <c r="AK1307" s="188"/>
      <c r="AL1307" s="188"/>
      <c r="AM1307" s="188"/>
      <c r="AN1307" s="188"/>
      <c r="AO1307" s="188"/>
      <c r="AP1307" s="188"/>
      <c r="AQ1307" s="188"/>
      <c r="AR1307" s="188"/>
      <c r="AS1307" s="188"/>
      <c r="AT1307" s="188"/>
      <c r="AU1307" s="188"/>
      <c r="AV1307" s="188"/>
      <c r="AW1307" s="188"/>
      <c r="AX1307" s="188"/>
      <c r="AY1307" s="188"/>
      <c r="AZ1307" s="188"/>
      <c r="BA1307" s="188"/>
      <c r="BB1307" s="188"/>
      <c r="BC1307" s="188"/>
      <c r="BD1307" s="188"/>
      <c r="BE1307" s="188"/>
      <c r="BF1307" s="188"/>
      <c r="BG1307" s="188"/>
      <c r="BH1307" s="188"/>
      <c r="BI1307" s="188"/>
      <c r="BJ1307" s="188"/>
      <c r="BK1307" s="188"/>
      <c r="BL1307" s="188"/>
      <c r="BM1307" s="188"/>
      <c r="BN1307" s="188"/>
      <c r="BO1307" s="188"/>
      <c r="BP1307" s="188"/>
      <c r="BQ1307" s="188"/>
      <c r="BR1307" s="188"/>
      <c r="BS1307" s="188"/>
      <c r="BT1307" s="188"/>
      <c r="BU1307" s="188"/>
      <c r="BV1307" s="188"/>
    </row>
    <row r="1308" spans="1:74" s="126" customFormat="1" ht="25.5" x14ac:dyDescent="0.2">
      <c r="A1308" s="124" t="s">
        <v>1242</v>
      </c>
      <c r="B1308" s="130" t="s">
        <v>1243</v>
      </c>
      <c r="C1308" s="117">
        <f>+C1309</f>
        <v>0</v>
      </c>
      <c r="D1308" s="117">
        <f t="shared" ref="D1308:N1308" si="481">+D1309</f>
        <v>0</v>
      </c>
      <c r="E1308" s="117">
        <f t="shared" si="481"/>
        <v>0</v>
      </c>
      <c r="F1308" s="117">
        <f t="shared" si="481"/>
        <v>0</v>
      </c>
      <c r="G1308" s="117">
        <f t="shared" si="481"/>
        <v>0</v>
      </c>
      <c r="H1308" s="117">
        <f t="shared" si="481"/>
        <v>0</v>
      </c>
      <c r="I1308" s="117">
        <f t="shared" si="481"/>
        <v>0</v>
      </c>
      <c r="J1308" s="117">
        <f t="shared" si="481"/>
        <v>0</v>
      </c>
      <c r="K1308" s="117">
        <f t="shared" si="481"/>
        <v>0</v>
      </c>
      <c r="L1308" s="117">
        <f t="shared" si="481"/>
        <v>0</v>
      </c>
      <c r="M1308" s="117">
        <f t="shared" si="481"/>
        <v>0</v>
      </c>
      <c r="N1308" s="117">
        <f t="shared" si="481"/>
        <v>0</v>
      </c>
      <c r="O1308" s="131">
        <f t="shared" si="467"/>
        <v>0</v>
      </c>
      <c r="P1308" s="125"/>
      <c r="Q1308" s="125"/>
      <c r="R1308" s="125"/>
      <c r="S1308" s="125"/>
      <c r="T1308" s="125"/>
      <c r="U1308" s="125"/>
      <c r="V1308" s="125"/>
      <c r="W1308" s="125"/>
      <c r="X1308" s="125"/>
      <c r="Y1308" s="125"/>
      <c r="Z1308" s="125"/>
      <c r="AA1308" s="125"/>
      <c r="AB1308" s="125"/>
      <c r="AC1308" s="125"/>
      <c r="AD1308" s="125"/>
      <c r="AE1308" s="125"/>
      <c r="AF1308" s="125"/>
      <c r="AG1308" s="125"/>
      <c r="AH1308" s="125"/>
      <c r="AI1308" s="125"/>
      <c r="AJ1308" s="125"/>
      <c r="AK1308" s="125"/>
      <c r="AL1308" s="125"/>
      <c r="AM1308" s="125"/>
      <c r="AN1308" s="125"/>
      <c r="AO1308" s="125"/>
      <c r="AP1308" s="125"/>
      <c r="AQ1308" s="125"/>
      <c r="AR1308" s="125"/>
      <c r="AS1308" s="125"/>
      <c r="AT1308" s="125"/>
      <c r="AU1308" s="125"/>
      <c r="AV1308" s="125"/>
      <c r="AW1308" s="125"/>
      <c r="AX1308" s="125"/>
      <c r="AY1308" s="125"/>
      <c r="AZ1308" s="125"/>
      <c r="BA1308" s="125"/>
      <c r="BB1308" s="125"/>
      <c r="BC1308" s="125"/>
      <c r="BD1308" s="125"/>
      <c r="BE1308" s="125"/>
      <c r="BF1308" s="125"/>
      <c r="BG1308" s="125"/>
      <c r="BH1308" s="125"/>
      <c r="BI1308" s="125"/>
      <c r="BJ1308" s="125"/>
      <c r="BK1308" s="125"/>
      <c r="BL1308" s="125"/>
      <c r="BM1308" s="125"/>
      <c r="BN1308" s="125"/>
      <c r="BO1308" s="125"/>
      <c r="BP1308" s="125"/>
      <c r="BQ1308" s="125"/>
      <c r="BR1308" s="125"/>
      <c r="BS1308" s="125"/>
      <c r="BT1308" s="125"/>
      <c r="BU1308" s="125"/>
      <c r="BV1308" s="125"/>
    </row>
    <row r="1309" spans="1:74" s="189" customFormat="1" ht="25.5" x14ac:dyDescent="0.2">
      <c r="A1309" s="199" t="s">
        <v>1244</v>
      </c>
      <c r="B1309" s="200" t="s">
        <v>1245</v>
      </c>
      <c r="C1309" s="118"/>
      <c r="D1309" s="118"/>
      <c r="E1309" s="118"/>
      <c r="F1309" s="118"/>
      <c r="G1309" s="118"/>
      <c r="H1309" s="118"/>
      <c r="I1309" s="118"/>
      <c r="J1309" s="118"/>
      <c r="K1309" s="118"/>
      <c r="L1309" s="118"/>
      <c r="M1309" s="118"/>
      <c r="N1309" s="118"/>
      <c r="O1309" s="131">
        <f t="shared" si="467"/>
        <v>0</v>
      </c>
      <c r="P1309" s="188"/>
      <c r="Q1309" s="188"/>
      <c r="R1309" s="188"/>
      <c r="S1309" s="188"/>
      <c r="T1309" s="188"/>
      <c r="U1309" s="188"/>
      <c r="V1309" s="188"/>
      <c r="W1309" s="188"/>
      <c r="X1309" s="188"/>
      <c r="Y1309" s="188"/>
      <c r="Z1309" s="188"/>
      <c r="AA1309" s="188"/>
      <c r="AB1309" s="188"/>
      <c r="AC1309" s="188"/>
      <c r="AD1309" s="188"/>
      <c r="AE1309" s="188"/>
      <c r="AF1309" s="188"/>
      <c r="AG1309" s="188"/>
      <c r="AH1309" s="188"/>
      <c r="AI1309" s="188"/>
      <c r="AJ1309" s="188"/>
      <c r="AK1309" s="188"/>
      <c r="AL1309" s="188"/>
      <c r="AM1309" s="188"/>
      <c r="AN1309" s="188"/>
      <c r="AO1309" s="188"/>
      <c r="AP1309" s="188"/>
      <c r="AQ1309" s="188"/>
      <c r="AR1309" s="188"/>
      <c r="AS1309" s="188"/>
      <c r="AT1309" s="188"/>
      <c r="AU1309" s="188"/>
      <c r="AV1309" s="188"/>
      <c r="AW1309" s="188"/>
      <c r="AX1309" s="188"/>
      <c r="AY1309" s="188"/>
      <c r="AZ1309" s="188"/>
      <c r="BA1309" s="188"/>
      <c r="BB1309" s="188"/>
      <c r="BC1309" s="188"/>
      <c r="BD1309" s="188"/>
      <c r="BE1309" s="188"/>
      <c r="BF1309" s="188"/>
      <c r="BG1309" s="188"/>
      <c r="BH1309" s="188"/>
      <c r="BI1309" s="188"/>
      <c r="BJ1309" s="188"/>
      <c r="BK1309" s="188"/>
      <c r="BL1309" s="188"/>
      <c r="BM1309" s="188"/>
      <c r="BN1309" s="188"/>
      <c r="BO1309" s="188"/>
      <c r="BP1309" s="188"/>
      <c r="BQ1309" s="188"/>
      <c r="BR1309" s="188"/>
      <c r="BS1309" s="188"/>
      <c r="BT1309" s="188"/>
      <c r="BU1309" s="188"/>
      <c r="BV1309" s="188"/>
    </row>
    <row r="1310" spans="1:74" s="126" customFormat="1" ht="25.5" x14ac:dyDescent="0.2">
      <c r="A1310" s="124" t="s">
        <v>1246</v>
      </c>
      <c r="B1310" s="130" t="s">
        <v>1247</v>
      </c>
      <c r="C1310" s="117">
        <f t="shared" ref="C1310:N1310" si="482">+C1311</f>
        <v>0</v>
      </c>
      <c r="D1310" s="117">
        <f t="shared" si="482"/>
        <v>0</v>
      </c>
      <c r="E1310" s="117">
        <f t="shared" si="482"/>
        <v>0</v>
      </c>
      <c r="F1310" s="117">
        <f t="shared" si="482"/>
        <v>0</v>
      </c>
      <c r="G1310" s="117">
        <f t="shared" si="482"/>
        <v>0</v>
      </c>
      <c r="H1310" s="117">
        <f t="shared" si="482"/>
        <v>0</v>
      </c>
      <c r="I1310" s="117">
        <f t="shared" si="482"/>
        <v>0</v>
      </c>
      <c r="J1310" s="117">
        <f t="shared" si="482"/>
        <v>0</v>
      </c>
      <c r="K1310" s="117">
        <f t="shared" si="482"/>
        <v>0</v>
      </c>
      <c r="L1310" s="117">
        <f t="shared" si="482"/>
        <v>0</v>
      </c>
      <c r="M1310" s="117">
        <f t="shared" si="482"/>
        <v>0</v>
      </c>
      <c r="N1310" s="117">
        <f t="shared" si="482"/>
        <v>0</v>
      </c>
      <c r="O1310" s="131">
        <f t="shared" si="467"/>
        <v>0</v>
      </c>
      <c r="P1310" s="125"/>
      <c r="Q1310" s="125"/>
      <c r="R1310" s="125"/>
      <c r="S1310" s="125"/>
      <c r="T1310" s="125"/>
      <c r="U1310" s="125"/>
      <c r="V1310" s="125"/>
      <c r="W1310" s="125"/>
      <c r="X1310" s="125"/>
      <c r="Y1310" s="125"/>
      <c r="Z1310" s="125"/>
      <c r="AA1310" s="125"/>
      <c r="AB1310" s="125"/>
      <c r="AC1310" s="125"/>
      <c r="AD1310" s="125"/>
      <c r="AE1310" s="125"/>
      <c r="AF1310" s="125"/>
      <c r="AG1310" s="125"/>
      <c r="AH1310" s="125"/>
      <c r="AI1310" s="125"/>
      <c r="AJ1310" s="125"/>
      <c r="AK1310" s="125"/>
      <c r="AL1310" s="125"/>
      <c r="AM1310" s="125"/>
      <c r="AN1310" s="125"/>
      <c r="AO1310" s="125"/>
      <c r="AP1310" s="125"/>
      <c r="AQ1310" s="125"/>
      <c r="AR1310" s="125"/>
      <c r="AS1310" s="125"/>
      <c r="AT1310" s="125"/>
      <c r="AU1310" s="125"/>
      <c r="AV1310" s="125"/>
      <c r="AW1310" s="125"/>
      <c r="AX1310" s="125"/>
      <c r="AY1310" s="125"/>
      <c r="AZ1310" s="125"/>
      <c r="BA1310" s="125"/>
      <c r="BB1310" s="125"/>
      <c r="BC1310" s="125"/>
      <c r="BD1310" s="125"/>
      <c r="BE1310" s="125"/>
      <c r="BF1310" s="125"/>
      <c r="BG1310" s="125"/>
      <c r="BH1310" s="125"/>
      <c r="BI1310" s="125"/>
      <c r="BJ1310" s="125"/>
      <c r="BK1310" s="125"/>
      <c r="BL1310" s="125"/>
      <c r="BM1310" s="125"/>
      <c r="BN1310" s="125"/>
      <c r="BO1310" s="125"/>
      <c r="BP1310" s="125"/>
      <c r="BQ1310" s="125"/>
      <c r="BR1310" s="125"/>
      <c r="BS1310" s="125"/>
      <c r="BT1310" s="125"/>
      <c r="BU1310" s="125"/>
      <c r="BV1310" s="125"/>
    </row>
    <row r="1311" spans="1:74" s="189" customFormat="1" ht="25.5" x14ac:dyDescent="0.2">
      <c r="A1311" s="199" t="s">
        <v>1248</v>
      </c>
      <c r="B1311" s="208" t="s">
        <v>1249</v>
      </c>
      <c r="C1311" s="118"/>
      <c r="D1311" s="118"/>
      <c r="E1311" s="118"/>
      <c r="F1311" s="118"/>
      <c r="G1311" s="118"/>
      <c r="H1311" s="118"/>
      <c r="I1311" s="118"/>
      <c r="J1311" s="118"/>
      <c r="K1311" s="118"/>
      <c r="L1311" s="118"/>
      <c r="M1311" s="118"/>
      <c r="N1311" s="118"/>
      <c r="O1311" s="131">
        <f t="shared" si="467"/>
        <v>0</v>
      </c>
      <c r="P1311" s="188"/>
      <c r="Q1311" s="188"/>
      <c r="R1311" s="188"/>
      <c r="S1311" s="188"/>
      <c r="T1311" s="188"/>
      <c r="U1311" s="188"/>
      <c r="V1311" s="188"/>
      <c r="W1311" s="188"/>
      <c r="X1311" s="188"/>
      <c r="Y1311" s="188"/>
      <c r="Z1311" s="188"/>
      <c r="AA1311" s="188"/>
      <c r="AB1311" s="188"/>
      <c r="AC1311" s="188"/>
      <c r="AD1311" s="188"/>
      <c r="AE1311" s="188"/>
      <c r="AF1311" s="188"/>
      <c r="AG1311" s="188"/>
      <c r="AH1311" s="188"/>
      <c r="AI1311" s="188"/>
      <c r="AJ1311" s="188"/>
      <c r="AK1311" s="188"/>
      <c r="AL1311" s="188"/>
      <c r="AM1311" s="188"/>
      <c r="AN1311" s="188"/>
      <c r="AO1311" s="188"/>
      <c r="AP1311" s="188"/>
      <c r="AQ1311" s="188"/>
      <c r="AR1311" s="188"/>
      <c r="AS1311" s="188"/>
      <c r="AT1311" s="188"/>
      <c r="AU1311" s="188"/>
      <c r="AV1311" s="188"/>
      <c r="AW1311" s="188"/>
      <c r="AX1311" s="188"/>
      <c r="AY1311" s="188"/>
      <c r="AZ1311" s="188"/>
      <c r="BA1311" s="188"/>
      <c r="BB1311" s="188"/>
      <c r="BC1311" s="188"/>
      <c r="BD1311" s="188"/>
      <c r="BE1311" s="188"/>
      <c r="BF1311" s="188"/>
      <c r="BG1311" s="188"/>
      <c r="BH1311" s="188"/>
      <c r="BI1311" s="188"/>
      <c r="BJ1311" s="188"/>
      <c r="BK1311" s="188"/>
      <c r="BL1311" s="188"/>
      <c r="BM1311" s="188"/>
      <c r="BN1311" s="188"/>
      <c r="BO1311" s="188"/>
      <c r="BP1311" s="188"/>
      <c r="BQ1311" s="188"/>
      <c r="BR1311" s="188"/>
      <c r="BS1311" s="188"/>
      <c r="BT1311" s="188"/>
      <c r="BU1311" s="188"/>
      <c r="BV1311" s="188"/>
    </row>
    <row r="1312" spans="1:74" s="126" customFormat="1" ht="25.5" x14ac:dyDescent="0.2">
      <c r="A1312" s="124" t="s">
        <v>1250</v>
      </c>
      <c r="B1312" s="142" t="s">
        <v>1251</v>
      </c>
      <c r="C1312" s="117">
        <f t="shared" ref="C1312:N1312" si="483">+C1313</f>
        <v>0</v>
      </c>
      <c r="D1312" s="117">
        <f t="shared" si="483"/>
        <v>0</v>
      </c>
      <c r="E1312" s="117">
        <f t="shared" si="483"/>
        <v>0</v>
      </c>
      <c r="F1312" s="117">
        <f t="shared" si="483"/>
        <v>0</v>
      </c>
      <c r="G1312" s="117">
        <f t="shared" si="483"/>
        <v>0</v>
      </c>
      <c r="H1312" s="117">
        <f t="shared" si="483"/>
        <v>0</v>
      </c>
      <c r="I1312" s="117">
        <f t="shared" si="483"/>
        <v>0</v>
      </c>
      <c r="J1312" s="117">
        <f t="shared" si="483"/>
        <v>0</v>
      </c>
      <c r="K1312" s="117">
        <f t="shared" si="483"/>
        <v>0</v>
      </c>
      <c r="L1312" s="117">
        <f t="shared" si="483"/>
        <v>0</v>
      </c>
      <c r="M1312" s="117">
        <f t="shared" si="483"/>
        <v>0</v>
      </c>
      <c r="N1312" s="117">
        <f t="shared" si="483"/>
        <v>0</v>
      </c>
      <c r="O1312" s="131">
        <f t="shared" si="467"/>
        <v>0</v>
      </c>
      <c r="P1312" s="125"/>
      <c r="Q1312" s="125"/>
      <c r="R1312" s="125"/>
      <c r="S1312" s="125"/>
      <c r="T1312" s="125"/>
      <c r="U1312" s="125"/>
      <c r="V1312" s="125"/>
      <c r="W1312" s="125"/>
      <c r="X1312" s="125"/>
      <c r="Y1312" s="125"/>
      <c r="Z1312" s="125"/>
      <c r="AA1312" s="125"/>
      <c r="AB1312" s="125"/>
      <c r="AC1312" s="125"/>
      <c r="AD1312" s="125"/>
      <c r="AE1312" s="125"/>
      <c r="AF1312" s="125"/>
      <c r="AG1312" s="125"/>
      <c r="AH1312" s="125"/>
      <c r="AI1312" s="125"/>
      <c r="AJ1312" s="125"/>
      <c r="AK1312" s="125"/>
      <c r="AL1312" s="125"/>
      <c r="AM1312" s="125"/>
      <c r="AN1312" s="125"/>
      <c r="AO1312" s="125"/>
      <c r="AP1312" s="125"/>
      <c r="AQ1312" s="125"/>
      <c r="AR1312" s="125"/>
      <c r="AS1312" s="125"/>
      <c r="AT1312" s="125"/>
      <c r="AU1312" s="125"/>
      <c r="AV1312" s="125"/>
      <c r="AW1312" s="125"/>
      <c r="AX1312" s="125"/>
      <c r="AY1312" s="125"/>
      <c r="AZ1312" s="125"/>
      <c r="BA1312" s="125"/>
      <c r="BB1312" s="125"/>
      <c r="BC1312" s="125"/>
      <c r="BD1312" s="125"/>
      <c r="BE1312" s="125"/>
      <c r="BF1312" s="125"/>
      <c r="BG1312" s="125"/>
      <c r="BH1312" s="125"/>
      <c r="BI1312" s="125"/>
      <c r="BJ1312" s="125"/>
      <c r="BK1312" s="125"/>
      <c r="BL1312" s="125"/>
      <c r="BM1312" s="125"/>
      <c r="BN1312" s="125"/>
      <c r="BO1312" s="125"/>
      <c r="BP1312" s="125"/>
      <c r="BQ1312" s="125"/>
      <c r="BR1312" s="125"/>
      <c r="BS1312" s="125"/>
      <c r="BT1312" s="125"/>
      <c r="BU1312" s="125"/>
      <c r="BV1312" s="125"/>
    </row>
    <row r="1313" spans="1:74" s="189" customFormat="1" ht="25.5" x14ac:dyDescent="0.2">
      <c r="A1313" s="199" t="s">
        <v>1252</v>
      </c>
      <c r="B1313" s="200" t="s">
        <v>1253</v>
      </c>
      <c r="C1313" s="118"/>
      <c r="D1313" s="118"/>
      <c r="E1313" s="118"/>
      <c r="F1313" s="118"/>
      <c r="G1313" s="118"/>
      <c r="H1313" s="118"/>
      <c r="I1313" s="118"/>
      <c r="J1313" s="118"/>
      <c r="K1313" s="118"/>
      <c r="L1313" s="118"/>
      <c r="M1313" s="118"/>
      <c r="N1313" s="118"/>
      <c r="O1313" s="131">
        <f t="shared" si="467"/>
        <v>0</v>
      </c>
      <c r="P1313" s="188"/>
      <c r="Q1313" s="188"/>
      <c r="R1313" s="188"/>
      <c r="S1313" s="188"/>
      <c r="T1313" s="188"/>
      <c r="U1313" s="188"/>
      <c r="V1313" s="188"/>
      <c r="W1313" s="188"/>
      <c r="X1313" s="188"/>
      <c r="Y1313" s="188"/>
      <c r="Z1313" s="188"/>
      <c r="AA1313" s="188"/>
      <c r="AB1313" s="188"/>
      <c r="AC1313" s="188"/>
      <c r="AD1313" s="188"/>
      <c r="AE1313" s="188"/>
      <c r="AF1313" s="188"/>
      <c r="AG1313" s="188"/>
      <c r="AH1313" s="188"/>
      <c r="AI1313" s="188"/>
      <c r="AJ1313" s="188"/>
      <c r="AK1313" s="188"/>
      <c r="AL1313" s="188"/>
      <c r="AM1313" s="188"/>
      <c r="AN1313" s="188"/>
      <c r="AO1313" s="188"/>
      <c r="AP1313" s="188"/>
      <c r="AQ1313" s="188"/>
      <c r="AR1313" s="188"/>
      <c r="AS1313" s="188"/>
      <c r="AT1313" s="188"/>
      <c r="AU1313" s="188"/>
      <c r="AV1313" s="188"/>
      <c r="AW1313" s="188"/>
      <c r="AX1313" s="188"/>
      <c r="AY1313" s="188"/>
      <c r="AZ1313" s="188"/>
      <c r="BA1313" s="188"/>
      <c r="BB1313" s="188"/>
      <c r="BC1313" s="188"/>
      <c r="BD1313" s="188"/>
      <c r="BE1313" s="188"/>
      <c r="BF1313" s="188"/>
      <c r="BG1313" s="188"/>
      <c r="BH1313" s="188"/>
      <c r="BI1313" s="188"/>
      <c r="BJ1313" s="188"/>
      <c r="BK1313" s="188"/>
      <c r="BL1313" s="188"/>
      <c r="BM1313" s="188"/>
      <c r="BN1313" s="188"/>
      <c r="BO1313" s="188"/>
      <c r="BP1313" s="188"/>
      <c r="BQ1313" s="188"/>
      <c r="BR1313" s="188"/>
      <c r="BS1313" s="188"/>
      <c r="BT1313" s="188"/>
      <c r="BU1313" s="188"/>
      <c r="BV1313" s="188"/>
    </row>
    <row r="1314" spans="1:74" s="126" customFormat="1" ht="25.5" x14ac:dyDescent="0.2">
      <c r="A1314" s="124" t="s">
        <v>1258</v>
      </c>
      <c r="B1314" s="130" t="s">
        <v>1259</v>
      </c>
      <c r="C1314" s="117">
        <f t="shared" ref="C1314:N1314" si="484">+C1315</f>
        <v>0</v>
      </c>
      <c r="D1314" s="117">
        <f t="shared" si="484"/>
        <v>0</v>
      </c>
      <c r="E1314" s="117">
        <f t="shared" si="484"/>
        <v>0</v>
      </c>
      <c r="F1314" s="117">
        <f t="shared" si="484"/>
        <v>0</v>
      </c>
      <c r="G1314" s="117">
        <f t="shared" si="484"/>
        <v>0</v>
      </c>
      <c r="H1314" s="117">
        <f t="shared" si="484"/>
        <v>0</v>
      </c>
      <c r="I1314" s="117">
        <f t="shared" si="484"/>
        <v>0</v>
      </c>
      <c r="J1314" s="117">
        <f t="shared" si="484"/>
        <v>0</v>
      </c>
      <c r="K1314" s="117">
        <f t="shared" si="484"/>
        <v>0</v>
      </c>
      <c r="L1314" s="117">
        <f t="shared" si="484"/>
        <v>0</v>
      </c>
      <c r="M1314" s="117">
        <f t="shared" si="484"/>
        <v>0</v>
      </c>
      <c r="N1314" s="117">
        <f t="shared" si="484"/>
        <v>0</v>
      </c>
      <c r="O1314" s="131">
        <f t="shared" si="467"/>
        <v>0</v>
      </c>
      <c r="P1314" s="125"/>
      <c r="Q1314" s="125"/>
      <c r="R1314" s="125"/>
      <c r="S1314" s="125"/>
      <c r="T1314" s="125"/>
      <c r="U1314" s="125"/>
      <c r="V1314" s="125"/>
      <c r="W1314" s="125"/>
      <c r="X1314" s="125"/>
      <c r="Y1314" s="125"/>
      <c r="Z1314" s="125"/>
      <c r="AA1314" s="125"/>
      <c r="AB1314" s="125"/>
      <c r="AC1314" s="125"/>
      <c r="AD1314" s="125"/>
      <c r="AE1314" s="125"/>
      <c r="AF1314" s="125"/>
      <c r="AG1314" s="125"/>
      <c r="AH1314" s="125"/>
      <c r="AI1314" s="125"/>
      <c r="AJ1314" s="125"/>
      <c r="AK1314" s="125"/>
      <c r="AL1314" s="125"/>
      <c r="AM1314" s="125"/>
      <c r="AN1314" s="125"/>
      <c r="AO1314" s="125"/>
      <c r="AP1314" s="125"/>
      <c r="AQ1314" s="125"/>
      <c r="AR1314" s="125"/>
      <c r="AS1314" s="125"/>
      <c r="AT1314" s="125"/>
      <c r="AU1314" s="125"/>
      <c r="AV1314" s="125"/>
      <c r="AW1314" s="125"/>
      <c r="AX1314" s="125"/>
      <c r="AY1314" s="125"/>
      <c r="AZ1314" s="125"/>
      <c r="BA1314" s="125"/>
      <c r="BB1314" s="125"/>
      <c r="BC1314" s="125"/>
      <c r="BD1314" s="125"/>
      <c r="BE1314" s="125"/>
      <c r="BF1314" s="125"/>
      <c r="BG1314" s="125"/>
      <c r="BH1314" s="125"/>
      <c r="BI1314" s="125"/>
      <c r="BJ1314" s="125"/>
      <c r="BK1314" s="125"/>
      <c r="BL1314" s="125"/>
      <c r="BM1314" s="125"/>
      <c r="BN1314" s="125"/>
      <c r="BO1314" s="125"/>
      <c r="BP1314" s="125"/>
      <c r="BQ1314" s="125"/>
      <c r="BR1314" s="125"/>
      <c r="BS1314" s="125"/>
      <c r="BT1314" s="125"/>
      <c r="BU1314" s="125"/>
      <c r="BV1314" s="125"/>
    </row>
    <row r="1315" spans="1:74" s="189" customFormat="1" ht="25.5" x14ac:dyDescent="0.2">
      <c r="A1315" s="199" t="s">
        <v>1260</v>
      </c>
      <c r="B1315" s="200" t="s">
        <v>1261</v>
      </c>
      <c r="C1315" s="118"/>
      <c r="D1315" s="118"/>
      <c r="E1315" s="118"/>
      <c r="F1315" s="118"/>
      <c r="G1315" s="118"/>
      <c r="H1315" s="118"/>
      <c r="I1315" s="118"/>
      <c r="J1315" s="118"/>
      <c r="K1315" s="118"/>
      <c r="L1315" s="118"/>
      <c r="M1315" s="118"/>
      <c r="N1315" s="118"/>
      <c r="O1315" s="131">
        <f t="shared" si="467"/>
        <v>0</v>
      </c>
      <c r="P1315" s="188"/>
      <c r="Q1315" s="188"/>
      <c r="R1315" s="188"/>
      <c r="S1315" s="188"/>
      <c r="T1315" s="188"/>
      <c r="U1315" s="188"/>
      <c r="V1315" s="188"/>
      <c r="W1315" s="188"/>
      <c r="X1315" s="188"/>
      <c r="Y1315" s="188"/>
      <c r="Z1315" s="188"/>
      <c r="AA1315" s="188"/>
      <c r="AB1315" s="188"/>
      <c r="AC1315" s="188"/>
      <c r="AD1315" s="188"/>
      <c r="AE1315" s="188"/>
      <c r="AF1315" s="188"/>
      <c r="AG1315" s="188"/>
      <c r="AH1315" s="188"/>
      <c r="AI1315" s="188"/>
      <c r="AJ1315" s="188"/>
      <c r="AK1315" s="188"/>
      <c r="AL1315" s="188"/>
      <c r="AM1315" s="188"/>
      <c r="AN1315" s="188"/>
      <c r="AO1315" s="188"/>
      <c r="AP1315" s="188"/>
      <c r="AQ1315" s="188"/>
      <c r="AR1315" s="188"/>
      <c r="AS1315" s="188"/>
      <c r="AT1315" s="188"/>
      <c r="AU1315" s="188"/>
      <c r="AV1315" s="188"/>
      <c r="AW1315" s="188"/>
      <c r="AX1315" s="188"/>
      <c r="AY1315" s="188"/>
      <c r="AZ1315" s="188"/>
      <c r="BA1315" s="188"/>
      <c r="BB1315" s="188"/>
      <c r="BC1315" s="188"/>
      <c r="BD1315" s="188"/>
      <c r="BE1315" s="188"/>
      <c r="BF1315" s="188"/>
      <c r="BG1315" s="188"/>
      <c r="BH1315" s="188"/>
      <c r="BI1315" s="188"/>
      <c r="BJ1315" s="188"/>
      <c r="BK1315" s="188"/>
      <c r="BL1315" s="188"/>
      <c r="BM1315" s="188"/>
      <c r="BN1315" s="188"/>
      <c r="BO1315" s="188"/>
      <c r="BP1315" s="188"/>
      <c r="BQ1315" s="188"/>
      <c r="BR1315" s="188"/>
      <c r="BS1315" s="188"/>
      <c r="BT1315" s="188"/>
      <c r="BU1315" s="188"/>
      <c r="BV1315" s="188"/>
    </row>
    <row r="1316" spans="1:74" s="126" customFormat="1" x14ac:dyDescent="0.2">
      <c r="A1316" s="124" t="s">
        <v>1343</v>
      </c>
      <c r="B1316" s="130" t="s">
        <v>1344</v>
      </c>
      <c r="C1316" s="117">
        <f t="shared" ref="C1316:N1316" si="485">+C1317</f>
        <v>0</v>
      </c>
      <c r="D1316" s="117">
        <f t="shared" si="485"/>
        <v>0</v>
      </c>
      <c r="E1316" s="117">
        <f t="shared" si="485"/>
        <v>0</v>
      </c>
      <c r="F1316" s="117">
        <f t="shared" si="485"/>
        <v>0</v>
      </c>
      <c r="G1316" s="117">
        <f t="shared" si="485"/>
        <v>0</v>
      </c>
      <c r="H1316" s="117">
        <f t="shared" si="485"/>
        <v>0</v>
      </c>
      <c r="I1316" s="117">
        <f t="shared" si="485"/>
        <v>0</v>
      </c>
      <c r="J1316" s="117">
        <f t="shared" si="485"/>
        <v>0</v>
      </c>
      <c r="K1316" s="117">
        <f t="shared" si="485"/>
        <v>0</v>
      </c>
      <c r="L1316" s="117">
        <f t="shared" si="485"/>
        <v>0</v>
      </c>
      <c r="M1316" s="117">
        <f t="shared" si="485"/>
        <v>0</v>
      </c>
      <c r="N1316" s="117">
        <f t="shared" si="485"/>
        <v>0</v>
      </c>
      <c r="O1316" s="131">
        <f t="shared" si="467"/>
        <v>0</v>
      </c>
      <c r="P1316" s="125"/>
      <c r="Q1316" s="125"/>
      <c r="R1316" s="125"/>
      <c r="S1316" s="125"/>
      <c r="T1316" s="125"/>
      <c r="U1316" s="125"/>
      <c r="V1316" s="125"/>
      <c r="W1316" s="125"/>
      <c r="X1316" s="125"/>
      <c r="Y1316" s="125"/>
      <c r="Z1316" s="125"/>
      <c r="AA1316" s="125"/>
      <c r="AB1316" s="125"/>
      <c r="AC1316" s="125"/>
      <c r="AD1316" s="125"/>
      <c r="AE1316" s="125"/>
      <c r="AF1316" s="125"/>
      <c r="AG1316" s="125"/>
      <c r="AH1316" s="125"/>
      <c r="AI1316" s="125"/>
      <c r="AJ1316" s="125"/>
      <c r="AK1316" s="125"/>
      <c r="AL1316" s="125"/>
      <c r="AM1316" s="125"/>
      <c r="AN1316" s="125"/>
      <c r="AO1316" s="125"/>
      <c r="AP1316" s="125"/>
      <c r="AQ1316" s="125"/>
      <c r="AR1316" s="125"/>
      <c r="AS1316" s="125"/>
      <c r="AT1316" s="125"/>
      <c r="AU1316" s="125"/>
      <c r="AV1316" s="125"/>
      <c r="AW1316" s="125"/>
      <c r="AX1316" s="125"/>
      <c r="AY1316" s="125"/>
      <c r="AZ1316" s="125"/>
      <c r="BA1316" s="125"/>
      <c r="BB1316" s="125"/>
      <c r="BC1316" s="125"/>
      <c r="BD1316" s="125"/>
      <c r="BE1316" s="125"/>
      <c r="BF1316" s="125"/>
      <c r="BG1316" s="125"/>
      <c r="BH1316" s="125"/>
      <c r="BI1316" s="125"/>
      <c r="BJ1316" s="125"/>
      <c r="BK1316" s="125"/>
      <c r="BL1316" s="125"/>
      <c r="BM1316" s="125"/>
      <c r="BN1316" s="125"/>
      <c r="BO1316" s="125"/>
      <c r="BP1316" s="125"/>
      <c r="BQ1316" s="125"/>
      <c r="BR1316" s="125"/>
      <c r="BS1316" s="125"/>
      <c r="BT1316" s="125"/>
      <c r="BU1316" s="125"/>
      <c r="BV1316" s="125"/>
    </row>
    <row r="1317" spans="1:74" s="189" customFormat="1" x14ac:dyDescent="0.2">
      <c r="A1317" s="199" t="s">
        <v>1345</v>
      </c>
      <c r="B1317" s="200" t="s">
        <v>1346</v>
      </c>
      <c r="C1317" s="118"/>
      <c r="D1317" s="118"/>
      <c r="E1317" s="118"/>
      <c r="F1317" s="118"/>
      <c r="G1317" s="118"/>
      <c r="H1317" s="118"/>
      <c r="I1317" s="118"/>
      <c r="J1317" s="118"/>
      <c r="K1317" s="118"/>
      <c r="L1317" s="118"/>
      <c r="M1317" s="118"/>
      <c r="N1317" s="118"/>
      <c r="O1317" s="131">
        <f t="shared" si="467"/>
        <v>0</v>
      </c>
      <c r="P1317" s="188"/>
      <c r="Q1317" s="188"/>
      <c r="R1317" s="188"/>
      <c r="S1317" s="188"/>
      <c r="T1317" s="188"/>
      <c r="U1317" s="188"/>
      <c r="V1317" s="188"/>
      <c r="W1317" s="188"/>
      <c r="X1317" s="188"/>
      <c r="Y1317" s="188"/>
      <c r="Z1317" s="188"/>
      <c r="AA1317" s="188"/>
      <c r="AB1317" s="188"/>
      <c r="AC1317" s="188"/>
      <c r="AD1317" s="188"/>
      <c r="AE1317" s="188"/>
      <c r="AF1317" s="188"/>
      <c r="AG1317" s="188"/>
      <c r="AH1317" s="188"/>
      <c r="AI1317" s="188"/>
      <c r="AJ1317" s="188"/>
      <c r="AK1317" s="188"/>
      <c r="AL1317" s="188"/>
      <c r="AM1317" s="188"/>
      <c r="AN1317" s="188"/>
      <c r="AO1317" s="188"/>
      <c r="AP1317" s="188"/>
      <c r="AQ1317" s="188"/>
      <c r="AR1317" s="188"/>
      <c r="AS1317" s="188"/>
      <c r="AT1317" s="188"/>
      <c r="AU1317" s="188"/>
      <c r="AV1317" s="188"/>
      <c r="AW1317" s="188"/>
      <c r="AX1317" s="188"/>
      <c r="AY1317" s="188"/>
      <c r="AZ1317" s="188"/>
      <c r="BA1317" s="188"/>
      <c r="BB1317" s="188"/>
      <c r="BC1317" s="188"/>
      <c r="BD1317" s="188"/>
      <c r="BE1317" s="188"/>
      <c r="BF1317" s="188"/>
      <c r="BG1317" s="188"/>
      <c r="BH1317" s="188"/>
      <c r="BI1317" s="188"/>
      <c r="BJ1317" s="188"/>
      <c r="BK1317" s="188"/>
      <c r="BL1317" s="188"/>
      <c r="BM1317" s="188"/>
      <c r="BN1317" s="188"/>
      <c r="BO1317" s="188"/>
      <c r="BP1317" s="188"/>
      <c r="BQ1317" s="188"/>
      <c r="BR1317" s="188"/>
      <c r="BS1317" s="188"/>
      <c r="BT1317" s="188"/>
      <c r="BU1317" s="188"/>
      <c r="BV1317" s="188"/>
    </row>
    <row r="1318" spans="1:74" s="189" customFormat="1" x14ac:dyDescent="0.2">
      <c r="A1318" s="124" t="s">
        <v>2557</v>
      </c>
      <c r="B1318" s="130" t="s">
        <v>2558</v>
      </c>
      <c r="C1318" s="117">
        <f>+C1319</f>
        <v>0</v>
      </c>
      <c r="D1318" s="117">
        <f t="shared" ref="D1318:N1318" si="486">+D1319</f>
        <v>0</v>
      </c>
      <c r="E1318" s="117">
        <f t="shared" si="486"/>
        <v>0</v>
      </c>
      <c r="F1318" s="117">
        <f t="shared" si="486"/>
        <v>0</v>
      </c>
      <c r="G1318" s="117">
        <f t="shared" si="486"/>
        <v>0</v>
      </c>
      <c r="H1318" s="117">
        <f t="shared" si="486"/>
        <v>0</v>
      </c>
      <c r="I1318" s="117">
        <f t="shared" si="486"/>
        <v>0</v>
      </c>
      <c r="J1318" s="117">
        <f t="shared" si="486"/>
        <v>0</v>
      </c>
      <c r="K1318" s="117">
        <f t="shared" si="486"/>
        <v>0</v>
      </c>
      <c r="L1318" s="117">
        <f t="shared" si="486"/>
        <v>0</v>
      </c>
      <c r="M1318" s="117">
        <f t="shared" si="486"/>
        <v>0</v>
      </c>
      <c r="N1318" s="117">
        <f t="shared" si="486"/>
        <v>0</v>
      </c>
      <c r="O1318" s="131">
        <f t="shared" si="467"/>
        <v>0</v>
      </c>
      <c r="P1318" s="188"/>
      <c r="Q1318" s="188"/>
      <c r="R1318" s="188"/>
      <c r="S1318" s="188"/>
      <c r="T1318" s="188"/>
      <c r="U1318" s="188"/>
      <c r="V1318" s="188"/>
      <c r="W1318" s="188"/>
      <c r="X1318" s="188"/>
      <c r="Y1318" s="188"/>
      <c r="Z1318" s="188"/>
      <c r="AA1318" s="188"/>
      <c r="AB1318" s="188"/>
      <c r="AC1318" s="188"/>
      <c r="AD1318" s="188"/>
      <c r="AE1318" s="188"/>
      <c r="AF1318" s="188"/>
      <c r="AG1318" s="188"/>
      <c r="AH1318" s="188"/>
      <c r="AI1318" s="188"/>
      <c r="AJ1318" s="188"/>
      <c r="AK1318" s="188"/>
      <c r="AL1318" s="188"/>
      <c r="AM1318" s="188"/>
      <c r="AN1318" s="188"/>
      <c r="AO1318" s="188"/>
      <c r="AP1318" s="188"/>
      <c r="AQ1318" s="188"/>
      <c r="AR1318" s="188"/>
      <c r="AS1318" s="188"/>
      <c r="AT1318" s="188"/>
      <c r="AU1318" s="188"/>
      <c r="AV1318" s="188"/>
      <c r="AW1318" s="188"/>
      <c r="AX1318" s="188"/>
      <c r="AY1318" s="188"/>
      <c r="AZ1318" s="188"/>
      <c r="BA1318" s="188"/>
      <c r="BB1318" s="188"/>
      <c r="BC1318" s="188"/>
      <c r="BD1318" s="188"/>
      <c r="BE1318" s="188"/>
      <c r="BF1318" s="188"/>
      <c r="BG1318" s="188"/>
      <c r="BH1318" s="188"/>
      <c r="BI1318" s="188"/>
      <c r="BJ1318" s="188"/>
      <c r="BK1318" s="188"/>
      <c r="BL1318" s="188"/>
      <c r="BM1318" s="188"/>
      <c r="BN1318" s="188"/>
      <c r="BO1318" s="188"/>
      <c r="BP1318" s="188"/>
      <c r="BQ1318" s="188"/>
      <c r="BR1318" s="188"/>
      <c r="BS1318" s="188"/>
      <c r="BT1318" s="188"/>
      <c r="BU1318" s="188"/>
      <c r="BV1318" s="188"/>
    </row>
    <row r="1319" spans="1:74" s="189" customFormat="1" x14ac:dyDescent="0.2">
      <c r="A1319" s="199" t="s">
        <v>2559</v>
      </c>
      <c r="B1319" s="200" t="s">
        <v>2558</v>
      </c>
      <c r="C1319" s="117"/>
      <c r="D1319" s="117"/>
      <c r="E1319" s="117"/>
      <c r="F1319" s="117"/>
      <c r="G1319" s="117"/>
      <c r="H1319" s="117"/>
      <c r="I1319" s="117"/>
      <c r="J1319" s="117"/>
      <c r="K1319" s="117"/>
      <c r="L1319" s="117"/>
      <c r="M1319" s="117"/>
      <c r="N1319" s="117"/>
      <c r="O1319" s="131">
        <f t="shared" si="467"/>
        <v>0</v>
      </c>
      <c r="P1319" s="188"/>
      <c r="Q1319" s="188"/>
      <c r="R1319" s="188"/>
      <c r="S1319" s="188"/>
      <c r="T1319" s="188"/>
      <c r="U1319" s="188"/>
      <c r="V1319" s="188"/>
      <c r="W1319" s="188"/>
      <c r="X1319" s="188"/>
      <c r="Y1319" s="188"/>
      <c r="Z1319" s="188"/>
      <c r="AA1319" s="188"/>
      <c r="AB1319" s="188"/>
      <c r="AC1319" s="188"/>
      <c r="AD1319" s="188"/>
      <c r="AE1319" s="188"/>
      <c r="AF1319" s="188"/>
      <c r="AG1319" s="188"/>
      <c r="AH1319" s="188"/>
      <c r="AI1319" s="188"/>
      <c r="AJ1319" s="188"/>
      <c r="AK1319" s="188"/>
      <c r="AL1319" s="188"/>
      <c r="AM1319" s="188"/>
      <c r="AN1319" s="188"/>
      <c r="AO1319" s="188"/>
      <c r="AP1319" s="188"/>
      <c r="AQ1319" s="188"/>
      <c r="AR1319" s="188"/>
      <c r="AS1319" s="188"/>
      <c r="AT1319" s="188"/>
      <c r="AU1319" s="188"/>
      <c r="AV1319" s="188"/>
      <c r="AW1319" s="188"/>
      <c r="AX1319" s="188"/>
      <c r="AY1319" s="188"/>
      <c r="AZ1319" s="188"/>
      <c r="BA1319" s="188"/>
      <c r="BB1319" s="188"/>
      <c r="BC1319" s="188"/>
      <c r="BD1319" s="188"/>
      <c r="BE1319" s="188"/>
      <c r="BF1319" s="188"/>
      <c r="BG1319" s="188"/>
      <c r="BH1319" s="188"/>
      <c r="BI1319" s="188"/>
      <c r="BJ1319" s="188"/>
      <c r="BK1319" s="188"/>
      <c r="BL1319" s="188"/>
      <c r="BM1319" s="188"/>
      <c r="BN1319" s="188"/>
      <c r="BO1319" s="188"/>
      <c r="BP1319" s="188"/>
      <c r="BQ1319" s="188"/>
      <c r="BR1319" s="188"/>
      <c r="BS1319" s="188"/>
      <c r="BT1319" s="188"/>
      <c r="BU1319" s="188"/>
      <c r="BV1319" s="188"/>
    </row>
    <row r="1320" spans="1:74" s="189" customFormat="1" ht="25.5" x14ac:dyDescent="0.2">
      <c r="A1320" s="124" t="s">
        <v>2560</v>
      </c>
      <c r="B1320" s="130" t="s">
        <v>2561</v>
      </c>
      <c r="C1320" s="117">
        <f>+C1321</f>
        <v>0</v>
      </c>
      <c r="D1320" s="117">
        <f t="shared" ref="D1320:N1320" si="487">+D1321</f>
        <v>0</v>
      </c>
      <c r="E1320" s="117">
        <f t="shared" si="487"/>
        <v>0</v>
      </c>
      <c r="F1320" s="117">
        <f t="shared" si="487"/>
        <v>0</v>
      </c>
      <c r="G1320" s="117">
        <f t="shared" si="487"/>
        <v>0</v>
      </c>
      <c r="H1320" s="117">
        <f t="shared" si="487"/>
        <v>0</v>
      </c>
      <c r="I1320" s="117">
        <f t="shared" si="487"/>
        <v>0</v>
      </c>
      <c r="J1320" s="117">
        <f t="shared" si="487"/>
        <v>0</v>
      </c>
      <c r="K1320" s="117">
        <f t="shared" si="487"/>
        <v>0</v>
      </c>
      <c r="L1320" s="117">
        <f t="shared" si="487"/>
        <v>0</v>
      </c>
      <c r="M1320" s="117">
        <f t="shared" si="487"/>
        <v>0</v>
      </c>
      <c r="N1320" s="117">
        <f t="shared" si="487"/>
        <v>0</v>
      </c>
      <c r="O1320" s="131">
        <f t="shared" si="467"/>
        <v>0</v>
      </c>
      <c r="P1320" s="188"/>
      <c r="Q1320" s="188"/>
      <c r="R1320" s="188"/>
      <c r="S1320" s="188"/>
      <c r="T1320" s="188"/>
      <c r="U1320" s="188"/>
      <c r="V1320" s="188"/>
      <c r="W1320" s="188"/>
      <c r="X1320" s="188"/>
      <c r="Y1320" s="188"/>
      <c r="Z1320" s="188"/>
      <c r="AA1320" s="188"/>
      <c r="AB1320" s="188"/>
      <c r="AC1320" s="188"/>
      <c r="AD1320" s="188"/>
      <c r="AE1320" s="188"/>
      <c r="AF1320" s="188"/>
      <c r="AG1320" s="188"/>
      <c r="AH1320" s="188"/>
      <c r="AI1320" s="188"/>
      <c r="AJ1320" s="188"/>
      <c r="AK1320" s="188"/>
      <c r="AL1320" s="188"/>
      <c r="AM1320" s="188"/>
      <c r="AN1320" s="188"/>
      <c r="AO1320" s="188"/>
      <c r="AP1320" s="188"/>
      <c r="AQ1320" s="188"/>
      <c r="AR1320" s="188"/>
      <c r="AS1320" s="188"/>
      <c r="AT1320" s="188"/>
      <c r="AU1320" s="188"/>
      <c r="AV1320" s="188"/>
      <c r="AW1320" s="188"/>
      <c r="AX1320" s="188"/>
      <c r="AY1320" s="188"/>
      <c r="AZ1320" s="188"/>
      <c r="BA1320" s="188"/>
      <c r="BB1320" s="188"/>
      <c r="BC1320" s="188"/>
      <c r="BD1320" s="188"/>
      <c r="BE1320" s="188"/>
      <c r="BF1320" s="188"/>
      <c r="BG1320" s="188"/>
      <c r="BH1320" s="188"/>
      <c r="BI1320" s="188"/>
      <c r="BJ1320" s="188"/>
      <c r="BK1320" s="188"/>
      <c r="BL1320" s="188"/>
      <c r="BM1320" s="188"/>
      <c r="BN1320" s="188"/>
      <c r="BO1320" s="188"/>
      <c r="BP1320" s="188"/>
      <c r="BQ1320" s="188"/>
      <c r="BR1320" s="188"/>
      <c r="BS1320" s="188"/>
      <c r="BT1320" s="188"/>
      <c r="BU1320" s="188"/>
      <c r="BV1320" s="188"/>
    </row>
    <row r="1321" spans="1:74" s="189" customFormat="1" ht="25.5" x14ac:dyDescent="0.2">
      <c r="A1321" s="199" t="s">
        <v>2562</v>
      </c>
      <c r="B1321" s="200" t="s">
        <v>2561</v>
      </c>
      <c r="C1321" s="117"/>
      <c r="D1321" s="117"/>
      <c r="E1321" s="117"/>
      <c r="F1321" s="117"/>
      <c r="G1321" s="117"/>
      <c r="H1321" s="117"/>
      <c r="I1321" s="117"/>
      <c r="J1321" s="117"/>
      <c r="K1321" s="117"/>
      <c r="L1321" s="117"/>
      <c r="M1321" s="117"/>
      <c r="N1321" s="117"/>
      <c r="O1321" s="131">
        <f t="shared" si="467"/>
        <v>0</v>
      </c>
      <c r="P1321" s="188"/>
      <c r="Q1321" s="188"/>
      <c r="R1321" s="188"/>
      <c r="S1321" s="188"/>
      <c r="T1321" s="188"/>
      <c r="U1321" s="188"/>
      <c r="V1321" s="188"/>
      <c r="W1321" s="188"/>
      <c r="X1321" s="188"/>
      <c r="Y1321" s="188"/>
      <c r="Z1321" s="188"/>
      <c r="AA1321" s="188"/>
      <c r="AB1321" s="188"/>
      <c r="AC1321" s="188"/>
      <c r="AD1321" s="188"/>
      <c r="AE1321" s="188"/>
      <c r="AF1321" s="188"/>
      <c r="AG1321" s="188"/>
      <c r="AH1321" s="188"/>
      <c r="AI1321" s="188"/>
      <c r="AJ1321" s="188"/>
      <c r="AK1321" s="188"/>
      <c r="AL1321" s="188"/>
      <c r="AM1321" s="188"/>
      <c r="AN1321" s="188"/>
      <c r="AO1321" s="188"/>
      <c r="AP1321" s="188"/>
      <c r="AQ1321" s="188"/>
      <c r="AR1321" s="188"/>
      <c r="AS1321" s="188"/>
      <c r="AT1321" s="188"/>
      <c r="AU1321" s="188"/>
      <c r="AV1321" s="188"/>
      <c r="AW1321" s="188"/>
      <c r="AX1321" s="188"/>
      <c r="AY1321" s="188"/>
      <c r="AZ1321" s="188"/>
      <c r="BA1321" s="188"/>
      <c r="BB1321" s="188"/>
      <c r="BC1321" s="188"/>
      <c r="BD1321" s="188"/>
      <c r="BE1321" s="188"/>
      <c r="BF1321" s="188"/>
      <c r="BG1321" s="188"/>
      <c r="BH1321" s="188"/>
      <c r="BI1321" s="188"/>
      <c r="BJ1321" s="188"/>
      <c r="BK1321" s="188"/>
      <c r="BL1321" s="188"/>
      <c r="BM1321" s="188"/>
      <c r="BN1321" s="188"/>
      <c r="BO1321" s="188"/>
      <c r="BP1321" s="188"/>
      <c r="BQ1321" s="188"/>
      <c r="BR1321" s="188"/>
      <c r="BS1321" s="188"/>
      <c r="BT1321" s="188"/>
      <c r="BU1321" s="188"/>
      <c r="BV1321" s="188"/>
    </row>
    <row r="1322" spans="1:74" s="189" customFormat="1" ht="25.5" x14ac:dyDescent="0.2">
      <c r="A1322" s="124" t="s">
        <v>2563</v>
      </c>
      <c r="B1322" s="130" t="s">
        <v>2564</v>
      </c>
      <c r="C1322" s="117">
        <f>+C1323</f>
        <v>0</v>
      </c>
      <c r="D1322" s="117">
        <f t="shared" ref="D1322:N1322" si="488">+D1323</f>
        <v>0</v>
      </c>
      <c r="E1322" s="117">
        <f t="shared" si="488"/>
        <v>0</v>
      </c>
      <c r="F1322" s="117">
        <f t="shared" si="488"/>
        <v>0</v>
      </c>
      <c r="G1322" s="117">
        <f t="shared" si="488"/>
        <v>0</v>
      </c>
      <c r="H1322" s="117">
        <f t="shared" si="488"/>
        <v>0</v>
      </c>
      <c r="I1322" s="117">
        <f t="shared" si="488"/>
        <v>0</v>
      </c>
      <c r="J1322" s="117">
        <f t="shared" si="488"/>
        <v>0</v>
      </c>
      <c r="K1322" s="117">
        <f t="shared" si="488"/>
        <v>0</v>
      </c>
      <c r="L1322" s="117">
        <f t="shared" si="488"/>
        <v>0</v>
      </c>
      <c r="M1322" s="117">
        <f t="shared" si="488"/>
        <v>0</v>
      </c>
      <c r="N1322" s="117">
        <f t="shared" si="488"/>
        <v>0</v>
      </c>
      <c r="O1322" s="131">
        <f t="shared" si="467"/>
        <v>0</v>
      </c>
      <c r="P1322" s="188"/>
      <c r="Q1322" s="188"/>
      <c r="R1322" s="188"/>
      <c r="S1322" s="188"/>
      <c r="T1322" s="188"/>
      <c r="U1322" s="188"/>
      <c r="V1322" s="188"/>
      <c r="W1322" s="188"/>
      <c r="X1322" s="188"/>
      <c r="Y1322" s="188"/>
      <c r="Z1322" s="188"/>
      <c r="AA1322" s="188"/>
      <c r="AB1322" s="188"/>
      <c r="AC1322" s="188"/>
      <c r="AD1322" s="188"/>
      <c r="AE1322" s="188"/>
      <c r="AF1322" s="188"/>
      <c r="AG1322" s="188"/>
      <c r="AH1322" s="188"/>
      <c r="AI1322" s="188"/>
      <c r="AJ1322" s="188"/>
      <c r="AK1322" s="188"/>
      <c r="AL1322" s="188"/>
      <c r="AM1322" s="188"/>
      <c r="AN1322" s="188"/>
      <c r="AO1322" s="188"/>
      <c r="AP1322" s="188"/>
      <c r="AQ1322" s="188"/>
      <c r="AR1322" s="188"/>
      <c r="AS1322" s="188"/>
      <c r="AT1322" s="188"/>
      <c r="AU1322" s="188"/>
      <c r="AV1322" s="188"/>
      <c r="AW1322" s="188"/>
      <c r="AX1322" s="188"/>
      <c r="AY1322" s="188"/>
      <c r="AZ1322" s="188"/>
      <c r="BA1322" s="188"/>
      <c r="BB1322" s="188"/>
      <c r="BC1322" s="188"/>
      <c r="BD1322" s="188"/>
      <c r="BE1322" s="188"/>
      <c r="BF1322" s="188"/>
      <c r="BG1322" s="188"/>
      <c r="BH1322" s="188"/>
      <c r="BI1322" s="188"/>
      <c r="BJ1322" s="188"/>
      <c r="BK1322" s="188"/>
      <c r="BL1322" s="188"/>
      <c r="BM1322" s="188"/>
      <c r="BN1322" s="188"/>
      <c r="BO1322" s="188"/>
      <c r="BP1322" s="188"/>
      <c r="BQ1322" s="188"/>
      <c r="BR1322" s="188"/>
      <c r="BS1322" s="188"/>
      <c r="BT1322" s="188"/>
      <c r="BU1322" s="188"/>
      <c r="BV1322" s="188"/>
    </row>
    <row r="1323" spans="1:74" s="189" customFormat="1" x14ac:dyDescent="0.2">
      <c r="A1323" s="199" t="s">
        <v>2565</v>
      </c>
      <c r="B1323" s="200" t="s">
        <v>2564</v>
      </c>
      <c r="C1323" s="118"/>
      <c r="D1323" s="118"/>
      <c r="E1323" s="118"/>
      <c r="F1323" s="118"/>
      <c r="G1323" s="118"/>
      <c r="H1323" s="118"/>
      <c r="I1323" s="118"/>
      <c r="J1323" s="118"/>
      <c r="K1323" s="118"/>
      <c r="L1323" s="118"/>
      <c r="M1323" s="118"/>
      <c r="N1323" s="118"/>
      <c r="O1323" s="131">
        <f t="shared" si="467"/>
        <v>0</v>
      </c>
      <c r="P1323" s="188"/>
      <c r="Q1323" s="188"/>
      <c r="R1323" s="188"/>
      <c r="S1323" s="188"/>
      <c r="T1323" s="188"/>
      <c r="U1323" s="188"/>
      <c r="V1323" s="188"/>
      <c r="W1323" s="188"/>
      <c r="X1323" s="188"/>
      <c r="Y1323" s="188"/>
      <c r="Z1323" s="188"/>
      <c r="AA1323" s="188"/>
      <c r="AB1323" s="188"/>
      <c r="AC1323" s="188"/>
      <c r="AD1323" s="188"/>
      <c r="AE1323" s="188"/>
      <c r="AF1323" s="188"/>
      <c r="AG1323" s="188"/>
      <c r="AH1323" s="188"/>
      <c r="AI1323" s="188"/>
      <c r="AJ1323" s="188"/>
      <c r="AK1323" s="188"/>
      <c r="AL1323" s="188"/>
      <c r="AM1323" s="188"/>
      <c r="AN1323" s="188"/>
      <c r="AO1323" s="188"/>
      <c r="AP1323" s="188"/>
      <c r="AQ1323" s="188"/>
      <c r="AR1323" s="188"/>
      <c r="AS1323" s="188"/>
      <c r="AT1323" s="188"/>
      <c r="AU1323" s="188"/>
      <c r="AV1323" s="188"/>
      <c r="AW1323" s="188"/>
      <c r="AX1323" s="188"/>
      <c r="AY1323" s="188"/>
      <c r="AZ1323" s="188"/>
      <c r="BA1323" s="188"/>
      <c r="BB1323" s="188"/>
      <c r="BC1323" s="188"/>
      <c r="BD1323" s="188"/>
      <c r="BE1323" s="188"/>
      <c r="BF1323" s="188"/>
      <c r="BG1323" s="188"/>
      <c r="BH1323" s="188"/>
      <c r="BI1323" s="188"/>
      <c r="BJ1323" s="188"/>
      <c r="BK1323" s="188"/>
      <c r="BL1323" s="188"/>
      <c r="BM1323" s="188"/>
      <c r="BN1323" s="188"/>
      <c r="BO1323" s="188"/>
      <c r="BP1323" s="188"/>
      <c r="BQ1323" s="188"/>
      <c r="BR1323" s="188"/>
      <c r="BS1323" s="188"/>
      <c r="BT1323" s="188"/>
      <c r="BU1323" s="188"/>
      <c r="BV1323" s="188"/>
    </row>
    <row r="1324" spans="1:74" s="126" customFormat="1" ht="25.5" x14ac:dyDescent="0.2">
      <c r="A1324" s="124" t="s">
        <v>857</v>
      </c>
      <c r="B1324" s="130" t="s">
        <v>130</v>
      </c>
      <c r="C1324" s="117">
        <f t="shared" ref="C1324:N1324" si="489">+C1325</f>
        <v>0</v>
      </c>
      <c r="D1324" s="117">
        <f t="shared" si="489"/>
        <v>0</v>
      </c>
      <c r="E1324" s="117">
        <f t="shared" si="489"/>
        <v>0</v>
      </c>
      <c r="F1324" s="117">
        <f t="shared" si="489"/>
        <v>0</v>
      </c>
      <c r="G1324" s="117">
        <f t="shared" si="489"/>
        <v>0</v>
      </c>
      <c r="H1324" s="117">
        <f t="shared" si="489"/>
        <v>0</v>
      </c>
      <c r="I1324" s="117">
        <f t="shared" si="489"/>
        <v>0</v>
      </c>
      <c r="J1324" s="117">
        <f t="shared" si="489"/>
        <v>0</v>
      </c>
      <c r="K1324" s="117">
        <f t="shared" si="489"/>
        <v>0</v>
      </c>
      <c r="L1324" s="117">
        <f t="shared" si="489"/>
        <v>0</v>
      </c>
      <c r="M1324" s="117">
        <f t="shared" si="489"/>
        <v>0</v>
      </c>
      <c r="N1324" s="117">
        <f t="shared" si="489"/>
        <v>0</v>
      </c>
      <c r="O1324" s="131">
        <f t="shared" si="467"/>
        <v>0</v>
      </c>
      <c r="P1324" s="125"/>
      <c r="Q1324" s="125"/>
      <c r="R1324" s="125"/>
      <c r="S1324" s="125"/>
      <c r="T1324" s="125"/>
      <c r="U1324" s="125"/>
      <c r="V1324" s="125"/>
      <c r="W1324" s="125"/>
      <c r="X1324" s="125"/>
      <c r="Y1324" s="125"/>
      <c r="Z1324" s="125"/>
      <c r="AA1324" s="125"/>
      <c r="AB1324" s="125"/>
      <c r="AC1324" s="125"/>
      <c r="AD1324" s="125"/>
      <c r="AE1324" s="125"/>
      <c r="AF1324" s="125"/>
      <c r="AG1324" s="125"/>
      <c r="AH1324" s="125"/>
      <c r="AI1324" s="125"/>
      <c r="AJ1324" s="125"/>
      <c r="AK1324" s="125"/>
      <c r="AL1324" s="125"/>
      <c r="AM1324" s="125"/>
      <c r="AN1324" s="125"/>
      <c r="AO1324" s="125"/>
      <c r="AP1324" s="125"/>
      <c r="AQ1324" s="125"/>
      <c r="AR1324" s="125"/>
      <c r="AS1324" s="125"/>
      <c r="AT1324" s="125"/>
      <c r="AU1324" s="125"/>
      <c r="AV1324" s="125"/>
      <c r="AW1324" s="125"/>
      <c r="AX1324" s="125"/>
      <c r="AY1324" s="125"/>
      <c r="AZ1324" s="125"/>
      <c r="BA1324" s="125"/>
      <c r="BB1324" s="125"/>
      <c r="BC1324" s="125"/>
      <c r="BD1324" s="125"/>
      <c r="BE1324" s="125"/>
      <c r="BF1324" s="125"/>
      <c r="BG1324" s="125"/>
      <c r="BH1324" s="125"/>
      <c r="BI1324" s="125"/>
      <c r="BJ1324" s="125"/>
      <c r="BK1324" s="125"/>
      <c r="BL1324" s="125"/>
      <c r="BM1324" s="125"/>
      <c r="BN1324" s="125"/>
      <c r="BO1324" s="125"/>
      <c r="BP1324" s="125"/>
      <c r="BQ1324" s="125"/>
      <c r="BR1324" s="125"/>
      <c r="BS1324" s="125"/>
      <c r="BT1324" s="125"/>
      <c r="BU1324" s="125"/>
      <c r="BV1324" s="125"/>
    </row>
    <row r="1325" spans="1:74" s="189" customFormat="1" x14ac:dyDescent="0.2">
      <c r="A1325" s="199" t="s">
        <v>858</v>
      </c>
      <c r="B1325" s="200" t="s">
        <v>131</v>
      </c>
      <c r="C1325" s="118"/>
      <c r="D1325" s="118"/>
      <c r="E1325" s="118"/>
      <c r="F1325" s="118"/>
      <c r="G1325" s="118"/>
      <c r="H1325" s="118"/>
      <c r="I1325" s="118"/>
      <c r="J1325" s="118"/>
      <c r="K1325" s="118"/>
      <c r="L1325" s="118"/>
      <c r="M1325" s="118"/>
      <c r="N1325" s="118"/>
      <c r="O1325" s="131">
        <f t="shared" si="467"/>
        <v>0</v>
      </c>
      <c r="P1325" s="188"/>
      <c r="Q1325" s="188"/>
      <c r="R1325" s="188"/>
      <c r="S1325" s="188"/>
      <c r="T1325" s="188"/>
      <c r="U1325" s="188"/>
      <c r="V1325" s="188"/>
      <c r="W1325" s="188"/>
      <c r="X1325" s="188"/>
      <c r="Y1325" s="188"/>
      <c r="Z1325" s="188"/>
      <c r="AA1325" s="188"/>
      <c r="AB1325" s="188"/>
      <c r="AC1325" s="188"/>
      <c r="AD1325" s="188"/>
      <c r="AE1325" s="188"/>
      <c r="AF1325" s="188"/>
      <c r="AG1325" s="188"/>
      <c r="AH1325" s="188"/>
      <c r="AI1325" s="188"/>
      <c r="AJ1325" s="188"/>
      <c r="AK1325" s="188"/>
      <c r="AL1325" s="188"/>
      <c r="AM1325" s="188"/>
      <c r="AN1325" s="188"/>
      <c r="AO1325" s="188"/>
      <c r="AP1325" s="188"/>
      <c r="AQ1325" s="188"/>
      <c r="AR1325" s="188"/>
      <c r="AS1325" s="188"/>
      <c r="AT1325" s="188"/>
      <c r="AU1325" s="188"/>
      <c r="AV1325" s="188"/>
      <c r="AW1325" s="188"/>
      <c r="AX1325" s="188"/>
      <c r="AY1325" s="188"/>
      <c r="AZ1325" s="188"/>
      <c r="BA1325" s="188"/>
      <c r="BB1325" s="188"/>
      <c r="BC1325" s="188"/>
      <c r="BD1325" s="188"/>
      <c r="BE1325" s="188"/>
      <c r="BF1325" s="188"/>
      <c r="BG1325" s="188"/>
      <c r="BH1325" s="188"/>
      <c r="BI1325" s="188"/>
      <c r="BJ1325" s="188"/>
      <c r="BK1325" s="188"/>
      <c r="BL1325" s="188"/>
      <c r="BM1325" s="188"/>
      <c r="BN1325" s="188"/>
      <c r="BO1325" s="188"/>
      <c r="BP1325" s="188"/>
      <c r="BQ1325" s="188"/>
      <c r="BR1325" s="188"/>
      <c r="BS1325" s="188"/>
      <c r="BT1325" s="188"/>
      <c r="BU1325" s="188"/>
      <c r="BV1325" s="188"/>
    </row>
    <row r="1326" spans="1:74" s="189" customFormat="1" ht="15.75" x14ac:dyDescent="0.2">
      <c r="A1326" s="124" t="s">
        <v>2566</v>
      </c>
      <c r="B1326" s="130" t="s">
        <v>2567</v>
      </c>
      <c r="C1326" s="105">
        <f t="shared" ref="C1326:N1326" si="490">+C1327</f>
        <v>0</v>
      </c>
      <c r="D1326" s="105">
        <f t="shared" si="490"/>
        <v>0</v>
      </c>
      <c r="E1326" s="105">
        <f t="shared" si="490"/>
        <v>0</v>
      </c>
      <c r="F1326" s="105">
        <f t="shared" si="490"/>
        <v>0</v>
      </c>
      <c r="G1326" s="105">
        <f t="shared" si="490"/>
        <v>0</v>
      </c>
      <c r="H1326" s="105">
        <f t="shared" si="490"/>
        <v>0</v>
      </c>
      <c r="I1326" s="105">
        <f t="shared" si="490"/>
        <v>0</v>
      </c>
      <c r="J1326" s="105">
        <f t="shared" si="490"/>
        <v>0</v>
      </c>
      <c r="K1326" s="105">
        <f t="shared" si="490"/>
        <v>0</v>
      </c>
      <c r="L1326" s="105">
        <f t="shared" si="490"/>
        <v>0</v>
      </c>
      <c r="M1326" s="105">
        <f t="shared" si="490"/>
        <v>0</v>
      </c>
      <c r="N1326" s="105">
        <f t="shared" si="490"/>
        <v>0</v>
      </c>
      <c r="O1326" s="131">
        <f t="shared" si="467"/>
        <v>0</v>
      </c>
      <c r="P1326" s="188"/>
      <c r="Q1326" s="188"/>
      <c r="R1326" s="188"/>
      <c r="S1326" s="188"/>
      <c r="T1326" s="188"/>
      <c r="U1326" s="188"/>
      <c r="V1326" s="188"/>
      <c r="W1326" s="188"/>
      <c r="X1326" s="188"/>
      <c r="Y1326" s="188"/>
      <c r="Z1326" s="188"/>
      <c r="AA1326" s="188"/>
      <c r="AB1326" s="188"/>
      <c r="AC1326" s="188"/>
      <c r="AD1326" s="188"/>
      <c r="AE1326" s="188"/>
      <c r="AF1326" s="188"/>
      <c r="AG1326" s="188"/>
      <c r="AH1326" s="188"/>
      <c r="AI1326" s="188"/>
      <c r="AJ1326" s="188"/>
      <c r="AK1326" s="188"/>
      <c r="AL1326" s="188"/>
      <c r="AM1326" s="188"/>
      <c r="AN1326" s="188"/>
      <c r="AO1326" s="188"/>
      <c r="AP1326" s="188"/>
      <c r="AQ1326" s="188"/>
      <c r="AR1326" s="188"/>
      <c r="AS1326" s="188"/>
      <c r="AT1326" s="188"/>
      <c r="AU1326" s="188"/>
      <c r="AV1326" s="188"/>
      <c r="AW1326" s="188"/>
      <c r="AX1326" s="188"/>
      <c r="AY1326" s="188"/>
      <c r="AZ1326" s="188"/>
      <c r="BA1326" s="188"/>
      <c r="BB1326" s="188"/>
      <c r="BC1326" s="188"/>
      <c r="BD1326" s="188"/>
      <c r="BE1326" s="188"/>
      <c r="BF1326" s="188"/>
      <c r="BG1326" s="188"/>
      <c r="BH1326" s="188"/>
      <c r="BI1326" s="188"/>
      <c r="BJ1326" s="188"/>
      <c r="BK1326" s="188"/>
      <c r="BL1326" s="188"/>
      <c r="BM1326" s="188"/>
      <c r="BN1326" s="188"/>
      <c r="BO1326" s="188"/>
      <c r="BP1326" s="188"/>
      <c r="BQ1326" s="188"/>
      <c r="BR1326" s="188"/>
      <c r="BS1326" s="188"/>
      <c r="BT1326" s="188"/>
      <c r="BU1326" s="188"/>
      <c r="BV1326" s="188"/>
    </row>
    <row r="1327" spans="1:74" s="189" customFormat="1" ht="14.25" x14ac:dyDescent="0.2">
      <c r="A1327" s="199" t="s">
        <v>2568</v>
      </c>
      <c r="B1327" s="200" t="s">
        <v>2567</v>
      </c>
      <c r="C1327" s="287"/>
      <c r="D1327" s="287"/>
      <c r="E1327" s="287"/>
      <c r="F1327" s="287"/>
      <c r="G1327" s="287"/>
      <c r="H1327" s="287"/>
      <c r="I1327" s="287"/>
      <c r="J1327" s="287"/>
      <c r="K1327" s="287"/>
      <c r="L1327" s="287"/>
      <c r="M1327" s="287"/>
      <c r="N1327" s="287"/>
      <c r="O1327" s="131">
        <f t="shared" si="467"/>
        <v>0</v>
      </c>
      <c r="P1327" s="188"/>
      <c r="Q1327" s="188"/>
      <c r="R1327" s="188"/>
      <c r="S1327" s="188"/>
      <c r="T1327" s="188"/>
      <c r="U1327" s="188"/>
      <c r="V1327" s="188"/>
      <c r="W1327" s="188"/>
      <c r="X1327" s="188"/>
      <c r="Y1327" s="188"/>
      <c r="Z1327" s="188"/>
      <c r="AA1327" s="188"/>
      <c r="AB1327" s="188"/>
      <c r="AC1327" s="188"/>
      <c r="AD1327" s="188"/>
      <c r="AE1327" s="188"/>
      <c r="AF1327" s="188"/>
      <c r="AG1327" s="188"/>
      <c r="AH1327" s="188"/>
      <c r="AI1327" s="188"/>
      <c r="AJ1327" s="188"/>
      <c r="AK1327" s="188"/>
      <c r="AL1327" s="188"/>
      <c r="AM1327" s="188"/>
      <c r="AN1327" s="188"/>
      <c r="AO1327" s="188"/>
      <c r="AP1327" s="188"/>
      <c r="AQ1327" s="188"/>
      <c r="AR1327" s="188"/>
      <c r="AS1327" s="188"/>
      <c r="AT1327" s="188"/>
      <c r="AU1327" s="188"/>
      <c r="AV1327" s="188"/>
      <c r="AW1327" s="188"/>
      <c r="AX1327" s="188"/>
      <c r="AY1327" s="188"/>
      <c r="AZ1327" s="188"/>
      <c r="BA1327" s="188"/>
      <c r="BB1327" s="188"/>
      <c r="BC1327" s="188"/>
      <c r="BD1327" s="188"/>
      <c r="BE1327" s="188"/>
      <c r="BF1327" s="188"/>
      <c r="BG1327" s="188"/>
      <c r="BH1327" s="188"/>
      <c r="BI1327" s="188"/>
      <c r="BJ1327" s="188"/>
      <c r="BK1327" s="188"/>
      <c r="BL1327" s="188"/>
      <c r="BM1327" s="188"/>
      <c r="BN1327" s="188"/>
      <c r="BO1327" s="188"/>
      <c r="BP1327" s="188"/>
      <c r="BQ1327" s="188"/>
      <c r="BR1327" s="188"/>
      <c r="BS1327" s="188"/>
      <c r="BT1327" s="188"/>
      <c r="BU1327" s="188"/>
      <c r="BV1327" s="188"/>
    </row>
    <row r="1328" spans="1:74" s="189" customFormat="1" ht="25.5" x14ac:dyDescent="0.2">
      <c r="A1328" s="124" t="s">
        <v>2569</v>
      </c>
      <c r="B1328" s="130" t="s">
        <v>2570</v>
      </c>
      <c r="C1328" s="105">
        <f t="shared" ref="C1328:N1328" si="491">+C1329</f>
        <v>0</v>
      </c>
      <c r="D1328" s="105">
        <f t="shared" si="491"/>
        <v>0</v>
      </c>
      <c r="E1328" s="105">
        <f t="shared" si="491"/>
        <v>0</v>
      </c>
      <c r="F1328" s="105">
        <f t="shared" si="491"/>
        <v>0</v>
      </c>
      <c r="G1328" s="105">
        <f t="shared" si="491"/>
        <v>0</v>
      </c>
      <c r="H1328" s="105">
        <f t="shared" si="491"/>
        <v>0</v>
      </c>
      <c r="I1328" s="105">
        <f t="shared" si="491"/>
        <v>0</v>
      </c>
      <c r="J1328" s="105">
        <f t="shared" si="491"/>
        <v>0</v>
      </c>
      <c r="K1328" s="105">
        <f t="shared" si="491"/>
        <v>0</v>
      </c>
      <c r="L1328" s="105">
        <f t="shared" si="491"/>
        <v>0</v>
      </c>
      <c r="M1328" s="105">
        <f t="shared" si="491"/>
        <v>0</v>
      </c>
      <c r="N1328" s="105">
        <f t="shared" si="491"/>
        <v>0</v>
      </c>
      <c r="O1328" s="131">
        <f t="shared" si="467"/>
        <v>0</v>
      </c>
      <c r="P1328" s="188"/>
      <c r="Q1328" s="188"/>
      <c r="R1328" s="188"/>
      <c r="S1328" s="188"/>
      <c r="T1328" s="188"/>
      <c r="U1328" s="188"/>
      <c r="V1328" s="188"/>
      <c r="W1328" s="188"/>
      <c r="X1328" s="188"/>
      <c r="Y1328" s="188"/>
      <c r="Z1328" s="188"/>
      <c r="AA1328" s="188"/>
      <c r="AB1328" s="188"/>
      <c r="AC1328" s="188"/>
      <c r="AD1328" s="188"/>
      <c r="AE1328" s="188"/>
      <c r="AF1328" s="188"/>
      <c r="AG1328" s="188"/>
      <c r="AH1328" s="188"/>
      <c r="AI1328" s="188"/>
      <c r="AJ1328" s="188"/>
      <c r="AK1328" s="188"/>
      <c r="AL1328" s="188"/>
      <c r="AM1328" s="188"/>
      <c r="AN1328" s="188"/>
      <c r="AO1328" s="188"/>
      <c r="AP1328" s="188"/>
      <c r="AQ1328" s="188"/>
      <c r="AR1328" s="188"/>
      <c r="AS1328" s="188"/>
      <c r="AT1328" s="188"/>
      <c r="AU1328" s="188"/>
      <c r="AV1328" s="188"/>
      <c r="AW1328" s="188"/>
      <c r="AX1328" s="188"/>
      <c r="AY1328" s="188"/>
      <c r="AZ1328" s="188"/>
      <c r="BA1328" s="188"/>
      <c r="BB1328" s="188"/>
      <c r="BC1328" s="188"/>
      <c r="BD1328" s="188"/>
      <c r="BE1328" s="188"/>
      <c r="BF1328" s="188"/>
      <c r="BG1328" s="188"/>
      <c r="BH1328" s="188"/>
      <c r="BI1328" s="188"/>
      <c r="BJ1328" s="188"/>
      <c r="BK1328" s="188"/>
      <c r="BL1328" s="188"/>
      <c r="BM1328" s="188"/>
      <c r="BN1328" s="188"/>
      <c r="BO1328" s="188"/>
      <c r="BP1328" s="188"/>
      <c r="BQ1328" s="188"/>
      <c r="BR1328" s="188"/>
      <c r="BS1328" s="188"/>
      <c r="BT1328" s="188"/>
      <c r="BU1328" s="188"/>
      <c r="BV1328" s="188"/>
    </row>
    <row r="1329" spans="1:74" s="189" customFormat="1" ht="25.5" x14ac:dyDescent="0.2">
      <c r="A1329" s="199" t="s">
        <v>2571</v>
      </c>
      <c r="B1329" s="200" t="s">
        <v>2570</v>
      </c>
      <c r="C1329" s="287"/>
      <c r="D1329" s="287"/>
      <c r="E1329" s="287"/>
      <c r="F1329" s="287"/>
      <c r="G1329" s="287"/>
      <c r="H1329" s="287"/>
      <c r="I1329" s="287"/>
      <c r="J1329" s="287"/>
      <c r="K1329" s="287"/>
      <c r="L1329" s="287"/>
      <c r="M1329" s="287"/>
      <c r="N1329" s="287"/>
      <c r="O1329" s="131">
        <f t="shared" si="467"/>
        <v>0</v>
      </c>
      <c r="P1329" s="188"/>
      <c r="Q1329" s="188"/>
      <c r="R1329" s="188"/>
      <c r="S1329" s="188"/>
      <c r="T1329" s="188"/>
      <c r="U1329" s="188"/>
      <c r="V1329" s="188"/>
      <c r="W1329" s="188"/>
      <c r="X1329" s="188"/>
      <c r="Y1329" s="188"/>
      <c r="Z1329" s="188"/>
      <c r="AA1329" s="188"/>
      <c r="AB1329" s="188"/>
      <c r="AC1329" s="188"/>
      <c r="AD1329" s="188"/>
      <c r="AE1329" s="188"/>
      <c r="AF1329" s="188"/>
      <c r="AG1329" s="188"/>
      <c r="AH1329" s="188"/>
      <c r="AI1329" s="188"/>
      <c r="AJ1329" s="188"/>
      <c r="AK1329" s="188"/>
      <c r="AL1329" s="188"/>
      <c r="AM1329" s="188"/>
      <c r="AN1329" s="188"/>
      <c r="AO1329" s="188"/>
      <c r="AP1329" s="188"/>
      <c r="AQ1329" s="188"/>
      <c r="AR1329" s="188"/>
      <c r="AS1329" s="188"/>
      <c r="AT1329" s="188"/>
      <c r="AU1329" s="188"/>
      <c r="AV1329" s="188"/>
      <c r="AW1329" s="188"/>
      <c r="AX1329" s="188"/>
      <c r="AY1329" s="188"/>
      <c r="AZ1329" s="188"/>
      <c r="BA1329" s="188"/>
      <c r="BB1329" s="188"/>
      <c r="BC1329" s="188"/>
      <c r="BD1329" s="188"/>
      <c r="BE1329" s="188"/>
      <c r="BF1329" s="188"/>
      <c r="BG1329" s="188"/>
      <c r="BH1329" s="188"/>
      <c r="BI1329" s="188"/>
      <c r="BJ1329" s="188"/>
      <c r="BK1329" s="188"/>
      <c r="BL1329" s="188"/>
      <c r="BM1329" s="188"/>
      <c r="BN1329" s="188"/>
      <c r="BO1329" s="188"/>
      <c r="BP1329" s="188"/>
      <c r="BQ1329" s="188"/>
      <c r="BR1329" s="188"/>
      <c r="BS1329" s="188"/>
      <c r="BT1329" s="188"/>
      <c r="BU1329" s="188"/>
      <c r="BV1329" s="188"/>
    </row>
    <row r="1330" spans="1:74" s="189" customFormat="1" ht="15.75" x14ac:dyDescent="0.2">
      <c r="A1330" s="124" t="s">
        <v>2572</v>
      </c>
      <c r="B1330" s="130" t="s">
        <v>2573</v>
      </c>
      <c r="C1330" s="105">
        <f t="shared" ref="C1330:N1330" si="492">+C1331</f>
        <v>0</v>
      </c>
      <c r="D1330" s="105">
        <f t="shared" si="492"/>
        <v>0</v>
      </c>
      <c r="E1330" s="105">
        <f t="shared" si="492"/>
        <v>0</v>
      </c>
      <c r="F1330" s="105">
        <f t="shared" si="492"/>
        <v>0</v>
      </c>
      <c r="G1330" s="105">
        <f t="shared" si="492"/>
        <v>0</v>
      </c>
      <c r="H1330" s="105">
        <f t="shared" si="492"/>
        <v>0</v>
      </c>
      <c r="I1330" s="105">
        <f t="shared" si="492"/>
        <v>0</v>
      </c>
      <c r="J1330" s="105">
        <f t="shared" si="492"/>
        <v>0</v>
      </c>
      <c r="K1330" s="105">
        <f t="shared" si="492"/>
        <v>0</v>
      </c>
      <c r="L1330" s="105">
        <f t="shared" si="492"/>
        <v>0</v>
      </c>
      <c r="M1330" s="105">
        <f t="shared" si="492"/>
        <v>0</v>
      </c>
      <c r="N1330" s="105">
        <f t="shared" si="492"/>
        <v>0</v>
      </c>
      <c r="O1330" s="131">
        <f t="shared" si="467"/>
        <v>0</v>
      </c>
      <c r="P1330" s="188"/>
      <c r="Q1330" s="188"/>
      <c r="R1330" s="188"/>
      <c r="S1330" s="188"/>
      <c r="T1330" s="188"/>
      <c r="U1330" s="188"/>
      <c r="V1330" s="188"/>
      <c r="W1330" s="188"/>
      <c r="X1330" s="188"/>
      <c r="Y1330" s="188"/>
      <c r="Z1330" s="188"/>
      <c r="AA1330" s="188"/>
      <c r="AB1330" s="188"/>
      <c r="AC1330" s="188"/>
      <c r="AD1330" s="188"/>
      <c r="AE1330" s="188"/>
      <c r="AF1330" s="188"/>
      <c r="AG1330" s="188"/>
      <c r="AH1330" s="188"/>
      <c r="AI1330" s="188"/>
      <c r="AJ1330" s="188"/>
      <c r="AK1330" s="188"/>
      <c r="AL1330" s="188"/>
      <c r="AM1330" s="188"/>
      <c r="AN1330" s="188"/>
      <c r="AO1330" s="188"/>
      <c r="AP1330" s="188"/>
      <c r="AQ1330" s="188"/>
      <c r="AR1330" s="188"/>
      <c r="AS1330" s="188"/>
      <c r="AT1330" s="188"/>
      <c r="AU1330" s="188"/>
      <c r="AV1330" s="188"/>
      <c r="AW1330" s="188"/>
      <c r="AX1330" s="188"/>
      <c r="AY1330" s="188"/>
      <c r="AZ1330" s="188"/>
      <c r="BA1330" s="188"/>
      <c r="BB1330" s="188"/>
      <c r="BC1330" s="188"/>
      <c r="BD1330" s="188"/>
      <c r="BE1330" s="188"/>
      <c r="BF1330" s="188"/>
      <c r="BG1330" s="188"/>
      <c r="BH1330" s="188"/>
      <c r="BI1330" s="188"/>
      <c r="BJ1330" s="188"/>
      <c r="BK1330" s="188"/>
      <c r="BL1330" s="188"/>
      <c r="BM1330" s="188"/>
      <c r="BN1330" s="188"/>
      <c r="BO1330" s="188"/>
      <c r="BP1330" s="188"/>
      <c r="BQ1330" s="188"/>
      <c r="BR1330" s="188"/>
      <c r="BS1330" s="188"/>
      <c r="BT1330" s="188"/>
      <c r="BU1330" s="188"/>
      <c r="BV1330" s="188"/>
    </row>
    <row r="1331" spans="1:74" s="189" customFormat="1" ht="14.25" x14ac:dyDescent="0.2">
      <c r="A1331" s="199" t="s">
        <v>2574</v>
      </c>
      <c r="B1331" s="200" t="s">
        <v>2573</v>
      </c>
      <c r="C1331" s="287"/>
      <c r="D1331" s="287"/>
      <c r="E1331" s="287"/>
      <c r="F1331" s="287"/>
      <c r="G1331" s="287"/>
      <c r="H1331" s="287"/>
      <c r="I1331" s="287"/>
      <c r="J1331" s="287"/>
      <c r="K1331" s="287"/>
      <c r="L1331" s="287"/>
      <c r="M1331" s="287"/>
      <c r="N1331" s="287"/>
      <c r="O1331" s="131">
        <f t="shared" si="467"/>
        <v>0</v>
      </c>
      <c r="P1331" s="188"/>
      <c r="Q1331" s="188"/>
      <c r="R1331" s="188"/>
      <c r="S1331" s="188"/>
      <c r="T1331" s="188"/>
      <c r="U1331" s="188"/>
      <c r="V1331" s="188"/>
      <c r="W1331" s="188"/>
      <c r="X1331" s="188"/>
      <c r="Y1331" s="188"/>
      <c r="Z1331" s="188"/>
      <c r="AA1331" s="188"/>
      <c r="AB1331" s="188"/>
      <c r="AC1331" s="188"/>
      <c r="AD1331" s="188"/>
      <c r="AE1331" s="188"/>
      <c r="AF1331" s="188"/>
      <c r="AG1331" s="188"/>
      <c r="AH1331" s="188"/>
      <c r="AI1331" s="188"/>
      <c r="AJ1331" s="188"/>
      <c r="AK1331" s="188"/>
      <c r="AL1331" s="188"/>
      <c r="AM1331" s="188"/>
      <c r="AN1331" s="188"/>
      <c r="AO1331" s="188"/>
      <c r="AP1331" s="188"/>
      <c r="AQ1331" s="188"/>
      <c r="AR1331" s="188"/>
      <c r="AS1331" s="188"/>
      <c r="AT1331" s="188"/>
      <c r="AU1331" s="188"/>
      <c r="AV1331" s="188"/>
      <c r="AW1331" s="188"/>
      <c r="AX1331" s="188"/>
      <c r="AY1331" s="188"/>
      <c r="AZ1331" s="188"/>
      <c r="BA1331" s="188"/>
      <c r="BB1331" s="188"/>
      <c r="BC1331" s="188"/>
      <c r="BD1331" s="188"/>
      <c r="BE1331" s="188"/>
      <c r="BF1331" s="188"/>
      <c r="BG1331" s="188"/>
      <c r="BH1331" s="188"/>
      <c r="BI1331" s="188"/>
      <c r="BJ1331" s="188"/>
      <c r="BK1331" s="188"/>
      <c r="BL1331" s="188"/>
      <c r="BM1331" s="188"/>
      <c r="BN1331" s="188"/>
      <c r="BO1331" s="188"/>
      <c r="BP1331" s="188"/>
      <c r="BQ1331" s="188"/>
      <c r="BR1331" s="188"/>
      <c r="BS1331" s="188"/>
      <c r="BT1331" s="188"/>
      <c r="BU1331" s="188"/>
      <c r="BV1331" s="188"/>
    </row>
    <row r="1332" spans="1:74" s="189" customFormat="1" ht="25.5" x14ac:dyDescent="0.2">
      <c r="A1332" s="124" t="s">
        <v>2575</v>
      </c>
      <c r="B1332" s="130" t="s">
        <v>2576</v>
      </c>
      <c r="C1332" s="105">
        <f t="shared" ref="C1332:N1332" si="493">+C1333</f>
        <v>0</v>
      </c>
      <c r="D1332" s="105">
        <f t="shared" si="493"/>
        <v>0</v>
      </c>
      <c r="E1332" s="105">
        <f t="shared" si="493"/>
        <v>0</v>
      </c>
      <c r="F1332" s="105">
        <f t="shared" si="493"/>
        <v>0</v>
      </c>
      <c r="G1332" s="105">
        <f t="shared" si="493"/>
        <v>0</v>
      </c>
      <c r="H1332" s="105">
        <f t="shared" si="493"/>
        <v>0</v>
      </c>
      <c r="I1332" s="105">
        <f t="shared" si="493"/>
        <v>0</v>
      </c>
      <c r="J1332" s="105">
        <f t="shared" si="493"/>
        <v>0</v>
      </c>
      <c r="K1332" s="105">
        <f t="shared" si="493"/>
        <v>0</v>
      </c>
      <c r="L1332" s="105">
        <f t="shared" si="493"/>
        <v>0</v>
      </c>
      <c r="M1332" s="105">
        <f t="shared" si="493"/>
        <v>0</v>
      </c>
      <c r="N1332" s="105">
        <f t="shared" si="493"/>
        <v>0</v>
      </c>
      <c r="O1332" s="131">
        <f t="shared" si="467"/>
        <v>0</v>
      </c>
      <c r="P1332" s="188"/>
      <c r="Q1332" s="188"/>
      <c r="R1332" s="188"/>
      <c r="S1332" s="188"/>
      <c r="T1332" s="188"/>
      <c r="U1332" s="188"/>
      <c r="V1332" s="188"/>
      <c r="W1332" s="188"/>
      <c r="X1332" s="188"/>
      <c r="Y1332" s="188"/>
      <c r="Z1332" s="188"/>
      <c r="AA1332" s="188"/>
      <c r="AB1332" s="188"/>
      <c r="AC1332" s="188"/>
      <c r="AD1332" s="188"/>
      <c r="AE1332" s="188"/>
      <c r="AF1332" s="188"/>
      <c r="AG1332" s="188"/>
      <c r="AH1332" s="188"/>
      <c r="AI1332" s="188"/>
      <c r="AJ1332" s="188"/>
      <c r="AK1332" s="188"/>
      <c r="AL1332" s="188"/>
      <c r="AM1332" s="188"/>
      <c r="AN1332" s="188"/>
      <c r="AO1332" s="188"/>
      <c r="AP1332" s="188"/>
      <c r="AQ1332" s="188"/>
      <c r="AR1332" s="188"/>
      <c r="AS1332" s="188"/>
      <c r="AT1332" s="188"/>
      <c r="AU1332" s="188"/>
      <c r="AV1332" s="188"/>
      <c r="AW1332" s="188"/>
      <c r="AX1332" s="188"/>
      <c r="AY1332" s="188"/>
      <c r="AZ1332" s="188"/>
      <c r="BA1332" s="188"/>
      <c r="BB1332" s="188"/>
      <c r="BC1332" s="188"/>
      <c r="BD1332" s="188"/>
      <c r="BE1332" s="188"/>
      <c r="BF1332" s="188"/>
      <c r="BG1332" s="188"/>
      <c r="BH1332" s="188"/>
      <c r="BI1332" s="188"/>
      <c r="BJ1332" s="188"/>
      <c r="BK1332" s="188"/>
      <c r="BL1332" s="188"/>
      <c r="BM1332" s="188"/>
      <c r="BN1332" s="188"/>
      <c r="BO1332" s="188"/>
      <c r="BP1332" s="188"/>
      <c r="BQ1332" s="188"/>
      <c r="BR1332" s="188"/>
      <c r="BS1332" s="188"/>
      <c r="BT1332" s="188"/>
      <c r="BU1332" s="188"/>
      <c r="BV1332" s="188"/>
    </row>
    <row r="1333" spans="1:74" s="189" customFormat="1" ht="25.5" x14ac:dyDescent="0.2">
      <c r="A1333" s="199" t="s">
        <v>2577</v>
      </c>
      <c r="B1333" s="200" t="s">
        <v>2576</v>
      </c>
      <c r="C1333" s="287"/>
      <c r="D1333" s="287"/>
      <c r="E1333" s="287"/>
      <c r="F1333" s="287"/>
      <c r="G1333" s="287"/>
      <c r="H1333" s="287"/>
      <c r="I1333" s="287"/>
      <c r="J1333" s="287"/>
      <c r="K1333" s="287"/>
      <c r="L1333" s="287"/>
      <c r="M1333" s="287"/>
      <c r="N1333" s="287"/>
      <c r="O1333" s="131">
        <f t="shared" si="467"/>
        <v>0</v>
      </c>
      <c r="P1333" s="188"/>
      <c r="Q1333" s="188"/>
      <c r="R1333" s="188"/>
      <c r="S1333" s="188"/>
      <c r="T1333" s="188"/>
      <c r="U1333" s="188"/>
      <c r="V1333" s="188"/>
      <c r="W1333" s="188"/>
      <c r="X1333" s="188"/>
      <c r="Y1333" s="188"/>
      <c r="Z1333" s="188"/>
      <c r="AA1333" s="188"/>
      <c r="AB1333" s="188"/>
      <c r="AC1333" s="188"/>
      <c r="AD1333" s="188"/>
      <c r="AE1333" s="188"/>
      <c r="AF1333" s="188"/>
      <c r="AG1333" s="188"/>
      <c r="AH1333" s="188"/>
      <c r="AI1333" s="188"/>
      <c r="AJ1333" s="188"/>
      <c r="AK1333" s="188"/>
      <c r="AL1333" s="188"/>
      <c r="AM1333" s="188"/>
      <c r="AN1333" s="188"/>
      <c r="AO1333" s="188"/>
      <c r="AP1333" s="188"/>
      <c r="AQ1333" s="188"/>
      <c r="AR1333" s="188"/>
      <c r="AS1333" s="188"/>
      <c r="AT1333" s="188"/>
      <c r="AU1333" s="188"/>
      <c r="AV1333" s="188"/>
      <c r="AW1333" s="188"/>
      <c r="AX1333" s="188"/>
      <c r="AY1333" s="188"/>
      <c r="AZ1333" s="188"/>
      <c r="BA1333" s="188"/>
      <c r="BB1333" s="188"/>
      <c r="BC1333" s="188"/>
      <c r="BD1333" s="188"/>
      <c r="BE1333" s="188"/>
      <c r="BF1333" s="188"/>
      <c r="BG1333" s="188"/>
      <c r="BH1333" s="188"/>
      <c r="BI1333" s="188"/>
      <c r="BJ1333" s="188"/>
      <c r="BK1333" s="188"/>
      <c r="BL1333" s="188"/>
      <c r="BM1333" s="188"/>
      <c r="BN1333" s="188"/>
      <c r="BO1333" s="188"/>
      <c r="BP1333" s="188"/>
      <c r="BQ1333" s="188"/>
      <c r="BR1333" s="188"/>
      <c r="BS1333" s="188"/>
      <c r="BT1333" s="188"/>
      <c r="BU1333" s="188"/>
      <c r="BV1333" s="188"/>
    </row>
    <row r="1334" spans="1:74" s="189" customFormat="1" ht="25.5" x14ac:dyDescent="0.2">
      <c r="A1334" s="124" t="s">
        <v>2578</v>
      </c>
      <c r="B1334" s="130" t="s">
        <v>2579</v>
      </c>
      <c r="C1334" s="105">
        <f t="shared" ref="C1334:N1334" si="494">+C1335</f>
        <v>0</v>
      </c>
      <c r="D1334" s="105">
        <f t="shared" si="494"/>
        <v>0</v>
      </c>
      <c r="E1334" s="105">
        <f t="shared" si="494"/>
        <v>0</v>
      </c>
      <c r="F1334" s="105">
        <f t="shared" si="494"/>
        <v>0</v>
      </c>
      <c r="G1334" s="105">
        <f t="shared" si="494"/>
        <v>0</v>
      </c>
      <c r="H1334" s="105">
        <f t="shared" si="494"/>
        <v>0</v>
      </c>
      <c r="I1334" s="105">
        <f t="shared" si="494"/>
        <v>0</v>
      </c>
      <c r="J1334" s="105">
        <f t="shared" si="494"/>
        <v>0</v>
      </c>
      <c r="K1334" s="105">
        <f t="shared" si="494"/>
        <v>0</v>
      </c>
      <c r="L1334" s="105">
        <f t="shared" si="494"/>
        <v>0</v>
      </c>
      <c r="M1334" s="105">
        <f t="shared" si="494"/>
        <v>0</v>
      </c>
      <c r="N1334" s="105">
        <f t="shared" si="494"/>
        <v>0</v>
      </c>
      <c r="O1334" s="131">
        <f t="shared" si="467"/>
        <v>0</v>
      </c>
      <c r="P1334" s="188"/>
      <c r="Q1334" s="188"/>
      <c r="R1334" s="188"/>
      <c r="S1334" s="188"/>
      <c r="T1334" s="188"/>
      <c r="U1334" s="188"/>
      <c r="V1334" s="188"/>
      <c r="W1334" s="188"/>
      <c r="X1334" s="188"/>
      <c r="Y1334" s="188"/>
      <c r="Z1334" s="188"/>
      <c r="AA1334" s="188"/>
      <c r="AB1334" s="188"/>
      <c r="AC1334" s="188"/>
      <c r="AD1334" s="188"/>
      <c r="AE1334" s="188"/>
      <c r="AF1334" s="188"/>
      <c r="AG1334" s="188"/>
      <c r="AH1334" s="188"/>
      <c r="AI1334" s="188"/>
      <c r="AJ1334" s="188"/>
      <c r="AK1334" s="188"/>
      <c r="AL1334" s="188"/>
      <c r="AM1334" s="188"/>
      <c r="AN1334" s="188"/>
      <c r="AO1334" s="188"/>
      <c r="AP1334" s="188"/>
      <c r="AQ1334" s="188"/>
      <c r="AR1334" s="188"/>
      <c r="AS1334" s="188"/>
      <c r="AT1334" s="188"/>
      <c r="AU1334" s="188"/>
      <c r="AV1334" s="188"/>
      <c r="AW1334" s="188"/>
      <c r="AX1334" s="188"/>
      <c r="AY1334" s="188"/>
      <c r="AZ1334" s="188"/>
      <c r="BA1334" s="188"/>
      <c r="BB1334" s="188"/>
      <c r="BC1334" s="188"/>
      <c r="BD1334" s="188"/>
      <c r="BE1334" s="188"/>
      <c r="BF1334" s="188"/>
      <c r="BG1334" s="188"/>
      <c r="BH1334" s="188"/>
      <c r="BI1334" s="188"/>
      <c r="BJ1334" s="188"/>
      <c r="BK1334" s="188"/>
      <c r="BL1334" s="188"/>
      <c r="BM1334" s="188"/>
      <c r="BN1334" s="188"/>
      <c r="BO1334" s="188"/>
      <c r="BP1334" s="188"/>
      <c r="BQ1334" s="188"/>
      <c r="BR1334" s="188"/>
      <c r="BS1334" s="188"/>
      <c r="BT1334" s="188"/>
      <c r="BU1334" s="188"/>
      <c r="BV1334" s="188"/>
    </row>
    <row r="1335" spans="1:74" s="189" customFormat="1" ht="25.5" x14ac:dyDescent="0.2">
      <c r="A1335" s="199" t="s">
        <v>2580</v>
      </c>
      <c r="B1335" s="200" t="s">
        <v>2579</v>
      </c>
      <c r="C1335" s="287"/>
      <c r="D1335" s="287"/>
      <c r="E1335" s="287"/>
      <c r="F1335" s="287"/>
      <c r="G1335" s="287"/>
      <c r="H1335" s="287"/>
      <c r="I1335" s="287"/>
      <c r="J1335" s="287"/>
      <c r="K1335" s="287"/>
      <c r="L1335" s="287"/>
      <c r="M1335" s="287"/>
      <c r="N1335" s="287"/>
      <c r="O1335" s="131">
        <f t="shared" si="467"/>
        <v>0</v>
      </c>
      <c r="P1335" s="188"/>
      <c r="Q1335" s="188"/>
      <c r="R1335" s="188"/>
      <c r="S1335" s="188"/>
      <c r="T1335" s="188"/>
      <c r="U1335" s="188"/>
      <c r="V1335" s="188"/>
      <c r="W1335" s="188"/>
      <c r="X1335" s="188"/>
      <c r="Y1335" s="188"/>
      <c r="Z1335" s="188"/>
      <c r="AA1335" s="188"/>
      <c r="AB1335" s="188"/>
      <c r="AC1335" s="188"/>
      <c r="AD1335" s="188"/>
      <c r="AE1335" s="188"/>
      <c r="AF1335" s="188"/>
      <c r="AG1335" s="188"/>
      <c r="AH1335" s="188"/>
      <c r="AI1335" s="188"/>
      <c r="AJ1335" s="188"/>
      <c r="AK1335" s="188"/>
      <c r="AL1335" s="188"/>
      <c r="AM1335" s="188"/>
      <c r="AN1335" s="188"/>
      <c r="AO1335" s="188"/>
      <c r="AP1335" s="188"/>
      <c r="AQ1335" s="188"/>
      <c r="AR1335" s="188"/>
      <c r="AS1335" s="188"/>
      <c r="AT1335" s="188"/>
      <c r="AU1335" s="188"/>
      <c r="AV1335" s="188"/>
      <c r="AW1335" s="188"/>
      <c r="AX1335" s="188"/>
      <c r="AY1335" s="188"/>
      <c r="AZ1335" s="188"/>
      <c r="BA1335" s="188"/>
      <c r="BB1335" s="188"/>
      <c r="BC1335" s="188"/>
      <c r="BD1335" s="188"/>
      <c r="BE1335" s="188"/>
      <c r="BF1335" s="188"/>
      <c r="BG1335" s="188"/>
      <c r="BH1335" s="188"/>
      <c r="BI1335" s="188"/>
      <c r="BJ1335" s="188"/>
      <c r="BK1335" s="188"/>
      <c r="BL1335" s="188"/>
      <c r="BM1335" s="188"/>
      <c r="BN1335" s="188"/>
      <c r="BO1335" s="188"/>
      <c r="BP1335" s="188"/>
      <c r="BQ1335" s="188"/>
      <c r="BR1335" s="188"/>
      <c r="BS1335" s="188"/>
      <c r="BT1335" s="188"/>
      <c r="BU1335" s="188"/>
      <c r="BV1335" s="188"/>
    </row>
    <row r="1336" spans="1:74" s="189" customFormat="1" ht="38.25" x14ac:dyDescent="0.2">
      <c r="A1336" s="124" t="s">
        <v>2581</v>
      </c>
      <c r="B1336" s="130" t="s">
        <v>2582</v>
      </c>
      <c r="C1336" s="105">
        <f t="shared" ref="C1336:N1336" si="495">+C1337</f>
        <v>0</v>
      </c>
      <c r="D1336" s="105">
        <f t="shared" si="495"/>
        <v>0</v>
      </c>
      <c r="E1336" s="105">
        <f t="shared" si="495"/>
        <v>0</v>
      </c>
      <c r="F1336" s="105">
        <f t="shared" si="495"/>
        <v>0</v>
      </c>
      <c r="G1336" s="105">
        <f t="shared" si="495"/>
        <v>0</v>
      </c>
      <c r="H1336" s="105">
        <f t="shared" si="495"/>
        <v>0</v>
      </c>
      <c r="I1336" s="105">
        <f t="shared" si="495"/>
        <v>0</v>
      </c>
      <c r="J1336" s="105">
        <f t="shared" si="495"/>
        <v>0</v>
      </c>
      <c r="K1336" s="105">
        <f t="shared" si="495"/>
        <v>0</v>
      </c>
      <c r="L1336" s="105">
        <f t="shared" si="495"/>
        <v>0</v>
      </c>
      <c r="M1336" s="105">
        <f t="shared" si="495"/>
        <v>0</v>
      </c>
      <c r="N1336" s="105">
        <f t="shared" si="495"/>
        <v>0</v>
      </c>
      <c r="O1336" s="131">
        <f t="shared" si="467"/>
        <v>0</v>
      </c>
      <c r="P1336" s="188"/>
      <c r="Q1336" s="188"/>
      <c r="R1336" s="188"/>
      <c r="S1336" s="188"/>
      <c r="T1336" s="188"/>
      <c r="U1336" s="188"/>
      <c r="V1336" s="188"/>
      <c r="W1336" s="188"/>
      <c r="X1336" s="188"/>
      <c r="Y1336" s="188"/>
      <c r="Z1336" s="188"/>
      <c r="AA1336" s="188"/>
      <c r="AB1336" s="188"/>
      <c r="AC1336" s="188"/>
      <c r="AD1336" s="188"/>
      <c r="AE1336" s="188"/>
      <c r="AF1336" s="188"/>
      <c r="AG1336" s="188"/>
      <c r="AH1336" s="188"/>
      <c r="AI1336" s="188"/>
      <c r="AJ1336" s="188"/>
      <c r="AK1336" s="188"/>
      <c r="AL1336" s="188"/>
      <c r="AM1336" s="188"/>
      <c r="AN1336" s="188"/>
      <c r="AO1336" s="188"/>
      <c r="AP1336" s="188"/>
      <c r="AQ1336" s="188"/>
      <c r="AR1336" s="188"/>
      <c r="AS1336" s="188"/>
      <c r="AT1336" s="188"/>
      <c r="AU1336" s="188"/>
      <c r="AV1336" s="188"/>
      <c r="AW1336" s="188"/>
      <c r="AX1336" s="188"/>
      <c r="AY1336" s="188"/>
      <c r="AZ1336" s="188"/>
      <c r="BA1336" s="188"/>
      <c r="BB1336" s="188"/>
      <c r="BC1336" s="188"/>
      <c r="BD1336" s="188"/>
      <c r="BE1336" s="188"/>
      <c r="BF1336" s="188"/>
      <c r="BG1336" s="188"/>
      <c r="BH1336" s="188"/>
      <c r="BI1336" s="188"/>
      <c r="BJ1336" s="188"/>
      <c r="BK1336" s="188"/>
      <c r="BL1336" s="188"/>
      <c r="BM1336" s="188"/>
      <c r="BN1336" s="188"/>
      <c r="BO1336" s="188"/>
      <c r="BP1336" s="188"/>
      <c r="BQ1336" s="188"/>
      <c r="BR1336" s="188"/>
      <c r="BS1336" s="188"/>
      <c r="BT1336" s="188"/>
      <c r="BU1336" s="188"/>
      <c r="BV1336" s="188"/>
    </row>
    <row r="1337" spans="1:74" s="189" customFormat="1" ht="38.25" x14ac:dyDescent="0.2">
      <c r="A1337" s="199" t="s">
        <v>2583</v>
      </c>
      <c r="B1337" s="200" t="s">
        <v>2582</v>
      </c>
      <c r="C1337" s="287"/>
      <c r="D1337" s="287"/>
      <c r="E1337" s="287"/>
      <c r="F1337" s="287"/>
      <c r="G1337" s="287"/>
      <c r="H1337" s="287"/>
      <c r="I1337" s="287"/>
      <c r="J1337" s="287"/>
      <c r="K1337" s="287"/>
      <c r="L1337" s="287"/>
      <c r="M1337" s="287"/>
      <c r="N1337" s="287"/>
      <c r="O1337" s="131">
        <f t="shared" si="467"/>
        <v>0</v>
      </c>
      <c r="P1337" s="188"/>
      <c r="Q1337" s="188"/>
      <c r="R1337" s="188"/>
      <c r="S1337" s="188"/>
      <c r="T1337" s="188"/>
      <c r="U1337" s="188"/>
      <c r="V1337" s="188"/>
      <c r="W1337" s="188"/>
      <c r="X1337" s="188"/>
      <c r="Y1337" s="188"/>
      <c r="Z1337" s="188"/>
      <c r="AA1337" s="188"/>
      <c r="AB1337" s="188"/>
      <c r="AC1337" s="188"/>
      <c r="AD1337" s="188"/>
      <c r="AE1337" s="188"/>
      <c r="AF1337" s="188"/>
      <c r="AG1337" s="188"/>
      <c r="AH1337" s="188"/>
      <c r="AI1337" s="188"/>
      <c r="AJ1337" s="188"/>
      <c r="AK1337" s="188"/>
      <c r="AL1337" s="188"/>
      <c r="AM1337" s="188"/>
      <c r="AN1337" s="188"/>
      <c r="AO1337" s="188"/>
      <c r="AP1337" s="188"/>
      <c r="AQ1337" s="188"/>
      <c r="AR1337" s="188"/>
      <c r="AS1337" s="188"/>
      <c r="AT1337" s="188"/>
      <c r="AU1337" s="188"/>
      <c r="AV1337" s="188"/>
      <c r="AW1337" s="188"/>
      <c r="AX1337" s="188"/>
      <c r="AY1337" s="188"/>
      <c r="AZ1337" s="188"/>
      <c r="BA1337" s="188"/>
      <c r="BB1337" s="188"/>
      <c r="BC1337" s="188"/>
      <c r="BD1337" s="188"/>
      <c r="BE1337" s="188"/>
      <c r="BF1337" s="188"/>
      <c r="BG1337" s="188"/>
      <c r="BH1337" s="188"/>
      <c r="BI1337" s="188"/>
      <c r="BJ1337" s="188"/>
      <c r="BK1337" s="188"/>
      <c r="BL1337" s="188"/>
      <c r="BM1337" s="188"/>
      <c r="BN1337" s="188"/>
      <c r="BO1337" s="188"/>
      <c r="BP1337" s="188"/>
      <c r="BQ1337" s="188"/>
      <c r="BR1337" s="188"/>
      <c r="BS1337" s="188"/>
      <c r="BT1337" s="188"/>
      <c r="BU1337" s="188"/>
      <c r="BV1337" s="188"/>
    </row>
    <row r="1338" spans="1:74" s="189" customFormat="1" ht="25.5" x14ac:dyDescent="0.2">
      <c r="A1338" s="124" t="s">
        <v>2584</v>
      </c>
      <c r="B1338" s="130" t="s">
        <v>2585</v>
      </c>
      <c r="C1338" s="105">
        <f t="shared" ref="C1338:N1338" si="496">+C1339</f>
        <v>0</v>
      </c>
      <c r="D1338" s="105">
        <f t="shared" si="496"/>
        <v>0</v>
      </c>
      <c r="E1338" s="105">
        <f t="shared" si="496"/>
        <v>0</v>
      </c>
      <c r="F1338" s="105">
        <f t="shared" si="496"/>
        <v>0</v>
      </c>
      <c r="G1338" s="105">
        <f t="shared" si="496"/>
        <v>0</v>
      </c>
      <c r="H1338" s="105">
        <f t="shared" si="496"/>
        <v>0</v>
      </c>
      <c r="I1338" s="105">
        <f t="shared" si="496"/>
        <v>0</v>
      </c>
      <c r="J1338" s="105">
        <f t="shared" si="496"/>
        <v>0</v>
      </c>
      <c r="K1338" s="105">
        <f t="shared" si="496"/>
        <v>0</v>
      </c>
      <c r="L1338" s="105">
        <f t="shared" si="496"/>
        <v>0</v>
      </c>
      <c r="M1338" s="105">
        <f t="shared" si="496"/>
        <v>0</v>
      </c>
      <c r="N1338" s="105">
        <f t="shared" si="496"/>
        <v>0</v>
      </c>
      <c r="O1338" s="131">
        <f t="shared" si="467"/>
        <v>0</v>
      </c>
      <c r="P1338" s="188"/>
      <c r="Q1338" s="188"/>
      <c r="R1338" s="188"/>
      <c r="S1338" s="188"/>
      <c r="T1338" s="188"/>
      <c r="U1338" s="188"/>
      <c r="V1338" s="188"/>
      <c r="W1338" s="188"/>
      <c r="X1338" s="188"/>
      <c r="Y1338" s="188"/>
      <c r="Z1338" s="188"/>
      <c r="AA1338" s="188"/>
      <c r="AB1338" s="188"/>
      <c r="AC1338" s="188"/>
      <c r="AD1338" s="188"/>
      <c r="AE1338" s="188"/>
      <c r="AF1338" s="188"/>
      <c r="AG1338" s="188"/>
      <c r="AH1338" s="188"/>
      <c r="AI1338" s="188"/>
      <c r="AJ1338" s="188"/>
      <c r="AK1338" s="188"/>
      <c r="AL1338" s="188"/>
      <c r="AM1338" s="188"/>
      <c r="AN1338" s="188"/>
      <c r="AO1338" s="188"/>
      <c r="AP1338" s="188"/>
      <c r="AQ1338" s="188"/>
      <c r="AR1338" s="188"/>
      <c r="AS1338" s="188"/>
      <c r="AT1338" s="188"/>
      <c r="AU1338" s="188"/>
      <c r="AV1338" s="188"/>
      <c r="AW1338" s="188"/>
      <c r="AX1338" s="188"/>
      <c r="AY1338" s="188"/>
      <c r="AZ1338" s="188"/>
      <c r="BA1338" s="188"/>
      <c r="BB1338" s="188"/>
      <c r="BC1338" s="188"/>
      <c r="BD1338" s="188"/>
      <c r="BE1338" s="188"/>
      <c r="BF1338" s="188"/>
      <c r="BG1338" s="188"/>
      <c r="BH1338" s="188"/>
      <c r="BI1338" s="188"/>
      <c r="BJ1338" s="188"/>
      <c r="BK1338" s="188"/>
      <c r="BL1338" s="188"/>
      <c r="BM1338" s="188"/>
      <c r="BN1338" s="188"/>
      <c r="BO1338" s="188"/>
      <c r="BP1338" s="188"/>
      <c r="BQ1338" s="188"/>
      <c r="BR1338" s="188"/>
      <c r="BS1338" s="188"/>
      <c r="BT1338" s="188"/>
      <c r="BU1338" s="188"/>
      <c r="BV1338" s="188"/>
    </row>
    <row r="1339" spans="1:74" s="189" customFormat="1" ht="25.5" x14ac:dyDescent="0.2">
      <c r="A1339" s="199" t="s">
        <v>2586</v>
      </c>
      <c r="B1339" s="200" t="s">
        <v>2585</v>
      </c>
      <c r="C1339" s="287"/>
      <c r="D1339" s="287"/>
      <c r="E1339" s="287"/>
      <c r="F1339" s="287"/>
      <c r="G1339" s="287"/>
      <c r="H1339" s="287"/>
      <c r="I1339" s="287"/>
      <c r="J1339" s="287"/>
      <c r="K1339" s="287"/>
      <c r="L1339" s="287"/>
      <c r="M1339" s="287"/>
      <c r="N1339" s="287"/>
      <c r="O1339" s="131">
        <f t="shared" si="467"/>
        <v>0</v>
      </c>
      <c r="P1339" s="188"/>
      <c r="Q1339" s="188"/>
      <c r="R1339" s="188"/>
      <c r="S1339" s="188"/>
      <c r="T1339" s="188"/>
      <c r="U1339" s="188"/>
      <c r="V1339" s="188"/>
      <c r="W1339" s="188"/>
      <c r="X1339" s="188"/>
      <c r="Y1339" s="188"/>
      <c r="Z1339" s="188"/>
      <c r="AA1339" s="188"/>
      <c r="AB1339" s="188"/>
      <c r="AC1339" s="188"/>
      <c r="AD1339" s="188"/>
      <c r="AE1339" s="188"/>
      <c r="AF1339" s="188"/>
      <c r="AG1339" s="188"/>
      <c r="AH1339" s="188"/>
      <c r="AI1339" s="188"/>
      <c r="AJ1339" s="188"/>
      <c r="AK1339" s="188"/>
      <c r="AL1339" s="188"/>
      <c r="AM1339" s="188"/>
      <c r="AN1339" s="188"/>
      <c r="AO1339" s="188"/>
      <c r="AP1339" s="188"/>
      <c r="AQ1339" s="188"/>
      <c r="AR1339" s="188"/>
      <c r="AS1339" s="188"/>
      <c r="AT1339" s="188"/>
      <c r="AU1339" s="188"/>
      <c r="AV1339" s="188"/>
      <c r="AW1339" s="188"/>
      <c r="AX1339" s="188"/>
      <c r="AY1339" s="188"/>
      <c r="AZ1339" s="188"/>
      <c r="BA1339" s="188"/>
      <c r="BB1339" s="188"/>
      <c r="BC1339" s="188"/>
      <c r="BD1339" s="188"/>
      <c r="BE1339" s="188"/>
      <c r="BF1339" s="188"/>
      <c r="BG1339" s="188"/>
      <c r="BH1339" s="188"/>
      <c r="BI1339" s="188"/>
      <c r="BJ1339" s="188"/>
      <c r="BK1339" s="188"/>
      <c r="BL1339" s="188"/>
      <c r="BM1339" s="188"/>
      <c r="BN1339" s="188"/>
      <c r="BO1339" s="188"/>
      <c r="BP1339" s="188"/>
      <c r="BQ1339" s="188"/>
      <c r="BR1339" s="188"/>
      <c r="BS1339" s="188"/>
      <c r="BT1339" s="188"/>
      <c r="BU1339" s="188"/>
      <c r="BV1339" s="188"/>
    </row>
    <row r="1340" spans="1:74" s="189" customFormat="1" ht="25.5" x14ac:dyDescent="0.2">
      <c r="A1340" s="124" t="s">
        <v>2587</v>
      </c>
      <c r="B1340" s="130" t="s">
        <v>2588</v>
      </c>
      <c r="C1340" s="105">
        <f t="shared" ref="C1340:N1340" si="497">+C1341</f>
        <v>0</v>
      </c>
      <c r="D1340" s="105">
        <f t="shared" si="497"/>
        <v>0</v>
      </c>
      <c r="E1340" s="105">
        <f t="shared" si="497"/>
        <v>0</v>
      </c>
      <c r="F1340" s="105">
        <f t="shared" si="497"/>
        <v>0</v>
      </c>
      <c r="G1340" s="105">
        <f t="shared" si="497"/>
        <v>0</v>
      </c>
      <c r="H1340" s="105">
        <f t="shared" si="497"/>
        <v>0</v>
      </c>
      <c r="I1340" s="105">
        <f t="shared" si="497"/>
        <v>0</v>
      </c>
      <c r="J1340" s="105">
        <f t="shared" si="497"/>
        <v>0</v>
      </c>
      <c r="K1340" s="105">
        <f t="shared" si="497"/>
        <v>0</v>
      </c>
      <c r="L1340" s="105">
        <f t="shared" si="497"/>
        <v>0</v>
      </c>
      <c r="M1340" s="105">
        <f t="shared" si="497"/>
        <v>0</v>
      </c>
      <c r="N1340" s="105">
        <f t="shared" si="497"/>
        <v>0</v>
      </c>
      <c r="O1340" s="131">
        <f t="shared" si="467"/>
        <v>0</v>
      </c>
      <c r="P1340" s="188"/>
      <c r="Q1340" s="188"/>
      <c r="R1340" s="188"/>
      <c r="S1340" s="188"/>
      <c r="T1340" s="188"/>
      <c r="U1340" s="188"/>
      <c r="V1340" s="188"/>
      <c r="W1340" s="188"/>
      <c r="X1340" s="188"/>
      <c r="Y1340" s="188"/>
      <c r="Z1340" s="188"/>
      <c r="AA1340" s="188"/>
      <c r="AB1340" s="188"/>
      <c r="AC1340" s="188"/>
      <c r="AD1340" s="188"/>
      <c r="AE1340" s="188"/>
      <c r="AF1340" s="188"/>
      <c r="AG1340" s="188"/>
      <c r="AH1340" s="188"/>
      <c r="AI1340" s="188"/>
      <c r="AJ1340" s="188"/>
      <c r="AK1340" s="188"/>
      <c r="AL1340" s="188"/>
      <c r="AM1340" s="188"/>
      <c r="AN1340" s="188"/>
      <c r="AO1340" s="188"/>
      <c r="AP1340" s="188"/>
      <c r="AQ1340" s="188"/>
      <c r="AR1340" s="188"/>
      <c r="AS1340" s="188"/>
      <c r="AT1340" s="188"/>
      <c r="AU1340" s="188"/>
      <c r="AV1340" s="188"/>
      <c r="AW1340" s="188"/>
      <c r="AX1340" s="188"/>
      <c r="AY1340" s="188"/>
      <c r="AZ1340" s="188"/>
      <c r="BA1340" s="188"/>
      <c r="BB1340" s="188"/>
      <c r="BC1340" s="188"/>
      <c r="BD1340" s="188"/>
      <c r="BE1340" s="188"/>
      <c r="BF1340" s="188"/>
      <c r="BG1340" s="188"/>
      <c r="BH1340" s="188"/>
      <c r="BI1340" s="188"/>
      <c r="BJ1340" s="188"/>
      <c r="BK1340" s="188"/>
      <c r="BL1340" s="188"/>
      <c r="BM1340" s="188"/>
      <c r="BN1340" s="188"/>
      <c r="BO1340" s="188"/>
      <c r="BP1340" s="188"/>
      <c r="BQ1340" s="188"/>
      <c r="BR1340" s="188"/>
      <c r="BS1340" s="188"/>
      <c r="BT1340" s="188"/>
      <c r="BU1340" s="188"/>
      <c r="BV1340" s="188"/>
    </row>
    <row r="1341" spans="1:74" s="189" customFormat="1" ht="25.5" x14ac:dyDescent="0.2">
      <c r="A1341" s="199" t="s">
        <v>2589</v>
      </c>
      <c r="B1341" s="200" t="s">
        <v>2588</v>
      </c>
      <c r="C1341" s="287"/>
      <c r="D1341" s="287"/>
      <c r="E1341" s="287"/>
      <c r="F1341" s="287"/>
      <c r="G1341" s="287"/>
      <c r="H1341" s="287"/>
      <c r="I1341" s="287"/>
      <c r="J1341" s="287"/>
      <c r="K1341" s="287"/>
      <c r="L1341" s="287"/>
      <c r="M1341" s="287"/>
      <c r="N1341" s="287"/>
      <c r="O1341" s="131">
        <f t="shared" si="467"/>
        <v>0</v>
      </c>
      <c r="P1341" s="188"/>
      <c r="Q1341" s="188"/>
      <c r="R1341" s="188"/>
      <c r="S1341" s="188"/>
      <c r="T1341" s="188"/>
      <c r="U1341" s="188"/>
      <c r="V1341" s="188"/>
      <c r="W1341" s="188"/>
      <c r="X1341" s="188"/>
      <c r="Y1341" s="188"/>
      <c r="Z1341" s="188"/>
      <c r="AA1341" s="188"/>
      <c r="AB1341" s="188"/>
      <c r="AC1341" s="188"/>
      <c r="AD1341" s="188"/>
      <c r="AE1341" s="188"/>
      <c r="AF1341" s="188"/>
      <c r="AG1341" s="188"/>
      <c r="AH1341" s="188"/>
      <c r="AI1341" s="188"/>
      <c r="AJ1341" s="188"/>
      <c r="AK1341" s="188"/>
      <c r="AL1341" s="188"/>
      <c r="AM1341" s="188"/>
      <c r="AN1341" s="188"/>
      <c r="AO1341" s="188"/>
      <c r="AP1341" s="188"/>
      <c r="AQ1341" s="188"/>
      <c r="AR1341" s="188"/>
      <c r="AS1341" s="188"/>
      <c r="AT1341" s="188"/>
      <c r="AU1341" s="188"/>
      <c r="AV1341" s="188"/>
      <c r="AW1341" s="188"/>
      <c r="AX1341" s="188"/>
      <c r="AY1341" s="188"/>
      <c r="AZ1341" s="188"/>
      <c r="BA1341" s="188"/>
      <c r="BB1341" s="188"/>
      <c r="BC1341" s="188"/>
      <c r="BD1341" s="188"/>
      <c r="BE1341" s="188"/>
      <c r="BF1341" s="188"/>
      <c r="BG1341" s="188"/>
      <c r="BH1341" s="188"/>
      <c r="BI1341" s="188"/>
      <c r="BJ1341" s="188"/>
      <c r="BK1341" s="188"/>
      <c r="BL1341" s="188"/>
      <c r="BM1341" s="188"/>
      <c r="BN1341" s="188"/>
      <c r="BO1341" s="188"/>
      <c r="BP1341" s="188"/>
      <c r="BQ1341" s="188"/>
      <c r="BR1341" s="188"/>
      <c r="BS1341" s="188"/>
      <c r="BT1341" s="188"/>
      <c r="BU1341" s="188"/>
      <c r="BV1341" s="188"/>
    </row>
    <row r="1342" spans="1:74" s="189" customFormat="1" ht="25.5" x14ac:dyDescent="0.2">
      <c r="A1342" s="124" t="s">
        <v>2590</v>
      </c>
      <c r="B1342" s="130" t="s">
        <v>2591</v>
      </c>
      <c r="C1342" s="105">
        <f t="shared" ref="C1342:N1342" si="498">+C1343</f>
        <v>0</v>
      </c>
      <c r="D1342" s="105">
        <f t="shared" si="498"/>
        <v>0</v>
      </c>
      <c r="E1342" s="105">
        <f t="shared" si="498"/>
        <v>0</v>
      </c>
      <c r="F1342" s="105">
        <f t="shared" si="498"/>
        <v>0</v>
      </c>
      <c r="G1342" s="105">
        <f t="shared" si="498"/>
        <v>0</v>
      </c>
      <c r="H1342" s="105">
        <f t="shared" si="498"/>
        <v>0</v>
      </c>
      <c r="I1342" s="105">
        <f t="shared" si="498"/>
        <v>0</v>
      </c>
      <c r="J1342" s="105">
        <f t="shared" si="498"/>
        <v>0</v>
      </c>
      <c r="K1342" s="105">
        <f t="shared" si="498"/>
        <v>0</v>
      </c>
      <c r="L1342" s="105">
        <f t="shared" si="498"/>
        <v>0</v>
      </c>
      <c r="M1342" s="105">
        <f t="shared" si="498"/>
        <v>0</v>
      </c>
      <c r="N1342" s="105">
        <f t="shared" si="498"/>
        <v>0</v>
      </c>
      <c r="O1342" s="131">
        <f t="shared" si="467"/>
        <v>0</v>
      </c>
      <c r="P1342" s="188"/>
      <c r="Q1342" s="188"/>
      <c r="R1342" s="188"/>
      <c r="S1342" s="188"/>
      <c r="T1342" s="188"/>
      <c r="U1342" s="188"/>
      <c r="V1342" s="188"/>
      <c r="W1342" s="188"/>
      <c r="X1342" s="188"/>
      <c r="Y1342" s="188"/>
      <c r="Z1342" s="188"/>
      <c r="AA1342" s="188"/>
      <c r="AB1342" s="188"/>
      <c r="AC1342" s="188"/>
      <c r="AD1342" s="188"/>
      <c r="AE1342" s="188"/>
      <c r="AF1342" s="188"/>
      <c r="AG1342" s="188"/>
      <c r="AH1342" s="188"/>
      <c r="AI1342" s="188"/>
      <c r="AJ1342" s="188"/>
      <c r="AK1342" s="188"/>
      <c r="AL1342" s="188"/>
      <c r="AM1342" s="188"/>
      <c r="AN1342" s="188"/>
      <c r="AO1342" s="188"/>
      <c r="AP1342" s="188"/>
      <c r="AQ1342" s="188"/>
      <c r="AR1342" s="188"/>
      <c r="AS1342" s="188"/>
      <c r="AT1342" s="188"/>
      <c r="AU1342" s="188"/>
      <c r="AV1342" s="188"/>
      <c r="AW1342" s="188"/>
      <c r="AX1342" s="188"/>
      <c r="AY1342" s="188"/>
      <c r="AZ1342" s="188"/>
      <c r="BA1342" s="188"/>
      <c r="BB1342" s="188"/>
      <c r="BC1342" s="188"/>
      <c r="BD1342" s="188"/>
      <c r="BE1342" s="188"/>
      <c r="BF1342" s="188"/>
      <c r="BG1342" s="188"/>
      <c r="BH1342" s="188"/>
      <c r="BI1342" s="188"/>
      <c r="BJ1342" s="188"/>
      <c r="BK1342" s="188"/>
      <c r="BL1342" s="188"/>
      <c r="BM1342" s="188"/>
      <c r="BN1342" s="188"/>
      <c r="BO1342" s="188"/>
      <c r="BP1342" s="188"/>
      <c r="BQ1342" s="188"/>
      <c r="BR1342" s="188"/>
      <c r="BS1342" s="188"/>
      <c r="BT1342" s="188"/>
      <c r="BU1342" s="188"/>
      <c r="BV1342" s="188"/>
    </row>
    <row r="1343" spans="1:74" s="189" customFormat="1" ht="25.5" x14ac:dyDescent="0.2">
      <c r="A1343" s="199" t="s">
        <v>2592</v>
      </c>
      <c r="B1343" s="200" t="s">
        <v>2591</v>
      </c>
      <c r="C1343" s="287"/>
      <c r="D1343" s="287"/>
      <c r="E1343" s="287"/>
      <c r="F1343" s="287"/>
      <c r="G1343" s="287"/>
      <c r="H1343" s="287"/>
      <c r="I1343" s="287"/>
      <c r="J1343" s="287"/>
      <c r="K1343" s="287"/>
      <c r="L1343" s="287"/>
      <c r="M1343" s="287"/>
      <c r="N1343" s="287"/>
      <c r="O1343" s="131">
        <f t="shared" si="467"/>
        <v>0</v>
      </c>
      <c r="P1343" s="188"/>
      <c r="Q1343" s="188"/>
      <c r="R1343" s="188"/>
      <c r="S1343" s="188"/>
      <c r="T1343" s="188"/>
      <c r="U1343" s="188"/>
      <c r="V1343" s="188"/>
      <c r="W1343" s="188"/>
      <c r="X1343" s="188"/>
      <c r="Y1343" s="188"/>
      <c r="Z1343" s="188"/>
      <c r="AA1343" s="188"/>
      <c r="AB1343" s="188"/>
      <c r="AC1343" s="188"/>
      <c r="AD1343" s="188"/>
      <c r="AE1343" s="188"/>
      <c r="AF1343" s="188"/>
      <c r="AG1343" s="188"/>
      <c r="AH1343" s="188"/>
      <c r="AI1343" s="188"/>
      <c r="AJ1343" s="188"/>
      <c r="AK1343" s="188"/>
      <c r="AL1343" s="188"/>
      <c r="AM1343" s="188"/>
      <c r="AN1343" s="188"/>
      <c r="AO1343" s="188"/>
      <c r="AP1343" s="188"/>
      <c r="AQ1343" s="188"/>
      <c r="AR1343" s="188"/>
      <c r="AS1343" s="188"/>
      <c r="AT1343" s="188"/>
      <c r="AU1343" s="188"/>
      <c r="AV1343" s="188"/>
      <c r="AW1343" s="188"/>
      <c r="AX1343" s="188"/>
      <c r="AY1343" s="188"/>
      <c r="AZ1343" s="188"/>
      <c r="BA1343" s="188"/>
      <c r="BB1343" s="188"/>
      <c r="BC1343" s="188"/>
      <c r="BD1343" s="188"/>
      <c r="BE1343" s="188"/>
      <c r="BF1343" s="188"/>
      <c r="BG1343" s="188"/>
      <c r="BH1343" s="188"/>
      <c r="BI1343" s="188"/>
      <c r="BJ1343" s="188"/>
      <c r="BK1343" s="188"/>
      <c r="BL1343" s="188"/>
      <c r="BM1343" s="188"/>
      <c r="BN1343" s="188"/>
      <c r="BO1343" s="188"/>
      <c r="BP1343" s="188"/>
      <c r="BQ1343" s="188"/>
      <c r="BR1343" s="188"/>
      <c r="BS1343" s="188"/>
      <c r="BT1343" s="188"/>
      <c r="BU1343" s="188"/>
      <c r="BV1343" s="188"/>
    </row>
    <row r="1344" spans="1:74" s="189" customFormat="1" ht="25.5" x14ac:dyDescent="0.2">
      <c r="A1344" s="124" t="s">
        <v>2593</v>
      </c>
      <c r="B1344" s="130" t="s">
        <v>2594</v>
      </c>
      <c r="C1344" s="105">
        <f t="shared" ref="C1344:N1344" si="499">+C1345</f>
        <v>0</v>
      </c>
      <c r="D1344" s="105">
        <f t="shared" si="499"/>
        <v>0</v>
      </c>
      <c r="E1344" s="105">
        <f t="shared" si="499"/>
        <v>0</v>
      </c>
      <c r="F1344" s="105">
        <f t="shared" si="499"/>
        <v>0</v>
      </c>
      <c r="G1344" s="105">
        <f t="shared" si="499"/>
        <v>0</v>
      </c>
      <c r="H1344" s="105">
        <f t="shared" si="499"/>
        <v>0</v>
      </c>
      <c r="I1344" s="105">
        <f t="shared" si="499"/>
        <v>0</v>
      </c>
      <c r="J1344" s="105">
        <f t="shared" si="499"/>
        <v>0</v>
      </c>
      <c r="K1344" s="105">
        <f t="shared" si="499"/>
        <v>0</v>
      </c>
      <c r="L1344" s="105">
        <f t="shared" si="499"/>
        <v>0</v>
      </c>
      <c r="M1344" s="105">
        <f t="shared" si="499"/>
        <v>0</v>
      </c>
      <c r="N1344" s="105">
        <f t="shared" si="499"/>
        <v>0</v>
      </c>
      <c r="O1344" s="131">
        <f t="shared" si="467"/>
        <v>0</v>
      </c>
      <c r="P1344" s="188"/>
      <c r="Q1344" s="188"/>
      <c r="R1344" s="188"/>
      <c r="S1344" s="188"/>
      <c r="T1344" s="188"/>
      <c r="U1344" s="188"/>
      <c r="V1344" s="188"/>
      <c r="W1344" s="188"/>
      <c r="X1344" s="188"/>
      <c r="Y1344" s="188"/>
      <c r="Z1344" s="188"/>
      <c r="AA1344" s="188"/>
      <c r="AB1344" s="188"/>
      <c r="AC1344" s="188"/>
      <c r="AD1344" s="188"/>
      <c r="AE1344" s="188"/>
      <c r="AF1344" s="188"/>
      <c r="AG1344" s="188"/>
      <c r="AH1344" s="188"/>
      <c r="AI1344" s="188"/>
      <c r="AJ1344" s="188"/>
      <c r="AK1344" s="188"/>
      <c r="AL1344" s="188"/>
      <c r="AM1344" s="188"/>
      <c r="AN1344" s="188"/>
      <c r="AO1344" s="188"/>
      <c r="AP1344" s="188"/>
      <c r="AQ1344" s="188"/>
      <c r="AR1344" s="188"/>
      <c r="AS1344" s="188"/>
      <c r="AT1344" s="188"/>
      <c r="AU1344" s="188"/>
      <c r="AV1344" s="188"/>
      <c r="AW1344" s="188"/>
      <c r="AX1344" s="188"/>
      <c r="AY1344" s="188"/>
      <c r="AZ1344" s="188"/>
      <c r="BA1344" s="188"/>
      <c r="BB1344" s="188"/>
      <c r="BC1344" s="188"/>
      <c r="BD1344" s="188"/>
      <c r="BE1344" s="188"/>
      <c r="BF1344" s="188"/>
      <c r="BG1344" s="188"/>
      <c r="BH1344" s="188"/>
      <c r="BI1344" s="188"/>
      <c r="BJ1344" s="188"/>
      <c r="BK1344" s="188"/>
      <c r="BL1344" s="188"/>
      <c r="BM1344" s="188"/>
      <c r="BN1344" s="188"/>
      <c r="BO1344" s="188"/>
      <c r="BP1344" s="188"/>
      <c r="BQ1344" s="188"/>
      <c r="BR1344" s="188"/>
      <c r="BS1344" s="188"/>
      <c r="BT1344" s="188"/>
      <c r="BU1344" s="188"/>
      <c r="BV1344" s="188"/>
    </row>
    <row r="1345" spans="1:74" s="189" customFormat="1" ht="25.5" x14ac:dyDescent="0.2">
      <c r="A1345" s="199" t="s">
        <v>2595</v>
      </c>
      <c r="B1345" s="200" t="s">
        <v>2594</v>
      </c>
      <c r="C1345" s="118"/>
      <c r="D1345" s="118"/>
      <c r="E1345" s="118"/>
      <c r="F1345" s="118"/>
      <c r="G1345" s="118"/>
      <c r="H1345" s="118"/>
      <c r="I1345" s="118"/>
      <c r="J1345" s="118"/>
      <c r="K1345" s="118"/>
      <c r="L1345" s="118"/>
      <c r="M1345" s="118"/>
      <c r="N1345" s="118"/>
      <c r="O1345" s="131">
        <f t="shared" si="467"/>
        <v>0</v>
      </c>
      <c r="P1345" s="188"/>
      <c r="Q1345" s="188"/>
      <c r="R1345" s="188"/>
      <c r="S1345" s="188"/>
      <c r="T1345" s="188"/>
      <c r="U1345" s="188"/>
      <c r="V1345" s="188"/>
      <c r="W1345" s="188"/>
      <c r="X1345" s="188"/>
      <c r="Y1345" s="188"/>
      <c r="Z1345" s="188"/>
      <c r="AA1345" s="188"/>
      <c r="AB1345" s="188"/>
      <c r="AC1345" s="188"/>
      <c r="AD1345" s="188"/>
      <c r="AE1345" s="188"/>
      <c r="AF1345" s="188"/>
      <c r="AG1345" s="188"/>
      <c r="AH1345" s="188"/>
      <c r="AI1345" s="188"/>
      <c r="AJ1345" s="188"/>
      <c r="AK1345" s="188"/>
      <c r="AL1345" s="188"/>
      <c r="AM1345" s="188"/>
      <c r="AN1345" s="188"/>
      <c r="AO1345" s="188"/>
      <c r="AP1345" s="188"/>
      <c r="AQ1345" s="188"/>
      <c r="AR1345" s="188"/>
      <c r="AS1345" s="188"/>
      <c r="AT1345" s="188"/>
      <c r="AU1345" s="188"/>
      <c r="AV1345" s="188"/>
      <c r="AW1345" s="188"/>
      <c r="AX1345" s="188"/>
      <c r="AY1345" s="188"/>
      <c r="AZ1345" s="188"/>
      <c r="BA1345" s="188"/>
      <c r="BB1345" s="188"/>
      <c r="BC1345" s="188"/>
      <c r="BD1345" s="188"/>
      <c r="BE1345" s="188"/>
      <c r="BF1345" s="188"/>
      <c r="BG1345" s="188"/>
      <c r="BH1345" s="188"/>
      <c r="BI1345" s="188"/>
      <c r="BJ1345" s="188"/>
      <c r="BK1345" s="188"/>
      <c r="BL1345" s="188"/>
      <c r="BM1345" s="188"/>
      <c r="BN1345" s="188"/>
      <c r="BO1345" s="188"/>
      <c r="BP1345" s="188"/>
      <c r="BQ1345" s="188"/>
      <c r="BR1345" s="188"/>
      <c r="BS1345" s="188"/>
      <c r="BT1345" s="188"/>
      <c r="BU1345" s="188"/>
      <c r="BV1345" s="188"/>
    </row>
    <row r="1346" spans="1:74" s="126" customFormat="1" x14ac:dyDescent="0.2">
      <c r="A1346" s="124" t="s">
        <v>859</v>
      </c>
      <c r="B1346" s="130" t="s">
        <v>860</v>
      </c>
      <c r="C1346" s="117">
        <f t="shared" ref="C1346:N1346" si="500">+C1347</f>
        <v>0</v>
      </c>
      <c r="D1346" s="117">
        <f t="shared" si="500"/>
        <v>0</v>
      </c>
      <c r="E1346" s="117">
        <f t="shared" si="500"/>
        <v>0</v>
      </c>
      <c r="F1346" s="117">
        <f t="shared" si="500"/>
        <v>0</v>
      </c>
      <c r="G1346" s="117">
        <f t="shared" si="500"/>
        <v>0</v>
      </c>
      <c r="H1346" s="117">
        <f t="shared" si="500"/>
        <v>0</v>
      </c>
      <c r="I1346" s="117">
        <f t="shared" si="500"/>
        <v>0</v>
      </c>
      <c r="J1346" s="117">
        <f t="shared" si="500"/>
        <v>0</v>
      </c>
      <c r="K1346" s="117">
        <f t="shared" si="500"/>
        <v>0</v>
      </c>
      <c r="L1346" s="117">
        <f t="shared" si="500"/>
        <v>0</v>
      </c>
      <c r="M1346" s="117">
        <f t="shared" si="500"/>
        <v>0</v>
      </c>
      <c r="N1346" s="117">
        <f t="shared" si="500"/>
        <v>0</v>
      </c>
      <c r="O1346" s="131">
        <f t="shared" si="467"/>
        <v>0</v>
      </c>
      <c r="P1346" s="125"/>
      <c r="Q1346" s="125"/>
      <c r="R1346" s="125"/>
      <c r="S1346" s="125"/>
      <c r="T1346" s="125"/>
      <c r="U1346" s="125"/>
      <c r="V1346" s="125"/>
      <c r="W1346" s="125"/>
      <c r="X1346" s="125"/>
      <c r="Y1346" s="125"/>
      <c r="Z1346" s="125"/>
      <c r="AA1346" s="125"/>
      <c r="AB1346" s="125"/>
      <c r="AC1346" s="125"/>
      <c r="AD1346" s="125"/>
      <c r="AE1346" s="125"/>
      <c r="AF1346" s="125"/>
      <c r="AG1346" s="125"/>
      <c r="AH1346" s="125"/>
      <c r="AI1346" s="125"/>
      <c r="AJ1346" s="125"/>
      <c r="AK1346" s="125"/>
      <c r="AL1346" s="125"/>
      <c r="AM1346" s="125"/>
      <c r="AN1346" s="125"/>
      <c r="AO1346" s="125"/>
      <c r="AP1346" s="125"/>
      <c r="AQ1346" s="125"/>
      <c r="AR1346" s="125"/>
      <c r="AS1346" s="125"/>
      <c r="AT1346" s="125"/>
      <c r="AU1346" s="125"/>
      <c r="AV1346" s="125"/>
      <c r="AW1346" s="125"/>
      <c r="AX1346" s="125"/>
      <c r="AY1346" s="125"/>
      <c r="AZ1346" s="125"/>
      <c r="BA1346" s="125"/>
      <c r="BB1346" s="125"/>
      <c r="BC1346" s="125"/>
      <c r="BD1346" s="125"/>
      <c r="BE1346" s="125"/>
      <c r="BF1346" s="125"/>
      <c r="BG1346" s="125"/>
      <c r="BH1346" s="125"/>
      <c r="BI1346" s="125"/>
      <c r="BJ1346" s="125"/>
      <c r="BK1346" s="125"/>
      <c r="BL1346" s="125"/>
      <c r="BM1346" s="125"/>
      <c r="BN1346" s="125"/>
      <c r="BO1346" s="125"/>
      <c r="BP1346" s="125"/>
      <c r="BQ1346" s="125"/>
      <c r="BR1346" s="125"/>
      <c r="BS1346" s="125"/>
      <c r="BT1346" s="125"/>
      <c r="BU1346" s="125"/>
      <c r="BV1346" s="125"/>
    </row>
    <row r="1347" spans="1:74" s="189" customFormat="1" ht="12.75" customHeight="1" x14ac:dyDescent="0.2">
      <c r="A1347" s="199" t="s">
        <v>861</v>
      </c>
      <c r="B1347" s="200" t="s">
        <v>860</v>
      </c>
      <c r="C1347" s="118"/>
      <c r="D1347" s="118"/>
      <c r="E1347" s="118"/>
      <c r="F1347" s="118"/>
      <c r="G1347" s="118"/>
      <c r="H1347" s="118"/>
      <c r="I1347" s="118"/>
      <c r="J1347" s="118"/>
      <c r="K1347" s="118"/>
      <c r="L1347" s="118"/>
      <c r="M1347" s="118"/>
      <c r="N1347" s="118"/>
      <c r="O1347" s="131">
        <f t="shared" si="467"/>
        <v>0</v>
      </c>
      <c r="P1347" s="188"/>
      <c r="Q1347" s="188"/>
      <c r="R1347" s="188"/>
      <c r="S1347" s="188"/>
      <c r="T1347" s="188"/>
      <c r="U1347" s="188"/>
      <c r="V1347" s="188"/>
      <c r="W1347" s="188"/>
      <c r="X1347" s="188"/>
      <c r="Y1347" s="188"/>
      <c r="Z1347" s="188"/>
      <c r="AA1347" s="188"/>
      <c r="AB1347" s="188"/>
      <c r="AC1347" s="188"/>
      <c r="AD1347" s="188"/>
      <c r="AE1347" s="188"/>
      <c r="AF1347" s="188"/>
      <c r="AG1347" s="188"/>
      <c r="AH1347" s="188"/>
      <c r="AI1347" s="188"/>
      <c r="AJ1347" s="188"/>
      <c r="AK1347" s="188"/>
      <c r="AL1347" s="188"/>
      <c r="AM1347" s="188"/>
      <c r="AN1347" s="188"/>
      <c r="AO1347" s="188"/>
      <c r="AP1347" s="188"/>
      <c r="AQ1347" s="188"/>
      <c r="AR1347" s="188"/>
      <c r="AS1347" s="188"/>
      <c r="AT1347" s="188"/>
      <c r="AU1347" s="188"/>
      <c r="AV1347" s="188"/>
      <c r="AW1347" s="188"/>
      <c r="AX1347" s="188"/>
      <c r="AY1347" s="188"/>
      <c r="AZ1347" s="188"/>
      <c r="BA1347" s="188"/>
      <c r="BB1347" s="188"/>
      <c r="BC1347" s="188"/>
      <c r="BD1347" s="188"/>
      <c r="BE1347" s="188"/>
      <c r="BF1347" s="188"/>
      <c r="BG1347" s="188"/>
      <c r="BH1347" s="188"/>
      <c r="BI1347" s="188"/>
      <c r="BJ1347" s="188"/>
      <c r="BK1347" s="188"/>
      <c r="BL1347" s="188"/>
      <c r="BM1347" s="188"/>
      <c r="BN1347" s="188"/>
      <c r="BO1347" s="188"/>
      <c r="BP1347" s="188"/>
      <c r="BQ1347" s="188"/>
      <c r="BR1347" s="188"/>
      <c r="BS1347" s="188"/>
      <c r="BT1347" s="188"/>
      <c r="BU1347" s="188"/>
      <c r="BV1347" s="188"/>
    </row>
    <row r="1348" spans="1:74" s="189" customFormat="1" ht="12.75" customHeight="1" x14ac:dyDescent="0.2">
      <c r="A1348" s="124" t="s">
        <v>2596</v>
      </c>
      <c r="B1348" s="130" t="s">
        <v>2597</v>
      </c>
      <c r="C1348" s="117">
        <v>0</v>
      </c>
      <c r="D1348" s="117">
        <v>0</v>
      </c>
      <c r="E1348" s="117">
        <v>0</v>
      </c>
      <c r="F1348" s="117">
        <v>0</v>
      </c>
      <c r="G1348" s="117">
        <v>0</v>
      </c>
      <c r="H1348" s="117">
        <v>0</v>
      </c>
      <c r="I1348" s="117">
        <v>0</v>
      </c>
      <c r="J1348" s="117">
        <v>0</v>
      </c>
      <c r="K1348" s="117">
        <v>0</v>
      </c>
      <c r="L1348" s="117">
        <v>0</v>
      </c>
      <c r="M1348" s="117">
        <v>0</v>
      </c>
      <c r="N1348" s="117">
        <v>0</v>
      </c>
      <c r="O1348" s="131">
        <f t="shared" si="467"/>
        <v>0</v>
      </c>
      <c r="P1348" s="188"/>
      <c r="Q1348" s="188"/>
      <c r="R1348" s="188"/>
      <c r="S1348" s="188"/>
      <c r="T1348" s="188"/>
      <c r="U1348" s="188"/>
      <c r="V1348" s="188"/>
      <c r="W1348" s="188"/>
      <c r="X1348" s="188"/>
      <c r="Y1348" s="188"/>
      <c r="Z1348" s="188"/>
      <c r="AA1348" s="188"/>
      <c r="AB1348" s="188"/>
      <c r="AC1348" s="188"/>
      <c r="AD1348" s="188"/>
      <c r="AE1348" s="188"/>
      <c r="AF1348" s="188"/>
      <c r="AG1348" s="188"/>
      <c r="AH1348" s="188"/>
      <c r="AI1348" s="188"/>
      <c r="AJ1348" s="188"/>
      <c r="AK1348" s="188"/>
      <c r="AL1348" s="188"/>
      <c r="AM1348" s="188"/>
      <c r="AN1348" s="188"/>
      <c r="AO1348" s="188"/>
      <c r="AP1348" s="188"/>
      <c r="AQ1348" s="188"/>
      <c r="AR1348" s="188"/>
      <c r="AS1348" s="188"/>
      <c r="AT1348" s="188"/>
      <c r="AU1348" s="188"/>
      <c r="AV1348" s="188"/>
      <c r="AW1348" s="188"/>
      <c r="AX1348" s="188"/>
      <c r="AY1348" s="188"/>
      <c r="AZ1348" s="188"/>
      <c r="BA1348" s="188"/>
      <c r="BB1348" s="188"/>
      <c r="BC1348" s="188"/>
      <c r="BD1348" s="188"/>
      <c r="BE1348" s="188"/>
      <c r="BF1348" s="188"/>
      <c r="BG1348" s="188"/>
      <c r="BH1348" s="188"/>
      <c r="BI1348" s="188"/>
      <c r="BJ1348" s="188"/>
      <c r="BK1348" s="188"/>
      <c r="BL1348" s="188"/>
      <c r="BM1348" s="188"/>
      <c r="BN1348" s="188"/>
      <c r="BO1348" s="188"/>
      <c r="BP1348" s="188"/>
      <c r="BQ1348" s="188"/>
      <c r="BR1348" s="188"/>
      <c r="BS1348" s="188"/>
      <c r="BT1348" s="188"/>
      <c r="BU1348" s="188"/>
      <c r="BV1348" s="188"/>
    </row>
    <row r="1349" spans="1:74" s="189" customFormat="1" ht="12.75" customHeight="1" x14ac:dyDescent="0.2">
      <c r="A1349" s="199" t="s">
        <v>2598</v>
      </c>
      <c r="B1349" s="200" t="s">
        <v>2597</v>
      </c>
      <c r="C1349" s="117"/>
      <c r="D1349" s="117"/>
      <c r="E1349" s="117"/>
      <c r="F1349" s="117"/>
      <c r="G1349" s="117"/>
      <c r="H1349" s="117"/>
      <c r="I1349" s="117"/>
      <c r="J1349" s="117"/>
      <c r="K1349" s="117"/>
      <c r="L1349" s="117"/>
      <c r="M1349" s="117"/>
      <c r="N1349" s="117"/>
      <c r="O1349" s="131">
        <f t="shared" si="467"/>
        <v>0</v>
      </c>
      <c r="P1349" s="188"/>
      <c r="Q1349" s="188"/>
      <c r="R1349" s="188"/>
      <c r="S1349" s="188"/>
      <c r="T1349" s="188"/>
      <c r="U1349" s="188"/>
      <c r="V1349" s="188"/>
      <c r="W1349" s="188"/>
      <c r="X1349" s="188"/>
      <c r="Y1349" s="188"/>
      <c r="Z1349" s="188"/>
      <c r="AA1349" s="188"/>
      <c r="AB1349" s="188"/>
      <c r="AC1349" s="188"/>
      <c r="AD1349" s="188"/>
      <c r="AE1349" s="188"/>
      <c r="AF1349" s="188"/>
      <c r="AG1349" s="188"/>
      <c r="AH1349" s="188"/>
      <c r="AI1349" s="188"/>
      <c r="AJ1349" s="188"/>
      <c r="AK1349" s="188"/>
      <c r="AL1349" s="188"/>
      <c r="AM1349" s="188"/>
      <c r="AN1349" s="188"/>
      <c r="AO1349" s="188"/>
      <c r="AP1349" s="188"/>
      <c r="AQ1349" s="188"/>
      <c r="AR1349" s="188"/>
      <c r="AS1349" s="188"/>
      <c r="AT1349" s="188"/>
      <c r="AU1349" s="188"/>
      <c r="AV1349" s="188"/>
      <c r="AW1349" s="188"/>
      <c r="AX1349" s="188"/>
      <c r="AY1349" s="188"/>
      <c r="AZ1349" s="188"/>
      <c r="BA1349" s="188"/>
      <c r="BB1349" s="188"/>
      <c r="BC1349" s="188"/>
      <c r="BD1349" s="188"/>
      <c r="BE1349" s="188"/>
      <c r="BF1349" s="188"/>
      <c r="BG1349" s="188"/>
      <c r="BH1349" s="188"/>
      <c r="BI1349" s="188"/>
      <c r="BJ1349" s="188"/>
      <c r="BK1349" s="188"/>
      <c r="BL1349" s="188"/>
      <c r="BM1349" s="188"/>
      <c r="BN1349" s="188"/>
      <c r="BO1349" s="188"/>
      <c r="BP1349" s="188"/>
      <c r="BQ1349" s="188"/>
      <c r="BR1349" s="188"/>
      <c r="BS1349" s="188"/>
      <c r="BT1349" s="188"/>
      <c r="BU1349" s="188"/>
      <c r="BV1349" s="188"/>
    </row>
    <row r="1350" spans="1:74" s="189" customFormat="1" ht="12.75" customHeight="1" x14ac:dyDescent="0.2">
      <c r="A1350" s="124" t="s">
        <v>2599</v>
      </c>
      <c r="B1350" s="130" t="s">
        <v>2600</v>
      </c>
      <c r="C1350" s="117">
        <v>0</v>
      </c>
      <c r="D1350" s="117">
        <v>0</v>
      </c>
      <c r="E1350" s="117">
        <v>0</v>
      </c>
      <c r="F1350" s="117">
        <v>0</v>
      </c>
      <c r="G1350" s="117">
        <v>0</v>
      </c>
      <c r="H1350" s="117">
        <v>0</v>
      </c>
      <c r="I1350" s="117">
        <v>0</v>
      </c>
      <c r="J1350" s="117">
        <v>0</v>
      </c>
      <c r="K1350" s="117">
        <v>0</v>
      </c>
      <c r="L1350" s="117">
        <v>0</v>
      </c>
      <c r="M1350" s="117">
        <v>0</v>
      </c>
      <c r="N1350" s="117">
        <v>0</v>
      </c>
      <c r="O1350" s="131">
        <f t="shared" si="467"/>
        <v>0</v>
      </c>
      <c r="P1350" s="188"/>
      <c r="Q1350" s="188"/>
      <c r="R1350" s="188"/>
      <c r="S1350" s="188"/>
      <c r="T1350" s="188"/>
      <c r="U1350" s="188"/>
      <c r="V1350" s="188"/>
      <c r="W1350" s="188"/>
      <c r="X1350" s="188"/>
      <c r="Y1350" s="188"/>
      <c r="Z1350" s="188"/>
      <c r="AA1350" s="188"/>
      <c r="AB1350" s="188"/>
      <c r="AC1350" s="188"/>
      <c r="AD1350" s="188"/>
      <c r="AE1350" s="188"/>
      <c r="AF1350" s="188"/>
      <c r="AG1350" s="188"/>
      <c r="AH1350" s="188"/>
      <c r="AI1350" s="188"/>
      <c r="AJ1350" s="188"/>
      <c r="AK1350" s="188"/>
      <c r="AL1350" s="188"/>
      <c r="AM1350" s="188"/>
      <c r="AN1350" s="188"/>
      <c r="AO1350" s="188"/>
      <c r="AP1350" s="188"/>
      <c r="AQ1350" s="188"/>
      <c r="AR1350" s="188"/>
      <c r="AS1350" s="188"/>
      <c r="AT1350" s="188"/>
      <c r="AU1350" s="188"/>
      <c r="AV1350" s="188"/>
      <c r="AW1350" s="188"/>
      <c r="AX1350" s="188"/>
      <c r="AY1350" s="188"/>
      <c r="AZ1350" s="188"/>
      <c r="BA1350" s="188"/>
      <c r="BB1350" s="188"/>
      <c r="BC1350" s="188"/>
      <c r="BD1350" s="188"/>
      <c r="BE1350" s="188"/>
      <c r="BF1350" s="188"/>
      <c r="BG1350" s="188"/>
      <c r="BH1350" s="188"/>
      <c r="BI1350" s="188"/>
      <c r="BJ1350" s="188"/>
      <c r="BK1350" s="188"/>
      <c r="BL1350" s="188"/>
      <c r="BM1350" s="188"/>
      <c r="BN1350" s="188"/>
      <c r="BO1350" s="188"/>
      <c r="BP1350" s="188"/>
      <c r="BQ1350" s="188"/>
      <c r="BR1350" s="188"/>
      <c r="BS1350" s="188"/>
      <c r="BT1350" s="188"/>
      <c r="BU1350" s="188"/>
      <c r="BV1350" s="188"/>
    </row>
    <row r="1351" spans="1:74" s="189" customFormat="1" ht="12.75" customHeight="1" x14ac:dyDescent="0.2">
      <c r="A1351" s="199" t="s">
        <v>2601</v>
      </c>
      <c r="B1351" s="200" t="s">
        <v>2600</v>
      </c>
      <c r="C1351" s="117"/>
      <c r="D1351" s="117"/>
      <c r="E1351" s="117"/>
      <c r="F1351" s="117"/>
      <c r="G1351" s="117"/>
      <c r="H1351" s="117"/>
      <c r="I1351" s="117"/>
      <c r="J1351" s="117"/>
      <c r="K1351" s="117"/>
      <c r="L1351" s="117"/>
      <c r="M1351" s="117"/>
      <c r="N1351" s="117"/>
      <c r="O1351" s="131">
        <f t="shared" si="467"/>
        <v>0</v>
      </c>
      <c r="P1351" s="188"/>
      <c r="Q1351" s="188"/>
      <c r="R1351" s="188"/>
      <c r="S1351" s="188"/>
      <c r="T1351" s="188"/>
      <c r="U1351" s="188"/>
      <c r="V1351" s="188"/>
      <c r="W1351" s="188"/>
      <c r="X1351" s="188"/>
      <c r="Y1351" s="188"/>
      <c r="Z1351" s="188"/>
      <c r="AA1351" s="188"/>
      <c r="AB1351" s="188"/>
      <c r="AC1351" s="188"/>
      <c r="AD1351" s="188"/>
      <c r="AE1351" s="188"/>
      <c r="AF1351" s="188"/>
      <c r="AG1351" s="188"/>
      <c r="AH1351" s="188"/>
      <c r="AI1351" s="188"/>
      <c r="AJ1351" s="188"/>
      <c r="AK1351" s="188"/>
      <c r="AL1351" s="188"/>
      <c r="AM1351" s="188"/>
      <c r="AN1351" s="188"/>
      <c r="AO1351" s="188"/>
      <c r="AP1351" s="188"/>
      <c r="AQ1351" s="188"/>
      <c r="AR1351" s="188"/>
      <c r="AS1351" s="188"/>
      <c r="AT1351" s="188"/>
      <c r="AU1351" s="188"/>
      <c r="AV1351" s="188"/>
      <c r="AW1351" s="188"/>
      <c r="AX1351" s="188"/>
      <c r="AY1351" s="188"/>
      <c r="AZ1351" s="188"/>
      <c r="BA1351" s="188"/>
      <c r="BB1351" s="188"/>
      <c r="BC1351" s="188"/>
      <c r="BD1351" s="188"/>
      <c r="BE1351" s="188"/>
      <c r="BF1351" s="188"/>
      <c r="BG1351" s="188"/>
      <c r="BH1351" s="188"/>
      <c r="BI1351" s="188"/>
      <c r="BJ1351" s="188"/>
      <c r="BK1351" s="188"/>
      <c r="BL1351" s="188"/>
      <c r="BM1351" s="188"/>
      <c r="BN1351" s="188"/>
      <c r="BO1351" s="188"/>
      <c r="BP1351" s="188"/>
      <c r="BQ1351" s="188"/>
      <c r="BR1351" s="188"/>
      <c r="BS1351" s="188"/>
      <c r="BT1351" s="188"/>
      <c r="BU1351" s="188"/>
      <c r="BV1351" s="188"/>
    </row>
    <row r="1352" spans="1:74" s="189" customFormat="1" ht="12.75" customHeight="1" x14ac:dyDescent="0.2">
      <c r="A1352" s="124" t="s">
        <v>2602</v>
      </c>
      <c r="B1352" s="130" t="s">
        <v>2603</v>
      </c>
      <c r="C1352" s="117">
        <v>0</v>
      </c>
      <c r="D1352" s="117">
        <v>0</v>
      </c>
      <c r="E1352" s="117">
        <v>0</v>
      </c>
      <c r="F1352" s="117">
        <v>0</v>
      </c>
      <c r="G1352" s="117">
        <v>0</v>
      </c>
      <c r="H1352" s="117">
        <v>0</v>
      </c>
      <c r="I1352" s="117">
        <v>0</v>
      </c>
      <c r="J1352" s="117">
        <v>0</v>
      </c>
      <c r="K1352" s="117">
        <v>0</v>
      </c>
      <c r="L1352" s="117">
        <v>0</v>
      </c>
      <c r="M1352" s="117">
        <v>0</v>
      </c>
      <c r="N1352" s="117">
        <v>0</v>
      </c>
      <c r="O1352" s="131">
        <f t="shared" si="467"/>
        <v>0</v>
      </c>
      <c r="P1352" s="188"/>
      <c r="Q1352" s="188"/>
      <c r="R1352" s="188"/>
      <c r="S1352" s="188"/>
      <c r="T1352" s="188"/>
      <c r="U1352" s="188"/>
      <c r="V1352" s="188"/>
      <c r="W1352" s="188"/>
      <c r="X1352" s="188"/>
      <c r="Y1352" s="188"/>
      <c r="Z1352" s="188"/>
      <c r="AA1352" s="188"/>
      <c r="AB1352" s="188"/>
      <c r="AC1352" s="188"/>
      <c r="AD1352" s="188"/>
      <c r="AE1352" s="188"/>
      <c r="AF1352" s="188"/>
      <c r="AG1352" s="188"/>
      <c r="AH1352" s="188"/>
      <c r="AI1352" s="188"/>
      <c r="AJ1352" s="188"/>
      <c r="AK1352" s="188"/>
      <c r="AL1352" s="188"/>
      <c r="AM1352" s="188"/>
      <c r="AN1352" s="188"/>
      <c r="AO1352" s="188"/>
      <c r="AP1352" s="188"/>
      <c r="AQ1352" s="188"/>
      <c r="AR1352" s="188"/>
      <c r="AS1352" s="188"/>
      <c r="AT1352" s="188"/>
      <c r="AU1352" s="188"/>
      <c r="AV1352" s="188"/>
      <c r="AW1352" s="188"/>
      <c r="AX1352" s="188"/>
      <c r="AY1352" s="188"/>
      <c r="AZ1352" s="188"/>
      <c r="BA1352" s="188"/>
      <c r="BB1352" s="188"/>
      <c r="BC1352" s="188"/>
      <c r="BD1352" s="188"/>
      <c r="BE1352" s="188"/>
      <c r="BF1352" s="188"/>
      <c r="BG1352" s="188"/>
      <c r="BH1352" s="188"/>
      <c r="BI1352" s="188"/>
      <c r="BJ1352" s="188"/>
      <c r="BK1352" s="188"/>
      <c r="BL1352" s="188"/>
      <c r="BM1352" s="188"/>
      <c r="BN1352" s="188"/>
      <c r="BO1352" s="188"/>
      <c r="BP1352" s="188"/>
      <c r="BQ1352" s="188"/>
      <c r="BR1352" s="188"/>
      <c r="BS1352" s="188"/>
      <c r="BT1352" s="188"/>
      <c r="BU1352" s="188"/>
      <c r="BV1352" s="188"/>
    </row>
    <row r="1353" spans="1:74" s="189" customFormat="1" ht="12.75" customHeight="1" x14ac:dyDescent="0.2">
      <c r="A1353" s="199" t="s">
        <v>2604</v>
      </c>
      <c r="B1353" s="200" t="s">
        <v>2603</v>
      </c>
      <c r="C1353" s="117"/>
      <c r="D1353" s="117"/>
      <c r="E1353" s="117"/>
      <c r="F1353" s="117"/>
      <c r="G1353" s="117"/>
      <c r="H1353" s="117"/>
      <c r="I1353" s="117"/>
      <c r="J1353" s="117"/>
      <c r="K1353" s="117"/>
      <c r="L1353" s="117"/>
      <c r="M1353" s="117"/>
      <c r="N1353" s="117"/>
      <c r="O1353" s="131">
        <f t="shared" si="467"/>
        <v>0</v>
      </c>
      <c r="P1353" s="188"/>
      <c r="Q1353" s="188"/>
      <c r="R1353" s="188"/>
      <c r="S1353" s="188"/>
      <c r="T1353" s="188"/>
      <c r="U1353" s="188"/>
      <c r="V1353" s="188"/>
      <c r="W1353" s="188"/>
      <c r="X1353" s="188"/>
      <c r="Y1353" s="188"/>
      <c r="Z1353" s="188"/>
      <c r="AA1353" s="188"/>
      <c r="AB1353" s="188"/>
      <c r="AC1353" s="188"/>
      <c r="AD1353" s="188"/>
      <c r="AE1353" s="188"/>
      <c r="AF1353" s="188"/>
      <c r="AG1353" s="188"/>
      <c r="AH1353" s="188"/>
      <c r="AI1353" s="188"/>
      <c r="AJ1353" s="188"/>
      <c r="AK1353" s="188"/>
      <c r="AL1353" s="188"/>
      <c r="AM1353" s="188"/>
      <c r="AN1353" s="188"/>
      <c r="AO1353" s="188"/>
      <c r="AP1353" s="188"/>
      <c r="AQ1353" s="188"/>
      <c r="AR1353" s="188"/>
      <c r="AS1353" s="188"/>
      <c r="AT1353" s="188"/>
      <c r="AU1353" s="188"/>
      <c r="AV1353" s="188"/>
      <c r="AW1353" s="188"/>
      <c r="AX1353" s="188"/>
      <c r="AY1353" s="188"/>
      <c r="AZ1353" s="188"/>
      <c r="BA1353" s="188"/>
      <c r="BB1353" s="188"/>
      <c r="BC1353" s="188"/>
      <c r="BD1353" s="188"/>
      <c r="BE1353" s="188"/>
      <c r="BF1353" s="188"/>
      <c r="BG1353" s="188"/>
      <c r="BH1353" s="188"/>
      <c r="BI1353" s="188"/>
      <c r="BJ1353" s="188"/>
      <c r="BK1353" s="188"/>
      <c r="BL1353" s="188"/>
      <c r="BM1353" s="188"/>
      <c r="BN1353" s="188"/>
      <c r="BO1353" s="188"/>
      <c r="BP1353" s="188"/>
      <c r="BQ1353" s="188"/>
      <c r="BR1353" s="188"/>
      <c r="BS1353" s="188"/>
      <c r="BT1353" s="188"/>
      <c r="BU1353" s="188"/>
      <c r="BV1353" s="188"/>
    </row>
    <row r="1354" spans="1:74" s="189" customFormat="1" ht="12.75" customHeight="1" x14ac:dyDescent="0.2">
      <c r="A1354" s="124" t="s">
        <v>2605</v>
      </c>
      <c r="B1354" s="130" t="s">
        <v>2606</v>
      </c>
      <c r="C1354" s="117">
        <v>0</v>
      </c>
      <c r="D1354" s="117">
        <v>0</v>
      </c>
      <c r="E1354" s="117">
        <v>0</v>
      </c>
      <c r="F1354" s="117">
        <v>0</v>
      </c>
      <c r="G1354" s="117">
        <v>0</v>
      </c>
      <c r="H1354" s="117">
        <v>0</v>
      </c>
      <c r="I1354" s="117">
        <v>0</v>
      </c>
      <c r="J1354" s="117">
        <v>0</v>
      </c>
      <c r="K1354" s="117">
        <v>0</v>
      </c>
      <c r="L1354" s="117">
        <v>0</v>
      </c>
      <c r="M1354" s="117">
        <v>0</v>
      </c>
      <c r="N1354" s="117">
        <v>0</v>
      </c>
      <c r="O1354" s="131">
        <f t="shared" si="467"/>
        <v>0</v>
      </c>
      <c r="P1354" s="188"/>
      <c r="Q1354" s="188"/>
      <c r="R1354" s="188"/>
      <c r="S1354" s="188"/>
      <c r="T1354" s="188"/>
      <c r="U1354" s="188"/>
      <c r="V1354" s="188"/>
      <c r="W1354" s="188"/>
      <c r="X1354" s="188"/>
      <c r="Y1354" s="188"/>
      <c r="Z1354" s="188"/>
      <c r="AA1354" s="188"/>
      <c r="AB1354" s="188"/>
      <c r="AC1354" s="188"/>
      <c r="AD1354" s="188"/>
      <c r="AE1354" s="188"/>
      <c r="AF1354" s="188"/>
      <c r="AG1354" s="188"/>
      <c r="AH1354" s="188"/>
      <c r="AI1354" s="188"/>
      <c r="AJ1354" s="188"/>
      <c r="AK1354" s="188"/>
      <c r="AL1354" s="188"/>
      <c r="AM1354" s="188"/>
      <c r="AN1354" s="188"/>
      <c r="AO1354" s="188"/>
      <c r="AP1354" s="188"/>
      <c r="AQ1354" s="188"/>
      <c r="AR1354" s="188"/>
      <c r="AS1354" s="188"/>
      <c r="AT1354" s="188"/>
      <c r="AU1354" s="188"/>
      <c r="AV1354" s="188"/>
      <c r="AW1354" s="188"/>
      <c r="AX1354" s="188"/>
      <c r="AY1354" s="188"/>
      <c r="AZ1354" s="188"/>
      <c r="BA1354" s="188"/>
      <c r="BB1354" s="188"/>
      <c r="BC1354" s="188"/>
      <c r="BD1354" s="188"/>
      <c r="BE1354" s="188"/>
      <c r="BF1354" s="188"/>
      <c r="BG1354" s="188"/>
      <c r="BH1354" s="188"/>
      <c r="BI1354" s="188"/>
      <c r="BJ1354" s="188"/>
      <c r="BK1354" s="188"/>
      <c r="BL1354" s="188"/>
      <c r="BM1354" s="188"/>
      <c r="BN1354" s="188"/>
      <c r="BO1354" s="188"/>
      <c r="BP1354" s="188"/>
      <c r="BQ1354" s="188"/>
      <c r="BR1354" s="188"/>
      <c r="BS1354" s="188"/>
      <c r="BT1354" s="188"/>
      <c r="BU1354" s="188"/>
      <c r="BV1354" s="188"/>
    </row>
    <row r="1355" spans="1:74" s="189" customFormat="1" ht="12.75" customHeight="1" x14ac:dyDescent="0.2">
      <c r="A1355" s="199" t="s">
        <v>2607</v>
      </c>
      <c r="B1355" s="200" t="s">
        <v>2606</v>
      </c>
      <c r="C1355" s="117"/>
      <c r="D1355" s="117"/>
      <c r="E1355" s="117"/>
      <c r="F1355" s="117"/>
      <c r="G1355" s="117"/>
      <c r="H1355" s="117"/>
      <c r="I1355" s="117"/>
      <c r="J1355" s="117"/>
      <c r="K1355" s="117"/>
      <c r="L1355" s="117"/>
      <c r="M1355" s="117"/>
      <c r="N1355" s="117"/>
      <c r="O1355" s="131">
        <f t="shared" si="467"/>
        <v>0</v>
      </c>
      <c r="P1355" s="188"/>
      <c r="Q1355" s="188"/>
      <c r="R1355" s="188"/>
      <c r="S1355" s="188"/>
      <c r="T1355" s="188"/>
      <c r="U1355" s="188"/>
      <c r="V1355" s="188"/>
      <c r="W1355" s="188"/>
      <c r="X1355" s="188"/>
      <c r="Y1355" s="188"/>
      <c r="Z1355" s="188"/>
      <c r="AA1355" s="188"/>
      <c r="AB1355" s="188"/>
      <c r="AC1355" s="188"/>
      <c r="AD1355" s="188"/>
      <c r="AE1355" s="188"/>
      <c r="AF1355" s="188"/>
      <c r="AG1355" s="188"/>
      <c r="AH1355" s="188"/>
      <c r="AI1355" s="188"/>
      <c r="AJ1355" s="188"/>
      <c r="AK1355" s="188"/>
      <c r="AL1355" s="188"/>
      <c r="AM1355" s="188"/>
      <c r="AN1355" s="188"/>
      <c r="AO1355" s="188"/>
      <c r="AP1355" s="188"/>
      <c r="AQ1355" s="188"/>
      <c r="AR1355" s="188"/>
      <c r="AS1355" s="188"/>
      <c r="AT1355" s="188"/>
      <c r="AU1355" s="188"/>
      <c r="AV1355" s="188"/>
      <c r="AW1355" s="188"/>
      <c r="AX1355" s="188"/>
      <c r="AY1355" s="188"/>
      <c r="AZ1355" s="188"/>
      <c r="BA1355" s="188"/>
      <c r="BB1355" s="188"/>
      <c r="BC1355" s="188"/>
      <c r="BD1355" s="188"/>
      <c r="BE1355" s="188"/>
      <c r="BF1355" s="188"/>
      <c r="BG1355" s="188"/>
      <c r="BH1355" s="188"/>
      <c r="BI1355" s="188"/>
      <c r="BJ1355" s="188"/>
      <c r="BK1355" s="188"/>
      <c r="BL1355" s="188"/>
      <c r="BM1355" s="188"/>
      <c r="BN1355" s="188"/>
      <c r="BO1355" s="188"/>
      <c r="BP1355" s="188"/>
      <c r="BQ1355" s="188"/>
      <c r="BR1355" s="188"/>
      <c r="BS1355" s="188"/>
      <c r="BT1355" s="188"/>
      <c r="BU1355" s="188"/>
      <c r="BV1355" s="188"/>
    </row>
    <row r="1356" spans="1:74" s="189" customFormat="1" ht="12.75" customHeight="1" x14ac:dyDescent="0.2">
      <c r="A1356" s="124" t="s">
        <v>2608</v>
      </c>
      <c r="B1356" s="130" t="s">
        <v>2609</v>
      </c>
      <c r="C1356" s="117">
        <v>0</v>
      </c>
      <c r="D1356" s="117">
        <v>0</v>
      </c>
      <c r="E1356" s="117">
        <v>0</v>
      </c>
      <c r="F1356" s="117">
        <v>0</v>
      </c>
      <c r="G1356" s="117">
        <v>0</v>
      </c>
      <c r="H1356" s="117">
        <v>0</v>
      </c>
      <c r="I1356" s="117">
        <v>0</v>
      </c>
      <c r="J1356" s="117">
        <v>0</v>
      </c>
      <c r="K1356" s="117">
        <v>0</v>
      </c>
      <c r="L1356" s="117">
        <v>0</v>
      </c>
      <c r="M1356" s="117">
        <v>0</v>
      </c>
      <c r="N1356" s="117">
        <v>0</v>
      </c>
      <c r="O1356" s="131">
        <f t="shared" si="467"/>
        <v>0</v>
      </c>
      <c r="P1356" s="188"/>
      <c r="Q1356" s="188"/>
      <c r="R1356" s="188"/>
      <c r="S1356" s="188"/>
      <c r="T1356" s="188"/>
      <c r="U1356" s="188"/>
      <c r="V1356" s="188"/>
      <c r="W1356" s="188"/>
      <c r="X1356" s="188"/>
      <c r="Y1356" s="188"/>
      <c r="Z1356" s="188"/>
      <c r="AA1356" s="188"/>
      <c r="AB1356" s="188"/>
      <c r="AC1356" s="188"/>
      <c r="AD1356" s="188"/>
      <c r="AE1356" s="188"/>
      <c r="AF1356" s="188"/>
      <c r="AG1356" s="188"/>
      <c r="AH1356" s="188"/>
      <c r="AI1356" s="188"/>
      <c r="AJ1356" s="188"/>
      <c r="AK1356" s="188"/>
      <c r="AL1356" s="188"/>
      <c r="AM1356" s="188"/>
      <c r="AN1356" s="188"/>
      <c r="AO1356" s="188"/>
      <c r="AP1356" s="188"/>
      <c r="AQ1356" s="188"/>
      <c r="AR1356" s="188"/>
      <c r="AS1356" s="188"/>
      <c r="AT1356" s="188"/>
      <c r="AU1356" s="188"/>
      <c r="AV1356" s="188"/>
      <c r="AW1356" s="188"/>
      <c r="AX1356" s="188"/>
      <c r="AY1356" s="188"/>
      <c r="AZ1356" s="188"/>
      <c r="BA1356" s="188"/>
      <c r="BB1356" s="188"/>
      <c r="BC1356" s="188"/>
      <c r="BD1356" s="188"/>
      <c r="BE1356" s="188"/>
      <c r="BF1356" s="188"/>
      <c r="BG1356" s="188"/>
      <c r="BH1356" s="188"/>
      <c r="BI1356" s="188"/>
      <c r="BJ1356" s="188"/>
      <c r="BK1356" s="188"/>
      <c r="BL1356" s="188"/>
      <c r="BM1356" s="188"/>
      <c r="BN1356" s="188"/>
      <c r="BO1356" s="188"/>
      <c r="BP1356" s="188"/>
      <c r="BQ1356" s="188"/>
      <c r="BR1356" s="188"/>
      <c r="BS1356" s="188"/>
      <c r="BT1356" s="188"/>
      <c r="BU1356" s="188"/>
      <c r="BV1356" s="188"/>
    </row>
    <row r="1357" spans="1:74" s="189" customFormat="1" ht="12.75" customHeight="1" x14ac:dyDescent="0.2">
      <c r="A1357" s="199" t="s">
        <v>2610</v>
      </c>
      <c r="B1357" s="200" t="s">
        <v>2609</v>
      </c>
      <c r="C1357" s="117"/>
      <c r="D1357" s="117"/>
      <c r="E1357" s="117"/>
      <c r="F1357" s="117"/>
      <c r="G1357" s="117"/>
      <c r="H1357" s="117"/>
      <c r="I1357" s="117"/>
      <c r="J1357" s="117"/>
      <c r="K1357" s="117"/>
      <c r="L1357" s="117"/>
      <c r="M1357" s="117"/>
      <c r="N1357" s="117"/>
      <c r="O1357" s="131">
        <f t="shared" si="467"/>
        <v>0</v>
      </c>
      <c r="P1357" s="188"/>
      <c r="Q1357" s="188"/>
      <c r="R1357" s="188"/>
      <c r="S1357" s="188"/>
      <c r="T1357" s="188"/>
      <c r="U1357" s="188"/>
      <c r="V1357" s="188"/>
      <c r="W1357" s="188"/>
      <c r="X1357" s="188"/>
      <c r="Y1357" s="188"/>
      <c r="Z1357" s="188"/>
      <c r="AA1357" s="188"/>
      <c r="AB1357" s="188"/>
      <c r="AC1357" s="188"/>
      <c r="AD1357" s="188"/>
      <c r="AE1357" s="188"/>
      <c r="AF1357" s="188"/>
      <c r="AG1357" s="188"/>
      <c r="AH1357" s="188"/>
      <c r="AI1357" s="188"/>
      <c r="AJ1357" s="188"/>
      <c r="AK1357" s="188"/>
      <c r="AL1357" s="188"/>
      <c r="AM1357" s="188"/>
      <c r="AN1357" s="188"/>
      <c r="AO1357" s="188"/>
      <c r="AP1357" s="188"/>
      <c r="AQ1357" s="188"/>
      <c r="AR1357" s="188"/>
      <c r="AS1357" s="188"/>
      <c r="AT1357" s="188"/>
      <c r="AU1357" s="188"/>
      <c r="AV1357" s="188"/>
      <c r="AW1357" s="188"/>
      <c r="AX1357" s="188"/>
      <c r="AY1357" s="188"/>
      <c r="AZ1357" s="188"/>
      <c r="BA1357" s="188"/>
      <c r="BB1357" s="188"/>
      <c r="BC1357" s="188"/>
      <c r="BD1357" s="188"/>
      <c r="BE1357" s="188"/>
      <c r="BF1357" s="188"/>
      <c r="BG1357" s="188"/>
      <c r="BH1357" s="188"/>
      <c r="BI1357" s="188"/>
      <c r="BJ1357" s="188"/>
      <c r="BK1357" s="188"/>
      <c r="BL1357" s="188"/>
      <c r="BM1357" s="188"/>
      <c r="BN1357" s="188"/>
      <c r="BO1357" s="188"/>
      <c r="BP1357" s="188"/>
      <c r="BQ1357" s="188"/>
      <c r="BR1357" s="188"/>
      <c r="BS1357" s="188"/>
      <c r="BT1357" s="188"/>
      <c r="BU1357" s="188"/>
      <c r="BV1357" s="188"/>
    </row>
    <row r="1358" spans="1:74" s="189" customFormat="1" ht="12.75" customHeight="1" x14ac:dyDescent="0.2">
      <c r="A1358" s="124" t="s">
        <v>2611</v>
      </c>
      <c r="B1358" s="130" t="s">
        <v>2612</v>
      </c>
      <c r="C1358" s="117">
        <v>0</v>
      </c>
      <c r="D1358" s="117">
        <v>0</v>
      </c>
      <c r="E1358" s="117">
        <v>0</v>
      </c>
      <c r="F1358" s="117">
        <v>0</v>
      </c>
      <c r="G1358" s="117">
        <v>0</v>
      </c>
      <c r="H1358" s="117">
        <v>0</v>
      </c>
      <c r="I1358" s="117">
        <v>0</v>
      </c>
      <c r="J1358" s="117">
        <v>0</v>
      </c>
      <c r="K1358" s="117">
        <v>0</v>
      </c>
      <c r="L1358" s="117">
        <v>0</v>
      </c>
      <c r="M1358" s="117">
        <v>0</v>
      </c>
      <c r="N1358" s="117">
        <v>0</v>
      </c>
      <c r="O1358" s="131">
        <f t="shared" si="467"/>
        <v>0</v>
      </c>
      <c r="P1358" s="188"/>
      <c r="Q1358" s="188"/>
      <c r="R1358" s="188"/>
      <c r="S1358" s="188"/>
      <c r="T1358" s="188"/>
      <c r="U1358" s="188"/>
      <c r="V1358" s="188"/>
      <c r="W1358" s="188"/>
      <c r="X1358" s="188"/>
      <c r="Y1358" s="188"/>
      <c r="Z1358" s="188"/>
      <c r="AA1358" s="188"/>
      <c r="AB1358" s="188"/>
      <c r="AC1358" s="188"/>
      <c r="AD1358" s="188"/>
      <c r="AE1358" s="188"/>
      <c r="AF1358" s="188"/>
      <c r="AG1358" s="188"/>
      <c r="AH1358" s="188"/>
      <c r="AI1358" s="188"/>
      <c r="AJ1358" s="188"/>
      <c r="AK1358" s="188"/>
      <c r="AL1358" s="188"/>
      <c r="AM1358" s="188"/>
      <c r="AN1358" s="188"/>
      <c r="AO1358" s="188"/>
      <c r="AP1358" s="188"/>
      <c r="AQ1358" s="188"/>
      <c r="AR1358" s="188"/>
      <c r="AS1358" s="188"/>
      <c r="AT1358" s="188"/>
      <c r="AU1358" s="188"/>
      <c r="AV1358" s="188"/>
      <c r="AW1358" s="188"/>
      <c r="AX1358" s="188"/>
      <c r="AY1358" s="188"/>
      <c r="AZ1358" s="188"/>
      <c r="BA1358" s="188"/>
      <c r="BB1358" s="188"/>
      <c r="BC1358" s="188"/>
      <c r="BD1358" s="188"/>
      <c r="BE1358" s="188"/>
      <c r="BF1358" s="188"/>
      <c r="BG1358" s="188"/>
      <c r="BH1358" s="188"/>
      <c r="BI1358" s="188"/>
      <c r="BJ1358" s="188"/>
      <c r="BK1358" s="188"/>
      <c r="BL1358" s="188"/>
      <c r="BM1358" s="188"/>
      <c r="BN1358" s="188"/>
      <c r="BO1358" s="188"/>
      <c r="BP1358" s="188"/>
      <c r="BQ1358" s="188"/>
      <c r="BR1358" s="188"/>
      <c r="BS1358" s="188"/>
      <c r="BT1358" s="188"/>
      <c r="BU1358" s="188"/>
      <c r="BV1358" s="188"/>
    </row>
    <row r="1359" spans="1:74" s="189" customFormat="1" ht="12.75" customHeight="1" x14ac:dyDescent="0.2">
      <c r="A1359" s="199" t="s">
        <v>2613</v>
      </c>
      <c r="B1359" s="200" t="s">
        <v>2612</v>
      </c>
      <c r="C1359" s="117"/>
      <c r="D1359" s="117"/>
      <c r="E1359" s="117"/>
      <c r="F1359" s="117"/>
      <c r="G1359" s="117"/>
      <c r="H1359" s="117"/>
      <c r="I1359" s="117"/>
      <c r="J1359" s="117"/>
      <c r="K1359" s="117"/>
      <c r="L1359" s="117"/>
      <c r="M1359" s="117"/>
      <c r="N1359" s="117"/>
      <c r="O1359" s="131">
        <f t="shared" si="467"/>
        <v>0</v>
      </c>
      <c r="P1359" s="188"/>
      <c r="Q1359" s="188"/>
      <c r="R1359" s="188"/>
      <c r="S1359" s="188"/>
      <c r="T1359" s="188"/>
      <c r="U1359" s="188"/>
      <c r="V1359" s="188"/>
      <c r="W1359" s="188"/>
      <c r="X1359" s="188"/>
      <c r="Y1359" s="188"/>
      <c r="Z1359" s="188"/>
      <c r="AA1359" s="188"/>
      <c r="AB1359" s="188"/>
      <c r="AC1359" s="188"/>
      <c r="AD1359" s="188"/>
      <c r="AE1359" s="188"/>
      <c r="AF1359" s="188"/>
      <c r="AG1359" s="188"/>
      <c r="AH1359" s="188"/>
      <c r="AI1359" s="188"/>
      <c r="AJ1359" s="188"/>
      <c r="AK1359" s="188"/>
      <c r="AL1359" s="188"/>
      <c r="AM1359" s="188"/>
      <c r="AN1359" s="188"/>
      <c r="AO1359" s="188"/>
      <c r="AP1359" s="188"/>
      <c r="AQ1359" s="188"/>
      <c r="AR1359" s="188"/>
      <c r="AS1359" s="188"/>
      <c r="AT1359" s="188"/>
      <c r="AU1359" s="188"/>
      <c r="AV1359" s="188"/>
      <c r="AW1359" s="188"/>
      <c r="AX1359" s="188"/>
      <c r="AY1359" s="188"/>
      <c r="AZ1359" s="188"/>
      <c r="BA1359" s="188"/>
      <c r="BB1359" s="188"/>
      <c r="BC1359" s="188"/>
      <c r="BD1359" s="188"/>
      <c r="BE1359" s="188"/>
      <c r="BF1359" s="188"/>
      <c r="BG1359" s="188"/>
      <c r="BH1359" s="188"/>
      <c r="BI1359" s="188"/>
      <c r="BJ1359" s="188"/>
      <c r="BK1359" s="188"/>
      <c r="BL1359" s="188"/>
      <c r="BM1359" s="188"/>
      <c r="BN1359" s="188"/>
      <c r="BO1359" s="188"/>
      <c r="BP1359" s="188"/>
      <c r="BQ1359" s="188"/>
      <c r="BR1359" s="188"/>
      <c r="BS1359" s="188"/>
      <c r="BT1359" s="188"/>
      <c r="BU1359" s="188"/>
      <c r="BV1359" s="188"/>
    </row>
    <row r="1360" spans="1:74" s="126" customFormat="1" x14ac:dyDescent="0.2">
      <c r="A1360" s="124" t="s">
        <v>1191</v>
      </c>
      <c r="B1360" s="130" t="s">
        <v>1193</v>
      </c>
      <c r="C1360" s="117">
        <f t="shared" ref="C1360:N1360" si="501">+C1361</f>
        <v>0</v>
      </c>
      <c r="D1360" s="117">
        <f t="shared" si="501"/>
        <v>0</v>
      </c>
      <c r="E1360" s="117">
        <f t="shared" si="501"/>
        <v>0</v>
      </c>
      <c r="F1360" s="117">
        <f t="shared" si="501"/>
        <v>0</v>
      </c>
      <c r="G1360" s="117">
        <f t="shared" si="501"/>
        <v>0</v>
      </c>
      <c r="H1360" s="117">
        <f t="shared" si="501"/>
        <v>0</v>
      </c>
      <c r="I1360" s="117">
        <f t="shared" si="501"/>
        <v>0</v>
      </c>
      <c r="J1360" s="117">
        <f t="shared" si="501"/>
        <v>0</v>
      </c>
      <c r="K1360" s="117">
        <f t="shared" si="501"/>
        <v>0</v>
      </c>
      <c r="L1360" s="117">
        <f t="shared" si="501"/>
        <v>0</v>
      </c>
      <c r="M1360" s="117">
        <f t="shared" si="501"/>
        <v>0</v>
      </c>
      <c r="N1360" s="117">
        <f t="shared" si="501"/>
        <v>0</v>
      </c>
      <c r="O1360" s="131">
        <f t="shared" si="467"/>
        <v>0</v>
      </c>
      <c r="P1360" s="125"/>
      <c r="Q1360" s="125"/>
      <c r="R1360" s="125"/>
      <c r="S1360" s="125"/>
      <c r="T1360" s="125"/>
      <c r="U1360" s="125"/>
      <c r="V1360" s="125"/>
      <c r="W1360" s="125"/>
      <c r="X1360" s="125"/>
      <c r="Y1360" s="125"/>
      <c r="Z1360" s="125"/>
      <c r="AA1360" s="125"/>
      <c r="AB1360" s="125"/>
      <c r="AC1360" s="125"/>
      <c r="AD1360" s="125"/>
      <c r="AE1360" s="125"/>
      <c r="AF1360" s="125"/>
      <c r="AG1360" s="125"/>
      <c r="AH1360" s="125"/>
      <c r="AI1360" s="125"/>
      <c r="AJ1360" s="125"/>
      <c r="AK1360" s="125"/>
      <c r="AL1360" s="125"/>
      <c r="AM1360" s="125"/>
      <c r="AN1360" s="125"/>
      <c r="AO1360" s="125"/>
      <c r="AP1360" s="125"/>
      <c r="AQ1360" s="125"/>
      <c r="AR1360" s="125"/>
      <c r="AS1360" s="125"/>
      <c r="AT1360" s="125"/>
      <c r="AU1360" s="125"/>
      <c r="AV1360" s="125"/>
      <c r="AW1360" s="125"/>
      <c r="AX1360" s="125"/>
      <c r="AY1360" s="125"/>
      <c r="AZ1360" s="125"/>
      <c r="BA1360" s="125"/>
      <c r="BB1360" s="125"/>
      <c r="BC1360" s="125"/>
      <c r="BD1360" s="125"/>
      <c r="BE1360" s="125"/>
      <c r="BF1360" s="125"/>
      <c r="BG1360" s="125"/>
      <c r="BH1360" s="125"/>
      <c r="BI1360" s="125"/>
      <c r="BJ1360" s="125"/>
      <c r="BK1360" s="125"/>
      <c r="BL1360" s="125"/>
      <c r="BM1360" s="125"/>
      <c r="BN1360" s="125"/>
      <c r="BO1360" s="125"/>
      <c r="BP1360" s="125"/>
      <c r="BQ1360" s="125"/>
      <c r="BR1360" s="125"/>
      <c r="BS1360" s="125"/>
      <c r="BT1360" s="125"/>
      <c r="BU1360" s="125"/>
      <c r="BV1360" s="125"/>
    </row>
    <row r="1361" spans="1:74" s="189" customFormat="1" ht="25.5" x14ac:dyDescent="0.2">
      <c r="A1361" s="205" t="s">
        <v>1192</v>
      </c>
      <c r="B1361" s="206" t="s">
        <v>1194</v>
      </c>
      <c r="C1361" s="118"/>
      <c r="D1361" s="118"/>
      <c r="E1361" s="118"/>
      <c r="F1361" s="118"/>
      <c r="G1361" s="118"/>
      <c r="H1361" s="118"/>
      <c r="I1361" s="118"/>
      <c r="J1361" s="118"/>
      <c r="K1361" s="118"/>
      <c r="L1361" s="118"/>
      <c r="M1361" s="118"/>
      <c r="N1361" s="118"/>
      <c r="O1361" s="131">
        <f t="shared" si="467"/>
        <v>0</v>
      </c>
      <c r="P1361" s="188"/>
      <c r="Q1361" s="188"/>
      <c r="R1361" s="188"/>
      <c r="S1361" s="188"/>
      <c r="T1361" s="188"/>
      <c r="U1361" s="188"/>
      <c r="V1361" s="188"/>
      <c r="W1361" s="188"/>
      <c r="X1361" s="188"/>
      <c r="Y1361" s="188"/>
      <c r="Z1361" s="188"/>
      <c r="AA1361" s="188"/>
      <c r="AB1361" s="188"/>
      <c r="AC1361" s="188"/>
      <c r="AD1361" s="188"/>
      <c r="AE1361" s="188"/>
      <c r="AF1361" s="188"/>
      <c r="AG1361" s="188"/>
      <c r="AH1361" s="188"/>
      <c r="AI1361" s="188"/>
      <c r="AJ1361" s="188"/>
      <c r="AK1361" s="188"/>
      <c r="AL1361" s="188"/>
      <c r="AM1361" s="188"/>
      <c r="AN1361" s="188"/>
      <c r="AO1361" s="188"/>
      <c r="AP1361" s="188"/>
      <c r="AQ1361" s="188"/>
      <c r="AR1361" s="188"/>
      <c r="AS1361" s="188"/>
      <c r="AT1361" s="188"/>
      <c r="AU1361" s="188"/>
      <c r="AV1361" s="188"/>
      <c r="AW1361" s="188"/>
      <c r="AX1361" s="188"/>
      <c r="AY1361" s="188"/>
      <c r="AZ1361" s="188"/>
      <c r="BA1361" s="188"/>
      <c r="BB1361" s="188"/>
      <c r="BC1361" s="188"/>
      <c r="BD1361" s="188"/>
      <c r="BE1361" s="188"/>
      <c r="BF1361" s="188"/>
      <c r="BG1361" s="188"/>
      <c r="BH1361" s="188"/>
      <c r="BI1361" s="188"/>
      <c r="BJ1361" s="188"/>
      <c r="BK1361" s="188"/>
      <c r="BL1361" s="188"/>
      <c r="BM1361" s="188"/>
      <c r="BN1361" s="188"/>
      <c r="BO1361" s="188"/>
      <c r="BP1361" s="188"/>
      <c r="BQ1361" s="188"/>
      <c r="BR1361" s="188"/>
      <c r="BS1361" s="188"/>
      <c r="BT1361" s="188"/>
      <c r="BU1361" s="188"/>
      <c r="BV1361" s="188"/>
    </row>
    <row r="1362" spans="1:74" s="189" customFormat="1" x14ac:dyDescent="0.2">
      <c r="A1362" s="207" t="s">
        <v>1254</v>
      </c>
      <c r="B1362" s="202" t="s">
        <v>1255</v>
      </c>
      <c r="C1362" s="117">
        <f t="shared" ref="C1362:N1362" si="502">+C1363</f>
        <v>0</v>
      </c>
      <c r="D1362" s="117">
        <f t="shared" si="502"/>
        <v>0</v>
      </c>
      <c r="E1362" s="117">
        <f t="shared" si="502"/>
        <v>0</v>
      </c>
      <c r="F1362" s="117">
        <f t="shared" si="502"/>
        <v>0</v>
      </c>
      <c r="G1362" s="117">
        <f t="shared" si="502"/>
        <v>0</v>
      </c>
      <c r="H1362" s="117">
        <f t="shared" si="502"/>
        <v>0</v>
      </c>
      <c r="I1362" s="117">
        <f t="shared" si="502"/>
        <v>0</v>
      </c>
      <c r="J1362" s="117">
        <f t="shared" si="502"/>
        <v>0</v>
      </c>
      <c r="K1362" s="117">
        <f t="shared" si="502"/>
        <v>0</v>
      </c>
      <c r="L1362" s="117">
        <f t="shared" si="502"/>
        <v>0</v>
      </c>
      <c r="M1362" s="117">
        <f t="shared" si="502"/>
        <v>0</v>
      </c>
      <c r="N1362" s="117">
        <f t="shared" si="502"/>
        <v>0</v>
      </c>
      <c r="O1362" s="131">
        <f t="shared" si="467"/>
        <v>0</v>
      </c>
      <c r="P1362" s="188"/>
      <c r="Q1362" s="188"/>
      <c r="R1362" s="188"/>
      <c r="S1362" s="188"/>
      <c r="T1362" s="188"/>
      <c r="U1362" s="188"/>
      <c r="V1362" s="188"/>
      <c r="W1362" s="188"/>
      <c r="X1362" s="188"/>
      <c r="Y1362" s="188"/>
      <c r="Z1362" s="188"/>
      <c r="AA1362" s="188"/>
      <c r="AB1362" s="188"/>
      <c r="AC1362" s="188"/>
      <c r="AD1362" s="188"/>
      <c r="AE1362" s="188"/>
      <c r="AF1362" s="188"/>
      <c r="AG1362" s="188"/>
      <c r="AH1362" s="188"/>
      <c r="AI1362" s="188"/>
      <c r="AJ1362" s="188"/>
      <c r="AK1362" s="188"/>
      <c r="AL1362" s="188"/>
      <c r="AM1362" s="188"/>
      <c r="AN1362" s="188"/>
      <c r="AO1362" s="188"/>
      <c r="AP1362" s="188"/>
      <c r="AQ1362" s="188"/>
      <c r="AR1362" s="188"/>
      <c r="AS1362" s="188"/>
      <c r="AT1362" s="188"/>
      <c r="AU1362" s="188"/>
      <c r="AV1362" s="188"/>
      <c r="AW1362" s="188"/>
      <c r="AX1362" s="188"/>
      <c r="AY1362" s="188"/>
      <c r="AZ1362" s="188"/>
      <c r="BA1362" s="188"/>
      <c r="BB1362" s="188"/>
      <c r="BC1362" s="188"/>
      <c r="BD1362" s="188"/>
      <c r="BE1362" s="188"/>
      <c r="BF1362" s="188"/>
      <c r="BG1362" s="188"/>
      <c r="BH1362" s="188"/>
      <c r="BI1362" s="188"/>
      <c r="BJ1362" s="188"/>
      <c r="BK1362" s="188"/>
      <c r="BL1362" s="188"/>
      <c r="BM1362" s="188"/>
      <c r="BN1362" s="188"/>
      <c r="BO1362" s="188"/>
      <c r="BP1362" s="188"/>
      <c r="BQ1362" s="188"/>
      <c r="BR1362" s="188"/>
      <c r="BS1362" s="188"/>
      <c r="BT1362" s="188"/>
      <c r="BU1362" s="188"/>
      <c r="BV1362" s="188"/>
    </row>
    <row r="1363" spans="1:74" s="189" customFormat="1" x14ac:dyDescent="0.2">
      <c r="A1363" s="205" t="s">
        <v>1256</v>
      </c>
      <c r="B1363" s="206" t="s">
        <v>1257</v>
      </c>
      <c r="C1363" s="118"/>
      <c r="D1363" s="118"/>
      <c r="E1363" s="118"/>
      <c r="F1363" s="118"/>
      <c r="G1363" s="118"/>
      <c r="H1363" s="118"/>
      <c r="I1363" s="118"/>
      <c r="J1363" s="118"/>
      <c r="K1363" s="118"/>
      <c r="L1363" s="118"/>
      <c r="M1363" s="118"/>
      <c r="N1363" s="118"/>
      <c r="O1363" s="131">
        <f t="shared" si="467"/>
        <v>0</v>
      </c>
      <c r="P1363" s="188"/>
      <c r="Q1363" s="188"/>
      <c r="R1363" s="188"/>
      <c r="S1363" s="188"/>
      <c r="T1363" s="188"/>
      <c r="U1363" s="188"/>
      <c r="V1363" s="188"/>
      <c r="W1363" s="188"/>
      <c r="X1363" s="188"/>
      <c r="Y1363" s="188"/>
      <c r="Z1363" s="188"/>
      <c r="AA1363" s="188"/>
      <c r="AB1363" s="188"/>
      <c r="AC1363" s="188"/>
      <c r="AD1363" s="188"/>
      <c r="AE1363" s="188"/>
      <c r="AF1363" s="188"/>
      <c r="AG1363" s="188"/>
      <c r="AH1363" s="188"/>
      <c r="AI1363" s="188"/>
      <c r="AJ1363" s="188"/>
      <c r="AK1363" s="188"/>
      <c r="AL1363" s="188"/>
      <c r="AM1363" s="188"/>
      <c r="AN1363" s="188"/>
      <c r="AO1363" s="188"/>
      <c r="AP1363" s="188"/>
      <c r="AQ1363" s="188"/>
      <c r="AR1363" s="188"/>
      <c r="AS1363" s="188"/>
      <c r="AT1363" s="188"/>
      <c r="AU1363" s="188"/>
      <c r="AV1363" s="188"/>
      <c r="AW1363" s="188"/>
      <c r="AX1363" s="188"/>
      <c r="AY1363" s="188"/>
      <c r="AZ1363" s="188"/>
      <c r="BA1363" s="188"/>
      <c r="BB1363" s="188"/>
      <c r="BC1363" s="188"/>
      <c r="BD1363" s="188"/>
      <c r="BE1363" s="188"/>
      <c r="BF1363" s="188"/>
      <c r="BG1363" s="188"/>
      <c r="BH1363" s="188"/>
      <c r="BI1363" s="188"/>
      <c r="BJ1363" s="188"/>
      <c r="BK1363" s="188"/>
      <c r="BL1363" s="188"/>
      <c r="BM1363" s="188"/>
      <c r="BN1363" s="188"/>
      <c r="BO1363" s="188"/>
      <c r="BP1363" s="188"/>
      <c r="BQ1363" s="188"/>
      <c r="BR1363" s="188"/>
      <c r="BS1363" s="188"/>
      <c r="BT1363" s="188"/>
      <c r="BU1363" s="188"/>
      <c r="BV1363" s="188"/>
    </row>
    <row r="1364" spans="1:74" s="189" customFormat="1" ht="25.5" x14ac:dyDescent="0.2">
      <c r="A1364" s="207" t="s">
        <v>1278</v>
      </c>
      <c r="B1364" s="202" t="s">
        <v>1279</v>
      </c>
      <c r="C1364" s="117">
        <f t="shared" ref="C1364:N1364" si="503">+C1365</f>
        <v>0</v>
      </c>
      <c r="D1364" s="117">
        <f t="shared" si="503"/>
        <v>0</v>
      </c>
      <c r="E1364" s="117">
        <f t="shared" si="503"/>
        <v>0</v>
      </c>
      <c r="F1364" s="117">
        <f t="shared" si="503"/>
        <v>0</v>
      </c>
      <c r="G1364" s="117">
        <f t="shared" si="503"/>
        <v>0</v>
      </c>
      <c r="H1364" s="117">
        <f t="shared" si="503"/>
        <v>0</v>
      </c>
      <c r="I1364" s="117">
        <f t="shared" si="503"/>
        <v>0</v>
      </c>
      <c r="J1364" s="117">
        <f t="shared" si="503"/>
        <v>0</v>
      </c>
      <c r="K1364" s="117">
        <f t="shared" si="503"/>
        <v>0</v>
      </c>
      <c r="L1364" s="117">
        <f t="shared" si="503"/>
        <v>0</v>
      </c>
      <c r="M1364" s="117">
        <f t="shared" si="503"/>
        <v>0</v>
      </c>
      <c r="N1364" s="117">
        <f t="shared" si="503"/>
        <v>0</v>
      </c>
      <c r="O1364" s="131">
        <f t="shared" si="467"/>
        <v>0</v>
      </c>
      <c r="P1364" s="188"/>
      <c r="Q1364" s="188"/>
      <c r="R1364" s="188"/>
      <c r="S1364" s="188"/>
      <c r="T1364" s="188"/>
      <c r="U1364" s="188"/>
      <c r="V1364" s="188"/>
      <c r="W1364" s="188"/>
      <c r="X1364" s="188"/>
      <c r="Y1364" s="188"/>
      <c r="Z1364" s="188"/>
      <c r="AA1364" s="188"/>
      <c r="AB1364" s="188"/>
      <c r="AC1364" s="188"/>
      <c r="AD1364" s="188"/>
      <c r="AE1364" s="188"/>
      <c r="AF1364" s="188"/>
      <c r="AG1364" s="188"/>
      <c r="AH1364" s="188"/>
      <c r="AI1364" s="188"/>
      <c r="AJ1364" s="188"/>
      <c r="AK1364" s="188"/>
      <c r="AL1364" s="188"/>
      <c r="AM1364" s="188"/>
      <c r="AN1364" s="188"/>
      <c r="AO1364" s="188"/>
      <c r="AP1364" s="188"/>
      <c r="AQ1364" s="188"/>
      <c r="AR1364" s="188"/>
      <c r="AS1364" s="188"/>
      <c r="AT1364" s="188"/>
      <c r="AU1364" s="188"/>
      <c r="AV1364" s="188"/>
      <c r="AW1364" s="188"/>
      <c r="AX1364" s="188"/>
      <c r="AY1364" s="188"/>
      <c r="AZ1364" s="188"/>
      <c r="BA1364" s="188"/>
      <c r="BB1364" s="188"/>
      <c r="BC1364" s="188"/>
      <c r="BD1364" s="188"/>
      <c r="BE1364" s="188"/>
      <c r="BF1364" s="188"/>
      <c r="BG1364" s="188"/>
      <c r="BH1364" s="188"/>
      <c r="BI1364" s="188"/>
      <c r="BJ1364" s="188"/>
      <c r="BK1364" s="188"/>
      <c r="BL1364" s="188"/>
      <c r="BM1364" s="188"/>
      <c r="BN1364" s="188"/>
      <c r="BO1364" s="188"/>
      <c r="BP1364" s="188"/>
      <c r="BQ1364" s="188"/>
      <c r="BR1364" s="188"/>
      <c r="BS1364" s="188"/>
      <c r="BT1364" s="188"/>
      <c r="BU1364" s="188"/>
      <c r="BV1364" s="188"/>
    </row>
    <row r="1365" spans="1:74" s="189" customFormat="1" x14ac:dyDescent="0.2">
      <c r="A1365" s="205" t="s">
        <v>1280</v>
      </c>
      <c r="B1365" s="206" t="s">
        <v>1281</v>
      </c>
      <c r="C1365" s="118"/>
      <c r="D1365" s="118"/>
      <c r="E1365" s="118"/>
      <c r="F1365" s="118"/>
      <c r="G1365" s="118"/>
      <c r="H1365" s="118"/>
      <c r="I1365" s="118"/>
      <c r="J1365" s="118"/>
      <c r="K1365" s="118"/>
      <c r="L1365" s="118"/>
      <c r="M1365" s="118"/>
      <c r="N1365" s="118"/>
      <c r="O1365" s="131">
        <f t="shared" si="467"/>
        <v>0</v>
      </c>
      <c r="P1365" s="188"/>
      <c r="Q1365" s="188"/>
      <c r="R1365" s="188"/>
      <c r="S1365" s="188"/>
      <c r="T1365" s="188"/>
      <c r="U1365" s="188"/>
      <c r="V1365" s="188"/>
      <c r="W1365" s="188"/>
      <c r="X1365" s="188"/>
      <c r="Y1365" s="188"/>
      <c r="Z1365" s="188"/>
      <c r="AA1365" s="188"/>
      <c r="AB1365" s="188"/>
      <c r="AC1365" s="188"/>
      <c r="AD1365" s="188"/>
      <c r="AE1365" s="188"/>
      <c r="AF1365" s="188"/>
      <c r="AG1365" s="188"/>
      <c r="AH1365" s="188"/>
      <c r="AI1365" s="188"/>
      <c r="AJ1365" s="188"/>
      <c r="AK1365" s="188"/>
      <c r="AL1365" s="188"/>
      <c r="AM1365" s="188"/>
      <c r="AN1365" s="188"/>
      <c r="AO1365" s="188"/>
      <c r="AP1365" s="188"/>
      <c r="AQ1365" s="188"/>
      <c r="AR1365" s="188"/>
      <c r="AS1365" s="188"/>
      <c r="AT1365" s="188"/>
      <c r="AU1365" s="188"/>
      <c r="AV1365" s="188"/>
      <c r="AW1365" s="188"/>
      <c r="AX1365" s="188"/>
      <c r="AY1365" s="188"/>
      <c r="AZ1365" s="188"/>
      <c r="BA1365" s="188"/>
      <c r="BB1365" s="188"/>
      <c r="BC1365" s="188"/>
      <c r="BD1365" s="188"/>
      <c r="BE1365" s="188"/>
      <c r="BF1365" s="188"/>
      <c r="BG1365" s="188"/>
      <c r="BH1365" s="188"/>
      <c r="BI1365" s="188"/>
      <c r="BJ1365" s="188"/>
      <c r="BK1365" s="188"/>
      <c r="BL1365" s="188"/>
      <c r="BM1365" s="188"/>
      <c r="BN1365" s="188"/>
      <c r="BO1365" s="188"/>
      <c r="BP1365" s="188"/>
      <c r="BQ1365" s="188"/>
      <c r="BR1365" s="188"/>
      <c r="BS1365" s="188"/>
      <c r="BT1365" s="188"/>
      <c r="BU1365" s="188"/>
      <c r="BV1365" s="188"/>
    </row>
    <row r="1366" spans="1:74" s="189" customFormat="1" x14ac:dyDescent="0.2">
      <c r="A1366" s="207" t="s">
        <v>1262</v>
      </c>
      <c r="B1366" s="202" t="s">
        <v>1263</v>
      </c>
      <c r="C1366" s="117">
        <f t="shared" ref="C1366:N1366" si="504">+C1367</f>
        <v>0</v>
      </c>
      <c r="D1366" s="117">
        <f t="shared" si="504"/>
        <v>0</v>
      </c>
      <c r="E1366" s="117">
        <f t="shared" si="504"/>
        <v>0</v>
      </c>
      <c r="F1366" s="117">
        <f t="shared" si="504"/>
        <v>0</v>
      </c>
      <c r="G1366" s="117">
        <f t="shared" si="504"/>
        <v>0</v>
      </c>
      <c r="H1366" s="117">
        <f t="shared" si="504"/>
        <v>0</v>
      </c>
      <c r="I1366" s="117">
        <f t="shared" si="504"/>
        <v>0</v>
      </c>
      <c r="J1366" s="117">
        <f t="shared" si="504"/>
        <v>0</v>
      </c>
      <c r="K1366" s="117">
        <f t="shared" si="504"/>
        <v>0</v>
      </c>
      <c r="L1366" s="117">
        <f t="shared" si="504"/>
        <v>0</v>
      </c>
      <c r="M1366" s="117">
        <f t="shared" si="504"/>
        <v>0</v>
      </c>
      <c r="N1366" s="117">
        <f t="shared" si="504"/>
        <v>0</v>
      </c>
      <c r="O1366" s="131">
        <f t="shared" si="467"/>
        <v>0</v>
      </c>
      <c r="P1366" s="188"/>
      <c r="Q1366" s="188"/>
      <c r="R1366" s="188"/>
      <c r="S1366" s="188"/>
      <c r="T1366" s="188"/>
      <c r="U1366" s="188"/>
      <c r="V1366" s="188"/>
      <c r="W1366" s="188"/>
      <c r="X1366" s="188"/>
      <c r="Y1366" s="188"/>
      <c r="Z1366" s="188"/>
      <c r="AA1366" s="188"/>
      <c r="AB1366" s="188"/>
      <c r="AC1366" s="188"/>
      <c r="AD1366" s="188"/>
      <c r="AE1366" s="188"/>
      <c r="AF1366" s="188"/>
      <c r="AG1366" s="188"/>
      <c r="AH1366" s="188"/>
      <c r="AI1366" s="188"/>
      <c r="AJ1366" s="188"/>
      <c r="AK1366" s="188"/>
      <c r="AL1366" s="188"/>
      <c r="AM1366" s="188"/>
      <c r="AN1366" s="188"/>
      <c r="AO1366" s="188"/>
      <c r="AP1366" s="188"/>
      <c r="AQ1366" s="188"/>
      <c r="AR1366" s="188"/>
      <c r="AS1366" s="188"/>
      <c r="AT1366" s="188"/>
      <c r="AU1366" s="188"/>
      <c r="AV1366" s="188"/>
      <c r="AW1366" s="188"/>
      <c r="AX1366" s="188"/>
      <c r="AY1366" s="188"/>
      <c r="AZ1366" s="188"/>
      <c r="BA1366" s="188"/>
      <c r="BB1366" s="188"/>
      <c r="BC1366" s="188"/>
      <c r="BD1366" s="188"/>
      <c r="BE1366" s="188"/>
      <c r="BF1366" s="188"/>
      <c r="BG1366" s="188"/>
      <c r="BH1366" s="188"/>
      <c r="BI1366" s="188"/>
      <c r="BJ1366" s="188"/>
      <c r="BK1366" s="188"/>
      <c r="BL1366" s="188"/>
      <c r="BM1366" s="188"/>
      <c r="BN1366" s="188"/>
      <c r="BO1366" s="188"/>
      <c r="BP1366" s="188"/>
      <c r="BQ1366" s="188"/>
      <c r="BR1366" s="188"/>
      <c r="BS1366" s="188"/>
      <c r="BT1366" s="188"/>
      <c r="BU1366" s="188"/>
      <c r="BV1366" s="188"/>
    </row>
    <row r="1367" spans="1:74" s="189" customFormat="1" x14ac:dyDescent="0.2">
      <c r="A1367" s="205" t="s">
        <v>1264</v>
      </c>
      <c r="B1367" s="206" t="s">
        <v>1265</v>
      </c>
      <c r="C1367" s="118"/>
      <c r="D1367" s="118"/>
      <c r="E1367" s="118"/>
      <c r="F1367" s="118"/>
      <c r="G1367" s="118"/>
      <c r="H1367" s="118"/>
      <c r="I1367" s="118"/>
      <c r="J1367" s="118"/>
      <c r="K1367" s="118"/>
      <c r="L1367" s="118"/>
      <c r="M1367" s="118"/>
      <c r="N1367" s="118"/>
      <c r="O1367" s="131">
        <f t="shared" si="467"/>
        <v>0</v>
      </c>
      <c r="P1367" s="188"/>
      <c r="Q1367" s="188"/>
      <c r="R1367" s="188"/>
      <c r="S1367" s="188"/>
      <c r="T1367" s="188"/>
      <c r="U1367" s="188"/>
      <c r="V1367" s="188"/>
      <c r="W1367" s="188"/>
      <c r="X1367" s="188"/>
      <c r="Y1367" s="188"/>
      <c r="Z1367" s="188"/>
      <c r="AA1367" s="188"/>
      <c r="AB1367" s="188"/>
      <c r="AC1367" s="188"/>
      <c r="AD1367" s="188"/>
      <c r="AE1367" s="188"/>
      <c r="AF1367" s="188"/>
      <c r="AG1367" s="188"/>
      <c r="AH1367" s="188"/>
      <c r="AI1367" s="188"/>
      <c r="AJ1367" s="188"/>
      <c r="AK1367" s="188"/>
      <c r="AL1367" s="188"/>
      <c r="AM1367" s="188"/>
      <c r="AN1367" s="188"/>
      <c r="AO1367" s="188"/>
      <c r="AP1367" s="188"/>
      <c r="AQ1367" s="188"/>
      <c r="AR1367" s="188"/>
      <c r="AS1367" s="188"/>
      <c r="AT1367" s="188"/>
      <c r="AU1367" s="188"/>
      <c r="AV1367" s="188"/>
      <c r="AW1367" s="188"/>
      <c r="AX1367" s="188"/>
      <c r="AY1367" s="188"/>
      <c r="AZ1367" s="188"/>
      <c r="BA1367" s="188"/>
      <c r="BB1367" s="188"/>
      <c r="BC1367" s="188"/>
      <c r="BD1367" s="188"/>
      <c r="BE1367" s="188"/>
      <c r="BF1367" s="188"/>
      <c r="BG1367" s="188"/>
      <c r="BH1367" s="188"/>
      <c r="BI1367" s="188"/>
      <c r="BJ1367" s="188"/>
      <c r="BK1367" s="188"/>
      <c r="BL1367" s="188"/>
      <c r="BM1367" s="188"/>
      <c r="BN1367" s="188"/>
      <c r="BO1367" s="188"/>
      <c r="BP1367" s="188"/>
      <c r="BQ1367" s="188"/>
      <c r="BR1367" s="188"/>
      <c r="BS1367" s="188"/>
      <c r="BT1367" s="188"/>
      <c r="BU1367" s="188"/>
      <c r="BV1367" s="188"/>
    </row>
    <row r="1368" spans="1:74" s="189" customFormat="1" x14ac:dyDescent="0.2">
      <c r="A1368" s="207" t="s">
        <v>1266</v>
      </c>
      <c r="B1368" s="202" t="s">
        <v>1267</v>
      </c>
      <c r="C1368" s="117">
        <f t="shared" ref="C1368:N1368" si="505">+C1369</f>
        <v>0</v>
      </c>
      <c r="D1368" s="117">
        <f t="shared" si="505"/>
        <v>0</v>
      </c>
      <c r="E1368" s="117">
        <f t="shared" si="505"/>
        <v>0</v>
      </c>
      <c r="F1368" s="117">
        <f t="shared" si="505"/>
        <v>0</v>
      </c>
      <c r="G1368" s="117">
        <f t="shared" si="505"/>
        <v>0</v>
      </c>
      <c r="H1368" s="117">
        <f t="shared" si="505"/>
        <v>0</v>
      </c>
      <c r="I1368" s="117">
        <f t="shared" si="505"/>
        <v>0</v>
      </c>
      <c r="J1368" s="117">
        <f t="shared" si="505"/>
        <v>0</v>
      </c>
      <c r="K1368" s="117">
        <f t="shared" si="505"/>
        <v>0</v>
      </c>
      <c r="L1368" s="117">
        <f t="shared" si="505"/>
        <v>0</v>
      </c>
      <c r="M1368" s="117">
        <f t="shared" si="505"/>
        <v>0</v>
      </c>
      <c r="N1368" s="117">
        <f t="shared" si="505"/>
        <v>0</v>
      </c>
      <c r="O1368" s="131">
        <f t="shared" si="467"/>
        <v>0</v>
      </c>
      <c r="P1368" s="188"/>
      <c r="Q1368" s="188"/>
      <c r="R1368" s="188"/>
      <c r="S1368" s="188"/>
      <c r="T1368" s="188"/>
      <c r="U1368" s="188"/>
      <c r="V1368" s="188"/>
      <c r="W1368" s="188"/>
      <c r="X1368" s="188"/>
      <c r="Y1368" s="188"/>
      <c r="Z1368" s="188"/>
      <c r="AA1368" s="188"/>
      <c r="AB1368" s="188"/>
      <c r="AC1368" s="188"/>
      <c r="AD1368" s="188"/>
      <c r="AE1368" s="188"/>
      <c r="AF1368" s="188"/>
      <c r="AG1368" s="188"/>
      <c r="AH1368" s="188"/>
      <c r="AI1368" s="188"/>
      <c r="AJ1368" s="188"/>
      <c r="AK1368" s="188"/>
      <c r="AL1368" s="188"/>
      <c r="AM1368" s="188"/>
      <c r="AN1368" s="188"/>
      <c r="AO1368" s="188"/>
      <c r="AP1368" s="188"/>
      <c r="AQ1368" s="188"/>
      <c r="AR1368" s="188"/>
      <c r="AS1368" s="188"/>
      <c r="AT1368" s="188"/>
      <c r="AU1368" s="188"/>
      <c r="AV1368" s="188"/>
      <c r="AW1368" s="188"/>
      <c r="AX1368" s="188"/>
      <c r="AY1368" s="188"/>
      <c r="AZ1368" s="188"/>
      <c r="BA1368" s="188"/>
      <c r="BB1368" s="188"/>
      <c r="BC1368" s="188"/>
      <c r="BD1368" s="188"/>
      <c r="BE1368" s="188"/>
      <c r="BF1368" s="188"/>
      <c r="BG1368" s="188"/>
      <c r="BH1368" s="188"/>
      <c r="BI1368" s="188"/>
      <c r="BJ1368" s="188"/>
      <c r="BK1368" s="188"/>
      <c r="BL1368" s="188"/>
      <c r="BM1368" s="188"/>
      <c r="BN1368" s="188"/>
      <c r="BO1368" s="188"/>
      <c r="BP1368" s="188"/>
      <c r="BQ1368" s="188"/>
      <c r="BR1368" s="188"/>
      <c r="BS1368" s="188"/>
      <c r="BT1368" s="188"/>
      <c r="BU1368" s="188"/>
      <c r="BV1368" s="188"/>
    </row>
    <row r="1369" spans="1:74" s="189" customFormat="1" ht="13.5" thickBot="1" x14ac:dyDescent="0.25">
      <c r="A1369" s="222" t="s">
        <v>1268</v>
      </c>
      <c r="B1369" s="223" t="s">
        <v>1269</v>
      </c>
      <c r="C1369" s="170"/>
      <c r="D1369" s="170"/>
      <c r="E1369" s="170"/>
      <c r="F1369" s="170"/>
      <c r="G1369" s="170"/>
      <c r="H1369" s="170"/>
      <c r="I1369" s="170"/>
      <c r="J1369" s="170"/>
      <c r="K1369" s="170"/>
      <c r="L1369" s="170"/>
      <c r="M1369" s="170"/>
      <c r="N1369" s="170"/>
      <c r="O1369" s="131">
        <f t="shared" si="467"/>
        <v>0</v>
      </c>
      <c r="P1369" s="188"/>
      <c r="Q1369" s="188"/>
      <c r="R1369" s="188"/>
      <c r="S1369" s="188"/>
      <c r="T1369" s="188"/>
      <c r="U1369" s="188"/>
      <c r="V1369" s="188"/>
      <c r="W1369" s="188"/>
      <c r="X1369" s="188"/>
      <c r="Y1369" s="188"/>
      <c r="Z1369" s="188"/>
      <c r="AA1369" s="188"/>
      <c r="AB1369" s="188"/>
      <c r="AC1369" s="188"/>
      <c r="AD1369" s="188"/>
      <c r="AE1369" s="188"/>
      <c r="AF1369" s="188"/>
      <c r="AG1369" s="188"/>
      <c r="AH1369" s="188"/>
      <c r="AI1369" s="188"/>
      <c r="AJ1369" s="188"/>
      <c r="AK1369" s="188"/>
      <c r="AL1369" s="188"/>
      <c r="AM1369" s="188"/>
      <c r="AN1369" s="188"/>
      <c r="AO1369" s="188"/>
      <c r="AP1369" s="188"/>
      <c r="AQ1369" s="188"/>
      <c r="AR1369" s="188"/>
      <c r="AS1369" s="188"/>
      <c r="AT1369" s="188"/>
      <c r="AU1369" s="188"/>
      <c r="AV1369" s="188"/>
      <c r="AW1369" s="188"/>
      <c r="AX1369" s="188"/>
      <c r="AY1369" s="188"/>
      <c r="AZ1369" s="188"/>
      <c r="BA1369" s="188"/>
      <c r="BB1369" s="188"/>
      <c r="BC1369" s="188"/>
      <c r="BD1369" s="188"/>
      <c r="BE1369" s="188"/>
      <c r="BF1369" s="188"/>
      <c r="BG1369" s="188"/>
      <c r="BH1369" s="188"/>
      <c r="BI1369" s="188"/>
      <c r="BJ1369" s="188"/>
      <c r="BK1369" s="188"/>
      <c r="BL1369" s="188"/>
      <c r="BM1369" s="188"/>
      <c r="BN1369" s="188"/>
      <c r="BO1369" s="188"/>
      <c r="BP1369" s="188"/>
      <c r="BQ1369" s="188"/>
      <c r="BR1369" s="188"/>
      <c r="BS1369" s="188"/>
      <c r="BT1369" s="188"/>
      <c r="BU1369" s="188"/>
      <c r="BV1369" s="188"/>
    </row>
    <row r="1370" spans="1:74" s="220" customFormat="1" ht="16.5" thickBot="1" x14ac:dyDescent="0.25">
      <c r="A1370" s="436" t="s">
        <v>50</v>
      </c>
      <c r="B1370" s="437"/>
      <c r="C1370" s="119">
        <f t="shared" ref="C1370:O1370" si="506">+C11</f>
        <v>0</v>
      </c>
      <c r="D1370" s="119">
        <f t="shared" si="506"/>
        <v>184933317490.52005</v>
      </c>
      <c r="E1370" s="119">
        <f t="shared" si="506"/>
        <v>0</v>
      </c>
      <c r="F1370" s="119">
        <f t="shared" si="506"/>
        <v>196261588366.01001</v>
      </c>
      <c r="G1370" s="119">
        <f t="shared" si="506"/>
        <v>14357603104.09</v>
      </c>
      <c r="H1370" s="119">
        <f t="shared" si="506"/>
        <v>0</v>
      </c>
      <c r="I1370" s="119">
        <f t="shared" si="506"/>
        <v>4641171735.8899994</v>
      </c>
      <c r="J1370" s="119">
        <f t="shared" si="506"/>
        <v>12319148855.09</v>
      </c>
      <c r="K1370" s="119">
        <f t="shared" si="506"/>
        <v>0</v>
      </c>
      <c r="L1370" s="119">
        <f t="shared" si="506"/>
        <v>0</v>
      </c>
      <c r="M1370" s="119">
        <f t="shared" si="506"/>
        <v>40405730175.860001</v>
      </c>
      <c r="N1370" s="119">
        <f t="shared" si="506"/>
        <v>0</v>
      </c>
      <c r="O1370" s="221">
        <f t="shared" si="506"/>
        <v>452918559727.46008</v>
      </c>
      <c r="P1370" s="219"/>
      <c r="Q1370" s="219"/>
      <c r="R1370" s="219"/>
      <c r="S1370" s="219"/>
      <c r="T1370" s="219"/>
      <c r="U1370" s="219"/>
      <c r="V1370" s="219"/>
      <c r="W1370" s="219"/>
      <c r="X1370" s="219"/>
      <c r="Y1370" s="219"/>
      <c r="Z1370" s="219"/>
      <c r="AA1370" s="219"/>
      <c r="AB1370" s="219"/>
      <c r="AC1370" s="219"/>
      <c r="AD1370" s="219"/>
      <c r="AE1370" s="219"/>
      <c r="AF1370" s="219"/>
      <c r="AG1370" s="219"/>
      <c r="AH1370" s="219"/>
      <c r="AI1370" s="219"/>
      <c r="AJ1370" s="219"/>
      <c r="AK1370" s="219"/>
      <c r="AL1370" s="219"/>
      <c r="AM1370" s="219"/>
      <c r="AN1370" s="219"/>
      <c r="AO1370" s="219"/>
      <c r="AP1370" s="219"/>
      <c r="AQ1370" s="219"/>
      <c r="AR1370" s="219"/>
      <c r="AS1370" s="219"/>
      <c r="AT1370" s="219"/>
      <c r="AU1370" s="219"/>
      <c r="AV1370" s="219"/>
      <c r="AW1370" s="219"/>
      <c r="AX1370" s="219"/>
      <c r="AY1370" s="219"/>
      <c r="AZ1370" s="219"/>
      <c r="BA1370" s="219"/>
      <c r="BB1370" s="219"/>
      <c r="BC1370" s="219"/>
      <c r="BD1370" s="219"/>
      <c r="BE1370" s="219"/>
      <c r="BF1370" s="219"/>
      <c r="BG1370" s="219"/>
      <c r="BH1370" s="219"/>
      <c r="BI1370" s="219"/>
      <c r="BJ1370" s="219"/>
      <c r="BK1370" s="219"/>
      <c r="BL1370" s="219"/>
      <c r="BM1370" s="219"/>
      <c r="BN1370" s="219"/>
      <c r="BO1370" s="219"/>
      <c r="BP1370" s="219"/>
      <c r="BQ1370" s="219"/>
      <c r="BR1370" s="219"/>
      <c r="BS1370" s="219"/>
      <c r="BT1370" s="219"/>
      <c r="BU1370" s="219"/>
      <c r="BV1370" s="219"/>
    </row>
    <row r="1371" spans="1:74" s="189" customFormat="1" x14ac:dyDescent="0.2">
      <c r="A1371" s="209"/>
      <c r="B1371" s="210"/>
      <c r="C1371" s="95"/>
      <c r="D1371" s="95"/>
      <c r="E1371" s="211"/>
      <c r="F1371" s="333"/>
      <c r="G1371" s="95"/>
      <c r="H1371" s="95"/>
      <c r="I1371" s="95"/>
      <c r="J1371" s="95"/>
      <c r="K1371" s="95"/>
      <c r="L1371" s="95"/>
      <c r="M1371" s="95"/>
      <c r="N1371" s="95"/>
      <c r="O1371" s="212"/>
      <c r="P1371" s="188"/>
      <c r="Q1371" s="188"/>
      <c r="R1371" s="188"/>
      <c r="S1371" s="188"/>
      <c r="T1371" s="188"/>
      <c r="U1371" s="188"/>
      <c r="V1371" s="188"/>
      <c r="W1371" s="188"/>
      <c r="X1371" s="188"/>
      <c r="Y1371" s="188"/>
      <c r="Z1371" s="188"/>
      <c r="AA1371" s="188"/>
      <c r="AB1371" s="188"/>
      <c r="AC1371" s="188"/>
      <c r="AD1371" s="188"/>
      <c r="AE1371" s="188"/>
      <c r="AF1371" s="188"/>
      <c r="AG1371" s="188"/>
      <c r="AH1371" s="188"/>
      <c r="AI1371" s="188"/>
      <c r="AJ1371" s="188"/>
      <c r="AK1371" s="188"/>
      <c r="AL1371" s="188"/>
      <c r="AM1371" s="188"/>
      <c r="AN1371" s="188"/>
      <c r="AO1371" s="188"/>
      <c r="AP1371" s="188"/>
      <c r="AQ1371" s="188"/>
      <c r="AR1371" s="188"/>
      <c r="AS1371" s="188"/>
      <c r="AT1371" s="188"/>
      <c r="AU1371" s="188"/>
      <c r="AV1371" s="188"/>
      <c r="AW1371" s="188"/>
      <c r="AX1371" s="188"/>
      <c r="AY1371" s="188"/>
      <c r="AZ1371" s="188"/>
      <c r="BA1371" s="188"/>
      <c r="BB1371" s="188"/>
      <c r="BC1371" s="188"/>
      <c r="BD1371" s="188"/>
      <c r="BE1371" s="188"/>
      <c r="BF1371" s="188"/>
      <c r="BG1371" s="188"/>
      <c r="BH1371" s="188"/>
      <c r="BI1371" s="188"/>
      <c r="BJ1371" s="188"/>
      <c r="BK1371" s="188"/>
      <c r="BL1371" s="188"/>
      <c r="BM1371" s="188"/>
      <c r="BN1371" s="188"/>
      <c r="BO1371" s="188"/>
      <c r="BP1371" s="188"/>
      <c r="BQ1371" s="188"/>
      <c r="BR1371" s="188"/>
      <c r="BS1371" s="188"/>
      <c r="BT1371" s="188"/>
      <c r="BU1371" s="188"/>
      <c r="BV1371" s="188"/>
    </row>
    <row r="1372" spans="1:74" s="189" customFormat="1" ht="15.75" x14ac:dyDescent="0.2">
      <c r="A1372" s="209"/>
      <c r="B1372" s="444" t="s">
        <v>22</v>
      </c>
      <c r="C1372" s="444"/>
      <c r="D1372" s="94"/>
      <c r="E1372" s="213"/>
      <c r="F1372" s="94"/>
      <c r="G1372" s="94"/>
      <c r="H1372" s="94"/>
      <c r="I1372" s="94"/>
      <c r="J1372" s="94"/>
      <c r="K1372" s="94"/>
      <c r="L1372" s="94"/>
      <c r="M1372" s="94"/>
      <c r="N1372" s="94"/>
      <c r="O1372" s="212"/>
      <c r="P1372" s="188"/>
      <c r="Q1372" s="188"/>
      <c r="R1372" s="188"/>
      <c r="S1372" s="188"/>
      <c r="T1372" s="188"/>
      <c r="U1372" s="188"/>
      <c r="V1372" s="188"/>
      <c r="W1372" s="188"/>
      <c r="X1372" s="188"/>
      <c r="Y1372" s="188"/>
      <c r="Z1372" s="188"/>
      <c r="AA1372" s="188"/>
      <c r="AB1372" s="188"/>
      <c r="AC1372" s="188"/>
      <c r="AD1372" s="188"/>
      <c r="AE1372" s="188"/>
      <c r="AF1372" s="188"/>
      <c r="AG1372" s="188"/>
      <c r="AH1372" s="188"/>
      <c r="AI1372" s="188"/>
      <c r="AJ1372" s="188"/>
      <c r="AK1372" s="188"/>
      <c r="AL1372" s="188"/>
      <c r="AM1372" s="188"/>
      <c r="AN1372" s="188"/>
      <c r="AO1372" s="188"/>
      <c r="AP1372" s="188"/>
      <c r="AQ1372" s="188"/>
      <c r="AR1372" s="188"/>
      <c r="AS1372" s="188"/>
      <c r="AT1372" s="188"/>
      <c r="AU1372" s="188"/>
      <c r="AV1372" s="188"/>
      <c r="AW1372" s="188"/>
      <c r="AX1372" s="188"/>
      <c r="AY1372" s="188"/>
      <c r="AZ1372" s="188"/>
      <c r="BA1372" s="188"/>
      <c r="BB1372" s="188"/>
      <c r="BC1372" s="188"/>
      <c r="BD1372" s="188"/>
      <c r="BE1372" s="188"/>
      <c r="BF1372" s="188"/>
      <c r="BG1372" s="188"/>
      <c r="BH1372" s="188"/>
      <c r="BI1372" s="188"/>
      <c r="BJ1372" s="188"/>
      <c r="BK1372" s="188"/>
      <c r="BL1372" s="188"/>
      <c r="BM1372" s="188"/>
      <c r="BN1372" s="188"/>
      <c r="BO1372" s="188"/>
      <c r="BP1372" s="188"/>
      <c r="BQ1372" s="188"/>
      <c r="BR1372" s="188"/>
      <c r="BS1372" s="188"/>
      <c r="BT1372" s="188"/>
      <c r="BU1372" s="188"/>
      <c r="BV1372" s="188"/>
    </row>
    <row r="1373" spans="1:74" s="87" customFormat="1" ht="22.5" customHeight="1" x14ac:dyDescent="0.2">
      <c r="A1373" s="236" t="s">
        <v>90</v>
      </c>
      <c r="B1373" s="237" t="s">
        <v>185</v>
      </c>
      <c r="C1373" s="72">
        <f t="shared" ref="C1373:N1373" si="507">+C1374</f>
        <v>0</v>
      </c>
      <c r="D1373" s="72">
        <f t="shared" si="507"/>
        <v>57244832139.009995</v>
      </c>
      <c r="E1373" s="72">
        <f t="shared" si="507"/>
        <v>0</v>
      </c>
      <c r="F1373" s="72">
        <f t="shared" si="507"/>
        <v>43377650924.860008</v>
      </c>
      <c r="G1373" s="72">
        <f t="shared" si="507"/>
        <v>0</v>
      </c>
      <c r="H1373" s="72">
        <f t="shared" si="507"/>
        <v>0</v>
      </c>
      <c r="I1373" s="72">
        <f t="shared" si="507"/>
        <v>9866414600.9100018</v>
      </c>
      <c r="J1373" s="72">
        <f t="shared" si="507"/>
        <v>10675785046</v>
      </c>
      <c r="K1373" s="72">
        <f t="shared" si="507"/>
        <v>0</v>
      </c>
      <c r="L1373" s="72">
        <f t="shared" si="507"/>
        <v>6000000000</v>
      </c>
      <c r="M1373" s="72">
        <f t="shared" si="507"/>
        <v>1789772619.4300001</v>
      </c>
      <c r="N1373" s="72">
        <f t="shared" si="507"/>
        <v>0</v>
      </c>
      <c r="O1373" s="131">
        <f>SUM(C1373:N1373)</f>
        <v>128954455330.20999</v>
      </c>
      <c r="P1373" s="86"/>
      <c r="Q1373" s="86"/>
      <c r="R1373" s="86"/>
      <c r="S1373" s="86"/>
      <c r="T1373" s="86"/>
      <c r="U1373" s="86"/>
      <c r="V1373" s="86"/>
      <c r="W1373" s="86"/>
      <c r="X1373" s="86"/>
      <c r="Y1373" s="86"/>
      <c r="Z1373" s="86"/>
      <c r="AA1373" s="86"/>
      <c r="AB1373" s="86"/>
      <c r="AC1373" s="86"/>
      <c r="AD1373" s="86"/>
      <c r="AE1373" s="86"/>
      <c r="AF1373" s="86"/>
      <c r="AG1373" s="86"/>
      <c r="AH1373" s="86"/>
      <c r="AI1373" s="86"/>
      <c r="AJ1373" s="86"/>
      <c r="AK1373" s="86"/>
      <c r="AL1373" s="86"/>
      <c r="AM1373" s="86"/>
      <c r="AN1373" s="86"/>
      <c r="AO1373" s="86"/>
      <c r="AP1373" s="86"/>
      <c r="AQ1373" s="86"/>
      <c r="AR1373" s="86"/>
      <c r="AS1373" s="86"/>
      <c r="AT1373" s="86"/>
      <c r="AU1373" s="86"/>
      <c r="AV1373" s="86"/>
      <c r="AW1373" s="86"/>
      <c r="AX1373" s="86"/>
      <c r="AY1373" s="86"/>
      <c r="AZ1373" s="86"/>
      <c r="BA1373" s="86"/>
      <c r="BB1373" s="86"/>
      <c r="BC1373" s="86"/>
      <c r="BD1373" s="86"/>
      <c r="BE1373" s="86"/>
      <c r="BF1373" s="86"/>
      <c r="BG1373" s="86"/>
      <c r="BH1373" s="86"/>
      <c r="BI1373" s="86"/>
      <c r="BJ1373" s="86"/>
      <c r="BK1373" s="86"/>
      <c r="BL1373" s="86"/>
      <c r="BM1373" s="86"/>
      <c r="BN1373" s="86"/>
      <c r="BO1373" s="86"/>
      <c r="BP1373" s="86"/>
      <c r="BQ1373" s="86"/>
      <c r="BR1373" s="86"/>
      <c r="BS1373" s="86"/>
      <c r="BT1373" s="86"/>
      <c r="BU1373" s="86"/>
      <c r="BV1373" s="86"/>
    </row>
    <row r="1374" spans="1:74" s="87" customFormat="1" ht="22.5" customHeight="1" x14ac:dyDescent="0.2">
      <c r="A1374" s="236" t="s">
        <v>186</v>
      </c>
      <c r="B1374" s="237" t="s">
        <v>187</v>
      </c>
      <c r="C1374" s="72">
        <f t="shared" ref="C1374:N1374" si="508">+C1375+C1542</f>
        <v>0</v>
      </c>
      <c r="D1374" s="72">
        <f t="shared" si="508"/>
        <v>57244832139.009995</v>
      </c>
      <c r="E1374" s="72">
        <f t="shared" si="508"/>
        <v>0</v>
      </c>
      <c r="F1374" s="72">
        <f t="shared" si="508"/>
        <v>43377650924.860008</v>
      </c>
      <c r="G1374" s="72">
        <f t="shared" si="508"/>
        <v>0</v>
      </c>
      <c r="H1374" s="72">
        <f t="shared" si="508"/>
        <v>0</v>
      </c>
      <c r="I1374" s="72">
        <f t="shared" si="508"/>
        <v>9866414600.9100018</v>
      </c>
      <c r="J1374" s="72">
        <f t="shared" si="508"/>
        <v>10675785046</v>
      </c>
      <c r="K1374" s="72">
        <f t="shared" si="508"/>
        <v>0</v>
      </c>
      <c r="L1374" s="72">
        <f t="shared" si="508"/>
        <v>6000000000</v>
      </c>
      <c r="M1374" s="72">
        <f t="shared" si="508"/>
        <v>1789772619.4300001</v>
      </c>
      <c r="N1374" s="72">
        <f t="shared" si="508"/>
        <v>0</v>
      </c>
      <c r="O1374" s="131">
        <f t="shared" ref="O1374:O1442" si="509">SUM(C1374:N1374)</f>
        <v>128954455330.20999</v>
      </c>
      <c r="P1374" s="86"/>
      <c r="Q1374" s="86"/>
      <c r="R1374" s="86"/>
      <c r="S1374" s="86"/>
      <c r="T1374" s="86"/>
      <c r="U1374" s="86"/>
      <c r="V1374" s="86"/>
      <c r="W1374" s="86"/>
      <c r="X1374" s="86"/>
      <c r="Y1374" s="86"/>
      <c r="Z1374" s="86"/>
      <c r="AA1374" s="86"/>
      <c r="AB1374" s="86"/>
      <c r="AC1374" s="86"/>
      <c r="AD1374" s="86"/>
      <c r="AE1374" s="86"/>
      <c r="AF1374" s="86"/>
      <c r="AG1374" s="86"/>
      <c r="AH1374" s="86"/>
      <c r="AI1374" s="86"/>
      <c r="AJ1374" s="86"/>
      <c r="AK1374" s="86"/>
      <c r="AL1374" s="86"/>
      <c r="AM1374" s="86"/>
      <c r="AN1374" s="86"/>
      <c r="AO1374" s="86"/>
      <c r="AP1374" s="86"/>
      <c r="AQ1374" s="86"/>
      <c r="AR1374" s="86"/>
      <c r="AS1374" s="86"/>
      <c r="AT1374" s="86"/>
      <c r="AU1374" s="86"/>
      <c r="AV1374" s="86"/>
      <c r="AW1374" s="86"/>
      <c r="AX1374" s="86"/>
      <c r="AY1374" s="86"/>
      <c r="AZ1374" s="86"/>
      <c r="BA1374" s="86"/>
      <c r="BB1374" s="86"/>
      <c r="BC1374" s="86"/>
      <c r="BD1374" s="86"/>
      <c r="BE1374" s="86"/>
      <c r="BF1374" s="86"/>
      <c r="BG1374" s="86"/>
      <c r="BH1374" s="86"/>
      <c r="BI1374" s="86"/>
      <c r="BJ1374" s="86"/>
      <c r="BK1374" s="86"/>
      <c r="BL1374" s="86"/>
      <c r="BM1374" s="86"/>
      <c r="BN1374" s="86"/>
      <c r="BO1374" s="86"/>
      <c r="BP1374" s="86"/>
      <c r="BQ1374" s="86"/>
      <c r="BR1374" s="86"/>
      <c r="BS1374" s="86"/>
      <c r="BT1374" s="86"/>
      <c r="BU1374" s="86"/>
      <c r="BV1374" s="86"/>
    </row>
    <row r="1375" spans="1:74" s="87" customFormat="1" ht="22.5" customHeight="1" x14ac:dyDescent="0.2">
      <c r="A1375" s="236" t="s">
        <v>188</v>
      </c>
      <c r="B1375" s="237" t="s">
        <v>91</v>
      </c>
      <c r="C1375" s="73">
        <f t="shared" ref="C1375:N1375" si="510">+C1376+C1422</f>
        <v>0</v>
      </c>
      <c r="D1375" s="73">
        <f t="shared" si="510"/>
        <v>20259668655</v>
      </c>
      <c r="E1375" s="73">
        <f t="shared" si="510"/>
        <v>0</v>
      </c>
      <c r="F1375" s="73">
        <f t="shared" si="510"/>
        <v>6730116165.3500004</v>
      </c>
      <c r="G1375" s="73">
        <f t="shared" si="510"/>
        <v>0</v>
      </c>
      <c r="H1375" s="73">
        <f t="shared" si="510"/>
        <v>0</v>
      </c>
      <c r="I1375" s="73">
        <f t="shared" si="510"/>
        <v>1893910868</v>
      </c>
      <c r="J1375" s="73">
        <f t="shared" si="510"/>
        <v>10675785046</v>
      </c>
      <c r="K1375" s="73">
        <f t="shared" si="510"/>
        <v>0</v>
      </c>
      <c r="L1375" s="73">
        <f t="shared" si="510"/>
        <v>6000000000</v>
      </c>
      <c r="M1375" s="73">
        <f t="shared" si="510"/>
        <v>1789772619.4300001</v>
      </c>
      <c r="N1375" s="73">
        <f t="shared" si="510"/>
        <v>0</v>
      </c>
      <c r="O1375" s="131">
        <f t="shared" si="509"/>
        <v>47349253353.779999</v>
      </c>
      <c r="P1375" s="86"/>
      <c r="Q1375" s="86"/>
      <c r="R1375" s="86"/>
      <c r="S1375" s="86"/>
      <c r="T1375" s="86"/>
      <c r="U1375" s="86"/>
      <c r="V1375" s="86"/>
      <c r="W1375" s="86"/>
      <c r="X1375" s="86"/>
      <c r="Y1375" s="86"/>
      <c r="Z1375" s="86"/>
      <c r="AA1375" s="86"/>
      <c r="AB1375" s="86"/>
      <c r="AC1375" s="86"/>
      <c r="AD1375" s="86"/>
      <c r="AE1375" s="86"/>
      <c r="AF1375" s="86"/>
      <c r="AG1375" s="86"/>
      <c r="AH1375" s="86"/>
      <c r="AI1375" s="86"/>
      <c r="AJ1375" s="86"/>
      <c r="AK1375" s="86"/>
      <c r="AL1375" s="86"/>
      <c r="AM1375" s="86"/>
      <c r="AN1375" s="86"/>
      <c r="AO1375" s="86"/>
      <c r="AP1375" s="86"/>
      <c r="AQ1375" s="86"/>
      <c r="AR1375" s="86"/>
      <c r="AS1375" s="86"/>
      <c r="AT1375" s="86"/>
      <c r="AU1375" s="86"/>
      <c r="AV1375" s="86"/>
      <c r="AW1375" s="86"/>
      <c r="AX1375" s="86"/>
      <c r="AY1375" s="86"/>
      <c r="AZ1375" s="86"/>
      <c r="BA1375" s="86"/>
      <c r="BB1375" s="86"/>
      <c r="BC1375" s="86"/>
      <c r="BD1375" s="86"/>
      <c r="BE1375" s="86"/>
      <c r="BF1375" s="86"/>
      <c r="BG1375" s="86"/>
      <c r="BH1375" s="86"/>
      <c r="BI1375" s="86"/>
      <c r="BJ1375" s="86"/>
      <c r="BK1375" s="86"/>
      <c r="BL1375" s="86"/>
      <c r="BM1375" s="86"/>
      <c r="BN1375" s="86"/>
      <c r="BO1375" s="86"/>
      <c r="BP1375" s="86"/>
      <c r="BQ1375" s="86"/>
      <c r="BR1375" s="86"/>
      <c r="BS1375" s="86"/>
      <c r="BT1375" s="86"/>
      <c r="BU1375" s="86"/>
      <c r="BV1375" s="86"/>
    </row>
    <row r="1376" spans="1:74" s="87" customFormat="1" ht="22.5" customHeight="1" x14ac:dyDescent="0.2">
      <c r="A1376" s="236" t="s">
        <v>189</v>
      </c>
      <c r="B1376" s="237" t="s">
        <v>190</v>
      </c>
      <c r="C1376" s="73">
        <f t="shared" ref="C1376:N1376" si="511">+C1377+C1382+C1387+C1394+C1405+C1416</f>
        <v>0</v>
      </c>
      <c r="D1376" s="73">
        <f t="shared" si="511"/>
        <v>0</v>
      </c>
      <c r="E1376" s="73">
        <f t="shared" si="511"/>
        <v>0</v>
      </c>
      <c r="F1376" s="73">
        <f t="shared" si="511"/>
        <v>0</v>
      </c>
      <c r="G1376" s="73">
        <f t="shared" si="511"/>
        <v>0</v>
      </c>
      <c r="H1376" s="73">
        <f t="shared" si="511"/>
        <v>0</v>
      </c>
      <c r="I1376" s="73">
        <f t="shared" si="511"/>
        <v>0</v>
      </c>
      <c r="J1376" s="73">
        <f t="shared" si="511"/>
        <v>0</v>
      </c>
      <c r="K1376" s="73">
        <f t="shared" si="511"/>
        <v>0</v>
      </c>
      <c r="L1376" s="73">
        <f t="shared" si="511"/>
        <v>0</v>
      </c>
      <c r="M1376" s="73">
        <f t="shared" si="511"/>
        <v>1193848119</v>
      </c>
      <c r="N1376" s="73">
        <f t="shared" si="511"/>
        <v>0</v>
      </c>
      <c r="O1376" s="131">
        <f t="shared" si="509"/>
        <v>1193848119</v>
      </c>
      <c r="P1376" s="86"/>
      <c r="Q1376" s="86"/>
      <c r="R1376" s="86"/>
      <c r="S1376" s="86"/>
      <c r="T1376" s="86"/>
      <c r="U1376" s="86"/>
      <c r="V1376" s="86"/>
      <c r="W1376" s="86"/>
      <c r="X1376" s="86"/>
      <c r="Y1376" s="86"/>
      <c r="Z1376" s="86"/>
      <c r="AA1376" s="86"/>
      <c r="AB1376" s="86"/>
      <c r="AC1376" s="86"/>
      <c r="AD1376" s="86"/>
      <c r="AE1376" s="86"/>
      <c r="AF1376" s="86"/>
      <c r="AG1376" s="86"/>
      <c r="AH1376" s="86"/>
      <c r="AI1376" s="86"/>
      <c r="AJ1376" s="86"/>
      <c r="AK1376" s="86"/>
      <c r="AL1376" s="86"/>
      <c r="AM1376" s="86"/>
      <c r="AN1376" s="86"/>
      <c r="AO1376" s="86"/>
      <c r="AP1376" s="86"/>
      <c r="AQ1376" s="86"/>
      <c r="AR1376" s="86"/>
      <c r="AS1376" s="86"/>
      <c r="AT1376" s="86"/>
      <c r="AU1376" s="86"/>
      <c r="AV1376" s="86"/>
      <c r="AW1376" s="86"/>
      <c r="AX1376" s="86"/>
      <c r="AY1376" s="86"/>
      <c r="AZ1376" s="86"/>
      <c r="BA1376" s="86"/>
      <c r="BB1376" s="86"/>
      <c r="BC1376" s="86"/>
      <c r="BD1376" s="86"/>
      <c r="BE1376" s="86"/>
      <c r="BF1376" s="86"/>
      <c r="BG1376" s="86"/>
      <c r="BH1376" s="86"/>
      <c r="BI1376" s="86"/>
      <c r="BJ1376" s="86"/>
      <c r="BK1376" s="86"/>
      <c r="BL1376" s="86"/>
      <c r="BM1376" s="86"/>
      <c r="BN1376" s="86"/>
      <c r="BO1376" s="86"/>
      <c r="BP1376" s="86"/>
      <c r="BQ1376" s="86"/>
      <c r="BR1376" s="86"/>
      <c r="BS1376" s="86"/>
      <c r="BT1376" s="86"/>
      <c r="BU1376" s="86"/>
      <c r="BV1376" s="86"/>
    </row>
    <row r="1377" spans="1:74" s="87" customFormat="1" ht="22.5" customHeight="1" x14ac:dyDescent="0.2">
      <c r="A1377" s="236" t="s">
        <v>191</v>
      </c>
      <c r="B1377" s="237" t="s">
        <v>192</v>
      </c>
      <c r="C1377" s="73">
        <f t="shared" ref="C1377:N1377" si="512">SUM(C1378:C1380)</f>
        <v>0</v>
      </c>
      <c r="D1377" s="73">
        <f t="shared" si="512"/>
        <v>0</v>
      </c>
      <c r="E1377" s="73">
        <f t="shared" si="512"/>
        <v>0</v>
      </c>
      <c r="F1377" s="73">
        <f t="shared" si="512"/>
        <v>0</v>
      </c>
      <c r="G1377" s="73">
        <f t="shared" si="512"/>
        <v>0</v>
      </c>
      <c r="H1377" s="73">
        <f t="shared" si="512"/>
        <v>0</v>
      </c>
      <c r="I1377" s="73">
        <f t="shared" si="512"/>
        <v>0</v>
      </c>
      <c r="J1377" s="73">
        <f t="shared" si="512"/>
        <v>0</v>
      </c>
      <c r="K1377" s="73">
        <f t="shared" si="512"/>
        <v>0</v>
      </c>
      <c r="L1377" s="73">
        <f t="shared" si="512"/>
        <v>0</v>
      </c>
      <c r="M1377" s="73">
        <f t="shared" si="512"/>
        <v>0</v>
      </c>
      <c r="N1377" s="73">
        <f t="shared" si="512"/>
        <v>0</v>
      </c>
      <c r="O1377" s="131">
        <f t="shared" si="509"/>
        <v>0</v>
      </c>
      <c r="P1377" s="86"/>
      <c r="Q1377" s="86"/>
      <c r="R1377" s="86"/>
      <c r="S1377" s="86"/>
      <c r="T1377" s="86"/>
      <c r="U1377" s="86"/>
      <c r="V1377" s="86"/>
      <c r="W1377" s="86"/>
      <c r="X1377" s="86"/>
      <c r="Y1377" s="86"/>
      <c r="Z1377" s="86"/>
      <c r="AA1377" s="86"/>
      <c r="AB1377" s="86"/>
      <c r="AC1377" s="86"/>
      <c r="AD1377" s="86"/>
      <c r="AE1377" s="86"/>
      <c r="AF1377" s="86"/>
      <c r="AG1377" s="86"/>
      <c r="AH1377" s="86"/>
      <c r="AI1377" s="86"/>
      <c r="AJ1377" s="86"/>
      <c r="AK1377" s="86"/>
      <c r="AL1377" s="86"/>
      <c r="AM1377" s="86"/>
      <c r="AN1377" s="86"/>
      <c r="AO1377" s="86"/>
      <c r="AP1377" s="86"/>
      <c r="AQ1377" s="86"/>
      <c r="AR1377" s="86"/>
      <c r="AS1377" s="86"/>
      <c r="AT1377" s="86"/>
      <c r="AU1377" s="86"/>
      <c r="AV1377" s="86"/>
      <c r="AW1377" s="86"/>
      <c r="AX1377" s="86"/>
      <c r="AY1377" s="86"/>
      <c r="AZ1377" s="86"/>
      <c r="BA1377" s="86"/>
      <c r="BB1377" s="86"/>
      <c r="BC1377" s="86"/>
      <c r="BD1377" s="86"/>
      <c r="BE1377" s="86"/>
      <c r="BF1377" s="86"/>
      <c r="BG1377" s="86"/>
      <c r="BH1377" s="86"/>
      <c r="BI1377" s="86"/>
      <c r="BJ1377" s="86"/>
      <c r="BK1377" s="86"/>
      <c r="BL1377" s="86"/>
      <c r="BM1377" s="86"/>
      <c r="BN1377" s="86"/>
      <c r="BO1377" s="86"/>
      <c r="BP1377" s="86"/>
      <c r="BQ1377" s="86"/>
      <c r="BR1377" s="86"/>
      <c r="BS1377" s="86"/>
      <c r="BT1377" s="86"/>
      <c r="BU1377" s="86"/>
      <c r="BV1377" s="86"/>
    </row>
    <row r="1378" spans="1:74" s="87" customFormat="1" ht="22.5" customHeight="1" x14ac:dyDescent="0.2">
      <c r="A1378" s="238" t="s">
        <v>193</v>
      </c>
      <c r="B1378" s="239" t="s">
        <v>133</v>
      </c>
      <c r="C1378" s="74"/>
      <c r="D1378" s="74"/>
      <c r="E1378" s="74"/>
      <c r="F1378" s="74"/>
      <c r="G1378" s="74"/>
      <c r="H1378" s="74"/>
      <c r="I1378" s="74"/>
      <c r="J1378" s="74"/>
      <c r="K1378" s="74"/>
      <c r="L1378" s="74"/>
      <c r="M1378" s="74"/>
      <c r="N1378" s="74"/>
      <c r="O1378" s="131">
        <f t="shared" si="509"/>
        <v>0</v>
      </c>
      <c r="P1378" s="86"/>
      <c r="Q1378" s="86"/>
      <c r="R1378" s="86"/>
      <c r="S1378" s="86"/>
      <c r="T1378" s="86"/>
      <c r="U1378" s="86"/>
      <c r="V1378" s="86"/>
      <c r="W1378" s="86"/>
      <c r="X1378" s="86"/>
      <c r="Y1378" s="86"/>
      <c r="Z1378" s="86"/>
      <c r="AA1378" s="86"/>
      <c r="AB1378" s="86"/>
      <c r="AC1378" s="86"/>
      <c r="AD1378" s="86"/>
      <c r="AE1378" s="86"/>
      <c r="AF1378" s="86"/>
      <c r="AG1378" s="86"/>
      <c r="AH1378" s="86"/>
      <c r="AI1378" s="86"/>
      <c r="AJ1378" s="86"/>
      <c r="AK1378" s="86"/>
      <c r="AL1378" s="86"/>
      <c r="AM1378" s="86"/>
      <c r="AN1378" s="86"/>
      <c r="AO1378" s="86"/>
      <c r="AP1378" s="86"/>
      <c r="AQ1378" s="86"/>
      <c r="AR1378" s="86"/>
      <c r="AS1378" s="86"/>
      <c r="AT1378" s="86"/>
      <c r="AU1378" s="86"/>
      <c r="AV1378" s="86"/>
      <c r="AW1378" s="86"/>
      <c r="AX1378" s="86"/>
      <c r="AY1378" s="86"/>
      <c r="AZ1378" s="86"/>
      <c r="BA1378" s="86"/>
      <c r="BB1378" s="86"/>
      <c r="BC1378" s="86"/>
      <c r="BD1378" s="86"/>
      <c r="BE1378" s="86"/>
      <c r="BF1378" s="86"/>
      <c r="BG1378" s="86"/>
      <c r="BH1378" s="86"/>
      <c r="BI1378" s="86"/>
      <c r="BJ1378" s="86"/>
      <c r="BK1378" s="86"/>
      <c r="BL1378" s="86"/>
      <c r="BM1378" s="86"/>
      <c r="BN1378" s="86"/>
      <c r="BO1378" s="86"/>
      <c r="BP1378" s="86"/>
      <c r="BQ1378" s="86"/>
      <c r="BR1378" s="86"/>
      <c r="BS1378" s="86"/>
      <c r="BT1378" s="86"/>
      <c r="BU1378" s="86"/>
      <c r="BV1378" s="86"/>
    </row>
    <row r="1379" spans="1:74" s="87" customFormat="1" ht="22.5" customHeight="1" x14ac:dyDescent="0.2">
      <c r="A1379" s="238" t="s">
        <v>193</v>
      </c>
      <c r="B1379" s="239" t="s">
        <v>133</v>
      </c>
      <c r="C1379" s="74"/>
      <c r="D1379" s="74"/>
      <c r="E1379" s="74"/>
      <c r="F1379" s="74"/>
      <c r="G1379" s="74"/>
      <c r="H1379" s="74"/>
      <c r="I1379" s="74"/>
      <c r="J1379" s="74"/>
      <c r="K1379" s="74"/>
      <c r="L1379" s="74"/>
      <c r="M1379" s="74"/>
      <c r="N1379" s="74"/>
      <c r="O1379" s="131">
        <f t="shared" si="509"/>
        <v>0</v>
      </c>
      <c r="P1379" s="86"/>
      <c r="Q1379" s="86"/>
      <c r="R1379" s="86"/>
      <c r="S1379" s="86"/>
      <c r="T1379" s="86"/>
      <c r="U1379" s="86"/>
      <c r="V1379" s="86"/>
      <c r="W1379" s="86"/>
      <c r="X1379" s="86"/>
      <c r="Y1379" s="86"/>
      <c r="Z1379" s="86"/>
      <c r="AA1379" s="86"/>
      <c r="AB1379" s="86"/>
      <c r="AC1379" s="86"/>
      <c r="AD1379" s="86"/>
      <c r="AE1379" s="86"/>
      <c r="AF1379" s="86"/>
      <c r="AG1379" s="86"/>
      <c r="AH1379" s="86"/>
      <c r="AI1379" s="86"/>
      <c r="AJ1379" s="86"/>
      <c r="AK1379" s="86"/>
      <c r="AL1379" s="86"/>
      <c r="AM1379" s="86"/>
      <c r="AN1379" s="86"/>
      <c r="AO1379" s="86"/>
      <c r="AP1379" s="86"/>
      <c r="AQ1379" s="86"/>
      <c r="AR1379" s="86"/>
      <c r="AS1379" s="86"/>
      <c r="AT1379" s="86"/>
      <c r="AU1379" s="86"/>
      <c r="AV1379" s="86"/>
      <c r="AW1379" s="86"/>
      <c r="AX1379" s="86"/>
      <c r="AY1379" s="86"/>
      <c r="AZ1379" s="86"/>
      <c r="BA1379" s="86"/>
      <c r="BB1379" s="86"/>
      <c r="BC1379" s="86"/>
      <c r="BD1379" s="86"/>
      <c r="BE1379" s="86"/>
      <c r="BF1379" s="86"/>
      <c r="BG1379" s="86"/>
      <c r="BH1379" s="86"/>
      <c r="BI1379" s="86"/>
      <c r="BJ1379" s="86"/>
      <c r="BK1379" s="86"/>
      <c r="BL1379" s="86"/>
      <c r="BM1379" s="86"/>
      <c r="BN1379" s="86"/>
      <c r="BO1379" s="86"/>
      <c r="BP1379" s="86"/>
      <c r="BQ1379" s="86"/>
      <c r="BR1379" s="86"/>
      <c r="BS1379" s="86"/>
      <c r="BT1379" s="86"/>
      <c r="BU1379" s="86"/>
      <c r="BV1379" s="86"/>
    </row>
    <row r="1380" spans="1:74" s="87" customFormat="1" ht="22.5" customHeight="1" x14ac:dyDescent="0.2">
      <c r="A1380" s="236" t="s">
        <v>194</v>
      </c>
      <c r="B1380" s="237" t="s">
        <v>140</v>
      </c>
      <c r="C1380" s="73">
        <f t="shared" ref="C1380:N1380" si="513">+C1381</f>
        <v>0</v>
      </c>
      <c r="D1380" s="73">
        <f t="shared" si="513"/>
        <v>0</v>
      </c>
      <c r="E1380" s="73">
        <f t="shared" si="513"/>
        <v>0</v>
      </c>
      <c r="F1380" s="73">
        <f t="shared" si="513"/>
        <v>0</v>
      </c>
      <c r="G1380" s="73">
        <f t="shared" si="513"/>
        <v>0</v>
      </c>
      <c r="H1380" s="73">
        <f t="shared" si="513"/>
        <v>0</v>
      </c>
      <c r="I1380" s="73">
        <f t="shared" si="513"/>
        <v>0</v>
      </c>
      <c r="J1380" s="73">
        <f t="shared" si="513"/>
        <v>0</v>
      </c>
      <c r="K1380" s="73">
        <f t="shared" si="513"/>
        <v>0</v>
      </c>
      <c r="L1380" s="73">
        <f t="shared" si="513"/>
        <v>0</v>
      </c>
      <c r="M1380" s="73">
        <f t="shared" si="513"/>
        <v>0</v>
      </c>
      <c r="N1380" s="73">
        <f t="shared" si="513"/>
        <v>0</v>
      </c>
      <c r="O1380" s="131">
        <f t="shared" si="509"/>
        <v>0</v>
      </c>
      <c r="P1380" s="86"/>
      <c r="Q1380" s="86"/>
      <c r="R1380" s="86"/>
      <c r="S1380" s="86"/>
      <c r="T1380" s="86"/>
      <c r="U1380" s="86"/>
      <c r="V1380" s="86"/>
      <c r="W1380" s="86"/>
      <c r="X1380" s="86"/>
      <c r="Y1380" s="86"/>
      <c r="Z1380" s="86"/>
      <c r="AA1380" s="86"/>
      <c r="AB1380" s="86"/>
      <c r="AC1380" s="86"/>
      <c r="AD1380" s="86"/>
      <c r="AE1380" s="86"/>
      <c r="AF1380" s="86"/>
      <c r="AG1380" s="86"/>
      <c r="AH1380" s="86"/>
      <c r="AI1380" s="86"/>
      <c r="AJ1380" s="86"/>
      <c r="AK1380" s="86"/>
      <c r="AL1380" s="86"/>
      <c r="AM1380" s="86"/>
      <c r="AN1380" s="86"/>
      <c r="AO1380" s="86"/>
      <c r="AP1380" s="86"/>
      <c r="AQ1380" s="86"/>
      <c r="AR1380" s="86"/>
      <c r="AS1380" s="86"/>
      <c r="AT1380" s="86"/>
      <c r="AU1380" s="86"/>
      <c r="AV1380" s="86"/>
      <c r="AW1380" s="86"/>
      <c r="AX1380" s="86"/>
      <c r="AY1380" s="86"/>
      <c r="AZ1380" s="86"/>
      <c r="BA1380" s="86"/>
      <c r="BB1380" s="86"/>
      <c r="BC1380" s="86"/>
      <c r="BD1380" s="86"/>
      <c r="BE1380" s="86"/>
      <c r="BF1380" s="86"/>
      <c r="BG1380" s="86"/>
      <c r="BH1380" s="86"/>
      <c r="BI1380" s="86"/>
      <c r="BJ1380" s="86"/>
      <c r="BK1380" s="86"/>
      <c r="BL1380" s="86"/>
      <c r="BM1380" s="86"/>
      <c r="BN1380" s="86"/>
      <c r="BO1380" s="86"/>
      <c r="BP1380" s="86"/>
      <c r="BQ1380" s="86"/>
      <c r="BR1380" s="86"/>
      <c r="BS1380" s="86"/>
      <c r="BT1380" s="86"/>
      <c r="BU1380" s="86"/>
      <c r="BV1380" s="86"/>
    </row>
    <row r="1381" spans="1:74" s="87" customFormat="1" ht="22.5" customHeight="1" x14ac:dyDescent="0.2">
      <c r="A1381" s="238" t="s">
        <v>195</v>
      </c>
      <c r="B1381" s="239" t="s">
        <v>134</v>
      </c>
      <c r="C1381" s="74"/>
      <c r="D1381" s="74"/>
      <c r="E1381" s="74"/>
      <c r="F1381" s="74"/>
      <c r="G1381" s="74"/>
      <c r="H1381" s="74"/>
      <c r="I1381" s="74"/>
      <c r="J1381" s="74"/>
      <c r="K1381" s="74"/>
      <c r="L1381" s="74"/>
      <c r="M1381" s="74"/>
      <c r="N1381" s="74"/>
      <c r="O1381" s="131">
        <f t="shared" si="509"/>
        <v>0</v>
      </c>
      <c r="P1381" s="86"/>
      <c r="Q1381" s="86"/>
      <c r="R1381" s="86"/>
      <c r="S1381" s="86"/>
      <c r="T1381" s="86"/>
      <c r="U1381" s="86"/>
      <c r="V1381" s="86"/>
      <c r="W1381" s="86"/>
      <c r="X1381" s="86"/>
      <c r="Y1381" s="86"/>
      <c r="Z1381" s="86"/>
      <c r="AA1381" s="86"/>
      <c r="AB1381" s="86"/>
      <c r="AC1381" s="86"/>
      <c r="AD1381" s="86"/>
      <c r="AE1381" s="86"/>
      <c r="AF1381" s="86"/>
      <c r="AG1381" s="86"/>
      <c r="AH1381" s="86"/>
      <c r="AI1381" s="86"/>
      <c r="AJ1381" s="86"/>
      <c r="AK1381" s="86"/>
      <c r="AL1381" s="86"/>
      <c r="AM1381" s="86"/>
      <c r="AN1381" s="86"/>
      <c r="AO1381" s="86"/>
      <c r="AP1381" s="86"/>
      <c r="AQ1381" s="86"/>
      <c r="AR1381" s="86"/>
      <c r="AS1381" s="86"/>
      <c r="AT1381" s="86"/>
      <c r="AU1381" s="86"/>
      <c r="AV1381" s="86"/>
      <c r="AW1381" s="86"/>
      <c r="AX1381" s="86"/>
      <c r="AY1381" s="86"/>
      <c r="AZ1381" s="86"/>
      <c r="BA1381" s="86"/>
      <c r="BB1381" s="86"/>
      <c r="BC1381" s="86"/>
      <c r="BD1381" s="86"/>
      <c r="BE1381" s="86"/>
      <c r="BF1381" s="86"/>
      <c r="BG1381" s="86"/>
      <c r="BH1381" s="86"/>
      <c r="BI1381" s="86"/>
      <c r="BJ1381" s="86"/>
      <c r="BK1381" s="86"/>
      <c r="BL1381" s="86"/>
      <c r="BM1381" s="86"/>
      <c r="BN1381" s="86"/>
      <c r="BO1381" s="86"/>
      <c r="BP1381" s="86"/>
      <c r="BQ1381" s="86"/>
      <c r="BR1381" s="86"/>
      <c r="BS1381" s="86"/>
      <c r="BT1381" s="86"/>
      <c r="BU1381" s="86"/>
      <c r="BV1381" s="86"/>
    </row>
    <row r="1382" spans="1:74" s="87" customFormat="1" ht="22.5" customHeight="1" x14ac:dyDescent="0.2">
      <c r="A1382" s="236" t="s">
        <v>196</v>
      </c>
      <c r="B1382" s="237" t="s">
        <v>135</v>
      </c>
      <c r="C1382" s="73">
        <f t="shared" ref="C1382:N1382" si="514">SUM(C1383:C1385)</f>
        <v>0</v>
      </c>
      <c r="D1382" s="73">
        <f t="shared" si="514"/>
        <v>0</v>
      </c>
      <c r="E1382" s="73">
        <f t="shared" si="514"/>
        <v>0</v>
      </c>
      <c r="F1382" s="73">
        <f t="shared" si="514"/>
        <v>0</v>
      </c>
      <c r="G1382" s="73">
        <f t="shared" si="514"/>
        <v>0</v>
      </c>
      <c r="H1382" s="73">
        <f t="shared" si="514"/>
        <v>0</v>
      </c>
      <c r="I1382" s="73">
        <f t="shared" si="514"/>
        <v>0</v>
      </c>
      <c r="J1382" s="73">
        <f t="shared" si="514"/>
        <v>0</v>
      </c>
      <c r="K1382" s="73">
        <f t="shared" si="514"/>
        <v>0</v>
      </c>
      <c r="L1382" s="73">
        <f t="shared" si="514"/>
        <v>0</v>
      </c>
      <c r="M1382" s="73">
        <f t="shared" si="514"/>
        <v>0</v>
      </c>
      <c r="N1382" s="73">
        <f t="shared" si="514"/>
        <v>0</v>
      </c>
      <c r="O1382" s="131">
        <f t="shared" si="509"/>
        <v>0</v>
      </c>
      <c r="P1382" s="86"/>
      <c r="Q1382" s="86"/>
      <c r="R1382" s="86"/>
      <c r="S1382" s="86"/>
      <c r="T1382" s="86"/>
      <c r="U1382" s="86"/>
      <c r="V1382" s="86"/>
      <c r="W1382" s="86"/>
      <c r="X1382" s="86"/>
      <c r="Y1382" s="86"/>
      <c r="Z1382" s="86"/>
      <c r="AA1382" s="86"/>
      <c r="AB1382" s="86"/>
      <c r="AC1382" s="86"/>
      <c r="AD1382" s="86"/>
      <c r="AE1382" s="86"/>
      <c r="AF1382" s="86"/>
      <c r="AG1382" s="86"/>
      <c r="AH1382" s="86"/>
      <c r="AI1382" s="86"/>
      <c r="AJ1382" s="86"/>
      <c r="AK1382" s="86"/>
      <c r="AL1382" s="86"/>
      <c r="AM1382" s="86"/>
      <c r="AN1382" s="86"/>
      <c r="AO1382" s="86"/>
      <c r="AP1382" s="86"/>
      <c r="AQ1382" s="86"/>
      <c r="AR1382" s="86"/>
      <c r="AS1382" s="86"/>
      <c r="AT1382" s="86"/>
      <c r="AU1382" s="86"/>
      <c r="AV1382" s="86"/>
      <c r="AW1382" s="86"/>
      <c r="AX1382" s="86"/>
      <c r="AY1382" s="86"/>
      <c r="AZ1382" s="86"/>
      <c r="BA1382" s="86"/>
      <c r="BB1382" s="86"/>
      <c r="BC1382" s="86"/>
      <c r="BD1382" s="86"/>
      <c r="BE1382" s="86"/>
      <c r="BF1382" s="86"/>
      <c r="BG1382" s="86"/>
      <c r="BH1382" s="86"/>
      <c r="BI1382" s="86"/>
      <c r="BJ1382" s="86"/>
      <c r="BK1382" s="86"/>
      <c r="BL1382" s="86"/>
      <c r="BM1382" s="86"/>
      <c r="BN1382" s="86"/>
      <c r="BO1382" s="86"/>
      <c r="BP1382" s="86"/>
      <c r="BQ1382" s="86"/>
      <c r="BR1382" s="86"/>
      <c r="BS1382" s="86"/>
      <c r="BT1382" s="86"/>
      <c r="BU1382" s="86"/>
      <c r="BV1382" s="86"/>
    </row>
    <row r="1383" spans="1:74" s="87" customFormat="1" ht="22.5" customHeight="1" x14ac:dyDescent="0.2">
      <c r="A1383" s="238" t="s">
        <v>197</v>
      </c>
      <c r="B1383" s="239" t="s">
        <v>133</v>
      </c>
      <c r="C1383" s="74"/>
      <c r="D1383" s="74"/>
      <c r="E1383" s="74"/>
      <c r="F1383" s="74"/>
      <c r="G1383" s="74"/>
      <c r="H1383" s="74"/>
      <c r="I1383" s="74"/>
      <c r="J1383" s="74"/>
      <c r="K1383" s="74"/>
      <c r="L1383" s="74"/>
      <c r="M1383" s="74"/>
      <c r="N1383" s="74"/>
      <c r="O1383" s="131">
        <f t="shared" si="509"/>
        <v>0</v>
      </c>
      <c r="P1383" s="86"/>
      <c r="Q1383" s="86"/>
      <c r="R1383" s="86"/>
      <c r="S1383" s="86"/>
      <c r="T1383" s="86"/>
      <c r="U1383" s="86"/>
      <c r="V1383" s="86"/>
      <c r="W1383" s="86"/>
      <c r="X1383" s="86"/>
      <c r="Y1383" s="86"/>
      <c r="Z1383" s="86"/>
      <c r="AA1383" s="86"/>
      <c r="AB1383" s="86"/>
      <c r="AC1383" s="86"/>
      <c r="AD1383" s="86"/>
      <c r="AE1383" s="86"/>
      <c r="AF1383" s="86"/>
      <c r="AG1383" s="86"/>
      <c r="AH1383" s="86"/>
      <c r="AI1383" s="86"/>
      <c r="AJ1383" s="86"/>
      <c r="AK1383" s="86"/>
      <c r="AL1383" s="86"/>
      <c r="AM1383" s="86"/>
      <c r="AN1383" s="86"/>
      <c r="AO1383" s="86"/>
      <c r="AP1383" s="86"/>
      <c r="AQ1383" s="86"/>
      <c r="AR1383" s="86"/>
      <c r="AS1383" s="86"/>
      <c r="AT1383" s="86"/>
      <c r="AU1383" s="86"/>
      <c r="AV1383" s="86"/>
      <c r="AW1383" s="86"/>
      <c r="AX1383" s="86"/>
      <c r="AY1383" s="86"/>
      <c r="AZ1383" s="86"/>
      <c r="BA1383" s="86"/>
      <c r="BB1383" s="86"/>
      <c r="BC1383" s="86"/>
      <c r="BD1383" s="86"/>
      <c r="BE1383" s="86"/>
      <c r="BF1383" s="86"/>
      <c r="BG1383" s="86"/>
      <c r="BH1383" s="86"/>
      <c r="BI1383" s="86"/>
      <c r="BJ1383" s="86"/>
      <c r="BK1383" s="86"/>
      <c r="BL1383" s="86"/>
      <c r="BM1383" s="86"/>
      <c r="BN1383" s="86"/>
      <c r="BO1383" s="86"/>
      <c r="BP1383" s="86"/>
      <c r="BQ1383" s="86"/>
      <c r="BR1383" s="86"/>
      <c r="BS1383" s="86"/>
      <c r="BT1383" s="86"/>
      <c r="BU1383" s="86"/>
      <c r="BV1383" s="86"/>
    </row>
    <row r="1384" spans="1:74" s="87" customFormat="1" ht="22.5" customHeight="1" x14ac:dyDescent="0.2">
      <c r="A1384" s="238" t="s">
        <v>197</v>
      </c>
      <c r="B1384" s="239" t="s">
        <v>133</v>
      </c>
      <c r="C1384" s="74"/>
      <c r="D1384" s="74"/>
      <c r="E1384" s="74"/>
      <c r="F1384" s="74"/>
      <c r="G1384" s="74"/>
      <c r="H1384" s="74"/>
      <c r="I1384" s="74"/>
      <c r="J1384" s="74"/>
      <c r="K1384" s="74"/>
      <c r="L1384" s="74"/>
      <c r="M1384" s="74"/>
      <c r="N1384" s="74"/>
      <c r="O1384" s="131">
        <f t="shared" si="509"/>
        <v>0</v>
      </c>
      <c r="P1384" s="86"/>
      <c r="Q1384" s="86"/>
      <c r="R1384" s="86"/>
      <c r="S1384" s="86"/>
      <c r="T1384" s="86"/>
      <c r="U1384" s="86"/>
      <c r="V1384" s="86"/>
      <c r="W1384" s="86"/>
      <c r="X1384" s="86"/>
      <c r="Y1384" s="86"/>
      <c r="Z1384" s="86"/>
      <c r="AA1384" s="86"/>
      <c r="AB1384" s="86"/>
      <c r="AC1384" s="86"/>
      <c r="AD1384" s="86"/>
      <c r="AE1384" s="86"/>
      <c r="AF1384" s="86"/>
      <c r="AG1384" s="86"/>
      <c r="AH1384" s="86"/>
      <c r="AI1384" s="86"/>
      <c r="AJ1384" s="86"/>
      <c r="AK1384" s="86"/>
      <c r="AL1384" s="86"/>
      <c r="AM1384" s="86"/>
      <c r="AN1384" s="86"/>
      <c r="AO1384" s="86"/>
      <c r="AP1384" s="86"/>
      <c r="AQ1384" s="86"/>
      <c r="AR1384" s="86"/>
      <c r="AS1384" s="86"/>
      <c r="AT1384" s="86"/>
      <c r="AU1384" s="86"/>
      <c r="AV1384" s="86"/>
      <c r="AW1384" s="86"/>
      <c r="AX1384" s="86"/>
      <c r="AY1384" s="86"/>
      <c r="AZ1384" s="86"/>
      <c r="BA1384" s="86"/>
      <c r="BB1384" s="86"/>
      <c r="BC1384" s="86"/>
      <c r="BD1384" s="86"/>
      <c r="BE1384" s="86"/>
      <c r="BF1384" s="86"/>
      <c r="BG1384" s="86"/>
      <c r="BH1384" s="86"/>
      <c r="BI1384" s="86"/>
      <c r="BJ1384" s="86"/>
      <c r="BK1384" s="86"/>
      <c r="BL1384" s="86"/>
      <c r="BM1384" s="86"/>
      <c r="BN1384" s="86"/>
      <c r="BO1384" s="86"/>
      <c r="BP1384" s="86"/>
      <c r="BQ1384" s="86"/>
      <c r="BR1384" s="86"/>
      <c r="BS1384" s="86"/>
      <c r="BT1384" s="86"/>
      <c r="BU1384" s="86"/>
      <c r="BV1384" s="86"/>
    </row>
    <row r="1385" spans="1:74" s="87" customFormat="1" ht="22.5" customHeight="1" x14ac:dyDescent="0.2">
      <c r="A1385" s="236" t="s">
        <v>198</v>
      </c>
      <c r="B1385" s="237" t="s">
        <v>199</v>
      </c>
      <c r="C1385" s="73">
        <f t="shared" ref="C1385:N1385" si="515">+C1386</f>
        <v>0</v>
      </c>
      <c r="D1385" s="73">
        <f t="shared" si="515"/>
        <v>0</v>
      </c>
      <c r="E1385" s="73">
        <f t="shared" si="515"/>
        <v>0</v>
      </c>
      <c r="F1385" s="73">
        <f t="shared" si="515"/>
        <v>0</v>
      </c>
      <c r="G1385" s="73">
        <f t="shared" si="515"/>
        <v>0</v>
      </c>
      <c r="H1385" s="73">
        <f t="shared" si="515"/>
        <v>0</v>
      </c>
      <c r="I1385" s="73">
        <f t="shared" si="515"/>
        <v>0</v>
      </c>
      <c r="J1385" s="73">
        <f t="shared" si="515"/>
        <v>0</v>
      </c>
      <c r="K1385" s="73">
        <f t="shared" si="515"/>
        <v>0</v>
      </c>
      <c r="L1385" s="73">
        <f t="shared" si="515"/>
        <v>0</v>
      </c>
      <c r="M1385" s="73">
        <f t="shared" si="515"/>
        <v>0</v>
      </c>
      <c r="N1385" s="73">
        <f t="shared" si="515"/>
        <v>0</v>
      </c>
      <c r="O1385" s="131">
        <f t="shared" si="509"/>
        <v>0</v>
      </c>
      <c r="P1385" s="86"/>
      <c r="Q1385" s="86"/>
      <c r="R1385" s="86"/>
      <c r="S1385" s="86"/>
      <c r="T1385" s="86"/>
      <c r="U1385" s="86"/>
      <c r="V1385" s="86"/>
      <c r="W1385" s="86"/>
      <c r="X1385" s="86"/>
      <c r="Y1385" s="86"/>
      <c r="Z1385" s="86"/>
      <c r="AA1385" s="86"/>
      <c r="AB1385" s="86"/>
      <c r="AC1385" s="86"/>
      <c r="AD1385" s="86"/>
      <c r="AE1385" s="86"/>
      <c r="AF1385" s="86"/>
      <c r="AG1385" s="86"/>
      <c r="AH1385" s="86"/>
      <c r="AI1385" s="86"/>
      <c r="AJ1385" s="86"/>
      <c r="AK1385" s="86"/>
      <c r="AL1385" s="86"/>
      <c r="AM1385" s="86"/>
      <c r="AN1385" s="86"/>
      <c r="AO1385" s="86"/>
      <c r="AP1385" s="86"/>
      <c r="AQ1385" s="86"/>
      <c r="AR1385" s="86"/>
      <c r="AS1385" s="86"/>
      <c r="AT1385" s="86"/>
      <c r="AU1385" s="86"/>
      <c r="AV1385" s="86"/>
      <c r="AW1385" s="86"/>
      <c r="AX1385" s="86"/>
      <c r="AY1385" s="86"/>
      <c r="AZ1385" s="86"/>
      <c r="BA1385" s="86"/>
      <c r="BB1385" s="86"/>
      <c r="BC1385" s="86"/>
      <c r="BD1385" s="86"/>
      <c r="BE1385" s="86"/>
      <c r="BF1385" s="86"/>
      <c r="BG1385" s="86"/>
      <c r="BH1385" s="86"/>
      <c r="BI1385" s="86"/>
      <c r="BJ1385" s="86"/>
      <c r="BK1385" s="86"/>
      <c r="BL1385" s="86"/>
      <c r="BM1385" s="86"/>
      <c r="BN1385" s="86"/>
      <c r="BO1385" s="86"/>
      <c r="BP1385" s="86"/>
      <c r="BQ1385" s="86"/>
      <c r="BR1385" s="86"/>
      <c r="BS1385" s="86"/>
      <c r="BT1385" s="86"/>
      <c r="BU1385" s="86"/>
      <c r="BV1385" s="86"/>
    </row>
    <row r="1386" spans="1:74" s="87" customFormat="1" ht="22.5" customHeight="1" x14ac:dyDescent="0.2">
      <c r="A1386" s="238" t="s">
        <v>200</v>
      </c>
      <c r="B1386" s="239" t="s">
        <v>134</v>
      </c>
      <c r="C1386" s="74"/>
      <c r="D1386" s="74"/>
      <c r="E1386" s="74"/>
      <c r="F1386" s="74"/>
      <c r="G1386" s="74"/>
      <c r="H1386" s="74"/>
      <c r="I1386" s="74"/>
      <c r="J1386" s="74"/>
      <c r="K1386" s="74"/>
      <c r="L1386" s="74"/>
      <c r="M1386" s="74"/>
      <c r="N1386" s="74"/>
      <c r="O1386" s="131">
        <f t="shared" si="509"/>
        <v>0</v>
      </c>
      <c r="P1386" s="86"/>
      <c r="Q1386" s="86"/>
      <c r="R1386" s="86"/>
      <c r="S1386" s="86"/>
      <c r="T1386" s="86"/>
      <c r="U1386" s="86"/>
      <c r="V1386" s="86"/>
      <c r="W1386" s="86"/>
      <c r="X1386" s="86"/>
      <c r="Y1386" s="86"/>
      <c r="Z1386" s="86"/>
      <c r="AA1386" s="86"/>
      <c r="AB1386" s="86"/>
      <c r="AC1386" s="86"/>
      <c r="AD1386" s="86"/>
      <c r="AE1386" s="86"/>
      <c r="AF1386" s="86"/>
      <c r="AG1386" s="86"/>
      <c r="AH1386" s="86"/>
      <c r="AI1386" s="86"/>
      <c r="AJ1386" s="86"/>
      <c r="AK1386" s="86"/>
      <c r="AL1386" s="86"/>
      <c r="AM1386" s="86"/>
      <c r="AN1386" s="86"/>
      <c r="AO1386" s="86"/>
      <c r="AP1386" s="86"/>
      <c r="AQ1386" s="86"/>
      <c r="AR1386" s="86"/>
      <c r="AS1386" s="86"/>
      <c r="AT1386" s="86"/>
      <c r="AU1386" s="86"/>
      <c r="AV1386" s="86"/>
      <c r="AW1386" s="86"/>
      <c r="AX1386" s="86"/>
      <c r="AY1386" s="86"/>
      <c r="AZ1386" s="86"/>
      <c r="BA1386" s="86"/>
      <c r="BB1386" s="86"/>
      <c r="BC1386" s="86"/>
      <c r="BD1386" s="86"/>
      <c r="BE1386" s="86"/>
      <c r="BF1386" s="86"/>
      <c r="BG1386" s="86"/>
      <c r="BH1386" s="86"/>
      <c r="BI1386" s="86"/>
      <c r="BJ1386" s="86"/>
      <c r="BK1386" s="86"/>
      <c r="BL1386" s="86"/>
      <c r="BM1386" s="86"/>
      <c r="BN1386" s="86"/>
      <c r="BO1386" s="86"/>
      <c r="BP1386" s="86"/>
      <c r="BQ1386" s="86"/>
      <c r="BR1386" s="86"/>
      <c r="BS1386" s="86"/>
      <c r="BT1386" s="86"/>
      <c r="BU1386" s="86"/>
      <c r="BV1386" s="86"/>
    </row>
    <row r="1387" spans="1:74" s="87" customFormat="1" ht="22.5" customHeight="1" x14ac:dyDescent="0.2">
      <c r="A1387" s="236" t="s">
        <v>201</v>
      </c>
      <c r="B1387" s="237" t="s">
        <v>202</v>
      </c>
      <c r="C1387" s="73">
        <f t="shared" ref="C1387:N1388" si="516">+C1388</f>
        <v>0</v>
      </c>
      <c r="D1387" s="73">
        <f t="shared" si="516"/>
        <v>0</v>
      </c>
      <c r="E1387" s="73">
        <f t="shared" si="516"/>
        <v>0</v>
      </c>
      <c r="F1387" s="73">
        <f t="shared" si="516"/>
        <v>0</v>
      </c>
      <c r="G1387" s="73">
        <f t="shared" si="516"/>
        <v>0</v>
      </c>
      <c r="H1387" s="73">
        <f t="shared" si="516"/>
        <v>0</v>
      </c>
      <c r="I1387" s="73">
        <f t="shared" si="516"/>
        <v>0</v>
      </c>
      <c r="J1387" s="73">
        <f t="shared" si="516"/>
        <v>0</v>
      </c>
      <c r="K1387" s="73">
        <f t="shared" si="516"/>
        <v>0</v>
      </c>
      <c r="L1387" s="73">
        <f t="shared" si="516"/>
        <v>0</v>
      </c>
      <c r="M1387" s="73">
        <f t="shared" si="516"/>
        <v>0</v>
      </c>
      <c r="N1387" s="73">
        <f t="shared" si="516"/>
        <v>0</v>
      </c>
      <c r="O1387" s="131">
        <f t="shared" si="509"/>
        <v>0</v>
      </c>
      <c r="P1387" s="86"/>
      <c r="Q1387" s="86"/>
      <c r="R1387" s="86"/>
      <c r="S1387" s="86"/>
      <c r="T1387" s="86"/>
      <c r="U1387" s="86"/>
      <c r="V1387" s="86"/>
      <c r="W1387" s="86"/>
      <c r="X1387" s="86"/>
      <c r="Y1387" s="86"/>
      <c r="Z1387" s="86"/>
      <c r="AA1387" s="86"/>
      <c r="AB1387" s="86"/>
      <c r="AC1387" s="86"/>
      <c r="AD1387" s="86"/>
      <c r="AE1387" s="86"/>
      <c r="AF1387" s="86"/>
      <c r="AG1387" s="86"/>
      <c r="AH1387" s="86"/>
      <c r="AI1387" s="86"/>
      <c r="AJ1387" s="86"/>
      <c r="AK1387" s="86"/>
      <c r="AL1387" s="86"/>
      <c r="AM1387" s="86"/>
      <c r="AN1387" s="86"/>
      <c r="AO1387" s="86"/>
      <c r="AP1387" s="86"/>
      <c r="AQ1387" s="86"/>
      <c r="AR1387" s="86"/>
      <c r="AS1387" s="86"/>
      <c r="AT1387" s="86"/>
      <c r="AU1387" s="86"/>
      <c r="AV1387" s="86"/>
      <c r="AW1387" s="86"/>
      <c r="AX1387" s="86"/>
      <c r="AY1387" s="86"/>
      <c r="AZ1387" s="86"/>
      <c r="BA1387" s="86"/>
      <c r="BB1387" s="86"/>
      <c r="BC1387" s="86"/>
      <c r="BD1387" s="86"/>
      <c r="BE1387" s="86"/>
      <c r="BF1387" s="86"/>
      <c r="BG1387" s="86"/>
      <c r="BH1387" s="86"/>
      <c r="BI1387" s="86"/>
      <c r="BJ1387" s="86"/>
      <c r="BK1387" s="86"/>
      <c r="BL1387" s="86"/>
      <c r="BM1387" s="86"/>
      <c r="BN1387" s="86"/>
      <c r="BO1387" s="86"/>
      <c r="BP1387" s="86"/>
      <c r="BQ1387" s="86"/>
      <c r="BR1387" s="86"/>
      <c r="BS1387" s="86"/>
      <c r="BT1387" s="86"/>
      <c r="BU1387" s="86"/>
      <c r="BV1387" s="86"/>
    </row>
    <row r="1388" spans="1:74" s="87" customFormat="1" ht="22.5" customHeight="1" x14ac:dyDescent="0.2">
      <c r="A1388" s="236" t="s">
        <v>203</v>
      </c>
      <c r="B1388" s="237" t="s">
        <v>93</v>
      </c>
      <c r="C1388" s="73">
        <f t="shared" si="516"/>
        <v>0</v>
      </c>
      <c r="D1388" s="73">
        <f t="shared" si="516"/>
        <v>0</v>
      </c>
      <c r="E1388" s="73">
        <f t="shared" si="516"/>
        <v>0</v>
      </c>
      <c r="F1388" s="73">
        <f t="shared" si="516"/>
        <v>0</v>
      </c>
      <c r="G1388" s="73">
        <f t="shared" si="516"/>
        <v>0</v>
      </c>
      <c r="H1388" s="73">
        <f t="shared" si="516"/>
        <v>0</v>
      </c>
      <c r="I1388" s="73">
        <f t="shared" si="516"/>
        <v>0</v>
      </c>
      <c r="J1388" s="73">
        <f t="shared" si="516"/>
        <v>0</v>
      </c>
      <c r="K1388" s="73">
        <f t="shared" si="516"/>
        <v>0</v>
      </c>
      <c r="L1388" s="73">
        <f t="shared" si="516"/>
        <v>0</v>
      </c>
      <c r="M1388" s="73">
        <f t="shared" si="516"/>
        <v>0</v>
      </c>
      <c r="N1388" s="73">
        <f t="shared" si="516"/>
        <v>0</v>
      </c>
      <c r="O1388" s="131">
        <f t="shared" si="509"/>
        <v>0</v>
      </c>
      <c r="P1388" s="86"/>
      <c r="Q1388" s="86"/>
      <c r="R1388" s="86"/>
      <c r="S1388" s="86"/>
      <c r="T1388" s="86"/>
      <c r="U1388" s="86"/>
      <c r="V1388" s="86"/>
      <c r="W1388" s="86"/>
      <c r="X1388" s="86"/>
      <c r="Y1388" s="86"/>
      <c r="Z1388" s="86"/>
      <c r="AA1388" s="86"/>
      <c r="AB1388" s="86"/>
      <c r="AC1388" s="86"/>
      <c r="AD1388" s="86"/>
      <c r="AE1388" s="86"/>
      <c r="AF1388" s="86"/>
      <c r="AG1388" s="86"/>
      <c r="AH1388" s="86"/>
      <c r="AI1388" s="86"/>
      <c r="AJ1388" s="86"/>
      <c r="AK1388" s="86"/>
      <c r="AL1388" s="86"/>
      <c r="AM1388" s="86"/>
      <c r="AN1388" s="86"/>
      <c r="AO1388" s="86"/>
      <c r="AP1388" s="86"/>
      <c r="AQ1388" s="86"/>
      <c r="AR1388" s="86"/>
      <c r="AS1388" s="86"/>
      <c r="AT1388" s="86"/>
      <c r="AU1388" s="86"/>
      <c r="AV1388" s="86"/>
      <c r="AW1388" s="86"/>
      <c r="AX1388" s="86"/>
      <c r="AY1388" s="86"/>
      <c r="AZ1388" s="86"/>
      <c r="BA1388" s="86"/>
      <c r="BB1388" s="86"/>
      <c r="BC1388" s="86"/>
      <c r="BD1388" s="86"/>
      <c r="BE1388" s="86"/>
      <c r="BF1388" s="86"/>
      <c r="BG1388" s="86"/>
      <c r="BH1388" s="86"/>
      <c r="BI1388" s="86"/>
      <c r="BJ1388" s="86"/>
      <c r="BK1388" s="86"/>
      <c r="BL1388" s="86"/>
      <c r="BM1388" s="86"/>
      <c r="BN1388" s="86"/>
      <c r="BO1388" s="86"/>
      <c r="BP1388" s="86"/>
      <c r="BQ1388" s="86"/>
      <c r="BR1388" s="86"/>
      <c r="BS1388" s="86"/>
      <c r="BT1388" s="86"/>
      <c r="BU1388" s="86"/>
      <c r="BV1388" s="86"/>
    </row>
    <row r="1389" spans="1:74" s="87" customFormat="1" ht="22.5" customHeight="1" x14ac:dyDescent="0.2">
      <c r="A1389" s="236" t="s">
        <v>204</v>
      </c>
      <c r="B1389" s="237" t="s">
        <v>136</v>
      </c>
      <c r="C1389" s="73">
        <f t="shared" ref="C1389:N1389" si="517">+C1390+C1392</f>
        <v>0</v>
      </c>
      <c r="D1389" s="73">
        <f t="shared" si="517"/>
        <v>0</v>
      </c>
      <c r="E1389" s="73">
        <f t="shared" si="517"/>
        <v>0</v>
      </c>
      <c r="F1389" s="73">
        <f t="shared" si="517"/>
        <v>0</v>
      </c>
      <c r="G1389" s="73">
        <f t="shared" si="517"/>
        <v>0</v>
      </c>
      <c r="H1389" s="73">
        <f t="shared" si="517"/>
        <v>0</v>
      </c>
      <c r="I1389" s="73">
        <f t="shared" si="517"/>
        <v>0</v>
      </c>
      <c r="J1389" s="73">
        <f t="shared" si="517"/>
        <v>0</v>
      </c>
      <c r="K1389" s="73">
        <f t="shared" si="517"/>
        <v>0</v>
      </c>
      <c r="L1389" s="73">
        <f t="shared" si="517"/>
        <v>0</v>
      </c>
      <c r="M1389" s="73">
        <f t="shared" si="517"/>
        <v>0</v>
      </c>
      <c r="N1389" s="73">
        <f t="shared" si="517"/>
        <v>0</v>
      </c>
      <c r="O1389" s="131">
        <f t="shared" si="509"/>
        <v>0</v>
      </c>
      <c r="P1389" s="86"/>
      <c r="Q1389" s="86"/>
      <c r="R1389" s="86"/>
      <c r="S1389" s="86"/>
      <c r="T1389" s="86"/>
      <c r="U1389" s="86"/>
      <c r="V1389" s="86"/>
      <c r="W1389" s="86"/>
      <c r="X1389" s="86"/>
      <c r="Y1389" s="86"/>
      <c r="Z1389" s="86"/>
      <c r="AA1389" s="86"/>
      <c r="AB1389" s="86"/>
      <c r="AC1389" s="86"/>
      <c r="AD1389" s="86"/>
      <c r="AE1389" s="86"/>
      <c r="AF1389" s="86"/>
      <c r="AG1389" s="86"/>
      <c r="AH1389" s="86"/>
      <c r="AI1389" s="86"/>
      <c r="AJ1389" s="86"/>
      <c r="AK1389" s="86"/>
      <c r="AL1389" s="86"/>
      <c r="AM1389" s="86"/>
      <c r="AN1389" s="86"/>
      <c r="AO1389" s="86"/>
      <c r="AP1389" s="86"/>
      <c r="AQ1389" s="86"/>
      <c r="AR1389" s="86"/>
      <c r="AS1389" s="86"/>
      <c r="AT1389" s="86"/>
      <c r="AU1389" s="86"/>
      <c r="AV1389" s="86"/>
      <c r="AW1389" s="86"/>
      <c r="AX1389" s="86"/>
      <c r="AY1389" s="86"/>
      <c r="AZ1389" s="86"/>
      <c r="BA1389" s="86"/>
      <c r="BB1389" s="86"/>
      <c r="BC1389" s="86"/>
      <c r="BD1389" s="86"/>
      <c r="BE1389" s="86"/>
      <c r="BF1389" s="86"/>
      <c r="BG1389" s="86"/>
      <c r="BH1389" s="86"/>
      <c r="BI1389" s="86"/>
      <c r="BJ1389" s="86"/>
      <c r="BK1389" s="86"/>
      <c r="BL1389" s="86"/>
      <c r="BM1389" s="86"/>
      <c r="BN1389" s="86"/>
      <c r="BO1389" s="86"/>
      <c r="BP1389" s="86"/>
      <c r="BQ1389" s="86"/>
      <c r="BR1389" s="86"/>
      <c r="BS1389" s="86"/>
      <c r="BT1389" s="86"/>
      <c r="BU1389" s="86"/>
      <c r="BV1389" s="86"/>
    </row>
    <row r="1390" spans="1:74" s="87" customFormat="1" ht="22.5" customHeight="1" x14ac:dyDescent="0.2">
      <c r="A1390" s="236" t="s">
        <v>205</v>
      </c>
      <c r="B1390" s="237" t="s">
        <v>137</v>
      </c>
      <c r="C1390" s="73">
        <f t="shared" ref="C1390:N1390" si="518">+C1391</f>
        <v>0</v>
      </c>
      <c r="D1390" s="73">
        <f t="shared" si="518"/>
        <v>0</v>
      </c>
      <c r="E1390" s="73">
        <f t="shared" si="518"/>
        <v>0</v>
      </c>
      <c r="F1390" s="73">
        <f t="shared" si="518"/>
        <v>0</v>
      </c>
      <c r="G1390" s="73">
        <f t="shared" si="518"/>
        <v>0</v>
      </c>
      <c r="H1390" s="73">
        <f t="shared" si="518"/>
        <v>0</v>
      </c>
      <c r="I1390" s="73">
        <f t="shared" si="518"/>
        <v>0</v>
      </c>
      <c r="J1390" s="73">
        <f t="shared" si="518"/>
        <v>0</v>
      </c>
      <c r="K1390" s="73">
        <f t="shared" si="518"/>
        <v>0</v>
      </c>
      <c r="L1390" s="73">
        <f t="shared" si="518"/>
        <v>0</v>
      </c>
      <c r="M1390" s="73">
        <f t="shared" si="518"/>
        <v>0</v>
      </c>
      <c r="N1390" s="73">
        <f t="shared" si="518"/>
        <v>0</v>
      </c>
      <c r="O1390" s="131">
        <f t="shared" si="509"/>
        <v>0</v>
      </c>
      <c r="P1390" s="86"/>
      <c r="Q1390" s="86"/>
      <c r="R1390" s="86"/>
      <c r="S1390" s="86"/>
      <c r="T1390" s="86"/>
      <c r="U1390" s="86"/>
      <c r="V1390" s="86"/>
      <c r="W1390" s="86"/>
      <c r="X1390" s="86"/>
      <c r="Y1390" s="86"/>
      <c r="Z1390" s="86"/>
      <c r="AA1390" s="86"/>
      <c r="AB1390" s="86"/>
      <c r="AC1390" s="86"/>
      <c r="AD1390" s="86"/>
      <c r="AE1390" s="86"/>
      <c r="AF1390" s="86"/>
      <c r="AG1390" s="86"/>
      <c r="AH1390" s="86"/>
      <c r="AI1390" s="86"/>
      <c r="AJ1390" s="86"/>
      <c r="AK1390" s="86"/>
      <c r="AL1390" s="86"/>
      <c r="AM1390" s="86"/>
      <c r="AN1390" s="86"/>
      <c r="AO1390" s="86"/>
      <c r="AP1390" s="86"/>
      <c r="AQ1390" s="86"/>
      <c r="AR1390" s="86"/>
      <c r="AS1390" s="86"/>
      <c r="AT1390" s="86"/>
      <c r="AU1390" s="86"/>
      <c r="AV1390" s="86"/>
      <c r="AW1390" s="86"/>
      <c r="AX1390" s="86"/>
      <c r="AY1390" s="86"/>
      <c r="AZ1390" s="86"/>
      <c r="BA1390" s="86"/>
      <c r="BB1390" s="86"/>
      <c r="BC1390" s="86"/>
      <c r="BD1390" s="86"/>
      <c r="BE1390" s="86"/>
      <c r="BF1390" s="86"/>
      <c r="BG1390" s="86"/>
      <c r="BH1390" s="86"/>
      <c r="BI1390" s="86"/>
      <c r="BJ1390" s="86"/>
      <c r="BK1390" s="86"/>
      <c r="BL1390" s="86"/>
      <c r="BM1390" s="86"/>
      <c r="BN1390" s="86"/>
      <c r="BO1390" s="86"/>
      <c r="BP1390" s="86"/>
      <c r="BQ1390" s="86"/>
      <c r="BR1390" s="86"/>
      <c r="BS1390" s="86"/>
      <c r="BT1390" s="86"/>
      <c r="BU1390" s="86"/>
      <c r="BV1390" s="86"/>
    </row>
    <row r="1391" spans="1:74" s="87" customFormat="1" ht="22.5" customHeight="1" x14ac:dyDescent="0.2">
      <c r="A1391" s="238" t="s">
        <v>206</v>
      </c>
      <c r="B1391" s="239" t="s">
        <v>134</v>
      </c>
      <c r="C1391" s="74">
        <v>0</v>
      </c>
      <c r="D1391" s="74">
        <v>0</v>
      </c>
      <c r="E1391" s="74">
        <v>0</v>
      </c>
      <c r="F1391" s="74">
        <v>0</v>
      </c>
      <c r="G1391" s="74">
        <v>0</v>
      </c>
      <c r="H1391" s="74">
        <v>0</v>
      </c>
      <c r="I1391" s="74">
        <v>0</v>
      </c>
      <c r="J1391" s="74">
        <v>0</v>
      </c>
      <c r="K1391" s="74">
        <v>0</v>
      </c>
      <c r="L1391" s="74">
        <v>0</v>
      </c>
      <c r="M1391" s="74">
        <v>0</v>
      </c>
      <c r="N1391" s="74">
        <v>0</v>
      </c>
      <c r="O1391" s="131">
        <f t="shared" si="509"/>
        <v>0</v>
      </c>
      <c r="P1391" s="86"/>
      <c r="Q1391" s="86"/>
      <c r="R1391" s="86"/>
      <c r="S1391" s="86"/>
      <c r="T1391" s="86"/>
      <c r="U1391" s="86"/>
      <c r="V1391" s="86"/>
      <c r="W1391" s="86"/>
      <c r="X1391" s="86"/>
      <c r="Y1391" s="86"/>
      <c r="Z1391" s="86"/>
      <c r="AA1391" s="86"/>
      <c r="AB1391" s="86"/>
      <c r="AC1391" s="86"/>
      <c r="AD1391" s="86"/>
      <c r="AE1391" s="86"/>
      <c r="AF1391" s="86"/>
      <c r="AG1391" s="86"/>
      <c r="AH1391" s="86"/>
      <c r="AI1391" s="86"/>
      <c r="AJ1391" s="86"/>
      <c r="AK1391" s="86"/>
      <c r="AL1391" s="86"/>
      <c r="AM1391" s="86"/>
      <c r="AN1391" s="86"/>
      <c r="AO1391" s="86"/>
      <c r="AP1391" s="86"/>
      <c r="AQ1391" s="86"/>
      <c r="AR1391" s="86"/>
      <c r="AS1391" s="86"/>
      <c r="AT1391" s="86"/>
      <c r="AU1391" s="86"/>
      <c r="AV1391" s="86"/>
      <c r="AW1391" s="86"/>
      <c r="AX1391" s="86"/>
      <c r="AY1391" s="86"/>
      <c r="AZ1391" s="86"/>
      <c r="BA1391" s="86"/>
      <c r="BB1391" s="86"/>
      <c r="BC1391" s="86"/>
      <c r="BD1391" s="86"/>
      <c r="BE1391" s="86"/>
      <c r="BF1391" s="86"/>
      <c r="BG1391" s="86"/>
      <c r="BH1391" s="86"/>
      <c r="BI1391" s="86"/>
      <c r="BJ1391" s="86"/>
      <c r="BK1391" s="86"/>
      <c r="BL1391" s="86"/>
      <c r="BM1391" s="86"/>
      <c r="BN1391" s="86"/>
      <c r="BO1391" s="86"/>
      <c r="BP1391" s="86"/>
      <c r="BQ1391" s="86"/>
      <c r="BR1391" s="86"/>
      <c r="BS1391" s="86"/>
      <c r="BT1391" s="86"/>
      <c r="BU1391" s="86"/>
      <c r="BV1391" s="86"/>
    </row>
    <row r="1392" spans="1:74" s="87" customFormat="1" ht="22.5" customHeight="1" x14ac:dyDescent="0.2">
      <c r="A1392" s="236" t="s">
        <v>207</v>
      </c>
      <c r="B1392" s="237" t="s">
        <v>208</v>
      </c>
      <c r="C1392" s="73">
        <f t="shared" ref="C1392:N1392" si="519">+C1393</f>
        <v>0</v>
      </c>
      <c r="D1392" s="73">
        <f t="shared" si="519"/>
        <v>0</v>
      </c>
      <c r="E1392" s="73">
        <f t="shared" si="519"/>
        <v>0</v>
      </c>
      <c r="F1392" s="73">
        <f t="shared" si="519"/>
        <v>0</v>
      </c>
      <c r="G1392" s="73">
        <f t="shared" si="519"/>
        <v>0</v>
      </c>
      <c r="H1392" s="73">
        <f t="shared" si="519"/>
        <v>0</v>
      </c>
      <c r="I1392" s="73">
        <f t="shared" si="519"/>
        <v>0</v>
      </c>
      <c r="J1392" s="73">
        <f t="shared" si="519"/>
        <v>0</v>
      </c>
      <c r="K1392" s="73">
        <f t="shared" si="519"/>
        <v>0</v>
      </c>
      <c r="L1392" s="73">
        <f t="shared" si="519"/>
        <v>0</v>
      </c>
      <c r="M1392" s="73">
        <f t="shared" si="519"/>
        <v>0</v>
      </c>
      <c r="N1392" s="73">
        <f t="shared" si="519"/>
        <v>0</v>
      </c>
      <c r="O1392" s="131">
        <f t="shared" si="509"/>
        <v>0</v>
      </c>
      <c r="P1392" s="86"/>
      <c r="Q1392" s="86"/>
      <c r="R1392" s="86"/>
      <c r="S1392" s="86"/>
      <c r="T1392" s="86"/>
      <c r="U1392" s="86"/>
      <c r="V1392" s="86"/>
      <c r="W1392" s="86"/>
      <c r="X1392" s="86"/>
      <c r="Y1392" s="86"/>
      <c r="Z1392" s="86"/>
      <c r="AA1392" s="86"/>
      <c r="AB1392" s="86"/>
      <c r="AC1392" s="86"/>
      <c r="AD1392" s="86"/>
      <c r="AE1392" s="86"/>
      <c r="AF1392" s="86"/>
      <c r="AG1392" s="86"/>
      <c r="AH1392" s="86"/>
      <c r="AI1392" s="86"/>
      <c r="AJ1392" s="86"/>
      <c r="AK1392" s="86"/>
      <c r="AL1392" s="86"/>
      <c r="AM1392" s="86"/>
      <c r="AN1392" s="86"/>
      <c r="AO1392" s="86"/>
      <c r="AP1392" s="86"/>
      <c r="AQ1392" s="86"/>
      <c r="AR1392" s="86"/>
      <c r="AS1392" s="86"/>
      <c r="AT1392" s="86"/>
      <c r="AU1392" s="86"/>
      <c r="AV1392" s="86"/>
      <c r="AW1392" s="86"/>
      <c r="AX1392" s="86"/>
      <c r="AY1392" s="86"/>
      <c r="AZ1392" s="86"/>
      <c r="BA1392" s="86"/>
      <c r="BB1392" s="86"/>
      <c r="BC1392" s="86"/>
      <c r="BD1392" s="86"/>
      <c r="BE1392" s="86"/>
      <c r="BF1392" s="86"/>
      <c r="BG1392" s="86"/>
      <c r="BH1392" s="86"/>
      <c r="BI1392" s="86"/>
      <c r="BJ1392" s="86"/>
      <c r="BK1392" s="86"/>
      <c r="BL1392" s="86"/>
      <c r="BM1392" s="86"/>
      <c r="BN1392" s="86"/>
      <c r="BO1392" s="86"/>
      <c r="BP1392" s="86"/>
      <c r="BQ1392" s="86"/>
      <c r="BR1392" s="86"/>
      <c r="BS1392" s="86"/>
      <c r="BT1392" s="86"/>
      <c r="BU1392" s="86"/>
      <c r="BV1392" s="86"/>
    </row>
    <row r="1393" spans="1:74" s="87" customFormat="1" ht="22.5" customHeight="1" x14ac:dyDescent="0.2">
      <c r="A1393" s="238" t="s">
        <v>209</v>
      </c>
      <c r="B1393" s="239" t="s">
        <v>134</v>
      </c>
      <c r="C1393" s="74"/>
      <c r="D1393" s="74"/>
      <c r="E1393" s="74"/>
      <c r="F1393" s="74"/>
      <c r="G1393" s="74"/>
      <c r="H1393" s="74"/>
      <c r="I1393" s="74"/>
      <c r="J1393" s="74"/>
      <c r="K1393" s="74"/>
      <c r="L1393" s="74"/>
      <c r="M1393" s="74"/>
      <c r="N1393" s="74"/>
      <c r="O1393" s="131">
        <f t="shared" si="509"/>
        <v>0</v>
      </c>
      <c r="P1393" s="86"/>
      <c r="Q1393" s="86"/>
      <c r="R1393" s="86"/>
      <c r="S1393" s="86"/>
      <c r="T1393" s="86"/>
      <c r="U1393" s="86"/>
      <c r="V1393" s="86"/>
      <c r="W1393" s="86"/>
      <c r="X1393" s="86"/>
      <c r="Y1393" s="86"/>
      <c r="Z1393" s="86"/>
      <c r="AA1393" s="86"/>
      <c r="AB1393" s="86"/>
      <c r="AC1393" s="86"/>
      <c r="AD1393" s="86"/>
      <c r="AE1393" s="86"/>
      <c r="AF1393" s="86"/>
      <c r="AG1393" s="86"/>
      <c r="AH1393" s="86"/>
      <c r="AI1393" s="86"/>
      <c r="AJ1393" s="86"/>
      <c r="AK1393" s="86"/>
      <c r="AL1393" s="86"/>
      <c r="AM1393" s="86"/>
      <c r="AN1393" s="86"/>
      <c r="AO1393" s="86"/>
      <c r="AP1393" s="86"/>
      <c r="AQ1393" s="86"/>
      <c r="AR1393" s="86"/>
      <c r="AS1393" s="86"/>
      <c r="AT1393" s="86"/>
      <c r="AU1393" s="86"/>
      <c r="AV1393" s="86"/>
      <c r="AW1393" s="86"/>
      <c r="AX1393" s="86"/>
      <c r="AY1393" s="86"/>
      <c r="AZ1393" s="86"/>
      <c r="BA1393" s="86"/>
      <c r="BB1393" s="86"/>
      <c r="BC1393" s="86"/>
      <c r="BD1393" s="86"/>
      <c r="BE1393" s="86"/>
      <c r="BF1393" s="86"/>
      <c r="BG1393" s="86"/>
      <c r="BH1393" s="86"/>
      <c r="BI1393" s="86"/>
      <c r="BJ1393" s="86"/>
      <c r="BK1393" s="86"/>
      <c r="BL1393" s="86"/>
      <c r="BM1393" s="86"/>
      <c r="BN1393" s="86"/>
      <c r="BO1393" s="86"/>
      <c r="BP1393" s="86"/>
      <c r="BQ1393" s="86"/>
      <c r="BR1393" s="86"/>
      <c r="BS1393" s="86"/>
      <c r="BT1393" s="86"/>
      <c r="BU1393" s="86"/>
      <c r="BV1393" s="86"/>
    </row>
    <row r="1394" spans="1:74" s="87" customFormat="1" ht="22.5" customHeight="1" x14ac:dyDescent="0.2">
      <c r="A1394" s="236" t="s">
        <v>871</v>
      </c>
      <c r="B1394" s="237" t="s">
        <v>872</v>
      </c>
      <c r="C1394" s="73">
        <f>+C1395+C1400</f>
        <v>0</v>
      </c>
      <c r="D1394" s="73">
        <f t="shared" ref="D1394:N1394" si="520">+D1395+D1400</f>
        <v>0</v>
      </c>
      <c r="E1394" s="73">
        <f t="shared" si="520"/>
        <v>0</v>
      </c>
      <c r="F1394" s="73">
        <f t="shared" si="520"/>
        <v>0</v>
      </c>
      <c r="G1394" s="73">
        <f t="shared" si="520"/>
        <v>0</v>
      </c>
      <c r="H1394" s="73">
        <f t="shared" si="520"/>
        <v>0</v>
      </c>
      <c r="I1394" s="73">
        <f t="shared" si="520"/>
        <v>0</v>
      </c>
      <c r="J1394" s="73">
        <f t="shared" si="520"/>
        <v>0</v>
      </c>
      <c r="K1394" s="73">
        <f t="shared" si="520"/>
        <v>0</v>
      </c>
      <c r="L1394" s="73">
        <f t="shared" si="520"/>
        <v>0</v>
      </c>
      <c r="M1394" s="73">
        <f t="shared" si="520"/>
        <v>1193848119</v>
      </c>
      <c r="N1394" s="73">
        <f t="shared" si="520"/>
        <v>0</v>
      </c>
      <c r="O1394" s="131">
        <f t="shared" si="509"/>
        <v>1193848119</v>
      </c>
      <c r="P1394" s="86"/>
      <c r="Q1394" s="86"/>
      <c r="R1394" s="86"/>
      <c r="S1394" s="86"/>
      <c r="T1394" s="86"/>
      <c r="U1394" s="86"/>
      <c r="V1394" s="86"/>
      <c r="W1394" s="86"/>
      <c r="X1394" s="86"/>
      <c r="Y1394" s="86"/>
      <c r="Z1394" s="86"/>
      <c r="AA1394" s="86"/>
      <c r="AB1394" s="86"/>
      <c r="AC1394" s="86"/>
      <c r="AD1394" s="86"/>
      <c r="AE1394" s="86"/>
      <c r="AF1394" s="86"/>
      <c r="AG1394" s="86"/>
      <c r="AH1394" s="86"/>
      <c r="AI1394" s="86"/>
      <c r="AJ1394" s="86"/>
      <c r="AK1394" s="86"/>
      <c r="AL1394" s="86"/>
      <c r="AM1394" s="86"/>
      <c r="AN1394" s="86"/>
      <c r="AO1394" s="86"/>
      <c r="AP1394" s="86"/>
      <c r="AQ1394" s="86"/>
      <c r="AR1394" s="86"/>
      <c r="AS1394" s="86"/>
      <c r="AT1394" s="86"/>
      <c r="AU1394" s="86"/>
      <c r="AV1394" s="86"/>
      <c r="AW1394" s="86"/>
      <c r="AX1394" s="86"/>
      <c r="AY1394" s="86"/>
      <c r="AZ1394" s="86"/>
      <c r="BA1394" s="86"/>
      <c r="BB1394" s="86"/>
      <c r="BC1394" s="86"/>
      <c r="BD1394" s="86"/>
      <c r="BE1394" s="86"/>
      <c r="BF1394" s="86"/>
      <c r="BG1394" s="86"/>
      <c r="BH1394" s="86"/>
      <c r="BI1394" s="86"/>
      <c r="BJ1394" s="86"/>
      <c r="BK1394" s="86"/>
      <c r="BL1394" s="86"/>
      <c r="BM1394" s="86"/>
      <c r="BN1394" s="86"/>
      <c r="BO1394" s="86"/>
      <c r="BP1394" s="86"/>
      <c r="BQ1394" s="86"/>
      <c r="BR1394" s="86"/>
      <c r="BS1394" s="86"/>
      <c r="BT1394" s="86"/>
      <c r="BU1394" s="86"/>
      <c r="BV1394" s="86"/>
    </row>
    <row r="1395" spans="1:74" s="87" customFormat="1" ht="22.5" customHeight="1" x14ac:dyDescent="0.2">
      <c r="A1395" s="236" t="s">
        <v>210</v>
      </c>
      <c r="B1395" s="237" t="s">
        <v>873</v>
      </c>
      <c r="C1395" s="73">
        <f t="shared" ref="C1395:N1395" si="521">SUM(C1396:C1398)</f>
        <v>0</v>
      </c>
      <c r="D1395" s="73">
        <f t="shared" si="521"/>
        <v>0</v>
      </c>
      <c r="E1395" s="73">
        <f t="shared" si="521"/>
        <v>0</v>
      </c>
      <c r="F1395" s="73">
        <f t="shared" si="521"/>
        <v>0</v>
      </c>
      <c r="G1395" s="73">
        <f t="shared" si="521"/>
        <v>0</v>
      </c>
      <c r="H1395" s="73">
        <f t="shared" si="521"/>
        <v>0</v>
      </c>
      <c r="I1395" s="73">
        <f t="shared" si="521"/>
        <v>0</v>
      </c>
      <c r="J1395" s="73">
        <f t="shared" si="521"/>
        <v>0</v>
      </c>
      <c r="K1395" s="73">
        <f t="shared" si="521"/>
        <v>0</v>
      </c>
      <c r="L1395" s="73">
        <f t="shared" si="521"/>
        <v>0</v>
      </c>
      <c r="M1395" s="73">
        <f t="shared" si="521"/>
        <v>0</v>
      </c>
      <c r="N1395" s="73">
        <f t="shared" si="521"/>
        <v>0</v>
      </c>
      <c r="O1395" s="131">
        <f t="shared" si="509"/>
        <v>0</v>
      </c>
      <c r="P1395" s="86"/>
      <c r="Q1395" s="86"/>
      <c r="R1395" s="86"/>
      <c r="S1395" s="86"/>
      <c r="T1395" s="86"/>
      <c r="U1395" s="86"/>
      <c r="V1395" s="86"/>
      <c r="W1395" s="86"/>
      <c r="X1395" s="86"/>
      <c r="Y1395" s="86"/>
      <c r="Z1395" s="86"/>
      <c r="AA1395" s="86"/>
      <c r="AB1395" s="86"/>
      <c r="AC1395" s="86"/>
      <c r="AD1395" s="86"/>
      <c r="AE1395" s="86"/>
      <c r="AF1395" s="86"/>
      <c r="AG1395" s="86"/>
      <c r="AH1395" s="86"/>
      <c r="AI1395" s="86"/>
      <c r="AJ1395" s="86"/>
      <c r="AK1395" s="86"/>
      <c r="AL1395" s="86"/>
      <c r="AM1395" s="86"/>
      <c r="AN1395" s="86"/>
      <c r="AO1395" s="86"/>
      <c r="AP1395" s="86"/>
      <c r="AQ1395" s="86"/>
      <c r="AR1395" s="86"/>
      <c r="AS1395" s="86"/>
      <c r="AT1395" s="86"/>
      <c r="AU1395" s="86"/>
      <c r="AV1395" s="86"/>
      <c r="AW1395" s="86"/>
      <c r="AX1395" s="86"/>
      <c r="AY1395" s="86"/>
      <c r="AZ1395" s="86"/>
      <c r="BA1395" s="86"/>
      <c r="BB1395" s="86"/>
      <c r="BC1395" s="86"/>
      <c r="BD1395" s="86"/>
      <c r="BE1395" s="86"/>
      <c r="BF1395" s="86"/>
      <c r="BG1395" s="86"/>
      <c r="BH1395" s="86"/>
      <c r="BI1395" s="86"/>
      <c r="BJ1395" s="86"/>
      <c r="BK1395" s="86"/>
      <c r="BL1395" s="86"/>
      <c r="BM1395" s="86"/>
      <c r="BN1395" s="86"/>
      <c r="BO1395" s="86"/>
      <c r="BP1395" s="86"/>
      <c r="BQ1395" s="86"/>
      <c r="BR1395" s="86"/>
      <c r="BS1395" s="86"/>
      <c r="BT1395" s="86"/>
      <c r="BU1395" s="86"/>
      <c r="BV1395" s="86"/>
    </row>
    <row r="1396" spans="1:74" s="87" customFormat="1" ht="22.5" customHeight="1" x14ac:dyDescent="0.2">
      <c r="A1396" s="238" t="s">
        <v>211</v>
      </c>
      <c r="B1396" s="239" t="s">
        <v>133</v>
      </c>
      <c r="C1396" s="74"/>
      <c r="D1396" s="74"/>
      <c r="E1396" s="74"/>
      <c r="F1396" s="74"/>
      <c r="G1396" s="74"/>
      <c r="H1396" s="74"/>
      <c r="I1396" s="74"/>
      <c r="J1396" s="74"/>
      <c r="K1396" s="74"/>
      <c r="L1396" s="74"/>
      <c r="M1396" s="74"/>
      <c r="N1396" s="74"/>
      <c r="O1396" s="131">
        <f t="shared" si="509"/>
        <v>0</v>
      </c>
      <c r="P1396" s="86"/>
      <c r="Q1396" s="86"/>
      <c r="R1396" s="86"/>
      <c r="S1396" s="86"/>
      <c r="T1396" s="86"/>
      <c r="U1396" s="86"/>
      <c r="V1396" s="86"/>
      <c r="W1396" s="86"/>
      <c r="X1396" s="86"/>
      <c r="Y1396" s="86"/>
      <c r="Z1396" s="86"/>
      <c r="AA1396" s="86"/>
      <c r="AB1396" s="86"/>
      <c r="AC1396" s="86"/>
      <c r="AD1396" s="86"/>
      <c r="AE1396" s="86"/>
      <c r="AF1396" s="86"/>
      <c r="AG1396" s="86"/>
      <c r="AH1396" s="86"/>
      <c r="AI1396" s="86"/>
      <c r="AJ1396" s="86"/>
      <c r="AK1396" s="86"/>
      <c r="AL1396" s="86"/>
      <c r="AM1396" s="86"/>
      <c r="AN1396" s="86"/>
      <c r="AO1396" s="86"/>
      <c r="AP1396" s="86"/>
      <c r="AQ1396" s="86"/>
      <c r="AR1396" s="86"/>
      <c r="AS1396" s="86"/>
      <c r="AT1396" s="86"/>
      <c r="AU1396" s="86"/>
      <c r="AV1396" s="86"/>
      <c r="AW1396" s="86"/>
      <c r="AX1396" s="86"/>
      <c r="AY1396" s="86"/>
      <c r="AZ1396" s="86"/>
      <c r="BA1396" s="86"/>
      <c r="BB1396" s="86"/>
      <c r="BC1396" s="86"/>
      <c r="BD1396" s="86"/>
      <c r="BE1396" s="86"/>
      <c r="BF1396" s="86"/>
      <c r="BG1396" s="86"/>
      <c r="BH1396" s="86"/>
      <c r="BI1396" s="86"/>
      <c r="BJ1396" s="86"/>
      <c r="BK1396" s="86"/>
      <c r="BL1396" s="86"/>
      <c r="BM1396" s="86"/>
      <c r="BN1396" s="86"/>
      <c r="BO1396" s="86"/>
      <c r="BP1396" s="86"/>
      <c r="BQ1396" s="86"/>
      <c r="BR1396" s="86"/>
      <c r="BS1396" s="86"/>
      <c r="BT1396" s="86"/>
      <c r="BU1396" s="86"/>
      <c r="BV1396" s="86"/>
    </row>
    <row r="1397" spans="1:74" s="87" customFormat="1" ht="22.5" customHeight="1" x14ac:dyDescent="0.2">
      <c r="A1397" s="238" t="s">
        <v>212</v>
      </c>
      <c r="B1397" s="239" t="s">
        <v>138</v>
      </c>
      <c r="C1397" s="74"/>
      <c r="D1397" s="74"/>
      <c r="E1397" s="74"/>
      <c r="F1397" s="74"/>
      <c r="G1397" s="74"/>
      <c r="H1397" s="74"/>
      <c r="I1397" s="74"/>
      <c r="J1397" s="74"/>
      <c r="K1397" s="74"/>
      <c r="L1397" s="74"/>
      <c r="M1397" s="74"/>
      <c r="N1397" s="74"/>
      <c r="O1397" s="131">
        <f t="shared" si="509"/>
        <v>0</v>
      </c>
      <c r="P1397" s="86"/>
      <c r="Q1397" s="86"/>
      <c r="R1397" s="86"/>
      <c r="S1397" s="86"/>
      <c r="T1397" s="86"/>
      <c r="U1397" s="86"/>
      <c r="V1397" s="86"/>
      <c r="W1397" s="86"/>
      <c r="X1397" s="86"/>
      <c r="Y1397" s="86"/>
      <c r="Z1397" s="86"/>
      <c r="AA1397" s="86"/>
      <c r="AB1397" s="86"/>
      <c r="AC1397" s="86"/>
      <c r="AD1397" s="86"/>
      <c r="AE1397" s="86"/>
      <c r="AF1397" s="86"/>
      <c r="AG1397" s="86"/>
      <c r="AH1397" s="86"/>
      <c r="AI1397" s="86"/>
      <c r="AJ1397" s="86"/>
      <c r="AK1397" s="86"/>
      <c r="AL1397" s="86"/>
      <c r="AM1397" s="86"/>
      <c r="AN1397" s="86"/>
      <c r="AO1397" s="86"/>
      <c r="AP1397" s="86"/>
      <c r="AQ1397" s="86"/>
      <c r="AR1397" s="86"/>
      <c r="AS1397" s="86"/>
      <c r="AT1397" s="86"/>
      <c r="AU1397" s="86"/>
      <c r="AV1397" s="86"/>
      <c r="AW1397" s="86"/>
      <c r="AX1397" s="86"/>
      <c r="AY1397" s="86"/>
      <c r="AZ1397" s="86"/>
      <c r="BA1397" s="86"/>
      <c r="BB1397" s="86"/>
      <c r="BC1397" s="86"/>
      <c r="BD1397" s="86"/>
      <c r="BE1397" s="86"/>
      <c r="BF1397" s="86"/>
      <c r="BG1397" s="86"/>
      <c r="BH1397" s="86"/>
      <c r="BI1397" s="86"/>
      <c r="BJ1397" s="86"/>
      <c r="BK1397" s="86"/>
      <c r="BL1397" s="86"/>
      <c r="BM1397" s="86"/>
      <c r="BN1397" s="86"/>
      <c r="BO1397" s="86"/>
      <c r="BP1397" s="86"/>
      <c r="BQ1397" s="86"/>
      <c r="BR1397" s="86"/>
      <c r="BS1397" s="86"/>
      <c r="BT1397" s="86"/>
      <c r="BU1397" s="86"/>
      <c r="BV1397" s="86"/>
    </row>
    <row r="1398" spans="1:74" s="87" customFormat="1" ht="22.5" customHeight="1" x14ac:dyDescent="0.2">
      <c r="A1398" s="236" t="s">
        <v>213</v>
      </c>
      <c r="B1398" s="237" t="s">
        <v>101</v>
      </c>
      <c r="C1398" s="73">
        <f t="shared" ref="C1398:N1398" si="522">+C1399</f>
        <v>0</v>
      </c>
      <c r="D1398" s="73">
        <f t="shared" si="522"/>
        <v>0</v>
      </c>
      <c r="E1398" s="73">
        <f t="shared" si="522"/>
        <v>0</v>
      </c>
      <c r="F1398" s="73">
        <f t="shared" si="522"/>
        <v>0</v>
      </c>
      <c r="G1398" s="73">
        <f t="shared" si="522"/>
        <v>0</v>
      </c>
      <c r="H1398" s="73">
        <f t="shared" si="522"/>
        <v>0</v>
      </c>
      <c r="I1398" s="73">
        <f t="shared" si="522"/>
        <v>0</v>
      </c>
      <c r="J1398" s="73">
        <f t="shared" si="522"/>
        <v>0</v>
      </c>
      <c r="K1398" s="73">
        <f t="shared" si="522"/>
        <v>0</v>
      </c>
      <c r="L1398" s="73">
        <f t="shared" si="522"/>
        <v>0</v>
      </c>
      <c r="M1398" s="73">
        <f t="shared" si="522"/>
        <v>0</v>
      </c>
      <c r="N1398" s="73">
        <f t="shared" si="522"/>
        <v>0</v>
      </c>
      <c r="O1398" s="131">
        <f t="shared" si="509"/>
        <v>0</v>
      </c>
      <c r="P1398" s="86"/>
      <c r="Q1398" s="86"/>
      <c r="R1398" s="86"/>
      <c r="S1398" s="86"/>
      <c r="T1398" s="86"/>
      <c r="U1398" s="86"/>
      <c r="V1398" s="86"/>
      <c r="W1398" s="86"/>
      <c r="X1398" s="86"/>
      <c r="Y1398" s="86"/>
      <c r="Z1398" s="86"/>
      <c r="AA1398" s="86"/>
      <c r="AB1398" s="86"/>
      <c r="AC1398" s="86"/>
      <c r="AD1398" s="86"/>
      <c r="AE1398" s="86"/>
      <c r="AF1398" s="86"/>
      <c r="AG1398" s="86"/>
      <c r="AH1398" s="86"/>
      <c r="AI1398" s="86"/>
      <c r="AJ1398" s="86"/>
      <c r="AK1398" s="86"/>
      <c r="AL1398" s="86"/>
      <c r="AM1398" s="86"/>
      <c r="AN1398" s="86"/>
      <c r="AO1398" s="86"/>
      <c r="AP1398" s="86"/>
      <c r="AQ1398" s="86"/>
      <c r="AR1398" s="86"/>
      <c r="AS1398" s="86"/>
      <c r="AT1398" s="86"/>
      <c r="AU1398" s="86"/>
      <c r="AV1398" s="86"/>
      <c r="AW1398" s="86"/>
      <c r="AX1398" s="86"/>
      <c r="AY1398" s="86"/>
      <c r="AZ1398" s="86"/>
      <c r="BA1398" s="86"/>
      <c r="BB1398" s="86"/>
      <c r="BC1398" s="86"/>
      <c r="BD1398" s="86"/>
      <c r="BE1398" s="86"/>
      <c r="BF1398" s="86"/>
      <c r="BG1398" s="86"/>
      <c r="BH1398" s="86"/>
      <c r="BI1398" s="86"/>
      <c r="BJ1398" s="86"/>
      <c r="BK1398" s="86"/>
      <c r="BL1398" s="86"/>
      <c r="BM1398" s="86"/>
      <c r="BN1398" s="86"/>
      <c r="BO1398" s="86"/>
      <c r="BP1398" s="86"/>
      <c r="BQ1398" s="86"/>
      <c r="BR1398" s="86"/>
      <c r="BS1398" s="86"/>
      <c r="BT1398" s="86"/>
      <c r="BU1398" s="86"/>
      <c r="BV1398" s="86"/>
    </row>
    <row r="1399" spans="1:74" s="87" customFormat="1" ht="22.5" customHeight="1" x14ac:dyDescent="0.2">
      <c r="A1399" s="238" t="s">
        <v>214</v>
      </c>
      <c r="B1399" s="239" t="s">
        <v>134</v>
      </c>
      <c r="C1399" s="74"/>
      <c r="D1399" s="74"/>
      <c r="E1399" s="74"/>
      <c r="F1399" s="74"/>
      <c r="G1399" s="74"/>
      <c r="H1399" s="74"/>
      <c r="I1399" s="74"/>
      <c r="J1399" s="74"/>
      <c r="K1399" s="74"/>
      <c r="L1399" s="74"/>
      <c r="M1399" s="74"/>
      <c r="N1399" s="74"/>
      <c r="O1399" s="131">
        <f t="shared" si="509"/>
        <v>0</v>
      </c>
      <c r="P1399" s="86"/>
      <c r="Q1399" s="86"/>
      <c r="R1399" s="86"/>
      <c r="S1399" s="86"/>
      <c r="T1399" s="86"/>
      <c r="U1399" s="86"/>
      <c r="V1399" s="86"/>
      <c r="W1399" s="86"/>
      <c r="X1399" s="86"/>
      <c r="Y1399" s="86"/>
      <c r="Z1399" s="86"/>
      <c r="AA1399" s="86"/>
      <c r="AB1399" s="86"/>
      <c r="AC1399" s="86"/>
      <c r="AD1399" s="86"/>
      <c r="AE1399" s="86"/>
      <c r="AF1399" s="86"/>
      <c r="AG1399" s="86"/>
      <c r="AH1399" s="86"/>
      <c r="AI1399" s="86"/>
      <c r="AJ1399" s="86"/>
      <c r="AK1399" s="86"/>
      <c r="AL1399" s="86"/>
      <c r="AM1399" s="86"/>
      <c r="AN1399" s="86"/>
      <c r="AO1399" s="86"/>
      <c r="AP1399" s="86"/>
      <c r="AQ1399" s="86"/>
      <c r="AR1399" s="86"/>
      <c r="AS1399" s="86"/>
      <c r="AT1399" s="86"/>
      <c r="AU1399" s="86"/>
      <c r="AV1399" s="86"/>
      <c r="AW1399" s="86"/>
      <c r="AX1399" s="86"/>
      <c r="AY1399" s="86"/>
      <c r="AZ1399" s="86"/>
      <c r="BA1399" s="86"/>
      <c r="BB1399" s="86"/>
      <c r="BC1399" s="86"/>
      <c r="BD1399" s="86"/>
      <c r="BE1399" s="86"/>
      <c r="BF1399" s="86"/>
      <c r="BG1399" s="86"/>
      <c r="BH1399" s="86"/>
      <c r="BI1399" s="86"/>
      <c r="BJ1399" s="86"/>
      <c r="BK1399" s="86"/>
      <c r="BL1399" s="86"/>
      <c r="BM1399" s="86"/>
      <c r="BN1399" s="86"/>
      <c r="BO1399" s="86"/>
      <c r="BP1399" s="86"/>
      <c r="BQ1399" s="86"/>
      <c r="BR1399" s="86"/>
      <c r="BS1399" s="86"/>
      <c r="BT1399" s="86"/>
      <c r="BU1399" s="86"/>
      <c r="BV1399" s="86"/>
    </row>
    <row r="1400" spans="1:74" s="89" customFormat="1" ht="33.75" x14ac:dyDescent="0.2">
      <c r="A1400" s="236" t="s">
        <v>2534</v>
      </c>
      <c r="B1400" s="237" t="s">
        <v>2535</v>
      </c>
      <c r="C1400" s="73">
        <f>SUM(C1401:C1404)</f>
        <v>0</v>
      </c>
      <c r="D1400" s="73">
        <f t="shared" ref="D1400:N1400" si="523">SUM(D1401:D1404)</f>
        <v>0</v>
      </c>
      <c r="E1400" s="73">
        <f t="shared" si="523"/>
        <v>0</v>
      </c>
      <c r="F1400" s="73">
        <f t="shared" si="523"/>
        <v>0</v>
      </c>
      <c r="G1400" s="73">
        <f t="shared" si="523"/>
        <v>0</v>
      </c>
      <c r="H1400" s="73">
        <f t="shared" si="523"/>
        <v>0</v>
      </c>
      <c r="I1400" s="73">
        <f t="shared" si="523"/>
        <v>0</v>
      </c>
      <c r="J1400" s="73">
        <f t="shared" si="523"/>
        <v>0</v>
      </c>
      <c r="K1400" s="73">
        <f t="shared" si="523"/>
        <v>0</v>
      </c>
      <c r="L1400" s="73">
        <f t="shared" si="523"/>
        <v>0</v>
      </c>
      <c r="M1400" s="73">
        <f t="shared" si="523"/>
        <v>1193848119</v>
      </c>
      <c r="N1400" s="73">
        <f t="shared" si="523"/>
        <v>0</v>
      </c>
      <c r="O1400" s="131">
        <f t="shared" si="509"/>
        <v>1193848119</v>
      </c>
      <c r="P1400" s="88"/>
      <c r="Q1400" s="88"/>
      <c r="R1400" s="88"/>
      <c r="S1400" s="88"/>
      <c r="T1400" s="88"/>
      <c r="U1400" s="88"/>
      <c r="V1400" s="88"/>
      <c r="W1400" s="88"/>
      <c r="X1400" s="88"/>
      <c r="Y1400" s="88"/>
      <c r="Z1400" s="88"/>
      <c r="AA1400" s="88"/>
      <c r="AB1400" s="88"/>
      <c r="AC1400" s="88"/>
      <c r="AD1400" s="88"/>
      <c r="AE1400" s="88"/>
      <c r="AF1400" s="88"/>
      <c r="AG1400" s="88"/>
      <c r="AH1400" s="88"/>
      <c r="AI1400" s="88"/>
      <c r="AJ1400" s="88"/>
      <c r="AK1400" s="88"/>
      <c r="AL1400" s="88"/>
      <c r="AM1400" s="88"/>
      <c r="AN1400" s="88"/>
      <c r="AO1400" s="88"/>
      <c r="AP1400" s="88"/>
      <c r="AQ1400" s="88"/>
      <c r="AR1400" s="88"/>
      <c r="AS1400" s="88"/>
      <c r="AT1400" s="88"/>
      <c r="AU1400" s="88"/>
      <c r="AV1400" s="88"/>
      <c r="AW1400" s="88"/>
      <c r="AX1400" s="88"/>
      <c r="AY1400" s="88"/>
      <c r="AZ1400" s="88"/>
      <c r="BA1400" s="88"/>
      <c r="BB1400" s="88"/>
      <c r="BC1400" s="88"/>
      <c r="BD1400" s="88"/>
      <c r="BE1400" s="88"/>
      <c r="BF1400" s="88"/>
      <c r="BG1400" s="88"/>
      <c r="BH1400" s="88"/>
      <c r="BI1400" s="88"/>
      <c r="BJ1400" s="88"/>
      <c r="BK1400" s="88"/>
      <c r="BL1400" s="88"/>
      <c r="BM1400" s="88"/>
      <c r="BN1400" s="88"/>
      <c r="BO1400" s="88"/>
      <c r="BP1400" s="88"/>
      <c r="BQ1400" s="88"/>
      <c r="BR1400" s="88"/>
      <c r="BS1400" s="88"/>
      <c r="BT1400" s="88"/>
      <c r="BU1400" s="88"/>
      <c r="BV1400" s="88"/>
    </row>
    <row r="1401" spans="1:74" s="87" customFormat="1" ht="22.5" customHeight="1" x14ac:dyDescent="0.2">
      <c r="A1401" s="238" t="s">
        <v>2536</v>
      </c>
      <c r="B1401" s="239" t="s">
        <v>134</v>
      </c>
      <c r="C1401" s="74"/>
      <c r="D1401" s="74"/>
      <c r="E1401" s="74"/>
      <c r="F1401" s="74"/>
      <c r="G1401" s="74"/>
      <c r="H1401" s="74"/>
      <c r="I1401" s="74"/>
      <c r="J1401" s="74"/>
      <c r="K1401" s="74"/>
      <c r="L1401" s="74"/>
      <c r="M1401" s="74"/>
      <c r="N1401" s="74"/>
      <c r="O1401" s="131">
        <f t="shared" si="509"/>
        <v>0</v>
      </c>
      <c r="P1401" s="86"/>
      <c r="Q1401" s="86"/>
      <c r="R1401" s="86"/>
      <c r="S1401" s="86"/>
      <c r="T1401" s="86"/>
      <c r="U1401" s="86"/>
      <c r="V1401" s="86"/>
      <c r="W1401" s="86"/>
      <c r="X1401" s="86"/>
      <c r="Y1401" s="86"/>
      <c r="Z1401" s="86"/>
      <c r="AA1401" s="86"/>
      <c r="AB1401" s="86"/>
      <c r="AC1401" s="86"/>
      <c r="AD1401" s="86"/>
      <c r="AE1401" s="86"/>
      <c r="AF1401" s="86"/>
      <c r="AG1401" s="86"/>
      <c r="AH1401" s="86"/>
      <c r="AI1401" s="86"/>
      <c r="AJ1401" s="86"/>
      <c r="AK1401" s="86"/>
      <c r="AL1401" s="86"/>
      <c r="AM1401" s="86"/>
      <c r="AN1401" s="86"/>
      <c r="AO1401" s="86"/>
      <c r="AP1401" s="86"/>
      <c r="AQ1401" s="86"/>
      <c r="AR1401" s="86"/>
      <c r="AS1401" s="86"/>
      <c r="AT1401" s="86"/>
      <c r="AU1401" s="86"/>
      <c r="AV1401" s="86"/>
      <c r="AW1401" s="86"/>
      <c r="AX1401" s="86"/>
      <c r="AY1401" s="86"/>
      <c r="AZ1401" s="86"/>
      <c r="BA1401" s="86"/>
      <c r="BB1401" s="86"/>
      <c r="BC1401" s="86"/>
      <c r="BD1401" s="86"/>
      <c r="BE1401" s="86"/>
      <c r="BF1401" s="86"/>
      <c r="BG1401" s="86"/>
      <c r="BH1401" s="86"/>
      <c r="BI1401" s="86"/>
      <c r="BJ1401" s="86"/>
      <c r="BK1401" s="86"/>
      <c r="BL1401" s="86"/>
      <c r="BM1401" s="86"/>
      <c r="BN1401" s="86"/>
      <c r="BO1401" s="86"/>
      <c r="BP1401" s="86"/>
      <c r="BQ1401" s="86"/>
      <c r="BR1401" s="86"/>
      <c r="BS1401" s="86"/>
      <c r="BT1401" s="86"/>
      <c r="BU1401" s="86"/>
      <c r="BV1401" s="86"/>
    </row>
    <row r="1402" spans="1:74" s="87" customFormat="1" ht="22.5" customHeight="1" x14ac:dyDescent="0.2">
      <c r="A1402" s="238" t="s">
        <v>2536</v>
      </c>
      <c r="B1402" s="239" t="s">
        <v>134</v>
      </c>
      <c r="C1402" s="74"/>
      <c r="D1402" s="74"/>
      <c r="E1402" s="74"/>
      <c r="F1402" s="74"/>
      <c r="G1402" s="74"/>
      <c r="H1402" s="74"/>
      <c r="I1402" s="74"/>
      <c r="J1402" s="74"/>
      <c r="K1402" s="74"/>
      <c r="L1402" s="74"/>
      <c r="M1402" s="74">
        <v>895386089</v>
      </c>
      <c r="N1402" s="74"/>
      <c r="O1402" s="131">
        <f t="shared" si="509"/>
        <v>895386089</v>
      </c>
      <c r="P1402" s="86"/>
      <c r="Q1402" s="86"/>
      <c r="R1402" s="86"/>
      <c r="S1402" s="86"/>
      <c r="T1402" s="86"/>
      <c r="U1402" s="86"/>
      <c r="V1402" s="86"/>
      <c r="W1402" s="86"/>
      <c r="X1402" s="86"/>
      <c r="Y1402" s="86"/>
      <c r="Z1402" s="86"/>
      <c r="AA1402" s="86"/>
      <c r="AB1402" s="86"/>
      <c r="AC1402" s="86"/>
      <c r="AD1402" s="86"/>
      <c r="AE1402" s="86"/>
      <c r="AF1402" s="86"/>
      <c r="AG1402" s="86"/>
      <c r="AH1402" s="86"/>
      <c r="AI1402" s="86"/>
      <c r="AJ1402" s="86"/>
      <c r="AK1402" s="86"/>
      <c r="AL1402" s="86"/>
      <c r="AM1402" s="86"/>
      <c r="AN1402" s="86"/>
      <c r="AO1402" s="86"/>
      <c r="AP1402" s="86"/>
      <c r="AQ1402" s="86"/>
      <c r="AR1402" s="86"/>
      <c r="AS1402" s="86"/>
      <c r="AT1402" s="86"/>
      <c r="AU1402" s="86"/>
      <c r="AV1402" s="86"/>
      <c r="AW1402" s="86"/>
      <c r="AX1402" s="86"/>
      <c r="AY1402" s="86"/>
      <c r="AZ1402" s="86"/>
      <c r="BA1402" s="86"/>
      <c r="BB1402" s="86"/>
      <c r="BC1402" s="86"/>
      <c r="BD1402" s="86"/>
      <c r="BE1402" s="86"/>
      <c r="BF1402" s="86"/>
      <c r="BG1402" s="86"/>
      <c r="BH1402" s="86"/>
      <c r="BI1402" s="86"/>
      <c r="BJ1402" s="86"/>
      <c r="BK1402" s="86"/>
      <c r="BL1402" s="86"/>
      <c r="BM1402" s="86"/>
      <c r="BN1402" s="86"/>
      <c r="BO1402" s="86"/>
      <c r="BP1402" s="86"/>
      <c r="BQ1402" s="86"/>
      <c r="BR1402" s="86"/>
      <c r="BS1402" s="86"/>
      <c r="BT1402" s="86"/>
      <c r="BU1402" s="86"/>
      <c r="BV1402" s="86"/>
    </row>
    <row r="1403" spans="1:74" s="87" customFormat="1" ht="22.5" customHeight="1" x14ac:dyDescent="0.2">
      <c r="A1403" s="238" t="s">
        <v>2537</v>
      </c>
      <c r="B1403" s="239" t="s">
        <v>133</v>
      </c>
      <c r="C1403" s="74"/>
      <c r="D1403" s="74"/>
      <c r="E1403" s="74"/>
      <c r="F1403" s="74"/>
      <c r="G1403" s="74"/>
      <c r="H1403" s="74"/>
      <c r="I1403" s="74"/>
      <c r="J1403" s="74"/>
      <c r="K1403" s="74"/>
      <c r="L1403" s="74"/>
      <c r="M1403" s="74"/>
      <c r="N1403" s="74"/>
      <c r="O1403" s="131">
        <f t="shared" si="509"/>
        <v>0</v>
      </c>
      <c r="P1403" s="86"/>
      <c r="Q1403" s="86"/>
      <c r="R1403" s="86"/>
      <c r="S1403" s="86"/>
      <c r="T1403" s="86"/>
      <c r="U1403" s="86"/>
      <c r="V1403" s="86"/>
      <c r="W1403" s="86"/>
      <c r="X1403" s="86"/>
      <c r="Y1403" s="86"/>
      <c r="Z1403" s="86"/>
      <c r="AA1403" s="86"/>
      <c r="AB1403" s="86"/>
      <c r="AC1403" s="86"/>
      <c r="AD1403" s="86"/>
      <c r="AE1403" s="86"/>
      <c r="AF1403" s="86"/>
      <c r="AG1403" s="86"/>
      <c r="AH1403" s="86"/>
      <c r="AI1403" s="86"/>
      <c r="AJ1403" s="86"/>
      <c r="AK1403" s="86"/>
      <c r="AL1403" s="86"/>
      <c r="AM1403" s="86"/>
      <c r="AN1403" s="86"/>
      <c r="AO1403" s="86"/>
      <c r="AP1403" s="86"/>
      <c r="AQ1403" s="86"/>
      <c r="AR1403" s="86"/>
      <c r="AS1403" s="86"/>
      <c r="AT1403" s="86"/>
      <c r="AU1403" s="86"/>
      <c r="AV1403" s="86"/>
      <c r="AW1403" s="86"/>
      <c r="AX1403" s="86"/>
      <c r="AY1403" s="86"/>
      <c r="AZ1403" s="86"/>
      <c r="BA1403" s="86"/>
      <c r="BB1403" s="86"/>
      <c r="BC1403" s="86"/>
      <c r="BD1403" s="86"/>
      <c r="BE1403" s="86"/>
      <c r="BF1403" s="86"/>
      <c r="BG1403" s="86"/>
      <c r="BH1403" s="86"/>
      <c r="BI1403" s="86"/>
      <c r="BJ1403" s="86"/>
      <c r="BK1403" s="86"/>
      <c r="BL1403" s="86"/>
      <c r="BM1403" s="86"/>
      <c r="BN1403" s="86"/>
      <c r="BO1403" s="86"/>
      <c r="BP1403" s="86"/>
      <c r="BQ1403" s="86"/>
      <c r="BR1403" s="86"/>
      <c r="BS1403" s="86"/>
      <c r="BT1403" s="86"/>
      <c r="BU1403" s="86"/>
      <c r="BV1403" s="86"/>
    </row>
    <row r="1404" spans="1:74" s="87" customFormat="1" ht="22.5" customHeight="1" x14ac:dyDescent="0.2">
      <c r="A1404" s="238" t="s">
        <v>2537</v>
      </c>
      <c r="B1404" s="239" t="s">
        <v>133</v>
      </c>
      <c r="C1404" s="74"/>
      <c r="D1404" s="74"/>
      <c r="E1404" s="74"/>
      <c r="F1404" s="74"/>
      <c r="G1404" s="74"/>
      <c r="H1404" s="74"/>
      <c r="I1404" s="74"/>
      <c r="J1404" s="74"/>
      <c r="K1404" s="74"/>
      <c r="L1404" s="74"/>
      <c r="M1404" s="74">
        <v>298462030</v>
      </c>
      <c r="N1404" s="74"/>
      <c r="O1404" s="131">
        <f t="shared" si="509"/>
        <v>298462030</v>
      </c>
      <c r="P1404" s="86"/>
      <c r="Q1404" s="86"/>
      <c r="R1404" s="86"/>
      <c r="S1404" s="86"/>
      <c r="T1404" s="86"/>
      <c r="U1404" s="86"/>
      <c r="V1404" s="86"/>
      <c r="W1404" s="86"/>
      <c r="X1404" s="86"/>
      <c r="Y1404" s="86"/>
      <c r="Z1404" s="86"/>
      <c r="AA1404" s="86"/>
      <c r="AB1404" s="86"/>
      <c r="AC1404" s="86"/>
      <c r="AD1404" s="86"/>
      <c r="AE1404" s="86"/>
      <c r="AF1404" s="86"/>
      <c r="AG1404" s="86"/>
      <c r="AH1404" s="86"/>
      <c r="AI1404" s="86"/>
      <c r="AJ1404" s="86"/>
      <c r="AK1404" s="86"/>
      <c r="AL1404" s="86"/>
      <c r="AM1404" s="86"/>
      <c r="AN1404" s="86"/>
      <c r="AO1404" s="86"/>
      <c r="AP1404" s="86"/>
      <c r="AQ1404" s="86"/>
      <c r="AR1404" s="86"/>
      <c r="AS1404" s="86"/>
      <c r="AT1404" s="86"/>
      <c r="AU1404" s="86"/>
      <c r="AV1404" s="86"/>
      <c r="AW1404" s="86"/>
      <c r="AX1404" s="86"/>
      <c r="AY1404" s="86"/>
      <c r="AZ1404" s="86"/>
      <c r="BA1404" s="86"/>
      <c r="BB1404" s="86"/>
      <c r="BC1404" s="86"/>
      <c r="BD1404" s="86"/>
      <c r="BE1404" s="86"/>
      <c r="BF1404" s="86"/>
      <c r="BG1404" s="86"/>
      <c r="BH1404" s="86"/>
      <c r="BI1404" s="86"/>
      <c r="BJ1404" s="86"/>
      <c r="BK1404" s="86"/>
      <c r="BL1404" s="86"/>
      <c r="BM1404" s="86"/>
      <c r="BN1404" s="86"/>
      <c r="BO1404" s="86"/>
      <c r="BP1404" s="86"/>
      <c r="BQ1404" s="86"/>
      <c r="BR1404" s="86"/>
      <c r="BS1404" s="86"/>
      <c r="BT1404" s="86"/>
      <c r="BU1404" s="86"/>
      <c r="BV1404" s="86"/>
    </row>
    <row r="1405" spans="1:74" s="87" customFormat="1" ht="22.5" customHeight="1" x14ac:dyDescent="0.2">
      <c r="A1405" s="236" t="s">
        <v>219</v>
      </c>
      <c r="B1405" s="235" t="s">
        <v>139</v>
      </c>
      <c r="C1405" s="73">
        <f t="shared" ref="C1405:N1405" si="524">+C1406+C1411</f>
        <v>0</v>
      </c>
      <c r="D1405" s="73">
        <f t="shared" si="524"/>
        <v>0</v>
      </c>
      <c r="E1405" s="73">
        <f t="shared" si="524"/>
        <v>0</v>
      </c>
      <c r="F1405" s="73">
        <f t="shared" si="524"/>
        <v>0</v>
      </c>
      <c r="G1405" s="73">
        <f t="shared" si="524"/>
        <v>0</v>
      </c>
      <c r="H1405" s="73">
        <f t="shared" si="524"/>
        <v>0</v>
      </c>
      <c r="I1405" s="73">
        <f t="shared" si="524"/>
        <v>0</v>
      </c>
      <c r="J1405" s="73">
        <f t="shared" si="524"/>
        <v>0</v>
      </c>
      <c r="K1405" s="73">
        <f t="shared" si="524"/>
        <v>0</v>
      </c>
      <c r="L1405" s="73">
        <f t="shared" si="524"/>
        <v>0</v>
      </c>
      <c r="M1405" s="73">
        <f t="shared" si="524"/>
        <v>0</v>
      </c>
      <c r="N1405" s="73">
        <f t="shared" si="524"/>
        <v>0</v>
      </c>
      <c r="O1405" s="131">
        <f t="shared" si="509"/>
        <v>0</v>
      </c>
      <c r="P1405" s="86"/>
      <c r="Q1405" s="86"/>
      <c r="R1405" s="86"/>
      <c r="S1405" s="86"/>
      <c r="T1405" s="86"/>
      <c r="U1405" s="86"/>
      <c r="V1405" s="86"/>
      <c r="W1405" s="86"/>
      <c r="X1405" s="86"/>
      <c r="Y1405" s="86"/>
      <c r="Z1405" s="86"/>
      <c r="AA1405" s="86"/>
      <c r="AB1405" s="86"/>
      <c r="AC1405" s="86"/>
      <c r="AD1405" s="86"/>
      <c r="AE1405" s="86"/>
      <c r="AF1405" s="86"/>
      <c r="AG1405" s="86"/>
      <c r="AH1405" s="86"/>
      <c r="AI1405" s="86"/>
      <c r="AJ1405" s="86"/>
      <c r="AK1405" s="86"/>
      <c r="AL1405" s="86"/>
      <c r="AM1405" s="86"/>
      <c r="AN1405" s="86"/>
      <c r="AO1405" s="86"/>
      <c r="AP1405" s="86"/>
      <c r="AQ1405" s="86"/>
      <c r="AR1405" s="86"/>
      <c r="AS1405" s="86"/>
      <c r="AT1405" s="86"/>
      <c r="AU1405" s="86"/>
      <c r="AV1405" s="86"/>
      <c r="AW1405" s="86"/>
      <c r="AX1405" s="86"/>
      <c r="AY1405" s="86"/>
      <c r="AZ1405" s="86"/>
      <c r="BA1405" s="86"/>
      <c r="BB1405" s="86"/>
      <c r="BC1405" s="86"/>
      <c r="BD1405" s="86"/>
      <c r="BE1405" s="86"/>
      <c r="BF1405" s="86"/>
      <c r="BG1405" s="86"/>
      <c r="BH1405" s="86"/>
      <c r="BI1405" s="86"/>
      <c r="BJ1405" s="86"/>
      <c r="BK1405" s="86"/>
      <c r="BL1405" s="86"/>
      <c r="BM1405" s="86"/>
      <c r="BN1405" s="86"/>
      <c r="BO1405" s="86"/>
      <c r="BP1405" s="86"/>
      <c r="BQ1405" s="86"/>
      <c r="BR1405" s="86"/>
      <c r="BS1405" s="86"/>
      <c r="BT1405" s="86"/>
      <c r="BU1405" s="86"/>
      <c r="BV1405" s="86"/>
    </row>
    <row r="1406" spans="1:74" s="87" customFormat="1" ht="22.5" customHeight="1" x14ac:dyDescent="0.2">
      <c r="A1406" s="236" t="s">
        <v>220</v>
      </c>
      <c r="B1406" s="237" t="s">
        <v>221</v>
      </c>
      <c r="C1406" s="73">
        <f t="shared" ref="C1406:N1406" si="525">SUM(C1407:C1409)</f>
        <v>0</v>
      </c>
      <c r="D1406" s="73">
        <f t="shared" si="525"/>
        <v>0</v>
      </c>
      <c r="E1406" s="73">
        <f t="shared" si="525"/>
        <v>0</v>
      </c>
      <c r="F1406" s="73">
        <f t="shared" si="525"/>
        <v>0</v>
      </c>
      <c r="G1406" s="73">
        <f t="shared" si="525"/>
        <v>0</v>
      </c>
      <c r="H1406" s="73">
        <f t="shared" si="525"/>
        <v>0</v>
      </c>
      <c r="I1406" s="73">
        <f t="shared" si="525"/>
        <v>0</v>
      </c>
      <c r="J1406" s="73">
        <f t="shared" si="525"/>
        <v>0</v>
      </c>
      <c r="K1406" s="73">
        <f t="shared" si="525"/>
        <v>0</v>
      </c>
      <c r="L1406" s="73">
        <f t="shared" si="525"/>
        <v>0</v>
      </c>
      <c r="M1406" s="73">
        <f t="shared" si="525"/>
        <v>0</v>
      </c>
      <c r="N1406" s="73">
        <f t="shared" si="525"/>
        <v>0</v>
      </c>
      <c r="O1406" s="131">
        <f t="shared" si="509"/>
        <v>0</v>
      </c>
      <c r="P1406" s="86"/>
      <c r="Q1406" s="86"/>
      <c r="R1406" s="86"/>
      <c r="S1406" s="86"/>
      <c r="T1406" s="86"/>
      <c r="U1406" s="86"/>
      <c r="V1406" s="86"/>
      <c r="W1406" s="86"/>
      <c r="X1406" s="86"/>
      <c r="Y1406" s="86"/>
      <c r="Z1406" s="86"/>
      <c r="AA1406" s="86"/>
      <c r="AB1406" s="86"/>
      <c r="AC1406" s="86"/>
      <c r="AD1406" s="86"/>
      <c r="AE1406" s="86"/>
      <c r="AF1406" s="86"/>
      <c r="AG1406" s="86"/>
      <c r="AH1406" s="86"/>
      <c r="AI1406" s="86"/>
      <c r="AJ1406" s="86"/>
      <c r="AK1406" s="86"/>
      <c r="AL1406" s="86"/>
      <c r="AM1406" s="86"/>
      <c r="AN1406" s="86"/>
      <c r="AO1406" s="86"/>
      <c r="AP1406" s="86"/>
      <c r="AQ1406" s="86"/>
      <c r="AR1406" s="86"/>
      <c r="AS1406" s="86"/>
      <c r="AT1406" s="86"/>
      <c r="AU1406" s="86"/>
      <c r="AV1406" s="86"/>
      <c r="AW1406" s="86"/>
      <c r="AX1406" s="86"/>
      <c r="AY1406" s="86"/>
      <c r="AZ1406" s="86"/>
      <c r="BA1406" s="86"/>
      <c r="BB1406" s="86"/>
      <c r="BC1406" s="86"/>
      <c r="BD1406" s="86"/>
      <c r="BE1406" s="86"/>
      <c r="BF1406" s="86"/>
      <c r="BG1406" s="86"/>
      <c r="BH1406" s="86"/>
      <c r="BI1406" s="86"/>
      <c r="BJ1406" s="86"/>
      <c r="BK1406" s="86"/>
      <c r="BL1406" s="86"/>
      <c r="BM1406" s="86"/>
      <c r="BN1406" s="86"/>
      <c r="BO1406" s="86"/>
      <c r="BP1406" s="86"/>
      <c r="BQ1406" s="86"/>
      <c r="BR1406" s="86"/>
      <c r="BS1406" s="86"/>
      <c r="BT1406" s="86"/>
      <c r="BU1406" s="86"/>
      <c r="BV1406" s="86"/>
    </row>
    <row r="1407" spans="1:74" s="87" customFormat="1" ht="22.5" customHeight="1" x14ac:dyDescent="0.2">
      <c r="A1407" s="238" t="s">
        <v>222</v>
      </c>
      <c r="B1407" s="239" t="s">
        <v>133</v>
      </c>
      <c r="C1407" s="74"/>
      <c r="D1407" s="74"/>
      <c r="E1407" s="74"/>
      <c r="F1407" s="74"/>
      <c r="G1407" s="74"/>
      <c r="H1407" s="74"/>
      <c r="I1407" s="74"/>
      <c r="J1407" s="74"/>
      <c r="K1407" s="74"/>
      <c r="L1407" s="74"/>
      <c r="M1407" s="74"/>
      <c r="N1407" s="74"/>
      <c r="O1407" s="131">
        <f t="shared" si="509"/>
        <v>0</v>
      </c>
      <c r="P1407" s="86"/>
      <c r="Q1407" s="86"/>
      <c r="R1407" s="86"/>
      <c r="S1407" s="86"/>
      <c r="T1407" s="86"/>
      <c r="U1407" s="86"/>
      <c r="V1407" s="86"/>
      <c r="W1407" s="86"/>
      <c r="X1407" s="86"/>
      <c r="Y1407" s="86"/>
      <c r="Z1407" s="86"/>
      <c r="AA1407" s="86"/>
      <c r="AB1407" s="86"/>
      <c r="AC1407" s="86"/>
      <c r="AD1407" s="86"/>
      <c r="AE1407" s="86"/>
      <c r="AF1407" s="86"/>
      <c r="AG1407" s="86"/>
      <c r="AH1407" s="86"/>
      <c r="AI1407" s="86"/>
      <c r="AJ1407" s="86"/>
      <c r="AK1407" s="86"/>
      <c r="AL1407" s="86"/>
      <c r="AM1407" s="86"/>
      <c r="AN1407" s="86"/>
      <c r="AO1407" s="86"/>
      <c r="AP1407" s="86"/>
      <c r="AQ1407" s="86"/>
      <c r="AR1407" s="86"/>
      <c r="AS1407" s="86"/>
      <c r="AT1407" s="86"/>
      <c r="AU1407" s="86"/>
      <c r="AV1407" s="86"/>
      <c r="AW1407" s="86"/>
      <c r="AX1407" s="86"/>
      <c r="AY1407" s="86"/>
      <c r="AZ1407" s="86"/>
      <c r="BA1407" s="86"/>
      <c r="BB1407" s="86"/>
      <c r="BC1407" s="86"/>
      <c r="BD1407" s="86"/>
      <c r="BE1407" s="86"/>
      <c r="BF1407" s="86"/>
      <c r="BG1407" s="86"/>
      <c r="BH1407" s="86"/>
      <c r="BI1407" s="86"/>
      <c r="BJ1407" s="86"/>
      <c r="BK1407" s="86"/>
      <c r="BL1407" s="86"/>
      <c r="BM1407" s="86"/>
      <c r="BN1407" s="86"/>
      <c r="BO1407" s="86"/>
      <c r="BP1407" s="86"/>
      <c r="BQ1407" s="86"/>
      <c r="BR1407" s="86"/>
      <c r="BS1407" s="86"/>
      <c r="BT1407" s="86"/>
      <c r="BU1407" s="86"/>
      <c r="BV1407" s="86"/>
    </row>
    <row r="1408" spans="1:74" s="87" customFormat="1" ht="22.5" customHeight="1" x14ac:dyDescent="0.2">
      <c r="A1408" s="238" t="s">
        <v>223</v>
      </c>
      <c r="B1408" s="239" t="s">
        <v>138</v>
      </c>
      <c r="C1408" s="74"/>
      <c r="D1408" s="74"/>
      <c r="E1408" s="74"/>
      <c r="F1408" s="74"/>
      <c r="G1408" s="74"/>
      <c r="H1408" s="74"/>
      <c r="I1408" s="74"/>
      <c r="J1408" s="74"/>
      <c r="K1408" s="74"/>
      <c r="L1408" s="74"/>
      <c r="M1408" s="74"/>
      <c r="N1408" s="74"/>
      <c r="O1408" s="131">
        <f t="shared" si="509"/>
        <v>0</v>
      </c>
      <c r="P1408" s="86"/>
      <c r="Q1408" s="86"/>
      <c r="R1408" s="86"/>
      <c r="S1408" s="86"/>
      <c r="T1408" s="86"/>
      <c r="U1408" s="86"/>
      <c r="V1408" s="86"/>
      <c r="W1408" s="86"/>
      <c r="X1408" s="86"/>
      <c r="Y1408" s="86"/>
      <c r="Z1408" s="86"/>
      <c r="AA1408" s="86"/>
      <c r="AB1408" s="86"/>
      <c r="AC1408" s="86"/>
      <c r="AD1408" s="86"/>
      <c r="AE1408" s="86"/>
      <c r="AF1408" s="86"/>
      <c r="AG1408" s="86"/>
      <c r="AH1408" s="86"/>
      <c r="AI1408" s="86"/>
      <c r="AJ1408" s="86"/>
      <c r="AK1408" s="86"/>
      <c r="AL1408" s="86"/>
      <c r="AM1408" s="86"/>
      <c r="AN1408" s="86"/>
      <c r="AO1408" s="86"/>
      <c r="AP1408" s="86"/>
      <c r="AQ1408" s="86"/>
      <c r="AR1408" s="86"/>
      <c r="AS1408" s="86"/>
      <c r="AT1408" s="86"/>
      <c r="AU1408" s="86"/>
      <c r="AV1408" s="86"/>
      <c r="AW1408" s="86"/>
      <c r="AX1408" s="86"/>
      <c r="AY1408" s="86"/>
      <c r="AZ1408" s="86"/>
      <c r="BA1408" s="86"/>
      <c r="BB1408" s="86"/>
      <c r="BC1408" s="86"/>
      <c r="BD1408" s="86"/>
      <c r="BE1408" s="86"/>
      <c r="BF1408" s="86"/>
      <c r="BG1408" s="86"/>
      <c r="BH1408" s="86"/>
      <c r="BI1408" s="86"/>
      <c r="BJ1408" s="86"/>
      <c r="BK1408" s="86"/>
      <c r="BL1408" s="86"/>
      <c r="BM1408" s="86"/>
      <c r="BN1408" s="86"/>
      <c r="BO1408" s="86"/>
      <c r="BP1408" s="86"/>
      <c r="BQ1408" s="86"/>
      <c r="BR1408" s="86"/>
      <c r="BS1408" s="86"/>
      <c r="BT1408" s="86"/>
      <c r="BU1408" s="86"/>
      <c r="BV1408" s="86"/>
    </row>
    <row r="1409" spans="1:74" s="87" customFormat="1" ht="22.5" customHeight="1" x14ac:dyDescent="0.2">
      <c r="A1409" s="236" t="s">
        <v>224</v>
      </c>
      <c r="B1409" s="237" t="s">
        <v>140</v>
      </c>
      <c r="C1409" s="73">
        <f t="shared" ref="C1409:N1409" si="526">+C1410</f>
        <v>0</v>
      </c>
      <c r="D1409" s="73">
        <f t="shared" si="526"/>
        <v>0</v>
      </c>
      <c r="E1409" s="73">
        <f t="shared" si="526"/>
        <v>0</v>
      </c>
      <c r="F1409" s="73">
        <f t="shared" si="526"/>
        <v>0</v>
      </c>
      <c r="G1409" s="73">
        <f t="shared" si="526"/>
        <v>0</v>
      </c>
      <c r="H1409" s="73">
        <f t="shared" si="526"/>
        <v>0</v>
      </c>
      <c r="I1409" s="73">
        <f t="shared" si="526"/>
        <v>0</v>
      </c>
      <c r="J1409" s="73">
        <f t="shared" si="526"/>
        <v>0</v>
      </c>
      <c r="K1409" s="73">
        <f t="shared" si="526"/>
        <v>0</v>
      </c>
      <c r="L1409" s="73">
        <f t="shared" si="526"/>
        <v>0</v>
      </c>
      <c r="M1409" s="73">
        <f t="shared" si="526"/>
        <v>0</v>
      </c>
      <c r="N1409" s="73">
        <f t="shared" si="526"/>
        <v>0</v>
      </c>
      <c r="O1409" s="131">
        <f t="shared" si="509"/>
        <v>0</v>
      </c>
      <c r="P1409" s="86"/>
      <c r="Q1409" s="86"/>
      <c r="R1409" s="86"/>
      <c r="S1409" s="86"/>
      <c r="T1409" s="86"/>
      <c r="U1409" s="86"/>
      <c r="V1409" s="86"/>
      <c r="W1409" s="86"/>
      <c r="X1409" s="86"/>
      <c r="Y1409" s="86"/>
      <c r="Z1409" s="86"/>
      <c r="AA1409" s="86"/>
      <c r="AB1409" s="86"/>
      <c r="AC1409" s="86"/>
      <c r="AD1409" s="86"/>
      <c r="AE1409" s="86"/>
      <c r="AF1409" s="86"/>
      <c r="AG1409" s="86"/>
      <c r="AH1409" s="86"/>
      <c r="AI1409" s="86"/>
      <c r="AJ1409" s="86"/>
      <c r="AK1409" s="86"/>
      <c r="AL1409" s="86"/>
      <c r="AM1409" s="86"/>
      <c r="AN1409" s="86"/>
      <c r="AO1409" s="86"/>
      <c r="AP1409" s="86"/>
      <c r="AQ1409" s="86"/>
      <c r="AR1409" s="86"/>
      <c r="AS1409" s="86"/>
      <c r="AT1409" s="86"/>
      <c r="AU1409" s="86"/>
      <c r="AV1409" s="86"/>
      <c r="AW1409" s="86"/>
      <c r="AX1409" s="86"/>
      <c r="AY1409" s="86"/>
      <c r="AZ1409" s="86"/>
      <c r="BA1409" s="86"/>
      <c r="BB1409" s="86"/>
      <c r="BC1409" s="86"/>
      <c r="BD1409" s="86"/>
      <c r="BE1409" s="86"/>
      <c r="BF1409" s="86"/>
      <c r="BG1409" s="86"/>
      <c r="BH1409" s="86"/>
      <c r="BI1409" s="86"/>
      <c r="BJ1409" s="86"/>
      <c r="BK1409" s="86"/>
      <c r="BL1409" s="86"/>
      <c r="BM1409" s="86"/>
      <c r="BN1409" s="86"/>
      <c r="BO1409" s="86"/>
      <c r="BP1409" s="86"/>
      <c r="BQ1409" s="86"/>
      <c r="BR1409" s="86"/>
      <c r="BS1409" s="86"/>
      <c r="BT1409" s="86"/>
      <c r="BU1409" s="86"/>
      <c r="BV1409" s="86"/>
    </row>
    <row r="1410" spans="1:74" s="87" customFormat="1" ht="22.5" customHeight="1" x14ac:dyDescent="0.2">
      <c r="A1410" s="238" t="s">
        <v>1724</v>
      </c>
      <c r="B1410" s="239" t="s">
        <v>134</v>
      </c>
      <c r="C1410" s="74"/>
      <c r="D1410" s="74"/>
      <c r="E1410" s="74"/>
      <c r="F1410" s="74"/>
      <c r="G1410" s="74"/>
      <c r="H1410" s="74"/>
      <c r="I1410" s="74"/>
      <c r="J1410" s="74"/>
      <c r="K1410" s="74"/>
      <c r="L1410" s="74"/>
      <c r="M1410" s="74"/>
      <c r="N1410" s="74"/>
      <c r="O1410" s="131">
        <f t="shared" si="509"/>
        <v>0</v>
      </c>
      <c r="P1410" s="86"/>
      <c r="Q1410" s="86"/>
      <c r="R1410" s="86"/>
      <c r="S1410" s="86"/>
      <c r="T1410" s="86"/>
      <c r="U1410" s="86"/>
      <c r="V1410" s="86"/>
      <c r="W1410" s="86"/>
      <c r="X1410" s="86"/>
      <c r="Y1410" s="86"/>
      <c r="Z1410" s="86"/>
      <c r="AA1410" s="86"/>
      <c r="AB1410" s="86"/>
      <c r="AC1410" s="86"/>
      <c r="AD1410" s="86"/>
      <c r="AE1410" s="86"/>
      <c r="AF1410" s="86"/>
      <c r="AG1410" s="86"/>
      <c r="AH1410" s="86"/>
      <c r="AI1410" s="86"/>
      <c r="AJ1410" s="86"/>
      <c r="AK1410" s="86"/>
      <c r="AL1410" s="86"/>
      <c r="AM1410" s="86"/>
      <c r="AN1410" s="86"/>
      <c r="AO1410" s="86"/>
      <c r="AP1410" s="86"/>
      <c r="AQ1410" s="86"/>
      <c r="AR1410" s="86"/>
      <c r="AS1410" s="86"/>
      <c r="AT1410" s="86"/>
      <c r="AU1410" s="86"/>
      <c r="AV1410" s="86"/>
      <c r="AW1410" s="86"/>
      <c r="AX1410" s="86"/>
      <c r="AY1410" s="86"/>
      <c r="AZ1410" s="86"/>
      <c r="BA1410" s="86"/>
      <c r="BB1410" s="86"/>
      <c r="BC1410" s="86"/>
      <c r="BD1410" s="86"/>
      <c r="BE1410" s="86"/>
      <c r="BF1410" s="86"/>
      <c r="BG1410" s="86"/>
      <c r="BH1410" s="86"/>
      <c r="BI1410" s="86"/>
      <c r="BJ1410" s="86"/>
      <c r="BK1410" s="86"/>
      <c r="BL1410" s="86"/>
      <c r="BM1410" s="86"/>
      <c r="BN1410" s="86"/>
      <c r="BO1410" s="86"/>
      <c r="BP1410" s="86"/>
      <c r="BQ1410" s="86"/>
      <c r="BR1410" s="86"/>
      <c r="BS1410" s="86"/>
      <c r="BT1410" s="86"/>
      <c r="BU1410" s="86"/>
      <c r="BV1410" s="86"/>
    </row>
    <row r="1411" spans="1:74" s="87" customFormat="1" ht="22.5" customHeight="1" x14ac:dyDescent="0.2">
      <c r="A1411" s="236" t="s">
        <v>225</v>
      </c>
      <c r="B1411" s="237" t="s">
        <v>141</v>
      </c>
      <c r="C1411" s="73">
        <f t="shared" ref="C1411:N1411" si="527">SUM(C1412:C1414)</f>
        <v>0</v>
      </c>
      <c r="D1411" s="73">
        <f t="shared" si="527"/>
        <v>0</v>
      </c>
      <c r="E1411" s="73">
        <f t="shared" si="527"/>
        <v>0</v>
      </c>
      <c r="F1411" s="73">
        <f t="shared" si="527"/>
        <v>0</v>
      </c>
      <c r="G1411" s="73">
        <f t="shared" si="527"/>
        <v>0</v>
      </c>
      <c r="H1411" s="73">
        <f t="shared" si="527"/>
        <v>0</v>
      </c>
      <c r="I1411" s="73">
        <f t="shared" si="527"/>
        <v>0</v>
      </c>
      <c r="J1411" s="73">
        <f t="shared" si="527"/>
        <v>0</v>
      </c>
      <c r="K1411" s="73">
        <f t="shared" si="527"/>
        <v>0</v>
      </c>
      <c r="L1411" s="73">
        <f t="shared" si="527"/>
        <v>0</v>
      </c>
      <c r="M1411" s="73">
        <f t="shared" si="527"/>
        <v>0</v>
      </c>
      <c r="N1411" s="73">
        <f t="shared" si="527"/>
        <v>0</v>
      </c>
      <c r="O1411" s="131">
        <f t="shared" si="509"/>
        <v>0</v>
      </c>
      <c r="P1411" s="86"/>
      <c r="Q1411" s="86"/>
      <c r="R1411" s="86"/>
      <c r="S1411" s="86"/>
      <c r="T1411" s="86"/>
      <c r="U1411" s="86"/>
      <c r="V1411" s="86"/>
      <c r="W1411" s="86"/>
      <c r="X1411" s="86"/>
      <c r="Y1411" s="86"/>
      <c r="Z1411" s="86"/>
      <c r="AA1411" s="86"/>
      <c r="AB1411" s="86"/>
      <c r="AC1411" s="86"/>
      <c r="AD1411" s="86"/>
      <c r="AE1411" s="86"/>
      <c r="AF1411" s="86"/>
      <c r="AG1411" s="86"/>
      <c r="AH1411" s="86"/>
      <c r="AI1411" s="86"/>
      <c r="AJ1411" s="86"/>
      <c r="AK1411" s="86"/>
      <c r="AL1411" s="86"/>
      <c r="AM1411" s="86"/>
      <c r="AN1411" s="86"/>
      <c r="AO1411" s="86"/>
      <c r="AP1411" s="86"/>
      <c r="AQ1411" s="86"/>
      <c r="AR1411" s="86"/>
      <c r="AS1411" s="86"/>
      <c r="AT1411" s="86"/>
      <c r="AU1411" s="86"/>
      <c r="AV1411" s="86"/>
      <c r="AW1411" s="86"/>
      <c r="AX1411" s="86"/>
      <c r="AY1411" s="86"/>
      <c r="AZ1411" s="86"/>
      <c r="BA1411" s="86"/>
      <c r="BB1411" s="86"/>
      <c r="BC1411" s="86"/>
      <c r="BD1411" s="86"/>
      <c r="BE1411" s="86"/>
      <c r="BF1411" s="86"/>
      <c r="BG1411" s="86"/>
      <c r="BH1411" s="86"/>
      <c r="BI1411" s="86"/>
      <c r="BJ1411" s="86"/>
      <c r="BK1411" s="86"/>
      <c r="BL1411" s="86"/>
      <c r="BM1411" s="86"/>
      <c r="BN1411" s="86"/>
      <c r="BO1411" s="86"/>
      <c r="BP1411" s="86"/>
      <c r="BQ1411" s="86"/>
      <c r="BR1411" s="86"/>
      <c r="BS1411" s="86"/>
      <c r="BT1411" s="86"/>
      <c r="BU1411" s="86"/>
      <c r="BV1411" s="86"/>
    </row>
    <row r="1412" spans="1:74" s="87" customFormat="1" ht="22.5" customHeight="1" x14ac:dyDescent="0.2">
      <c r="A1412" s="238" t="s">
        <v>226</v>
      </c>
      <c r="B1412" s="239" t="s">
        <v>133</v>
      </c>
      <c r="C1412" s="74"/>
      <c r="D1412" s="74"/>
      <c r="E1412" s="74"/>
      <c r="F1412" s="74"/>
      <c r="G1412" s="74"/>
      <c r="H1412" s="74"/>
      <c r="I1412" s="74"/>
      <c r="J1412" s="74"/>
      <c r="K1412" s="74"/>
      <c r="L1412" s="74"/>
      <c r="M1412" s="74"/>
      <c r="N1412" s="74"/>
      <c r="O1412" s="131">
        <f t="shared" si="509"/>
        <v>0</v>
      </c>
      <c r="P1412" s="86"/>
      <c r="Q1412" s="86"/>
      <c r="R1412" s="86"/>
      <c r="S1412" s="86"/>
      <c r="T1412" s="86"/>
      <c r="U1412" s="86"/>
      <c r="V1412" s="86"/>
      <c r="W1412" s="86"/>
      <c r="X1412" s="86"/>
      <c r="Y1412" s="86"/>
      <c r="Z1412" s="86"/>
      <c r="AA1412" s="86"/>
      <c r="AB1412" s="86"/>
      <c r="AC1412" s="86"/>
      <c r="AD1412" s="86"/>
      <c r="AE1412" s="86"/>
      <c r="AF1412" s="86"/>
      <c r="AG1412" s="86"/>
      <c r="AH1412" s="86"/>
      <c r="AI1412" s="86"/>
      <c r="AJ1412" s="86"/>
      <c r="AK1412" s="86"/>
      <c r="AL1412" s="86"/>
      <c r="AM1412" s="86"/>
      <c r="AN1412" s="86"/>
      <c r="AO1412" s="86"/>
      <c r="AP1412" s="86"/>
      <c r="AQ1412" s="86"/>
      <c r="AR1412" s="86"/>
      <c r="AS1412" s="86"/>
      <c r="AT1412" s="86"/>
      <c r="AU1412" s="86"/>
      <c r="AV1412" s="86"/>
      <c r="AW1412" s="86"/>
      <c r="AX1412" s="86"/>
      <c r="AY1412" s="86"/>
      <c r="AZ1412" s="86"/>
      <c r="BA1412" s="86"/>
      <c r="BB1412" s="86"/>
      <c r="BC1412" s="86"/>
      <c r="BD1412" s="86"/>
      <c r="BE1412" s="86"/>
      <c r="BF1412" s="86"/>
      <c r="BG1412" s="86"/>
      <c r="BH1412" s="86"/>
      <c r="BI1412" s="86"/>
      <c r="BJ1412" s="86"/>
      <c r="BK1412" s="86"/>
      <c r="BL1412" s="86"/>
      <c r="BM1412" s="86"/>
      <c r="BN1412" s="86"/>
      <c r="BO1412" s="86"/>
      <c r="BP1412" s="86"/>
      <c r="BQ1412" s="86"/>
      <c r="BR1412" s="86"/>
      <c r="BS1412" s="86"/>
      <c r="BT1412" s="86"/>
      <c r="BU1412" s="86"/>
      <c r="BV1412" s="86"/>
    </row>
    <row r="1413" spans="1:74" s="87" customFormat="1" ht="22.5" customHeight="1" x14ac:dyDescent="0.2">
      <c r="A1413" s="238" t="s">
        <v>227</v>
      </c>
      <c r="B1413" s="239" t="s">
        <v>138</v>
      </c>
      <c r="C1413" s="74"/>
      <c r="D1413" s="74"/>
      <c r="E1413" s="74"/>
      <c r="F1413" s="74"/>
      <c r="G1413" s="74"/>
      <c r="H1413" s="74"/>
      <c r="I1413" s="74"/>
      <c r="J1413" s="74"/>
      <c r="K1413" s="74"/>
      <c r="L1413" s="74"/>
      <c r="M1413" s="74"/>
      <c r="N1413" s="74"/>
      <c r="O1413" s="131">
        <f t="shared" si="509"/>
        <v>0</v>
      </c>
      <c r="P1413" s="86"/>
      <c r="Q1413" s="86"/>
      <c r="R1413" s="86"/>
      <c r="S1413" s="86"/>
      <c r="T1413" s="86"/>
      <c r="U1413" s="86"/>
      <c r="V1413" s="86"/>
      <c r="W1413" s="86"/>
      <c r="X1413" s="86"/>
      <c r="Y1413" s="86"/>
      <c r="Z1413" s="86"/>
      <c r="AA1413" s="86"/>
      <c r="AB1413" s="86"/>
      <c r="AC1413" s="86"/>
      <c r="AD1413" s="86"/>
      <c r="AE1413" s="86"/>
      <c r="AF1413" s="86"/>
      <c r="AG1413" s="86"/>
      <c r="AH1413" s="86"/>
      <c r="AI1413" s="86"/>
      <c r="AJ1413" s="86"/>
      <c r="AK1413" s="86"/>
      <c r="AL1413" s="86"/>
      <c r="AM1413" s="86"/>
      <c r="AN1413" s="86"/>
      <c r="AO1413" s="86"/>
      <c r="AP1413" s="86"/>
      <c r="AQ1413" s="86"/>
      <c r="AR1413" s="86"/>
      <c r="AS1413" s="86"/>
      <c r="AT1413" s="86"/>
      <c r="AU1413" s="86"/>
      <c r="AV1413" s="86"/>
      <c r="AW1413" s="86"/>
      <c r="AX1413" s="86"/>
      <c r="AY1413" s="86"/>
      <c r="AZ1413" s="86"/>
      <c r="BA1413" s="86"/>
      <c r="BB1413" s="86"/>
      <c r="BC1413" s="86"/>
      <c r="BD1413" s="86"/>
      <c r="BE1413" s="86"/>
      <c r="BF1413" s="86"/>
      <c r="BG1413" s="86"/>
      <c r="BH1413" s="86"/>
      <c r="BI1413" s="86"/>
      <c r="BJ1413" s="86"/>
      <c r="BK1413" s="86"/>
      <c r="BL1413" s="86"/>
      <c r="BM1413" s="86"/>
      <c r="BN1413" s="86"/>
      <c r="BO1413" s="86"/>
      <c r="BP1413" s="86"/>
      <c r="BQ1413" s="86"/>
      <c r="BR1413" s="86"/>
      <c r="BS1413" s="86"/>
      <c r="BT1413" s="86"/>
      <c r="BU1413" s="86"/>
      <c r="BV1413" s="86"/>
    </row>
    <row r="1414" spans="1:74" s="87" customFormat="1" ht="22.5" customHeight="1" x14ac:dyDescent="0.2">
      <c r="A1414" s="236" t="s">
        <v>228</v>
      </c>
      <c r="B1414" s="237" t="s">
        <v>101</v>
      </c>
      <c r="C1414" s="73">
        <f t="shared" ref="C1414:N1414" si="528">+C1415</f>
        <v>0</v>
      </c>
      <c r="D1414" s="73">
        <f t="shared" si="528"/>
        <v>0</v>
      </c>
      <c r="E1414" s="73">
        <f t="shared" si="528"/>
        <v>0</v>
      </c>
      <c r="F1414" s="73">
        <f t="shared" si="528"/>
        <v>0</v>
      </c>
      <c r="G1414" s="73">
        <f t="shared" si="528"/>
        <v>0</v>
      </c>
      <c r="H1414" s="73">
        <f t="shared" si="528"/>
        <v>0</v>
      </c>
      <c r="I1414" s="73">
        <f t="shared" si="528"/>
        <v>0</v>
      </c>
      <c r="J1414" s="73">
        <f t="shared" si="528"/>
        <v>0</v>
      </c>
      <c r="K1414" s="73">
        <f t="shared" si="528"/>
        <v>0</v>
      </c>
      <c r="L1414" s="73">
        <f t="shared" si="528"/>
        <v>0</v>
      </c>
      <c r="M1414" s="73">
        <f t="shared" si="528"/>
        <v>0</v>
      </c>
      <c r="N1414" s="73">
        <f t="shared" si="528"/>
        <v>0</v>
      </c>
      <c r="O1414" s="131">
        <f t="shared" si="509"/>
        <v>0</v>
      </c>
      <c r="P1414" s="86"/>
      <c r="Q1414" s="86"/>
      <c r="R1414" s="86"/>
      <c r="S1414" s="86"/>
      <c r="T1414" s="86"/>
      <c r="U1414" s="86"/>
      <c r="V1414" s="86"/>
      <c r="W1414" s="86"/>
      <c r="X1414" s="86"/>
      <c r="Y1414" s="86"/>
      <c r="Z1414" s="86"/>
      <c r="AA1414" s="86"/>
      <c r="AB1414" s="86"/>
      <c r="AC1414" s="86"/>
      <c r="AD1414" s="86"/>
      <c r="AE1414" s="86"/>
      <c r="AF1414" s="86"/>
      <c r="AG1414" s="86"/>
      <c r="AH1414" s="86"/>
      <c r="AI1414" s="86"/>
      <c r="AJ1414" s="86"/>
      <c r="AK1414" s="86"/>
      <c r="AL1414" s="86"/>
      <c r="AM1414" s="86"/>
      <c r="AN1414" s="86"/>
      <c r="AO1414" s="86"/>
      <c r="AP1414" s="86"/>
      <c r="AQ1414" s="86"/>
      <c r="AR1414" s="86"/>
      <c r="AS1414" s="86"/>
      <c r="AT1414" s="86"/>
      <c r="AU1414" s="86"/>
      <c r="AV1414" s="86"/>
      <c r="AW1414" s="86"/>
      <c r="AX1414" s="86"/>
      <c r="AY1414" s="86"/>
      <c r="AZ1414" s="86"/>
      <c r="BA1414" s="86"/>
      <c r="BB1414" s="86"/>
      <c r="BC1414" s="86"/>
      <c r="BD1414" s="86"/>
      <c r="BE1414" s="86"/>
      <c r="BF1414" s="86"/>
      <c r="BG1414" s="86"/>
      <c r="BH1414" s="86"/>
      <c r="BI1414" s="86"/>
      <c r="BJ1414" s="86"/>
      <c r="BK1414" s="86"/>
      <c r="BL1414" s="86"/>
      <c r="BM1414" s="86"/>
      <c r="BN1414" s="86"/>
      <c r="BO1414" s="86"/>
      <c r="BP1414" s="86"/>
      <c r="BQ1414" s="86"/>
      <c r="BR1414" s="86"/>
      <c r="BS1414" s="86"/>
      <c r="BT1414" s="86"/>
      <c r="BU1414" s="86"/>
      <c r="BV1414" s="86"/>
    </row>
    <row r="1415" spans="1:74" s="87" customFormat="1" ht="22.5" customHeight="1" x14ac:dyDescent="0.2">
      <c r="A1415" s="238" t="s">
        <v>229</v>
      </c>
      <c r="B1415" s="239" t="s">
        <v>134</v>
      </c>
      <c r="C1415" s="74"/>
      <c r="D1415" s="74"/>
      <c r="E1415" s="74"/>
      <c r="F1415" s="74"/>
      <c r="G1415" s="74"/>
      <c r="H1415" s="74"/>
      <c r="I1415" s="74"/>
      <c r="J1415" s="74"/>
      <c r="K1415" s="74"/>
      <c r="L1415" s="74"/>
      <c r="M1415" s="74"/>
      <c r="N1415" s="74"/>
      <c r="O1415" s="131">
        <f t="shared" si="509"/>
        <v>0</v>
      </c>
      <c r="P1415" s="86"/>
      <c r="Q1415" s="86"/>
      <c r="R1415" s="86"/>
      <c r="S1415" s="86"/>
      <c r="T1415" s="86"/>
      <c r="U1415" s="86"/>
      <c r="V1415" s="86"/>
      <c r="W1415" s="86"/>
      <c r="X1415" s="86"/>
      <c r="Y1415" s="86"/>
      <c r="Z1415" s="86"/>
      <c r="AA1415" s="86"/>
      <c r="AB1415" s="86"/>
      <c r="AC1415" s="86"/>
      <c r="AD1415" s="86"/>
      <c r="AE1415" s="86"/>
      <c r="AF1415" s="86"/>
      <c r="AG1415" s="86"/>
      <c r="AH1415" s="86"/>
      <c r="AI1415" s="86"/>
      <c r="AJ1415" s="86"/>
      <c r="AK1415" s="86"/>
      <c r="AL1415" s="86"/>
      <c r="AM1415" s="86"/>
      <c r="AN1415" s="86"/>
      <c r="AO1415" s="86"/>
      <c r="AP1415" s="86"/>
      <c r="AQ1415" s="86"/>
      <c r="AR1415" s="86"/>
      <c r="AS1415" s="86"/>
      <c r="AT1415" s="86"/>
      <c r="AU1415" s="86"/>
      <c r="AV1415" s="86"/>
      <c r="AW1415" s="86"/>
      <c r="AX1415" s="86"/>
      <c r="AY1415" s="86"/>
      <c r="AZ1415" s="86"/>
      <c r="BA1415" s="86"/>
      <c r="BB1415" s="86"/>
      <c r="BC1415" s="86"/>
      <c r="BD1415" s="86"/>
      <c r="BE1415" s="86"/>
      <c r="BF1415" s="86"/>
      <c r="BG1415" s="86"/>
      <c r="BH1415" s="86"/>
      <c r="BI1415" s="86"/>
      <c r="BJ1415" s="86"/>
      <c r="BK1415" s="86"/>
      <c r="BL1415" s="86"/>
      <c r="BM1415" s="86"/>
      <c r="BN1415" s="86"/>
      <c r="BO1415" s="86"/>
      <c r="BP1415" s="86"/>
      <c r="BQ1415" s="86"/>
      <c r="BR1415" s="86"/>
      <c r="BS1415" s="86"/>
      <c r="BT1415" s="86"/>
      <c r="BU1415" s="86"/>
      <c r="BV1415" s="86"/>
    </row>
    <row r="1416" spans="1:74" s="87" customFormat="1" ht="22.5" customHeight="1" x14ac:dyDescent="0.2">
      <c r="A1416" s="236" t="s">
        <v>230</v>
      </c>
      <c r="B1416" s="237" t="s">
        <v>94</v>
      </c>
      <c r="C1416" s="73">
        <f>+C1417</f>
        <v>0</v>
      </c>
      <c r="D1416" s="73">
        <f t="shared" ref="D1416:N1416" si="529">+D1417</f>
        <v>0</v>
      </c>
      <c r="E1416" s="73">
        <f t="shared" si="529"/>
        <v>0</v>
      </c>
      <c r="F1416" s="73">
        <f t="shared" si="529"/>
        <v>0</v>
      </c>
      <c r="G1416" s="73">
        <f t="shared" si="529"/>
        <v>0</v>
      </c>
      <c r="H1416" s="73">
        <f t="shared" si="529"/>
        <v>0</v>
      </c>
      <c r="I1416" s="73">
        <f t="shared" si="529"/>
        <v>0</v>
      </c>
      <c r="J1416" s="73">
        <f t="shared" si="529"/>
        <v>0</v>
      </c>
      <c r="K1416" s="73">
        <f t="shared" si="529"/>
        <v>0</v>
      </c>
      <c r="L1416" s="73">
        <f t="shared" si="529"/>
        <v>0</v>
      </c>
      <c r="M1416" s="73">
        <f t="shared" si="529"/>
        <v>0</v>
      </c>
      <c r="N1416" s="73">
        <f t="shared" si="529"/>
        <v>0</v>
      </c>
      <c r="O1416" s="131">
        <f t="shared" si="509"/>
        <v>0</v>
      </c>
      <c r="P1416" s="86"/>
      <c r="Q1416" s="86"/>
      <c r="R1416" s="86"/>
      <c r="S1416" s="86"/>
      <c r="T1416" s="86"/>
      <c r="U1416" s="86"/>
      <c r="V1416" s="86"/>
      <c r="W1416" s="86"/>
      <c r="X1416" s="86"/>
      <c r="Y1416" s="86"/>
      <c r="Z1416" s="86"/>
      <c r="AA1416" s="86"/>
      <c r="AB1416" s="86"/>
      <c r="AC1416" s="86"/>
      <c r="AD1416" s="86"/>
      <c r="AE1416" s="86"/>
      <c r="AF1416" s="86"/>
      <c r="AG1416" s="86"/>
      <c r="AH1416" s="86"/>
      <c r="AI1416" s="86"/>
      <c r="AJ1416" s="86"/>
      <c r="AK1416" s="86"/>
      <c r="AL1416" s="86"/>
      <c r="AM1416" s="86"/>
      <c r="AN1416" s="86"/>
      <c r="AO1416" s="86"/>
      <c r="AP1416" s="86"/>
      <c r="AQ1416" s="86"/>
      <c r="AR1416" s="86"/>
      <c r="AS1416" s="86"/>
      <c r="AT1416" s="86"/>
      <c r="AU1416" s="86"/>
      <c r="AV1416" s="86"/>
      <c r="AW1416" s="86"/>
      <c r="AX1416" s="86"/>
      <c r="AY1416" s="86"/>
      <c r="AZ1416" s="86"/>
      <c r="BA1416" s="86"/>
      <c r="BB1416" s="86"/>
      <c r="BC1416" s="86"/>
      <c r="BD1416" s="86"/>
      <c r="BE1416" s="86"/>
      <c r="BF1416" s="86"/>
      <c r="BG1416" s="86"/>
      <c r="BH1416" s="86"/>
      <c r="BI1416" s="86"/>
      <c r="BJ1416" s="86"/>
      <c r="BK1416" s="86"/>
      <c r="BL1416" s="86"/>
      <c r="BM1416" s="86"/>
      <c r="BN1416" s="86"/>
      <c r="BO1416" s="86"/>
      <c r="BP1416" s="86"/>
      <c r="BQ1416" s="86"/>
      <c r="BR1416" s="86"/>
      <c r="BS1416" s="86"/>
      <c r="BT1416" s="86"/>
      <c r="BU1416" s="86"/>
      <c r="BV1416" s="86"/>
    </row>
    <row r="1417" spans="1:74" s="89" customFormat="1" ht="22.5" customHeight="1" x14ac:dyDescent="0.2">
      <c r="A1417" s="236" t="s">
        <v>231</v>
      </c>
      <c r="B1417" s="237" t="s">
        <v>142</v>
      </c>
      <c r="C1417" s="73">
        <f>+C1418+C1420</f>
        <v>0</v>
      </c>
      <c r="D1417" s="73">
        <f t="shared" ref="D1417:N1417" si="530">+D1418+D1420</f>
        <v>0</v>
      </c>
      <c r="E1417" s="73">
        <f t="shared" si="530"/>
        <v>0</v>
      </c>
      <c r="F1417" s="73">
        <f t="shared" si="530"/>
        <v>0</v>
      </c>
      <c r="G1417" s="73">
        <f t="shared" si="530"/>
        <v>0</v>
      </c>
      <c r="H1417" s="73">
        <f t="shared" si="530"/>
        <v>0</v>
      </c>
      <c r="I1417" s="73">
        <f t="shared" si="530"/>
        <v>0</v>
      </c>
      <c r="J1417" s="73">
        <f t="shared" si="530"/>
        <v>0</v>
      </c>
      <c r="K1417" s="73">
        <f t="shared" si="530"/>
        <v>0</v>
      </c>
      <c r="L1417" s="73">
        <f t="shared" si="530"/>
        <v>0</v>
      </c>
      <c r="M1417" s="73">
        <f t="shared" si="530"/>
        <v>0</v>
      </c>
      <c r="N1417" s="73">
        <f t="shared" si="530"/>
        <v>0</v>
      </c>
      <c r="O1417" s="131">
        <f t="shared" si="509"/>
        <v>0</v>
      </c>
      <c r="P1417" s="88"/>
      <c r="Q1417" s="88"/>
      <c r="R1417" s="88"/>
      <c r="S1417" s="88"/>
      <c r="T1417" s="88"/>
      <c r="U1417" s="88"/>
      <c r="V1417" s="88"/>
      <c r="W1417" s="88"/>
      <c r="X1417" s="88"/>
      <c r="Y1417" s="88"/>
      <c r="Z1417" s="88"/>
      <c r="AA1417" s="88"/>
      <c r="AB1417" s="88"/>
      <c r="AC1417" s="88"/>
      <c r="AD1417" s="88"/>
      <c r="AE1417" s="88"/>
      <c r="AF1417" s="88"/>
      <c r="AG1417" s="88"/>
      <c r="AH1417" s="88"/>
      <c r="AI1417" s="88"/>
      <c r="AJ1417" s="88"/>
      <c r="AK1417" s="88"/>
      <c r="AL1417" s="88"/>
      <c r="AM1417" s="88"/>
      <c r="AN1417" s="88"/>
      <c r="AO1417" s="88"/>
      <c r="AP1417" s="88"/>
      <c r="AQ1417" s="88"/>
      <c r="AR1417" s="88"/>
      <c r="AS1417" s="88"/>
      <c r="AT1417" s="88"/>
      <c r="AU1417" s="88"/>
      <c r="AV1417" s="88"/>
      <c r="AW1417" s="88"/>
      <c r="AX1417" s="88"/>
      <c r="AY1417" s="88"/>
      <c r="AZ1417" s="88"/>
      <c r="BA1417" s="88"/>
      <c r="BB1417" s="88"/>
      <c r="BC1417" s="88"/>
      <c r="BD1417" s="88"/>
      <c r="BE1417" s="88"/>
      <c r="BF1417" s="88"/>
      <c r="BG1417" s="88"/>
      <c r="BH1417" s="88"/>
      <c r="BI1417" s="88"/>
      <c r="BJ1417" s="88"/>
      <c r="BK1417" s="88"/>
      <c r="BL1417" s="88"/>
      <c r="BM1417" s="88"/>
      <c r="BN1417" s="88"/>
      <c r="BO1417" s="88"/>
      <c r="BP1417" s="88"/>
      <c r="BQ1417" s="88"/>
      <c r="BR1417" s="88"/>
      <c r="BS1417" s="88"/>
      <c r="BT1417" s="88"/>
      <c r="BU1417" s="88"/>
      <c r="BV1417" s="88"/>
    </row>
    <row r="1418" spans="1:74" s="87" customFormat="1" ht="22.5" customHeight="1" x14ac:dyDescent="0.2">
      <c r="A1418" s="236" t="s">
        <v>232</v>
      </c>
      <c r="B1418" s="237" t="s">
        <v>233</v>
      </c>
      <c r="C1418" s="73">
        <f>+C1419</f>
        <v>0</v>
      </c>
      <c r="D1418" s="73">
        <f t="shared" ref="D1418:N1418" si="531">+D1419</f>
        <v>0</v>
      </c>
      <c r="E1418" s="73">
        <f t="shared" si="531"/>
        <v>0</v>
      </c>
      <c r="F1418" s="73">
        <f t="shared" si="531"/>
        <v>0</v>
      </c>
      <c r="G1418" s="73">
        <f t="shared" si="531"/>
        <v>0</v>
      </c>
      <c r="H1418" s="73">
        <f t="shared" si="531"/>
        <v>0</v>
      </c>
      <c r="I1418" s="73">
        <f t="shared" si="531"/>
        <v>0</v>
      </c>
      <c r="J1418" s="73">
        <f t="shared" si="531"/>
        <v>0</v>
      </c>
      <c r="K1418" s="73">
        <f t="shared" si="531"/>
        <v>0</v>
      </c>
      <c r="L1418" s="73">
        <f t="shared" si="531"/>
        <v>0</v>
      </c>
      <c r="M1418" s="73">
        <f t="shared" si="531"/>
        <v>0</v>
      </c>
      <c r="N1418" s="73">
        <f t="shared" si="531"/>
        <v>0</v>
      </c>
      <c r="O1418" s="131">
        <f t="shared" si="509"/>
        <v>0</v>
      </c>
      <c r="P1418" s="86"/>
      <c r="Q1418" s="86"/>
      <c r="R1418" s="86"/>
      <c r="S1418" s="86"/>
      <c r="T1418" s="86"/>
      <c r="U1418" s="86"/>
      <c r="V1418" s="86"/>
      <c r="W1418" s="86"/>
      <c r="X1418" s="86"/>
      <c r="Y1418" s="86"/>
      <c r="Z1418" s="86"/>
      <c r="AA1418" s="86"/>
      <c r="AB1418" s="86"/>
      <c r="AC1418" s="86"/>
      <c r="AD1418" s="86"/>
      <c r="AE1418" s="86"/>
      <c r="AF1418" s="86"/>
      <c r="AG1418" s="86"/>
      <c r="AH1418" s="86"/>
      <c r="AI1418" s="86"/>
      <c r="AJ1418" s="86"/>
      <c r="AK1418" s="86"/>
      <c r="AL1418" s="86"/>
      <c r="AM1418" s="86"/>
      <c r="AN1418" s="86"/>
      <c r="AO1418" s="86"/>
      <c r="AP1418" s="86"/>
      <c r="AQ1418" s="86"/>
      <c r="AR1418" s="86"/>
      <c r="AS1418" s="86"/>
      <c r="AT1418" s="86"/>
      <c r="AU1418" s="86"/>
      <c r="AV1418" s="86"/>
      <c r="AW1418" s="86"/>
      <c r="AX1418" s="86"/>
      <c r="AY1418" s="86"/>
      <c r="AZ1418" s="86"/>
      <c r="BA1418" s="86"/>
      <c r="BB1418" s="86"/>
      <c r="BC1418" s="86"/>
      <c r="BD1418" s="86"/>
      <c r="BE1418" s="86"/>
      <c r="BF1418" s="86"/>
      <c r="BG1418" s="86"/>
      <c r="BH1418" s="86"/>
      <c r="BI1418" s="86"/>
      <c r="BJ1418" s="86"/>
      <c r="BK1418" s="86"/>
      <c r="BL1418" s="86"/>
      <c r="BM1418" s="86"/>
      <c r="BN1418" s="86"/>
      <c r="BO1418" s="86"/>
      <c r="BP1418" s="86"/>
      <c r="BQ1418" s="86"/>
      <c r="BR1418" s="86"/>
      <c r="BS1418" s="86"/>
      <c r="BT1418" s="86"/>
      <c r="BU1418" s="86"/>
      <c r="BV1418" s="86"/>
    </row>
    <row r="1419" spans="1:74" s="87" customFormat="1" ht="22.5" customHeight="1" x14ac:dyDescent="0.2">
      <c r="A1419" s="238" t="s">
        <v>234</v>
      </c>
      <c r="B1419" s="239" t="s">
        <v>134</v>
      </c>
      <c r="C1419" s="74"/>
      <c r="D1419" s="74"/>
      <c r="E1419" s="74"/>
      <c r="F1419" s="74"/>
      <c r="G1419" s="74"/>
      <c r="H1419" s="74"/>
      <c r="I1419" s="74"/>
      <c r="J1419" s="74"/>
      <c r="K1419" s="74"/>
      <c r="L1419" s="74"/>
      <c r="M1419" s="74"/>
      <c r="N1419" s="74"/>
      <c r="O1419" s="131">
        <f t="shared" si="509"/>
        <v>0</v>
      </c>
      <c r="P1419" s="86"/>
      <c r="Q1419" s="86"/>
      <c r="R1419" s="86"/>
      <c r="S1419" s="86"/>
      <c r="T1419" s="86"/>
      <c r="U1419" s="86"/>
      <c r="V1419" s="86"/>
      <c r="W1419" s="86"/>
      <c r="X1419" s="86"/>
      <c r="Y1419" s="86"/>
      <c r="Z1419" s="86"/>
      <c r="AA1419" s="86"/>
      <c r="AB1419" s="86"/>
      <c r="AC1419" s="86"/>
      <c r="AD1419" s="86"/>
      <c r="AE1419" s="86"/>
      <c r="AF1419" s="86"/>
      <c r="AG1419" s="86"/>
      <c r="AH1419" s="86"/>
      <c r="AI1419" s="86"/>
      <c r="AJ1419" s="86"/>
      <c r="AK1419" s="86"/>
      <c r="AL1419" s="86"/>
      <c r="AM1419" s="86"/>
      <c r="AN1419" s="86"/>
      <c r="AO1419" s="86"/>
      <c r="AP1419" s="86"/>
      <c r="AQ1419" s="86"/>
      <c r="AR1419" s="86"/>
      <c r="AS1419" s="86"/>
      <c r="AT1419" s="86"/>
      <c r="AU1419" s="86"/>
      <c r="AV1419" s="86"/>
      <c r="AW1419" s="86"/>
      <c r="AX1419" s="86"/>
      <c r="AY1419" s="86"/>
      <c r="AZ1419" s="86"/>
      <c r="BA1419" s="86"/>
      <c r="BB1419" s="86"/>
      <c r="BC1419" s="86"/>
      <c r="BD1419" s="86"/>
      <c r="BE1419" s="86"/>
      <c r="BF1419" s="86"/>
      <c r="BG1419" s="86"/>
      <c r="BH1419" s="86"/>
      <c r="BI1419" s="86"/>
      <c r="BJ1419" s="86"/>
      <c r="BK1419" s="86"/>
      <c r="BL1419" s="86"/>
      <c r="BM1419" s="86"/>
      <c r="BN1419" s="86"/>
      <c r="BO1419" s="86"/>
      <c r="BP1419" s="86"/>
      <c r="BQ1419" s="86"/>
      <c r="BR1419" s="86"/>
      <c r="BS1419" s="86"/>
      <c r="BT1419" s="86"/>
      <c r="BU1419" s="86"/>
      <c r="BV1419" s="86"/>
    </row>
    <row r="1420" spans="1:74" s="87" customFormat="1" ht="22.5" customHeight="1" x14ac:dyDescent="0.2">
      <c r="A1420" s="236" t="s">
        <v>235</v>
      </c>
      <c r="B1420" s="237" t="s">
        <v>143</v>
      </c>
      <c r="C1420" s="73">
        <f t="shared" ref="C1420:N1420" si="532">+C1421</f>
        <v>0</v>
      </c>
      <c r="D1420" s="73">
        <f t="shared" si="532"/>
        <v>0</v>
      </c>
      <c r="E1420" s="73">
        <f t="shared" si="532"/>
        <v>0</v>
      </c>
      <c r="F1420" s="73">
        <f t="shared" si="532"/>
        <v>0</v>
      </c>
      <c r="G1420" s="73">
        <f t="shared" si="532"/>
        <v>0</v>
      </c>
      <c r="H1420" s="73">
        <f t="shared" si="532"/>
        <v>0</v>
      </c>
      <c r="I1420" s="73">
        <f t="shared" si="532"/>
        <v>0</v>
      </c>
      <c r="J1420" s="73">
        <f t="shared" si="532"/>
        <v>0</v>
      </c>
      <c r="K1420" s="73">
        <f t="shared" si="532"/>
        <v>0</v>
      </c>
      <c r="L1420" s="73">
        <f t="shared" si="532"/>
        <v>0</v>
      </c>
      <c r="M1420" s="73">
        <f t="shared" si="532"/>
        <v>0</v>
      </c>
      <c r="N1420" s="73">
        <f t="shared" si="532"/>
        <v>0</v>
      </c>
      <c r="O1420" s="131">
        <f t="shared" si="509"/>
        <v>0</v>
      </c>
      <c r="P1420" s="86"/>
      <c r="Q1420" s="86"/>
      <c r="R1420" s="86"/>
      <c r="S1420" s="86"/>
      <c r="T1420" s="86"/>
      <c r="U1420" s="86"/>
      <c r="V1420" s="86"/>
      <c r="W1420" s="86"/>
      <c r="X1420" s="86"/>
      <c r="Y1420" s="86"/>
      <c r="Z1420" s="86"/>
      <c r="AA1420" s="86"/>
      <c r="AB1420" s="86"/>
      <c r="AC1420" s="86"/>
      <c r="AD1420" s="86"/>
      <c r="AE1420" s="86"/>
      <c r="AF1420" s="86"/>
      <c r="AG1420" s="86"/>
      <c r="AH1420" s="86"/>
      <c r="AI1420" s="86"/>
      <c r="AJ1420" s="86"/>
      <c r="AK1420" s="86"/>
      <c r="AL1420" s="86"/>
      <c r="AM1420" s="86"/>
      <c r="AN1420" s="86"/>
      <c r="AO1420" s="86"/>
      <c r="AP1420" s="86"/>
      <c r="AQ1420" s="86"/>
      <c r="AR1420" s="86"/>
      <c r="AS1420" s="86"/>
      <c r="AT1420" s="86"/>
      <c r="AU1420" s="86"/>
      <c r="AV1420" s="86"/>
      <c r="AW1420" s="86"/>
      <c r="AX1420" s="86"/>
      <c r="AY1420" s="86"/>
      <c r="AZ1420" s="86"/>
      <c r="BA1420" s="86"/>
      <c r="BB1420" s="86"/>
      <c r="BC1420" s="86"/>
      <c r="BD1420" s="86"/>
      <c r="BE1420" s="86"/>
      <c r="BF1420" s="86"/>
      <c r="BG1420" s="86"/>
      <c r="BH1420" s="86"/>
      <c r="BI1420" s="86"/>
      <c r="BJ1420" s="86"/>
      <c r="BK1420" s="86"/>
      <c r="BL1420" s="86"/>
      <c r="BM1420" s="86"/>
      <c r="BN1420" s="86"/>
      <c r="BO1420" s="86"/>
      <c r="BP1420" s="86"/>
      <c r="BQ1420" s="86"/>
      <c r="BR1420" s="86"/>
      <c r="BS1420" s="86"/>
      <c r="BT1420" s="86"/>
      <c r="BU1420" s="86"/>
      <c r="BV1420" s="86"/>
    </row>
    <row r="1421" spans="1:74" s="87" customFormat="1" ht="22.5" customHeight="1" x14ac:dyDescent="0.2">
      <c r="A1421" s="238" t="s">
        <v>236</v>
      </c>
      <c r="B1421" s="239" t="s">
        <v>134</v>
      </c>
      <c r="C1421" s="74"/>
      <c r="D1421" s="74"/>
      <c r="E1421" s="74"/>
      <c r="F1421" s="74"/>
      <c r="G1421" s="74"/>
      <c r="H1421" s="74"/>
      <c r="I1421" s="74"/>
      <c r="J1421" s="74"/>
      <c r="K1421" s="74"/>
      <c r="L1421" s="74"/>
      <c r="M1421" s="74"/>
      <c r="N1421" s="74"/>
      <c r="O1421" s="131">
        <f t="shared" si="509"/>
        <v>0</v>
      </c>
      <c r="P1421" s="86"/>
      <c r="Q1421" s="86"/>
      <c r="R1421" s="86"/>
      <c r="S1421" s="86"/>
      <c r="T1421" s="86"/>
      <c r="U1421" s="86"/>
      <c r="V1421" s="86"/>
      <c r="W1421" s="86"/>
      <c r="X1421" s="86"/>
      <c r="Y1421" s="86"/>
      <c r="Z1421" s="86"/>
      <c r="AA1421" s="86"/>
      <c r="AB1421" s="86"/>
      <c r="AC1421" s="86"/>
      <c r="AD1421" s="86"/>
      <c r="AE1421" s="86"/>
      <c r="AF1421" s="86"/>
      <c r="AG1421" s="86"/>
      <c r="AH1421" s="86"/>
      <c r="AI1421" s="86"/>
      <c r="AJ1421" s="86"/>
      <c r="AK1421" s="86"/>
      <c r="AL1421" s="86"/>
      <c r="AM1421" s="86"/>
      <c r="AN1421" s="86"/>
      <c r="AO1421" s="86"/>
      <c r="AP1421" s="86"/>
      <c r="AQ1421" s="86"/>
      <c r="AR1421" s="86"/>
      <c r="AS1421" s="86"/>
      <c r="AT1421" s="86"/>
      <c r="AU1421" s="86"/>
      <c r="AV1421" s="86"/>
      <c r="AW1421" s="86"/>
      <c r="AX1421" s="86"/>
      <c r="AY1421" s="86"/>
      <c r="AZ1421" s="86"/>
      <c r="BA1421" s="86"/>
      <c r="BB1421" s="86"/>
      <c r="BC1421" s="86"/>
      <c r="BD1421" s="86"/>
      <c r="BE1421" s="86"/>
      <c r="BF1421" s="86"/>
      <c r="BG1421" s="86"/>
      <c r="BH1421" s="86"/>
      <c r="BI1421" s="86"/>
      <c r="BJ1421" s="86"/>
      <c r="BK1421" s="86"/>
      <c r="BL1421" s="86"/>
      <c r="BM1421" s="86"/>
      <c r="BN1421" s="86"/>
      <c r="BO1421" s="86"/>
      <c r="BP1421" s="86"/>
      <c r="BQ1421" s="86"/>
      <c r="BR1421" s="86"/>
      <c r="BS1421" s="86"/>
      <c r="BT1421" s="86"/>
      <c r="BU1421" s="86"/>
      <c r="BV1421" s="86"/>
    </row>
    <row r="1422" spans="1:74" s="87" customFormat="1" ht="22.5" customHeight="1" x14ac:dyDescent="0.2">
      <c r="A1422" s="236" t="s">
        <v>237</v>
      </c>
      <c r="B1422" s="237" t="s">
        <v>238</v>
      </c>
      <c r="C1422" s="73">
        <f t="shared" ref="C1422:N1422" si="533">+C1423+C1440+C1443+C1455+C1527</f>
        <v>0</v>
      </c>
      <c r="D1422" s="73">
        <f t="shared" si="533"/>
        <v>20259668655</v>
      </c>
      <c r="E1422" s="73">
        <f t="shared" si="533"/>
        <v>0</v>
      </c>
      <c r="F1422" s="73">
        <f t="shared" si="533"/>
        <v>6730116165.3500004</v>
      </c>
      <c r="G1422" s="73">
        <f t="shared" si="533"/>
        <v>0</v>
      </c>
      <c r="H1422" s="73">
        <f t="shared" si="533"/>
        <v>0</v>
      </c>
      <c r="I1422" s="73">
        <f t="shared" si="533"/>
        <v>1893910868</v>
      </c>
      <c r="J1422" s="73">
        <f t="shared" si="533"/>
        <v>10675785046</v>
      </c>
      <c r="K1422" s="73">
        <f t="shared" si="533"/>
        <v>0</v>
      </c>
      <c r="L1422" s="73">
        <f t="shared" si="533"/>
        <v>6000000000</v>
      </c>
      <c r="M1422" s="73">
        <f t="shared" si="533"/>
        <v>595924500.43000007</v>
      </c>
      <c r="N1422" s="73">
        <f t="shared" si="533"/>
        <v>0</v>
      </c>
      <c r="O1422" s="131">
        <f t="shared" si="509"/>
        <v>46155405234.779999</v>
      </c>
      <c r="P1422" s="86"/>
      <c r="Q1422" s="86"/>
      <c r="R1422" s="86"/>
      <c r="S1422" s="86"/>
      <c r="T1422" s="86"/>
      <c r="U1422" s="86"/>
      <c r="V1422" s="86"/>
      <c r="W1422" s="86"/>
      <c r="X1422" s="86"/>
      <c r="Y1422" s="86"/>
      <c r="Z1422" s="86"/>
      <c r="AA1422" s="86"/>
      <c r="AB1422" s="86"/>
      <c r="AC1422" s="86"/>
      <c r="AD1422" s="86"/>
      <c r="AE1422" s="86"/>
      <c r="AF1422" s="86"/>
      <c r="AG1422" s="86"/>
      <c r="AH1422" s="86"/>
      <c r="AI1422" s="86"/>
      <c r="AJ1422" s="86"/>
      <c r="AK1422" s="86"/>
      <c r="AL1422" s="86"/>
      <c r="AM1422" s="86"/>
      <c r="AN1422" s="86"/>
      <c r="AO1422" s="86"/>
      <c r="AP1422" s="86"/>
      <c r="AQ1422" s="86"/>
      <c r="AR1422" s="86"/>
      <c r="AS1422" s="86"/>
      <c r="AT1422" s="86"/>
      <c r="AU1422" s="86"/>
      <c r="AV1422" s="86"/>
      <c r="AW1422" s="86"/>
      <c r="AX1422" s="86"/>
      <c r="AY1422" s="86"/>
      <c r="AZ1422" s="86"/>
      <c r="BA1422" s="86"/>
      <c r="BB1422" s="86"/>
      <c r="BC1422" s="86"/>
      <c r="BD1422" s="86"/>
      <c r="BE1422" s="86"/>
      <c r="BF1422" s="86"/>
      <c r="BG1422" s="86"/>
      <c r="BH1422" s="86"/>
      <c r="BI1422" s="86"/>
      <c r="BJ1422" s="86"/>
      <c r="BK1422" s="86"/>
      <c r="BL1422" s="86"/>
      <c r="BM1422" s="86"/>
      <c r="BN1422" s="86"/>
      <c r="BO1422" s="86"/>
      <c r="BP1422" s="86"/>
      <c r="BQ1422" s="86"/>
      <c r="BR1422" s="86"/>
      <c r="BS1422" s="86"/>
      <c r="BT1422" s="86"/>
      <c r="BU1422" s="86"/>
      <c r="BV1422" s="86"/>
    </row>
    <row r="1423" spans="1:74" s="87" customFormat="1" ht="22.5" customHeight="1" x14ac:dyDescent="0.2">
      <c r="A1423" s="236" t="s">
        <v>239</v>
      </c>
      <c r="B1423" s="237" t="s">
        <v>144</v>
      </c>
      <c r="C1423" s="73">
        <f t="shared" ref="C1423:N1423" si="534">+C1424</f>
        <v>0</v>
      </c>
      <c r="D1423" s="73">
        <f t="shared" si="534"/>
        <v>0</v>
      </c>
      <c r="E1423" s="73">
        <f t="shared" si="534"/>
        <v>0</v>
      </c>
      <c r="F1423" s="73">
        <f t="shared" si="534"/>
        <v>0</v>
      </c>
      <c r="G1423" s="73">
        <f t="shared" si="534"/>
        <v>0</v>
      </c>
      <c r="H1423" s="73">
        <f t="shared" si="534"/>
        <v>0</v>
      </c>
      <c r="I1423" s="73">
        <f t="shared" si="534"/>
        <v>0</v>
      </c>
      <c r="J1423" s="73">
        <f t="shared" si="534"/>
        <v>0</v>
      </c>
      <c r="K1423" s="73">
        <f t="shared" si="534"/>
        <v>0</v>
      </c>
      <c r="L1423" s="73">
        <f t="shared" si="534"/>
        <v>0</v>
      </c>
      <c r="M1423" s="73">
        <f t="shared" si="534"/>
        <v>0</v>
      </c>
      <c r="N1423" s="73">
        <f t="shared" si="534"/>
        <v>0</v>
      </c>
      <c r="O1423" s="131">
        <f t="shared" si="509"/>
        <v>0</v>
      </c>
      <c r="P1423" s="86"/>
      <c r="Q1423" s="86"/>
      <c r="R1423" s="86"/>
      <c r="S1423" s="86"/>
      <c r="T1423" s="86"/>
      <c r="U1423" s="86"/>
      <c r="V1423" s="86"/>
      <c r="W1423" s="86"/>
      <c r="X1423" s="86"/>
      <c r="Y1423" s="86"/>
      <c r="Z1423" s="86"/>
      <c r="AA1423" s="86"/>
      <c r="AB1423" s="86"/>
      <c r="AC1423" s="86"/>
      <c r="AD1423" s="86"/>
      <c r="AE1423" s="86"/>
      <c r="AF1423" s="86"/>
      <c r="AG1423" s="86"/>
      <c r="AH1423" s="86"/>
      <c r="AI1423" s="86"/>
      <c r="AJ1423" s="86"/>
      <c r="AK1423" s="86"/>
      <c r="AL1423" s="86"/>
      <c r="AM1423" s="86"/>
      <c r="AN1423" s="86"/>
      <c r="AO1423" s="86"/>
      <c r="AP1423" s="86"/>
      <c r="AQ1423" s="86"/>
      <c r="AR1423" s="86"/>
      <c r="AS1423" s="86"/>
      <c r="AT1423" s="86"/>
      <c r="AU1423" s="86"/>
      <c r="AV1423" s="86"/>
      <c r="AW1423" s="86"/>
      <c r="AX1423" s="86"/>
      <c r="AY1423" s="86"/>
      <c r="AZ1423" s="86"/>
      <c r="BA1423" s="86"/>
      <c r="BB1423" s="86"/>
      <c r="BC1423" s="86"/>
      <c r="BD1423" s="86"/>
      <c r="BE1423" s="86"/>
      <c r="BF1423" s="86"/>
      <c r="BG1423" s="86"/>
      <c r="BH1423" s="86"/>
      <c r="BI1423" s="86"/>
      <c r="BJ1423" s="86"/>
      <c r="BK1423" s="86"/>
      <c r="BL1423" s="86"/>
      <c r="BM1423" s="86"/>
      <c r="BN1423" s="86"/>
      <c r="BO1423" s="86"/>
      <c r="BP1423" s="86"/>
      <c r="BQ1423" s="86"/>
      <c r="BR1423" s="86"/>
      <c r="BS1423" s="86"/>
      <c r="BT1423" s="86"/>
      <c r="BU1423" s="86"/>
      <c r="BV1423" s="86"/>
    </row>
    <row r="1424" spans="1:74" s="89" customFormat="1" ht="22.5" customHeight="1" x14ac:dyDescent="0.2">
      <c r="A1424" s="236" t="s">
        <v>240</v>
      </c>
      <c r="B1424" s="237" t="s">
        <v>241</v>
      </c>
      <c r="C1424" s="73">
        <f t="shared" ref="C1424:N1424" si="535">+C1425+C1430</f>
        <v>0</v>
      </c>
      <c r="D1424" s="73">
        <f t="shared" si="535"/>
        <v>0</v>
      </c>
      <c r="E1424" s="73">
        <f t="shared" si="535"/>
        <v>0</v>
      </c>
      <c r="F1424" s="73">
        <f t="shared" si="535"/>
        <v>0</v>
      </c>
      <c r="G1424" s="73">
        <f t="shared" si="535"/>
        <v>0</v>
      </c>
      <c r="H1424" s="73">
        <f t="shared" si="535"/>
        <v>0</v>
      </c>
      <c r="I1424" s="73">
        <f t="shared" si="535"/>
        <v>0</v>
      </c>
      <c r="J1424" s="73">
        <f t="shared" si="535"/>
        <v>0</v>
      </c>
      <c r="K1424" s="73">
        <f t="shared" si="535"/>
        <v>0</v>
      </c>
      <c r="L1424" s="73">
        <f t="shared" si="535"/>
        <v>0</v>
      </c>
      <c r="M1424" s="73">
        <f t="shared" si="535"/>
        <v>0</v>
      </c>
      <c r="N1424" s="73">
        <f t="shared" si="535"/>
        <v>0</v>
      </c>
      <c r="O1424" s="131">
        <f t="shared" si="509"/>
        <v>0</v>
      </c>
      <c r="P1424" s="88"/>
      <c r="Q1424" s="88"/>
      <c r="R1424" s="88"/>
      <c r="S1424" s="88"/>
      <c r="T1424" s="88"/>
      <c r="U1424" s="88"/>
      <c r="V1424" s="88"/>
      <c r="W1424" s="88"/>
      <c r="X1424" s="88"/>
      <c r="Y1424" s="88"/>
      <c r="Z1424" s="88"/>
      <c r="AA1424" s="88"/>
      <c r="AB1424" s="88"/>
      <c r="AC1424" s="88"/>
      <c r="AD1424" s="88"/>
      <c r="AE1424" s="88"/>
      <c r="AF1424" s="88"/>
      <c r="AG1424" s="88"/>
      <c r="AH1424" s="88"/>
      <c r="AI1424" s="88"/>
      <c r="AJ1424" s="88"/>
      <c r="AK1424" s="88"/>
      <c r="AL1424" s="88"/>
      <c r="AM1424" s="88"/>
      <c r="AN1424" s="88"/>
      <c r="AO1424" s="88"/>
      <c r="AP1424" s="88"/>
      <c r="AQ1424" s="88"/>
      <c r="AR1424" s="88"/>
      <c r="AS1424" s="88"/>
      <c r="AT1424" s="88"/>
      <c r="AU1424" s="88"/>
      <c r="AV1424" s="88"/>
      <c r="AW1424" s="88"/>
      <c r="AX1424" s="88"/>
      <c r="AY1424" s="88"/>
      <c r="AZ1424" s="88"/>
      <c r="BA1424" s="88"/>
      <c r="BB1424" s="88"/>
      <c r="BC1424" s="88"/>
      <c r="BD1424" s="88"/>
      <c r="BE1424" s="88"/>
      <c r="BF1424" s="88"/>
      <c r="BG1424" s="88"/>
      <c r="BH1424" s="88"/>
      <c r="BI1424" s="88"/>
      <c r="BJ1424" s="88"/>
      <c r="BK1424" s="88"/>
      <c r="BL1424" s="88"/>
      <c r="BM1424" s="88"/>
      <c r="BN1424" s="88"/>
      <c r="BO1424" s="88"/>
      <c r="BP1424" s="88"/>
      <c r="BQ1424" s="88"/>
      <c r="BR1424" s="88"/>
      <c r="BS1424" s="88"/>
      <c r="BT1424" s="88"/>
      <c r="BU1424" s="88"/>
      <c r="BV1424" s="88"/>
    </row>
    <row r="1425" spans="1:74" s="87" customFormat="1" ht="22.5" customHeight="1" x14ac:dyDescent="0.2">
      <c r="A1425" s="236" t="s">
        <v>242</v>
      </c>
      <c r="B1425" s="237" t="s">
        <v>145</v>
      </c>
      <c r="C1425" s="73">
        <f t="shared" ref="C1425:N1425" si="536">SUM(C1426:C1428)</f>
        <v>0</v>
      </c>
      <c r="D1425" s="73">
        <f t="shared" si="536"/>
        <v>0</v>
      </c>
      <c r="E1425" s="73">
        <f t="shared" si="536"/>
        <v>0</v>
      </c>
      <c r="F1425" s="73">
        <f t="shared" si="536"/>
        <v>0</v>
      </c>
      <c r="G1425" s="73">
        <f t="shared" si="536"/>
        <v>0</v>
      </c>
      <c r="H1425" s="73">
        <f t="shared" si="536"/>
        <v>0</v>
      </c>
      <c r="I1425" s="73">
        <f t="shared" si="536"/>
        <v>0</v>
      </c>
      <c r="J1425" s="73">
        <f t="shared" si="536"/>
        <v>0</v>
      </c>
      <c r="K1425" s="73">
        <f t="shared" si="536"/>
        <v>0</v>
      </c>
      <c r="L1425" s="73">
        <f t="shared" si="536"/>
        <v>0</v>
      </c>
      <c r="M1425" s="73">
        <f t="shared" si="536"/>
        <v>0</v>
      </c>
      <c r="N1425" s="73">
        <f t="shared" si="536"/>
        <v>0</v>
      </c>
      <c r="O1425" s="131">
        <f t="shared" si="509"/>
        <v>0</v>
      </c>
      <c r="P1425" s="86"/>
      <c r="Q1425" s="86"/>
      <c r="R1425" s="86"/>
      <c r="S1425" s="86"/>
      <c r="T1425" s="86"/>
      <c r="U1425" s="86"/>
      <c r="V1425" s="86"/>
      <c r="W1425" s="86"/>
      <c r="X1425" s="86"/>
      <c r="Y1425" s="86"/>
      <c r="Z1425" s="86"/>
      <c r="AA1425" s="86"/>
      <c r="AB1425" s="86"/>
      <c r="AC1425" s="86"/>
      <c r="AD1425" s="86"/>
      <c r="AE1425" s="86"/>
      <c r="AF1425" s="86"/>
      <c r="AG1425" s="86"/>
      <c r="AH1425" s="86"/>
      <c r="AI1425" s="86"/>
      <c r="AJ1425" s="86"/>
      <c r="AK1425" s="86"/>
      <c r="AL1425" s="86"/>
      <c r="AM1425" s="86"/>
      <c r="AN1425" s="86"/>
      <c r="AO1425" s="86"/>
      <c r="AP1425" s="86"/>
      <c r="AQ1425" s="86"/>
      <c r="AR1425" s="86"/>
      <c r="AS1425" s="86"/>
      <c r="AT1425" s="86"/>
      <c r="AU1425" s="86"/>
      <c r="AV1425" s="86"/>
      <c r="AW1425" s="86"/>
      <c r="AX1425" s="86"/>
      <c r="AY1425" s="86"/>
      <c r="AZ1425" s="86"/>
      <c r="BA1425" s="86"/>
      <c r="BB1425" s="86"/>
      <c r="BC1425" s="86"/>
      <c r="BD1425" s="86"/>
      <c r="BE1425" s="86"/>
      <c r="BF1425" s="86"/>
      <c r="BG1425" s="86"/>
      <c r="BH1425" s="86"/>
      <c r="BI1425" s="86"/>
      <c r="BJ1425" s="86"/>
      <c r="BK1425" s="86"/>
      <c r="BL1425" s="86"/>
      <c r="BM1425" s="86"/>
      <c r="BN1425" s="86"/>
      <c r="BO1425" s="86"/>
      <c r="BP1425" s="86"/>
      <c r="BQ1425" s="86"/>
      <c r="BR1425" s="86"/>
      <c r="BS1425" s="86"/>
      <c r="BT1425" s="86"/>
      <c r="BU1425" s="86"/>
      <c r="BV1425" s="86"/>
    </row>
    <row r="1426" spans="1:74" s="87" customFormat="1" ht="22.5" customHeight="1" x14ac:dyDescent="0.2">
      <c r="A1426" s="238" t="s">
        <v>243</v>
      </c>
      <c r="B1426" s="239" t="s">
        <v>133</v>
      </c>
      <c r="C1426" s="74"/>
      <c r="D1426" s="74"/>
      <c r="E1426" s="74"/>
      <c r="F1426" s="74"/>
      <c r="G1426" s="74"/>
      <c r="H1426" s="74"/>
      <c r="I1426" s="74"/>
      <c r="J1426" s="74"/>
      <c r="K1426" s="74"/>
      <c r="L1426" s="74"/>
      <c r="M1426" s="74"/>
      <c r="N1426" s="74"/>
      <c r="O1426" s="131">
        <f t="shared" si="509"/>
        <v>0</v>
      </c>
      <c r="P1426" s="86"/>
      <c r="Q1426" s="86"/>
      <c r="R1426" s="86"/>
      <c r="S1426" s="86"/>
      <c r="T1426" s="86"/>
      <c r="U1426" s="86"/>
      <c r="V1426" s="86"/>
      <c r="W1426" s="86"/>
      <c r="X1426" s="86"/>
      <c r="Y1426" s="86"/>
      <c r="Z1426" s="86"/>
      <c r="AA1426" s="86"/>
      <c r="AB1426" s="86"/>
      <c r="AC1426" s="86"/>
      <c r="AD1426" s="86"/>
      <c r="AE1426" s="86"/>
      <c r="AF1426" s="86"/>
      <c r="AG1426" s="86"/>
      <c r="AH1426" s="86"/>
      <c r="AI1426" s="86"/>
      <c r="AJ1426" s="86"/>
      <c r="AK1426" s="86"/>
      <c r="AL1426" s="86"/>
      <c r="AM1426" s="86"/>
      <c r="AN1426" s="86"/>
      <c r="AO1426" s="86"/>
      <c r="AP1426" s="86"/>
      <c r="AQ1426" s="86"/>
      <c r="AR1426" s="86"/>
      <c r="AS1426" s="86"/>
      <c r="AT1426" s="86"/>
      <c r="AU1426" s="86"/>
      <c r="AV1426" s="86"/>
      <c r="AW1426" s="86"/>
      <c r="AX1426" s="86"/>
      <c r="AY1426" s="86"/>
      <c r="AZ1426" s="86"/>
      <c r="BA1426" s="86"/>
      <c r="BB1426" s="86"/>
      <c r="BC1426" s="86"/>
      <c r="BD1426" s="86"/>
      <c r="BE1426" s="86"/>
      <c r="BF1426" s="86"/>
      <c r="BG1426" s="86"/>
      <c r="BH1426" s="86"/>
      <c r="BI1426" s="86"/>
      <c r="BJ1426" s="86"/>
      <c r="BK1426" s="86"/>
      <c r="BL1426" s="86"/>
      <c r="BM1426" s="86"/>
      <c r="BN1426" s="86"/>
      <c r="BO1426" s="86"/>
      <c r="BP1426" s="86"/>
      <c r="BQ1426" s="86"/>
      <c r="BR1426" s="86"/>
      <c r="BS1426" s="86"/>
      <c r="BT1426" s="86"/>
      <c r="BU1426" s="86"/>
      <c r="BV1426" s="86"/>
    </row>
    <row r="1427" spans="1:74" s="87" customFormat="1" ht="22.5" customHeight="1" x14ac:dyDescent="0.2">
      <c r="A1427" s="238" t="s">
        <v>243</v>
      </c>
      <c r="B1427" s="239" t="s">
        <v>133</v>
      </c>
      <c r="C1427" s="74"/>
      <c r="D1427" s="74"/>
      <c r="E1427" s="74"/>
      <c r="F1427" s="74"/>
      <c r="G1427" s="74"/>
      <c r="H1427" s="74"/>
      <c r="I1427" s="74"/>
      <c r="J1427" s="74"/>
      <c r="K1427" s="74"/>
      <c r="L1427" s="74"/>
      <c r="M1427" s="74"/>
      <c r="N1427" s="74"/>
      <c r="O1427" s="131">
        <f t="shared" si="509"/>
        <v>0</v>
      </c>
      <c r="P1427" s="86"/>
      <c r="Q1427" s="86"/>
      <c r="R1427" s="86"/>
      <c r="S1427" s="86"/>
      <c r="T1427" s="86"/>
      <c r="U1427" s="86"/>
      <c r="V1427" s="86"/>
      <c r="W1427" s="86"/>
      <c r="X1427" s="86"/>
      <c r="Y1427" s="86"/>
      <c r="Z1427" s="86"/>
      <c r="AA1427" s="86"/>
      <c r="AB1427" s="86"/>
      <c r="AC1427" s="86"/>
      <c r="AD1427" s="86"/>
      <c r="AE1427" s="86"/>
      <c r="AF1427" s="86"/>
      <c r="AG1427" s="86"/>
      <c r="AH1427" s="86"/>
      <c r="AI1427" s="86"/>
      <c r="AJ1427" s="86"/>
      <c r="AK1427" s="86"/>
      <c r="AL1427" s="86"/>
      <c r="AM1427" s="86"/>
      <c r="AN1427" s="86"/>
      <c r="AO1427" s="86"/>
      <c r="AP1427" s="86"/>
      <c r="AQ1427" s="86"/>
      <c r="AR1427" s="86"/>
      <c r="AS1427" s="86"/>
      <c r="AT1427" s="86"/>
      <c r="AU1427" s="86"/>
      <c r="AV1427" s="86"/>
      <c r="AW1427" s="86"/>
      <c r="AX1427" s="86"/>
      <c r="AY1427" s="86"/>
      <c r="AZ1427" s="86"/>
      <c r="BA1427" s="86"/>
      <c r="BB1427" s="86"/>
      <c r="BC1427" s="86"/>
      <c r="BD1427" s="86"/>
      <c r="BE1427" s="86"/>
      <c r="BF1427" s="86"/>
      <c r="BG1427" s="86"/>
      <c r="BH1427" s="86"/>
      <c r="BI1427" s="86"/>
      <c r="BJ1427" s="86"/>
      <c r="BK1427" s="86"/>
      <c r="BL1427" s="86"/>
      <c r="BM1427" s="86"/>
      <c r="BN1427" s="86"/>
      <c r="BO1427" s="86"/>
      <c r="BP1427" s="86"/>
      <c r="BQ1427" s="86"/>
      <c r="BR1427" s="86"/>
      <c r="BS1427" s="86"/>
      <c r="BT1427" s="86"/>
      <c r="BU1427" s="86"/>
      <c r="BV1427" s="86"/>
    </row>
    <row r="1428" spans="1:74" s="87" customFormat="1" ht="22.5" customHeight="1" x14ac:dyDescent="0.2">
      <c r="A1428" s="236" t="s">
        <v>244</v>
      </c>
      <c r="B1428" s="237" t="s">
        <v>140</v>
      </c>
      <c r="C1428" s="73">
        <f t="shared" ref="C1428:N1428" si="537">+C1429</f>
        <v>0</v>
      </c>
      <c r="D1428" s="73">
        <f t="shared" si="537"/>
        <v>0</v>
      </c>
      <c r="E1428" s="73">
        <f t="shared" si="537"/>
        <v>0</v>
      </c>
      <c r="F1428" s="73">
        <f t="shared" si="537"/>
        <v>0</v>
      </c>
      <c r="G1428" s="73">
        <f t="shared" si="537"/>
        <v>0</v>
      </c>
      <c r="H1428" s="73">
        <f t="shared" si="537"/>
        <v>0</v>
      </c>
      <c r="I1428" s="73">
        <f t="shared" si="537"/>
        <v>0</v>
      </c>
      <c r="J1428" s="73">
        <f t="shared" si="537"/>
        <v>0</v>
      </c>
      <c r="K1428" s="73">
        <f t="shared" si="537"/>
        <v>0</v>
      </c>
      <c r="L1428" s="73">
        <f t="shared" si="537"/>
        <v>0</v>
      </c>
      <c r="M1428" s="73">
        <f t="shared" si="537"/>
        <v>0</v>
      </c>
      <c r="N1428" s="73">
        <f t="shared" si="537"/>
        <v>0</v>
      </c>
      <c r="O1428" s="131">
        <f t="shared" si="509"/>
        <v>0</v>
      </c>
      <c r="P1428" s="86"/>
      <c r="Q1428" s="86"/>
      <c r="R1428" s="86"/>
      <c r="S1428" s="86"/>
      <c r="T1428" s="86"/>
      <c r="U1428" s="86"/>
      <c r="V1428" s="86"/>
      <c r="W1428" s="86"/>
      <c r="X1428" s="86"/>
      <c r="Y1428" s="86"/>
      <c r="Z1428" s="86"/>
      <c r="AA1428" s="86"/>
      <c r="AB1428" s="86"/>
      <c r="AC1428" s="86"/>
      <c r="AD1428" s="86"/>
      <c r="AE1428" s="86"/>
      <c r="AF1428" s="86"/>
      <c r="AG1428" s="86"/>
      <c r="AH1428" s="86"/>
      <c r="AI1428" s="86"/>
      <c r="AJ1428" s="86"/>
      <c r="AK1428" s="86"/>
      <c r="AL1428" s="86"/>
      <c r="AM1428" s="86"/>
      <c r="AN1428" s="86"/>
      <c r="AO1428" s="86"/>
      <c r="AP1428" s="86"/>
      <c r="AQ1428" s="86"/>
      <c r="AR1428" s="86"/>
      <c r="AS1428" s="86"/>
      <c r="AT1428" s="86"/>
      <c r="AU1428" s="86"/>
      <c r="AV1428" s="86"/>
      <c r="AW1428" s="86"/>
      <c r="AX1428" s="86"/>
      <c r="AY1428" s="86"/>
      <c r="AZ1428" s="86"/>
      <c r="BA1428" s="86"/>
      <c r="BB1428" s="86"/>
      <c r="BC1428" s="86"/>
      <c r="BD1428" s="86"/>
      <c r="BE1428" s="86"/>
      <c r="BF1428" s="86"/>
      <c r="BG1428" s="86"/>
      <c r="BH1428" s="86"/>
      <c r="BI1428" s="86"/>
      <c r="BJ1428" s="86"/>
      <c r="BK1428" s="86"/>
      <c r="BL1428" s="86"/>
      <c r="BM1428" s="86"/>
      <c r="BN1428" s="86"/>
      <c r="BO1428" s="86"/>
      <c r="BP1428" s="86"/>
      <c r="BQ1428" s="86"/>
      <c r="BR1428" s="86"/>
      <c r="BS1428" s="86"/>
      <c r="BT1428" s="86"/>
      <c r="BU1428" s="86"/>
      <c r="BV1428" s="86"/>
    </row>
    <row r="1429" spans="1:74" s="87" customFormat="1" ht="22.5" customHeight="1" x14ac:dyDescent="0.2">
      <c r="A1429" s="238" t="s">
        <v>245</v>
      </c>
      <c r="B1429" s="239" t="s">
        <v>134</v>
      </c>
      <c r="C1429" s="74"/>
      <c r="D1429" s="74"/>
      <c r="E1429" s="74"/>
      <c r="F1429" s="74"/>
      <c r="G1429" s="74"/>
      <c r="H1429" s="74"/>
      <c r="I1429" s="74"/>
      <c r="J1429" s="74"/>
      <c r="K1429" s="74"/>
      <c r="L1429" s="74"/>
      <c r="M1429" s="74"/>
      <c r="N1429" s="74"/>
      <c r="O1429" s="131">
        <f t="shared" si="509"/>
        <v>0</v>
      </c>
      <c r="P1429" s="86"/>
      <c r="Q1429" s="86"/>
      <c r="R1429" s="86"/>
      <c r="S1429" s="86"/>
      <c r="T1429" s="86"/>
      <c r="U1429" s="86"/>
      <c r="V1429" s="86"/>
      <c r="W1429" s="86"/>
      <c r="X1429" s="86"/>
      <c r="Y1429" s="86"/>
      <c r="Z1429" s="86"/>
      <c r="AA1429" s="86"/>
      <c r="AB1429" s="86"/>
      <c r="AC1429" s="86"/>
      <c r="AD1429" s="86"/>
      <c r="AE1429" s="86"/>
      <c r="AF1429" s="86"/>
      <c r="AG1429" s="86"/>
      <c r="AH1429" s="86"/>
      <c r="AI1429" s="86"/>
      <c r="AJ1429" s="86"/>
      <c r="AK1429" s="86"/>
      <c r="AL1429" s="86"/>
      <c r="AM1429" s="86"/>
      <c r="AN1429" s="86"/>
      <c r="AO1429" s="86"/>
      <c r="AP1429" s="86"/>
      <c r="AQ1429" s="86"/>
      <c r="AR1429" s="86"/>
      <c r="AS1429" s="86"/>
      <c r="AT1429" s="86"/>
      <c r="AU1429" s="86"/>
      <c r="AV1429" s="86"/>
      <c r="AW1429" s="86"/>
      <c r="AX1429" s="86"/>
      <c r="AY1429" s="86"/>
      <c r="AZ1429" s="86"/>
      <c r="BA1429" s="86"/>
      <c r="BB1429" s="86"/>
      <c r="BC1429" s="86"/>
      <c r="BD1429" s="86"/>
      <c r="BE1429" s="86"/>
      <c r="BF1429" s="86"/>
      <c r="BG1429" s="86"/>
      <c r="BH1429" s="86"/>
      <c r="BI1429" s="86"/>
      <c r="BJ1429" s="86"/>
      <c r="BK1429" s="86"/>
      <c r="BL1429" s="86"/>
      <c r="BM1429" s="86"/>
      <c r="BN1429" s="86"/>
      <c r="BO1429" s="86"/>
      <c r="BP1429" s="86"/>
      <c r="BQ1429" s="86"/>
      <c r="BR1429" s="86"/>
      <c r="BS1429" s="86"/>
      <c r="BT1429" s="86"/>
      <c r="BU1429" s="86"/>
      <c r="BV1429" s="86"/>
    </row>
    <row r="1430" spans="1:74" s="87" customFormat="1" ht="22.5" customHeight="1" x14ac:dyDescent="0.2">
      <c r="A1430" s="236" t="s">
        <v>246</v>
      </c>
      <c r="B1430" s="237" t="s">
        <v>146</v>
      </c>
      <c r="C1430" s="73">
        <f t="shared" ref="C1430:N1430" si="538">SUM(C1431:C1433)+C1435</f>
        <v>0</v>
      </c>
      <c r="D1430" s="73">
        <f t="shared" si="538"/>
        <v>0</v>
      </c>
      <c r="E1430" s="73">
        <f t="shared" si="538"/>
        <v>0</v>
      </c>
      <c r="F1430" s="73">
        <f t="shared" si="538"/>
        <v>0</v>
      </c>
      <c r="G1430" s="73">
        <f t="shared" si="538"/>
        <v>0</v>
      </c>
      <c r="H1430" s="73">
        <f t="shared" si="538"/>
        <v>0</v>
      </c>
      <c r="I1430" s="73">
        <f t="shared" si="538"/>
        <v>0</v>
      </c>
      <c r="J1430" s="73">
        <f t="shared" si="538"/>
        <v>0</v>
      </c>
      <c r="K1430" s="73">
        <f t="shared" si="538"/>
        <v>0</v>
      </c>
      <c r="L1430" s="73">
        <f t="shared" si="538"/>
        <v>0</v>
      </c>
      <c r="M1430" s="73">
        <f t="shared" si="538"/>
        <v>0</v>
      </c>
      <c r="N1430" s="73">
        <f t="shared" si="538"/>
        <v>0</v>
      </c>
      <c r="O1430" s="131">
        <f t="shared" si="509"/>
        <v>0</v>
      </c>
      <c r="P1430" s="86"/>
      <c r="Q1430" s="86"/>
      <c r="R1430" s="86"/>
      <c r="S1430" s="86"/>
      <c r="T1430" s="86"/>
      <c r="U1430" s="86"/>
      <c r="V1430" s="86"/>
      <c r="W1430" s="86"/>
      <c r="X1430" s="86"/>
      <c r="Y1430" s="86"/>
      <c r="Z1430" s="86"/>
      <c r="AA1430" s="86"/>
      <c r="AB1430" s="86"/>
      <c r="AC1430" s="86"/>
      <c r="AD1430" s="86"/>
      <c r="AE1430" s="86"/>
      <c r="AF1430" s="86"/>
      <c r="AG1430" s="86"/>
      <c r="AH1430" s="86"/>
      <c r="AI1430" s="86"/>
      <c r="AJ1430" s="86"/>
      <c r="AK1430" s="86"/>
      <c r="AL1430" s="86"/>
      <c r="AM1430" s="86"/>
      <c r="AN1430" s="86"/>
      <c r="AO1430" s="86"/>
      <c r="AP1430" s="86"/>
      <c r="AQ1430" s="86"/>
      <c r="AR1430" s="86"/>
      <c r="AS1430" s="86"/>
      <c r="AT1430" s="86"/>
      <c r="AU1430" s="86"/>
      <c r="AV1430" s="86"/>
      <c r="AW1430" s="86"/>
      <c r="AX1430" s="86"/>
      <c r="AY1430" s="86"/>
      <c r="AZ1430" s="86"/>
      <c r="BA1430" s="86"/>
      <c r="BB1430" s="86"/>
      <c r="BC1430" s="86"/>
      <c r="BD1430" s="86"/>
      <c r="BE1430" s="86"/>
      <c r="BF1430" s="86"/>
      <c r="BG1430" s="86"/>
      <c r="BH1430" s="86"/>
      <c r="BI1430" s="86"/>
      <c r="BJ1430" s="86"/>
      <c r="BK1430" s="86"/>
      <c r="BL1430" s="86"/>
      <c r="BM1430" s="86"/>
      <c r="BN1430" s="86"/>
      <c r="BO1430" s="86"/>
      <c r="BP1430" s="86"/>
      <c r="BQ1430" s="86"/>
      <c r="BR1430" s="86"/>
      <c r="BS1430" s="86"/>
      <c r="BT1430" s="86"/>
      <c r="BU1430" s="86"/>
      <c r="BV1430" s="86"/>
    </row>
    <row r="1431" spans="1:74" s="87" customFormat="1" ht="22.5" customHeight="1" x14ac:dyDescent="0.2">
      <c r="A1431" s="238" t="s">
        <v>247</v>
      </c>
      <c r="B1431" s="239" t="s">
        <v>133</v>
      </c>
      <c r="C1431" s="74"/>
      <c r="D1431" s="74"/>
      <c r="E1431" s="74"/>
      <c r="F1431" s="74"/>
      <c r="G1431" s="74"/>
      <c r="H1431" s="74"/>
      <c r="I1431" s="74"/>
      <c r="J1431" s="74"/>
      <c r="K1431" s="74"/>
      <c r="L1431" s="74"/>
      <c r="M1431" s="74"/>
      <c r="N1431" s="74"/>
      <c r="O1431" s="131">
        <f t="shared" si="509"/>
        <v>0</v>
      </c>
      <c r="P1431" s="86"/>
      <c r="Q1431" s="86"/>
      <c r="R1431" s="86"/>
      <c r="S1431" s="86"/>
      <c r="T1431" s="86"/>
      <c r="U1431" s="86"/>
      <c r="V1431" s="86"/>
      <c r="W1431" s="86"/>
      <c r="X1431" s="86"/>
      <c r="Y1431" s="86"/>
      <c r="Z1431" s="86"/>
      <c r="AA1431" s="86"/>
      <c r="AB1431" s="86"/>
      <c r="AC1431" s="86"/>
      <c r="AD1431" s="86"/>
      <c r="AE1431" s="86"/>
      <c r="AF1431" s="86"/>
      <c r="AG1431" s="86"/>
      <c r="AH1431" s="86"/>
      <c r="AI1431" s="86"/>
      <c r="AJ1431" s="86"/>
      <c r="AK1431" s="86"/>
      <c r="AL1431" s="86"/>
      <c r="AM1431" s="86"/>
      <c r="AN1431" s="86"/>
      <c r="AO1431" s="86"/>
      <c r="AP1431" s="86"/>
      <c r="AQ1431" s="86"/>
      <c r="AR1431" s="86"/>
      <c r="AS1431" s="86"/>
      <c r="AT1431" s="86"/>
      <c r="AU1431" s="86"/>
      <c r="AV1431" s="86"/>
      <c r="AW1431" s="86"/>
      <c r="AX1431" s="86"/>
      <c r="AY1431" s="86"/>
      <c r="AZ1431" s="86"/>
      <c r="BA1431" s="86"/>
      <c r="BB1431" s="86"/>
      <c r="BC1431" s="86"/>
      <c r="BD1431" s="86"/>
      <c r="BE1431" s="86"/>
      <c r="BF1431" s="86"/>
      <c r="BG1431" s="86"/>
      <c r="BH1431" s="86"/>
      <c r="BI1431" s="86"/>
      <c r="BJ1431" s="86"/>
      <c r="BK1431" s="86"/>
      <c r="BL1431" s="86"/>
      <c r="BM1431" s="86"/>
      <c r="BN1431" s="86"/>
      <c r="BO1431" s="86"/>
      <c r="BP1431" s="86"/>
      <c r="BQ1431" s="86"/>
      <c r="BR1431" s="86"/>
      <c r="BS1431" s="86"/>
      <c r="BT1431" s="86"/>
      <c r="BU1431" s="86"/>
      <c r="BV1431" s="86"/>
    </row>
    <row r="1432" spans="1:74" s="87" customFormat="1" ht="22.5" customHeight="1" x14ac:dyDescent="0.2">
      <c r="A1432" s="238" t="s">
        <v>247</v>
      </c>
      <c r="B1432" s="239" t="s">
        <v>133</v>
      </c>
      <c r="C1432" s="74"/>
      <c r="D1432" s="74"/>
      <c r="E1432" s="74"/>
      <c r="F1432" s="74"/>
      <c r="G1432" s="74"/>
      <c r="H1432" s="74"/>
      <c r="I1432" s="74"/>
      <c r="J1432" s="74"/>
      <c r="K1432" s="74"/>
      <c r="L1432" s="74"/>
      <c r="M1432" s="74"/>
      <c r="N1432" s="74"/>
      <c r="O1432" s="131">
        <f t="shared" si="509"/>
        <v>0</v>
      </c>
      <c r="P1432" s="86"/>
      <c r="Q1432" s="86"/>
      <c r="R1432" s="86"/>
      <c r="S1432" s="86"/>
      <c r="T1432" s="86"/>
      <c r="U1432" s="86"/>
      <c r="V1432" s="86"/>
      <c r="W1432" s="86"/>
      <c r="X1432" s="86"/>
      <c r="Y1432" s="86"/>
      <c r="Z1432" s="86"/>
      <c r="AA1432" s="86"/>
      <c r="AB1432" s="86"/>
      <c r="AC1432" s="86"/>
      <c r="AD1432" s="86"/>
      <c r="AE1432" s="86"/>
      <c r="AF1432" s="86"/>
      <c r="AG1432" s="86"/>
      <c r="AH1432" s="86"/>
      <c r="AI1432" s="86"/>
      <c r="AJ1432" s="86"/>
      <c r="AK1432" s="86"/>
      <c r="AL1432" s="86"/>
      <c r="AM1432" s="86"/>
      <c r="AN1432" s="86"/>
      <c r="AO1432" s="86"/>
      <c r="AP1432" s="86"/>
      <c r="AQ1432" s="86"/>
      <c r="AR1432" s="86"/>
      <c r="AS1432" s="86"/>
      <c r="AT1432" s="86"/>
      <c r="AU1432" s="86"/>
      <c r="AV1432" s="86"/>
      <c r="AW1432" s="86"/>
      <c r="AX1432" s="86"/>
      <c r="AY1432" s="86"/>
      <c r="AZ1432" s="86"/>
      <c r="BA1432" s="86"/>
      <c r="BB1432" s="86"/>
      <c r="BC1432" s="86"/>
      <c r="BD1432" s="86"/>
      <c r="BE1432" s="86"/>
      <c r="BF1432" s="86"/>
      <c r="BG1432" s="86"/>
      <c r="BH1432" s="86"/>
      <c r="BI1432" s="86"/>
      <c r="BJ1432" s="86"/>
      <c r="BK1432" s="86"/>
      <c r="BL1432" s="86"/>
      <c r="BM1432" s="86"/>
      <c r="BN1432" s="86"/>
      <c r="BO1432" s="86"/>
      <c r="BP1432" s="86"/>
      <c r="BQ1432" s="86"/>
      <c r="BR1432" s="86"/>
      <c r="BS1432" s="86"/>
      <c r="BT1432" s="86"/>
      <c r="BU1432" s="86"/>
      <c r="BV1432" s="86"/>
    </row>
    <row r="1433" spans="1:74" s="87" customFormat="1" ht="22.5" customHeight="1" x14ac:dyDescent="0.2">
      <c r="A1433" s="236" t="s">
        <v>248</v>
      </c>
      <c r="B1433" s="237" t="s">
        <v>249</v>
      </c>
      <c r="C1433" s="73">
        <f t="shared" ref="C1433:N1433" si="539">+C1434</f>
        <v>0</v>
      </c>
      <c r="D1433" s="73">
        <f t="shared" si="539"/>
        <v>0</v>
      </c>
      <c r="E1433" s="73">
        <f t="shared" si="539"/>
        <v>0</v>
      </c>
      <c r="F1433" s="73">
        <f t="shared" si="539"/>
        <v>0</v>
      </c>
      <c r="G1433" s="73">
        <f t="shared" si="539"/>
        <v>0</v>
      </c>
      <c r="H1433" s="73">
        <f t="shared" si="539"/>
        <v>0</v>
      </c>
      <c r="I1433" s="73">
        <f t="shared" si="539"/>
        <v>0</v>
      </c>
      <c r="J1433" s="73">
        <f t="shared" si="539"/>
        <v>0</v>
      </c>
      <c r="K1433" s="73">
        <f t="shared" si="539"/>
        <v>0</v>
      </c>
      <c r="L1433" s="73">
        <f t="shared" si="539"/>
        <v>0</v>
      </c>
      <c r="M1433" s="73">
        <f t="shared" si="539"/>
        <v>0</v>
      </c>
      <c r="N1433" s="73">
        <f t="shared" si="539"/>
        <v>0</v>
      </c>
      <c r="O1433" s="131">
        <f t="shared" si="509"/>
        <v>0</v>
      </c>
      <c r="P1433" s="86"/>
      <c r="Q1433" s="86"/>
      <c r="R1433" s="86"/>
      <c r="S1433" s="86"/>
      <c r="T1433" s="86"/>
      <c r="U1433" s="86"/>
      <c r="V1433" s="86"/>
      <c r="W1433" s="86"/>
      <c r="X1433" s="86"/>
      <c r="Y1433" s="86"/>
      <c r="Z1433" s="86"/>
      <c r="AA1433" s="86"/>
      <c r="AB1433" s="86"/>
      <c r="AC1433" s="86"/>
      <c r="AD1433" s="86"/>
      <c r="AE1433" s="86"/>
      <c r="AF1433" s="86"/>
      <c r="AG1433" s="86"/>
      <c r="AH1433" s="86"/>
      <c r="AI1433" s="86"/>
      <c r="AJ1433" s="86"/>
      <c r="AK1433" s="86"/>
      <c r="AL1433" s="86"/>
      <c r="AM1433" s="86"/>
      <c r="AN1433" s="86"/>
      <c r="AO1433" s="86"/>
      <c r="AP1433" s="86"/>
      <c r="AQ1433" s="86"/>
      <c r="AR1433" s="86"/>
      <c r="AS1433" s="86"/>
      <c r="AT1433" s="86"/>
      <c r="AU1433" s="86"/>
      <c r="AV1433" s="86"/>
      <c r="AW1433" s="86"/>
      <c r="AX1433" s="86"/>
      <c r="AY1433" s="86"/>
      <c r="AZ1433" s="86"/>
      <c r="BA1433" s="86"/>
      <c r="BB1433" s="86"/>
      <c r="BC1433" s="86"/>
      <c r="BD1433" s="86"/>
      <c r="BE1433" s="86"/>
      <c r="BF1433" s="86"/>
      <c r="BG1433" s="86"/>
      <c r="BH1433" s="86"/>
      <c r="BI1433" s="86"/>
      <c r="BJ1433" s="86"/>
      <c r="BK1433" s="86"/>
      <c r="BL1433" s="86"/>
      <c r="BM1433" s="86"/>
      <c r="BN1433" s="86"/>
      <c r="BO1433" s="86"/>
      <c r="BP1433" s="86"/>
      <c r="BQ1433" s="86"/>
      <c r="BR1433" s="86"/>
      <c r="BS1433" s="86"/>
      <c r="BT1433" s="86"/>
      <c r="BU1433" s="86"/>
      <c r="BV1433" s="86"/>
    </row>
    <row r="1434" spans="1:74" s="87" customFormat="1" ht="22.5" customHeight="1" x14ac:dyDescent="0.2">
      <c r="A1434" s="238" t="s">
        <v>250</v>
      </c>
      <c r="B1434" s="239" t="s">
        <v>134</v>
      </c>
      <c r="C1434" s="74"/>
      <c r="D1434" s="74"/>
      <c r="E1434" s="74"/>
      <c r="F1434" s="74"/>
      <c r="G1434" s="74"/>
      <c r="H1434" s="74"/>
      <c r="I1434" s="74"/>
      <c r="J1434" s="74"/>
      <c r="K1434" s="74"/>
      <c r="L1434" s="74"/>
      <c r="M1434" s="74"/>
      <c r="N1434" s="74"/>
      <c r="O1434" s="131">
        <f t="shared" si="509"/>
        <v>0</v>
      </c>
      <c r="P1434" s="86"/>
      <c r="Q1434" s="86"/>
      <c r="R1434" s="86"/>
      <c r="S1434" s="86"/>
      <c r="T1434" s="86"/>
      <c r="U1434" s="86"/>
      <c r="V1434" s="86"/>
      <c r="W1434" s="86"/>
      <c r="X1434" s="86"/>
      <c r="Y1434" s="86"/>
      <c r="Z1434" s="86"/>
      <c r="AA1434" s="86"/>
      <c r="AB1434" s="86"/>
      <c r="AC1434" s="86"/>
      <c r="AD1434" s="86"/>
      <c r="AE1434" s="86"/>
      <c r="AF1434" s="86"/>
      <c r="AG1434" s="86"/>
      <c r="AH1434" s="86"/>
      <c r="AI1434" s="86"/>
      <c r="AJ1434" s="86"/>
      <c r="AK1434" s="86"/>
      <c r="AL1434" s="86"/>
      <c r="AM1434" s="86"/>
      <c r="AN1434" s="86"/>
      <c r="AO1434" s="86"/>
      <c r="AP1434" s="86"/>
      <c r="AQ1434" s="86"/>
      <c r="AR1434" s="86"/>
      <c r="AS1434" s="86"/>
      <c r="AT1434" s="86"/>
      <c r="AU1434" s="86"/>
      <c r="AV1434" s="86"/>
      <c r="AW1434" s="86"/>
      <c r="AX1434" s="86"/>
      <c r="AY1434" s="86"/>
      <c r="AZ1434" s="86"/>
      <c r="BA1434" s="86"/>
      <c r="BB1434" s="86"/>
      <c r="BC1434" s="86"/>
      <c r="BD1434" s="86"/>
      <c r="BE1434" s="86"/>
      <c r="BF1434" s="86"/>
      <c r="BG1434" s="86"/>
      <c r="BH1434" s="86"/>
      <c r="BI1434" s="86"/>
      <c r="BJ1434" s="86"/>
      <c r="BK1434" s="86"/>
      <c r="BL1434" s="86"/>
      <c r="BM1434" s="86"/>
      <c r="BN1434" s="86"/>
      <c r="BO1434" s="86"/>
      <c r="BP1434" s="86"/>
      <c r="BQ1434" s="86"/>
      <c r="BR1434" s="86"/>
      <c r="BS1434" s="86"/>
      <c r="BT1434" s="86"/>
      <c r="BU1434" s="86"/>
      <c r="BV1434" s="86"/>
    </row>
    <row r="1435" spans="1:74" s="87" customFormat="1" ht="22.5" customHeight="1" x14ac:dyDescent="0.2">
      <c r="A1435" s="236" t="s">
        <v>251</v>
      </c>
      <c r="B1435" s="237" t="s">
        <v>147</v>
      </c>
      <c r="C1435" s="73">
        <f t="shared" ref="C1435:N1435" si="540">SUM(C1436:C1438)</f>
        <v>0</v>
      </c>
      <c r="D1435" s="73">
        <f t="shared" si="540"/>
        <v>0</v>
      </c>
      <c r="E1435" s="73">
        <f t="shared" si="540"/>
        <v>0</v>
      </c>
      <c r="F1435" s="73">
        <f t="shared" si="540"/>
        <v>0</v>
      </c>
      <c r="G1435" s="73">
        <f t="shared" si="540"/>
        <v>0</v>
      </c>
      <c r="H1435" s="73">
        <f t="shared" si="540"/>
        <v>0</v>
      </c>
      <c r="I1435" s="73">
        <f t="shared" si="540"/>
        <v>0</v>
      </c>
      <c r="J1435" s="73">
        <f t="shared" si="540"/>
        <v>0</v>
      </c>
      <c r="K1435" s="73">
        <f t="shared" si="540"/>
        <v>0</v>
      </c>
      <c r="L1435" s="73">
        <f t="shared" si="540"/>
        <v>0</v>
      </c>
      <c r="M1435" s="73">
        <f t="shared" si="540"/>
        <v>0</v>
      </c>
      <c r="N1435" s="73">
        <f t="shared" si="540"/>
        <v>0</v>
      </c>
      <c r="O1435" s="131">
        <f t="shared" si="509"/>
        <v>0</v>
      </c>
      <c r="P1435" s="86"/>
      <c r="Q1435" s="86"/>
      <c r="R1435" s="86"/>
      <c r="S1435" s="86"/>
      <c r="T1435" s="86"/>
      <c r="U1435" s="86"/>
      <c r="V1435" s="86"/>
      <c r="W1435" s="86"/>
      <c r="X1435" s="86"/>
      <c r="Y1435" s="86"/>
      <c r="Z1435" s="86"/>
      <c r="AA1435" s="86"/>
      <c r="AB1435" s="86"/>
      <c r="AC1435" s="86"/>
      <c r="AD1435" s="86"/>
      <c r="AE1435" s="86"/>
      <c r="AF1435" s="86"/>
      <c r="AG1435" s="86"/>
      <c r="AH1435" s="86"/>
      <c r="AI1435" s="86"/>
      <c r="AJ1435" s="86"/>
      <c r="AK1435" s="86"/>
      <c r="AL1435" s="86"/>
      <c r="AM1435" s="86"/>
      <c r="AN1435" s="86"/>
      <c r="AO1435" s="86"/>
      <c r="AP1435" s="86"/>
      <c r="AQ1435" s="86"/>
      <c r="AR1435" s="86"/>
      <c r="AS1435" s="86"/>
      <c r="AT1435" s="86"/>
      <c r="AU1435" s="86"/>
      <c r="AV1435" s="86"/>
      <c r="AW1435" s="86"/>
      <c r="AX1435" s="86"/>
      <c r="AY1435" s="86"/>
      <c r="AZ1435" s="86"/>
      <c r="BA1435" s="86"/>
      <c r="BB1435" s="86"/>
      <c r="BC1435" s="86"/>
      <c r="BD1435" s="86"/>
      <c r="BE1435" s="86"/>
      <c r="BF1435" s="86"/>
      <c r="BG1435" s="86"/>
      <c r="BH1435" s="86"/>
      <c r="BI1435" s="86"/>
      <c r="BJ1435" s="86"/>
      <c r="BK1435" s="86"/>
      <c r="BL1435" s="86"/>
      <c r="BM1435" s="86"/>
      <c r="BN1435" s="86"/>
      <c r="BO1435" s="86"/>
      <c r="BP1435" s="86"/>
      <c r="BQ1435" s="86"/>
      <c r="BR1435" s="86"/>
      <c r="BS1435" s="86"/>
      <c r="BT1435" s="86"/>
      <c r="BU1435" s="86"/>
      <c r="BV1435" s="86"/>
    </row>
    <row r="1436" spans="1:74" s="87" customFormat="1" ht="22.5" customHeight="1" x14ac:dyDescent="0.2">
      <c r="A1436" s="238" t="s">
        <v>252</v>
      </c>
      <c r="B1436" s="239" t="s">
        <v>133</v>
      </c>
      <c r="C1436" s="74"/>
      <c r="D1436" s="74"/>
      <c r="E1436" s="74"/>
      <c r="F1436" s="74"/>
      <c r="G1436" s="74"/>
      <c r="H1436" s="74"/>
      <c r="I1436" s="74"/>
      <c r="J1436" s="74"/>
      <c r="K1436" s="74"/>
      <c r="L1436" s="74"/>
      <c r="M1436" s="74"/>
      <c r="N1436" s="74"/>
      <c r="O1436" s="131">
        <f t="shared" si="509"/>
        <v>0</v>
      </c>
      <c r="P1436" s="86"/>
      <c r="Q1436" s="86"/>
      <c r="R1436" s="86"/>
      <c r="S1436" s="86"/>
      <c r="T1436" s="86"/>
      <c r="U1436" s="86"/>
      <c r="V1436" s="86"/>
      <c r="W1436" s="86"/>
      <c r="X1436" s="86"/>
      <c r="Y1436" s="86"/>
      <c r="Z1436" s="86"/>
      <c r="AA1436" s="86"/>
      <c r="AB1436" s="86"/>
      <c r="AC1436" s="86"/>
      <c r="AD1436" s="86"/>
      <c r="AE1436" s="86"/>
      <c r="AF1436" s="86"/>
      <c r="AG1436" s="86"/>
      <c r="AH1436" s="86"/>
      <c r="AI1436" s="86"/>
      <c r="AJ1436" s="86"/>
      <c r="AK1436" s="86"/>
      <c r="AL1436" s="86"/>
      <c r="AM1436" s="86"/>
      <c r="AN1436" s="86"/>
      <c r="AO1436" s="86"/>
      <c r="AP1436" s="86"/>
      <c r="AQ1436" s="86"/>
      <c r="AR1436" s="86"/>
      <c r="AS1436" s="86"/>
      <c r="AT1436" s="86"/>
      <c r="AU1436" s="86"/>
      <c r="AV1436" s="86"/>
      <c r="AW1436" s="86"/>
      <c r="AX1436" s="86"/>
      <c r="AY1436" s="86"/>
      <c r="AZ1436" s="86"/>
      <c r="BA1436" s="86"/>
      <c r="BB1436" s="86"/>
      <c r="BC1436" s="86"/>
      <c r="BD1436" s="86"/>
      <c r="BE1436" s="86"/>
      <c r="BF1436" s="86"/>
      <c r="BG1436" s="86"/>
      <c r="BH1436" s="86"/>
      <c r="BI1436" s="86"/>
      <c r="BJ1436" s="86"/>
      <c r="BK1436" s="86"/>
      <c r="BL1436" s="86"/>
      <c r="BM1436" s="86"/>
      <c r="BN1436" s="86"/>
      <c r="BO1436" s="86"/>
      <c r="BP1436" s="86"/>
      <c r="BQ1436" s="86"/>
      <c r="BR1436" s="86"/>
      <c r="BS1436" s="86"/>
      <c r="BT1436" s="86"/>
      <c r="BU1436" s="86"/>
      <c r="BV1436" s="86"/>
    </row>
    <row r="1437" spans="1:74" s="87" customFormat="1" ht="22.5" customHeight="1" x14ac:dyDescent="0.2">
      <c r="A1437" s="238" t="s">
        <v>252</v>
      </c>
      <c r="B1437" s="239" t="s">
        <v>133</v>
      </c>
      <c r="C1437" s="74"/>
      <c r="D1437" s="74"/>
      <c r="E1437" s="74"/>
      <c r="F1437" s="74"/>
      <c r="G1437" s="74"/>
      <c r="H1437" s="74"/>
      <c r="I1437" s="74"/>
      <c r="J1437" s="74"/>
      <c r="K1437" s="74"/>
      <c r="L1437" s="74"/>
      <c r="M1437" s="74"/>
      <c r="N1437" s="74"/>
      <c r="O1437" s="131">
        <f t="shared" si="509"/>
        <v>0</v>
      </c>
      <c r="P1437" s="86"/>
      <c r="Q1437" s="86"/>
      <c r="R1437" s="86"/>
      <c r="S1437" s="86"/>
      <c r="T1437" s="86"/>
      <c r="U1437" s="86"/>
      <c r="V1437" s="86"/>
      <c r="W1437" s="86"/>
      <c r="X1437" s="86"/>
      <c r="Y1437" s="86"/>
      <c r="Z1437" s="86"/>
      <c r="AA1437" s="86"/>
      <c r="AB1437" s="86"/>
      <c r="AC1437" s="86"/>
      <c r="AD1437" s="86"/>
      <c r="AE1437" s="86"/>
      <c r="AF1437" s="86"/>
      <c r="AG1437" s="86"/>
      <c r="AH1437" s="86"/>
      <c r="AI1437" s="86"/>
      <c r="AJ1437" s="86"/>
      <c r="AK1437" s="86"/>
      <c r="AL1437" s="86"/>
      <c r="AM1437" s="86"/>
      <c r="AN1437" s="86"/>
      <c r="AO1437" s="86"/>
      <c r="AP1437" s="86"/>
      <c r="AQ1437" s="86"/>
      <c r="AR1437" s="86"/>
      <c r="AS1437" s="86"/>
      <c r="AT1437" s="86"/>
      <c r="AU1437" s="86"/>
      <c r="AV1437" s="86"/>
      <c r="AW1437" s="86"/>
      <c r="AX1437" s="86"/>
      <c r="AY1437" s="86"/>
      <c r="AZ1437" s="86"/>
      <c r="BA1437" s="86"/>
      <c r="BB1437" s="86"/>
      <c r="BC1437" s="86"/>
      <c r="BD1437" s="86"/>
      <c r="BE1437" s="86"/>
      <c r="BF1437" s="86"/>
      <c r="BG1437" s="86"/>
      <c r="BH1437" s="86"/>
      <c r="BI1437" s="86"/>
      <c r="BJ1437" s="86"/>
      <c r="BK1437" s="86"/>
      <c r="BL1437" s="86"/>
      <c r="BM1437" s="86"/>
      <c r="BN1437" s="86"/>
      <c r="BO1437" s="86"/>
      <c r="BP1437" s="86"/>
      <c r="BQ1437" s="86"/>
      <c r="BR1437" s="86"/>
      <c r="BS1437" s="86"/>
      <c r="BT1437" s="86"/>
      <c r="BU1437" s="86"/>
      <c r="BV1437" s="86"/>
    </row>
    <row r="1438" spans="1:74" s="87" customFormat="1" ht="22.5" customHeight="1" x14ac:dyDescent="0.2">
      <c r="A1438" s="236" t="s">
        <v>253</v>
      </c>
      <c r="B1438" s="237" t="s">
        <v>101</v>
      </c>
      <c r="C1438" s="73">
        <f t="shared" ref="C1438:N1438" si="541">+C1439</f>
        <v>0</v>
      </c>
      <c r="D1438" s="73">
        <f t="shared" si="541"/>
        <v>0</v>
      </c>
      <c r="E1438" s="73">
        <f t="shared" si="541"/>
        <v>0</v>
      </c>
      <c r="F1438" s="73">
        <f t="shared" si="541"/>
        <v>0</v>
      </c>
      <c r="G1438" s="73">
        <f t="shared" si="541"/>
        <v>0</v>
      </c>
      <c r="H1438" s="73">
        <f t="shared" si="541"/>
        <v>0</v>
      </c>
      <c r="I1438" s="73">
        <f t="shared" si="541"/>
        <v>0</v>
      </c>
      <c r="J1438" s="73">
        <f t="shared" si="541"/>
        <v>0</v>
      </c>
      <c r="K1438" s="73">
        <f t="shared" si="541"/>
        <v>0</v>
      </c>
      <c r="L1438" s="73">
        <f t="shared" si="541"/>
        <v>0</v>
      </c>
      <c r="M1438" s="73">
        <f t="shared" si="541"/>
        <v>0</v>
      </c>
      <c r="N1438" s="73">
        <f t="shared" si="541"/>
        <v>0</v>
      </c>
      <c r="O1438" s="131">
        <f t="shared" si="509"/>
        <v>0</v>
      </c>
      <c r="P1438" s="86"/>
      <c r="Q1438" s="86"/>
      <c r="R1438" s="86"/>
      <c r="S1438" s="86"/>
      <c r="T1438" s="86"/>
      <c r="U1438" s="86"/>
      <c r="V1438" s="86"/>
      <c r="W1438" s="86"/>
      <c r="X1438" s="86"/>
      <c r="Y1438" s="86"/>
      <c r="Z1438" s="86"/>
      <c r="AA1438" s="86"/>
      <c r="AB1438" s="86"/>
      <c r="AC1438" s="86"/>
      <c r="AD1438" s="86"/>
      <c r="AE1438" s="86"/>
      <c r="AF1438" s="86"/>
      <c r="AG1438" s="86"/>
      <c r="AH1438" s="86"/>
      <c r="AI1438" s="86"/>
      <c r="AJ1438" s="86"/>
      <c r="AK1438" s="86"/>
      <c r="AL1438" s="86"/>
      <c r="AM1438" s="86"/>
      <c r="AN1438" s="86"/>
      <c r="AO1438" s="86"/>
      <c r="AP1438" s="86"/>
      <c r="AQ1438" s="86"/>
      <c r="AR1438" s="86"/>
      <c r="AS1438" s="86"/>
      <c r="AT1438" s="86"/>
      <c r="AU1438" s="86"/>
      <c r="AV1438" s="86"/>
      <c r="AW1438" s="86"/>
      <c r="AX1438" s="86"/>
      <c r="AY1438" s="86"/>
      <c r="AZ1438" s="86"/>
      <c r="BA1438" s="86"/>
      <c r="BB1438" s="86"/>
      <c r="BC1438" s="86"/>
      <c r="BD1438" s="86"/>
      <c r="BE1438" s="86"/>
      <c r="BF1438" s="86"/>
      <c r="BG1438" s="86"/>
      <c r="BH1438" s="86"/>
      <c r="BI1438" s="86"/>
      <c r="BJ1438" s="86"/>
      <c r="BK1438" s="86"/>
      <c r="BL1438" s="86"/>
      <c r="BM1438" s="86"/>
      <c r="BN1438" s="86"/>
      <c r="BO1438" s="86"/>
      <c r="BP1438" s="86"/>
      <c r="BQ1438" s="86"/>
      <c r="BR1438" s="86"/>
      <c r="BS1438" s="86"/>
      <c r="BT1438" s="86"/>
      <c r="BU1438" s="86"/>
      <c r="BV1438" s="86"/>
    </row>
    <row r="1439" spans="1:74" s="87" customFormat="1" ht="22.5" customHeight="1" x14ac:dyDescent="0.2">
      <c r="A1439" s="238" t="s">
        <v>254</v>
      </c>
      <c r="B1439" s="239" t="s">
        <v>134</v>
      </c>
      <c r="C1439" s="74"/>
      <c r="D1439" s="74"/>
      <c r="E1439" s="74"/>
      <c r="F1439" s="74"/>
      <c r="G1439" s="74"/>
      <c r="H1439" s="74"/>
      <c r="I1439" s="74"/>
      <c r="J1439" s="74"/>
      <c r="K1439" s="74"/>
      <c r="L1439" s="74"/>
      <c r="M1439" s="74"/>
      <c r="N1439" s="74"/>
      <c r="O1439" s="131">
        <f t="shared" si="509"/>
        <v>0</v>
      </c>
      <c r="P1439" s="86"/>
      <c r="Q1439" s="86"/>
      <c r="R1439" s="86"/>
      <c r="S1439" s="86"/>
      <c r="T1439" s="86"/>
      <c r="U1439" s="86"/>
      <c r="V1439" s="86"/>
      <c r="W1439" s="86"/>
      <c r="X1439" s="86"/>
      <c r="Y1439" s="86"/>
      <c r="Z1439" s="86"/>
      <c r="AA1439" s="86"/>
      <c r="AB1439" s="86"/>
      <c r="AC1439" s="86"/>
      <c r="AD1439" s="86"/>
      <c r="AE1439" s="86"/>
      <c r="AF1439" s="86"/>
      <c r="AG1439" s="86"/>
      <c r="AH1439" s="86"/>
      <c r="AI1439" s="86"/>
      <c r="AJ1439" s="86"/>
      <c r="AK1439" s="86"/>
      <c r="AL1439" s="86"/>
      <c r="AM1439" s="86"/>
      <c r="AN1439" s="86"/>
      <c r="AO1439" s="86"/>
      <c r="AP1439" s="86"/>
      <c r="AQ1439" s="86"/>
      <c r="AR1439" s="86"/>
      <c r="AS1439" s="86"/>
      <c r="AT1439" s="86"/>
      <c r="AU1439" s="86"/>
      <c r="AV1439" s="86"/>
      <c r="AW1439" s="86"/>
      <c r="AX1439" s="86"/>
      <c r="AY1439" s="86"/>
      <c r="AZ1439" s="86"/>
      <c r="BA1439" s="86"/>
      <c r="BB1439" s="86"/>
      <c r="BC1439" s="86"/>
      <c r="BD1439" s="86"/>
      <c r="BE1439" s="86"/>
      <c r="BF1439" s="86"/>
      <c r="BG1439" s="86"/>
      <c r="BH1439" s="86"/>
      <c r="BI1439" s="86"/>
      <c r="BJ1439" s="86"/>
      <c r="BK1439" s="86"/>
      <c r="BL1439" s="86"/>
      <c r="BM1439" s="86"/>
      <c r="BN1439" s="86"/>
      <c r="BO1439" s="86"/>
      <c r="BP1439" s="86"/>
      <c r="BQ1439" s="86"/>
      <c r="BR1439" s="86"/>
      <c r="BS1439" s="86"/>
      <c r="BT1439" s="86"/>
      <c r="BU1439" s="86"/>
      <c r="BV1439" s="86"/>
    </row>
    <row r="1440" spans="1:74" s="87" customFormat="1" ht="22.5" customHeight="1" x14ac:dyDescent="0.2">
      <c r="A1440" s="236" t="s">
        <v>333</v>
      </c>
      <c r="B1440" s="237" t="s">
        <v>334</v>
      </c>
      <c r="C1440" s="73">
        <f t="shared" ref="C1440:N1441" si="542">+C1441</f>
        <v>0</v>
      </c>
      <c r="D1440" s="73">
        <f t="shared" si="542"/>
        <v>0</v>
      </c>
      <c r="E1440" s="73">
        <f t="shared" si="542"/>
        <v>0</v>
      </c>
      <c r="F1440" s="73">
        <f t="shared" si="542"/>
        <v>0</v>
      </c>
      <c r="G1440" s="73">
        <f t="shared" si="542"/>
        <v>0</v>
      </c>
      <c r="H1440" s="73">
        <f t="shared" si="542"/>
        <v>0</v>
      </c>
      <c r="I1440" s="73">
        <f t="shared" si="542"/>
        <v>0</v>
      </c>
      <c r="J1440" s="73">
        <f t="shared" si="542"/>
        <v>0</v>
      </c>
      <c r="K1440" s="73">
        <f t="shared" si="542"/>
        <v>0</v>
      </c>
      <c r="L1440" s="73">
        <f t="shared" si="542"/>
        <v>0</v>
      </c>
      <c r="M1440" s="73">
        <f t="shared" si="542"/>
        <v>0</v>
      </c>
      <c r="N1440" s="73">
        <f t="shared" si="542"/>
        <v>0</v>
      </c>
      <c r="O1440" s="131">
        <f t="shared" si="509"/>
        <v>0</v>
      </c>
      <c r="P1440" s="86"/>
      <c r="Q1440" s="86"/>
      <c r="R1440" s="86"/>
      <c r="S1440" s="86"/>
      <c r="T1440" s="86"/>
      <c r="U1440" s="86"/>
      <c r="V1440" s="86"/>
      <c r="W1440" s="86"/>
      <c r="X1440" s="86"/>
      <c r="Y1440" s="86"/>
      <c r="Z1440" s="86"/>
      <c r="AA1440" s="86"/>
      <c r="AB1440" s="86"/>
      <c r="AC1440" s="86"/>
      <c r="AD1440" s="86"/>
      <c r="AE1440" s="86"/>
      <c r="AF1440" s="86"/>
      <c r="AG1440" s="86"/>
      <c r="AH1440" s="86"/>
      <c r="AI1440" s="86"/>
      <c r="AJ1440" s="86"/>
      <c r="AK1440" s="86"/>
      <c r="AL1440" s="86"/>
      <c r="AM1440" s="86"/>
      <c r="AN1440" s="86"/>
      <c r="AO1440" s="86"/>
      <c r="AP1440" s="86"/>
      <c r="AQ1440" s="86"/>
      <c r="AR1440" s="86"/>
      <c r="AS1440" s="86"/>
      <c r="AT1440" s="86"/>
      <c r="AU1440" s="86"/>
      <c r="AV1440" s="86"/>
      <c r="AW1440" s="86"/>
      <c r="AX1440" s="86"/>
      <c r="AY1440" s="86"/>
      <c r="AZ1440" s="86"/>
      <c r="BA1440" s="86"/>
      <c r="BB1440" s="86"/>
      <c r="BC1440" s="86"/>
      <c r="BD1440" s="86"/>
      <c r="BE1440" s="86"/>
      <c r="BF1440" s="86"/>
      <c r="BG1440" s="86"/>
      <c r="BH1440" s="86"/>
      <c r="BI1440" s="86"/>
      <c r="BJ1440" s="86"/>
      <c r="BK1440" s="86"/>
      <c r="BL1440" s="86"/>
      <c r="BM1440" s="86"/>
      <c r="BN1440" s="86"/>
      <c r="BO1440" s="86"/>
      <c r="BP1440" s="86"/>
      <c r="BQ1440" s="86"/>
      <c r="BR1440" s="86"/>
      <c r="BS1440" s="86"/>
      <c r="BT1440" s="86"/>
      <c r="BU1440" s="86"/>
      <c r="BV1440" s="86"/>
    </row>
    <row r="1441" spans="1:74" s="87" customFormat="1" ht="22.5" customHeight="1" x14ac:dyDescent="0.2">
      <c r="A1441" s="236" t="s">
        <v>1725</v>
      </c>
      <c r="B1441" s="237" t="s">
        <v>1726</v>
      </c>
      <c r="C1441" s="73">
        <f t="shared" si="542"/>
        <v>0</v>
      </c>
      <c r="D1441" s="73">
        <f t="shared" si="542"/>
        <v>0</v>
      </c>
      <c r="E1441" s="73">
        <f t="shared" si="542"/>
        <v>0</v>
      </c>
      <c r="F1441" s="73">
        <f t="shared" si="542"/>
        <v>0</v>
      </c>
      <c r="G1441" s="73">
        <f t="shared" si="542"/>
        <v>0</v>
      </c>
      <c r="H1441" s="73">
        <f t="shared" si="542"/>
        <v>0</v>
      </c>
      <c r="I1441" s="73">
        <f t="shared" si="542"/>
        <v>0</v>
      </c>
      <c r="J1441" s="73">
        <f t="shared" si="542"/>
        <v>0</v>
      </c>
      <c r="K1441" s="73">
        <f t="shared" si="542"/>
        <v>0</v>
      </c>
      <c r="L1441" s="73">
        <f t="shared" si="542"/>
        <v>0</v>
      </c>
      <c r="M1441" s="73">
        <f t="shared" si="542"/>
        <v>0</v>
      </c>
      <c r="N1441" s="73">
        <f t="shared" si="542"/>
        <v>0</v>
      </c>
      <c r="O1441" s="131">
        <f t="shared" si="509"/>
        <v>0</v>
      </c>
      <c r="P1441" s="86"/>
      <c r="Q1441" s="86"/>
      <c r="R1441" s="86"/>
      <c r="S1441" s="86"/>
      <c r="T1441" s="86"/>
      <c r="U1441" s="86"/>
      <c r="V1441" s="86"/>
      <c r="W1441" s="86"/>
      <c r="X1441" s="86"/>
      <c r="Y1441" s="86"/>
      <c r="Z1441" s="86"/>
      <c r="AA1441" s="86"/>
      <c r="AB1441" s="86"/>
      <c r="AC1441" s="86"/>
      <c r="AD1441" s="86"/>
      <c r="AE1441" s="86"/>
      <c r="AF1441" s="86"/>
      <c r="AG1441" s="86"/>
      <c r="AH1441" s="86"/>
      <c r="AI1441" s="86"/>
      <c r="AJ1441" s="86"/>
      <c r="AK1441" s="86"/>
      <c r="AL1441" s="86"/>
      <c r="AM1441" s="86"/>
      <c r="AN1441" s="86"/>
      <c r="AO1441" s="86"/>
      <c r="AP1441" s="86"/>
      <c r="AQ1441" s="86"/>
      <c r="AR1441" s="86"/>
      <c r="AS1441" s="86"/>
      <c r="AT1441" s="86"/>
      <c r="AU1441" s="86"/>
      <c r="AV1441" s="86"/>
      <c r="AW1441" s="86"/>
      <c r="AX1441" s="86"/>
      <c r="AY1441" s="86"/>
      <c r="AZ1441" s="86"/>
      <c r="BA1441" s="86"/>
      <c r="BB1441" s="86"/>
      <c r="BC1441" s="86"/>
      <c r="BD1441" s="86"/>
      <c r="BE1441" s="86"/>
      <c r="BF1441" s="86"/>
      <c r="BG1441" s="86"/>
      <c r="BH1441" s="86"/>
      <c r="BI1441" s="86"/>
      <c r="BJ1441" s="86"/>
      <c r="BK1441" s="86"/>
      <c r="BL1441" s="86"/>
      <c r="BM1441" s="86"/>
      <c r="BN1441" s="86"/>
      <c r="BO1441" s="86"/>
      <c r="BP1441" s="86"/>
      <c r="BQ1441" s="86"/>
      <c r="BR1441" s="86"/>
      <c r="BS1441" s="86"/>
      <c r="BT1441" s="86"/>
      <c r="BU1441" s="86"/>
      <c r="BV1441" s="86"/>
    </row>
    <row r="1442" spans="1:74" s="87" customFormat="1" ht="22.5" customHeight="1" x14ac:dyDescent="0.2">
      <c r="A1442" s="238" t="s">
        <v>1727</v>
      </c>
      <c r="B1442" s="239" t="s">
        <v>1728</v>
      </c>
      <c r="C1442" s="74">
        <v>0</v>
      </c>
      <c r="D1442" s="74">
        <v>0</v>
      </c>
      <c r="E1442" s="74">
        <v>0</v>
      </c>
      <c r="F1442" s="74">
        <v>0</v>
      </c>
      <c r="G1442" s="74">
        <v>0</v>
      </c>
      <c r="H1442" s="74">
        <v>0</v>
      </c>
      <c r="I1442" s="74">
        <v>0</v>
      </c>
      <c r="J1442" s="74">
        <v>0</v>
      </c>
      <c r="K1442" s="74">
        <v>0</v>
      </c>
      <c r="L1442" s="74">
        <v>0</v>
      </c>
      <c r="M1442" s="74">
        <v>0</v>
      </c>
      <c r="N1442" s="74">
        <v>0</v>
      </c>
      <c r="O1442" s="131">
        <f t="shared" si="509"/>
        <v>0</v>
      </c>
      <c r="P1442" s="86"/>
      <c r="Q1442" s="86"/>
      <c r="R1442" s="86"/>
      <c r="S1442" s="86"/>
      <c r="T1442" s="86"/>
      <c r="U1442" s="86"/>
      <c r="V1442" s="86"/>
      <c r="W1442" s="86"/>
      <c r="X1442" s="86"/>
      <c r="Y1442" s="86"/>
      <c r="Z1442" s="86"/>
      <c r="AA1442" s="86"/>
      <c r="AB1442" s="86"/>
      <c r="AC1442" s="86"/>
      <c r="AD1442" s="86"/>
      <c r="AE1442" s="86"/>
      <c r="AF1442" s="86"/>
      <c r="AG1442" s="86"/>
      <c r="AH1442" s="86"/>
      <c r="AI1442" s="86"/>
      <c r="AJ1442" s="86"/>
      <c r="AK1442" s="86"/>
      <c r="AL1442" s="86"/>
      <c r="AM1442" s="86"/>
      <c r="AN1442" s="86"/>
      <c r="AO1442" s="86"/>
      <c r="AP1442" s="86"/>
      <c r="AQ1442" s="86"/>
      <c r="AR1442" s="86"/>
      <c r="AS1442" s="86"/>
      <c r="AT1442" s="86"/>
      <c r="AU1442" s="86"/>
      <c r="AV1442" s="86"/>
      <c r="AW1442" s="86"/>
      <c r="AX1442" s="86"/>
      <c r="AY1442" s="86"/>
      <c r="AZ1442" s="86"/>
      <c r="BA1442" s="86"/>
      <c r="BB1442" s="86"/>
      <c r="BC1442" s="86"/>
      <c r="BD1442" s="86"/>
      <c r="BE1442" s="86"/>
      <c r="BF1442" s="86"/>
      <c r="BG1442" s="86"/>
      <c r="BH1442" s="86"/>
      <c r="BI1442" s="86"/>
      <c r="BJ1442" s="86"/>
      <c r="BK1442" s="86"/>
      <c r="BL1442" s="86"/>
      <c r="BM1442" s="86"/>
      <c r="BN1442" s="86"/>
      <c r="BO1442" s="86"/>
      <c r="BP1442" s="86"/>
      <c r="BQ1442" s="86"/>
      <c r="BR1442" s="86"/>
      <c r="BS1442" s="86"/>
      <c r="BT1442" s="86"/>
      <c r="BU1442" s="86"/>
      <c r="BV1442" s="86"/>
    </row>
    <row r="1443" spans="1:74" s="87" customFormat="1" ht="22.5" customHeight="1" x14ac:dyDescent="0.2">
      <c r="A1443" s="236" t="s">
        <v>255</v>
      </c>
      <c r="B1443" s="237" t="s">
        <v>148</v>
      </c>
      <c r="C1443" s="73">
        <f t="shared" ref="C1443:N1443" si="543">+C1444+C1453</f>
        <v>0</v>
      </c>
      <c r="D1443" s="73">
        <f t="shared" si="543"/>
        <v>0</v>
      </c>
      <c r="E1443" s="73">
        <f t="shared" si="543"/>
        <v>0</v>
      </c>
      <c r="F1443" s="73">
        <f t="shared" si="543"/>
        <v>0</v>
      </c>
      <c r="G1443" s="73">
        <f t="shared" si="543"/>
        <v>0</v>
      </c>
      <c r="H1443" s="73">
        <f t="shared" si="543"/>
        <v>0</v>
      </c>
      <c r="I1443" s="73">
        <f t="shared" si="543"/>
        <v>0</v>
      </c>
      <c r="J1443" s="73">
        <f t="shared" si="543"/>
        <v>0</v>
      </c>
      <c r="K1443" s="73">
        <f t="shared" si="543"/>
        <v>0</v>
      </c>
      <c r="L1443" s="73">
        <f t="shared" si="543"/>
        <v>0</v>
      </c>
      <c r="M1443" s="73">
        <f t="shared" si="543"/>
        <v>0</v>
      </c>
      <c r="N1443" s="73">
        <f t="shared" si="543"/>
        <v>0</v>
      </c>
      <c r="O1443" s="131">
        <f t="shared" ref="O1443:O1527" si="544">SUM(C1443:N1443)</f>
        <v>0</v>
      </c>
      <c r="P1443" s="86"/>
      <c r="Q1443" s="86"/>
      <c r="R1443" s="86"/>
      <c r="S1443" s="86"/>
      <c r="T1443" s="86"/>
      <c r="U1443" s="86"/>
      <c r="V1443" s="86"/>
      <c r="W1443" s="86"/>
      <c r="X1443" s="86"/>
      <c r="Y1443" s="86"/>
      <c r="Z1443" s="86"/>
      <c r="AA1443" s="86"/>
      <c r="AB1443" s="86"/>
      <c r="AC1443" s="86"/>
      <c r="AD1443" s="86"/>
      <c r="AE1443" s="86"/>
      <c r="AF1443" s="86"/>
      <c r="AG1443" s="86"/>
      <c r="AH1443" s="86"/>
      <c r="AI1443" s="86"/>
      <c r="AJ1443" s="86"/>
      <c r="AK1443" s="86"/>
      <c r="AL1443" s="86"/>
      <c r="AM1443" s="86"/>
      <c r="AN1443" s="86"/>
      <c r="AO1443" s="86"/>
      <c r="AP1443" s="86"/>
      <c r="AQ1443" s="86"/>
      <c r="AR1443" s="86"/>
      <c r="AS1443" s="86"/>
      <c r="AT1443" s="86"/>
      <c r="AU1443" s="86"/>
      <c r="AV1443" s="86"/>
      <c r="AW1443" s="86"/>
      <c r="AX1443" s="86"/>
      <c r="AY1443" s="86"/>
      <c r="AZ1443" s="86"/>
      <c r="BA1443" s="86"/>
      <c r="BB1443" s="86"/>
      <c r="BC1443" s="86"/>
      <c r="BD1443" s="86"/>
      <c r="BE1443" s="86"/>
      <c r="BF1443" s="86"/>
      <c r="BG1443" s="86"/>
      <c r="BH1443" s="86"/>
      <c r="BI1443" s="86"/>
      <c r="BJ1443" s="86"/>
      <c r="BK1443" s="86"/>
      <c r="BL1443" s="86"/>
      <c r="BM1443" s="86"/>
      <c r="BN1443" s="86"/>
      <c r="BO1443" s="86"/>
      <c r="BP1443" s="86"/>
      <c r="BQ1443" s="86"/>
      <c r="BR1443" s="86"/>
      <c r="BS1443" s="86"/>
      <c r="BT1443" s="86"/>
      <c r="BU1443" s="86"/>
      <c r="BV1443" s="86"/>
    </row>
    <row r="1444" spans="1:74" s="87" customFormat="1" ht="22.5" customHeight="1" x14ac:dyDescent="0.2">
      <c r="A1444" s="236" t="s">
        <v>256</v>
      </c>
      <c r="B1444" s="237" t="s">
        <v>257</v>
      </c>
      <c r="C1444" s="73">
        <f t="shared" ref="C1444:N1444" si="545">+C1445+C1451</f>
        <v>0</v>
      </c>
      <c r="D1444" s="73">
        <f t="shared" si="545"/>
        <v>0</v>
      </c>
      <c r="E1444" s="73">
        <f t="shared" si="545"/>
        <v>0</v>
      </c>
      <c r="F1444" s="73">
        <f t="shared" si="545"/>
        <v>0</v>
      </c>
      <c r="G1444" s="73">
        <f t="shared" si="545"/>
        <v>0</v>
      </c>
      <c r="H1444" s="73">
        <f t="shared" si="545"/>
        <v>0</v>
      </c>
      <c r="I1444" s="73">
        <f t="shared" si="545"/>
        <v>0</v>
      </c>
      <c r="J1444" s="73">
        <f t="shared" si="545"/>
        <v>0</v>
      </c>
      <c r="K1444" s="73">
        <f t="shared" si="545"/>
        <v>0</v>
      </c>
      <c r="L1444" s="73">
        <f t="shared" si="545"/>
        <v>0</v>
      </c>
      <c r="M1444" s="73">
        <f t="shared" si="545"/>
        <v>0</v>
      </c>
      <c r="N1444" s="73">
        <f t="shared" si="545"/>
        <v>0</v>
      </c>
      <c r="O1444" s="131">
        <f t="shared" si="544"/>
        <v>0</v>
      </c>
      <c r="P1444" s="86"/>
      <c r="Q1444" s="86"/>
      <c r="R1444" s="86"/>
      <c r="S1444" s="86"/>
      <c r="T1444" s="86"/>
      <c r="U1444" s="86"/>
      <c r="V1444" s="86"/>
      <c r="W1444" s="86"/>
      <c r="X1444" s="86"/>
      <c r="Y1444" s="86"/>
      <c r="Z1444" s="86"/>
      <c r="AA1444" s="86"/>
      <c r="AB1444" s="86"/>
      <c r="AC1444" s="86"/>
      <c r="AD1444" s="86"/>
      <c r="AE1444" s="86"/>
      <c r="AF1444" s="86"/>
      <c r="AG1444" s="86"/>
      <c r="AH1444" s="86"/>
      <c r="AI1444" s="86"/>
      <c r="AJ1444" s="86"/>
      <c r="AK1444" s="86"/>
      <c r="AL1444" s="86"/>
      <c r="AM1444" s="86"/>
      <c r="AN1444" s="86"/>
      <c r="AO1444" s="86"/>
      <c r="AP1444" s="86"/>
      <c r="AQ1444" s="86"/>
      <c r="AR1444" s="86"/>
      <c r="AS1444" s="86"/>
      <c r="AT1444" s="86"/>
      <c r="AU1444" s="86"/>
      <c r="AV1444" s="86"/>
      <c r="AW1444" s="86"/>
      <c r="AX1444" s="86"/>
      <c r="AY1444" s="86"/>
      <c r="AZ1444" s="86"/>
      <c r="BA1444" s="86"/>
      <c r="BB1444" s="86"/>
      <c r="BC1444" s="86"/>
      <c r="BD1444" s="86"/>
      <c r="BE1444" s="86"/>
      <c r="BF1444" s="86"/>
      <c r="BG1444" s="86"/>
      <c r="BH1444" s="86"/>
      <c r="BI1444" s="86"/>
      <c r="BJ1444" s="86"/>
      <c r="BK1444" s="86"/>
      <c r="BL1444" s="86"/>
      <c r="BM1444" s="86"/>
      <c r="BN1444" s="86"/>
      <c r="BO1444" s="86"/>
      <c r="BP1444" s="86"/>
      <c r="BQ1444" s="86"/>
      <c r="BR1444" s="86"/>
      <c r="BS1444" s="86"/>
      <c r="BT1444" s="86"/>
      <c r="BU1444" s="86"/>
      <c r="BV1444" s="86"/>
    </row>
    <row r="1445" spans="1:74" s="87" customFormat="1" ht="22.5" customHeight="1" x14ac:dyDescent="0.2">
      <c r="A1445" s="236" t="s">
        <v>258</v>
      </c>
      <c r="B1445" s="237" t="s">
        <v>150</v>
      </c>
      <c r="C1445" s="73">
        <f t="shared" ref="C1445:N1445" si="546">SUM(C1446:C1450)</f>
        <v>0</v>
      </c>
      <c r="D1445" s="73">
        <f t="shared" si="546"/>
        <v>0</v>
      </c>
      <c r="E1445" s="73">
        <f t="shared" si="546"/>
        <v>0</v>
      </c>
      <c r="F1445" s="73">
        <f t="shared" si="546"/>
        <v>0</v>
      </c>
      <c r="G1445" s="73">
        <f t="shared" si="546"/>
        <v>0</v>
      </c>
      <c r="H1445" s="73">
        <f t="shared" si="546"/>
        <v>0</v>
      </c>
      <c r="I1445" s="73">
        <f t="shared" si="546"/>
        <v>0</v>
      </c>
      <c r="J1445" s="73">
        <f t="shared" si="546"/>
        <v>0</v>
      </c>
      <c r="K1445" s="73">
        <f t="shared" si="546"/>
        <v>0</v>
      </c>
      <c r="L1445" s="73">
        <f t="shared" si="546"/>
        <v>0</v>
      </c>
      <c r="M1445" s="73">
        <f t="shared" si="546"/>
        <v>0</v>
      </c>
      <c r="N1445" s="73">
        <f t="shared" si="546"/>
        <v>0</v>
      </c>
      <c r="O1445" s="131">
        <f t="shared" si="544"/>
        <v>0</v>
      </c>
      <c r="P1445" s="86"/>
      <c r="Q1445" s="86"/>
      <c r="R1445" s="86"/>
      <c r="S1445" s="86"/>
      <c r="T1445" s="86"/>
      <c r="U1445" s="86"/>
      <c r="V1445" s="86"/>
      <c r="W1445" s="86"/>
      <c r="X1445" s="86"/>
      <c r="Y1445" s="86"/>
      <c r="Z1445" s="86"/>
      <c r="AA1445" s="86"/>
      <c r="AB1445" s="86"/>
      <c r="AC1445" s="86"/>
      <c r="AD1445" s="86"/>
      <c r="AE1445" s="86"/>
      <c r="AF1445" s="86"/>
      <c r="AG1445" s="86"/>
      <c r="AH1445" s="86"/>
      <c r="AI1445" s="86"/>
      <c r="AJ1445" s="86"/>
      <c r="AK1445" s="86"/>
      <c r="AL1445" s="86"/>
      <c r="AM1445" s="86"/>
      <c r="AN1445" s="86"/>
      <c r="AO1445" s="86"/>
      <c r="AP1445" s="86"/>
      <c r="AQ1445" s="86"/>
      <c r="AR1445" s="86"/>
      <c r="AS1445" s="86"/>
      <c r="AT1445" s="86"/>
      <c r="AU1445" s="86"/>
      <c r="AV1445" s="86"/>
      <c r="AW1445" s="86"/>
      <c r="AX1445" s="86"/>
      <c r="AY1445" s="86"/>
      <c r="AZ1445" s="86"/>
      <c r="BA1445" s="86"/>
      <c r="BB1445" s="86"/>
      <c r="BC1445" s="86"/>
      <c r="BD1445" s="86"/>
      <c r="BE1445" s="86"/>
      <c r="BF1445" s="86"/>
      <c r="BG1445" s="86"/>
      <c r="BH1445" s="86"/>
      <c r="BI1445" s="86"/>
      <c r="BJ1445" s="86"/>
      <c r="BK1445" s="86"/>
      <c r="BL1445" s="86"/>
      <c r="BM1445" s="86"/>
      <c r="BN1445" s="86"/>
      <c r="BO1445" s="86"/>
      <c r="BP1445" s="86"/>
      <c r="BQ1445" s="86"/>
      <c r="BR1445" s="86"/>
      <c r="BS1445" s="86"/>
      <c r="BT1445" s="86"/>
      <c r="BU1445" s="86"/>
      <c r="BV1445" s="86"/>
    </row>
    <row r="1446" spans="1:74" s="87" customFormat="1" ht="22.5" customHeight="1" x14ac:dyDescent="0.2">
      <c r="A1446" s="238" t="s">
        <v>259</v>
      </c>
      <c r="B1446" s="239" t="s">
        <v>151</v>
      </c>
      <c r="C1446" s="74"/>
      <c r="D1446" s="74"/>
      <c r="E1446" s="74"/>
      <c r="F1446" s="74"/>
      <c r="G1446" s="74"/>
      <c r="H1446" s="74"/>
      <c r="I1446" s="74"/>
      <c r="J1446" s="74"/>
      <c r="K1446" s="74"/>
      <c r="L1446" s="74"/>
      <c r="M1446" s="74"/>
      <c r="N1446" s="74"/>
      <c r="O1446" s="131">
        <f t="shared" si="544"/>
        <v>0</v>
      </c>
      <c r="P1446" s="86"/>
      <c r="Q1446" s="86"/>
      <c r="R1446" s="86"/>
      <c r="S1446" s="86"/>
      <c r="T1446" s="86"/>
      <c r="U1446" s="86"/>
      <c r="V1446" s="86"/>
      <c r="W1446" s="86"/>
      <c r="X1446" s="86"/>
      <c r="Y1446" s="86"/>
      <c r="Z1446" s="86"/>
      <c r="AA1446" s="86"/>
      <c r="AB1446" s="86"/>
      <c r="AC1446" s="86"/>
      <c r="AD1446" s="86"/>
      <c r="AE1446" s="86"/>
      <c r="AF1446" s="86"/>
      <c r="AG1446" s="86"/>
      <c r="AH1446" s="86"/>
      <c r="AI1446" s="86"/>
      <c r="AJ1446" s="86"/>
      <c r="AK1446" s="86"/>
      <c r="AL1446" s="86"/>
      <c r="AM1446" s="86"/>
      <c r="AN1446" s="86"/>
      <c r="AO1446" s="86"/>
      <c r="AP1446" s="86"/>
      <c r="AQ1446" s="86"/>
      <c r="AR1446" s="86"/>
      <c r="AS1446" s="86"/>
      <c r="AT1446" s="86"/>
      <c r="AU1446" s="86"/>
      <c r="AV1446" s="86"/>
      <c r="AW1446" s="86"/>
      <c r="AX1446" s="86"/>
      <c r="AY1446" s="86"/>
      <c r="AZ1446" s="86"/>
      <c r="BA1446" s="86"/>
      <c r="BB1446" s="86"/>
      <c r="BC1446" s="86"/>
      <c r="BD1446" s="86"/>
      <c r="BE1446" s="86"/>
      <c r="BF1446" s="86"/>
      <c r="BG1446" s="86"/>
      <c r="BH1446" s="86"/>
      <c r="BI1446" s="86"/>
      <c r="BJ1446" s="86"/>
      <c r="BK1446" s="86"/>
      <c r="BL1446" s="86"/>
      <c r="BM1446" s="86"/>
      <c r="BN1446" s="86"/>
      <c r="BO1446" s="86"/>
      <c r="BP1446" s="86"/>
      <c r="BQ1446" s="86"/>
      <c r="BR1446" s="86"/>
      <c r="BS1446" s="86"/>
      <c r="BT1446" s="86"/>
      <c r="BU1446" s="86"/>
      <c r="BV1446" s="86"/>
    </row>
    <row r="1447" spans="1:74" s="87" customFormat="1" ht="22.5" customHeight="1" x14ac:dyDescent="0.2">
      <c r="A1447" s="238" t="s">
        <v>260</v>
      </c>
      <c r="B1447" s="239" t="s">
        <v>152</v>
      </c>
      <c r="C1447" s="74"/>
      <c r="D1447" s="74"/>
      <c r="E1447" s="74"/>
      <c r="F1447" s="74"/>
      <c r="G1447" s="74"/>
      <c r="H1447" s="74"/>
      <c r="I1447" s="74"/>
      <c r="J1447" s="74"/>
      <c r="K1447" s="74"/>
      <c r="L1447" s="74"/>
      <c r="M1447" s="74"/>
      <c r="N1447" s="74"/>
      <c r="O1447" s="131">
        <f t="shared" si="544"/>
        <v>0</v>
      </c>
      <c r="P1447" s="86"/>
      <c r="Q1447" s="86"/>
      <c r="R1447" s="86"/>
      <c r="S1447" s="86"/>
      <c r="T1447" s="86"/>
      <c r="U1447" s="86"/>
      <c r="V1447" s="86"/>
      <c r="W1447" s="86"/>
      <c r="X1447" s="86"/>
      <c r="Y1447" s="86"/>
      <c r="Z1447" s="86"/>
      <c r="AA1447" s="86"/>
      <c r="AB1447" s="86"/>
      <c r="AC1447" s="86"/>
      <c r="AD1447" s="86"/>
      <c r="AE1447" s="86"/>
      <c r="AF1447" s="86"/>
      <c r="AG1447" s="86"/>
      <c r="AH1447" s="86"/>
      <c r="AI1447" s="86"/>
      <c r="AJ1447" s="86"/>
      <c r="AK1447" s="86"/>
      <c r="AL1447" s="86"/>
      <c r="AM1447" s="86"/>
      <c r="AN1447" s="86"/>
      <c r="AO1447" s="86"/>
      <c r="AP1447" s="86"/>
      <c r="AQ1447" s="86"/>
      <c r="AR1447" s="86"/>
      <c r="AS1447" s="86"/>
      <c r="AT1447" s="86"/>
      <c r="AU1447" s="86"/>
      <c r="AV1447" s="86"/>
      <c r="AW1447" s="86"/>
      <c r="AX1447" s="86"/>
      <c r="AY1447" s="86"/>
      <c r="AZ1447" s="86"/>
      <c r="BA1447" s="86"/>
      <c r="BB1447" s="86"/>
      <c r="BC1447" s="86"/>
      <c r="BD1447" s="86"/>
      <c r="BE1447" s="86"/>
      <c r="BF1447" s="86"/>
      <c r="BG1447" s="86"/>
      <c r="BH1447" s="86"/>
      <c r="BI1447" s="86"/>
      <c r="BJ1447" s="86"/>
      <c r="BK1447" s="86"/>
      <c r="BL1447" s="86"/>
      <c r="BM1447" s="86"/>
      <c r="BN1447" s="86"/>
      <c r="BO1447" s="86"/>
      <c r="BP1447" s="86"/>
      <c r="BQ1447" s="86"/>
      <c r="BR1447" s="86"/>
      <c r="BS1447" s="86"/>
      <c r="BT1447" s="86"/>
      <c r="BU1447" s="86"/>
      <c r="BV1447" s="86"/>
    </row>
    <row r="1448" spans="1:74" s="87" customFormat="1" ht="22.5" customHeight="1" x14ac:dyDescent="0.2">
      <c r="A1448" s="238" t="s">
        <v>261</v>
      </c>
      <c r="B1448" s="239" t="s">
        <v>153</v>
      </c>
      <c r="C1448" s="74"/>
      <c r="D1448" s="74"/>
      <c r="E1448" s="74"/>
      <c r="F1448" s="74"/>
      <c r="G1448" s="74"/>
      <c r="H1448" s="74"/>
      <c r="I1448" s="74"/>
      <c r="J1448" s="74"/>
      <c r="K1448" s="74"/>
      <c r="L1448" s="74"/>
      <c r="M1448" s="74"/>
      <c r="N1448" s="74"/>
      <c r="O1448" s="131">
        <f t="shared" si="544"/>
        <v>0</v>
      </c>
      <c r="P1448" s="86"/>
      <c r="Q1448" s="86"/>
      <c r="R1448" s="86"/>
      <c r="S1448" s="86"/>
      <c r="T1448" s="86"/>
      <c r="U1448" s="86"/>
      <c r="V1448" s="86"/>
      <c r="W1448" s="86"/>
      <c r="X1448" s="86"/>
      <c r="Y1448" s="86"/>
      <c r="Z1448" s="86"/>
      <c r="AA1448" s="86"/>
      <c r="AB1448" s="86"/>
      <c r="AC1448" s="86"/>
      <c r="AD1448" s="86"/>
      <c r="AE1448" s="86"/>
      <c r="AF1448" s="86"/>
      <c r="AG1448" s="86"/>
      <c r="AH1448" s="86"/>
      <c r="AI1448" s="86"/>
      <c r="AJ1448" s="86"/>
      <c r="AK1448" s="86"/>
      <c r="AL1448" s="86"/>
      <c r="AM1448" s="86"/>
      <c r="AN1448" s="86"/>
      <c r="AO1448" s="86"/>
      <c r="AP1448" s="86"/>
      <c r="AQ1448" s="86"/>
      <c r="AR1448" s="86"/>
      <c r="AS1448" s="86"/>
      <c r="AT1448" s="86"/>
      <c r="AU1448" s="86"/>
      <c r="AV1448" s="86"/>
      <c r="AW1448" s="86"/>
      <c r="AX1448" s="86"/>
      <c r="AY1448" s="86"/>
      <c r="AZ1448" s="86"/>
      <c r="BA1448" s="86"/>
      <c r="BB1448" s="86"/>
      <c r="BC1448" s="86"/>
      <c r="BD1448" s="86"/>
      <c r="BE1448" s="86"/>
      <c r="BF1448" s="86"/>
      <c r="BG1448" s="86"/>
      <c r="BH1448" s="86"/>
      <c r="BI1448" s="86"/>
      <c r="BJ1448" s="86"/>
      <c r="BK1448" s="86"/>
      <c r="BL1448" s="86"/>
      <c r="BM1448" s="86"/>
      <c r="BN1448" s="86"/>
      <c r="BO1448" s="86"/>
      <c r="BP1448" s="86"/>
      <c r="BQ1448" s="86"/>
      <c r="BR1448" s="86"/>
      <c r="BS1448" s="86"/>
      <c r="BT1448" s="86"/>
      <c r="BU1448" s="86"/>
      <c r="BV1448" s="86"/>
    </row>
    <row r="1449" spans="1:74" s="87" customFormat="1" ht="22.5" customHeight="1" x14ac:dyDescent="0.2">
      <c r="A1449" s="238" t="s">
        <v>262</v>
      </c>
      <c r="B1449" s="239" t="s">
        <v>154</v>
      </c>
      <c r="C1449" s="74"/>
      <c r="D1449" s="74"/>
      <c r="E1449" s="74"/>
      <c r="F1449" s="74"/>
      <c r="G1449" s="74"/>
      <c r="H1449" s="74"/>
      <c r="I1449" s="74"/>
      <c r="J1449" s="74"/>
      <c r="K1449" s="74"/>
      <c r="L1449" s="74"/>
      <c r="M1449" s="74"/>
      <c r="N1449" s="74"/>
      <c r="O1449" s="131">
        <f t="shared" si="544"/>
        <v>0</v>
      </c>
      <c r="P1449" s="86"/>
      <c r="Q1449" s="86"/>
      <c r="R1449" s="86"/>
      <c r="S1449" s="86"/>
      <c r="T1449" s="86"/>
      <c r="U1449" s="86"/>
      <c r="V1449" s="86"/>
      <c r="W1449" s="86"/>
      <c r="X1449" s="86"/>
      <c r="Y1449" s="86"/>
      <c r="Z1449" s="86"/>
      <c r="AA1449" s="86"/>
      <c r="AB1449" s="86"/>
      <c r="AC1449" s="86"/>
      <c r="AD1449" s="86"/>
      <c r="AE1449" s="86"/>
      <c r="AF1449" s="86"/>
      <c r="AG1449" s="86"/>
      <c r="AH1449" s="86"/>
      <c r="AI1449" s="86"/>
      <c r="AJ1449" s="86"/>
      <c r="AK1449" s="86"/>
      <c r="AL1449" s="86"/>
      <c r="AM1449" s="86"/>
      <c r="AN1449" s="86"/>
      <c r="AO1449" s="86"/>
      <c r="AP1449" s="86"/>
      <c r="AQ1449" s="86"/>
      <c r="AR1449" s="86"/>
      <c r="AS1449" s="86"/>
      <c r="AT1449" s="86"/>
      <c r="AU1449" s="86"/>
      <c r="AV1449" s="86"/>
      <c r="AW1449" s="86"/>
      <c r="AX1449" s="86"/>
      <c r="AY1449" s="86"/>
      <c r="AZ1449" s="86"/>
      <c r="BA1449" s="86"/>
      <c r="BB1449" s="86"/>
      <c r="BC1449" s="86"/>
      <c r="BD1449" s="86"/>
      <c r="BE1449" s="86"/>
      <c r="BF1449" s="86"/>
      <c r="BG1449" s="86"/>
      <c r="BH1449" s="86"/>
      <c r="BI1449" s="86"/>
      <c r="BJ1449" s="86"/>
      <c r="BK1449" s="86"/>
      <c r="BL1449" s="86"/>
      <c r="BM1449" s="86"/>
      <c r="BN1449" s="86"/>
      <c r="BO1449" s="86"/>
      <c r="BP1449" s="86"/>
      <c r="BQ1449" s="86"/>
      <c r="BR1449" s="86"/>
      <c r="BS1449" s="86"/>
      <c r="BT1449" s="86"/>
      <c r="BU1449" s="86"/>
      <c r="BV1449" s="86"/>
    </row>
    <row r="1450" spans="1:74" s="87" customFormat="1" ht="22.5" customHeight="1" x14ac:dyDescent="0.2">
      <c r="A1450" s="238" t="s">
        <v>1729</v>
      </c>
      <c r="B1450" s="239" t="s">
        <v>154</v>
      </c>
      <c r="C1450" s="74"/>
      <c r="D1450" s="74"/>
      <c r="E1450" s="74"/>
      <c r="F1450" s="74"/>
      <c r="G1450" s="74"/>
      <c r="H1450" s="74"/>
      <c r="I1450" s="74"/>
      <c r="J1450" s="74"/>
      <c r="K1450" s="74"/>
      <c r="L1450" s="74"/>
      <c r="M1450" s="74"/>
      <c r="N1450" s="74"/>
      <c r="O1450" s="131">
        <f t="shared" si="544"/>
        <v>0</v>
      </c>
      <c r="P1450" s="86"/>
      <c r="Q1450" s="86"/>
      <c r="R1450" s="86"/>
      <c r="S1450" s="86"/>
      <c r="T1450" s="86"/>
      <c r="U1450" s="86"/>
      <c r="V1450" s="86"/>
      <c r="W1450" s="86"/>
      <c r="X1450" s="86"/>
      <c r="Y1450" s="86"/>
      <c r="Z1450" s="86"/>
      <c r="AA1450" s="86"/>
      <c r="AB1450" s="86"/>
      <c r="AC1450" s="86"/>
      <c r="AD1450" s="86"/>
      <c r="AE1450" s="86"/>
      <c r="AF1450" s="86"/>
      <c r="AG1450" s="86"/>
      <c r="AH1450" s="86"/>
      <c r="AI1450" s="86"/>
      <c r="AJ1450" s="86"/>
      <c r="AK1450" s="86"/>
      <c r="AL1450" s="86"/>
      <c r="AM1450" s="86"/>
      <c r="AN1450" s="86"/>
      <c r="AO1450" s="86"/>
      <c r="AP1450" s="86"/>
      <c r="AQ1450" s="86"/>
      <c r="AR1450" s="86"/>
      <c r="AS1450" s="86"/>
      <c r="AT1450" s="86"/>
      <c r="AU1450" s="86"/>
      <c r="AV1450" s="86"/>
      <c r="AW1450" s="86"/>
      <c r="AX1450" s="86"/>
      <c r="AY1450" s="86"/>
      <c r="AZ1450" s="86"/>
      <c r="BA1450" s="86"/>
      <c r="BB1450" s="86"/>
      <c r="BC1450" s="86"/>
      <c r="BD1450" s="86"/>
      <c r="BE1450" s="86"/>
      <c r="BF1450" s="86"/>
      <c r="BG1450" s="86"/>
      <c r="BH1450" s="86"/>
      <c r="BI1450" s="86"/>
      <c r="BJ1450" s="86"/>
      <c r="BK1450" s="86"/>
      <c r="BL1450" s="86"/>
      <c r="BM1450" s="86"/>
      <c r="BN1450" s="86"/>
      <c r="BO1450" s="86"/>
      <c r="BP1450" s="86"/>
      <c r="BQ1450" s="86"/>
      <c r="BR1450" s="86"/>
      <c r="BS1450" s="86"/>
      <c r="BT1450" s="86"/>
      <c r="BU1450" s="86"/>
      <c r="BV1450" s="86"/>
    </row>
    <row r="1451" spans="1:74" s="87" customFormat="1" ht="22.5" customHeight="1" x14ac:dyDescent="0.2">
      <c r="A1451" s="236" t="s">
        <v>263</v>
      </c>
      <c r="B1451" s="237" t="s">
        <v>155</v>
      </c>
      <c r="C1451" s="73">
        <f t="shared" ref="C1451:N1451" si="547">+C1452</f>
        <v>0</v>
      </c>
      <c r="D1451" s="73">
        <f t="shared" si="547"/>
        <v>0</v>
      </c>
      <c r="E1451" s="73">
        <f t="shared" si="547"/>
        <v>0</v>
      </c>
      <c r="F1451" s="73">
        <f t="shared" si="547"/>
        <v>0</v>
      </c>
      <c r="G1451" s="73">
        <f t="shared" si="547"/>
        <v>0</v>
      </c>
      <c r="H1451" s="73">
        <f t="shared" si="547"/>
        <v>0</v>
      </c>
      <c r="I1451" s="73">
        <f t="shared" si="547"/>
        <v>0</v>
      </c>
      <c r="J1451" s="73">
        <f t="shared" si="547"/>
        <v>0</v>
      </c>
      <c r="K1451" s="73">
        <f t="shared" si="547"/>
        <v>0</v>
      </c>
      <c r="L1451" s="73">
        <f t="shared" si="547"/>
        <v>0</v>
      </c>
      <c r="M1451" s="73">
        <f t="shared" si="547"/>
        <v>0</v>
      </c>
      <c r="N1451" s="73">
        <f t="shared" si="547"/>
        <v>0</v>
      </c>
      <c r="O1451" s="131">
        <f t="shared" si="544"/>
        <v>0</v>
      </c>
      <c r="P1451" s="86"/>
      <c r="Q1451" s="86"/>
      <c r="R1451" s="86"/>
      <c r="S1451" s="86"/>
      <c r="T1451" s="86"/>
      <c r="U1451" s="86"/>
      <c r="V1451" s="86"/>
      <c r="W1451" s="86"/>
      <c r="X1451" s="86"/>
      <c r="Y1451" s="86"/>
      <c r="Z1451" s="86"/>
      <c r="AA1451" s="86"/>
      <c r="AB1451" s="86"/>
      <c r="AC1451" s="86"/>
      <c r="AD1451" s="86"/>
      <c r="AE1451" s="86"/>
      <c r="AF1451" s="86"/>
      <c r="AG1451" s="86"/>
      <c r="AH1451" s="86"/>
      <c r="AI1451" s="86"/>
      <c r="AJ1451" s="86"/>
      <c r="AK1451" s="86"/>
      <c r="AL1451" s="86"/>
      <c r="AM1451" s="86"/>
      <c r="AN1451" s="86"/>
      <c r="AO1451" s="86"/>
      <c r="AP1451" s="86"/>
      <c r="AQ1451" s="86"/>
      <c r="AR1451" s="86"/>
      <c r="AS1451" s="86"/>
      <c r="AT1451" s="86"/>
      <c r="AU1451" s="86"/>
      <c r="AV1451" s="86"/>
      <c r="AW1451" s="86"/>
      <c r="AX1451" s="86"/>
      <c r="AY1451" s="86"/>
      <c r="AZ1451" s="86"/>
      <c r="BA1451" s="86"/>
      <c r="BB1451" s="86"/>
      <c r="BC1451" s="86"/>
      <c r="BD1451" s="86"/>
      <c r="BE1451" s="86"/>
      <c r="BF1451" s="86"/>
      <c r="BG1451" s="86"/>
      <c r="BH1451" s="86"/>
      <c r="BI1451" s="86"/>
      <c r="BJ1451" s="86"/>
      <c r="BK1451" s="86"/>
      <c r="BL1451" s="86"/>
      <c r="BM1451" s="86"/>
      <c r="BN1451" s="86"/>
      <c r="BO1451" s="86"/>
      <c r="BP1451" s="86"/>
      <c r="BQ1451" s="86"/>
      <c r="BR1451" s="86"/>
      <c r="BS1451" s="86"/>
      <c r="BT1451" s="86"/>
      <c r="BU1451" s="86"/>
      <c r="BV1451" s="86"/>
    </row>
    <row r="1452" spans="1:74" s="87" customFormat="1" ht="22.5" customHeight="1" x14ac:dyDescent="0.2">
      <c r="A1452" s="238" t="s">
        <v>264</v>
      </c>
      <c r="B1452" s="239" t="s">
        <v>156</v>
      </c>
      <c r="C1452" s="74"/>
      <c r="D1452" s="74"/>
      <c r="E1452" s="74"/>
      <c r="F1452" s="74"/>
      <c r="G1452" s="74"/>
      <c r="H1452" s="74"/>
      <c r="I1452" s="74"/>
      <c r="J1452" s="74"/>
      <c r="K1452" s="74"/>
      <c r="L1452" s="74"/>
      <c r="M1452" s="74"/>
      <c r="N1452" s="74"/>
      <c r="O1452" s="131">
        <f t="shared" si="544"/>
        <v>0</v>
      </c>
      <c r="P1452" s="86"/>
      <c r="Q1452" s="86"/>
      <c r="R1452" s="86"/>
      <c r="S1452" s="86"/>
      <c r="T1452" s="86"/>
      <c r="U1452" s="86"/>
      <c r="V1452" s="86"/>
      <c r="W1452" s="86"/>
      <c r="X1452" s="86"/>
      <c r="Y1452" s="86"/>
      <c r="Z1452" s="86"/>
      <c r="AA1452" s="86"/>
      <c r="AB1452" s="86"/>
      <c r="AC1452" s="86"/>
      <c r="AD1452" s="86"/>
      <c r="AE1452" s="86"/>
      <c r="AF1452" s="86"/>
      <c r="AG1452" s="86"/>
      <c r="AH1452" s="86"/>
      <c r="AI1452" s="86"/>
      <c r="AJ1452" s="86"/>
      <c r="AK1452" s="86"/>
      <c r="AL1452" s="86"/>
      <c r="AM1452" s="86"/>
      <c r="AN1452" s="86"/>
      <c r="AO1452" s="86"/>
      <c r="AP1452" s="86"/>
      <c r="AQ1452" s="86"/>
      <c r="AR1452" s="86"/>
      <c r="AS1452" s="86"/>
      <c r="AT1452" s="86"/>
      <c r="AU1452" s="86"/>
      <c r="AV1452" s="86"/>
      <c r="AW1452" s="86"/>
      <c r="AX1452" s="86"/>
      <c r="AY1452" s="86"/>
      <c r="AZ1452" s="86"/>
      <c r="BA1452" s="86"/>
      <c r="BB1452" s="86"/>
      <c r="BC1452" s="86"/>
      <c r="BD1452" s="86"/>
      <c r="BE1452" s="86"/>
      <c r="BF1452" s="86"/>
      <c r="BG1452" s="86"/>
      <c r="BH1452" s="86"/>
      <c r="BI1452" s="86"/>
      <c r="BJ1452" s="86"/>
      <c r="BK1452" s="86"/>
      <c r="BL1452" s="86"/>
      <c r="BM1452" s="86"/>
      <c r="BN1452" s="86"/>
      <c r="BO1452" s="86"/>
      <c r="BP1452" s="86"/>
      <c r="BQ1452" s="86"/>
      <c r="BR1452" s="86"/>
      <c r="BS1452" s="86"/>
      <c r="BT1452" s="86"/>
      <c r="BU1452" s="86"/>
      <c r="BV1452" s="86"/>
    </row>
    <row r="1453" spans="1:74" s="87" customFormat="1" ht="22.5" customHeight="1" x14ac:dyDescent="0.2">
      <c r="A1453" s="236" t="s">
        <v>265</v>
      </c>
      <c r="B1453" s="237" t="s">
        <v>266</v>
      </c>
      <c r="C1453" s="73">
        <f t="shared" ref="C1453:N1453" si="548">+C1454</f>
        <v>0</v>
      </c>
      <c r="D1453" s="73">
        <f t="shared" si="548"/>
        <v>0</v>
      </c>
      <c r="E1453" s="73">
        <f t="shared" si="548"/>
        <v>0</v>
      </c>
      <c r="F1453" s="73">
        <f t="shared" si="548"/>
        <v>0</v>
      </c>
      <c r="G1453" s="73">
        <f t="shared" si="548"/>
        <v>0</v>
      </c>
      <c r="H1453" s="73">
        <f t="shared" si="548"/>
        <v>0</v>
      </c>
      <c r="I1453" s="73">
        <f t="shared" si="548"/>
        <v>0</v>
      </c>
      <c r="J1453" s="73">
        <f t="shared" si="548"/>
        <v>0</v>
      </c>
      <c r="K1453" s="73">
        <f t="shared" si="548"/>
        <v>0</v>
      </c>
      <c r="L1453" s="73">
        <f t="shared" si="548"/>
        <v>0</v>
      </c>
      <c r="M1453" s="73">
        <f t="shared" si="548"/>
        <v>0</v>
      </c>
      <c r="N1453" s="73">
        <f t="shared" si="548"/>
        <v>0</v>
      </c>
      <c r="O1453" s="131">
        <f t="shared" si="544"/>
        <v>0</v>
      </c>
      <c r="P1453" s="86"/>
      <c r="Q1453" s="86"/>
      <c r="R1453" s="86"/>
      <c r="S1453" s="86"/>
      <c r="T1453" s="86"/>
      <c r="U1453" s="86"/>
      <c r="V1453" s="86"/>
      <c r="W1453" s="86"/>
      <c r="X1453" s="86"/>
      <c r="Y1453" s="86"/>
      <c r="Z1453" s="86"/>
      <c r="AA1453" s="86"/>
      <c r="AB1453" s="86"/>
      <c r="AC1453" s="86"/>
      <c r="AD1453" s="86"/>
      <c r="AE1453" s="86"/>
      <c r="AF1453" s="86"/>
      <c r="AG1453" s="86"/>
      <c r="AH1453" s="86"/>
      <c r="AI1453" s="86"/>
      <c r="AJ1453" s="86"/>
      <c r="AK1453" s="86"/>
      <c r="AL1453" s="86"/>
      <c r="AM1453" s="86"/>
      <c r="AN1453" s="86"/>
      <c r="AO1453" s="86"/>
      <c r="AP1453" s="86"/>
      <c r="AQ1453" s="86"/>
      <c r="AR1453" s="86"/>
      <c r="AS1453" s="86"/>
      <c r="AT1453" s="86"/>
      <c r="AU1453" s="86"/>
      <c r="AV1453" s="86"/>
      <c r="AW1453" s="86"/>
      <c r="AX1453" s="86"/>
      <c r="AY1453" s="86"/>
      <c r="AZ1453" s="86"/>
      <c r="BA1453" s="86"/>
      <c r="BB1453" s="86"/>
      <c r="BC1453" s="86"/>
      <c r="BD1453" s="86"/>
      <c r="BE1453" s="86"/>
      <c r="BF1453" s="86"/>
      <c r="BG1453" s="86"/>
      <c r="BH1453" s="86"/>
      <c r="BI1453" s="86"/>
      <c r="BJ1453" s="86"/>
      <c r="BK1453" s="86"/>
      <c r="BL1453" s="86"/>
      <c r="BM1453" s="86"/>
      <c r="BN1453" s="86"/>
      <c r="BO1453" s="86"/>
      <c r="BP1453" s="86"/>
      <c r="BQ1453" s="86"/>
      <c r="BR1453" s="86"/>
      <c r="BS1453" s="86"/>
      <c r="BT1453" s="86"/>
      <c r="BU1453" s="86"/>
      <c r="BV1453" s="86"/>
    </row>
    <row r="1454" spans="1:74" s="87" customFormat="1" ht="22.5" customHeight="1" x14ac:dyDescent="0.2">
      <c r="A1454" s="238" t="s">
        <v>267</v>
      </c>
      <c r="B1454" s="239" t="s">
        <v>149</v>
      </c>
      <c r="C1454" s="74"/>
      <c r="D1454" s="74"/>
      <c r="E1454" s="74"/>
      <c r="F1454" s="74"/>
      <c r="G1454" s="74"/>
      <c r="H1454" s="74"/>
      <c r="I1454" s="74"/>
      <c r="J1454" s="74"/>
      <c r="K1454" s="74"/>
      <c r="L1454" s="74"/>
      <c r="M1454" s="74"/>
      <c r="N1454" s="74"/>
      <c r="O1454" s="131">
        <f t="shared" si="544"/>
        <v>0</v>
      </c>
      <c r="P1454" s="86"/>
      <c r="Q1454" s="86"/>
      <c r="R1454" s="86"/>
      <c r="S1454" s="86"/>
      <c r="T1454" s="86"/>
      <c r="U1454" s="86"/>
      <c r="V1454" s="86"/>
      <c r="W1454" s="86"/>
      <c r="X1454" s="86"/>
      <c r="Y1454" s="86"/>
      <c r="Z1454" s="86"/>
      <c r="AA1454" s="86"/>
      <c r="AB1454" s="86"/>
      <c r="AC1454" s="86"/>
      <c r="AD1454" s="86"/>
      <c r="AE1454" s="86"/>
      <c r="AF1454" s="86"/>
      <c r="AG1454" s="86"/>
      <c r="AH1454" s="86"/>
      <c r="AI1454" s="86"/>
      <c r="AJ1454" s="86"/>
      <c r="AK1454" s="86"/>
      <c r="AL1454" s="86"/>
      <c r="AM1454" s="86"/>
      <c r="AN1454" s="86"/>
      <c r="AO1454" s="86"/>
      <c r="AP1454" s="86"/>
      <c r="AQ1454" s="86"/>
      <c r="AR1454" s="86"/>
      <c r="AS1454" s="86"/>
      <c r="AT1454" s="86"/>
      <c r="AU1454" s="86"/>
      <c r="AV1454" s="86"/>
      <c r="AW1454" s="86"/>
      <c r="AX1454" s="86"/>
      <c r="AY1454" s="86"/>
      <c r="AZ1454" s="86"/>
      <c r="BA1454" s="86"/>
      <c r="BB1454" s="86"/>
      <c r="BC1454" s="86"/>
      <c r="BD1454" s="86"/>
      <c r="BE1454" s="86"/>
      <c r="BF1454" s="86"/>
      <c r="BG1454" s="86"/>
      <c r="BH1454" s="86"/>
      <c r="BI1454" s="86"/>
      <c r="BJ1454" s="86"/>
      <c r="BK1454" s="86"/>
      <c r="BL1454" s="86"/>
      <c r="BM1454" s="86"/>
      <c r="BN1454" s="86"/>
      <c r="BO1454" s="86"/>
      <c r="BP1454" s="86"/>
      <c r="BQ1454" s="86"/>
      <c r="BR1454" s="86"/>
      <c r="BS1454" s="86"/>
      <c r="BT1454" s="86"/>
      <c r="BU1454" s="86"/>
      <c r="BV1454" s="86"/>
    </row>
    <row r="1455" spans="1:74" s="87" customFormat="1" ht="22.5" customHeight="1" x14ac:dyDescent="0.2">
      <c r="A1455" s="236" t="s">
        <v>268</v>
      </c>
      <c r="B1455" s="237" t="s">
        <v>269</v>
      </c>
      <c r="C1455" s="73">
        <f>+C1456+C1463</f>
        <v>0</v>
      </c>
      <c r="D1455" s="73">
        <f t="shared" ref="D1455:N1455" si="549">+D1456+D1463</f>
        <v>20259668655</v>
      </c>
      <c r="E1455" s="73">
        <f t="shared" si="549"/>
        <v>0</v>
      </c>
      <c r="F1455" s="73">
        <f t="shared" si="549"/>
        <v>6730116165.3500004</v>
      </c>
      <c r="G1455" s="73">
        <f t="shared" si="549"/>
        <v>0</v>
      </c>
      <c r="H1455" s="73">
        <f t="shared" si="549"/>
        <v>0</v>
      </c>
      <c r="I1455" s="73">
        <f t="shared" si="549"/>
        <v>1893910868</v>
      </c>
      <c r="J1455" s="73">
        <f t="shared" si="549"/>
        <v>10675785046</v>
      </c>
      <c r="K1455" s="73">
        <f t="shared" si="549"/>
        <v>0</v>
      </c>
      <c r="L1455" s="73">
        <f t="shared" si="549"/>
        <v>6000000000</v>
      </c>
      <c r="M1455" s="73">
        <f t="shared" si="549"/>
        <v>595924500.43000007</v>
      </c>
      <c r="N1455" s="73">
        <f t="shared" si="549"/>
        <v>0</v>
      </c>
      <c r="O1455" s="131">
        <f t="shared" si="544"/>
        <v>46155405234.779999</v>
      </c>
      <c r="P1455" s="86"/>
      <c r="Q1455" s="86"/>
      <c r="R1455" s="86"/>
      <c r="S1455" s="86"/>
      <c r="T1455" s="86"/>
      <c r="U1455" s="86"/>
      <c r="V1455" s="86"/>
      <c r="W1455" s="86"/>
      <c r="X1455" s="86"/>
      <c r="Y1455" s="86"/>
      <c r="Z1455" s="86"/>
      <c r="AA1455" s="86"/>
      <c r="AB1455" s="86"/>
      <c r="AC1455" s="86"/>
      <c r="AD1455" s="86"/>
      <c r="AE1455" s="86"/>
      <c r="AF1455" s="86"/>
      <c r="AG1455" s="86"/>
      <c r="AH1455" s="86"/>
      <c r="AI1455" s="86"/>
      <c r="AJ1455" s="86"/>
      <c r="AK1455" s="86"/>
      <c r="AL1455" s="86"/>
      <c r="AM1455" s="86"/>
      <c r="AN1455" s="86"/>
      <c r="AO1455" s="86"/>
      <c r="AP1455" s="86"/>
      <c r="AQ1455" s="86"/>
      <c r="AR1455" s="86"/>
      <c r="AS1455" s="86"/>
      <c r="AT1455" s="86"/>
      <c r="AU1455" s="86"/>
      <c r="AV1455" s="86"/>
      <c r="AW1455" s="86"/>
      <c r="AX1455" s="86"/>
      <c r="AY1455" s="86"/>
      <c r="AZ1455" s="86"/>
      <c r="BA1455" s="86"/>
      <c r="BB1455" s="86"/>
      <c r="BC1455" s="86"/>
      <c r="BD1455" s="86"/>
      <c r="BE1455" s="86"/>
      <c r="BF1455" s="86"/>
      <c r="BG1455" s="86"/>
      <c r="BH1455" s="86"/>
      <c r="BI1455" s="86"/>
      <c r="BJ1455" s="86"/>
      <c r="BK1455" s="86"/>
      <c r="BL1455" s="86"/>
      <c r="BM1455" s="86"/>
      <c r="BN1455" s="86"/>
      <c r="BO1455" s="86"/>
      <c r="BP1455" s="86"/>
      <c r="BQ1455" s="86"/>
      <c r="BR1455" s="86"/>
      <c r="BS1455" s="86"/>
      <c r="BT1455" s="86"/>
      <c r="BU1455" s="86"/>
      <c r="BV1455" s="86"/>
    </row>
    <row r="1456" spans="1:74" s="87" customFormat="1" ht="22.5" customHeight="1" x14ac:dyDescent="0.2">
      <c r="A1456" s="236" t="s">
        <v>736</v>
      </c>
      <c r="B1456" s="237" t="s">
        <v>1730</v>
      </c>
      <c r="C1456" s="73">
        <f>+C1461+C1457</f>
        <v>0</v>
      </c>
      <c r="D1456" s="73">
        <f t="shared" ref="D1456:N1456" si="550">+D1461+D1457</f>
        <v>0</v>
      </c>
      <c r="E1456" s="73">
        <f t="shared" si="550"/>
        <v>0</v>
      </c>
      <c r="F1456" s="73">
        <f t="shared" si="550"/>
        <v>0</v>
      </c>
      <c r="G1456" s="73">
        <f t="shared" si="550"/>
        <v>0</v>
      </c>
      <c r="H1456" s="73">
        <f t="shared" si="550"/>
        <v>0</v>
      </c>
      <c r="I1456" s="73">
        <f t="shared" si="550"/>
        <v>0</v>
      </c>
      <c r="J1456" s="73">
        <f t="shared" si="550"/>
        <v>0</v>
      </c>
      <c r="K1456" s="73">
        <f t="shared" si="550"/>
        <v>0</v>
      </c>
      <c r="L1456" s="73">
        <f t="shared" si="550"/>
        <v>0</v>
      </c>
      <c r="M1456" s="73">
        <f t="shared" si="550"/>
        <v>88906882</v>
      </c>
      <c r="N1456" s="73">
        <f t="shared" si="550"/>
        <v>0</v>
      </c>
      <c r="O1456" s="131">
        <f>SUM(C1456:N1456)</f>
        <v>88906882</v>
      </c>
      <c r="P1456" s="86"/>
      <c r="Q1456" s="86"/>
      <c r="R1456" s="86"/>
      <c r="S1456" s="86"/>
      <c r="T1456" s="86"/>
      <c r="U1456" s="86"/>
      <c r="V1456" s="86"/>
      <c r="W1456" s="86"/>
      <c r="X1456" s="86"/>
      <c r="Y1456" s="86"/>
      <c r="Z1456" s="86"/>
      <c r="AA1456" s="86"/>
      <c r="AB1456" s="86"/>
      <c r="AC1456" s="86"/>
      <c r="AD1456" s="86"/>
      <c r="AE1456" s="86"/>
      <c r="AF1456" s="86"/>
      <c r="AG1456" s="86"/>
      <c r="AH1456" s="86"/>
      <c r="AI1456" s="86"/>
      <c r="AJ1456" s="86"/>
      <c r="AK1456" s="86"/>
      <c r="AL1456" s="86"/>
      <c r="AM1456" s="86"/>
      <c r="AN1456" s="86"/>
      <c r="AO1456" s="86"/>
      <c r="AP1456" s="86"/>
      <c r="AQ1456" s="86"/>
      <c r="AR1456" s="86"/>
      <c r="AS1456" s="86"/>
      <c r="AT1456" s="86"/>
      <c r="AU1456" s="86"/>
      <c r="AV1456" s="86"/>
      <c r="AW1456" s="86"/>
      <c r="AX1456" s="86"/>
      <c r="AY1456" s="86"/>
      <c r="AZ1456" s="86"/>
      <c r="BA1456" s="86"/>
      <c r="BB1456" s="86"/>
      <c r="BC1456" s="86"/>
      <c r="BD1456" s="86"/>
      <c r="BE1456" s="86"/>
      <c r="BF1456" s="86"/>
      <c r="BG1456" s="86"/>
      <c r="BH1456" s="86"/>
      <c r="BI1456" s="86"/>
      <c r="BJ1456" s="86"/>
      <c r="BK1456" s="86"/>
      <c r="BL1456" s="86"/>
      <c r="BM1456" s="86"/>
      <c r="BN1456" s="86"/>
      <c r="BO1456" s="86"/>
      <c r="BP1456" s="86"/>
      <c r="BQ1456" s="86"/>
      <c r="BR1456" s="86"/>
      <c r="BS1456" s="86"/>
      <c r="BT1456" s="86"/>
      <c r="BU1456" s="86"/>
      <c r="BV1456" s="86"/>
    </row>
    <row r="1457" spans="1:74" s="87" customFormat="1" ht="22.5" customHeight="1" x14ac:dyDescent="0.2">
      <c r="A1457" s="236" t="s">
        <v>1872</v>
      </c>
      <c r="B1457" s="237" t="s">
        <v>1873</v>
      </c>
      <c r="C1457" s="73">
        <f>+C1458</f>
        <v>0</v>
      </c>
      <c r="D1457" s="73">
        <f t="shared" ref="D1457:N1457" si="551">+D1458</f>
        <v>0</v>
      </c>
      <c r="E1457" s="73">
        <f t="shared" si="551"/>
        <v>0</v>
      </c>
      <c r="F1457" s="73">
        <f t="shared" si="551"/>
        <v>0</v>
      </c>
      <c r="G1457" s="73">
        <f t="shared" si="551"/>
        <v>0</v>
      </c>
      <c r="H1457" s="73">
        <f t="shared" si="551"/>
        <v>0</v>
      </c>
      <c r="I1457" s="73">
        <f t="shared" si="551"/>
        <v>0</v>
      </c>
      <c r="J1457" s="73">
        <f t="shared" si="551"/>
        <v>0</v>
      </c>
      <c r="K1457" s="73">
        <f t="shared" si="551"/>
        <v>0</v>
      </c>
      <c r="L1457" s="73">
        <f t="shared" si="551"/>
        <v>0</v>
      </c>
      <c r="M1457" s="73">
        <f t="shared" si="551"/>
        <v>88906882</v>
      </c>
      <c r="N1457" s="73">
        <f t="shared" si="551"/>
        <v>0</v>
      </c>
      <c r="O1457" s="131">
        <f t="shared" ref="O1457:O1461" si="552">SUM(C1457:N1457)</f>
        <v>88906882</v>
      </c>
      <c r="P1457" s="86"/>
      <c r="Q1457" s="86"/>
      <c r="R1457" s="86"/>
      <c r="S1457" s="86"/>
      <c r="T1457" s="86"/>
      <c r="U1457" s="86"/>
      <c r="V1457" s="86"/>
      <c r="W1457" s="86"/>
      <c r="X1457" s="86"/>
      <c r="Y1457" s="86"/>
      <c r="Z1457" s="86"/>
      <c r="AA1457" s="86"/>
      <c r="AB1457" s="86"/>
      <c r="AC1457" s="86"/>
      <c r="AD1457" s="86"/>
      <c r="AE1457" s="86"/>
      <c r="AF1457" s="86"/>
      <c r="AG1457" s="86"/>
      <c r="AH1457" s="86"/>
      <c r="AI1457" s="86"/>
      <c r="AJ1457" s="86"/>
      <c r="AK1457" s="86"/>
      <c r="AL1457" s="86"/>
      <c r="AM1457" s="86"/>
      <c r="AN1457" s="86"/>
      <c r="AO1457" s="86"/>
      <c r="AP1457" s="86"/>
      <c r="AQ1457" s="86"/>
      <c r="AR1457" s="86"/>
      <c r="AS1457" s="86"/>
      <c r="AT1457" s="86"/>
      <c r="AU1457" s="86"/>
      <c r="AV1457" s="86"/>
      <c r="AW1457" s="86"/>
      <c r="AX1457" s="86"/>
      <c r="AY1457" s="86"/>
      <c r="AZ1457" s="86"/>
      <c r="BA1457" s="86"/>
      <c r="BB1457" s="86"/>
      <c r="BC1457" s="86"/>
      <c r="BD1457" s="86"/>
      <c r="BE1457" s="86"/>
      <c r="BF1457" s="86"/>
      <c r="BG1457" s="86"/>
      <c r="BH1457" s="86"/>
      <c r="BI1457" s="86"/>
      <c r="BJ1457" s="86"/>
      <c r="BK1457" s="86"/>
      <c r="BL1457" s="86"/>
      <c r="BM1457" s="86"/>
      <c r="BN1457" s="86"/>
      <c r="BO1457" s="86"/>
      <c r="BP1457" s="86"/>
      <c r="BQ1457" s="86"/>
      <c r="BR1457" s="86"/>
      <c r="BS1457" s="86"/>
      <c r="BT1457" s="86"/>
      <c r="BU1457" s="86"/>
      <c r="BV1457" s="86"/>
    </row>
    <row r="1458" spans="1:74" s="87" customFormat="1" ht="22.5" customHeight="1" x14ac:dyDescent="0.2">
      <c r="A1458" s="236" t="s">
        <v>2538</v>
      </c>
      <c r="B1458" s="237" t="s">
        <v>2539</v>
      </c>
      <c r="C1458" s="73">
        <f>SUM(C1459:C1460)</f>
        <v>0</v>
      </c>
      <c r="D1458" s="73">
        <f t="shared" ref="D1458:N1458" si="553">SUM(D1459:D1460)</f>
        <v>0</v>
      </c>
      <c r="E1458" s="73">
        <f t="shared" si="553"/>
        <v>0</v>
      </c>
      <c r="F1458" s="73">
        <f t="shared" si="553"/>
        <v>0</v>
      </c>
      <c r="G1458" s="73">
        <f t="shared" si="553"/>
        <v>0</v>
      </c>
      <c r="H1458" s="73">
        <f t="shared" si="553"/>
        <v>0</v>
      </c>
      <c r="I1458" s="73">
        <f t="shared" si="553"/>
        <v>0</v>
      </c>
      <c r="J1458" s="73">
        <f t="shared" si="553"/>
        <v>0</v>
      </c>
      <c r="K1458" s="73">
        <f t="shared" si="553"/>
        <v>0</v>
      </c>
      <c r="L1458" s="73">
        <f t="shared" si="553"/>
        <v>0</v>
      </c>
      <c r="M1458" s="73">
        <f t="shared" si="553"/>
        <v>88906882</v>
      </c>
      <c r="N1458" s="73">
        <f t="shared" si="553"/>
        <v>0</v>
      </c>
      <c r="O1458" s="131">
        <f t="shared" si="552"/>
        <v>88906882</v>
      </c>
      <c r="P1458" s="86"/>
      <c r="Q1458" s="86"/>
      <c r="R1458" s="86"/>
      <c r="S1458" s="86"/>
      <c r="T1458" s="86"/>
      <c r="U1458" s="86"/>
      <c r="V1458" s="86"/>
      <c r="W1458" s="86"/>
      <c r="X1458" s="86"/>
      <c r="Y1458" s="86"/>
      <c r="Z1458" s="86"/>
      <c r="AA1458" s="86"/>
      <c r="AB1458" s="86"/>
      <c r="AC1458" s="86"/>
      <c r="AD1458" s="86"/>
      <c r="AE1458" s="86"/>
      <c r="AF1458" s="86"/>
      <c r="AG1458" s="86"/>
      <c r="AH1458" s="86"/>
      <c r="AI1458" s="86"/>
      <c r="AJ1458" s="86"/>
      <c r="AK1458" s="86"/>
      <c r="AL1458" s="86"/>
      <c r="AM1458" s="86"/>
      <c r="AN1458" s="86"/>
      <c r="AO1458" s="86"/>
      <c r="AP1458" s="86"/>
      <c r="AQ1458" s="86"/>
      <c r="AR1458" s="86"/>
      <c r="AS1458" s="86"/>
      <c r="AT1458" s="86"/>
      <c r="AU1458" s="86"/>
      <c r="AV1458" s="86"/>
      <c r="AW1458" s="86"/>
      <c r="AX1458" s="86"/>
      <c r="AY1458" s="86"/>
      <c r="AZ1458" s="86"/>
      <c r="BA1458" s="86"/>
      <c r="BB1458" s="86"/>
      <c r="BC1458" s="86"/>
      <c r="BD1458" s="86"/>
      <c r="BE1458" s="86"/>
      <c r="BF1458" s="86"/>
      <c r="BG1458" s="86"/>
      <c r="BH1458" s="86"/>
      <c r="BI1458" s="86"/>
      <c r="BJ1458" s="86"/>
      <c r="BK1458" s="86"/>
      <c r="BL1458" s="86"/>
      <c r="BM1458" s="86"/>
      <c r="BN1458" s="86"/>
      <c r="BO1458" s="86"/>
      <c r="BP1458" s="86"/>
      <c r="BQ1458" s="86"/>
      <c r="BR1458" s="86"/>
      <c r="BS1458" s="86"/>
      <c r="BT1458" s="86"/>
      <c r="BU1458" s="86"/>
      <c r="BV1458" s="86"/>
    </row>
    <row r="1459" spans="1:74" s="87" customFormat="1" ht="22.5" customHeight="1" x14ac:dyDescent="0.2">
      <c r="A1459" s="238" t="s">
        <v>2540</v>
      </c>
      <c r="B1459" s="239" t="s">
        <v>1010</v>
      </c>
      <c r="C1459" s="74"/>
      <c r="D1459" s="74"/>
      <c r="E1459" s="74"/>
      <c r="F1459" s="74"/>
      <c r="G1459" s="74"/>
      <c r="H1459" s="74"/>
      <c r="I1459" s="74"/>
      <c r="J1459" s="74"/>
      <c r="K1459" s="74"/>
      <c r="L1459" s="74"/>
      <c r="M1459" s="74"/>
      <c r="N1459" s="74"/>
      <c r="O1459" s="131">
        <f t="shared" si="552"/>
        <v>0</v>
      </c>
      <c r="P1459" s="86"/>
      <c r="Q1459" s="86"/>
      <c r="R1459" s="86"/>
      <c r="S1459" s="86"/>
      <c r="T1459" s="86"/>
      <c r="U1459" s="86"/>
      <c r="V1459" s="86"/>
      <c r="W1459" s="86"/>
      <c r="X1459" s="86"/>
      <c r="Y1459" s="86"/>
      <c r="Z1459" s="86"/>
      <c r="AA1459" s="86"/>
      <c r="AB1459" s="86"/>
      <c r="AC1459" s="86"/>
      <c r="AD1459" s="86"/>
      <c r="AE1459" s="86"/>
      <c r="AF1459" s="86"/>
      <c r="AG1459" s="86"/>
      <c r="AH1459" s="86"/>
      <c r="AI1459" s="86"/>
      <c r="AJ1459" s="86"/>
      <c r="AK1459" s="86"/>
      <c r="AL1459" s="86"/>
      <c r="AM1459" s="86"/>
      <c r="AN1459" s="86"/>
      <c r="AO1459" s="86"/>
      <c r="AP1459" s="86"/>
      <c r="AQ1459" s="86"/>
      <c r="AR1459" s="86"/>
      <c r="AS1459" s="86"/>
      <c r="AT1459" s="86"/>
      <c r="AU1459" s="86"/>
      <c r="AV1459" s="86"/>
      <c r="AW1459" s="86"/>
      <c r="AX1459" s="86"/>
      <c r="AY1459" s="86"/>
      <c r="AZ1459" s="86"/>
      <c r="BA1459" s="86"/>
      <c r="BB1459" s="86"/>
      <c r="BC1459" s="86"/>
      <c r="BD1459" s="86"/>
      <c r="BE1459" s="86"/>
      <c r="BF1459" s="86"/>
      <c r="BG1459" s="86"/>
      <c r="BH1459" s="86"/>
      <c r="BI1459" s="86"/>
      <c r="BJ1459" s="86"/>
      <c r="BK1459" s="86"/>
      <c r="BL1459" s="86"/>
      <c r="BM1459" s="86"/>
      <c r="BN1459" s="86"/>
      <c r="BO1459" s="86"/>
      <c r="BP1459" s="86"/>
      <c r="BQ1459" s="86"/>
      <c r="BR1459" s="86"/>
      <c r="BS1459" s="86"/>
      <c r="BT1459" s="86"/>
      <c r="BU1459" s="86"/>
      <c r="BV1459" s="86"/>
    </row>
    <row r="1460" spans="1:74" s="87" customFormat="1" ht="22.5" customHeight="1" x14ac:dyDescent="0.2">
      <c r="A1460" s="238" t="s">
        <v>2540</v>
      </c>
      <c r="B1460" s="239" t="s">
        <v>1010</v>
      </c>
      <c r="C1460" s="74"/>
      <c r="D1460" s="74"/>
      <c r="E1460" s="74"/>
      <c r="F1460" s="74"/>
      <c r="G1460" s="74"/>
      <c r="H1460" s="74"/>
      <c r="I1460" s="74"/>
      <c r="J1460" s="74"/>
      <c r="K1460" s="74"/>
      <c r="L1460" s="74"/>
      <c r="M1460" s="74">
        <v>88906882</v>
      </c>
      <c r="N1460" s="74"/>
      <c r="O1460" s="131">
        <f t="shared" si="552"/>
        <v>88906882</v>
      </c>
      <c r="P1460" s="86"/>
      <c r="Q1460" s="86"/>
      <c r="R1460" s="86"/>
      <c r="S1460" s="86"/>
      <c r="T1460" s="86"/>
      <c r="U1460" s="86"/>
      <c r="V1460" s="86"/>
      <c r="W1460" s="86"/>
      <c r="X1460" s="86"/>
      <c r="Y1460" s="86"/>
      <c r="Z1460" s="86"/>
      <c r="AA1460" s="86"/>
      <c r="AB1460" s="86"/>
      <c r="AC1460" s="86"/>
      <c r="AD1460" s="86"/>
      <c r="AE1460" s="86"/>
      <c r="AF1460" s="86"/>
      <c r="AG1460" s="86"/>
      <c r="AH1460" s="86"/>
      <c r="AI1460" s="86"/>
      <c r="AJ1460" s="86"/>
      <c r="AK1460" s="86"/>
      <c r="AL1460" s="86"/>
      <c r="AM1460" s="86"/>
      <c r="AN1460" s="86"/>
      <c r="AO1460" s="86"/>
      <c r="AP1460" s="86"/>
      <c r="AQ1460" s="86"/>
      <c r="AR1460" s="86"/>
      <c r="AS1460" s="86"/>
      <c r="AT1460" s="86"/>
      <c r="AU1460" s="86"/>
      <c r="AV1460" s="86"/>
      <c r="AW1460" s="86"/>
      <c r="AX1460" s="86"/>
      <c r="AY1460" s="86"/>
      <c r="AZ1460" s="86"/>
      <c r="BA1460" s="86"/>
      <c r="BB1460" s="86"/>
      <c r="BC1460" s="86"/>
      <c r="BD1460" s="86"/>
      <c r="BE1460" s="86"/>
      <c r="BF1460" s="86"/>
      <c r="BG1460" s="86"/>
      <c r="BH1460" s="86"/>
      <c r="BI1460" s="86"/>
      <c r="BJ1460" s="86"/>
      <c r="BK1460" s="86"/>
      <c r="BL1460" s="86"/>
      <c r="BM1460" s="86"/>
      <c r="BN1460" s="86"/>
      <c r="BO1460" s="86"/>
      <c r="BP1460" s="86"/>
      <c r="BQ1460" s="86"/>
      <c r="BR1460" s="86"/>
      <c r="BS1460" s="86"/>
      <c r="BT1460" s="86"/>
      <c r="BU1460" s="86"/>
      <c r="BV1460" s="86"/>
    </row>
    <row r="1461" spans="1:74" s="87" customFormat="1" ht="22.5" customHeight="1" x14ac:dyDescent="0.2">
      <c r="A1461" s="236" t="s">
        <v>1731</v>
      </c>
      <c r="B1461" s="237" t="s">
        <v>1732</v>
      </c>
      <c r="C1461" s="73">
        <f t="shared" ref="C1461:N1461" si="554">+C1462</f>
        <v>0</v>
      </c>
      <c r="D1461" s="73">
        <f t="shared" si="554"/>
        <v>0</v>
      </c>
      <c r="E1461" s="73">
        <f t="shared" si="554"/>
        <v>0</v>
      </c>
      <c r="F1461" s="73">
        <f t="shared" si="554"/>
        <v>0</v>
      </c>
      <c r="G1461" s="73">
        <f t="shared" si="554"/>
        <v>0</v>
      </c>
      <c r="H1461" s="73">
        <f t="shared" si="554"/>
        <v>0</v>
      </c>
      <c r="I1461" s="73">
        <f t="shared" si="554"/>
        <v>0</v>
      </c>
      <c r="J1461" s="73">
        <f t="shared" si="554"/>
        <v>0</v>
      </c>
      <c r="K1461" s="73">
        <f t="shared" si="554"/>
        <v>0</v>
      </c>
      <c r="L1461" s="73">
        <f t="shared" si="554"/>
        <v>0</v>
      </c>
      <c r="M1461" s="73">
        <f t="shared" si="554"/>
        <v>0</v>
      </c>
      <c r="N1461" s="73">
        <f t="shared" si="554"/>
        <v>0</v>
      </c>
      <c r="O1461" s="131">
        <f t="shared" si="552"/>
        <v>0</v>
      </c>
      <c r="P1461" s="86"/>
      <c r="Q1461" s="86"/>
      <c r="R1461" s="86"/>
      <c r="S1461" s="86"/>
      <c r="T1461" s="86"/>
      <c r="U1461" s="86"/>
      <c r="V1461" s="86"/>
      <c r="W1461" s="86"/>
      <c r="X1461" s="86"/>
      <c r="Y1461" s="86"/>
      <c r="Z1461" s="86"/>
      <c r="AA1461" s="86"/>
      <c r="AB1461" s="86"/>
      <c r="AC1461" s="86"/>
      <c r="AD1461" s="86"/>
      <c r="AE1461" s="86"/>
      <c r="AF1461" s="86"/>
      <c r="AG1461" s="86"/>
      <c r="AH1461" s="86"/>
      <c r="AI1461" s="86"/>
      <c r="AJ1461" s="86"/>
      <c r="AK1461" s="86"/>
      <c r="AL1461" s="86"/>
      <c r="AM1461" s="86"/>
      <c r="AN1461" s="86"/>
      <c r="AO1461" s="86"/>
      <c r="AP1461" s="86"/>
      <c r="AQ1461" s="86"/>
      <c r="AR1461" s="86"/>
      <c r="AS1461" s="86"/>
      <c r="AT1461" s="86"/>
      <c r="AU1461" s="86"/>
      <c r="AV1461" s="86"/>
      <c r="AW1461" s="86"/>
      <c r="AX1461" s="86"/>
      <c r="AY1461" s="86"/>
      <c r="AZ1461" s="86"/>
      <c r="BA1461" s="86"/>
      <c r="BB1461" s="86"/>
      <c r="BC1461" s="86"/>
      <c r="BD1461" s="86"/>
      <c r="BE1461" s="86"/>
      <c r="BF1461" s="86"/>
      <c r="BG1461" s="86"/>
      <c r="BH1461" s="86"/>
      <c r="BI1461" s="86"/>
      <c r="BJ1461" s="86"/>
      <c r="BK1461" s="86"/>
      <c r="BL1461" s="86"/>
      <c r="BM1461" s="86"/>
      <c r="BN1461" s="86"/>
      <c r="BO1461" s="86"/>
      <c r="BP1461" s="86"/>
      <c r="BQ1461" s="86"/>
      <c r="BR1461" s="86"/>
      <c r="BS1461" s="86"/>
      <c r="BT1461" s="86"/>
      <c r="BU1461" s="86"/>
      <c r="BV1461" s="86"/>
    </row>
    <row r="1462" spans="1:74" s="87" customFormat="1" ht="22.5" customHeight="1" x14ac:dyDescent="0.2">
      <c r="A1462" s="238" t="s">
        <v>1733</v>
      </c>
      <c r="B1462" s="239" t="s">
        <v>1734</v>
      </c>
      <c r="C1462" s="74"/>
      <c r="D1462" s="74"/>
      <c r="E1462" s="74"/>
      <c r="F1462" s="74"/>
      <c r="G1462" s="74"/>
      <c r="H1462" s="74"/>
      <c r="I1462" s="74"/>
      <c r="J1462" s="74"/>
      <c r="K1462" s="74"/>
      <c r="L1462" s="74"/>
      <c r="M1462" s="74"/>
      <c r="N1462" s="74"/>
      <c r="O1462" s="131">
        <f t="shared" si="544"/>
        <v>0</v>
      </c>
      <c r="P1462" s="86"/>
      <c r="Q1462" s="86"/>
      <c r="R1462" s="86"/>
      <c r="S1462" s="86"/>
      <c r="T1462" s="86"/>
      <c r="U1462" s="86"/>
      <c r="V1462" s="86"/>
      <c r="W1462" s="86"/>
      <c r="X1462" s="86"/>
      <c r="Y1462" s="86"/>
      <c r="Z1462" s="86"/>
      <c r="AA1462" s="86"/>
      <c r="AB1462" s="86"/>
      <c r="AC1462" s="86"/>
      <c r="AD1462" s="86"/>
      <c r="AE1462" s="86"/>
      <c r="AF1462" s="86"/>
      <c r="AG1462" s="86"/>
      <c r="AH1462" s="86"/>
      <c r="AI1462" s="86"/>
      <c r="AJ1462" s="86"/>
      <c r="AK1462" s="86"/>
      <c r="AL1462" s="86"/>
      <c r="AM1462" s="86"/>
      <c r="AN1462" s="86"/>
      <c r="AO1462" s="86"/>
      <c r="AP1462" s="86"/>
      <c r="AQ1462" s="86"/>
      <c r="AR1462" s="86"/>
      <c r="AS1462" s="86"/>
      <c r="AT1462" s="86"/>
      <c r="AU1462" s="86"/>
      <c r="AV1462" s="86"/>
      <c r="AW1462" s="86"/>
      <c r="AX1462" s="86"/>
      <c r="AY1462" s="86"/>
      <c r="AZ1462" s="86"/>
      <c r="BA1462" s="86"/>
      <c r="BB1462" s="86"/>
      <c r="BC1462" s="86"/>
      <c r="BD1462" s="86"/>
      <c r="BE1462" s="86"/>
      <c r="BF1462" s="86"/>
      <c r="BG1462" s="86"/>
      <c r="BH1462" s="86"/>
      <c r="BI1462" s="86"/>
      <c r="BJ1462" s="86"/>
      <c r="BK1462" s="86"/>
      <c r="BL1462" s="86"/>
      <c r="BM1462" s="86"/>
      <c r="BN1462" s="86"/>
      <c r="BO1462" s="86"/>
      <c r="BP1462" s="86"/>
      <c r="BQ1462" s="86"/>
      <c r="BR1462" s="86"/>
      <c r="BS1462" s="86"/>
      <c r="BT1462" s="86"/>
      <c r="BU1462" s="86"/>
      <c r="BV1462" s="86"/>
    </row>
    <row r="1463" spans="1:74" s="87" customFormat="1" ht="22.5" customHeight="1" x14ac:dyDescent="0.2">
      <c r="A1463" s="236" t="s">
        <v>270</v>
      </c>
      <c r="B1463" s="237" t="s">
        <v>96</v>
      </c>
      <c r="C1463" s="73">
        <f t="shared" ref="C1463:N1463" si="555">+C1464+C1511+C1525</f>
        <v>0</v>
      </c>
      <c r="D1463" s="73">
        <f t="shared" si="555"/>
        <v>20259668655</v>
      </c>
      <c r="E1463" s="73">
        <f t="shared" si="555"/>
        <v>0</v>
      </c>
      <c r="F1463" s="73">
        <f t="shared" si="555"/>
        <v>6730116165.3500004</v>
      </c>
      <c r="G1463" s="73">
        <f t="shared" si="555"/>
        <v>0</v>
      </c>
      <c r="H1463" s="73">
        <f t="shared" si="555"/>
        <v>0</v>
      </c>
      <c r="I1463" s="73">
        <f t="shared" si="555"/>
        <v>1893910868</v>
      </c>
      <c r="J1463" s="73">
        <f t="shared" si="555"/>
        <v>10675785046</v>
      </c>
      <c r="K1463" s="73">
        <f t="shared" si="555"/>
        <v>0</v>
      </c>
      <c r="L1463" s="73">
        <f t="shared" si="555"/>
        <v>6000000000</v>
      </c>
      <c r="M1463" s="73">
        <f t="shared" si="555"/>
        <v>507017618.43000001</v>
      </c>
      <c r="N1463" s="73">
        <f t="shared" si="555"/>
        <v>0</v>
      </c>
      <c r="O1463" s="131">
        <f t="shared" si="544"/>
        <v>46066498352.779999</v>
      </c>
      <c r="P1463" s="86"/>
      <c r="Q1463" s="86"/>
      <c r="R1463" s="86"/>
      <c r="S1463" s="86"/>
      <c r="T1463" s="86"/>
      <c r="U1463" s="86"/>
      <c r="V1463" s="86"/>
      <c r="W1463" s="86"/>
      <c r="X1463" s="86"/>
      <c r="Y1463" s="86"/>
      <c r="Z1463" s="86"/>
      <c r="AA1463" s="86"/>
      <c r="AB1463" s="86"/>
      <c r="AC1463" s="86"/>
      <c r="AD1463" s="86"/>
      <c r="AE1463" s="86"/>
      <c r="AF1463" s="86"/>
      <c r="AG1463" s="86"/>
      <c r="AH1463" s="86"/>
      <c r="AI1463" s="86"/>
      <c r="AJ1463" s="86"/>
      <c r="AK1463" s="86"/>
      <c r="AL1463" s="86"/>
      <c r="AM1463" s="86"/>
      <c r="AN1463" s="86"/>
      <c r="AO1463" s="86"/>
      <c r="AP1463" s="86"/>
      <c r="AQ1463" s="86"/>
      <c r="AR1463" s="86"/>
      <c r="AS1463" s="86"/>
      <c r="AT1463" s="86"/>
      <c r="AU1463" s="86"/>
      <c r="AV1463" s="86"/>
      <c r="AW1463" s="86"/>
      <c r="AX1463" s="86"/>
      <c r="AY1463" s="86"/>
      <c r="AZ1463" s="86"/>
      <c r="BA1463" s="86"/>
      <c r="BB1463" s="86"/>
      <c r="BC1463" s="86"/>
      <c r="BD1463" s="86"/>
      <c r="BE1463" s="86"/>
      <c r="BF1463" s="86"/>
      <c r="BG1463" s="86"/>
      <c r="BH1463" s="86"/>
      <c r="BI1463" s="86"/>
      <c r="BJ1463" s="86"/>
      <c r="BK1463" s="86"/>
      <c r="BL1463" s="86"/>
      <c r="BM1463" s="86"/>
      <c r="BN1463" s="86"/>
      <c r="BO1463" s="86"/>
      <c r="BP1463" s="86"/>
      <c r="BQ1463" s="86"/>
      <c r="BR1463" s="86"/>
      <c r="BS1463" s="86"/>
      <c r="BT1463" s="86"/>
      <c r="BU1463" s="86"/>
      <c r="BV1463" s="86"/>
    </row>
    <row r="1464" spans="1:74" s="87" customFormat="1" ht="22.5" customHeight="1" x14ac:dyDescent="0.2">
      <c r="A1464" s="236" t="s">
        <v>271</v>
      </c>
      <c r="B1464" s="237" t="s">
        <v>97</v>
      </c>
      <c r="C1464" s="73">
        <f t="shared" ref="C1464:N1464" si="556">+C1465+C1473+C1477</f>
        <v>0</v>
      </c>
      <c r="D1464" s="73">
        <f t="shared" si="556"/>
        <v>20259668655</v>
      </c>
      <c r="E1464" s="73">
        <f t="shared" si="556"/>
        <v>0</v>
      </c>
      <c r="F1464" s="73">
        <f t="shared" si="556"/>
        <v>117613841.34999999</v>
      </c>
      <c r="G1464" s="73">
        <f t="shared" si="556"/>
        <v>0</v>
      </c>
      <c r="H1464" s="73">
        <f t="shared" si="556"/>
        <v>0</v>
      </c>
      <c r="I1464" s="73">
        <f t="shared" si="556"/>
        <v>1893910868</v>
      </c>
      <c r="J1464" s="73">
        <f t="shared" si="556"/>
        <v>0</v>
      </c>
      <c r="K1464" s="73">
        <f t="shared" si="556"/>
        <v>0</v>
      </c>
      <c r="L1464" s="73">
        <f t="shared" si="556"/>
        <v>0</v>
      </c>
      <c r="M1464" s="73">
        <f t="shared" si="556"/>
        <v>507017618.43000001</v>
      </c>
      <c r="N1464" s="73">
        <f t="shared" si="556"/>
        <v>0</v>
      </c>
      <c r="O1464" s="131">
        <f t="shared" si="544"/>
        <v>22778210982.779999</v>
      </c>
      <c r="P1464" s="86"/>
      <c r="Q1464" s="86"/>
      <c r="R1464" s="86"/>
      <c r="S1464" s="86"/>
      <c r="T1464" s="86"/>
      <c r="U1464" s="86"/>
      <c r="V1464" s="86"/>
      <c r="W1464" s="86"/>
      <c r="X1464" s="86"/>
      <c r="Y1464" s="86"/>
      <c r="Z1464" s="86"/>
      <c r="AA1464" s="86"/>
      <c r="AB1464" s="86"/>
      <c r="AC1464" s="86"/>
      <c r="AD1464" s="86"/>
      <c r="AE1464" s="86"/>
      <c r="AF1464" s="86"/>
      <c r="AG1464" s="86"/>
      <c r="AH1464" s="86"/>
      <c r="AI1464" s="86"/>
      <c r="AJ1464" s="86"/>
      <c r="AK1464" s="86"/>
      <c r="AL1464" s="86"/>
      <c r="AM1464" s="86"/>
      <c r="AN1464" s="86"/>
      <c r="AO1464" s="86"/>
      <c r="AP1464" s="86"/>
      <c r="AQ1464" s="86"/>
      <c r="AR1464" s="86"/>
      <c r="AS1464" s="86"/>
      <c r="AT1464" s="86"/>
      <c r="AU1464" s="86"/>
      <c r="AV1464" s="86"/>
      <c r="AW1464" s="86"/>
      <c r="AX1464" s="86"/>
      <c r="AY1464" s="86"/>
      <c r="AZ1464" s="86"/>
      <c r="BA1464" s="86"/>
      <c r="BB1464" s="86"/>
      <c r="BC1464" s="86"/>
      <c r="BD1464" s="86"/>
      <c r="BE1464" s="86"/>
      <c r="BF1464" s="86"/>
      <c r="BG1464" s="86"/>
      <c r="BH1464" s="86"/>
      <c r="BI1464" s="86"/>
      <c r="BJ1464" s="86"/>
      <c r="BK1464" s="86"/>
      <c r="BL1464" s="86"/>
      <c r="BM1464" s="86"/>
      <c r="BN1464" s="86"/>
      <c r="BO1464" s="86"/>
      <c r="BP1464" s="86"/>
      <c r="BQ1464" s="86"/>
      <c r="BR1464" s="86"/>
      <c r="BS1464" s="86"/>
      <c r="BT1464" s="86"/>
      <c r="BU1464" s="86"/>
      <c r="BV1464" s="86"/>
    </row>
    <row r="1465" spans="1:74" s="87" customFormat="1" ht="22.5" customHeight="1" x14ac:dyDescent="0.2">
      <c r="A1465" s="236" t="s">
        <v>272</v>
      </c>
      <c r="B1465" s="237" t="s">
        <v>98</v>
      </c>
      <c r="C1465" s="73">
        <f t="shared" ref="C1465:N1465" si="557">+C1466</f>
        <v>0</v>
      </c>
      <c r="D1465" s="73">
        <f t="shared" si="557"/>
        <v>2735668655</v>
      </c>
      <c r="E1465" s="73">
        <f t="shared" si="557"/>
        <v>0</v>
      </c>
      <c r="F1465" s="73">
        <f t="shared" si="557"/>
        <v>117613841.34999999</v>
      </c>
      <c r="G1465" s="73">
        <f t="shared" si="557"/>
        <v>0</v>
      </c>
      <c r="H1465" s="73">
        <f t="shared" si="557"/>
        <v>0</v>
      </c>
      <c r="I1465" s="73">
        <f t="shared" si="557"/>
        <v>0</v>
      </c>
      <c r="J1465" s="73">
        <f t="shared" si="557"/>
        <v>0</v>
      </c>
      <c r="K1465" s="73">
        <f t="shared" si="557"/>
        <v>0</v>
      </c>
      <c r="L1465" s="73">
        <f t="shared" si="557"/>
        <v>0</v>
      </c>
      <c r="M1465" s="73">
        <f t="shared" si="557"/>
        <v>0</v>
      </c>
      <c r="N1465" s="73">
        <f t="shared" si="557"/>
        <v>0</v>
      </c>
      <c r="O1465" s="131">
        <f t="shared" si="544"/>
        <v>2853282496.3499999</v>
      </c>
      <c r="P1465" s="86"/>
      <c r="Q1465" s="86"/>
      <c r="R1465" s="86"/>
      <c r="S1465" s="86"/>
      <c r="T1465" s="86"/>
      <c r="U1465" s="86"/>
      <c r="V1465" s="86"/>
      <c r="W1465" s="86"/>
      <c r="X1465" s="86"/>
      <c r="Y1465" s="86"/>
      <c r="Z1465" s="86"/>
      <c r="AA1465" s="86"/>
      <c r="AB1465" s="86"/>
      <c r="AC1465" s="86"/>
      <c r="AD1465" s="86"/>
      <c r="AE1465" s="86"/>
      <c r="AF1465" s="86"/>
      <c r="AG1465" s="86"/>
      <c r="AH1465" s="86"/>
      <c r="AI1465" s="86"/>
      <c r="AJ1465" s="86"/>
      <c r="AK1465" s="86"/>
      <c r="AL1465" s="86"/>
      <c r="AM1465" s="86"/>
      <c r="AN1465" s="86"/>
      <c r="AO1465" s="86"/>
      <c r="AP1465" s="86"/>
      <c r="AQ1465" s="86"/>
      <c r="AR1465" s="86"/>
      <c r="AS1465" s="86"/>
      <c r="AT1465" s="86"/>
      <c r="AU1465" s="86"/>
      <c r="AV1465" s="86"/>
      <c r="AW1465" s="86"/>
      <c r="AX1465" s="86"/>
      <c r="AY1465" s="86"/>
      <c r="AZ1465" s="86"/>
      <c r="BA1465" s="86"/>
      <c r="BB1465" s="86"/>
      <c r="BC1465" s="86"/>
      <c r="BD1465" s="86"/>
      <c r="BE1465" s="86"/>
      <c r="BF1465" s="86"/>
      <c r="BG1465" s="86"/>
      <c r="BH1465" s="86"/>
      <c r="BI1465" s="86"/>
      <c r="BJ1465" s="86"/>
      <c r="BK1465" s="86"/>
      <c r="BL1465" s="86"/>
      <c r="BM1465" s="86"/>
      <c r="BN1465" s="86"/>
      <c r="BO1465" s="86"/>
      <c r="BP1465" s="86"/>
      <c r="BQ1465" s="86"/>
      <c r="BR1465" s="86"/>
      <c r="BS1465" s="86"/>
      <c r="BT1465" s="86"/>
      <c r="BU1465" s="86"/>
      <c r="BV1465" s="86"/>
    </row>
    <row r="1466" spans="1:74" s="87" customFormat="1" ht="22.5" customHeight="1" x14ac:dyDescent="0.2">
      <c r="A1466" s="236" t="s">
        <v>273</v>
      </c>
      <c r="B1466" s="237" t="s">
        <v>157</v>
      </c>
      <c r="C1466" s="73">
        <f>SUM(C1467:C1472)</f>
        <v>0</v>
      </c>
      <c r="D1466" s="73">
        <f t="shared" ref="D1466:N1466" si="558">SUM(D1467:D1472)</f>
        <v>2735668655</v>
      </c>
      <c r="E1466" s="73">
        <f t="shared" si="558"/>
        <v>0</v>
      </c>
      <c r="F1466" s="73">
        <f t="shared" si="558"/>
        <v>117613841.34999999</v>
      </c>
      <c r="G1466" s="73">
        <f t="shared" si="558"/>
        <v>0</v>
      </c>
      <c r="H1466" s="73">
        <f t="shared" si="558"/>
        <v>0</v>
      </c>
      <c r="I1466" s="73">
        <f t="shared" si="558"/>
        <v>0</v>
      </c>
      <c r="J1466" s="73">
        <f t="shared" si="558"/>
        <v>0</v>
      </c>
      <c r="K1466" s="73">
        <f t="shared" si="558"/>
        <v>0</v>
      </c>
      <c r="L1466" s="73">
        <f t="shared" si="558"/>
        <v>0</v>
      </c>
      <c r="M1466" s="73">
        <f t="shared" si="558"/>
        <v>0</v>
      </c>
      <c r="N1466" s="73">
        <f t="shared" si="558"/>
        <v>0</v>
      </c>
      <c r="O1466" s="131">
        <f t="shared" si="544"/>
        <v>2853282496.3499999</v>
      </c>
      <c r="P1466" s="86"/>
      <c r="Q1466" s="86"/>
      <c r="R1466" s="86"/>
      <c r="S1466" s="86"/>
      <c r="T1466" s="86"/>
      <c r="U1466" s="86"/>
      <c r="V1466" s="86"/>
      <c r="W1466" s="86"/>
      <c r="X1466" s="86"/>
      <c r="Y1466" s="86"/>
      <c r="Z1466" s="86"/>
      <c r="AA1466" s="86"/>
      <c r="AB1466" s="86"/>
      <c r="AC1466" s="86"/>
      <c r="AD1466" s="86"/>
      <c r="AE1466" s="86"/>
      <c r="AF1466" s="86"/>
      <c r="AG1466" s="86"/>
      <c r="AH1466" s="86"/>
      <c r="AI1466" s="86"/>
      <c r="AJ1466" s="86"/>
      <c r="AK1466" s="86"/>
      <c r="AL1466" s="86"/>
      <c r="AM1466" s="86"/>
      <c r="AN1466" s="86"/>
      <c r="AO1466" s="86"/>
      <c r="AP1466" s="86"/>
      <c r="AQ1466" s="86"/>
      <c r="AR1466" s="86"/>
      <c r="AS1466" s="86"/>
      <c r="AT1466" s="86"/>
      <c r="AU1466" s="86"/>
      <c r="AV1466" s="86"/>
      <c r="AW1466" s="86"/>
      <c r="AX1466" s="86"/>
      <c r="AY1466" s="86"/>
      <c r="AZ1466" s="86"/>
      <c r="BA1466" s="86"/>
      <c r="BB1466" s="86"/>
      <c r="BC1466" s="86"/>
      <c r="BD1466" s="86"/>
      <c r="BE1466" s="86"/>
      <c r="BF1466" s="86"/>
      <c r="BG1466" s="86"/>
      <c r="BH1466" s="86"/>
      <c r="BI1466" s="86"/>
      <c r="BJ1466" s="86"/>
      <c r="BK1466" s="86"/>
      <c r="BL1466" s="86"/>
      <c r="BM1466" s="86"/>
      <c r="BN1466" s="86"/>
      <c r="BO1466" s="86"/>
      <c r="BP1466" s="86"/>
      <c r="BQ1466" s="86"/>
      <c r="BR1466" s="86"/>
      <c r="BS1466" s="86"/>
      <c r="BT1466" s="86"/>
      <c r="BU1466" s="86"/>
      <c r="BV1466" s="86"/>
    </row>
    <row r="1467" spans="1:74" s="87" customFormat="1" ht="22.5" customHeight="1" x14ac:dyDescent="0.2">
      <c r="A1467" s="238" t="s">
        <v>274</v>
      </c>
      <c r="B1467" s="239" t="s">
        <v>158</v>
      </c>
      <c r="C1467" s="74"/>
      <c r="D1467" s="74"/>
      <c r="E1467" s="74"/>
      <c r="F1467" s="74"/>
      <c r="G1467" s="74"/>
      <c r="H1467" s="74"/>
      <c r="I1467" s="74"/>
      <c r="J1467" s="74"/>
      <c r="K1467" s="74"/>
      <c r="L1467" s="74"/>
      <c r="M1467" s="74"/>
      <c r="N1467" s="74"/>
      <c r="O1467" s="131">
        <f t="shared" si="544"/>
        <v>0</v>
      </c>
      <c r="P1467" s="86"/>
      <c r="Q1467" s="86"/>
      <c r="R1467" s="86"/>
      <c r="S1467" s="86"/>
      <c r="T1467" s="86"/>
      <c r="U1467" s="86"/>
      <c r="V1467" s="86"/>
      <c r="W1467" s="86"/>
      <c r="X1467" s="86"/>
      <c r="Y1467" s="86"/>
      <c r="Z1467" s="86"/>
      <c r="AA1467" s="86"/>
      <c r="AB1467" s="86"/>
      <c r="AC1467" s="86"/>
      <c r="AD1467" s="86"/>
      <c r="AE1467" s="86"/>
      <c r="AF1467" s="86"/>
      <c r="AG1467" s="86"/>
      <c r="AH1467" s="86"/>
      <c r="AI1467" s="86"/>
      <c r="AJ1467" s="86"/>
      <c r="AK1467" s="86"/>
      <c r="AL1467" s="86"/>
      <c r="AM1467" s="86"/>
      <c r="AN1467" s="86"/>
      <c r="AO1467" s="86"/>
      <c r="AP1467" s="86"/>
      <c r="AQ1467" s="86"/>
      <c r="AR1467" s="86"/>
      <c r="AS1467" s="86"/>
      <c r="AT1467" s="86"/>
      <c r="AU1467" s="86"/>
      <c r="AV1467" s="86"/>
      <c r="AW1467" s="86"/>
      <c r="AX1467" s="86"/>
      <c r="AY1467" s="86"/>
      <c r="AZ1467" s="86"/>
      <c r="BA1467" s="86"/>
      <c r="BB1467" s="86"/>
      <c r="BC1467" s="86"/>
      <c r="BD1467" s="86"/>
      <c r="BE1467" s="86"/>
      <c r="BF1467" s="86"/>
      <c r="BG1467" s="86"/>
      <c r="BH1467" s="86"/>
      <c r="BI1467" s="86"/>
      <c r="BJ1467" s="86"/>
      <c r="BK1467" s="86"/>
      <c r="BL1467" s="86"/>
      <c r="BM1467" s="86"/>
      <c r="BN1467" s="86"/>
      <c r="BO1467" s="86"/>
      <c r="BP1467" s="86"/>
      <c r="BQ1467" s="86"/>
      <c r="BR1467" s="86"/>
      <c r="BS1467" s="86"/>
      <c r="BT1467" s="86"/>
      <c r="BU1467" s="86"/>
      <c r="BV1467" s="86"/>
    </row>
    <row r="1468" spans="1:74" s="87" customFormat="1" ht="22.5" customHeight="1" x14ac:dyDescent="0.2">
      <c r="A1468" s="238" t="s">
        <v>275</v>
      </c>
      <c r="B1468" s="239" t="s">
        <v>159</v>
      </c>
      <c r="C1468" s="74"/>
      <c r="D1468" s="74"/>
      <c r="E1468" s="74"/>
      <c r="F1468" s="74"/>
      <c r="G1468" s="74"/>
      <c r="H1468" s="74"/>
      <c r="I1468" s="74"/>
      <c r="J1468" s="74"/>
      <c r="K1468" s="74"/>
      <c r="L1468" s="74"/>
      <c r="M1468" s="74"/>
      <c r="N1468" s="74"/>
      <c r="O1468" s="131">
        <f t="shared" si="544"/>
        <v>0</v>
      </c>
      <c r="P1468" s="86"/>
      <c r="Q1468" s="86"/>
      <c r="R1468" s="86"/>
      <c r="S1468" s="86"/>
      <c r="T1468" s="86"/>
      <c r="U1468" s="86"/>
      <c r="V1468" s="86"/>
      <c r="W1468" s="86"/>
      <c r="X1468" s="86"/>
      <c r="Y1468" s="86"/>
      <c r="Z1468" s="86"/>
      <c r="AA1468" s="86"/>
      <c r="AB1468" s="86"/>
      <c r="AC1468" s="86"/>
      <c r="AD1468" s="86"/>
      <c r="AE1468" s="86"/>
      <c r="AF1468" s="86"/>
      <c r="AG1468" s="86"/>
      <c r="AH1468" s="86"/>
      <c r="AI1468" s="86"/>
      <c r="AJ1468" s="86"/>
      <c r="AK1468" s="86"/>
      <c r="AL1468" s="86"/>
      <c r="AM1468" s="86"/>
      <c r="AN1468" s="86"/>
      <c r="AO1468" s="86"/>
      <c r="AP1468" s="86"/>
      <c r="AQ1468" s="86"/>
      <c r="AR1468" s="86"/>
      <c r="AS1468" s="86"/>
      <c r="AT1468" s="86"/>
      <c r="AU1468" s="86"/>
      <c r="AV1468" s="86"/>
      <c r="AW1468" s="86"/>
      <c r="AX1468" s="86"/>
      <c r="AY1468" s="86"/>
      <c r="AZ1468" s="86"/>
      <c r="BA1468" s="86"/>
      <c r="BB1468" s="86"/>
      <c r="BC1468" s="86"/>
      <c r="BD1468" s="86"/>
      <c r="BE1468" s="86"/>
      <c r="BF1468" s="86"/>
      <c r="BG1468" s="86"/>
      <c r="BH1468" s="86"/>
      <c r="BI1468" s="86"/>
      <c r="BJ1468" s="86"/>
      <c r="BK1468" s="86"/>
      <c r="BL1468" s="86"/>
      <c r="BM1468" s="86"/>
      <c r="BN1468" s="86"/>
      <c r="BO1468" s="86"/>
      <c r="BP1468" s="86"/>
      <c r="BQ1468" s="86"/>
      <c r="BR1468" s="86"/>
      <c r="BS1468" s="86"/>
      <c r="BT1468" s="86"/>
      <c r="BU1468" s="86"/>
      <c r="BV1468" s="86"/>
    </row>
    <row r="1469" spans="1:74" s="87" customFormat="1" ht="22.5" customHeight="1" x14ac:dyDescent="0.2">
      <c r="A1469" s="238" t="s">
        <v>275</v>
      </c>
      <c r="B1469" s="239" t="s">
        <v>159</v>
      </c>
      <c r="C1469" s="74"/>
      <c r="D1469" s="74">
        <v>2735668655</v>
      </c>
      <c r="E1469" s="74"/>
      <c r="F1469" s="74"/>
      <c r="G1469" s="74"/>
      <c r="H1469" s="74"/>
      <c r="I1469" s="74"/>
      <c r="J1469" s="74"/>
      <c r="K1469" s="74"/>
      <c r="L1469" s="74"/>
      <c r="M1469" s="74"/>
      <c r="N1469" s="74"/>
      <c r="O1469" s="131">
        <f t="shared" si="544"/>
        <v>2735668655</v>
      </c>
      <c r="P1469" s="86"/>
      <c r="Q1469" s="86"/>
      <c r="R1469" s="86"/>
      <c r="S1469" s="86"/>
      <c r="T1469" s="86"/>
      <c r="U1469" s="86"/>
      <c r="V1469" s="86"/>
      <c r="W1469" s="86"/>
      <c r="X1469" s="86"/>
      <c r="Y1469" s="86"/>
      <c r="Z1469" s="86"/>
      <c r="AA1469" s="86"/>
      <c r="AB1469" s="86"/>
      <c r="AC1469" s="86"/>
      <c r="AD1469" s="86"/>
      <c r="AE1469" s="86"/>
      <c r="AF1469" s="86"/>
      <c r="AG1469" s="86"/>
      <c r="AH1469" s="86"/>
      <c r="AI1469" s="86"/>
      <c r="AJ1469" s="86"/>
      <c r="AK1469" s="86"/>
      <c r="AL1469" s="86"/>
      <c r="AM1469" s="86"/>
      <c r="AN1469" s="86"/>
      <c r="AO1469" s="86"/>
      <c r="AP1469" s="86"/>
      <c r="AQ1469" s="86"/>
      <c r="AR1469" s="86"/>
      <c r="AS1469" s="86"/>
      <c r="AT1469" s="86"/>
      <c r="AU1469" s="86"/>
      <c r="AV1469" s="86"/>
      <c r="AW1469" s="86"/>
      <c r="AX1469" s="86"/>
      <c r="AY1469" s="86"/>
      <c r="AZ1469" s="86"/>
      <c r="BA1469" s="86"/>
      <c r="BB1469" s="86"/>
      <c r="BC1469" s="86"/>
      <c r="BD1469" s="86"/>
      <c r="BE1469" s="86"/>
      <c r="BF1469" s="86"/>
      <c r="BG1469" s="86"/>
      <c r="BH1469" s="86"/>
      <c r="BI1469" s="86"/>
      <c r="BJ1469" s="86"/>
      <c r="BK1469" s="86"/>
      <c r="BL1469" s="86"/>
      <c r="BM1469" s="86"/>
      <c r="BN1469" s="86"/>
      <c r="BO1469" s="86"/>
      <c r="BP1469" s="86"/>
      <c r="BQ1469" s="86"/>
      <c r="BR1469" s="86"/>
      <c r="BS1469" s="86"/>
      <c r="BT1469" s="86"/>
      <c r="BU1469" s="86"/>
      <c r="BV1469" s="86"/>
    </row>
    <row r="1470" spans="1:74" s="87" customFormat="1" ht="34.5" customHeight="1" x14ac:dyDescent="0.2">
      <c r="A1470" s="238" t="s">
        <v>275</v>
      </c>
      <c r="B1470" s="239" t="s">
        <v>159</v>
      </c>
      <c r="C1470" s="74"/>
      <c r="D1470" s="74"/>
      <c r="E1470" s="74"/>
      <c r="F1470" s="74">
        <v>117613841.34999999</v>
      </c>
      <c r="G1470" s="74"/>
      <c r="H1470" s="74"/>
      <c r="I1470" s="74"/>
      <c r="J1470" s="74"/>
      <c r="K1470" s="74"/>
      <c r="L1470" s="74"/>
      <c r="M1470" s="74"/>
      <c r="N1470" s="74"/>
      <c r="O1470" s="131">
        <f t="shared" si="544"/>
        <v>117613841.34999999</v>
      </c>
      <c r="P1470" s="86"/>
      <c r="Q1470" s="86"/>
      <c r="R1470" s="86"/>
      <c r="S1470" s="86"/>
      <c r="T1470" s="86"/>
      <c r="U1470" s="86"/>
      <c r="V1470" s="86"/>
      <c r="W1470" s="86"/>
      <c r="X1470" s="86"/>
      <c r="Y1470" s="86"/>
      <c r="Z1470" s="86"/>
      <c r="AA1470" s="86"/>
      <c r="AB1470" s="86"/>
      <c r="AC1470" s="86"/>
      <c r="AD1470" s="86"/>
      <c r="AE1470" s="86"/>
      <c r="AF1470" s="86"/>
      <c r="AG1470" s="86"/>
      <c r="AH1470" s="86"/>
      <c r="AI1470" s="86"/>
      <c r="AJ1470" s="86"/>
      <c r="AK1470" s="86"/>
      <c r="AL1470" s="86"/>
      <c r="AM1470" s="86"/>
      <c r="AN1470" s="86"/>
      <c r="AO1470" s="86"/>
      <c r="AP1470" s="86"/>
      <c r="AQ1470" s="86"/>
      <c r="AR1470" s="86"/>
      <c r="AS1470" s="86"/>
      <c r="AT1470" s="86"/>
      <c r="AU1470" s="86"/>
      <c r="AV1470" s="86"/>
      <c r="AW1470" s="86"/>
      <c r="AX1470" s="86"/>
      <c r="AY1470" s="86"/>
      <c r="AZ1470" s="86"/>
      <c r="BA1470" s="86"/>
      <c r="BB1470" s="86"/>
      <c r="BC1470" s="86"/>
      <c r="BD1470" s="86"/>
      <c r="BE1470" s="86"/>
      <c r="BF1470" s="86"/>
      <c r="BG1470" s="86"/>
      <c r="BH1470" s="86"/>
      <c r="BI1470" s="86"/>
      <c r="BJ1470" s="86"/>
      <c r="BK1470" s="86"/>
      <c r="BL1470" s="86"/>
      <c r="BM1470" s="86"/>
      <c r="BN1470" s="86"/>
      <c r="BO1470" s="86"/>
      <c r="BP1470" s="86"/>
      <c r="BQ1470" s="86"/>
      <c r="BR1470" s="86"/>
      <c r="BS1470" s="86"/>
      <c r="BT1470" s="86"/>
      <c r="BU1470" s="86"/>
      <c r="BV1470" s="86"/>
    </row>
    <row r="1471" spans="1:74" s="87" customFormat="1" ht="22.5" customHeight="1" x14ac:dyDescent="0.2">
      <c r="A1471" s="238" t="s">
        <v>275</v>
      </c>
      <c r="B1471" s="239" t="s">
        <v>159</v>
      </c>
      <c r="C1471" s="74"/>
      <c r="D1471" s="74"/>
      <c r="E1471" s="74"/>
      <c r="F1471" s="74"/>
      <c r="G1471" s="74"/>
      <c r="H1471" s="74"/>
      <c r="I1471" s="74"/>
      <c r="J1471" s="74"/>
      <c r="K1471" s="74"/>
      <c r="L1471" s="74"/>
      <c r="M1471" s="74"/>
      <c r="N1471" s="74"/>
      <c r="O1471" s="131">
        <f t="shared" si="544"/>
        <v>0</v>
      </c>
      <c r="P1471" s="86"/>
      <c r="Q1471" s="86"/>
      <c r="R1471" s="86"/>
      <c r="S1471" s="86"/>
      <c r="T1471" s="86"/>
      <c r="U1471" s="86"/>
      <c r="V1471" s="86"/>
      <c r="W1471" s="86"/>
      <c r="X1471" s="86"/>
      <c r="Y1471" s="86"/>
      <c r="Z1471" s="86"/>
      <c r="AA1471" s="86"/>
      <c r="AB1471" s="86"/>
      <c r="AC1471" s="86"/>
      <c r="AD1471" s="86"/>
      <c r="AE1471" s="86"/>
      <c r="AF1471" s="86"/>
      <c r="AG1471" s="86"/>
      <c r="AH1471" s="86"/>
      <c r="AI1471" s="86"/>
      <c r="AJ1471" s="86"/>
      <c r="AK1471" s="86"/>
      <c r="AL1471" s="86"/>
      <c r="AM1471" s="86"/>
      <c r="AN1471" s="86"/>
      <c r="AO1471" s="86"/>
      <c r="AP1471" s="86"/>
      <c r="AQ1471" s="86"/>
      <c r="AR1471" s="86"/>
      <c r="AS1471" s="86"/>
      <c r="AT1471" s="86"/>
      <c r="AU1471" s="86"/>
      <c r="AV1471" s="86"/>
      <c r="AW1471" s="86"/>
      <c r="AX1471" s="86"/>
      <c r="AY1471" s="86"/>
      <c r="AZ1471" s="86"/>
      <c r="BA1471" s="86"/>
      <c r="BB1471" s="86"/>
      <c r="BC1471" s="86"/>
      <c r="BD1471" s="86"/>
      <c r="BE1471" s="86"/>
      <c r="BF1471" s="86"/>
      <c r="BG1471" s="86"/>
      <c r="BH1471" s="86"/>
      <c r="BI1471" s="86"/>
      <c r="BJ1471" s="86"/>
      <c r="BK1471" s="86"/>
      <c r="BL1471" s="86"/>
      <c r="BM1471" s="86"/>
      <c r="BN1471" s="86"/>
      <c r="BO1471" s="86"/>
      <c r="BP1471" s="86"/>
      <c r="BQ1471" s="86"/>
      <c r="BR1471" s="86"/>
      <c r="BS1471" s="86"/>
      <c r="BT1471" s="86"/>
      <c r="BU1471" s="86"/>
      <c r="BV1471" s="86"/>
    </row>
    <row r="1472" spans="1:74" s="87" customFormat="1" ht="22.5" customHeight="1" x14ac:dyDescent="0.2">
      <c r="A1472" s="238" t="s">
        <v>276</v>
      </c>
      <c r="B1472" s="239" t="s">
        <v>160</v>
      </c>
      <c r="C1472" s="50"/>
      <c r="D1472" s="50"/>
      <c r="E1472" s="50"/>
      <c r="F1472" s="50"/>
      <c r="G1472" s="50"/>
      <c r="H1472" s="50"/>
      <c r="I1472" s="50"/>
      <c r="J1472" s="50"/>
      <c r="K1472" s="50"/>
      <c r="L1472" s="50"/>
      <c r="M1472" s="50"/>
      <c r="N1472" s="50"/>
      <c r="O1472" s="131">
        <f t="shared" si="544"/>
        <v>0</v>
      </c>
      <c r="P1472" s="86"/>
      <c r="Q1472" s="86"/>
      <c r="R1472" s="86"/>
      <c r="S1472" s="86"/>
      <c r="T1472" s="86"/>
      <c r="U1472" s="86"/>
      <c r="V1472" s="86"/>
      <c r="W1472" s="86"/>
      <c r="X1472" s="86"/>
      <c r="Y1472" s="86"/>
      <c r="Z1472" s="86"/>
      <c r="AA1472" s="86"/>
      <c r="AB1472" s="86"/>
      <c r="AC1472" s="86"/>
      <c r="AD1472" s="86"/>
      <c r="AE1472" s="86"/>
      <c r="AF1472" s="86"/>
      <c r="AG1472" s="86"/>
      <c r="AH1472" s="86"/>
      <c r="AI1472" s="86"/>
      <c r="AJ1472" s="86"/>
      <c r="AK1472" s="86"/>
      <c r="AL1472" s="86"/>
      <c r="AM1472" s="86"/>
      <c r="AN1472" s="86"/>
      <c r="AO1472" s="86"/>
      <c r="AP1472" s="86"/>
      <c r="AQ1472" s="86"/>
      <c r="AR1472" s="86"/>
      <c r="AS1472" s="86"/>
      <c r="AT1472" s="86"/>
      <c r="AU1472" s="86"/>
      <c r="AV1472" s="86"/>
      <c r="AW1472" s="86"/>
      <c r="AX1472" s="86"/>
      <c r="AY1472" s="86"/>
      <c r="AZ1472" s="86"/>
      <c r="BA1472" s="86"/>
      <c r="BB1472" s="86"/>
      <c r="BC1472" s="86"/>
      <c r="BD1472" s="86"/>
      <c r="BE1472" s="86"/>
      <c r="BF1472" s="86"/>
      <c r="BG1472" s="86"/>
      <c r="BH1472" s="86"/>
      <c r="BI1472" s="86"/>
      <c r="BJ1472" s="86"/>
      <c r="BK1472" s="86"/>
      <c r="BL1472" s="86"/>
      <c r="BM1472" s="86"/>
      <c r="BN1472" s="86"/>
      <c r="BO1472" s="86"/>
      <c r="BP1472" s="86"/>
      <c r="BQ1472" s="86"/>
      <c r="BR1472" s="86"/>
      <c r="BS1472" s="86"/>
      <c r="BT1472" s="86"/>
      <c r="BU1472" s="86"/>
      <c r="BV1472" s="86"/>
    </row>
    <row r="1473" spans="1:74" s="87" customFormat="1" ht="22.5" customHeight="1" x14ac:dyDescent="0.2">
      <c r="A1473" s="236" t="s">
        <v>277</v>
      </c>
      <c r="B1473" s="237" t="s">
        <v>278</v>
      </c>
      <c r="C1473" s="73">
        <f t="shared" ref="C1473:N1473" si="559">+C1474</f>
        <v>0</v>
      </c>
      <c r="D1473" s="73">
        <f t="shared" si="559"/>
        <v>0</v>
      </c>
      <c r="E1473" s="73">
        <f t="shared" si="559"/>
        <v>0</v>
      </c>
      <c r="F1473" s="73">
        <f t="shared" si="559"/>
        <v>0</v>
      </c>
      <c r="G1473" s="73">
        <f t="shared" si="559"/>
        <v>0</v>
      </c>
      <c r="H1473" s="73">
        <f t="shared" si="559"/>
        <v>0</v>
      </c>
      <c r="I1473" s="73">
        <f t="shared" si="559"/>
        <v>0</v>
      </c>
      <c r="J1473" s="73">
        <f t="shared" si="559"/>
        <v>0</v>
      </c>
      <c r="K1473" s="73">
        <f t="shared" si="559"/>
        <v>0</v>
      </c>
      <c r="L1473" s="73">
        <f t="shared" si="559"/>
        <v>0</v>
      </c>
      <c r="M1473" s="73">
        <f t="shared" si="559"/>
        <v>0</v>
      </c>
      <c r="N1473" s="73">
        <f t="shared" si="559"/>
        <v>0</v>
      </c>
      <c r="O1473" s="131">
        <f t="shared" si="544"/>
        <v>0</v>
      </c>
      <c r="P1473" s="86"/>
      <c r="Q1473" s="86"/>
      <c r="R1473" s="86"/>
      <c r="S1473" s="86"/>
      <c r="T1473" s="86"/>
      <c r="U1473" s="86"/>
      <c r="V1473" s="86"/>
      <c r="W1473" s="86"/>
      <c r="X1473" s="86"/>
      <c r="Y1473" s="86"/>
      <c r="Z1473" s="86"/>
      <c r="AA1473" s="86"/>
      <c r="AB1473" s="86"/>
      <c r="AC1473" s="86"/>
      <c r="AD1473" s="86"/>
      <c r="AE1473" s="86"/>
      <c r="AF1473" s="86"/>
      <c r="AG1473" s="86"/>
      <c r="AH1473" s="86"/>
      <c r="AI1473" s="86"/>
      <c r="AJ1473" s="86"/>
      <c r="AK1473" s="86"/>
      <c r="AL1473" s="86"/>
      <c r="AM1473" s="86"/>
      <c r="AN1473" s="86"/>
      <c r="AO1473" s="86"/>
      <c r="AP1473" s="86"/>
      <c r="AQ1473" s="86"/>
      <c r="AR1473" s="86"/>
      <c r="AS1473" s="86"/>
      <c r="AT1473" s="86"/>
      <c r="AU1473" s="86"/>
      <c r="AV1473" s="86"/>
      <c r="AW1473" s="86"/>
      <c r="AX1473" s="86"/>
      <c r="AY1473" s="86"/>
      <c r="AZ1473" s="86"/>
      <c r="BA1473" s="86"/>
      <c r="BB1473" s="86"/>
      <c r="BC1473" s="86"/>
      <c r="BD1473" s="86"/>
      <c r="BE1473" s="86"/>
      <c r="BF1473" s="86"/>
      <c r="BG1473" s="86"/>
      <c r="BH1473" s="86"/>
      <c r="BI1473" s="86"/>
      <c r="BJ1473" s="86"/>
      <c r="BK1473" s="86"/>
      <c r="BL1473" s="86"/>
      <c r="BM1473" s="86"/>
      <c r="BN1473" s="86"/>
      <c r="BO1473" s="86"/>
      <c r="BP1473" s="86"/>
      <c r="BQ1473" s="86"/>
      <c r="BR1473" s="86"/>
      <c r="BS1473" s="86"/>
      <c r="BT1473" s="86"/>
      <c r="BU1473" s="86"/>
      <c r="BV1473" s="86"/>
    </row>
    <row r="1474" spans="1:74" s="87" customFormat="1" ht="22.5" customHeight="1" x14ac:dyDescent="0.2">
      <c r="A1474" s="236" t="s">
        <v>279</v>
      </c>
      <c r="B1474" s="237" t="s">
        <v>140</v>
      </c>
      <c r="C1474" s="73">
        <f t="shared" ref="C1474:N1474" si="560">SUM(C1475:C1476)</f>
        <v>0</v>
      </c>
      <c r="D1474" s="73">
        <f t="shared" si="560"/>
        <v>0</v>
      </c>
      <c r="E1474" s="73">
        <f t="shared" si="560"/>
        <v>0</v>
      </c>
      <c r="F1474" s="73">
        <f t="shared" si="560"/>
        <v>0</v>
      </c>
      <c r="G1474" s="73">
        <f t="shared" si="560"/>
        <v>0</v>
      </c>
      <c r="H1474" s="73">
        <f t="shared" si="560"/>
        <v>0</v>
      </c>
      <c r="I1474" s="73">
        <f t="shared" si="560"/>
        <v>0</v>
      </c>
      <c r="J1474" s="73">
        <f t="shared" si="560"/>
        <v>0</v>
      </c>
      <c r="K1474" s="73">
        <f t="shared" si="560"/>
        <v>0</v>
      </c>
      <c r="L1474" s="73">
        <f t="shared" si="560"/>
        <v>0</v>
      </c>
      <c r="M1474" s="73">
        <f t="shared" si="560"/>
        <v>0</v>
      </c>
      <c r="N1474" s="73">
        <f t="shared" si="560"/>
        <v>0</v>
      </c>
      <c r="O1474" s="131">
        <f t="shared" si="544"/>
        <v>0</v>
      </c>
      <c r="P1474" s="86"/>
      <c r="Q1474" s="86"/>
      <c r="R1474" s="86"/>
      <c r="S1474" s="86"/>
      <c r="T1474" s="86"/>
      <c r="U1474" s="86"/>
      <c r="V1474" s="86"/>
      <c r="W1474" s="86"/>
      <c r="X1474" s="86"/>
      <c r="Y1474" s="86"/>
      <c r="Z1474" s="86"/>
      <c r="AA1474" s="86"/>
      <c r="AB1474" s="86"/>
      <c r="AC1474" s="86"/>
      <c r="AD1474" s="86"/>
      <c r="AE1474" s="86"/>
      <c r="AF1474" s="86"/>
      <c r="AG1474" s="86"/>
      <c r="AH1474" s="86"/>
      <c r="AI1474" s="86"/>
      <c r="AJ1474" s="86"/>
      <c r="AK1474" s="86"/>
      <c r="AL1474" s="86"/>
      <c r="AM1474" s="86"/>
      <c r="AN1474" s="86"/>
      <c r="AO1474" s="86"/>
      <c r="AP1474" s="86"/>
      <c r="AQ1474" s="86"/>
      <c r="AR1474" s="86"/>
      <c r="AS1474" s="86"/>
      <c r="AT1474" s="86"/>
      <c r="AU1474" s="86"/>
      <c r="AV1474" s="86"/>
      <c r="AW1474" s="86"/>
      <c r="AX1474" s="86"/>
      <c r="AY1474" s="86"/>
      <c r="AZ1474" s="86"/>
      <c r="BA1474" s="86"/>
      <c r="BB1474" s="86"/>
      <c r="BC1474" s="86"/>
      <c r="BD1474" s="86"/>
      <c r="BE1474" s="86"/>
      <c r="BF1474" s="86"/>
      <c r="BG1474" s="86"/>
      <c r="BH1474" s="86"/>
      <c r="BI1474" s="86"/>
      <c r="BJ1474" s="86"/>
      <c r="BK1474" s="86"/>
      <c r="BL1474" s="86"/>
      <c r="BM1474" s="86"/>
      <c r="BN1474" s="86"/>
      <c r="BO1474" s="86"/>
      <c r="BP1474" s="86"/>
      <c r="BQ1474" s="86"/>
      <c r="BR1474" s="86"/>
      <c r="BS1474" s="86"/>
      <c r="BT1474" s="86"/>
      <c r="BU1474" s="86"/>
      <c r="BV1474" s="86"/>
    </row>
    <row r="1475" spans="1:74" s="87" customFormat="1" ht="22.5" customHeight="1" x14ac:dyDescent="0.2">
      <c r="A1475" s="238" t="s">
        <v>280</v>
      </c>
      <c r="B1475" s="239" t="s">
        <v>134</v>
      </c>
      <c r="C1475" s="74"/>
      <c r="D1475" s="74"/>
      <c r="E1475" s="74"/>
      <c r="F1475" s="74"/>
      <c r="G1475" s="74"/>
      <c r="H1475" s="74"/>
      <c r="I1475" s="74"/>
      <c r="J1475" s="74"/>
      <c r="K1475" s="74"/>
      <c r="L1475" s="74"/>
      <c r="M1475" s="74"/>
      <c r="N1475" s="74"/>
      <c r="O1475" s="131">
        <f t="shared" si="544"/>
        <v>0</v>
      </c>
      <c r="P1475" s="86"/>
      <c r="Q1475" s="86"/>
      <c r="R1475" s="86"/>
      <c r="S1475" s="86"/>
      <c r="T1475" s="86"/>
      <c r="U1475" s="86"/>
      <c r="V1475" s="86"/>
      <c r="W1475" s="86"/>
      <c r="X1475" s="86"/>
      <c r="Y1475" s="86"/>
      <c r="Z1475" s="86"/>
      <c r="AA1475" s="86"/>
      <c r="AB1475" s="86"/>
      <c r="AC1475" s="86"/>
      <c r="AD1475" s="86"/>
      <c r="AE1475" s="86"/>
      <c r="AF1475" s="86"/>
      <c r="AG1475" s="86"/>
      <c r="AH1475" s="86"/>
      <c r="AI1475" s="86"/>
      <c r="AJ1475" s="86"/>
      <c r="AK1475" s="86"/>
      <c r="AL1475" s="86"/>
      <c r="AM1475" s="86"/>
      <c r="AN1475" s="86"/>
      <c r="AO1475" s="86"/>
      <c r="AP1475" s="86"/>
      <c r="AQ1475" s="86"/>
      <c r="AR1475" s="86"/>
      <c r="AS1475" s="86"/>
      <c r="AT1475" s="86"/>
      <c r="AU1475" s="86"/>
      <c r="AV1475" s="86"/>
      <c r="AW1475" s="86"/>
      <c r="AX1475" s="86"/>
      <c r="AY1475" s="86"/>
      <c r="AZ1475" s="86"/>
      <c r="BA1475" s="86"/>
      <c r="BB1475" s="86"/>
      <c r="BC1475" s="86"/>
      <c r="BD1475" s="86"/>
      <c r="BE1475" s="86"/>
      <c r="BF1475" s="86"/>
      <c r="BG1475" s="86"/>
      <c r="BH1475" s="86"/>
      <c r="BI1475" s="86"/>
      <c r="BJ1475" s="86"/>
      <c r="BK1475" s="86"/>
      <c r="BL1475" s="86"/>
      <c r="BM1475" s="86"/>
      <c r="BN1475" s="86"/>
      <c r="BO1475" s="86"/>
      <c r="BP1475" s="86"/>
      <c r="BQ1475" s="86"/>
      <c r="BR1475" s="86"/>
      <c r="BS1475" s="86"/>
      <c r="BT1475" s="86"/>
      <c r="BU1475" s="86"/>
      <c r="BV1475" s="86"/>
    </row>
    <row r="1476" spans="1:74" s="87" customFormat="1" ht="22.5" customHeight="1" x14ac:dyDescent="0.2">
      <c r="A1476" s="238" t="s">
        <v>280</v>
      </c>
      <c r="B1476" s="239" t="s">
        <v>134</v>
      </c>
      <c r="C1476" s="74"/>
      <c r="D1476" s="74"/>
      <c r="E1476" s="74"/>
      <c r="F1476" s="74"/>
      <c r="G1476" s="74"/>
      <c r="H1476" s="74"/>
      <c r="I1476" s="74"/>
      <c r="J1476" s="74"/>
      <c r="K1476" s="74"/>
      <c r="L1476" s="74"/>
      <c r="M1476" s="74"/>
      <c r="N1476" s="74"/>
      <c r="O1476" s="131">
        <f t="shared" si="544"/>
        <v>0</v>
      </c>
      <c r="P1476" s="86"/>
      <c r="Q1476" s="86"/>
      <c r="R1476" s="86"/>
      <c r="S1476" s="86"/>
      <c r="T1476" s="86"/>
      <c r="U1476" s="86"/>
      <c r="V1476" s="86"/>
      <c r="W1476" s="86"/>
      <c r="X1476" s="86"/>
      <c r="Y1476" s="86"/>
      <c r="Z1476" s="86"/>
      <c r="AA1476" s="86"/>
      <c r="AB1476" s="86"/>
      <c r="AC1476" s="86"/>
      <c r="AD1476" s="86"/>
      <c r="AE1476" s="86"/>
      <c r="AF1476" s="86"/>
      <c r="AG1476" s="86"/>
      <c r="AH1476" s="86"/>
      <c r="AI1476" s="86"/>
      <c r="AJ1476" s="86"/>
      <c r="AK1476" s="86"/>
      <c r="AL1476" s="86"/>
      <c r="AM1476" s="86"/>
      <c r="AN1476" s="86"/>
      <c r="AO1476" s="86"/>
      <c r="AP1476" s="86"/>
      <c r="AQ1476" s="86"/>
      <c r="AR1476" s="86"/>
      <c r="AS1476" s="86"/>
      <c r="AT1476" s="86"/>
      <c r="AU1476" s="86"/>
      <c r="AV1476" s="86"/>
      <c r="AW1476" s="86"/>
      <c r="AX1476" s="86"/>
      <c r="AY1476" s="86"/>
      <c r="AZ1476" s="86"/>
      <c r="BA1476" s="86"/>
      <c r="BB1476" s="86"/>
      <c r="BC1476" s="86"/>
      <c r="BD1476" s="86"/>
      <c r="BE1476" s="86"/>
      <c r="BF1476" s="86"/>
      <c r="BG1476" s="86"/>
      <c r="BH1476" s="86"/>
      <c r="BI1476" s="86"/>
      <c r="BJ1476" s="86"/>
      <c r="BK1476" s="86"/>
      <c r="BL1476" s="86"/>
      <c r="BM1476" s="86"/>
      <c r="BN1476" s="86"/>
      <c r="BO1476" s="86"/>
      <c r="BP1476" s="86"/>
      <c r="BQ1476" s="86"/>
      <c r="BR1476" s="86"/>
      <c r="BS1476" s="86"/>
      <c r="BT1476" s="86"/>
      <c r="BU1476" s="86"/>
      <c r="BV1476" s="86"/>
    </row>
    <row r="1477" spans="1:74" s="87" customFormat="1" ht="22.5" customHeight="1" x14ac:dyDescent="0.2">
      <c r="A1477" s="236" t="s">
        <v>281</v>
      </c>
      <c r="B1477" s="237" t="s">
        <v>161</v>
      </c>
      <c r="C1477" s="73">
        <f t="shared" ref="C1477:N1477" si="561">+C1478</f>
        <v>0</v>
      </c>
      <c r="D1477" s="73">
        <f t="shared" si="561"/>
        <v>17524000000</v>
      </c>
      <c r="E1477" s="73">
        <f t="shared" si="561"/>
        <v>0</v>
      </c>
      <c r="F1477" s="73">
        <f t="shared" si="561"/>
        <v>0</v>
      </c>
      <c r="G1477" s="73">
        <f t="shared" si="561"/>
        <v>0</v>
      </c>
      <c r="H1477" s="73">
        <f t="shared" si="561"/>
        <v>0</v>
      </c>
      <c r="I1477" s="73">
        <f t="shared" si="561"/>
        <v>1893910868</v>
      </c>
      <c r="J1477" s="73">
        <f t="shared" si="561"/>
        <v>0</v>
      </c>
      <c r="K1477" s="73">
        <f t="shared" si="561"/>
        <v>0</v>
      </c>
      <c r="L1477" s="73">
        <f t="shared" si="561"/>
        <v>0</v>
      </c>
      <c r="M1477" s="73">
        <f t="shared" si="561"/>
        <v>507017618.43000001</v>
      </c>
      <c r="N1477" s="73">
        <f t="shared" si="561"/>
        <v>0</v>
      </c>
      <c r="O1477" s="131">
        <f t="shared" si="544"/>
        <v>19924928486.43</v>
      </c>
      <c r="P1477" s="86"/>
      <c r="Q1477" s="86"/>
      <c r="R1477" s="86"/>
      <c r="S1477" s="86"/>
      <c r="T1477" s="86"/>
      <c r="U1477" s="86"/>
      <c r="V1477" s="86"/>
      <c r="W1477" s="86"/>
      <c r="X1477" s="86"/>
      <c r="Y1477" s="86"/>
      <c r="Z1477" s="86"/>
      <c r="AA1477" s="86"/>
      <c r="AB1477" s="86"/>
      <c r="AC1477" s="86"/>
      <c r="AD1477" s="86"/>
      <c r="AE1477" s="86"/>
      <c r="AF1477" s="86"/>
      <c r="AG1477" s="86"/>
      <c r="AH1477" s="86"/>
      <c r="AI1477" s="86"/>
      <c r="AJ1477" s="86"/>
      <c r="AK1477" s="86"/>
      <c r="AL1477" s="86"/>
      <c r="AM1477" s="86"/>
      <c r="AN1477" s="86"/>
      <c r="AO1477" s="86"/>
      <c r="AP1477" s="86"/>
      <c r="AQ1477" s="86"/>
      <c r="AR1477" s="86"/>
      <c r="AS1477" s="86"/>
      <c r="AT1477" s="86"/>
      <c r="AU1477" s="86"/>
      <c r="AV1477" s="86"/>
      <c r="AW1477" s="86"/>
      <c r="AX1477" s="86"/>
      <c r="AY1477" s="86"/>
      <c r="AZ1477" s="86"/>
      <c r="BA1477" s="86"/>
      <c r="BB1477" s="86"/>
      <c r="BC1477" s="86"/>
      <c r="BD1477" s="86"/>
      <c r="BE1477" s="86"/>
      <c r="BF1477" s="86"/>
      <c r="BG1477" s="86"/>
      <c r="BH1477" s="86"/>
      <c r="BI1477" s="86"/>
      <c r="BJ1477" s="86"/>
      <c r="BK1477" s="86"/>
      <c r="BL1477" s="86"/>
      <c r="BM1477" s="86"/>
      <c r="BN1477" s="86"/>
      <c r="BO1477" s="86"/>
      <c r="BP1477" s="86"/>
      <c r="BQ1477" s="86"/>
      <c r="BR1477" s="86"/>
      <c r="BS1477" s="86"/>
      <c r="BT1477" s="86"/>
      <c r="BU1477" s="86"/>
      <c r="BV1477" s="86"/>
    </row>
    <row r="1478" spans="1:74" s="87" customFormat="1" ht="22.5" customHeight="1" x14ac:dyDescent="0.2">
      <c r="A1478" s="236" t="s">
        <v>282</v>
      </c>
      <c r="B1478" s="237" t="s">
        <v>162</v>
      </c>
      <c r="C1478" s="73">
        <f t="shared" ref="C1478:N1478" si="562">+C1479+C1504</f>
        <v>0</v>
      </c>
      <c r="D1478" s="73">
        <f t="shared" si="562"/>
        <v>17524000000</v>
      </c>
      <c r="E1478" s="73">
        <f t="shared" si="562"/>
        <v>0</v>
      </c>
      <c r="F1478" s="73">
        <f t="shared" si="562"/>
        <v>0</v>
      </c>
      <c r="G1478" s="73">
        <f t="shared" si="562"/>
        <v>0</v>
      </c>
      <c r="H1478" s="73">
        <f t="shared" si="562"/>
        <v>0</v>
      </c>
      <c r="I1478" s="73">
        <f t="shared" si="562"/>
        <v>1893910868</v>
      </c>
      <c r="J1478" s="73">
        <f t="shared" si="562"/>
        <v>0</v>
      </c>
      <c r="K1478" s="73">
        <f t="shared" si="562"/>
        <v>0</v>
      </c>
      <c r="L1478" s="73">
        <f t="shared" si="562"/>
        <v>0</v>
      </c>
      <c r="M1478" s="73">
        <f t="shared" si="562"/>
        <v>507017618.43000001</v>
      </c>
      <c r="N1478" s="73">
        <f t="shared" si="562"/>
        <v>0</v>
      </c>
      <c r="O1478" s="131">
        <f t="shared" si="544"/>
        <v>19924928486.43</v>
      </c>
      <c r="P1478" s="86"/>
      <c r="Q1478" s="86"/>
      <c r="R1478" s="86"/>
      <c r="S1478" s="86"/>
      <c r="T1478" s="86"/>
      <c r="U1478" s="86"/>
      <c r="V1478" s="86"/>
      <c r="W1478" s="86"/>
      <c r="X1478" s="86"/>
      <c r="Y1478" s="86"/>
      <c r="Z1478" s="86"/>
      <c r="AA1478" s="86"/>
      <c r="AB1478" s="86"/>
      <c r="AC1478" s="86"/>
      <c r="AD1478" s="86"/>
      <c r="AE1478" s="86"/>
      <c r="AF1478" s="86"/>
      <c r="AG1478" s="86"/>
      <c r="AH1478" s="86"/>
      <c r="AI1478" s="86"/>
      <c r="AJ1478" s="86"/>
      <c r="AK1478" s="86"/>
      <c r="AL1478" s="86"/>
      <c r="AM1478" s="86"/>
      <c r="AN1478" s="86"/>
      <c r="AO1478" s="86"/>
      <c r="AP1478" s="86"/>
      <c r="AQ1478" s="86"/>
      <c r="AR1478" s="86"/>
      <c r="AS1478" s="86"/>
      <c r="AT1478" s="86"/>
      <c r="AU1478" s="86"/>
      <c r="AV1478" s="86"/>
      <c r="AW1478" s="86"/>
      <c r="AX1478" s="86"/>
      <c r="AY1478" s="86"/>
      <c r="AZ1478" s="86"/>
      <c r="BA1478" s="86"/>
      <c r="BB1478" s="86"/>
      <c r="BC1478" s="86"/>
      <c r="BD1478" s="86"/>
      <c r="BE1478" s="86"/>
      <c r="BF1478" s="86"/>
      <c r="BG1478" s="86"/>
      <c r="BH1478" s="86"/>
      <c r="BI1478" s="86"/>
      <c r="BJ1478" s="86"/>
      <c r="BK1478" s="86"/>
      <c r="BL1478" s="86"/>
      <c r="BM1478" s="86"/>
      <c r="BN1478" s="86"/>
      <c r="BO1478" s="86"/>
      <c r="BP1478" s="86"/>
      <c r="BQ1478" s="86"/>
      <c r="BR1478" s="86"/>
      <c r="BS1478" s="86"/>
      <c r="BT1478" s="86"/>
      <c r="BU1478" s="86"/>
      <c r="BV1478" s="86"/>
    </row>
    <row r="1479" spans="1:74" s="87" customFormat="1" ht="22.5" customHeight="1" x14ac:dyDescent="0.2">
      <c r="A1479" s="236" t="s">
        <v>283</v>
      </c>
      <c r="B1479" s="237" t="s">
        <v>284</v>
      </c>
      <c r="C1479" s="73">
        <f t="shared" ref="C1479:N1479" si="563">+C1480+C1492+C1496</f>
        <v>0</v>
      </c>
      <c r="D1479" s="73">
        <f t="shared" si="563"/>
        <v>17524000000</v>
      </c>
      <c r="E1479" s="73">
        <f t="shared" si="563"/>
        <v>0</v>
      </c>
      <c r="F1479" s="73">
        <f t="shared" si="563"/>
        <v>0</v>
      </c>
      <c r="G1479" s="73">
        <f t="shared" si="563"/>
        <v>0</v>
      </c>
      <c r="H1479" s="73">
        <f t="shared" si="563"/>
        <v>0</v>
      </c>
      <c r="I1479" s="73">
        <f t="shared" si="563"/>
        <v>800000000</v>
      </c>
      <c r="J1479" s="73">
        <f t="shared" si="563"/>
        <v>0</v>
      </c>
      <c r="K1479" s="73">
        <f t="shared" si="563"/>
        <v>0</v>
      </c>
      <c r="L1479" s="73">
        <f t="shared" si="563"/>
        <v>0</v>
      </c>
      <c r="M1479" s="73">
        <f t="shared" si="563"/>
        <v>507017618.43000001</v>
      </c>
      <c r="N1479" s="73">
        <f t="shared" si="563"/>
        <v>0</v>
      </c>
      <c r="O1479" s="131">
        <f t="shared" si="544"/>
        <v>18831017618.43</v>
      </c>
      <c r="P1479" s="86"/>
      <c r="Q1479" s="86"/>
      <c r="R1479" s="86"/>
      <c r="S1479" s="86"/>
      <c r="T1479" s="86"/>
      <c r="U1479" s="86"/>
      <c r="V1479" s="86"/>
      <c r="W1479" s="86"/>
      <c r="X1479" s="86"/>
      <c r="Y1479" s="86"/>
      <c r="Z1479" s="86"/>
      <c r="AA1479" s="86"/>
      <c r="AB1479" s="86"/>
      <c r="AC1479" s="86"/>
      <c r="AD1479" s="86"/>
      <c r="AE1479" s="86"/>
      <c r="AF1479" s="86"/>
      <c r="AG1479" s="86"/>
      <c r="AH1479" s="86"/>
      <c r="AI1479" s="86"/>
      <c r="AJ1479" s="86"/>
      <c r="AK1479" s="86"/>
      <c r="AL1479" s="86"/>
      <c r="AM1479" s="86"/>
      <c r="AN1479" s="86"/>
      <c r="AO1479" s="86"/>
      <c r="AP1479" s="86"/>
      <c r="AQ1479" s="86"/>
      <c r="AR1479" s="86"/>
      <c r="AS1479" s="86"/>
      <c r="AT1479" s="86"/>
      <c r="AU1479" s="86"/>
      <c r="AV1479" s="86"/>
      <c r="AW1479" s="86"/>
      <c r="AX1479" s="86"/>
      <c r="AY1479" s="86"/>
      <c r="AZ1479" s="86"/>
      <c r="BA1479" s="86"/>
      <c r="BB1479" s="86"/>
      <c r="BC1479" s="86"/>
      <c r="BD1479" s="86"/>
      <c r="BE1479" s="86"/>
      <c r="BF1479" s="86"/>
      <c r="BG1479" s="86"/>
      <c r="BH1479" s="86"/>
      <c r="BI1479" s="86"/>
      <c r="BJ1479" s="86"/>
      <c r="BK1479" s="86"/>
      <c r="BL1479" s="86"/>
      <c r="BM1479" s="86"/>
      <c r="BN1479" s="86"/>
      <c r="BO1479" s="86"/>
      <c r="BP1479" s="86"/>
      <c r="BQ1479" s="86"/>
      <c r="BR1479" s="86"/>
      <c r="BS1479" s="86"/>
      <c r="BT1479" s="86"/>
      <c r="BU1479" s="86"/>
      <c r="BV1479" s="86"/>
    </row>
    <row r="1480" spans="1:74" s="87" customFormat="1" ht="22.5" customHeight="1" x14ac:dyDescent="0.2">
      <c r="A1480" s="236" t="s">
        <v>285</v>
      </c>
      <c r="B1480" s="237" t="s">
        <v>155</v>
      </c>
      <c r="C1480" s="73">
        <f t="shared" ref="C1480:N1480" si="564">+C1481</f>
        <v>0</v>
      </c>
      <c r="D1480" s="73">
        <f t="shared" si="564"/>
        <v>0</v>
      </c>
      <c r="E1480" s="73">
        <f t="shared" si="564"/>
        <v>0</v>
      </c>
      <c r="F1480" s="73">
        <f t="shared" si="564"/>
        <v>0</v>
      </c>
      <c r="G1480" s="73">
        <f t="shared" si="564"/>
        <v>0</v>
      </c>
      <c r="H1480" s="73">
        <f t="shared" si="564"/>
        <v>0</v>
      </c>
      <c r="I1480" s="73">
        <f t="shared" si="564"/>
        <v>0</v>
      </c>
      <c r="J1480" s="73">
        <f t="shared" si="564"/>
        <v>0</v>
      </c>
      <c r="K1480" s="73">
        <f t="shared" si="564"/>
        <v>0</v>
      </c>
      <c r="L1480" s="73">
        <f t="shared" si="564"/>
        <v>0</v>
      </c>
      <c r="M1480" s="73">
        <f t="shared" si="564"/>
        <v>451913458.43000001</v>
      </c>
      <c r="N1480" s="73">
        <f t="shared" si="564"/>
        <v>0</v>
      </c>
      <c r="O1480" s="131">
        <f t="shared" si="544"/>
        <v>451913458.43000001</v>
      </c>
      <c r="P1480" s="86"/>
      <c r="Q1480" s="86"/>
      <c r="R1480" s="86"/>
      <c r="S1480" s="86"/>
      <c r="T1480" s="86"/>
      <c r="U1480" s="86"/>
      <c r="V1480" s="86"/>
      <c r="W1480" s="86"/>
      <c r="X1480" s="86"/>
      <c r="Y1480" s="86"/>
      <c r="Z1480" s="86"/>
      <c r="AA1480" s="86"/>
      <c r="AB1480" s="86"/>
      <c r="AC1480" s="86"/>
      <c r="AD1480" s="86"/>
      <c r="AE1480" s="86"/>
      <c r="AF1480" s="86"/>
      <c r="AG1480" s="86"/>
      <c r="AH1480" s="86"/>
      <c r="AI1480" s="86"/>
      <c r="AJ1480" s="86"/>
      <c r="AK1480" s="86"/>
      <c r="AL1480" s="86"/>
      <c r="AM1480" s="86"/>
      <c r="AN1480" s="86"/>
      <c r="AO1480" s="86"/>
      <c r="AP1480" s="86"/>
      <c r="AQ1480" s="86"/>
      <c r="AR1480" s="86"/>
      <c r="AS1480" s="86"/>
      <c r="AT1480" s="86"/>
      <c r="AU1480" s="86"/>
      <c r="AV1480" s="86"/>
      <c r="AW1480" s="86"/>
      <c r="AX1480" s="86"/>
      <c r="AY1480" s="86"/>
      <c r="AZ1480" s="86"/>
      <c r="BA1480" s="86"/>
      <c r="BB1480" s="86"/>
      <c r="BC1480" s="86"/>
      <c r="BD1480" s="86"/>
      <c r="BE1480" s="86"/>
      <c r="BF1480" s="86"/>
      <c r="BG1480" s="86"/>
      <c r="BH1480" s="86"/>
      <c r="BI1480" s="86"/>
      <c r="BJ1480" s="86"/>
      <c r="BK1480" s="86"/>
      <c r="BL1480" s="86"/>
      <c r="BM1480" s="86"/>
      <c r="BN1480" s="86"/>
      <c r="BO1480" s="86"/>
      <c r="BP1480" s="86"/>
      <c r="BQ1480" s="86"/>
      <c r="BR1480" s="86"/>
      <c r="BS1480" s="86"/>
      <c r="BT1480" s="86"/>
      <c r="BU1480" s="86"/>
      <c r="BV1480" s="86"/>
    </row>
    <row r="1481" spans="1:74" s="87" customFormat="1" ht="22.5" customHeight="1" x14ac:dyDescent="0.2">
      <c r="A1481" s="236" t="s">
        <v>286</v>
      </c>
      <c r="B1481" s="237" t="s">
        <v>163</v>
      </c>
      <c r="C1481" s="73">
        <f t="shared" ref="C1481:N1481" si="565">SUM(C1482:C1491)</f>
        <v>0</v>
      </c>
      <c r="D1481" s="73">
        <f t="shared" si="565"/>
        <v>0</v>
      </c>
      <c r="E1481" s="73">
        <f t="shared" si="565"/>
        <v>0</v>
      </c>
      <c r="F1481" s="73">
        <f t="shared" si="565"/>
        <v>0</v>
      </c>
      <c r="G1481" s="73">
        <f t="shared" si="565"/>
        <v>0</v>
      </c>
      <c r="H1481" s="73">
        <f t="shared" si="565"/>
        <v>0</v>
      </c>
      <c r="I1481" s="73">
        <f t="shared" si="565"/>
        <v>0</v>
      </c>
      <c r="J1481" s="73">
        <f t="shared" si="565"/>
        <v>0</v>
      </c>
      <c r="K1481" s="73">
        <f t="shared" si="565"/>
        <v>0</v>
      </c>
      <c r="L1481" s="73">
        <f t="shared" si="565"/>
        <v>0</v>
      </c>
      <c r="M1481" s="73">
        <f t="shared" si="565"/>
        <v>451913458.43000001</v>
      </c>
      <c r="N1481" s="73">
        <f t="shared" si="565"/>
        <v>0</v>
      </c>
      <c r="O1481" s="131">
        <f t="shared" si="544"/>
        <v>451913458.43000001</v>
      </c>
      <c r="P1481" s="86"/>
      <c r="Q1481" s="86"/>
      <c r="R1481" s="86"/>
      <c r="S1481" s="86"/>
      <c r="T1481" s="86"/>
      <c r="U1481" s="86"/>
      <c r="V1481" s="86"/>
      <c r="W1481" s="86"/>
      <c r="X1481" s="86"/>
      <c r="Y1481" s="86"/>
      <c r="Z1481" s="86"/>
      <c r="AA1481" s="86"/>
      <c r="AB1481" s="86"/>
      <c r="AC1481" s="86"/>
      <c r="AD1481" s="86"/>
      <c r="AE1481" s="86"/>
      <c r="AF1481" s="86"/>
      <c r="AG1481" s="86"/>
      <c r="AH1481" s="86"/>
      <c r="AI1481" s="86"/>
      <c r="AJ1481" s="86"/>
      <c r="AK1481" s="86"/>
      <c r="AL1481" s="86"/>
      <c r="AM1481" s="86"/>
      <c r="AN1481" s="86"/>
      <c r="AO1481" s="86"/>
      <c r="AP1481" s="86"/>
      <c r="AQ1481" s="86"/>
      <c r="AR1481" s="86"/>
      <c r="AS1481" s="86"/>
      <c r="AT1481" s="86"/>
      <c r="AU1481" s="86"/>
      <c r="AV1481" s="86"/>
      <c r="AW1481" s="86"/>
      <c r="AX1481" s="86"/>
      <c r="AY1481" s="86"/>
      <c r="AZ1481" s="86"/>
      <c r="BA1481" s="86"/>
      <c r="BB1481" s="86"/>
      <c r="BC1481" s="86"/>
      <c r="BD1481" s="86"/>
      <c r="BE1481" s="86"/>
      <c r="BF1481" s="86"/>
      <c r="BG1481" s="86"/>
      <c r="BH1481" s="86"/>
      <c r="BI1481" s="86"/>
      <c r="BJ1481" s="86"/>
      <c r="BK1481" s="86"/>
      <c r="BL1481" s="86"/>
      <c r="BM1481" s="86"/>
      <c r="BN1481" s="86"/>
      <c r="BO1481" s="86"/>
      <c r="BP1481" s="86"/>
      <c r="BQ1481" s="86"/>
      <c r="BR1481" s="86"/>
      <c r="BS1481" s="86"/>
      <c r="BT1481" s="86"/>
      <c r="BU1481" s="86"/>
      <c r="BV1481" s="86"/>
    </row>
    <row r="1482" spans="1:74" s="87" customFormat="1" ht="22.5" customHeight="1" x14ac:dyDescent="0.2">
      <c r="A1482" s="238" t="s">
        <v>287</v>
      </c>
      <c r="B1482" s="239" t="s">
        <v>164</v>
      </c>
      <c r="C1482" s="74"/>
      <c r="D1482" s="74"/>
      <c r="E1482" s="74"/>
      <c r="F1482" s="74"/>
      <c r="G1482" s="74"/>
      <c r="H1482" s="74"/>
      <c r="I1482" s="74"/>
      <c r="J1482" s="74"/>
      <c r="K1482" s="74"/>
      <c r="L1482" s="74"/>
      <c r="M1482" s="74"/>
      <c r="N1482" s="74"/>
      <c r="O1482" s="131">
        <f t="shared" si="544"/>
        <v>0</v>
      </c>
      <c r="P1482" s="86"/>
      <c r="Q1482" s="86"/>
      <c r="R1482" s="86"/>
      <c r="S1482" s="86"/>
      <c r="T1482" s="86"/>
      <c r="U1482" s="86"/>
      <c r="V1482" s="86"/>
      <c r="W1482" s="86"/>
      <c r="X1482" s="86"/>
      <c r="Y1482" s="86"/>
      <c r="Z1482" s="86"/>
      <c r="AA1482" s="86"/>
      <c r="AB1482" s="86"/>
      <c r="AC1482" s="86"/>
      <c r="AD1482" s="86"/>
      <c r="AE1482" s="86"/>
      <c r="AF1482" s="86"/>
      <c r="AG1482" s="86"/>
      <c r="AH1482" s="86"/>
      <c r="AI1482" s="86"/>
      <c r="AJ1482" s="86"/>
      <c r="AK1482" s="86"/>
      <c r="AL1482" s="86"/>
      <c r="AM1482" s="86"/>
      <c r="AN1482" s="86"/>
      <c r="AO1482" s="86"/>
      <c r="AP1482" s="86"/>
      <c r="AQ1482" s="86"/>
      <c r="AR1482" s="86"/>
      <c r="AS1482" s="86"/>
      <c r="AT1482" s="86"/>
      <c r="AU1482" s="86"/>
      <c r="AV1482" s="86"/>
      <c r="AW1482" s="86"/>
      <c r="AX1482" s="86"/>
      <c r="AY1482" s="86"/>
      <c r="AZ1482" s="86"/>
      <c r="BA1482" s="86"/>
      <c r="BB1482" s="86"/>
      <c r="BC1482" s="86"/>
      <c r="BD1482" s="86"/>
      <c r="BE1482" s="86"/>
      <c r="BF1482" s="86"/>
      <c r="BG1482" s="86"/>
      <c r="BH1482" s="86"/>
      <c r="BI1482" s="86"/>
      <c r="BJ1482" s="86"/>
      <c r="BK1482" s="86"/>
      <c r="BL1482" s="86"/>
      <c r="BM1482" s="86"/>
      <c r="BN1482" s="86"/>
      <c r="BO1482" s="86"/>
      <c r="BP1482" s="86"/>
      <c r="BQ1482" s="86"/>
      <c r="BR1482" s="86"/>
      <c r="BS1482" s="86"/>
      <c r="BT1482" s="86"/>
      <c r="BU1482" s="86"/>
      <c r="BV1482" s="86"/>
    </row>
    <row r="1483" spans="1:74" s="87" customFormat="1" ht="22.5" customHeight="1" x14ac:dyDescent="0.2">
      <c r="A1483" s="238" t="s">
        <v>287</v>
      </c>
      <c r="B1483" s="239" t="s">
        <v>164</v>
      </c>
      <c r="C1483" s="74"/>
      <c r="D1483" s="74"/>
      <c r="E1483" s="74"/>
      <c r="F1483" s="74"/>
      <c r="G1483" s="74"/>
      <c r="H1483" s="74"/>
      <c r="I1483" s="74"/>
      <c r="J1483" s="74"/>
      <c r="K1483" s="74"/>
      <c r="L1483" s="74"/>
      <c r="M1483" s="74">
        <v>142046234.94</v>
      </c>
      <c r="N1483" s="74"/>
      <c r="O1483" s="131">
        <f t="shared" si="544"/>
        <v>142046234.94</v>
      </c>
      <c r="P1483" s="86"/>
      <c r="Q1483" s="86"/>
      <c r="R1483" s="86"/>
      <c r="S1483" s="86"/>
      <c r="T1483" s="86"/>
      <c r="U1483" s="86"/>
      <c r="V1483" s="86"/>
      <c r="W1483" s="86"/>
      <c r="X1483" s="86"/>
      <c r="Y1483" s="86"/>
      <c r="Z1483" s="86"/>
      <c r="AA1483" s="86"/>
      <c r="AB1483" s="86"/>
      <c r="AC1483" s="86"/>
      <c r="AD1483" s="86"/>
      <c r="AE1483" s="86"/>
      <c r="AF1483" s="86"/>
      <c r="AG1483" s="86"/>
      <c r="AH1483" s="86"/>
      <c r="AI1483" s="86"/>
      <c r="AJ1483" s="86"/>
      <c r="AK1483" s="86"/>
      <c r="AL1483" s="86"/>
      <c r="AM1483" s="86"/>
      <c r="AN1483" s="86"/>
      <c r="AO1483" s="86"/>
      <c r="AP1483" s="86"/>
      <c r="AQ1483" s="86"/>
      <c r="AR1483" s="86"/>
      <c r="AS1483" s="86"/>
      <c r="AT1483" s="86"/>
      <c r="AU1483" s="86"/>
      <c r="AV1483" s="86"/>
      <c r="AW1483" s="86"/>
      <c r="AX1483" s="86"/>
      <c r="AY1483" s="86"/>
      <c r="AZ1483" s="86"/>
      <c r="BA1483" s="86"/>
      <c r="BB1483" s="86"/>
      <c r="BC1483" s="86"/>
      <c r="BD1483" s="86"/>
      <c r="BE1483" s="86"/>
      <c r="BF1483" s="86"/>
      <c r="BG1483" s="86"/>
      <c r="BH1483" s="86"/>
      <c r="BI1483" s="86"/>
      <c r="BJ1483" s="86"/>
      <c r="BK1483" s="86"/>
      <c r="BL1483" s="86"/>
      <c r="BM1483" s="86"/>
      <c r="BN1483" s="86"/>
      <c r="BO1483" s="86"/>
      <c r="BP1483" s="86"/>
      <c r="BQ1483" s="86"/>
      <c r="BR1483" s="86"/>
      <c r="BS1483" s="86"/>
      <c r="BT1483" s="86"/>
      <c r="BU1483" s="86"/>
      <c r="BV1483" s="86"/>
    </row>
    <row r="1484" spans="1:74" s="87" customFormat="1" ht="22.5" customHeight="1" x14ac:dyDescent="0.2">
      <c r="A1484" s="238" t="s">
        <v>287</v>
      </c>
      <c r="B1484" s="239" t="s">
        <v>164</v>
      </c>
      <c r="C1484" s="74"/>
      <c r="D1484" s="74"/>
      <c r="E1484" s="74"/>
      <c r="F1484" s="74"/>
      <c r="G1484" s="74"/>
      <c r="H1484" s="74"/>
      <c r="I1484" s="74"/>
      <c r="J1484" s="74"/>
      <c r="K1484" s="74"/>
      <c r="L1484" s="74"/>
      <c r="M1484" s="74"/>
      <c r="N1484" s="74"/>
      <c r="O1484" s="131">
        <f t="shared" si="544"/>
        <v>0</v>
      </c>
      <c r="P1484" s="86"/>
      <c r="Q1484" s="86"/>
      <c r="R1484" s="86"/>
      <c r="S1484" s="86"/>
      <c r="T1484" s="86"/>
      <c r="U1484" s="86"/>
      <c r="V1484" s="86"/>
      <c r="W1484" s="86"/>
      <c r="X1484" s="86"/>
      <c r="Y1484" s="86"/>
      <c r="Z1484" s="86"/>
      <c r="AA1484" s="86"/>
      <c r="AB1484" s="86"/>
      <c r="AC1484" s="86"/>
      <c r="AD1484" s="86"/>
      <c r="AE1484" s="86"/>
      <c r="AF1484" s="86"/>
      <c r="AG1484" s="86"/>
      <c r="AH1484" s="86"/>
      <c r="AI1484" s="86"/>
      <c r="AJ1484" s="86"/>
      <c r="AK1484" s="86"/>
      <c r="AL1484" s="86"/>
      <c r="AM1484" s="86"/>
      <c r="AN1484" s="86"/>
      <c r="AO1484" s="86"/>
      <c r="AP1484" s="86"/>
      <c r="AQ1484" s="86"/>
      <c r="AR1484" s="86"/>
      <c r="AS1484" s="86"/>
      <c r="AT1484" s="86"/>
      <c r="AU1484" s="86"/>
      <c r="AV1484" s="86"/>
      <c r="AW1484" s="86"/>
      <c r="AX1484" s="86"/>
      <c r="AY1484" s="86"/>
      <c r="AZ1484" s="86"/>
      <c r="BA1484" s="86"/>
      <c r="BB1484" s="86"/>
      <c r="BC1484" s="86"/>
      <c r="BD1484" s="86"/>
      <c r="BE1484" s="86"/>
      <c r="BF1484" s="86"/>
      <c r="BG1484" s="86"/>
      <c r="BH1484" s="86"/>
      <c r="BI1484" s="86"/>
      <c r="BJ1484" s="86"/>
      <c r="BK1484" s="86"/>
      <c r="BL1484" s="86"/>
      <c r="BM1484" s="86"/>
      <c r="BN1484" s="86"/>
      <c r="BO1484" s="86"/>
      <c r="BP1484" s="86"/>
      <c r="BQ1484" s="86"/>
      <c r="BR1484" s="86"/>
      <c r="BS1484" s="86"/>
      <c r="BT1484" s="86"/>
      <c r="BU1484" s="86"/>
      <c r="BV1484" s="86"/>
    </row>
    <row r="1485" spans="1:74" s="87" customFormat="1" ht="22.5" customHeight="1" x14ac:dyDescent="0.2">
      <c r="A1485" s="238" t="s">
        <v>287</v>
      </c>
      <c r="B1485" s="239" t="s">
        <v>164</v>
      </c>
      <c r="C1485" s="74"/>
      <c r="D1485" s="74"/>
      <c r="E1485" s="74"/>
      <c r="F1485" s="74"/>
      <c r="G1485" s="74"/>
      <c r="H1485" s="74"/>
      <c r="I1485" s="74"/>
      <c r="J1485" s="74"/>
      <c r="K1485" s="74"/>
      <c r="L1485" s="74"/>
      <c r="M1485" s="74">
        <v>309139668.06</v>
      </c>
      <c r="N1485" s="74"/>
      <c r="O1485" s="131">
        <f t="shared" si="544"/>
        <v>309139668.06</v>
      </c>
      <c r="P1485" s="86"/>
      <c r="Q1485" s="86"/>
      <c r="R1485" s="86"/>
      <c r="S1485" s="86"/>
      <c r="T1485" s="86"/>
      <c r="U1485" s="86"/>
      <c r="V1485" s="86"/>
      <c r="W1485" s="86"/>
      <c r="X1485" s="86"/>
      <c r="Y1485" s="86"/>
      <c r="Z1485" s="86"/>
      <c r="AA1485" s="86"/>
      <c r="AB1485" s="86"/>
      <c r="AC1485" s="86"/>
      <c r="AD1485" s="86"/>
      <c r="AE1485" s="86"/>
      <c r="AF1485" s="86"/>
      <c r="AG1485" s="86"/>
      <c r="AH1485" s="86"/>
      <c r="AI1485" s="86"/>
      <c r="AJ1485" s="86"/>
      <c r="AK1485" s="86"/>
      <c r="AL1485" s="86"/>
      <c r="AM1485" s="86"/>
      <c r="AN1485" s="86"/>
      <c r="AO1485" s="86"/>
      <c r="AP1485" s="86"/>
      <c r="AQ1485" s="86"/>
      <c r="AR1485" s="86"/>
      <c r="AS1485" s="86"/>
      <c r="AT1485" s="86"/>
      <c r="AU1485" s="86"/>
      <c r="AV1485" s="86"/>
      <c r="AW1485" s="86"/>
      <c r="AX1485" s="86"/>
      <c r="AY1485" s="86"/>
      <c r="AZ1485" s="86"/>
      <c r="BA1485" s="86"/>
      <c r="BB1485" s="86"/>
      <c r="BC1485" s="86"/>
      <c r="BD1485" s="86"/>
      <c r="BE1485" s="86"/>
      <c r="BF1485" s="86"/>
      <c r="BG1485" s="86"/>
      <c r="BH1485" s="86"/>
      <c r="BI1485" s="86"/>
      <c r="BJ1485" s="86"/>
      <c r="BK1485" s="86"/>
      <c r="BL1485" s="86"/>
      <c r="BM1485" s="86"/>
      <c r="BN1485" s="86"/>
      <c r="BO1485" s="86"/>
      <c r="BP1485" s="86"/>
      <c r="BQ1485" s="86"/>
      <c r="BR1485" s="86"/>
      <c r="BS1485" s="86"/>
      <c r="BT1485" s="86"/>
      <c r="BU1485" s="86"/>
      <c r="BV1485" s="86"/>
    </row>
    <row r="1486" spans="1:74" s="87" customFormat="1" ht="22.5" customHeight="1" x14ac:dyDescent="0.2">
      <c r="A1486" s="238" t="s">
        <v>287</v>
      </c>
      <c r="B1486" s="239" t="s">
        <v>164</v>
      </c>
      <c r="C1486" s="75"/>
      <c r="D1486" s="75"/>
      <c r="E1486" s="75"/>
      <c r="F1486" s="75"/>
      <c r="G1486" s="75"/>
      <c r="H1486" s="75"/>
      <c r="I1486" s="75"/>
      <c r="J1486" s="75"/>
      <c r="K1486" s="75"/>
      <c r="L1486" s="75"/>
      <c r="M1486" s="75"/>
      <c r="N1486" s="75"/>
      <c r="O1486" s="131">
        <f t="shared" si="544"/>
        <v>0</v>
      </c>
      <c r="P1486" s="86"/>
      <c r="Q1486" s="86"/>
      <c r="R1486" s="86"/>
      <c r="S1486" s="86"/>
      <c r="T1486" s="86"/>
      <c r="U1486" s="86"/>
      <c r="V1486" s="86"/>
      <c r="W1486" s="86"/>
      <c r="X1486" s="86"/>
      <c r="Y1486" s="86"/>
      <c r="Z1486" s="86"/>
      <c r="AA1486" s="86"/>
      <c r="AB1486" s="86"/>
      <c r="AC1486" s="86"/>
      <c r="AD1486" s="86"/>
      <c r="AE1486" s="86"/>
      <c r="AF1486" s="86"/>
      <c r="AG1486" s="86"/>
      <c r="AH1486" s="86"/>
      <c r="AI1486" s="86"/>
      <c r="AJ1486" s="86"/>
      <c r="AK1486" s="86"/>
      <c r="AL1486" s="86"/>
      <c r="AM1486" s="86"/>
      <c r="AN1486" s="86"/>
      <c r="AO1486" s="86"/>
      <c r="AP1486" s="86"/>
      <c r="AQ1486" s="86"/>
      <c r="AR1486" s="86"/>
      <c r="AS1486" s="86"/>
      <c r="AT1486" s="86"/>
      <c r="AU1486" s="86"/>
      <c r="AV1486" s="86"/>
      <c r="AW1486" s="86"/>
      <c r="AX1486" s="86"/>
      <c r="AY1486" s="86"/>
      <c r="AZ1486" s="86"/>
      <c r="BA1486" s="86"/>
      <c r="BB1486" s="86"/>
      <c r="BC1486" s="86"/>
      <c r="BD1486" s="86"/>
      <c r="BE1486" s="86"/>
      <c r="BF1486" s="86"/>
      <c r="BG1486" s="86"/>
      <c r="BH1486" s="86"/>
      <c r="BI1486" s="86"/>
      <c r="BJ1486" s="86"/>
      <c r="BK1486" s="86"/>
      <c r="BL1486" s="86"/>
      <c r="BM1486" s="86"/>
      <c r="BN1486" s="86"/>
      <c r="BO1486" s="86"/>
      <c r="BP1486" s="86"/>
      <c r="BQ1486" s="86"/>
      <c r="BR1486" s="86"/>
      <c r="BS1486" s="86"/>
      <c r="BT1486" s="86"/>
      <c r="BU1486" s="86"/>
      <c r="BV1486" s="86"/>
    </row>
    <row r="1487" spans="1:74" s="87" customFormat="1" ht="22.5" customHeight="1" x14ac:dyDescent="0.2">
      <c r="A1487" s="238" t="s">
        <v>287</v>
      </c>
      <c r="B1487" s="239" t="s">
        <v>164</v>
      </c>
      <c r="C1487" s="75"/>
      <c r="D1487" s="75"/>
      <c r="E1487" s="75"/>
      <c r="F1487" s="75"/>
      <c r="G1487" s="75"/>
      <c r="H1487" s="75"/>
      <c r="I1487" s="75"/>
      <c r="J1487" s="75"/>
      <c r="K1487" s="75"/>
      <c r="L1487" s="75"/>
      <c r="M1487" s="75">
        <v>727555.43</v>
      </c>
      <c r="N1487" s="75"/>
      <c r="O1487" s="131">
        <f t="shared" si="544"/>
        <v>727555.43</v>
      </c>
      <c r="P1487" s="86"/>
      <c r="Q1487" s="86"/>
      <c r="R1487" s="86"/>
      <c r="S1487" s="86"/>
      <c r="T1487" s="86"/>
      <c r="U1487" s="86"/>
      <c r="V1487" s="86"/>
      <c r="W1487" s="86"/>
      <c r="X1487" s="86"/>
      <c r="Y1487" s="86"/>
      <c r="Z1487" s="86"/>
      <c r="AA1487" s="86"/>
      <c r="AB1487" s="86"/>
      <c r="AC1487" s="86"/>
      <c r="AD1487" s="86"/>
      <c r="AE1487" s="86"/>
      <c r="AF1487" s="86"/>
      <c r="AG1487" s="86"/>
      <c r="AH1487" s="86"/>
      <c r="AI1487" s="86"/>
      <c r="AJ1487" s="86"/>
      <c r="AK1487" s="86"/>
      <c r="AL1487" s="86"/>
      <c r="AM1487" s="86"/>
      <c r="AN1487" s="86"/>
      <c r="AO1487" s="86"/>
      <c r="AP1487" s="86"/>
      <c r="AQ1487" s="86"/>
      <c r="AR1487" s="86"/>
      <c r="AS1487" s="86"/>
      <c r="AT1487" s="86"/>
      <c r="AU1487" s="86"/>
      <c r="AV1487" s="86"/>
      <c r="AW1487" s="86"/>
      <c r="AX1487" s="86"/>
      <c r="AY1487" s="86"/>
      <c r="AZ1487" s="86"/>
      <c r="BA1487" s="86"/>
      <c r="BB1487" s="86"/>
      <c r="BC1487" s="86"/>
      <c r="BD1487" s="86"/>
      <c r="BE1487" s="86"/>
      <c r="BF1487" s="86"/>
      <c r="BG1487" s="86"/>
      <c r="BH1487" s="86"/>
      <c r="BI1487" s="86"/>
      <c r="BJ1487" s="86"/>
      <c r="BK1487" s="86"/>
      <c r="BL1487" s="86"/>
      <c r="BM1487" s="86"/>
      <c r="BN1487" s="86"/>
      <c r="BO1487" s="86"/>
      <c r="BP1487" s="86"/>
      <c r="BQ1487" s="86"/>
      <c r="BR1487" s="86"/>
      <c r="BS1487" s="86"/>
      <c r="BT1487" s="86"/>
      <c r="BU1487" s="86"/>
      <c r="BV1487" s="86"/>
    </row>
    <row r="1488" spans="1:74" s="87" customFormat="1" ht="22.5" customHeight="1" x14ac:dyDescent="0.2">
      <c r="A1488" s="238" t="s">
        <v>287</v>
      </c>
      <c r="B1488" s="239" t="s">
        <v>874</v>
      </c>
      <c r="C1488" s="75"/>
      <c r="D1488" s="75"/>
      <c r="E1488" s="75"/>
      <c r="F1488" s="75"/>
      <c r="G1488" s="75"/>
      <c r="H1488" s="75"/>
      <c r="I1488" s="75"/>
      <c r="J1488" s="75"/>
      <c r="K1488" s="75"/>
      <c r="L1488" s="75"/>
      <c r="M1488" s="75"/>
      <c r="N1488" s="75"/>
      <c r="O1488" s="131">
        <f t="shared" si="544"/>
        <v>0</v>
      </c>
      <c r="P1488" s="86"/>
      <c r="Q1488" s="86"/>
      <c r="R1488" s="86"/>
      <c r="S1488" s="86"/>
      <c r="T1488" s="86"/>
      <c r="U1488" s="86"/>
      <c r="V1488" s="86"/>
      <c r="W1488" s="86"/>
      <c r="X1488" s="86"/>
      <c r="Y1488" s="86"/>
      <c r="Z1488" s="86"/>
      <c r="AA1488" s="86"/>
      <c r="AB1488" s="86"/>
      <c r="AC1488" s="86"/>
      <c r="AD1488" s="86"/>
      <c r="AE1488" s="86"/>
      <c r="AF1488" s="86"/>
      <c r="AG1488" s="86"/>
      <c r="AH1488" s="86"/>
      <c r="AI1488" s="86"/>
      <c r="AJ1488" s="86"/>
      <c r="AK1488" s="86"/>
      <c r="AL1488" s="86"/>
      <c r="AM1488" s="86"/>
      <c r="AN1488" s="86"/>
      <c r="AO1488" s="86"/>
      <c r="AP1488" s="86"/>
      <c r="AQ1488" s="86"/>
      <c r="AR1488" s="86"/>
      <c r="AS1488" s="86"/>
      <c r="AT1488" s="86"/>
      <c r="AU1488" s="86"/>
      <c r="AV1488" s="86"/>
      <c r="AW1488" s="86"/>
      <c r="AX1488" s="86"/>
      <c r="AY1488" s="86"/>
      <c r="AZ1488" s="86"/>
      <c r="BA1488" s="86"/>
      <c r="BB1488" s="86"/>
      <c r="BC1488" s="86"/>
      <c r="BD1488" s="86"/>
      <c r="BE1488" s="86"/>
      <c r="BF1488" s="86"/>
      <c r="BG1488" s="86"/>
      <c r="BH1488" s="86"/>
      <c r="BI1488" s="86"/>
      <c r="BJ1488" s="86"/>
      <c r="BK1488" s="86"/>
      <c r="BL1488" s="86"/>
      <c r="BM1488" s="86"/>
      <c r="BN1488" s="86"/>
      <c r="BO1488" s="86"/>
      <c r="BP1488" s="86"/>
      <c r="BQ1488" s="86"/>
      <c r="BR1488" s="86"/>
      <c r="BS1488" s="86"/>
      <c r="BT1488" s="86"/>
      <c r="BU1488" s="86"/>
      <c r="BV1488" s="86"/>
    </row>
    <row r="1489" spans="1:74" s="87" customFormat="1" ht="22.5" customHeight="1" x14ac:dyDescent="0.2">
      <c r="A1489" s="238" t="s">
        <v>288</v>
      </c>
      <c r="B1489" s="239" t="s">
        <v>165</v>
      </c>
      <c r="C1489" s="74"/>
      <c r="D1489" s="74"/>
      <c r="E1489" s="74"/>
      <c r="F1489" s="74"/>
      <c r="G1489" s="74"/>
      <c r="H1489" s="74"/>
      <c r="I1489" s="74"/>
      <c r="J1489" s="74"/>
      <c r="K1489" s="74"/>
      <c r="L1489" s="74"/>
      <c r="M1489" s="74"/>
      <c r="N1489" s="74"/>
      <c r="O1489" s="131">
        <f t="shared" si="544"/>
        <v>0</v>
      </c>
      <c r="P1489" s="86"/>
      <c r="Q1489" s="86"/>
      <c r="R1489" s="86"/>
      <c r="S1489" s="86"/>
      <c r="T1489" s="86"/>
      <c r="U1489" s="86"/>
      <c r="V1489" s="86"/>
      <c r="W1489" s="86"/>
      <c r="X1489" s="86"/>
      <c r="Y1489" s="86"/>
      <c r="Z1489" s="86"/>
      <c r="AA1489" s="86"/>
      <c r="AB1489" s="86"/>
      <c r="AC1489" s="86"/>
      <c r="AD1489" s="86"/>
      <c r="AE1489" s="86"/>
      <c r="AF1489" s="86"/>
      <c r="AG1489" s="86"/>
      <c r="AH1489" s="86"/>
      <c r="AI1489" s="86"/>
      <c r="AJ1489" s="86"/>
      <c r="AK1489" s="86"/>
      <c r="AL1489" s="86"/>
      <c r="AM1489" s="86"/>
      <c r="AN1489" s="86"/>
      <c r="AO1489" s="86"/>
      <c r="AP1489" s="86"/>
      <c r="AQ1489" s="86"/>
      <c r="AR1489" s="86"/>
      <c r="AS1489" s="86"/>
      <c r="AT1489" s="86"/>
      <c r="AU1489" s="86"/>
      <c r="AV1489" s="86"/>
      <c r="AW1489" s="86"/>
      <c r="AX1489" s="86"/>
      <c r="AY1489" s="86"/>
      <c r="AZ1489" s="86"/>
      <c r="BA1489" s="86"/>
      <c r="BB1489" s="86"/>
      <c r="BC1489" s="86"/>
      <c r="BD1489" s="86"/>
      <c r="BE1489" s="86"/>
      <c r="BF1489" s="86"/>
      <c r="BG1489" s="86"/>
      <c r="BH1489" s="86"/>
      <c r="BI1489" s="86"/>
      <c r="BJ1489" s="86"/>
      <c r="BK1489" s="86"/>
      <c r="BL1489" s="86"/>
      <c r="BM1489" s="86"/>
      <c r="BN1489" s="86"/>
      <c r="BO1489" s="86"/>
      <c r="BP1489" s="86"/>
      <c r="BQ1489" s="86"/>
      <c r="BR1489" s="86"/>
      <c r="BS1489" s="86"/>
      <c r="BT1489" s="86"/>
      <c r="BU1489" s="86"/>
      <c r="BV1489" s="86"/>
    </row>
    <row r="1490" spans="1:74" s="87" customFormat="1" ht="22.5" customHeight="1" x14ac:dyDescent="0.2">
      <c r="A1490" s="238" t="s">
        <v>289</v>
      </c>
      <c r="B1490" s="239" t="s">
        <v>166</v>
      </c>
      <c r="C1490" s="74"/>
      <c r="D1490" s="74"/>
      <c r="E1490" s="74"/>
      <c r="F1490" s="74"/>
      <c r="G1490" s="74"/>
      <c r="H1490" s="74"/>
      <c r="I1490" s="74"/>
      <c r="J1490" s="74"/>
      <c r="K1490" s="74"/>
      <c r="L1490" s="74"/>
      <c r="M1490" s="74"/>
      <c r="N1490" s="74"/>
      <c r="O1490" s="131">
        <f t="shared" si="544"/>
        <v>0</v>
      </c>
      <c r="P1490" s="86"/>
      <c r="Q1490" s="86"/>
      <c r="R1490" s="86"/>
      <c r="S1490" s="86"/>
      <c r="T1490" s="86"/>
      <c r="U1490" s="86"/>
      <c r="V1490" s="86"/>
      <c r="W1490" s="86"/>
      <c r="X1490" s="86"/>
      <c r="Y1490" s="86"/>
      <c r="Z1490" s="86"/>
      <c r="AA1490" s="86"/>
      <c r="AB1490" s="86"/>
      <c r="AC1490" s="86"/>
      <c r="AD1490" s="86"/>
      <c r="AE1490" s="86"/>
      <c r="AF1490" s="86"/>
      <c r="AG1490" s="86"/>
      <c r="AH1490" s="86"/>
      <c r="AI1490" s="86"/>
      <c r="AJ1490" s="86"/>
      <c r="AK1490" s="86"/>
      <c r="AL1490" s="86"/>
      <c r="AM1490" s="86"/>
      <c r="AN1490" s="86"/>
      <c r="AO1490" s="86"/>
      <c r="AP1490" s="86"/>
      <c r="AQ1490" s="86"/>
      <c r="AR1490" s="86"/>
      <c r="AS1490" s="86"/>
      <c r="AT1490" s="86"/>
      <c r="AU1490" s="86"/>
      <c r="AV1490" s="86"/>
      <c r="AW1490" s="86"/>
      <c r="AX1490" s="86"/>
      <c r="AY1490" s="86"/>
      <c r="AZ1490" s="86"/>
      <c r="BA1490" s="86"/>
      <c r="BB1490" s="86"/>
      <c r="BC1490" s="86"/>
      <c r="BD1490" s="86"/>
      <c r="BE1490" s="86"/>
      <c r="BF1490" s="86"/>
      <c r="BG1490" s="86"/>
      <c r="BH1490" s="86"/>
      <c r="BI1490" s="86"/>
      <c r="BJ1490" s="86"/>
      <c r="BK1490" s="86"/>
      <c r="BL1490" s="86"/>
      <c r="BM1490" s="86"/>
      <c r="BN1490" s="86"/>
      <c r="BO1490" s="86"/>
      <c r="BP1490" s="86"/>
      <c r="BQ1490" s="86"/>
      <c r="BR1490" s="86"/>
      <c r="BS1490" s="86"/>
      <c r="BT1490" s="86"/>
      <c r="BU1490" s="86"/>
      <c r="BV1490" s="86"/>
    </row>
    <row r="1491" spans="1:74" s="87" customFormat="1" ht="22.5" customHeight="1" x14ac:dyDescent="0.2">
      <c r="A1491" s="238" t="s">
        <v>1735</v>
      </c>
      <c r="B1491" s="239" t="s">
        <v>1736</v>
      </c>
      <c r="C1491" s="74"/>
      <c r="D1491" s="74"/>
      <c r="E1491" s="74"/>
      <c r="F1491" s="74"/>
      <c r="G1491" s="74"/>
      <c r="H1491" s="74"/>
      <c r="I1491" s="74"/>
      <c r="J1491" s="74"/>
      <c r="K1491" s="74"/>
      <c r="L1491" s="74"/>
      <c r="M1491" s="74"/>
      <c r="N1491" s="74"/>
      <c r="O1491" s="131">
        <f t="shared" si="544"/>
        <v>0</v>
      </c>
      <c r="P1491" s="86"/>
      <c r="Q1491" s="86"/>
      <c r="R1491" s="86"/>
      <c r="S1491" s="86"/>
      <c r="T1491" s="86"/>
      <c r="U1491" s="86"/>
      <c r="V1491" s="86"/>
      <c r="W1491" s="86"/>
      <c r="X1491" s="86"/>
      <c r="Y1491" s="86"/>
      <c r="Z1491" s="86"/>
      <c r="AA1491" s="86"/>
      <c r="AB1491" s="86"/>
      <c r="AC1491" s="86"/>
      <c r="AD1491" s="86"/>
      <c r="AE1491" s="86"/>
      <c r="AF1491" s="86"/>
      <c r="AG1491" s="86"/>
      <c r="AH1491" s="86"/>
      <c r="AI1491" s="86"/>
      <c r="AJ1491" s="86"/>
      <c r="AK1491" s="86"/>
      <c r="AL1491" s="86"/>
      <c r="AM1491" s="86"/>
      <c r="AN1491" s="86"/>
      <c r="AO1491" s="86"/>
      <c r="AP1491" s="86"/>
      <c r="AQ1491" s="86"/>
      <c r="AR1491" s="86"/>
      <c r="AS1491" s="86"/>
      <c r="AT1491" s="86"/>
      <c r="AU1491" s="86"/>
      <c r="AV1491" s="86"/>
      <c r="AW1491" s="86"/>
      <c r="AX1491" s="86"/>
      <c r="AY1491" s="86"/>
      <c r="AZ1491" s="86"/>
      <c r="BA1491" s="86"/>
      <c r="BB1491" s="86"/>
      <c r="BC1491" s="86"/>
      <c r="BD1491" s="86"/>
      <c r="BE1491" s="86"/>
      <c r="BF1491" s="86"/>
      <c r="BG1491" s="86"/>
      <c r="BH1491" s="86"/>
      <c r="BI1491" s="86"/>
      <c r="BJ1491" s="86"/>
      <c r="BK1491" s="86"/>
      <c r="BL1491" s="86"/>
      <c r="BM1491" s="86"/>
      <c r="BN1491" s="86"/>
      <c r="BO1491" s="86"/>
      <c r="BP1491" s="86"/>
      <c r="BQ1491" s="86"/>
      <c r="BR1491" s="86"/>
      <c r="BS1491" s="86"/>
      <c r="BT1491" s="86"/>
      <c r="BU1491" s="86"/>
      <c r="BV1491" s="86"/>
    </row>
    <row r="1492" spans="1:74" s="87" customFormat="1" ht="22.5" customHeight="1" x14ac:dyDescent="0.2">
      <c r="A1492" s="236" t="s">
        <v>290</v>
      </c>
      <c r="B1492" s="237" t="s">
        <v>167</v>
      </c>
      <c r="C1492" s="73">
        <f>SUM(C1493:C1495)</f>
        <v>0</v>
      </c>
      <c r="D1492" s="73">
        <f t="shared" ref="D1492:N1492" si="566">SUM(D1493:D1495)</f>
        <v>0</v>
      </c>
      <c r="E1492" s="73">
        <f t="shared" si="566"/>
        <v>0</v>
      </c>
      <c r="F1492" s="73">
        <f t="shared" si="566"/>
        <v>0</v>
      </c>
      <c r="G1492" s="73">
        <f t="shared" si="566"/>
        <v>0</v>
      </c>
      <c r="H1492" s="73">
        <f t="shared" si="566"/>
        <v>0</v>
      </c>
      <c r="I1492" s="73">
        <f t="shared" si="566"/>
        <v>0</v>
      </c>
      <c r="J1492" s="73">
        <f t="shared" si="566"/>
        <v>0</v>
      </c>
      <c r="K1492" s="73">
        <f t="shared" si="566"/>
        <v>0</v>
      </c>
      <c r="L1492" s="73">
        <f t="shared" si="566"/>
        <v>0</v>
      </c>
      <c r="M1492" s="73">
        <f t="shared" si="566"/>
        <v>55104160</v>
      </c>
      <c r="N1492" s="73">
        <f t="shared" si="566"/>
        <v>0</v>
      </c>
      <c r="O1492" s="131">
        <f t="shared" si="544"/>
        <v>55104160</v>
      </c>
      <c r="P1492" s="86"/>
      <c r="Q1492" s="86"/>
      <c r="R1492" s="86"/>
      <c r="S1492" s="86"/>
      <c r="T1492" s="86"/>
      <c r="U1492" s="86"/>
      <c r="V1492" s="86"/>
      <c r="W1492" s="86"/>
      <c r="X1492" s="86"/>
      <c r="Y1492" s="86"/>
      <c r="Z1492" s="86"/>
      <c r="AA1492" s="86"/>
      <c r="AB1492" s="86"/>
      <c r="AC1492" s="86"/>
      <c r="AD1492" s="86"/>
      <c r="AE1492" s="86"/>
      <c r="AF1492" s="86"/>
      <c r="AG1492" s="86"/>
      <c r="AH1492" s="86"/>
      <c r="AI1492" s="86"/>
      <c r="AJ1492" s="86"/>
      <c r="AK1492" s="86"/>
      <c r="AL1492" s="86"/>
      <c r="AM1492" s="86"/>
      <c r="AN1492" s="86"/>
      <c r="AO1492" s="86"/>
      <c r="AP1492" s="86"/>
      <c r="AQ1492" s="86"/>
      <c r="AR1492" s="86"/>
      <c r="AS1492" s="86"/>
      <c r="AT1492" s="86"/>
      <c r="AU1492" s="86"/>
      <c r="AV1492" s="86"/>
      <c r="AW1492" s="86"/>
      <c r="AX1492" s="86"/>
      <c r="AY1492" s="86"/>
      <c r="AZ1492" s="86"/>
      <c r="BA1492" s="86"/>
      <c r="BB1492" s="86"/>
      <c r="BC1492" s="86"/>
      <c r="BD1492" s="86"/>
      <c r="BE1492" s="86"/>
      <c r="BF1492" s="86"/>
      <c r="BG1492" s="86"/>
      <c r="BH1492" s="86"/>
      <c r="BI1492" s="86"/>
      <c r="BJ1492" s="86"/>
      <c r="BK1492" s="86"/>
      <c r="BL1492" s="86"/>
      <c r="BM1492" s="86"/>
      <c r="BN1492" s="86"/>
      <c r="BO1492" s="86"/>
      <c r="BP1492" s="86"/>
      <c r="BQ1492" s="86"/>
      <c r="BR1492" s="86"/>
      <c r="BS1492" s="86"/>
      <c r="BT1492" s="86"/>
      <c r="BU1492" s="86"/>
      <c r="BV1492" s="86"/>
    </row>
    <row r="1493" spans="1:74" s="87" customFormat="1" ht="22.5" customHeight="1" x14ac:dyDescent="0.2">
      <c r="A1493" s="238" t="s">
        <v>291</v>
      </c>
      <c r="B1493" s="239" t="s">
        <v>168</v>
      </c>
      <c r="C1493" s="74"/>
      <c r="D1493" s="74"/>
      <c r="E1493" s="74"/>
      <c r="F1493" s="74"/>
      <c r="G1493" s="74"/>
      <c r="H1493" s="74"/>
      <c r="I1493" s="74"/>
      <c r="J1493" s="74"/>
      <c r="K1493" s="74"/>
      <c r="L1493" s="74"/>
      <c r="M1493" s="74"/>
      <c r="N1493" s="74"/>
      <c r="O1493" s="131">
        <f t="shared" si="544"/>
        <v>0</v>
      </c>
      <c r="P1493" s="86"/>
      <c r="Q1493" s="86"/>
      <c r="R1493" s="86"/>
      <c r="S1493" s="86"/>
      <c r="T1493" s="86"/>
      <c r="U1493" s="86"/>
      <c r="V1493" s="86"/>
      <c r="W1493" s="86"/>
      <c r="X1493" s="86"/>
      <c r="Y1493" s="86"/>
      <c r="Z1493" s="86"/>
      <c r="AA1493" s="86"/>
      <c r="AB1493" s="86"/>
      <c r="AC1493" s="86"/>
      <c r="AD1493" s="86"/>
      <c r="AE1493" s="86"/>
      <c r="AF1493" s="86"/>
      <c r="AG1493" s="86"/>
      <c r="AH1493" s="86"/>
      <c r="AI1493" s="86"/>
      <c r="AJ1493" s="86"/>
      <c r="AK1493" s="86"/>
      <c r="AL1493" s="86"/>
      <c r="AM1493" s="86"/>
      <c r="AN1493" s="86"/>
      <c r="AO1493" s="86"/>
      <c r="AP1493" s="86"/>
      <c r="AQ1493" s="86"/>
      <c r="AR1493" s="86"/>
      <c r="AS1493" s="86"/>
      <c r="AT1493" s="86"/>
      <c r="AU1493" s="86"/>
      <c r="AV1493" s="86"/>
      <c r="AW1493" s="86"/>
      <c r="AX1493" s="86"/>
      <c r="AY1493" s="86"/>
      <c r="AZ1493" s="86"/>
      <c r="BA1493" s="86"/>
      <c r="BB1493" s="86"/>
      <c r="BC1493" s="86"/>
      <c r="BD1493" s="86"/>
      <c r="BE1493" s="86"/>
      <c r="BF1493" s="86"/>
      <c r="BG1493" s="86"/>
      <c r="BH1493" s="86"/>
      <c r="BI1493" s="86"/>
      <c r="BJ1493" s="86"/>
      <c r="BK1493" s="86"/>
      <c r="BL1493" s="86"/>
      <c r="BM1493" s="86"/>
      <c r="BN1493" s="86"/>
      <c r="BO1493" s="86"/>
      <c r="BP1493" s="86"/>
      <c r="BQ1493" s="86"/>
      <c r="BR1493" s="86"/>
      <c r="BS1493" s="86"/>
      <c r="BT1493" s="86"/>
      <c r="BU1493" s="86"/>
      <c r="BV1493" s="86"/>
    </row>
    <row r="1494" spans="1:74" s="87" customFormat="1" ht="22.5" customHeight="1" x14ac:dyDescent="0.2">
      <c r="A1494" s="238" t="s">
        <v>291</v>
      </c>
      <c r="B1494" s="239" t="s">
        <v>168</v>
      </c>
      <c r="C1494" s="74"/>
      <c r="D1494" s="74"/>
      <c r="E1494" s="74"/>
      <c r="F1494" s="74"/>
      <c r="G1494" s="74"/>
      <c r="H1494" s="74"/>
      <c r="I1494" s="74"/>
      <c r="J1494" s="74"/>
      <c r="K1494" s="74"/>
      <c r="L1494" s="74"/>
      <c r="M1494" s="74">
        <v>55104160</v>
      </c>
      <c r="N1494" s="74"/>
      <c r="O1494" s="131">
        <f t="shared" si="544"/>
        <v>55104160</v>
      </c>
      <c r="P1494" s="86"/>
      <c r="Q1494" s="86"/>
      <c r="R1494" s="86"/>
      <c r="S1494" s="86"/>
      <c r="T1494" s="86"/>
      <c r="U1494" s="86"/>
      <c r="V1494" s="86"/>
      <c r="W1494" s="86"/>
      <c r="X1494" s="86"/>
      <c r="Y1494" s="86"/>
      <c r="Z1494" s="86"/>
      <c r="AA1494" s="86"/>
      <c r="AB1494" s="86"/>
      <c r="AC1494" s="86"/>
      <c r="AD1494" s="86"/>
      <c r="AE1494" s="86"/>
      <c r="AF1494" s="86"/>
      <c r="AG1494" s="86"/>
      <c r="AH1494" s="86"/>
      <c r="AI1494" s="86"/>
      <c r="AJ1494" s="86"/>
      <c r="AK1494" s="86"/>
      <c r="AL1494" s="86"/>
      <c r="AM1494" s="86"/>
      <c r="AN1494" s="86"/>
      <c r="AO1494" s="86"/>
      <c r="AP1494" s="86"/>
      <c r="AQ1494" s="86"/>
      <c r="AR1494" s="86"/>
      <c r="AS1494" s="86"/>
      <c r="AT1494" s="86"/>
      <c r="AU1494" s="86"/>
      <c r="AV1494" s="86"/>
      <c r="AW1494" s="86"/>
      <c r="AX1494" s="86"/>
      <c r="AY1494" s="86"/>
      <c r="AZ1494" s="86"/>
      <c r="BA1494" s="86"/>
      <c r="BB1494" s="86"/>
      <c r="BC1494" s="86"/>
      <c r="BD1494" s="86"/>
      <c r="BE1494" s="86"/>
      <c r="BF1494" s="86"/>
      <c r="BG1494" s="86"/>
      <c r="BH1494" s="86"/>
      <c r="BI1494" s="86"/>
      <c r="BJ1494" s="86"/>
      <c r="BK1494" s="86"/>
      <c r="BL1494" s="86"/>
      <c r="BM1494" s="86"/>
      <c r="BN1494" s="86"/>
      <c r="BO1494" s="86"/>
      <c r="BP1494" s="86"/>
      <c r="BQ1494" s="86"/>
      <c r="BR1494" s="86"/>
      <c r="BS1494" s="86"/>
      <c r="BT1494" s="86"/>
      <c r="BU1494" s="86"/>
      <c r="BV1494" s="86"/>
    </row>
    <row r="1495" spans="1:74" s="87" customFormat="1" ht="22.5" customHeight="1" x14ac:dyDescent="0.2">
      <c r="A1495" s="238" t="s">
        <v>291</v>
      </c>
      <c r="B1495" s="239" t="s">
        <v>168</v>
      </c>
      <c r="C1495" s="74"/>
      <c r="D1495" s="74"/>
      <c r="E1495" s="74"/>
      <c r="F1495" s="74"/>
      <c r="G1495" s="74"/>
      <c r="H1495" s="74"/>
      <c r="I1495" s="74"/>
      <c r="J1495" s="74"/>
      <c r="K1495" s="74"/>
      <c r="L1495" s="74"/>
      <c r="M1495" s="74"/>
      <c r="N1495" s="74"/>
      <c r="O1495" s="131">
        <f t="shared" si="544"/>
        <v>0</v>
      </c>
      <c r="P1495" s="86"/>
      <c r="Q1495" s="86"/>
      <c r="R1495" s="86"/>
      <c r="S1495" s="86"/>
      <c r="T1495" s="86"/>
      <c r="U1495" s="86"/>
      <c r="V1495" s="86"/>
      <c r="W1495" s="86"/>
      <c r="X1495" s="86"/>
      <c r="Y1495" s="86"/>
      <c r="Z1495" s="86"/>
      <c r="AA1495" s="86"/>
      <c r="AB1495" s="86"/>
      <c r="AC1495" s="86"/>
      <c r="AD1495" s="86"/>
      <c r="AE1495" s="86"/>
      <c r="AF1495" s="86"/>
      <c r="AG1495" s="86"/>
      <c r="AH1495" s="86"/>
      <c r="AI1495" s="86"/>
      <c r="AJ1495" s="86"/>
      <c r="AK1495" s="86"/>
      <c r="AL1495" s="86"/>
      <c r="AM1495" s="86"/>
      <c r="AN1495" s="86"/>
      <c r="AO1495" s="86"/>
      <c r="AP1495" s="86"/>
      <c r="AQ1495" s="86"/>
      <c r="AR1495" s="86"/>
      <c r="AS1495" s="86"/>
      <c r="AT1495" s="86"/>
      <c r="AU1495" s="86"/>
      <c r="AV1495" s="86"/>
      <c r="AW1495" s="86"/>
      <c r="AX1495" s="86"/>
      <c r="AY1495" s="86"/>
      <c r="AZ1495" s="86"/>
      <c r="BA1495" s="86"/>
      <c r="BB1495" s="86"/>
      <c r="BC1495" s="86"/>
      <c r="BD1495" s="86"/>
      <c r="BE1495" s="86"/>
      <c r="BF1495" s="86"/>
      <c r="BG1495" s="86"/>
      <c r="BH1495" s="86"/>
      <c r="BI1495" s="86"/>
      <c r="BJ1495" s="86"/>
      <c r="BK1495" s="86"/>
      <c r="BL1495" s="86"/>
      <c r="BM1495" s="86"/>
      <c r="BN1495" s="86"/>
      <c r="BO1495" s="86"/>
      <c r="BP1495" s="86"/>
      <c r="BQ1495" s="86"/>
      <c r="BR1495" s="86"/>
      <c r="BS1495" s="86"/>
      <c r="BT1495" s="86"/>
      <c r="BU1495" s="86"/>
      <c r="BV1495" s="86"/>
    </row>
    <row r="1496" spans="1:74" s="87" customFormat="1" ht="22.5" customHeight="1" x14ac:dyDescent="0.2">
      <c r="A1496" s="236" t="s">
        <v>292</v>
      </c>
      <c r="B1496" s="237" t="s">
        <v>875</v>
      </c>
      <c r="C1496" s="73">
        <f>SUM(C1497:C1503)</f>
        <v>0</v>
      </c>
      <c r="D1496" s="73">
        <f t="shared" ref="D1496:N1496" si="567">SUM(D1497:D1503)</f>
        <v>17524000000</v>
      </c>
      <c r="E1496" s="73">
        <f t="shared" si="567"/>
        <v>0</v>
      </c>
      <c r="F1496" s="73">
        <f t="shared" si="567"/>
        <v>0</v>
      </c>
      <c r="G1496" s="73">
        <f t="shared" si="567"/>
        <v>0</v>
      </c>
      <c r="H1496" s="73">
        <f t="shared" si="567"/>
        <v>0</v>
      </c>
      <c r="I1496" s="73">
        <f t="shared" si="567"/>
        <v>800000000</v>
      </c>
      <c r="J1496" s="73">
        <f t="shared" si="567"/>
        <v>0</v>
      </c>
      <c r="K1496" s="73">
        <f t="shared" si="567"/>
        <v>0</v>
      </c>
      <c r="L1496" s="73">
        <f t="shared" si="567"/>
        <v>0</v>
      </c>
      <c r="M1496" s="73">
        <f t="shared" si="567"/>
        <v>0</v>
      </c>
      <c r="N1496" s="73">
        <f t="shared" si="567"/>
        <v>0</v>
      </c>
      <c r="O1496" s="131">
        <f t="shared" si="544"/>
        <v>18324000000</v>
      </c>
      <c r="P1496" s="86"/>
      <c r="Q1496" s="86"/>
      <c r="R1496" s="86"/>
      <c r="S1496" s="86"/>
      <c r="T1496" s="86"/>
      <c r="U1496" s="86"/>
      <c r="V1496" s="86"/>
      <c r="W1496" s="86"/>
      <c r="X1496" s="86"/>
      <c r="Y1496" s="86"/>
      <c r="Z1496" s="86"/>
      <c r="AA1496" s="86"/>
      <c r="AB1496" s="86"/>
      <c r="AC1496" s="86"/>
      <c r="AD1496" s="86"/>
      <c r="AE1496" s="86"/>
      <c r="AF1496" s="86"/>
      <c r="AG1496" s="86"/>
      <c r="AH1496" s="86"/>
      <c r="AI1496" s="86"/>
      <c r="AJ1496" s="86"/>
      <c r="AK1496" s="86"/>
      <c r="AL1496" s="86"/>
      <c r="AM1496" s="86"/>
      <c r="AN1496" s="86"/>
      <c r="AO1496" s="86"/>
      <c r="AP1496" s="86"/>
      <c r="AQ1496" s="86"/>
      <c r="AR1496" s="86"/>
      <c r="AS1496" s="86"/>
      <c r="AT1496" s="86"/>
      <c r="AU1496" s="86"/>
      <c r="AV1496" s="86"/>
      <c r="AW1496" s="86"/>
      <c r="AX1496" s="86"/>
      <c r="AY1496" s="86"/>
      <c r="AZ1496" s="86"/>
      <c r="BA1496" s="86"/>
      <c r="BB1496" s="86"/>
      <c r="BC1496" s="86"/>
      <c r="BD1496" s="86"/>
      <c r="BE1496" s="86"/>
      <c r="BF1496" s="86"/>
      <c r="BG1496" s="86"/>
      <c r="BH1496" s="86"/>
      <c r="BI1496" s="86"/>
      <c r="BJ1496" s="86"/>
      <c r="BK1496" s="86"/>
      <c r="BL1496" s="86"/>
      <c r="BM1496" s="86"/>
      <c r="BN1496" s="86"/>
      <c r="BO1496" s="86"/>
      <c r="BP1496" s="86"/>
      <c r="BQ1496" s="86"/>
      <c r="BR1496" s="86"/>
      <c r="BS1496" s="86"/>
      <c r="BT1496" s="86"/>
      <c r="BU1496" s="86"/>
      <c r="BV1496" s="86"/>
    </row>
    <row r="1497" spans="1:74" s="87" customFormat="1" ht="22.5" customHeight="1" x14ac:dyDescent="0.2">
      <c r="A1497" s="238" t="s">
        <v>293</v>
      </c>
      <c r="B1497" s="239" t="s">
        <v>169</v>
      </c>
      <c r="C1497" s="50"/>
      <c r="D1497" s="50"/>
      <c r="E1497" s="50"/>
      <c r="F1497" s="50"/>
      <c r="G1497" s="50"/>
      <c r="H1497" s="50"/>
      <c r="I1497" s="50"/>
      <c r="J1497" s="50"/>
      <c r="K1497" s="50"/>
      <c r="L1497" s="50"/>
      <c r="M1497" s="50"/>
      <c r="N1497" s="50"/>
      <c r="O1497" s="131">
        <f t="shared" si="544"/>
        <v>0</v>
      </c>
      <c r="P1497" s="86"/>
      <c r="Q1497" s="86"/>
      <c r="R1497" s="86"/>
      <c r="S1497" s="86"/>
      <c r="T1497" s="86"/>
      <c r="U1497" s="86"/>
      <c r="V1497" s="86"/>
      <c r="W1497" s="86"/>
      <c r="X1497" s="86"/>
      <c r="Y1497" s="86"/>
      <c r="Z1497" s="86"/>
      <c r="AA1497" s="86"/>
      <c r="AB1497" s="86"/>
      <c r="AC1497" s="86"/>
      <c r="AD1497" s="86"/>
      <c r="AE1497" s="86"/>
      <c r="AF1497" s="86"/>
      <c r="AG1497" s="86"/>
      <c r="AH1497" s="86"/>
      <c r="AI1497" s="86"/>
      <c r="AJ1497" s="86"/>
      <c r="AK1497" s="86"/>
      <c r="AL1497" s="86"/>
      <c r="AM1497" s="86"/>
      <c r="AN1497" s="86"/>
      <c r="AO1497" s="86"/>
      <c r="AP1497" s="86"/>
      <c r="AQ1497" s="86"/>
      <c r="AR1497" s="86"/>
      <c r="AS1497" s="86"/>
      <c r="AT1497" s="86"/>
      <c r="AU1497" s="86"/>
      <c r="AV1497" s="86"/>
      <c r="AW1497" s="86"/>
      <c r="AX1497" s="86"/>
      <c r="AY1497" s="86"/>
      <c r="AZ1497" s="86"/>
      <c r="BA1497" s="86"/>
      <c r="BB1497" s="86"/>
      <c r="BC1497" s="86"/>
      <c r="BD1497" s="86"/>
      <c r="BE1497" s="86"/>
      <c r="BF1497" s="86"/>
      <c r="BG1497" s="86"/>
      <c r="BH1497" s="86"/>
      <c r="BI1497" s="86"/>
      <c r="BJ1497" s="86"/>
      <c r="BK1497" s="86"/>
      <c r="BL1497" s="86"/>
      <c r="BM1497" s="86"/>
      <c r="BN1497" s="86"/>
      <c r="BO1497" s="86"/>
      <c r="BP1497" s="86"/>
      <c r="BQ1497" s="86"/>
      <c r="BR1497" s="86"/>
      <c r="BS1497" s="86"/>
      <c r="BT1497" s="86"/>
      <c r="BU1497" s="86"/>
      <c r="BV1497" s="86"/>
    </row>
    <row r="1498" spans="1:74" s="87" customFormat="1" ht="22.5" customHeight="1" x14ac:dyDescent="0.2">
      <c r="A1498" s="238" t="s">
        <v>293</v>
      </c>
      <c r="B1498" s="239" t="s">
        <v>169</v>
      </c>
      <c r="C1498" s="50"/>
      <c r="D1498" s="50"/>
      <c r="E1498" s="50"/>
      <c r="F1498" s="50"/>
      <c r="G1498" s="50"/>
      <c r="H1498" s="50"/>
      <c r="I1498" s="50"/>
      <c r="J1498" s="50"/>
      <c r="K1498" s="50"/>
      <c r="L1498" s="50"/>
      <c r="M1498" s="50"/>
      <c r="N1498" s="50"/>
      <c r="O1498" s="131">
        <f t="shared" si="544"/>
        <v>0</v>
      </c>
      <c r="P1498" s="86"/>
      <c r="Q1498" s="86"/>
      <c r="R1498" s="86"/>
      <c r="S1498" s="86"/>
      <c r="T1498" s="86"/>
      <c r="U1498" s="86"/>
      <c r="V1498" s="86"/>
      <c r="W1498" s="86"/>
      <c r="X1498" s="86"/>
      <c r="Y1498" s="86"/>
      <c r="Z1498" s="86"/>
      <c r="AA1498" s="86"/>
      <c r="AB1498" s="86"/>
      <c r="AC1498" s="86"/>
      <c r="AD1498" s="86"/>
      <c r="AE1498" s="86"/>
      <c r="AF1498" s="86"/>
      <c r="AG1498" s="86"/>
      <c r="AH1498" s="86"/>
      <c r="AI1498" s="86"/>
      <c r="AJ1498" s="86"/>
      <c r="AK1498" s="86"/>
      <c r="AL1498" s="86"/>
      <c r="AM1498" s="86"/>
      <c r="AN1498" s="86"/>
      <c r="AO1498" s="86"/>
      <c r="AP1498" s="86"/>
      <c r="AQ1498" s="86"/>
      <c r="AR1498" s="86"/>
      <c r="AS1498" s="86"/>
      <c r="AT1498" s="86"/>
      <c r="AU1498" s="86"/>
      <c r="AV1498" s="86"/>
      <c r="AW1498" s="86"/>
      <c r="AX1498" s="86"/>
      <c r="AY1498" s="86"/>
      <c r="AZ1498" s="86"/>
      <c r="BA1498" s="86"/>
      <c r="BB1498" s="86"/>
      <c r="BC1498" s="86"/>
      <c r="BD1498" s="86"/>
      <c r="BE1498" s="86"/>
      <c r="BF1498" s="86"/>
      <c r="BG1498" s="86"/>
      <c r="BH1498" s="86"/>
      <c r="BI1498" s="86"/>
      <c r="BJ1498" s="86"/>
      <c r="BK1498" s="86"/>
      <c r="BL1498" s="86"/>
      <c r="BM1498" s="86"/>
      <c r="BN1498" s="86"/>
      <c r="BO1498" s="86"/>
      <c r="BP1498" s="86"/>
      <c r="BQ1498" s="86"/>
      <c r="BR1498" s="86"/>
      <c r="BS1498" s="86"/>
      <c r="BT1498" s="86"/>
      <c r="BU1498" s="86"/>
      <c r="BV1498" s="86"/>
    </row>
    <row r="1499" spans="1:74" s="87" customFormat="1" ht="22.5" customHeight="1" x14ac:dyDescent="0.2">
      <c r="A1499" s="238" t="s">
        <v>293</v>
      </c>
      <c r="B1499" s="239" t="s">
        <v>169</v>
      </c>
      <c r="C1499" s="50"/>
      <c r="D1499" s="50"/>
      <c r="E1499" s="50"/>
      <c r="F1499" s="50"/>
      <c r="G1499" s="50"/>
      <c r="H1499" s="50"/>
      <c r="I1499" s="50"/>
      <c r="J1499" s="50"/>
      <c r="K1499" s="50"/>
      <c r="L1499" s="50"/>
      <c r="M1499" s="50"/>
      <c r="N1499" s="50"/>
      <c r="O1499" s="131">
        <f t="shared" si="544"/>
        <v>0</v>
      </c>
      <c r="P1499" s="86"/>
      <c r="Q1499" s="86"/>
      <c r="R1499" s="86"/>
      <c r="S1499" s="86"/>
      <c r="T1499" s="86"/>
      <c r="U1499" s="86"/>
      <c r="V1499" s="86"/>
      <c r="W1499" s="86"/>
      <c r="X1499" s="86"/>
      <c r="Y1499" s="86"/>
      <c r="Z1499" s="86"/>
      <c r="AA1499" s="86"/>
      <c r="AB1499" s="86"/>
      <c r="AC1499" s="86"/>
      <c r="AD1499" s="86"/>
      <c r="AE1499" s="86"/>
      <c r="AF1499" s="86"/>
      <c r="AG1499" s="86"/>
      <c r="AH1499" s="86"/>
      <c r="AI1499" s="86"/>
      <c r="AJ1499" s="86"/>
      <c r="AK1499" s="86"/>
      <c r="AL1499" s="86"/>
      <c r="AM1499" s="86"/>
      <c r="AN1499" s="86"/>
      <c r="AO1499" s="86"/>
      <c r="AP1499" s="86"/>
      <c r="AQ1499" s="86"/>
      <c r="AR1499" s="86"/>
      <c r="AS1499" s="86"/>
      <c r="AT1499" s="86"/>
      <c r="AU1499" s="86"/>
      <c r="AV1499" s="86"/>
      <c r="AW1499" s="86"/>
      <c r="AX1499" s="86"/>
      <c r="AY1499" s="86"/>
      <c r="AZ1499" s="86"/>
      <c r="BA1499" s="86"/>
      <c r="BB1499" s="86"/>
      <c r="BC1499" s="86"/>
      <c r="BD1499" s="86"/>
      <c r="BE1499" s="86"/>
      <c r="BF1499" s="86"/>
      <c r="BG1499" s="86"/>
      <c r="BH1499" s="86"/>
      <c r="BI1499" s="86"/>
      <c r="BJ1499" s="86"/>
      <c r="BK1499" s="86"/>
      <c r="BL1499" s="86"/>
      <c r="BM1499" s="86"/>
      <c r="BN1499" s="86"/>
      <c r="BO1499" s="86"/>
      <c r="BP1499" s="86"/>
      <c r="BQ1499" s="86"/>
      <c r="BR1499" s="86"/>
      <c r="BS1499" s="86"/>
      <c r="BT1499" s="86"/>
      <c r="BU1499" s="86"/>
      <c r="BV1499" s="86"/>
    </row>
    <row r="1500" spans="1:74" s="87" customFormat="1" ht="22.5" customHeight="1" x14ac:dyDescent="0.2">
      <c r="A1500" s="238" t="s">
        <v>293</v>
      </c>
      <c r="B1500" s="239" t="s">
        <v>169</v>
      </c>
      <c r="C1500" s="50"/>
      <c r="D1500" s="50"/>
      <c r="E1500" s="50"/>
      <c r="F1500" s="50"/>
      <c r="G1500" s="50"/>
      <c r="H1500" s="50"/>
      <c r="I1500" s="50"/>
      <c r="J1500" s="50"/>
      <c r="K1500" s="50"/>
      <c r="L1500" s="50"/>
      <c r="M1500" s="50"/>
      <c r="N1500" s="50"/>
      <c r="O1500" s="131">
        <f t="shared" si="544"/>
        <v>0</v>
      </c>
      <c r="P1500" s="86"/>
      <c r="Q1500" s="86"/>
      <c r="R1500" s="86"/>
      <c r="S1500" s="86"/>
      <c r="T1500" s="86"/>
      <c r="U1500" s="86"/>
      <c r="V1500" s="86"/>
      <c r="W1500" s="86"/>
      <c r="X1500" s="86"/>
      <c r="Y1500" s="86"/>
      <c r="Z1500" s="86"/>
      <c r="AA1500" s="86"/>
      <c r="AB1500" s="86"/>
      <c r="AC1500" s="86"/>
      <c r="AD1500" s="86"/>
      <c r="AE1500" s="86"/>
      <c r="AF1500" s="86"/>
      <c r="AG1500" s="86"/>
      <c r="AH1500" s="86"/>
      <c r="AI1500" s="86"/>
      <c r="AJ1500" s="86"/>
      <c r="AK1500" s="86"/>
      <c r="AL1500" s="86"/>
      <c r="AM1500" s="86"/>
      <c r="AN1500" s="86"/>
      <c r="AO1500" s="86"/>
      <c r="AP1500" s="86"/>
      <c r="AQ1500" s="86"/>
      <c r="AR1500" s="86"/>
      <c r="AS1500" s="86"/>
      <c r="AT1500" s="86"/>
      <c r="AU1500" s="86"/>
      <c r="AV1500" s="86"/>
      <c r="AW1500" s="86"/>
      <c r="AX1500" s="86"/>
      <c r="AY1500" s="86"/>
      <c r="AZ1500" s="86"/>
      <c r="BA1500" s="86"/>
      <c r="BB1500" s="86"/>
      <c r="BC1500" s="86"/>
      <c r="BD1500" s="86"/>
      <c r="BE1500" s="86"/>
      <c r="BF1500" s="86"/>
      <c r="BG1500" s="86"/>
      <c r="BH1500" s="86"/>
      <c r="BI1500" s="86"/>
      <c r="BJ1500" s="86"/>
      <c r="BK1500" s="86"/>
      <c r="BL1500" s="86"/>
      <c r="BM1500" s="86"/>
      <c r="BN1500" s="86"/>
      <c r="BO1500" s="86"/>
      <c r="BP1500" s="86"/>
      <c r="BQ1500" s="86"/>
      <c r="BR1500" s="86"/>
      <c r="BS1500" s="86"/>
      <c r="BT1500" s="86"/>
      <c r="BU1500" s="86"/>
      <c r="BV1500" s="86"/>
    </row>
    <row r="1501" spans="1:74" s="87" customFormat="1" ht="22.5" customHeight="1" x14ac:dyDescent="0.2">
      <c r="A1501" s="238" t="s">
        <v>293</v>
      </c>
      <c r="B1501" s="239" t="s">
        <v>169</v>
      </c>
      <c r="C1501" s="50"/>
      <c r="D1501" s="50"/>
      <c r="E1501" s="50"/>
      <c r="F1501" s="50"/>
      <c r="G1501" s="50"/>
      <c r="H1501" s="50"/>
      <c r="I1501" s="50"/>
      <c r="J1501" s="50"/>
      <c r="K1501" s="50"/>
      <c r="L1501" s="50"/>
      <c r="M1501" s="50"/>
      <c r="N1501" s="50"/>
      <c r="O1501" s="131">
        <f t="shared" si="544"/>
        <v>0</v>
      </c>
      <c r="P1501" s="86"/>
      <c r="Q1501" s="86"/>
      <c r="R1501" s="86"/>
      <c r="S1501" s="86"/>
      <c r="T1501" s="86"/>
      <c r="U1501" s="86"/>
      <c r="V1501" s="86"/>
      <c r="W1501" s="86"/>
      <c r="X1501" s="86"/>
      <c r="Y1501" s="86"/>
      <c r="Z1501" s="86"/>
      <c r="AA1501" s="86"/>
      <c r="AB1501" s="86"/>
      <c r="AC1501" s="86"/>
      <c r="AD1501" s="86"/>
      <c r="AE1501" s="86"/>
      <c r="AF1501" s="86"/>
      <c r="AG1501" s="86"/>
      <c r="AH1501" s="86"/>
      <c r="AI1501" s="86"/>
      <c r="AJ1501" s="86"/>
      <c r="AK1501" s="86"/>
      <c r="AL1501" s="86"/>
      <c r="AM1501" s="86"/>
      <c r="AN1501" s="86"/>
      <c r="AO1501" s="86"/>
      <c r="AP1501" s="86"/>
      <c r="AQ1501" s="86"/>
      <c r="AR1501" s="86"/>
      <c r="AS1501" s="86"/>
      <c r="AT1501" s="86"/>
      <c r="AU1501" s="86"/>
      <c r="AV1501" s="86"/>
      <c r="AW1501" s="86"/>
      <c r="AX1501" s="86"/>
      <c r="AY1501" s="86"/>
      <c r="AZ1501" s="86"/>
      <c r="BA1501" s="86"/>
      <c r="BB1501" s="86"/>
      <c r="BC1501" s="86"/>
      <c r="BD1501" s="86"/>
      <c r="BE1501" s="86"/>
      <c r="BF1501" s="86"/>
      <c r="BG1501" s="86"/>
      <c r="BH1501" s="86"/>
      <c r="BI1501" s="86"/>
      <c r="BJ1501" s="86"/>
      <c r="BK1501" s="86"/>
      <c r="BL1501" s="86"/>
      <c r="BM1501" s="86"/>
      <c r="BN1501" s="86"/>
      <c r="BO1501" s="86"/>
      <c r="BP1501" s="86"/>
      <c r="BQ1501" s="86"/>
      <c r="BR1501" s="86"/>
      <c r="BS1501" s="86"/>
      <c r="BT1501" s="86"/>
      <c r="BU1501" s="86"/>
      <c r="BV1501" s="86"/>
    </row>
    <row r="1502" spans="1:74" s="87" customFormat="1" ht="22.5" customHeight="1" x14ac:dyDescent="0.2">
      <c r="A1502" s="238" t="s">
        <v>293</v>
      </c>
      <c r="B1502" s="239" t="s">
        <v>169</v>
      </c>
      <c r="C1502" s="6"/>
      <c r="D1502" s="6">
        <v>17524000000</v>
      </c>
      <c r="E1502" s="6"/>
      <c r="F1502" s="6"/>
      <c r="G1502" s="6"/>
      <c r="H1502" s="6"/>
      <c r="I1502" s="6"/>
      <c r="J1502" s="6"/>
      <c r="K1502" s="6"/>
      <c r="L1502" s="6"/>
      <c r="M1502" s="6"/>
      <c r="N1502" s="6"/>
      <c r="O1502" s="131">
        <f t="shared" si="544"/>
        <v>17524000000</v>
      </c>
      <c r="P1502" s="86"/>
      <c r="Q1502" s="86"/>
      <c r="R1502" s="86"/>
      <c r="S1502" s="86"/>
      <c r="T1502" s="86"/>
      <c r="U1502" s="86"/>
      <c r="V1502" s="86"/>
      <c r="W1502" s="86"/>
      <c r="X1502" s="86"/>
      <c r="Y1502" s="86"/>
      <c r="Z1502" s="86"/>
      <c r="AA1502" s="86"/>
      <c r="AB1502" s="86"/>
      <c r="AC1502" s="86"/>
      <c r="AD1502" s="86"/>
      <c r="AE1502" s="86"/>
      <c r="AF1502" s="86"/>
      <c r="AG1502" s="86"/>
      <c r="AH1502" s="86"/>
      <c r="AI1502" s="86"/>
      <c r="AJ1502" s="86"/>
      <c r="AK1502" s="86"/>
      <c r="AL1502" s="86"/>
      <c r="AM1502" s="86"/>
      <c r="AN1502" s="86"/>
      <c r="AO1502" s="86"/>
      <c r="AP1502" s="86"/>
      <c r="AQ1502" s="86"/>
      <c r="AR1502" s="86"/>
      <c r="AS1502" s="86"/>
      <c r="AT1502" s="86"/>
      <c r="AU1502" s="86"/>
      <c r="AV1502" s="86"/>
      <c r="AW1502" s="86"/>
      <c r="AX1502" s="86"/>
      <c r="AY1502" s="86"/>
      <c r="AZ1502" s="86"/>
      <c r="BA1502" s="86"/>
      <c r="BB1502" s="86"/>
      <c r="BC1502" s="86"/>
      <c r="BD1502" s="86"/>
      <c r="BE1502" s="86"/>
      <c r="BF1502" s="86"/>
      <c r="BG1502" s="86"/>
      <c r="BH1502" s="86"/>
      <c r="BI1502" s="86"/>
      <c r="BJ1502" s="86"/>
      <c r="BK1502" s="86"/>
      <c r="BL1502" s="86"/>
      <c r="BM1502" s="86"/>
      <c r="BN1502" s="86"/>
      <c r="BO1502" s="86"/>
      <c r="BP1502" s="86"/>
      <c r="BQ1502" s="86"/>
      <c r="BR1502" s="86"/>
      <c r="BS1502" s="86"/>
      <c r="BT1502" s="86"/>
      <c r="BU1502" s="86"/>
      <c r="BV1502" s="86"/>
    </row>
    <row r="1503" spans="1:74" s="87" customFormat="1" ht="22.5" customHeight="1" x14ac:dyDescent="0.2">
      <c r="A1503" s="238" t="s">
        <v>293</v>
      </c>
      <c r="B1503" s="239" t="s">
        <v>169</v>
      </c>
      <c r="C1503" s="6"/>
      <c r="D1503" s="6"/>
      <c r="E1503" s="6"/>
      <c r="F1503" s="6"/>
      <c r="G1503" s="6"/>
      <c r="H1503" s="6"/>
      <c r="I1503" s="6">
        <v>800000000</v>
      </c>
      <c r="J1503" s="6"/>
      <c r="K1503" s="6"/>
      <c r="L1503" s="6"/>
      <c r="M1503" s="6"/>
      <c r="N1503" s="6"/>
      <c r="O1503" s="131">
        <f t="shared" si="544"/>
        <v>800000000</v>
      </c>
      <c r="P1503" s="86"/>
      <c r="Q1503" s="86"/>
      <c r="R1503" s="86"/>
      <c r="S1503" s="86"/>
      <c r="T1503" s="86"/>
      <c r="U1503" s="86"/>
      <c r="V1503" s="86"/>
      <c r="W1503" s="86"/>
      <c r="X1503" s="86"/>
      <c r="Y1503" s="86"/>
      <c r="Z1503" s="86"/>
      <c r="AA1503" s="86"/>
      <c r="AB1503" s="86"/>
      <c r="AC1503" s="86"/>
      <c r="AD1503" s="86"/>
      <c r="AE1503" s="86"/>
      <c r="AF1503" s="86"/>
      <c r="AG1503" s="86"/>
      <c r="AH1503" s="86"/>
      <c r="AI1503" s="86"/>
      <c r="AJ1503" s="86"/>
      <c r="AK1503" s="86"/>
      <c r="AL1503" s="86"/>
      <c r="AM1503" s="86"/>
      <c r="AN1503" s="86"/>
      <c r="AO1503" s="86"/>
      <c r="AP1503" s="86"/>
      <c r="AQ1503" s="86"/>
      <c r="AR1503" s="86"/>
      <c r="AS1503" s="86"/>
      <c r="AT1503" s="86"/>
      <c r="AU1503" s="86"/>
      <c r="AV1503" s="86"/>
      <c r="AW1503" s="86"/>
      <c r="AX1503" s="86"/>
      <c r="AY1503" s="86"/>
      <c r="AZ1503" s="86"/>
      <c r="BA1503" s="86"/>
      <c r="BB1503" s="86"/>
      <c r="BC1503" s="86"/>
      <c r="BD1503" s="86"/>
      <c r="BE1503" s="86"/>
      <c r="BF1503" s="86"/>
      <c r="BG1503" s="86"/>
      <c r="BH1503" s="86"/>
      <c r="BI1503" s="86"/>
      <c r="BJ1503" s="86"/>
      <c r="BK1503" s="86"/>
      <c r="BL1503" s="86"/>
      <c r="BM1503" s="86"/>
      <c r="BN1503" s="86"/>
      <c r="BO1503" s="86"/>
      <c r="BP1503" s="86"/>
      <c r="BQ1503" s="86"/>
      <c r="BR1503" s="86"/>
      <c r="BS1503" s="86"/>
      <c r="BT1503" s="86"/>
      <c r="BU1503" s="86"/>
      <c r="BV1503" s="86"/>
    </row>
    <row r="1504" spans="1:74" s="87" customFormat="1" ht="22.5" customHeight="1" x14ac:dyDescent="0.2">
      <c r="A1504" s="236" t="s">
        <v>1737</v>
      </c>
      <c r="B1504" s="237" t="s">
        <v>1738</v>
      </c>
      <c r="C1504" s="76">
        <f>SUM(C1505:C1510)</f>
        <v>0</v>
      </c>
      <c r="D1504" s="76">
        <f t="shared" ref="D1504:N1504" si="568">SUM(D1505:D1510)</f>
        <v>0</v>
      </c>
      <c r="E1504" s="76">
        <f t="shared" si="568"/>
        <v>0</v>
      </c>
      <c r="F1504" s="76">
        <f t="shared" si="568"/>
        <v>0</v>
      </c>
      <c r="G1504" s="76">
        <f t="shared" si="568"/>
        <v>0</v>
      </c>
      <c r="H1504" s="76">
        <f t="shared" si="568"/>
        <v>0</v>
      </c>
      <c r="I1504" s="76">
        <f t="shared" si="568"/>
        <v>1093910868</v>
      </c>
      <c r="J1504" s="76">
        <f t="shared" si="568"/>
        <v>0</v>
      </c>
      <c r="K1504" s="76">
        <f t="shared" si="568"/>
        <v>0</v>
      </c>
      <c r="L1504" s="76">
        <f t="shared" si="568"/>
        <v>0</v>
      </c>
      <c r="M1504" s="76">
        <f t="shared" si="568"/>
        <v>0</v>
      </c>
      <c r="N1504" s="76">
        <f t="shared" si="568"/>
        <v>0</v>
      </c>
      <c r="O1504" s="131">
        <f t="shared" si="544"/>
        <v>1093910868</v>
      </c>
      <c r="P1504" s="86"/>
      <c r="Q1504" s="86"/>
      <c r="R1504" s="86"/>
      <c r="S1504" s="86"/>
      <c r="T1504" s="86"/>
      <c r="U1504" s="86"/>
      <c r="V1504" s="86"/>
      <c r="W1504" s="86"/>
      <c r="X1504" s="86"/>
      <c r="Y1504" s="86"/>
      <c r="Z1504" s="86"/>
      <c r="AA1504" s="86"/>
      <c r="AB1504" s="86"/>
      <c r="AC1504" s="86"/>
      <c r="AD1504" s="86"/>
      <c r="AE1504" s="86"/>
      <c r="AF1504" s="86"/>
      <c r="AG1504" s="86"/>
      <c r="AH1504" s="86"/>
      <c r="AI1504" s="86"/>
      <c r="AJ1504" s="86"/>
      <c r="AK1504" s="86"/>
      <c r="AL1504" s="86"/>
      <c r="AM1504" s="86"/>
      <c r="AN1504" s="86"/>
      <c r="AO1504" s="86"/>
      <c r="AP1504" s="86"/>
      <c r="AQ1504" s="86"/>
      <c r="AR1504" s="86"/>
      <c r="AS1504" s="86"/>
      <c r="AT1504" s="86"/>
      <c r="AU1504" s="86"/>
      <c r="AV1504" s="86"/>
      <c r="AW1504" s="86"/>
      <c r="AX1504" s="86"/>
      <c r="AY1504" s="86"/>
      <c r="AZ1504" s="86"/>
      <c r="BA1504" s="86"/>
      <c r="BB1504" s="86"/>
      <c r="BC1504" s="86"/>
      <c r="BD1504" s="86"/>
      <c r="BE1504" s="86"/>
      <c r="BF1504" s="86"/>
      <c r="BG1504" s="86"/>
      <c r="BH1504" s="86"/>
      <c r="BI1504" s="86"/>
      <c r="BJ1504" s="86"/>
      <c r="BK1504" s="86"/>
      <c r="BL1504" s="86"/>
      <c r="BM1504" s="86"/>
      <c r="BN1504" s="86"/>
      <c r="BO1504" s="86"/>
      <c r="BP1504" s="86"/>
      <c r="BQ1504" s="86"/>
      <c r="BR1504" s="86"/>
      <c r="BS1504" s="86"/>
      <c r="BT1504" s="86"/>
      <c r="BU1504" s="86"/>
      <c r="BV1504" s="86"/>
    </row>
    <row r="1505" spans="1:74" s="87" customFormat="1" ht="22.5" customHeight="1" x14ac:dyDescent="0.2">
      <c r="A1505" s="238" t="s">
        <v>1739</v>
      </c>
      <c r="B1505" s="239" t="s">
        <v>1010</v>
      </c>
      <c r="C1505" s="6"/>
      <c r="D1505" s="6"/>
      <c r="E1505" s="6"/>
      <c r="F1505" s="6"/>
      <c r="G1505" s="6"/>
      <c r="H1505" s="6"/>
      <c r="I1505" s="6"/>
      <c r="J1505" s="6"/>
      <c r="K1505" s="6"/>
      <c r="L1505" s="6"/>
      <c r="M1505" s="6"/>
      <c r="N1505" s="6"/>
      <c r="O1505" s="131">
        <f t="shared" si="544"/>
        <v>0</v>
      </c>
      <c r="P1505" s="86"/>
      <c r="Q1505" s="86"/>
      <c r="R1505" s="86"/>
      <c r="S1505" s="86"/>
      <c r="T1505" s="86"/>
      <c r="U1505" s="86"/>
      <c r="V1505" s="86"/>
      <c r="W1505" s="86"/>
      <c r="X1505" s="86"/>
      <c r="Y1505" s="86"/>
      <c r="Z1505" s="86"/>
      <c r="AA1505" s="86"/>
      <c r="AB1505" s="86"/>
      <c r="AC1505" s="86"/>
      <c r="AD1505" s="86"/>
      <c r="AE1505" s="86"/>
      <c r="AF1505" s="86"/>
      <c r="AG1505" s="86"/>
      <c r="AH1505" s="86"/>
      <c r="AI1505" s="86"/>
      <c r="AJ1505" s="86"/>
      <c r="AK1505" s="86"/>
      <c r="AL1505" s="86"/>
      <c r="AM1505" s="86"/>
      <c r="AN1505" s="86"/>
      <c r="AO1505" s="86"/>
      <c r="AP1505" s="86"/>
      <c r="AQ1505" s="86"/>
      <c r="AR1505" s="86"/>
      <c r="AS1505" s="86"/>
      <c r="AT1505" s="86"/>
      <c r="AU1505" s="86"/>
      <c r="AV1505" s="86"/>
      <c r="AW1505" s="86"/>
      <c r="AX1505" s="86"/>
      <c r="AY1505" s="86"/>
      <c r="AZ1505" s="86"/>
      <c r="BA1505" s="86"/>
      <c r="BB1505" s="86"/>
      <c r="BC1505" s="86"/>
      <c r="BD1505" s="86"/>
      <c r="BE1505" s="86"/>
      <c r="BF1505" s="86"/>
      <c r="BG1505" s="86"/>
      <c r="BH1505" s="86"/>
      <c r="BI1505" s="86"/>
      <c r="BJ1505" s="86"/>
      <c r="BK1505" s="86"/>
      <c r="BL1505" s="86"/>
      <c r="BM1505" s="86"/>
      <c r="BN1505" s="86"/>
      <c r="BO1505" s="86"/>
      <c r="BP1505" s="86"/>
      <c r="BQ1505" s="86"/>
      <c r="BR1505" s="86"/>
      <c r="BS1505" s="86"/>
      <c r="BT1505" s="86"/>
      <c r="BU1505" s="86"/>
      <c r="BV1505" s="86"/>
    </row>
    <row r="1506" spans="1:74" s="87" customFormat="1" ht="22.5" customHeight="1" x14ac:dyDescent="0.2">
      <c r="A1506" s="238" t="s">
        <v>1739</v>
      </c>
      <c r="B1506" s="239" t="s">
        <v>1010</v>
      </c>
      <c r="C1506" s="6"/>
      <c r="D1506" s="6"/>
      <c r="E1506" s="6"/>
      <c r="F1506" s="6"/>
      <c r="G1506" s="6"/>
      <c r="H1506" s="6"/>
      <c r="I1506" s="6">
        <v>273477717</v>
      </c>
      <c r="J1506" s="6"/>
      <c r="K1506" s="6"/>
      <c r="L1506" s="6"/>
      <c r="M1506" s="6"/>
      <c r="N1506" s="6"/>
      <c r="O1506" s="131">
        <f t="shared" si="544"/>
        <v>273477717</v>
      </c>
      <c r="P1506" s="86"/>
      <c r="Q1506" s="86"/>
      <c r="R1506" s="86"/>
      <c r="S1506" s="86"/>
      <c r="T1506" s="86"/>
      <c r="U1506" s="86"/>
      <c r="V1506" s="86"/>
      <c r="W1506" s="86"/>
      <c r="X1506" s="86"/>
      <c r="Y1506" s="86"/>
      <c r="Z1506" s="86"/>
      <c r="AA1506" s="86"/>
      <c r="AB1506" s="86"/>
      <c r="AC1506" s="86"/>
      <c r="AD1506" s="86"/>
      <c r="AE1506" s="86"/>
      <c r="AF1506" s="86"/>
      <c r="AG1506" s="86"/>
      <c r="AH1506" s="86"/>
      <c r="AI1506" s="86"/>
      <c r="AJ1506" s="86"/>
      <c r="AK1506" s="86"/>
      <c r="AL1506" s="86"/>
      <c r="AM1506" s="86"/>
      <c r="AN1506" s="86"/>
      <c r="AO1506" s="86"/>
      <c r="AP1506" s="86"/>
      <c r="AQ1506" s="86"/>
      <c r="AR1506" s="86"/>
      <c r="AS1506" s="86"/>
      <c r="AT1506" s="86"/>
      <c r="AU1506" s="86"/>
      <c r="AV1506" s="86"/>
      <c r="AW1506" s="86"/>
      <c r="AX1506" s="86"/>
      <c r="AY1506" s="86"/>
      <c r="AZ1506" s="86"/>
      <c r="BA1506" s="86"/>
      <c r="BB1506" s="86"/>
      <c r="BC1506" s="86"/>
      <c r="BD1506" s="86"/>
      <c r="BE1506" s="86"/>
      <c r="BF1506" s="86"/>
      <c r="BG1506" s="86"/>
      <c r="BH1506" s="86"/>
      <c r="BI1506" s="86"/>
      <c r="BJ1506" s="86"/>
      <c r="BK1506" s="86"/>
      <c r="BL1506" s="86"/>
      <c r="BM1506" s="86"/>
      <c r="BN1506" s="86"/>
      <c r="BO1506" s="86"/>
      <c r="BP1506" s="86"/>
      <c r="BQ1506" s="86"/>
      <c r="BR1506" s="86"/>
      <c r="BS1506" s="86"/>
      <c r="BT1506" s="86"/>
      <c r="BU1506" s="86"/>
      <c r="BV1506" s="86"/>
    </row>
    <row r="1507" spans="1:74" s="87" customFormat="1" ht="22.5" customHeight="1" x14ac:dyDescent="0.2">
      <c r="A1507" s="238" t="s">
        <v>1739</v>
      </c>
      <c r="B1507" s="239" t="s">
        <v>1010</v>
      </c>
      <c r="C1507" s="50"/>
      <c r="D1507" s="50"/>
      <c r="E1507" s="50"/>
      <c r="F1507" s="50"/>
      <c r="G1507" s="50"/>
      <c r="H1507" s="50"/>
      <c r="I1507" s="50"/>
      <c r="J1507" s="50"/>
      <c r="K1507" s="50"/>
      <c r="L1507" s="50"/>
      <c r="M1507" s="50"/>
      <c r="N1507" s="50"/>
      <c r="O1507" s="131">
        <f t="shared" si="544"/>
        <v>0</v>
      </c>
      <c r="P1507" s="86"/>
      <c r="Q1507" s="86"/>
      <c r="R1507" s="86"/>
      <c r="S1507" s="86"/>
      <c r="T1507" s="86"/>
      <c r="U1507" s="86"/>
      <c r="V1507" s="86"/>
      <c r="W1507" s="86"/>
      <c r="X1507" s="86"/>
      <c r="Y1507" s="86"/>
      <c r="Z1507" s="86"/>
      <c r="AA1507" s="86"/>
      <c r="AB1507" s="86"/>
      <c r="AC1507" s="86"/>
      <c r="AD1507" s="86"/>
      <c r="AE1507" s="86"/>
      <c r="AF1507" s="86"/>
      <c r="AG1507" s="86"/>
      <c r="AH1507" s="86"/>
      <c r="AI1507" s="86"/>
      <c r="AJ1507" s="86"/>
      <c r="AK1507" s="86"/>
      <c r="AL1507" s="86"/>
      <c r="AM1507" s="86"/>
      <c r="AN1507" s="86"/>
      <c r="AO1507" s="86"/>
      <c r="AP1507" s="86"/>
      <c r="AQ1507" s="86"/>
      <c r="AR1507" s="86"/>
      <c r="AS1507" s="86"/>
      <c r="AT1507" s="86"/>
      <c r="AU1507" s="86"/>
      <c r="AV1507" s="86"/>
      <c r="AW1507" s="86"/>
      <c r="AX1507" s="86"/>
      <c r="AY1507" s="86"/>
      <c r="AZ1507" s="86"/>
      <c r="BA1507" s="86"/>
      <c r="BB1507" s="86"/>
      <c r="BC1507" s="86"/>
      <c r="BD1507" s="86"/>
      <c r="BE1507" s="86"/>
      <c r="BF1507" s="86"/>
      <c r="BG1507" s="86"/>
      <c r="BH1507" s="86"/>
      <c r="BI1507" s="86"/>
      <c r="BJ1507" s="86"/>
      <c r="BK1507" s="86"/>
      <c r="BL1507" s="86"/>
      <c r="BM1507" s="86"/>
      <c r="BN1507" s="86"/>
      <c r="BO1507" s="86"/>
      <c r="BP1507" s="86"/>
      <c r="BQ1507" s="86"/>
      <c r="BR1507" s="86"/>
      <c r="BS1507" s="86"/>
      <c r="BT1507" s="86"/>
      <c r="BU1507" s="86"/>
      <c r="BV1507" s="86"/>
    </row>
    <row r="1508" spans="1:74" s="87" customFormat="1" ht="22.5" customHeight="1" x14ac:dyDescent="0.2">
      <c r="A1508" s="238" t="s">
        <v>1739</v>
      </c>
      <c r="B1508" s="239" t="s">
        <v>1010</v>
      </c>
      <c r="C1508" s="50"/>
      <c r="D1508" s="50"/>
      <c r="E1508" s="50"/>
      <c r="F1508" s="50"/>
      <c r="G1508" s="50"/>
      <c r="H1508" s="50"/>
      <c r="I1508" s="50">
        <v>76573760.760000005</v>
      </c>
      <c r="J1508" s="50"/>
      <c r="K1508" s="50"/>
      <c r="L1508" s="50"/>
      <c r="M1508" s="50"/>
      <c r="N1508" s="50"/>
      <c r="O1508" s="131">
        <f t="shared" si="544"/>
        <v>76573760.760000005</v>
      </c>
      <c r="P1508" s="86"/>
      <c r="Q1508" s="86"/>
      <c r="R1508" s="86"/>
      <c r="S1508" s="86"/>
      <c r="T1508" s="86"/>
      <c r="U1508" s="86"/>
      <c r="V1508" s="86"/>
      <c r="W1508" s="86"/>
      <c r="X1508" s="86"/>
      <c r="Y1508" s="86"/>
      <c r="Z1508" s="86"/>
      <c r="AA1508" s="86"/>
      <c r="AB1508" s="86"/>
      <c r="AC1508" s="86"/>
      <c r="AD1508" s="86"/>
      <c r="AE1508" s="86"/>
      <c r="AF1508" s="86"/>
      <c r="AG1508" s="86"/>
      <c r="AH1508" s="86"/>
      <c r="AI1508" s="86"/>
      <c r="AJ1508" s="86"/>
      <c r="AK1508" s="86"/>
      <c r="AL1508" s="86"/>
      <c r="AM1508" s="86"/>
      <c r="AN1508" s="86"/>
      <c r="AO1508" s="86"/>
      <c r="AP1508" s="86"/>
      <c r="AQ1508" s="86"/>
      <c r="AR1508" s="86"/>
      <c r="AS1508" s="86"/>
      <c r="AT1508" s="86"/>
      <c r="AU1508" s="86"/>
      <c r="AV1508" s="86"/>
      <c r="AW1508" s="86"/>
      <c r="AX1508" s="86"/>
      <c r="AY1508" s="86"/>
      <c r="AZ1508" s="86"/>
      <c r="BA1508" s="86"/>
      <c r="BB1508" s="86"/>
      <c r="BC1508" s="86"/>
      <c r="BD1508" s="86"/>
      <c r="BE1508" s="86"/>
      <c r="BF1508" s="86"/>
      <c r="BG1508" s="86"/>
      <c r="BH1508" s="86"/>
      <c r="BI1508" s="86"/>
      <c r="BJ1508" s="86"/>
      <c r="BK1508" s="86"/>
      <c r="BL1508" s="86"/>
      <c r="BM1508" s="86"/>
      <c r="BN1508" s="86"/>
      <c r="BO1508" s="86"/>
      <c r="BP1508" s="86"/>
      <c r="BQ1508" s="86"/>
      <c r="BR1508" s="86"/>
      <c r="BS1508" s="86"/>
      <c r="BT1508" s="86"/>
      <c r="BU1508" s="86"/>
      <c r="BV1508" s="86"/>
    </row>
    <row r="1509" spans="1:74" s="87" customFormat="1" ht="22.5" customHeight="1" x14ac:dyDescent="0.2">
      <c r="A1509" s="238" t="s">
        <v>1740</v>
      </c>
      <c r="B1509" s="239" t="s">
        <v>999</v>
      </c>
      <c r="C1509" s="50"/>
      <c r="D1509" s="50"/>
      <c r="E1509" s="50"/>
      <c r="F1509" s="50"/>
      <c r="G1509" s="50"/>
      <c r="H1509" s="50"/>
      <c r="I1509" s="50"/>
      <c r="J1509" s="50"/>
      <c r="K1509" s="50"/>
      <c r="L1509" s="50"/>
      <c r="M1509" s="50"/>
      <c r="N1509" s="50"/>
      <c r="O1509" s="131">
        <f t="shared" si="544"/>
        <v>0</v>
      </c>
      <c r="P1509" s="86"/>
      <c r="Q1509" s="86"/>
      <c r="R1509" s="86"/>
      <c r="S1509" s="86"/>
      <c r="T1509" s="86"/>
      <c r="U1509" s="86"/>
      <c r="V1509" s="86"/>
      <c r="W1509" s="86"/>
      <c r="X1509" s="86"/>
      <c r="Y1509" s="86"/>
      <c r="Z1509" s="86"/>
      <c r="AA1509" s="86"/>
      <c r="AB1509" s="86"/>
      <c r="AC1509" s="86"/>
      <c r="AD1509" s="86"/>
      <c r="AE1509" s="86"/>
      <c r="AF1509" s="86"/>
      <c r="AG1509" s="86"/>
      <c r="AH1509" s="86"/>
      <c r="AI1509" s="86"/>
      <c r="AJ1509" s="86"/>
      <c r="AK1509" s="86"/>
      <c r="AL1509" s="86"/>
      <c r="AM1509" s="86"/>
      <c r="AN1509" s="86"/>
      <c r="AO1509" s="86"/>
      <c r="AP1509" s="86"/>
      <c r="AQ1509" s="86"/>
      <c r="AR1509" s="86"/>
      <c r="AS1509" s="86"/>
      <c r="AT1509" s="86"/>
      <c r="AU1509" s="86"/>
      <c r="AV1509" s="86"/>
      <c r="AW1509" s="86"/>
      <c r="AX1509" s="86"/>
      <c r="AY1509" s="86"/>
      <c r="AZ1509" s="86"/>
      <c r="BA1509" s="86"/>
      <c r="BB1509" s="86"/>
      <c r="BC1509" s="86"/>
      <c r="BD1509" s="86"/>
      <c r="BE1509" s="86"/>
      <c r="BF1509" s="86"/>
      <c r="BG1509" s="86"/>
      <c r="BH1509" s="86"/>
      <c r="BI1509" s="86"/>
      <c r="BJ1509" s="86"/>
      <c r="BK1509" s="86"/>
      <c r="BL1509" s="86"/>
      <c r="BM1509" s="86"/>
      <c r="BN1509" s="86"/>
      <c r="BO1509" s="86"/>
      <c r="BP1509" s="86"/>
      <c r="BQ1509" s="86"/>
      <c r="BR1509" s="86"/>
      <c r="BS1509" s="86"/>
      <c r="BT1509" s="86"/>
      <c r="BU1509" s="86"/>
      <c r="BV1509" s="86"/>
    </row>
    <row r="1510" spans="1:74" s="87" customFormat="1" ht="22.5" customHeight="1" x14ac:dyDescent="0.2">
      <c r="A1510" s="238" t="s">
        <v>1740</v>
      </c>
      <c r="B1510" s="239" t="s">
        <v>999</v>
      </c>
      <c r="C1510" s="50"/>
      <c r="D1510" s="50"/>
      <c r="E1510" s="50"/>
      <c r="F1510" s="50"/>
      <c r="G1510" s="50"/>
      <c r="H1510" s="50"/>
      <c r="I1510" s="50">
        <v>743859390.24000001</v>
      </c>
      <c r="J1510" s="50"/>
      <c r="K1510" s="50"/>
      <c r="L1510" s="50"/>
      <c r="M1510" s="50"/>
      <c r="N1510" s="50"/>
      <c r="O1510" s="131">
        <f t="shared" si="544"/>
        <v>743859390.24000001</v>
      </c>
      <c r="P1510" s="86"/>
      <c r="Q1510" s="86"/>
      <c r="R1510" s="86"/>
      <c r="S1510" s="86"/>
      <c r="T1510" s="86"/>
      <c r="U1510" s="86"/>
      <c r="V1510" s="86"/>
      <c r="W1510" s="86"/>
      <c r="X1510" s="86"/>
      <c r="Y1510" s="86"/>
      <c r="Z1510" s="86"/>
      <c r="AA1510" s="86"/>
      <c r="AB1510" s="86"/>
      <c r="AC1510" s="86"/>
      <c r="AD1510" s="86"/>
      <c r="AE1510" s="86"/>
      <c r="AF1510" s="86"/>
      <c r="AG1510" s="86"/>
      <c r="AH1510" s="86"/>
      <c r="AI1510" s="86"/>
      <c r="AJ1510" s="86"/>
      <c r="AK1510" s="86"/>
      <c r="AL1510" s="86"/>
      <c r="AM1510" s="86"/>
      <c r="AN1510" s="86"/>
      <c r="AO1510" s="86"/>
      <c r="AP1510" s="86"/>
      <c r="AQ1510" s="86"/>
      <c r="AR1510" s="86"/>
      <c r="AS1510" s="86"/>
      <c r="AT1510" s="86"/>
      <c r="AU1510" s="86"/>
      <c r="AV1510" s="86"/>
      <c r="AW1510" s="86"/>
      <c r="AX1510" s="86"/>
      <c r="AY1510" s="86"/>
      <c r="AZ1510" s="86"/>
      <c r="BA1510" s="86"/>
      <c r="BB1510" s="86"/>
      <c r="BC1510" s="86"/>
      <c r="BD1510" s="86"/>
      <c r="BE1510" s="86"/>
      <c r="BF1510" s="86"/>
      <c r="BG1510" s="86"/>
      <c r="BH1510" s="86"/>
      <c r="BI1510" s="86"/>
      <c r="BJ1510" s="86"/>
      <c r="BK1510" s="86"/>
      <c r="BL1510" s="86"/>
      <c r="BM1510" s="86"/>
      <c r="BN1510" s="86"/>
      <c r="BO1510" s="86"/>
      <c r="BP1510" s="86"/>
      <c r="BQ1510" s="86"/>
      <c r="BR1510" s="86"/>
      <c r="BS1510" s="86"/>
      <c r="BT1510" s="86"/>
      <c r="BU1510" s="86"/>
      <c r="BV1510" s="86"/>
    </row>
    <row r="1511" spans="1:74" s="87" customFormat="1" ht="22.5" customHeight="1" x14ac:dyDescent="0.2">
      <c r="A1511" s="236" t="s">
        <v>1741</v>
      </c>
      <c r="B1511" s="237" t="s">
        <v>1742</v>
      </c>
      <c r="C1511" s="73">
        <f t="shared" ref="C1511:N1511" si="569">+C1512</f>
        <v>0</v>
      </c>
      <c r="D1511" s="73">
        <f t="shared" si="569"/>
        <v>0</v>
      </c>
      <c r="E1511" s="73">
        <f t="shared" si="569"/>
        <v>0</v>
      </c>
      <c r="F1511" s="73">
        <f t="shared" si="569"/>
        <v>6612502324</v>
      </c>
      <c r="G1511" s="73">
        <f t="shared" si="569"/>
        <v>0</v>
      </c>
      <c r="H1511" s="73">
        <f t="shared" si="569"/>
        <v>0</v>
      </c>
      <c r="I1511" s="73">
        <f t="shared" si="569"/>
        <v>0</v>
      </c>
      <c r="J1511" s="73">
        <f t="shared" si="569"/>
        <v>10675785046</v>
      </c>
      <c r="K1511" s="73">
        <f t="shared" si="569"/>
        <v>0</v>
      </c>
      <c r="L1511" s="73">
        <f t="shared" si="569"/>
        <v>6000000000</v>
      </c>
      <c r="M1511" s="73">
        <f t="shared" si="569"/>
        <v>0</v>
      </c>
      <c r="N1511" s="73">
        <f t="shared" si="569"/>
        <v>0</v>
      </c>
      <c r="O1511" s="131">
        <f t="shared" si="544"/>
        <v>23288287370</v>
      </c>
      <c r="P1511" s="86"/>
      <c r="Q1511" s="86"/>
      <c r="R1511" s="86"/>
      <c r="S1511" s="86"/>
      <c r="T1511" s="86"/>
      <c r="U1511" s="86"/>
      <c r="V1511" s="86"/>
      <c r="W1511" s="86"/>
      <c r="X1511" s="86"/>
      <c r="Y1511" s="86"/>
      <c r="Z1511" s="86"/>
      <c r="AA1511" s="86"/>
      <c r="AB1511" s="86"/>
      <c r="AC1511" s="86"/>
      <c r="AD1511" s="86"/>
      <c r="AE1511" s="86"/>
      <c r="AF1511" s="86"/>
      <c r="AG1511" s="86"/>
      <c r="AH1511" s="86"/>
      <c r="AI1511" s="86"/>
      <c r="AJ1511" s="86"/>
      <c r="AK1511" s="86"/>
      <c r="AL1511" s="86"/>
      <c r="AM1511" s="86"/>
      <c r="AN1511" s="86"/>
      <c r="AO1511" s="86"/>
      <c r="AP1511" s="86"/>
      <c r="AQ1511" s="86"/>
      <c r="AR1511" s="86"/>
      <c r="AS1511" s="86"/>
      <c r="AT1511" s="86"/>
      <c r="AU1511" s="86"/>
      <c r="AV1511" s="86"/>
      <c r="AW1511" s="86"/>
      <c r="AX1511" s="86"/>
      <c r="AY1511" s="86"/>
      <c r="AZ1511" s="86"/>
      <c r="BA1511" s="86"/>
      <c r="BB1511" s="86"/>
      <c r="BC1511" s="86"/>
      <c r="BD1511" s="86"/>
      <c r="BE1511" s="86"/>
      <c r="BF1511" s="86"/>
      <c r="BG1511" s="86"/>
      <c r="BH1511" s="86"/>
      <c r="BI1511" s="86"/>
      <c r="BJ1511" s="86"/>
      <c r="BK1511" s="86"/>
      <c r="BL1511" s="86"/>
      <c r="BM1511" s="86"/>
      <c r="BN1511" s="86"/>
      <c r="BO1511" s="86"/>
      <c r="BP1511" s="86"/>
      <c r="BQ1511" s="86"/>
      <c r="BR1511" s="86"/>
      <c r="BS1511" s="86"/>
      <c r="BT1511" s="86"/>
      <c r="BU1511" s="86"/>
      <c r="BV1511" s="86"/>
    </row>
    <row r="1512" spans="1:74" s="87" customFormat="1" ht="22.5" customHeight="1" x14ac:dyDescent="0.2">
      <c r="A1512" s="236" t="s">
        <v>1743</v>
      </c>
      <c r="B1512" s="237" t="s">
        <v>1744</v>
      </c>
      <c r="C1512" s="73">
        <f>SUM(C1513:C1524)</f>
        <v>0</v>
      </c>
      <c r="D1512" s="73">
        <f t="shared" ref="D1512:N1512" si="570">SUM(D1513:D1524)</f>
        <v>0</v>
      </c>
      <c r="E1512" s="73">
        <f t="shared" si="570"/>
        <v>0</v>
      </c>
      <c r="F1512" s="73">
        <f t="shared" si="570"/>
        <v>6612502324</v>
      </c>
      <c r="G1512" s="73">
        <f t="shared" si="570"/>
        <v>0</v>
      </c>
      <c r="H1512" s="73">
        <f t="shared" si="570"/>
        <v>0</v>
      </c>
      <c r="I1512" s="73">
        <f t="shared" si="570"/>
        <v>0</v>
      </c>
      <c r="J1512" s="73">
        <f t="shared" si="570"/>
        <v>10675785046</v>
      </c>
      <c r="K1512" s="73">
        <f t="shared" si="570"/>
        <v>0</v>
      </c>
      <c r="L1512" s="73">
        <f t="shared" si="570"/>
        <v>6000000000</v>
      </c>
      <c r="M1512" s="73">
        <f t="shared" si="570"/>
        <v>0</v>
      </c>
      <c r="N1512" s="73">
        <f t="shared" si="570"/>
        <v>0</v>
      </c>
      <c r="O1512" s="131">
        <f t="shared" si="544"/>
        <v>23288287370</v>
      </c>
      <c r="P1512" s="86"/>
      <c r="Q1512" s="86"/>
      <c r="R1512" s="86"/>
      <c r="S1512" s="86"/>
      <c r="T1512" s="86"/>
      <c r="U1512" s="86"/>
      <c r="V1512" s="86"/>
      <c r="W1512" s="86"/>
      <c r="X1512" s="86"/>
      <c r="Y1512" s="86"/>
      <c r="Z1512" s="86"/>
      <c r="AA1512" s="86"/>
      <c r="AB1512" s="86"/>
      <c r="AC1512" s="86"/>
      <c r="AD1512" s="86"/>
      <c r="AE1512" s="86"/>
      <c r="AF1512" s="86"/>
      <c r="AG1512" s="86"/>
      <c r="AH1512" s="86"/>
      <c r="AI1512" s="86"/>
      <c r="AJ1512" s="86"/>
      <c r="AK1512" s="86"/>
      <c r="AL1512" s="86"/>
      <c r="AM1512" s="86"/>
      <c r="AN1512" s="86"/>
      <c r="AO1512" s="86"/>
      <c r="AP1512" s="86"/>
      <c r="AQ1512" s="86"/>
      <c r="AR1512" s="86"/>
      <c r="AS1512" s="86"/>
      <c r="AT1512" s="86"/>
      <c r="AU1512" s="86"/>
      <c r="AV1512" s="86"/>
      <c r="AW1512" s="86"/>
      <c r="AX1512" s="86"/>
      <c r="AY1512" s="86"/>
      <c r="AZ1512" s="86"/>
      <c r="BA1512" s="86"/>
      <c r="BB1512" s="86"/>
      <c r="BC1512" s="86"/>
      <c r="BD1512" s="86"/>
      <c r="BE1512" s="86"/>
      <c r="BF1512" s="86"/>
      <c r="BG1512" s="86"/>
      <c r="BH1512" s="86"/>
      <c r="BI1512" s="86"/>
      <c r="BJ1512" s="86"/>
      <c r="BK1512" s="86"/>
      <c r="BL1512" s="86"/>
      <c r="BM1512" s="86"/>
      <c r="BN1512" s="86"/>
      <c r="BO1512" s="86"/>
      <c r="BP1512" s="86"/>
      <c r="BQ1512" s="86"/>
      <c r="BR1512" s="86"/>
      <c r="BS1512" s="86"/>
      <c r="BT1512" s="86"/>
      <c r="BU1512" s="86"/>
      <c r="BV1512" s="86"/>
    </row>
    <row r="1513" spans="1:74" s="87" customFormat="1" ht="22.5" customHeight="1" x14ac:dyDescent="0.2">
      <c r="A1513" s="238" t="s">
        <v>1745</v>
      </c>
      <c r="B1513" s="239" t="s">
        <v>1746</v>
      </c>
      <c r="C1513" s="74"/>
      <c r="D1513" s="74"/>
      <c r="E1513" s="74"/>
      <c r="F1513" s="74"/>
      <c r="G1513" s="74"/>
      <c r="H1513" s="74"/>
      <c r="I1513" s="74"/>
      <c r="J1513" s="74"/>
      <c r="K1513" s="74"/>
      <c r="L1513" s="74"/>
      <c r="M1513" s="74"/>
      <c r="N1513" s="74"/>
      <c r="O1513" s="131">
        <f t="shared" si="544"/>
        <v>0</v>
      </c>
      <c r="P1513" s="86"/>
      <c r="Q1513" s="86"/>
      <c r="R1513" s="86"/>
      <c r="S1513" s="86"/>
      <c r="T1513" s="86"/>
      <c r="U1513" s="86"/>
      <c r="V1513" s="86"/>
      <c r="W1513" s="86"/>
      <c r="X1513" s="86"/>
      <c r="Y1513" s="86"/>
      <c r="Z1513" s="86"/>
      <c r="AA1513" s="86"/>
      <c r="AB1513" s="86"/>
      <c r="AC1513" s="86"/>
      <c r="AD1513" s="86"/>
      <c r="AE1513" s="86"/>
      <c r="AF1513" s="86"/>
      <c r="AG1513" s="86"/>
      <c r="AH1513" s="86"/>
      <c r="AI1513" s="86"/>
      <c r="AJ1513" s="86"/>
      <c r="AK1513" s="86"/>
      <c r="AL1513" s="86"/>
      <c r="AM1513" s="86"/>
      <c r="AN1513" s="86"/>
      <c r="AO1513" s="86"/>
      <c r="AP1513" s="86"/>
      <c r="AQ1513" s="86"/>
      <c r="AR1513" s="86"/>
      <c r="AS1513" s="86"/>
      <c r="AT1513" s="86"/>
      <c r="AU1513" s="86"/>
      <c r="AV1513" s="86"/>
      <c r="AW1513" s="86"/>
      <c r="AX1513" s="86"/>
      <c r="AY1513" s="86"/>
      <c r="AZ1513" s="86"/>
      <c r="BA1513" s="86"/>
      <c r="BB1513" s="86"/>
      <c r="BC1513" s="86"/>
      <c r="BD1513" s="86"/>
      <c r="BE1513" s="86"/>
      <c r="BF1513" s="86"/>
      <c r="BG1513" s="86"/>
      <c r="BH1513" s="86"/>
      <c r="BI1513" s="86"/>
      <c r="BJ1513" s="86"/>
      <c r="BK1513" s="86"/>
      <c r="BL1513" s="86"/>
      <c r="BM1513" s="86"/>
      <c r="BN1513" s="86"/>
      <c r="BO1513" s="86"/>
      <c r="BP1513" s="86"/>
      <c r="BQ1513" s="86"/>
      <c r="BR1513" s="86"/>
      <c r="BS1513" s="86"/>
      <c r="BT1513" s="86"/>
      <c r="BU1513" s="86"/>
      <c r="BV1513" s="86"/>
    </row>
    <row r="1514" spans="1:74" s="87" customFormat="1" ht="22.5" customHeight="1" x14ac:dyDescent="0.2">
      <c r="A1514" s="238" t="s">
        <v>1747</v>
      </c>
      <c r="B1514" s="239" t="s">
        <v>1748</v>
      </c>
      <c r="C1514" s="74"/>
      <c r="D1514" s="74"/>
      <c r="E1514" s="74"/>
      <c r="F1514" s="74"/>
      <c r="G1514" s="74"/>
      <c r="H1514" s="74"/>
      <c r="I1514" s="74"/>
      <c r="J1514" s="74"/>
      <c r="K1514" s="74"/>
      <c r="L1514" s="74"/>
      <c r="M1514" s="74"/>
      <c r="N1514" s="74"/>
      <c r="O1514" s="131">
        <f t="shared" si="544"/>
        <v>0</v>
      </c>
      <c r="P1514" s="86"/>
      <c r="Q1514" s="86"/>
      <c r="R1514" s="86"/>
      <c r="S1514" s="86"/>
      <c r="T1514" s="86"/>
      <c r="U1514" s="86"/>
      <c r="V1514" s="86"/>
      <c r="W1514" s="86"/>
      <c r="X1514" s="86"/>
      <c r="Y1514" s="86"/>
      <c r="Z1514" s="86"/>
      <c r="AA1514" s="86"/>
      <c r="AB1514" s="86"/>
      <c r="AC1514" s="86"/>
      <c r="AD1514" s="86"/>
      <c r="AE1514" s="86"/>
      <c r="AF1514" s="86"/>
      <c r="AG1514" s="86"/>
      <c r="AH1514" s="86"/>
      <c r="AI1514" s="86"/>
      <c r="AJ1514" s="86"/>
      <c r="AK1514" s="86"/>
      <c r="AL1514" s="86"/>
      <c r="AM1514" s="86"/>
      <c r="AN1514" s="86"/>
      <c r="AO1514" s="86"/>
      <c r="AP1514" s="86"/>
      <c r="AQ1514" s="86"/>
      <c r="AR1514" s="86"/>
      <c r="AS1514" s="86"/>
      <c r="AT1514" s="86"/>
      <c r="AU1514" s="86"/>
      <c r="AV1514" s="86"/>
      <c r="AW1514" s="86"/>
      <c r="AX1514" s="86"/>
      <c r="AY1514" s="86"/>
      <c r="AZ1514" s="86"/>
      <c r="BA1514" s="86"/>
      <c r="BB1514" s="86"/>
      <c r="BC1514" s="86"/>
      <c r="BD1514" s="86"/>
      <c r="BE1514" s="86"/>
      <c r="BF1514" s="86"/>
      <c r="BG1514" s="86"/>
      <c r="BH1514" s="86"/>
      <c r="BI1514" s="86"/>
      <c r="BJ1514" s="86"/>
      <c r="BK1514" s="86"/>
      <c r="BL1514" s="86"/>
      <c r="BM1514" s="86"/>
      <c r="BN1514" s="86"/>
      <c r="BO1514" s="86"/>
      <c r="BP1514" s="86"/>
      <c r="BQ1514" s="86"/>
      <c r="BR1514" s="86"/>
      <c r="BS1514" s="86"/>
      <c r="BT1514" s="86"/>
      <c r="BU1514" s="86"/>
      <c r="BV1514" s="86"/>
    </row>
    <row r="1515" spans="1:74" s="87" customFormat="1" ht="22.5" customHeight="1" x14ac:dyDescent="0.2">
      <c r="A1515" s="238" t="s">
        <v>1747</v>
      </c>
      <c r="B1515" s="239" t="s">
        <v>1748</v>
      </c>
      <c r="C1515" s="74"/>
      <c r="D1515" s="74"/>
      <c r="E1515" s="74"/>
      <c r="F1515" s="74"/>
      <c r="G1515" s="74"/>
      <c r="H1515" s="74"/>
      <c r="I1515" s="74"/>
      <c r="J1515" s="74"/>
      <c r="K1515" s="74"/>
      <c r="L1515" s="74">
        <v>6000000000</v>
      </c>
      <c r="M1515" s="74"/>
      <c r="N1515" s="74"/>
      <c r="O1515" s="131">
        <f t="shared" si="544"/>
        <v>6000000000</v>
      </c>
      <c r="P1515" s="86"/>
      <c r="Q1515" s="86"/>
      <c r="R1515" s="86"/>
      <c r="S1515" s="86"/>
      <c r="T1515" s="86"/>
      <c r="U1515" s="86"/>
      <c r="V1515" s="86"/>
      <c r="W1515" s="86"/>
      <c r="X1515" s="86"/>
      <c r="Y1515" s="86"/>
      <c r="Z1515" s="86"/>
      <c r="AA1515" s="86"/>
      <c r="AB1515" s="86"/>
      <c r="AC1515" s="86"/>
      <c r="AD1515" s="86"/>
      <c r="AE1515" s="86"/>
      <c r="AF1515" s="86"/>
      <c r="AG1515" s="86"/>
      <c r="AH1515" s="86"/>
      <c r="AI1515" s="86"/>
      <c r="AJ1515" s="86"/>
      <c r="AK1515" s="86"/>
      <c r="AL1515" s="86"/>
      <c r="AM1515" s="86"/>
      <c r="AN1515" s="86"/>
      <c r="AO1515" s="86"/>
      <c r="AP1515" s="86"/>
      <c r="AQ1515" s="86"/>
      <c r="AR1515" s="86"/>
      <c r="AS1515" s="86"/>
      <c r="AT1515" s="86"/>
      <c r="AU1515" s="86"/>
      <c r="AV1515" s="86"/>
      <c r="AW1515" s="86"/>
      <c r="AX1515" s="86"/>
      <c r="AY1515" s="86"/>
      <c r="AZ1515" s="86"/>
      <c r="BA1515" s="86"/>
      <c r="BB1515" s="86"/>
      <c r="BC1515" s="86"/>
      <c r="BD1515" s="86"/>
      <c r="BE1515" s="86"/>
      <c r="BF1515" s="86"/>
      <c r="BG1515" s="86"/>
      <c r="BH1515" s="86"/>
      <c r="BI1515" s="86"/>
      <c r="BJ1515" s="86"/>
      <c r="BK1515" s="86"/>
      <c r="BL1515" s="86"/>
      <c r="BM1515" s="86"/>
      <c r="BN1515" s="86"/>
      <c r="BO1515" s="86"/>
      <c r="BP1515" s="86"/>
      <c r="BQ1515" s="86"/>
      <c r="BR1515" s="86"/>
      <c r="BS1515" s="86"/>
      <c r="BT1515" s="86"/>
      <c r="BU1515" s="86"/>
      <c r="BV1515" s="86"/>
    </row>
    <row r="1516" spans="1:74" s="87" customFormat="1" ht="22.5" customHeight="1" x14ac:dyDescent="0.2">
      <c r="A1516" s="238" t="s">
        <v>1747</v>
      </c>
      <c r="B1516" s="239" t="s">
        <v>1748</v>
      </c>
      <c r="C1516" s="74"/>
      <c r="D1516" s="74"/>
      <c r="E1516" s="74"/>
      <c r="F1516" s="74"/>
      <c r="G1516" s="74"/>
      <c r="H1516" s="74"/>
      <c r="I1516" s="74"/>
      <c r="J1516" s="74"/>
      <c r="K1516" s="74"/>
      <c r="L1516" s="74"/>
      <c r="M1516" s="74"/>
      <c r="N1516" s="74"/>
      <c r="O1516" s="131">
        <f t="shared" si="544"/>
        <v>0</v>
      </c>
      <c r="P1516" s="86"/>
      <c r="Q1516" s="86"/>
      <c r="R1516" s="86"/>
      <c r="S1516" s="86"/>
      <c r="T1516" s="86"/>
      <c r="U1516" s="86"/>
      <c r="V1516" s="86"/>
      <c r="W1516" s="86"/>
      <c r="X1516" s="86"/>
      <c r="Y1516" s="86"/>
      <c r="Z1516" s="86"/>
      <c r="AA1516" s="86"/>
      <c r="AB1516" s="86"/>
      <c r="AC1516" s="86"/>
      <c r="AD1516" s="86"/>
      <c r="AE1516" s="86"/>
      <c r="AF1516" s="86"/>
      <c r="AG1516" s="86"/>
      <c r="AH1516" s="86"/>
      <c r="AI1516" s="86"/>
      <c r="AJ1516" s="86"/>
      <c r="AK1516" s="86"/>
      <c r="AL1516" s="86"/>
      <c r="AM1516" s="86"/>
      <c r="AN1516" s="86"/>
      <c r="AO1516" s="86"/>
      <c r="AP1516" s="86"/>
      <c r="AQ1516" s="86"/>
      <c r="AR1516" s="86"/>
      <c r="AS1516" s="86"/>
      <c r="AT1516" s="86"/>
      <c r="AU1516" s="86"/>
      <c r="AV1516" s="86"/>
      <c r="AW1516" s="86"/>
      <c r="AX1516" s="86"/>
      <c r="AY1516" s="86"/>
      <c r="AZ1516" s="86"/>
      <c r="BA1516" s="86"/>
      <c r="BB1516" s="86"/>
      <c r="BC1516" s="86"/>
      <c r="BD1516" s="86"/>
      <c r="BE1516" s="86"/>
      <c r="BF1516" s="86"/>
      <c r="BG1516" s="86"/>
      <c r="BH1516" s="86"/>
      <c r="BI1516" s="86"/>
      <c r="BJ1516" s="86"/>
      <c r="BK1516" s="86"/>
      <c r="BL1516" s="86"/>
      <c r="BM1516" s="86"/>
      <c r="BN1516" s="86"/>
      <c r="BO1516" s="86"/>
      <c r="BP1516" s="86"/>
      <c r="BQ1516" s="86"/>
      <c r="BR1516" s="86"/>
      <c r="BS1516" s="86"/>
      <c r="BT1516" s="86"/>
      <c r="BU1516" s="86"/>
      <c r="BV1516" s="86"/>
    </row>
    <row r="1517" spans="1:74" s="87" customFormat="1" ht="22.5" customHeight="1" x14ac:dyDescent="0.2">
      <c r="A1517" s="238" t="s">
        <v>1747</v>
      </c>
      <c r="B1517" s="239" t="s">
        <v>1748</v>
      </c>
      <c r="C1517" s="74"/>
      <c r="D1517" s="74"/>
      <c r="E1517" s="74"/>
      <c r="F1517" s="74">
        <v>215600670</v>
      </c>
      <c r="G1517" s="74"/>
      <c r="H1517" s="74"/>
      <c r="I1517" s="74"/>
      <c r="J1517" s="74"/>
      <c r="K1517" s="74"/>
      <c r="L1517" s="74"/>
      <c r="M1517" s="74"/>
      <c r="N1517" s="74"/>
      <c r="O1517" s="131">
        <f t="shared" si="544"/>
        <v>215600670</v>
      </c>
      <c r="P1517" s="86"/>
      <c r="Q1517" s="86"/>
      <c r="R1517" s="86"/>
      <c r="S1517" s="86"/>
      <c r="T1517" s="86"/>
      <c r="U1517" s="86"/>
      <c r="V1517" s="86"/>
      <c r="W1517" s="86"/>
      <c r="X1517" s="86"/>
      <c r="Y1517" s="86"/>
      <c r="Z1517" s="86"/>
      <c r="AA1517" s="86"/>
      <c r="AB1517" s="86"/>
      <c r="AC1517" s="86"/>
      <c r="AD1517" s="86"/>
      <c r="AE1517" s="86"/>
      <c r="AF1517" s="86"/>
      <c r="AG1517" s="86"/>
      <c r="AH1517" s="86"/>
      <c r="AI1517" s="86"/>
      <c r="AJ1517" s="86"/>
      <c r="AK1517" s="86"/>
      <c r="AL1517" s="86"/>
      <c r="AM1517" s="86"/>
      <c r="AN1517" s="86"/>
      <c r="AO1517" s="86"/>
      <c r="AP1517" s="86"/>
      <c r="AQ1517" s="86"/>
      <c r="AR1517" s="86"/>
      <c r="AS1517" s="86"/>
      <c r="AT1517" s="86"/>
      <c r="AU1517" s="86"/>
      <c r="AV1517" s="86"/>
      <c r="AW1517" s="86"/>
      <c r="AX1517" s="86"/>
      <c r="AY1517" s="86"/>
      <c r="AZ1517" s="86"/>
      <c r="BA1517" s="86"/>
      <c r="BB1517" s="86"/>
      <c r="BC1517" s="86"/>
      <c r="BD1517" s="86"/>
      <c r="BE1517" s="86"/>
      <c r="BF1517" s="86"/>
      <c r="BG1517" s="86"/>
      <c r="BH1517" s="86"/>
      <c r="BI1517" s="86"/>
      <c r="BJ1517" s="86"/>
      <c r="BK1517" s="86"/>
      <c r="BL1517" s="86"/>
      <c r="BM1517" s="86"/>
      <c r="BN1517" s="86"/>
      <c r="BO1517" s="86"/>
      <c r="BP1517" s="86"/>
      <c r="BQ1517" s="86"/>
      <c r="BR1517" s="86"/>
      <c r="BS1517" s="86"/>
      <c r="BT1517" s="86"/>
      <c r="BU1517" s="86"/>
      <c r="BV1517" s="86"/>
    </row>
    <row r="1518" spans="1:74" s="87" customFormat="1" ht="22.5" customHeight="1" x14ac:dyDescent="0.2">
      <c r="A1518" s="238" t="s">
        <v>1747</v>
      </c>
      <c r="B1518" s="239" t="s">
        <v>1748</v>
      </c>
      <c r="C1518" s="74"/>
      <c r="D1518" s="74"/>
      <c r="E1518" s="74"/>
      <c r="F1518" s="74"/>
      <c r="G1518" s="74"/>
      <c r="H1518" s="74"/>
      <c r="I1518" s="74"/>
      <c r="J1518" s="74">
        <v>1333026862</v>
      </c>
      <c r="K1518" s="74"/>
      <c r="L1518" s="74"/>
      <c r="M1518" s="74"/>
      <c r="N1518" s="74"/>
      <c r="O1518" s="131">
        <f t="shared" si="544"/>
        <v>1333026862</v>
      </c>
      <c r="P1518" s="86"/>
      <c r="Q1518" s="86"/>
      <c r="R1518" s="86"/>
      <c r="S1518" s="86"/>
      <c r="T1518" s="86"/>
      <c r="U1518" s="86"/>
      <c r="V1518" s="86"/>
      <c r="W1518" s="86"/>
      <c r="X1518" s="86"/>
      <c r="Y1518" s="86"/>
      <c r="Z1518" s="86"/>
      <c r="AA1518" s="86"/>
      <c r="AB1518" s="86"/>
      <c r="AC1518" s="86"/>
      <c r="AD1518" s="86"/>
      <c r="AE1518" s="86"/>
      <c r="AF1518" s="86"/>
      <c r="AG1518" s="86"/>
      <c r="AH1518" s="86"/>
      <c r="AI1518" s="86"/>
      <c r="AJ1518" s="86"/>
      <c r="AK1518" s="86"/>
      <c r="AL1518" s="86"/>
      <c r="AM1518" s="86"/>
      <c r="AN1518" s="86"/>
      <c r="AO1518" s="86"/>
      <c r="AP1518" s="86"/>
      <c r="AQ1518" s="86"/>
      <c r="AR1518" s="86"/>
      <c r="AS1518" s="86"/>
      <c r="AT1518" s="86"/>
      <c r="AU1518" s="86"/>
      <c r="AV1518" s="86"/>
      <c r="AW1518" s="86"/>
      <c r="AX1518" s="86"/>
      <c r="AY1518" s="86"/>
      <c r="AZ1518" s="86"/>
      <c r="BA1518" s="86"/>
      <c r="BB1518" s="86"/>
      <c r="BC1518" s="86"/>
      <c r="BD1518" s="86"/>
      <c r="BE1518" s="86"/>
      <c r="BF1518" s="86"/>
      <c r="BG1518" s="86"/>
      <c r="BH1518" s="86"/>
      <c r="BI1518" s="86"/>
      <c r="BJ1518" s="86"/>
      <c r="BK1518" s="86"/>
      <c r="BL1518" s="86"/>
      <c r="BM1518" s="86"/>
      <c r="BN1518" s="86"/>
      <c r="BO1518" s="86"/>
      <c r="BP1518" s="86"/>
      <c r="BQ1518" s="86"/>
      <c r="BR1518" s="86"/>
      <c r="BS1518" s="86"/>
      <c r="BT1518" s="86"/>
      <c r="BU1518" s="86"/>
      <c r="BV1518" s="86"/>
    </row>
    <row r="1519" spans="1:74" s="87" customFormat="1" ht="22.5" customHeight="1" x14ac:dyDescent="0.2">
      <c r="A1519" s="238" t="s">
        <v>1747</v>
      </c>
      <c r="B1519" s="239" t="s">
        <v>1748</v>
      </c>
      <c r="C1519" s="74"/>
      <c r="D1519" s="74"/>
      <c r="E1519" s="74"/>
      <c r="F1519" s="74">
        <v>5806413654</v>
      </c>
      <c r="G1519" s="74"/>
      <c r="H1519" s="74"/>
      <c r="I1519" s="74"/>
      <c r="J1519" s="74"/>
      <c r="K1519" s="74"/>
      <c r="L1519" s="74"/>
      <c r="M1519" s="74"/>
      <c r="N1519" s="74"/>
      <c r="O1519" s="131">
        <f t="shared" si="544"/>
        <v>5806413654</v>
      </c>
      <c r="P1519" s="86"/>
      <c r="Q1519" s="86"/>
      <c r="R1519" s="86"/>
      <c r="S1519" s="86"/>
      <c r="T1519" s="86"/>
      <c r="U1519" s="86"/>
      <c r="V1519" s="86"/>
      <c r="W1519" s="86"/>
      <c r="X1519" s="86"/>
      <c r="Y1519" s="86"/>
      <c r="Z1519" s="86"/>
      <c r="AA1519" s="86"/>
      <c r="AB1519" s="86"/>
      <c r="AC1519" s="86"/>
      <c r="AD1519" s="86"/>
      <c r="AE1519" s="86"/>
      <c r="AF1519" s="86"/>
      <c r="AG1519" s="86"/>
      <c r="AH1519" s="86"/>
      <c r="AI1519" s="86"/>
      <c r="AJ1519" s="86"/>
      <c r="AK1519" s="86"/>
      <c r="AL1519" s="86"/>
      <c r="AM1519" s="86"/>
      <c r="AN1519" s="86"/>
      <c r="AO1519" s="86"/>
      <c r="AP1519" s="86"/>
      <c r="AQ1519" s="86"/>
      <c r="AR1519" s="86"/>
      <c r="AS1519" s="86"/>
      <c r="AT1519" s="86"/>
      <c r="AU1519" s="86"/>
      <c r="AV1519" s="86"/>
      <c r="AW1519" s="86"/>
      <c r="AX1519" s="86"/>
      <c r="AY1519" s="86"/>
      <c r="AZ1519" s="86"/>
      <c r="BA1519" s="86"/>
      <c r="BB1519" s="86"/>
      <c r="BC1519" s="86"/>
      <c r="BD1519" s="86"/>
      <c r="BE1519" s="86"/>
      <c r="BF1519" s="86"/>
      <c r="BG1519" s="86"/>
      <c r="BH1519" s="86"/>
      <c r="BI1519" s="86"/>
      <c r="BJ1519" s="86"/>
      <c r="BK1519" s="86"/>
      <c r="BL1519" s="86"/>
      <c r="BM1519" s="86"/>
      <c r="BN1519" s="86"/>
      <c r="BO1519" s="86"/>
      <c r="BP1519" s="86"/>
      <c r="BQ1519" s="86"/>
      <c r="BR1519" s="86"/>
      <c r="BS1519" s="86"/>
      <c r="BT1519" s="86"/>
      <c r="BU1519" s="86"/>
      <c r="BV1519" s="86"/>
    </row>
    <row r="1520" spans="1:74" s="87" customFormat="1" ht="22.5" customHeight="1" x14ac:dyDescent="0.2">
      <c r="A1520" s="238" t="s">
        <v>1747</v>
      </c>
      <c r="B1520" s="239" t="s">
        <v>1748</v>
      </c>
      <c r="C1520" s="74"/>
      <c r="D1520" s="74"/>
      <c r="E1520" s="74"/>
      <c r="F1520" s="74"/>
      <c r="G1520" s="74"/>
      <c r="H1520" s="74"/>
      <c r="I1520" s="74"/>
      <c r="J1520" s="74">
        <f>8560780334+781977850</f>
        <v>9342758184</v>
      </c>
      <c r="K1520" s="74"/>
      <c r="L1520" s="74"/>
      <c r="M1520" s="74"/>
      <c r="N1520" s="74"/>
      <c r="O1520" s="131">
        <f t="shared" si="544"/>
        <v>9342758184</v>
      </c>
      <c r="P1520" s="86"/>
      <c r="Q1520" s="86"/>
      <c r="R1520" s="86"/>
      <c r="S1520" s="86"/>
      <c r="T1520" s="86"/>
      <c r="U1520" s="86"/>
      <c r="V1520" s="86"/>
      <c r="W1520" s="86"/>
      <c r="X1520" s="86"/>
      <c r="Y1520" s="86"/>
      <c r="Z1520" s="86"/>
      <c r="AA1520" s="86"/>
      <c r="AB1520" s="86"/>
      <c r="AC1520" s="86"/>
      <c r="AD1520" s="86"/>
      <c r="AE1520" s="86"/>
      <c r="AF1520" s="86"/>
      <c r="AG1520" s="86"/>
      <c r="AH1520" s="86"/>
      <c r="AI1520" s="86"/>
      <c r="AJ1520" s="86"/>
      <c r="AK1520" s="86"/>
      <c r="AL1520" s="86"/>
      <c r="AM1520" s="86"/>
      <c r="AN1520" s="86"/>
      <c r="AO1520" s="86"/>
      <c r="AP1520" s="86"/>
      <c r="AQ1520" s="86"/>
      <c r="AR1520" s="86"/>
      <c r="AS1520" s="86"/>
      <c r="AT1520" s="86"/>
      <c r="AU1520" s="86"/>
      <c r="AV1520" s="86"/>
      <c r="AW1520" s="86"/>
      <c r="AX1520" s="86"/>
      <c r="AY1520" s="86"/>
      <c r="AZ1520" s="86"/>
      <c r="BA1520" s="86"/>
      <c r="BB1520" s="86"/>
      <c r="BC1520" s="86"/>
      <c r="BD1520" s="86"/>
      <c r="BE1520" s="86"/>
      <c r="BF1520" s="86"/>
      <c r="BG1520" s="86"/>
      <c r="BH1520" s="86"/>
      <c r="BI1520" s="86"/>
      <c r="BJ1520" s="86"/>
      <c r="BK1520" s="86"/>
      <c r="BL1520" s="86"/>
      <c r="BM1520" s="86"/>
      <c r="BN1520" s="86"/>
      <c r="BO1520" s="86"/>
      <c r="BP1520" s="86"/>
      <c r="BQ1520" s="86"/>
      <c r="BR1520" s="86"/>
      <c r="BS1520" s="86"/>
      <c r="BT1520" s="86"/>
      <c r="BU1520" s="86"/>
      <c r="BV1520" s="86"/>
    </row>
    <row r="1521" spans="1:74" s="87" customFormat="1" ht="22.5" customHeight="1" x14ac:dyDescent="0.2">
      <c r="A1521" s="238" t="s">
        <v>1747</v>
      </c>
      <c r="B1521" s="239" t="s">
        <v>1748</v>
      </c>
      <c r="C1521" s="74"/>
      <c r="D1521" s="74"/>
      <c r="E1521" s="74"/>
      <c r="F1521" s="74">
        <v>176214000</v>
      </c>
      <c r="G1521" s="74"/>
      <c r="H1521" s="74"/>
      <c r="I1521" s="74"/>
      <c r="J1521" s="74"/>
      <c r="K1521" s="74"/>
      <c r="L1521" s="74"/>
      <c r="M1521" s="74"/>
      <c r="N1521" s="74"/>
      <c r="O1521" s="131">
        <f t="shared" si="544"/>
        <v>176214000</v>
      </c>
      <c r="P1521" s="86"/>
      <c r="Q1521" s="86"/>
      <c r="R1521" s="86"/>
      <c r="S1521" s="86"/>
      <c r="T1521" s="86"/>
      <c r="U1521" s="86"/>
      <c r="V1521" s="86"/>
      <c r="W1521" s="86"/>
      <c r="X1521" s="86"/>
      <c r="Y1521" s="86"/>
      <c r="Z1521" s="86"/>
      <c r="AA1521" s="86"/>
      <c r="AB1521" s="86"/>
      <c r="AC1521" s="86"/>
      <c r="AD1521" s="86"/>
      <c r="AE1521" s="86"/>
      <c r="AF1521" s="86"/>
      <c r="AG1521" s="86"/>
      <c r="AH1521" s="86"/>
      <c r="AI1521" s="86"/>
      <c r="AJ1521" s="86"/>
      <c r="AK1521" s="86"/>
      <c r="AL1521" s="86"/>
      <c r="AM1521" s="86"/>
      <c r="AN1521" s="86"/>
      <c r="AO1521" s="86"/>
      <c r="AP1521" s="86"/>
      <c r="AQ1521" s="86"/>
      <c r="AR1521" s="86"/>
      <c r="AS1521" s="86"/>
      <c r="AT1521" s="86"/>
      <c r="AU1521" s="86"/>
      <c r="AV1521" s="86"/>
      <c r="AW1521" s="86"/>
      <c r="AX1521" s="86"/>
      <c r="AY1521" s="86"/>
      <c r="AZ1521" s="86"/>
      <c r="BA1521" s="86"/>
      <c r="BB1521" s="86"/>
      <c r="BC1521" s="86"/>
      <c r="BD1521" s="86"/>
      <c r="BE1521" s="86"/>
      <c r="BF1521" s="86"/>
      <c r="BG1521" s="86"/>
      <c r="BH1521" s="86"/>
      <c r="BI1521" s="86"/>
      <c r="BJ1521" s="86"/>
      <c r="BK1521" s="86"/>
      <c r="BL1521" s="86"/>
      <c r="BM1521" s="86"/>
      <c r="BN1521" s="86"/>
      <c r="BO1521" s="86"/>
      <c r="BP1521" s="86"/>
      <c r="BQ1521" s="86"/>
      <c r="BR1521" s="86"/>
      <c r="BS1521" s="86"/>
      <c r="BT1521" s="86"/>
      <c r="BU1521" s="86"/>
      <c r="BV1521" s="86"/>
    </row>
    <row r="1522" spans="1:74" s="87" customFormat="1" ht="22.5" customHeight="1" x14ac:dyDescent="0.2">
      <c r="A1522" s="238" t="s">
        <v>1747</v>
      </c>
      <c r="B1522" s="239" t="s">
        <v>1748</v>
      </c>
      <c r="C1522" s="74"/>
      <c r="D1522" s="74"/>
      <c r="E1522" s="74"/>
      <c r="F1522" s="74">
        <v>414274000</v>
      </c>
      <c r="G1522" s="74"/>
      <c r="H1522" s="74"/>
      <c r="I1522" s="74"/>
      <c r="J1522" s="74"/>
      <c r="K1522" s="74"/>
      <c r="L1522" s="74"/>
      <c r="M1522" s="74"/>
      <c r="N1522" s="74"/>
      <c r="O1522" s="131">
        <f t="shared" si="544"/>
        <v>414274000</v>
      </c>
      <c r="P1522" s="86"/>
      <c r="Q1522" s="86"/>
      <c r="R1522" s="86"/>
      <c r="S1522" s="86"/>
      <c r="T1522" s="86"/>
      <c r="U1522" s="86"/>
      <c r="V1522" s="86"/>
      <c r="W1522" s="86"/>
      <c r="X1522" s="86"/>
      <c r="Y1522" s="86"/>
      <c r="Z1522" s="86"/>
      <c r="AA1522" s="86"/>
      <c r="AB1522" s="86"/>
      <c r="AC1522" s="86"/>
      <c r="AD1522" s="86"/>
      <c r="AE1522" s="86"/>
      <c r="AF1522" s="86"/>
      <c r="AG1522" s="86"/>
      <c r="AH1522" s="86"/>
      <c r="AI1522" s="86"/>
      <c r="AJ1522" s="86"/>
      <c r="AK1522" s="86"/>
      <c r="AL1522" s="86"/>
      <c r="AM1522" s="86"/>
      <c r="AN1522" s="86"/>
      <c r="AO1522" s="86"/>
      <c r="AP1522" s="86"/>
      <c r="AQ1522" s="86"/>
      <c r="AR1522" s="86"/>
      <c r="AS1522" s="86"/>
      <c r="AT1522" s="86"/>
      <c r="AU1522" s="86"/>
      <c r="AV1522" s="86"/>
      <c r="AW1522" s="86"/>
      <c r="AX1522" s="86"/>
      <c r="AY1522" s="86"/>
      <c r="AZ1522" s="86"/>
      <c r="BA1522" s="86"/>
      <c r="BB1522" s="86"/>
      <c r="BC1522" s="86"/>
      <c r="BD1522" s="86"/>
      <c r="BE1522" s="86"/>
      <c r="BF1522" s="86"/>
      <c r="BG1522" s="86"/>
      <c r="BH1522" s="86"/>
      <c r="BI1522" s="86"/>
      <c r="BJ1522" s="86"/>
      <c r="BK1522" s="86"/>
      <c r="BL1522" s="86"/>
      <c r="BM1522" s="86"/>
      <c r="BN1522" s="86"/>
      <c r="BO1522" s="86"/>
      <c r="BP1522" s="86"/>
      <c r="BQ1522" s="86"/>
      <c r="BR1522" s="86"/>
      <c r="BS1522" s="86"/>
      <c r="BT1522" s="86"/>
      <c r="BU1522" s="86"/>
      <c r="BV1522" s="86"/>
    </row>
    <row r="1523" spans="1:74" s="87" customFormat="1" ht="22.5" customHeight="1" x14ac:dyDescent="0.2">
      <c r="A1523" s="238" t="s">
        <v>1747</v>
      </c>
      <c r="B1523" s="239" t="s">
        <v>1748</v>
      </c>
      <c r="C1523" s="74"/>
      <c r="D1523" s="74"/>
      <c r="E1523" s="74"/>
      <c r="F1523" s="74"/>
      <c r="G1523" s="74"/>
      <c r="H1523" s="74"/>
      <c r="I1523" s="74"/>
      <c r="J1523" s="74"/>
      <c r="K1523" s="74"/>
      <c r="L1523" s="74"/>
      <c r="M1523" s="74"/>
      <c r="N1523" s="74"/>
      <c r="O1523" s="131">
        <f t="shared" si="544"/>
        <v>0</v>
      </c>
      <c r="P1523" s="86"/>
      <c r="Q1523" s="86"/>
      <c r="R1523" s="86"/>
      <c r="S1523" s="86"/>
      <c r="T1523" s="86"/>
      <c r="U1523" s="86"/>
      <c r="V1523" s="86"/>
      <c r="W1523" s="86"/>
      <c r="X1523" s="86"/>
      <c r="Y1523" s="86"/>
      <c r="Z1523" s="86"/>
      <c r="AA1523" s="86"/>
      <c r="AB1523" s="86"/>
      <c r="AC1523" s="86"/>
      <c r="AD1523" s="86"/>
      <c r="AE1523" s="86"/>
      <c r="AF1523" s="86"/>
      <c r="AG1523" s="86"/>
      <c r="AH1523" s="86"/>
      <c r="AI1523" s="86"/>
      <c r="AJ1523" s="86"/>
      <c r="AK1523" s="86"/>
      <c r="AL1523" s="86"/>
      <c r="AM1523" s="86"/>
      <c r="AN1523" s="86"/>
      <c r="AO1523" s="86"/>
      <c r="AP1523" s="86"/>
      <c r="AQ1523" s="86"/>
      <c r="AR1523" s="86"/>
      <c r="AS1523" s="86"/>
      <c r="AT1523" s="86"/>
      <c r="AU1523" s="86"/>
      <c r="AV1523" s="86"/>
      <c r="AW1523" s="86"/>
      <c r="AX1523" s="86"/>
      <c r="AY1523" s="86"/>
      <c r="AZ1523" s="86"/>
      <c r="BA1523" s="86"/>
      <c r="BB1523" s="86"/>
      <c r="BC1523" s="86"/>
      <c r="BD1523" s="86"/>
      <c r="BE1523" s="86"/>
      <c r="BF1523" s="86"/>
      <c r="BG1523" s="86"/>
      <c r="BH1523" s="86"/>
      <c r="BI1523" s="86"/>
      <c r="BJ1523" s="86"/>
      <c r="BK1523" s="86"/>
      <c r="BL1523" s="86"/>
      <c r="BM1523" s="86"/>
      <c r="BN1523" s="86"/>
      <c r="BO1523" s="86"/>
      <c r="BP1523" s="86"/>
      <c r="BQ1523" s="86"/>
      <c r="BR1523" s="86"/>
      <c r="BS1523" s="86"/>
      <c r="BT1523" s="86"/>
      <c r="BU1523" s="86"/>
      <c r="BV1523" s="86"/>
    </row>
    <row r="1524" spans="1:74" s="87" customFormat="1" ht="22.5" customHeight="1" x14ac:dyDescent="0.2">
      <c r="A1524" s="238" t="s">
        <v>1749</v>
      </c>
      <c r="B1524" s="239" t="s">
        <v>1750</v>
      </c>
      <c r="C1524" s="74"/>
      <c r="D1524" s="74"/>
      <c r="E1524" s="74"/>
      <c r="F1524" s="74"/>
      <c r="G1524" s="74"/>
      <c r="H1524" s="74"/>
      <c r="I1524" s="74"/>
      <c r="J1524" s="74"/>
      <c r="K1524" s="74"/>
      <c r="L1524" s="74"/>
      <c r="M1524" s="74"/>
      <c r="N1524" s="74"/>
      <c r="O1524" s="131">
        <f t="shared" si="544"/>
        <v>0</v>
      </c>
      <c r="P1524" s="86"/>
      <c r="Q1524" s="86"/>
      <c r="R1524" s="86"/>
      <c r="S1524" s="86"/>
      <c r="T1524" s="86"/>
      <c r="U1524" s="86"/>
      <c r="V1524" s="86"/>
      <c r="W1524" s="86"/>
      <c r="X1524" s="86"/>
      <c r="Y1524" s="86"/>
      <c r="Z1524" s="86"/>
      <c r="AA1524" s="86"/>
      <c r="AB1524" s="86"/>
      <c r="AC1524" s="86"/>
      <c r="AD1524" s="86"/>
      <c r="AE1524" s="86"/>
      <c r="AF1524" s="86"/>
      <c r="AG1524" s="86"/>
      <c r="AH1524" s="86"/>
      <c r="AI1524" s="86"/>
      <c r="AJ1524" s="86"/>
      <c r="AK1524" s="86"/>
      <c r="AL1524" s="86"/>
      <c r="AM1524" s="86"/>
      <c r="AN1524" s="86"/>
      <c r="AO1524" s="86"/>
      <c r="AP1524" s="86"/>
      <c r="AQ1524" s="86"/>
      <c r="AR1524" s="86"/>
      <c r="AS1524" s="86"/>
      <c r="AT1524" s="86"/>
      <c r="AU1524" s="86"/>
      <c r="AV1524" s="86"/>
      <c r="AW1524" s="86"/>
      <c r="AX1524" s="86"/>
      <c r="AY1524" s="86"/>
      <c r="AZ1524" s="86"/>
      <c r="BA1524" s="86"/>
      <c r="BB1524" s="86"/>
      <c r="BC1524" s="86"/>
      <c r="BD1524" s="86"/>
      <c r="BE1524" s="86"/>
      <c r="BF1524" s="86"/>
      <c r="BG1524" s="86"/>
      <c r="BH1524" s="86"/>
      <c r="BI1524" s="86"/>
      <c r="BJ1524" s="86"/>
      <c r="BK1524" s="86"/>
      <c r="BL1524" s="86"/>
      <c r="BM1524" s="86"/>
      <c r="BN1524" s="86"/>
      <c r="BO1524" s="86"/>
      <c r="BP1524" s="86"/>
      <c r="BQ1524" s="86"/>
      <c r="BR1524" s="86"/>
      <c r="BS1524" s="86"/>
      <c r="BT1524" s="86"/>
      <c r="BU1524" s="86"/>
      <c r="BV1524" s="86"/>
    </row>
    <row r="1525" spans="1:74" s="87" customFormat="1" ht="22.5" customHeight="1" x14ac:dyDescent="0.2">
      <c r="A1525" s="236" t="s">
        <v>1751</v>
      </c>
      <c r="B1525" s="237" t="s">
        <v>1752</v>
      </c>
      <c r="C1525" s="73">
        <f t="shared" ref="C1525:N1525" si="571">+C1526</f>
        <v>0</v>
      </c>
      <c r="D1525" s="73">
        <f t="shared" si="571"/>
        <v>0</v>
      </c>
      <c r="E1525" s="73">
        <f t="shared" si="571"/>
        <v>0</v>
      </c>
      <c r="F1525" s="73">
        <f t="shared" si="571"/>
        <v>0</v>
      </c>
      <c r="G1525" s="73">
        <f t="shared" si="571"/>
        <v>0</v>
      </c>
      <c r="H1525" s="73">
        <f t="shared" si="571"/>
        <v>0</v>
      </c>
      <c r="I1525" s="73">
        <f t="shared" si="571"/>
        <v>0</v>
      </c>
      <c r="J1525" s="73">
        <f t="shared" si="571"/>
        <v>0</v>
      </c>
      <c r="K1525" s="73">
        <f t="shared" si="571"/>
        <v>0</v>
      </c>
      <c r="L1525" s="73">
        <f t="shared" si="571"/>
        <v>0</v>
      </c>
      <c r="M1525" s="73">
        <f t="shared" si="571"/>
        <v>0</v>
      </c>
      <c r="N1525" s="73">
        <f t="shared" si="571"/>
        <v>0</v>
      </c>
      <c r="O1525" s="131">
        <f t="shared" si="544"/>
        <v>0</v>
      </c>
      <c r="P1525" s="86"/>
      <c r="Q1525" s="86"/>
      <c r="R1525" s="86"/>
      <c r="S1525" s="86"/>
      <c r="T1525" s="86"/>
      <c r="U1525" s="86"/>
      <c r="V1525" s="86"/>
      <c r="W1525" s="86"/>
      <c r="X1525" s="86"/>
      <c r="Y1525" s="86"/>
      <c r="Z1525" s="86"/>
      <c r="AA1525" s="86"/>
      <c r="AB1525" s="86"/>
      <c r="AC1525" s="86"/>
      <c r="AD1525" s="86"/>
      <c r="AE1525" s="86"/>
      <c r="AF1525" s="86"/>
      <c r="AG1525" s="86"/>
      <c r="AH1525" s="86"/>
      <c r="AI1525" s="86"/>
      <c r="AJ1525" s="86"/>
      <c r="AK1525" s="86"/>
      <c r="AL1525" s="86"/>
      <c r="AM1525" s="86"/>
      <c r="AN1525" s="86"/>
      <c r="AO1525" s="86"/>
      <c r="AP1525" s="86"/>
      <c r="AQ1525" s="86"/>
      <c r="AR1525" s="86"/>
      <c r="AS1525" s="86"/>
      <c r="AT1525" s="86"/>
      <c r="AU1525" s="86"/>
      <c r="AV1525" s="86"/>
      <c r="AW1525" s="86"/>
      <c r="AX1525" s="86"/>
      <c r="AY1525" s="86"/>
      <c r="AZ1525" s="86"/>
      <c r="BA1525" s="86"/>
      <c r="BB1525" s="86"/>
      <c r="BC1525" s="86"/>
      <c r="BD1525" s="86"/>
      <c r="BE1525" s="86"/>
      <c r="BF1525" s="86"/>
      <c r="BG1525" s="86"/>
      <c r="BH1525" s="86"/>
      <c r="BI1525" s="86"/>
      <c r="BJ1525" s="86"/>
      <c r="BK1525" s="86"/>
      <c r="BL1525" s="86"/>
      <c r="BM1525" s="86"/>
      <c r="BN1525" s="86"/>
      <c r="BO1525" s="86"/>
      <c r="BP1525" s="86"/>
      <c r="BQ1525" s="86"/>
      <c r="BR1525" s="86"/>
      <c r="BS1525" s="86"/>
      <c r="BT1525" s="86"/>
      <c r="BU1525" s="86"/>
      <c r="BV1525" s="86"/>
    </row>
    <row r="1526" spans="1:74" s="87" customFormat="1" ht="22.5" customHeight="1" x14ac:dyDescent="0.2">
      <c r="A1526" s="238" t="s">
        <v>1753</v>
      </c>
      <c r="B1526" s="239" t="s">
        <v>1754</v>
      </c>
      <c r="C1526" s="74"/>
      <c r="D1526" s="74"/>
      <c r="E1526" s="74"/>
      <c r="F1526" s="74"/>
      <c r="G1526" s="74"/>
      <c r="H1526" s="74"/>
      <c r="I1526" s="74"/>
      <c r="J1526" s="74"/>
      <c r="K1526" s="74"/>
      <c r="L1526" s="74"/>
      <c r="M1526" s="74"/>
      <c r="N1526" s="74"/>
      <c r="O1526" s="131">
        <f t="shared" si="544"/>
        <v>0</v>
      </c>
      <c r="P1526" s="86"/>
      <c r="Q1526" s="86"/>
      <c r="R1526" s="86"/>
      <c r="S1526" s="86"/>
      <c r="T1526" s="86"/>
      <c r="U1526" s="86"/>
      <c r="V1526" s="86"/>
      <c r="W1526" s="86"/>
      <c r="X1526" s="86"/>
      <c r="Y1526" s="86"/>
      <c r="Z1526" s="86"/>
      <c r="AA1526" s="86"/>
      <c r="AB1526" s="86"/>
      <c r="AC1526" s="86"/>
      <c r="AD1526" s="86"/>
      <c r="AE1526" s="86"/>
      <c r="AF1526" s="86"/>
      <c r="AG1526" s="86"/>
      <c r="AH1526" s="86"/>
      <c r="AI1526" s="86"/>
      <c r="AJ1526" s="86"/>
      <c r="AK1526" s="86"/>
      <c r="AL1526" s="86"/>
      <c r="AM1526" s="86"/>
      <c r="AN1526" s="86"/>
      <c r="AO1526" s="86"/>
      <c r="AP1526" s="86"/>
      <c r="AQ1526" s="86"/>
      <c r="AR1526" s="86"/>
      <c r="AS1526" s="86"/>
      <c r="AT1526" s="86"/>
      <c r="AU1526" s="86"/>
      <c r="AV1526" s="86"/>
      <c r="AW1526" s="86"/>
      <c r="AX1526" s="86"/>
      <c r="AY1526" s="86"/>
      <c r="AZ1526" s="86"/>
      <c r="BA1526" s="86"/>
      <c r="BB1526" s="86"/>
      <c r="BC1526" s="86"/>
      <c r="BD1526" s="86"/>
      <c r="BE1526" s="86"/>
      <c r="BF1526" s="86"/>
      <c r="BG1526" s="86"/>
      <c r="BH1526" s="86"/>
      <c r="BI1526" s="86"/>
      <c r="BJ1526" s="86"/>
      <c r="BK1526" s="86"/>
      <c r="BL1526" s="86"/>
      <c r="BM1526" s="86"/>
      <c r="BN1526" s="86"/>
      <c r="BO1526" s="86"/>
      <c r="BP1526" s="86"/>
      <c r="BQ1526" s="86"/>
      <c r="BR1526" s="86"/>
      <c r="BS1526" s="86"/>
      <c r="BT1526" s="86"/>
      <c r="BU1526" s="86"/>
      <c r="BV1526" s="86"/>
    </row>
    <row r="1527" spans="1:74" s="87" customFormat="1" ht="22.5" customHeight="1" x14ac:dyDescent="0.2">
      <c r="A1527" s="236" t="s">
        <v>294</v>
      </c>
      <c r="B1527" s="237" t="s">
        <v>99</v>
      </c>
      <c r="C1527" s="231">
        <f t="shared" ref="C1527:N1527" si="572">+C1528+C1535</f>
        <v>0</v>
      </c>
      <c r="D1527" s="231">
        <f t="shared" si="572"/>
        <v>0</v>
      </c>
      <c r="E1527" s="231">
        <f t="shared" si="572"/>
        <v>0</v>
      </c>
      <c r="F1527" s="231">
        <f t="shared" si="572"/>
        <v>0</v>
      </c>
      <c r="G1527" s="231">
        <f t="shared" si="572"/>
        <v>0</v>
      </c>
      <c r="H1527" s="231">
        <f t="shared" si="572"/>
        <v>0</v>
      </c>
      <c r="I1527" s="231">
        <f t="shared" si="572"/>
        <v>0</v>
      </c>
      <c r="J1527" s="231">
        <f t="shared" si="572"/>
        <v>0</v>
      </c>
      <c r="K1527" s="231">
        <f t="shared" si="572"/>
        <v>0</v>
      </c>
      <c r="L1527" s="231">
        <f t="shared" si="572"/>
        <v>0</v>
      </c>
      <c r="M1527" s="231">
        <f t="shared" si="572"/>
        <v>0</v>
      </c>
      <c r="N1527" s="231">
        <f t="shared" si="572"/>
        <v>0</v>
      </c>
      <c r="O1527" s="131">
        <f t="shared" si="544"/>
        <v>0</v>
      </c>
      <c r="P1527" s="86"/>
      <c r="Q1527" s="86"/>
      <c r="R1527" s="86"/>
      <c r="S1527" s="86"/>
      <c r="T1527" s="86"/>
      <c r="U1527" s="86"/>
      <c r="V1527" s="86"/>
      <c r="W1527" s="86"/>
      <c r="X1527" s="86"/>
      <c r="Y1527" s="86"/>
      <c r="Z1527" s="86"/>
      <c r="AA1527" s="86"/>
      <c r="AB1527" s="86"/>
      <c r="AC1527" s="86"/>
      <c r="AD1527" s="86"/>
      <c r="AE1527" s="86"/>
      <c r="AF1527" s="86"/>
      <c r="AG1527" s="86"/>
      <c r="AH1527" s="86"/>
      <c r="AI1527" s="86"/>
      <c r="AJ1527" s="86"/>
      <c r="AK1527" s="86"/>
      <c r="AL1527" s="86"/>
      <c r="AM1527" s="86"/>
      <c r="AN1527" s="86"/>
      <c r="AO1527" s="86"/>
      <c r="AP1527" s="86"/>
      <c r="AQ1527" s="86"/>
      <c r="AR1527" s="86"/>
      <c r="AS1527" s="86"/>
      <c r="AT1527" s="86"/>
      <c r="AU1527" s="86"/>
      <c r="AV1527" s="86"/>
      <c r="AW1527" s="86"/>
      <c r="AX1527" s="86"/>
      <c r="AY1527" s="86"/>
      <c r="AZ1527" s="86"/>
      <c r="BA1527" s="86"/>
      <c r="BB1527" s="86"/>
      <c r="BC1527" s="86"/>
      <c r="BD1527" s="86"/>
      <c r="BE1527" s="86"/>
      <c r="BF1527" s="86"/>
      <c r="BG1527" s="86"/>
      <c r="BH1527" s="86"/>
      <c r="BI1527" s="86"/>
      <c r="BJ1527" s="86"/>
      <c r="BK1527" s="86"/>
      <c r="BL1527" s="86"/>
      <c r="BM1527" s="86"/>
      <c r="BN1527" s="86"/>
      <c r="BO1527" s="86"/>
      <c r="BP1527" s="86"/>
      <c r="BQ1527" s="86"/>
      <c r="BR1527" s="86"/>
      <c r="BS1527" s="86"/>
      <c r="BT1527" s="86"/>
      <c r="BU1527" s="86"/>
      <c r="BV1527" s="86"/>
    </row>
    <row r="1528" spans="1:74" s="87" customFormat="1" ht="22.5" customHeight="1" x14ac:dyDescent="0.15">
      <c r="A1528" s="240" t="s">
        <v>295</v>
      </c>
      <c r="B1528" s="241" t="s">
        <v>296</v>
      </c>
      <c r="C1528" s="73">
        <f t="shared" ref="C1528:N1533" si="573">+C1529</f>
        <v>0</v>
      </c>
      <c r="D1528" s="73">
        <f t="shared" si="573"/>
        <v>0</v>
      </c>
      <c r="E1528" s="73">
        <f t="shared" si="573"/>
        <v>0</v>
      </c>
      <c r="F1528" s="73">
        <f t="shared" si="573"/>
        <v>0</v>
      </c>
      <c r="G1528" s="73">
        <f t="shared" si="573"/>
        <v>0</v>
      </c>
      <c r="H1528" s="73">
        <f t="shared" si="573"/>
        <v>0</v>
      </c>
      <c r="I1528" s="73">
        <f t="shared" si="573"/>
        <v>0</v>
      </c>
      <c r="J1528" s="73">
        <f t="shared" si="573"/>
        <v>0</v>
      </c>
      <c r="K1528" s="73">
        <f t="shared" si="573"/>
        <v>0</v>
      </c>
      <c r="L1528" s="73">
        <f t="shared" si="573"/>
        <v>0</v>
      </c>
      <c r="M1528" s="73">
        <f t="shared" si="573"/>
        <v>0</v>
      </c>
      <c r="N1528" s="73">
        <f t="shared" si="573"/>
        <v>0</v>
      </c>
      <c r="O1528" s="131">
        <f t="shared" ref="O1528:O1601" si="574">SUM(C1528:N1528)</f>
        <v>0</v>
      </c>
      <c r="P1528" s="86"/>
      <c r="Q1528" s="86"/>
      <c r="R1528" s="86"/>
      <c r="S1528" s="86"/>
      <c r="T1528" s="86"/>
      <c r="U1528" s="86"/>
      <c r="V1528" s="86"/>
      <c r="W1528" s="86"/>
      <c r="X1528" s="86"/>
      <c r="Y1528" s="86"/>
      <c r="Z1528" s="86"/>
      <c r="AA1528" s="86"/>
      <c r="AB1528" s="86"/>
      <c r="AC1528" s="86"/>
      <c r="AD1528" s="86"/>
      <c r="AE1528" s="86"/>
      <c r="AF1528" s="86"/>
      <c r="AG1528" s="86"/>
      <c r="AH1528" s="86"/>
      <c r="AI1528" s="86"/>
      <c r="AJ1528" s="86"/>
      <c r="AK1528" s="86"/>
      <c r="AL1528" s="86"/>
      <c r="AM1528" s="86"/>
      <c r="AN1528" s="86"/>
      <c r="AO1528" s="86"/>
      <c r="AP1528" s="86"/>
      <c r="AQ1528" s="86"/>
      <c r="AR1528" s="86"/>
      <c r="AS1528" s="86"/>
      <c r="AT1528" s="86"/>
      <c r="AU1528" s="86"/>
      <c r="AV1528" s="86"/>
      <c r="AW1528" s="86"/>
      <c r="AX1528" s="86"/>
      <c r="AY1528" s="86"/>
      <c r="AZ1528" s="86"/>
      <c r="BA1528" s="86"/>
      <c r="BB1528" s="86"/>
      <c r="BC1528" s="86"/>
      <c r="BD1528" s="86"/>
      <c r="BE1528" s="86"/>
      <c r="BF1528" s="86"/>
      <c r="BG1528" s="86"/>
      <c r="BH1528" s="86"/>
      <c r="BI1528" s="86"/>
      <c r="BJ1528" s="86"/>
      <c r="BK1528" s="86"/>
      <c r="BL1528" s="86"/>
      <c r="BM1528" s="86"/>
      <c r="BN1528" s="86"/>
      <c r="BO1528" s="86"/>
      <c r="BP1528" s="86"/>
      <c r="BQ1528" s="86"/>
      <c r="BR1528" s="86"/>
      <c r="BS1528" s="86"/>
      <c r="BT1528" s="86"/>
      <c r="BU1528" s="86"/>
      <c r="BV1528" s="86"/>
    </row>
    <row r="1529" spans="1:74" s="87" customFormat="1" ht="22.5" customHeight="1" x14ac:dyDescent="0.15">
      <c r="A1529" s="240" t="s">
        <v>297</v>
      </c>
      <c r="B1529" s="241" t="s">
        <v>298</v>
      </c>
      <c r="C1529" s="73">
        <f t="shared" si="573"/>
        <v>0</v>
      </c>
      <c r="D1529" s="73">
        <f t="shared" si="573"/>
        <v>0</v>
      </c>
      <c r="E1529" s="73">
        <f t="shared" si="573"/>
        <v>0</v>
      </c>
      <c r="F1529" s="73">
        <f t="shared" si="573"/>
        <v>0</v>
      </c>
      <c r="G1529" s="73">
        <f t="shared" si="573"/>
        <v>0</v>
      </c>
      <c r="H1529" s="73">
        <f t="shared" si="573"/>
        <v>0</v>
      </c>
      <c r="I1529" s="73">
        <f t="shared" si="573"/>
        <v>0</v>
      </c>
      <c r="J1529" s="73">
        <f t="shared" si="573"/>
        <v>0</v>
      </c>
      <c r="K1529" s="73">
        <f t="shared" si="573"/>
        <v>0</v>
      </c>
      <c r="L1529" s="73">
        <f t="shared" si="573"/>
        <v>0</v>
      </c>
      <c r="M1529" s="73">
        <f t="shared" si="573"/>
        <v>0</v>
      </c>
      <c r="N1529" s="73">
        <f t="shared" si="573"/>
        <v>0</v>
      </c>
      <c r="O1529" s="131">
        <f t="shared" si="574"/>
        <v>0</v>
      </c>
      <c r="P1529" s="86"/>
      <c r="Q1529" s="86"/>
      <c r="R1529" s="86"/>
      <c r="S1529" s="86"/>
      <c r="T1529" s="86"/>
      <c r="U1529" s="86"/>
      <c r="V1529" s="86"/>
      <c r="W1529" s="86"/>
      <c r="X1529" s="86"/>
      <c r="Y1529" s="86"/>
      <c r="Z1529" s="86"/>
      <c r="AA1529" s="86"/>
      <c r="AB1529" s="86"/>
      <c r="AC1529" s="86"/>
      <c r="AD1529" s="86"/>
      <c r="AE1529" s="86"/>
      <c r="AF1529" s="86"/>
      <c r="AG1529" s="86"/>
      <c r="AH1529" s="86"/>
      <c r="AI1529" s="86"/>
      <c r="AJ1529" s="86"/>
      <c r="AK1529" s="86"/>
      <c r="AL1529" s="86"/>
      <c r="AM1529" s="86"/>
      <c r="AN1529" s="86"/>
      <c r="AO1529" s="86"/>
      <c r="AP1529" s="86"/>
      <c r="AQ1529" s="86"/>
      <c r="AR1529" s="86"/>
      <c r="AS1529" s="86"/>
      <c r="AT1529" s="86"/>
      <c r="AU1529" s="86"/>
      <c r="AV1529" s="86"/>
      <c r="AW1529" s="86"/>
      <c r="AX1529" s="86"/>
      <c r="AY1529" s="86"/>
      <c r="AZ1529" s="86"/>
      <c r="BA1529" s="86"/>
      <c r="BB1529" s="86"/>
      <c r="BC1529" s="86"/>
      <c r="BD1529" s="86"/>
      <c r="BE1529" s="86"/>
      <c r="BF1529" s="86"/>
      <c r="BG1529" s="86"/>
      <c r="BH1529" s="86"/>
      <c r="BI1529" s="86"/>
      <c r="BJ1529" s="86"/>
      <c r="BK1529" s="86"/>
      <c r="BL1529" s="86"/>
      <c r="BM1529" s="86"/>
      <c r="BN1529" s="86"/>
      <c r="BO1529" s="86"/>
      <c r="BP1529" s="86"/>
      <c r="BQ1529" s="86"/>
      <c r="BR1529" s="86"/>
      <c r="BS1529" s="86"/>
      <c r="BT1529" s="86"/>
      <c r="BU1529" s="86"/>
      <c r="BV1529" s="86"/>
    </row>
    <row r="1530" spans="1:74" s="87" customFormat="1" ht="22.5" customHeight="1" x14ac:dyDescent="0.15">
      <c r="A1530" s="240" t="s">
        <v>299</v>
      </c>
      <c r="B1530" s="241" t="s">
        <v>170</v>
      </c>
      <c r="C1530" s="73">
        <f t="shared" si="573"/>
        <v>0</v>
      </c>
      <c r="D1530" s="73">
        <f t="shared" si="573"/>
        <v>0</v>
      </c>
      <c r="E1530" s="73">
        <f t="shared" si="573"/>
        <v>0</v>
      </c>
      <c r="F1530" s="73">
        <f t="shared" si="573"/>
        <v>0</v>
      </c>
      <c r="G1530" s="73">
        <f t="shared" si="573"/>
        <v>0</v>
      </c>
      <c r="H1530" s="73">
        <f t="shared" si="573"/>
        <v>0</v>
      </c>
      <c r="I1530" s="73">
        <f t="shared" si="573"/>
        <v>0</v>
      </c>
      <c r="J1530" s="73">
        <f t="shared" si="573"/>
        <v>0</v>
      </c>
      <c r="K1530" s="73">
        <f t="shared" si="573"/>
        <v>0</v>
      </c>
      <c r="L1530" s="73">
        <f t="shared" si="573"/>
        <v>0</v>
      </c>
      <c r="M1530" s="73">
        <f t="shared" si="573"/>
        <v>0</v>
      </c>
      <c r="N1530" s="73">
        <f t="shared" si="573"/>
        <v>0</v>
      </c>
      <c r="O1530" s="131">
        <f t="shared" si="574"/>
        <v>0</v>
      </c>
      <c r="P1530" s="86"/>
      <c r="Q1530" s="86"/>
      <c r="R1530" s="86"/>
      <c r="S1530" s="86"/>
      <c r="T1530" s="86"/>
      <c r="U1530" s="86"/>
      <c r="V1530" s="86"/>
      <c r="W1530" s="86"/>
      <c r="X1530" s="86"/>
      <c r="Y1530" s="86"/>
      <c r="Z1530" s="86"/>
      <c r="AA1530" s="86"/>
      <c r="AB1530" s="86"/>
      <c r="AC1530" s="86"/>
      <c r="AD1530" s="86"/>
      <c r="AE1530" s="86"/>
      <c r="AF1530" s="86"/>
      <c r="AG1530" s="86"/>
      <c r="AH1530" s="86"/>
      <c r="AI1530" s="86"/>
      <c r="AJ1530" s="86"/>
      <c r="AK1530" s="86"/>
      <c r="AL1530" s="86"/>
      <c r="AM1530" s="86"/>
      <c r="AN1530" s="86"/>
      <c r="AO1530" s="86"/>
      <c r="AP1530" s="86"/>
      <c r="AQ1530" s="86"/>
      <c r="AR1530" s="86"/>
      <c r="AS1530" s="86"/>
      <c r="AT1530" s="86"/>
      <c r="AU1530" s="86"/>
      <c r="AV1530" s="86"/>
      <c r="AW1530" s="86"/>
      <c r="AX1530" s="86"/>
      <c r="AY1530" s="86"/>
      <c r="AZ1530" s="86"/>
      <c r="BA1530" s="86"/>
      <c r="BB1530" s="86"/>
      <c r="BC1530" s="86"/>
      <c r="BD1530" s="86"/>
      <c r="BE1530" s="86"/>
      <c r="BF1530" s="86"/>
      <c r="BG1530" s="86"/>
      <c r="BH1530" s="86"/>
      <c r="BI1530" s="86"/>
      <c r="BJ1530" s="86"/>
      <c r="BK1530" s="86"/>
      <c r="BL1530" s="86"/>
      <c r="BM1530" s="86"/>
      <c r="BN1530" s="86"/>
      <c r="BO1530" s="86"/>
      <c r="BP1530" s="86"/>
      <c r="BQ1530" s="86"/>
      <c r="BR1530" s="86"/>
      <c r="BS1530" s="86"/>
      <c r="BT1530" s="86"/>
      <c r="BU1530" s="86"/>
      <c r="BV1530" s="86"/>
    </row>
    <row r="1531" spans="1:74" s="87" customFormat="1" ht="22.5" customHeight="1" x14ac:dyDescent="0.15">
      <c r="A1531" s="240" t="s">
        <v>299</v>
      </c>
      <c r="B1531" s="241" t="s">
        <v>170</v>
      </c>
      <c r="C1531" s="73">
        <f t="shared" si="573"/>
        <v>0</v>
      </c>
      <c r="D1531" s="73">
        <f t="shared" si="573"/>
        <v>0</v>
      </c>
      <c r="E1531" s="73">
        <f t="shared" si="573"/>
        <v>0</v>
      </c>
      <c r="F1531" s="73">
        <f t="shared" si="573"/>
        <v>0</v>
      </c>
      <c r="G1531" s="73">
        <f t="shared" si="573"/>
        <v>0</v>
      </c>
      <c r="H1531" s="73">
        <f t="shared" si="573"/>
        <v>0</v>
      </c>
      <c r="I1531" s="73">
        <f t="shared" si="573"/>
        <v>0</v>
      </c>
      <c r="J1531" s="73">
        <f t="shared" si="573"/>
        <v>0</v>
      </c>
      <c r="K1531" s="73">
        <f t="shared" si="573"/>
        <v>0</v>
      </c>
      <c r="L1531" s="73">
        <f t="shared" si="573"/>
        <v>0</v>
      </c>
      <c r="M1531" s="73">
        <f t="shared" si="573"/>
        <v>0</v>
      </c>
      <c r="N1531" s="73">
        <f t="shared" si="573"/>
        <v>0</v>
      </c>
      <c r="O1531" s="131">
        <f t="shared" si="574"/>
        <v>0</v>
      </c>
      <c r="P1531" s="86"/>
      <c r="Q1531" s="86"/>
      <c r="R1531" s="86"/>
      <c r="S1531" s="86"/>
      <c r="T1531" s="86"/>
      <c r="U1531" s="86"/>
      <c r="V1531" s="86"/>
      <c r="W1531" s="86"/>
      <c r="X1531" s="86"/>
      <c r="Y1531" s="86"/>
      <c r="Z1531" s="86"/>
      <c r="AA1531" s="86"/>
      <c r="AB1531" s="86"/>
      <c r="AC1531" s="86"/>
      <c r="AD1531" s="86"/>
      <c r="AE1531" s="86"/>
      <c r="AF1531" s="86"/>
      <c r="AG1531" s="86"/>
      <c r="AH1531" s="86"/>
      <c r="AI1531" s="86"/>
      <c r="AJ1531" s="86"/>
      <c r="AK1531" s="86"/>
      <c r="AL1531" s="86"/>
      <c r="AM1531" s="86"/>
      <c r="AN1531" s="86"/>
      <c r="AO1531" s="86"/>
      <c r="AP1531" s="86"/>
      <c r="AQ1531" s="86"/>
      <c r="AR1531" s="86"/>
      <c r="AS1531" s="86"/>
      <c r="AT1531" s="86"/>
      <c r="AU1531" s="86"/>
      <c r="AV1531" s="86"/>
      <c r="AW1531" s="86"/>
      <c r="AX1531" s="86"/>
      <c r="AY1531" s="86"/>
      <c r="AZ1531" s="86"/>
      <c r="BA1531" s="86"/>
      <c r="BB1531" s="86"/>
      <c r="BC1531" s="86"/>
      <c r="BD1531" s="86"/>
      <c r="BE1531" s="86"/>
      <c r="BF1531" s="86"/>
      <c r="BG1531" s="86"/>
      <c r="BH1531" s="86"/>
      <c r="BI1531" s="86"/>
      <c r="BJ1531" s="86"/>
      <c r="BK1531" s="86"/>
      <c r="BL1531" s="86"/>
      <c r="BM1531" s="86"/>
      <c r="BN1531" s="86"/>
      <c r="BO1531" s="86"/>
      <c r="BP1531" s="86"/>
      <c r="BQ1531" s="86"/>
      <c r="BR1531" s="86"/>
      <c r="BS1531" s="86"/>
      <c r="BT1531" s="86"/>
      <c r="BU1531" s="86"/>
      <c r="BV1531" s="86"/>
    </row>
    <row r="1532" spans="1:74" s="87" customFormat="1" ht="22.5" customHeight="1" x14ac:dyDescent="0.15">
      <c r="A1532" s="240" t="s">
        <v>300</v>
      </c>
      <c r="B1532" s="241" t="s">
        <v>100</v>
      </c>
      <c r="C1532" s="73">
        <f t="shared" si="573"/>
        <v>0</v>
      </c>
      <c r="D1532" s="73">
        <f t="shared" si="573"/>
        <v>0</v>
      </c>
      <c r="E1532" s="73">
        <f t="shared" si="573"/>
        <v>0</v>
      </c>
      <c r="F1532" s="73">
        <f t="shared" si="573"/>
        <v>0</v>
      </c>
      <c r="G1532" s="73">
        <f t="shared" si="573"/>
        <v>0</v>
      </c>
      <c r="H1532" s="73">
        <f t="shared" si="573"/>
        <v>0</v>
      </c>
      <c r="I1532" s="73">
        <f t="shared" si="573"/>
        <v>0</v>
      </c>
      <c r="J1532" s="73">
        <f t="shared" si="573"/>
        <v>0</v>
      </c>
      <c r="K1532" s="73">
        <f t="shared" si="573"/>
        <v>0</v>
      </c>
      <c r="L1532" s="73">
        <f t="shared" si="573"/>
        <v>0</v>
      </c>
      <c r="M1532" s="73">
        <f t="shared" si="573"/>
        <v>0</v>
      </c>
      <c r="N1532" s="73">
        <f t="shared" si="573"/>
        <v>0</v>
      </c>
      <c r="O1532" s="131">
        <f t="shared" si="574"/>
        <v>0</v>
      </c>
      <c r="P1532" s="86"/>
      <c r="Q1532" s="86"/>
      <c r="R1532" s="86"/>
      <c r="S1532" s="86"/>
      <c r="T1532" s="86"/>
      <c r="U1532" s="86"/>
      <c r="V1532" s="86"/>
      <c r="W1532" s="86"/>
      <c r="X1532" s="86"/>
      <c r="Y1532" s="86"/>
      <c r="Z1532" s="86"/>
      <c r="AA1532" s="86"/>
      <c r="AB1532" s="86"/>
      <c r="AC1532" s="86"/>
      <c r="AD1532" s="86"/>
      <c r="AE1532" s="86"/>
      <c r="AF1532" s="86"/>
      <c r="AG1532" s="86"/>
      <c r="AH1532" s="86"/>
      <c r="AI1532" s="86"/>
      <c r="AJ1532" s="86"/>
      <c r="AK1532" s="86"/>
      <c r="AL1532" s="86"/>
      <c r="AM1532" s="86"/>
      <c r="AN1532" s="86"/>
      <c r="AO1532" s="86"/>
      <c r="AP1532" s="86"/>
      <c r="AQ1532" s="86"/>
      <c r="AR1532" s="86"/>
      <c r="AS1532" s="86"/>
      <c r="AT1532" s="86"/>
      <c r="AU1532" s="86"/>
      <c r="AV1532" s="86"/>
      <c r="AW1532" s="86"/>
      <c r="AX1532" s="86"/>
      <c r="AY1532" s="86"/>
      <c r="AZ1532" s="86"/>
      <c r="BA1532" s="86"/>
      <c r="BB1532" s="86"/>
      <c r="BC1532" s="86"/>
      <c r="BD1532" s="86"/>
      <c r="BE1532" s="86"/>
      <c r="BF1532" s="86"/>
      <c r="BG1532" s="86"/>
      <c r="BH1532" s="86"/>
      <c r="BI1532" s="86"/>
      <c r="BJ1532" s="86"/>
      <c r="BK1532" s="86"/>
      <c r="BL1532" s="86"/>
      <c r="BM1532" s="86"/>
      <c r="BN1532" s="86"/>
      <c r="BO1532" s="86"/>
      <c r="BP1532" s="86"/>
      <c r="BQ1532" s="86"/>
      <c r="BR1532" s="86"/>
      <c r="BS1532" s="86"/>
      <c r="BT1532" s="86"/>
      <c r="BU1532" s="86"/>
      <c r="BV1532" s="86"/>
    </row>
    <row r="1533" spans="1:74" s="87" customFormat="1" ht="22.5" customHeight="1" x14ac:dyDescent="0.15">
      <c r="A1533" s="240" t="s">
        <v>301</v>
      </c>
      <c r="B1533" s="241" t="s">
        <v>101</v>
      </c>
      <c r="C1533" s="73">
        <f t="shared" si="573"/>
        <v>0</v>
      </c>
      <c r="D1533" s="73">
        <f t="shared" si="573"/>
        <v>0</v>
      </c>
      <c r="E1533" s="73">
        <f t="shared" si="573"/>
        <v>0</v>
      </c>
      <c r="F1533" s="73">
        <f t="shared" si="573"/>
        <v>0</v>
      </c>
      <c r="G1533" s="73">
        <f t="shared" si="573"/>
        <v>0</v>
      </c>
      <c r="H1533" s="73">
        <f t="shared" si="573"/>
        <v>0</v>
      </c>
      <c r="I1533" s="73">
        <f t="shared" si="573"/>
        <v>0</v>
      </c>
      <c r="J1533" s="73">
        <f t="shared" si="573"/>
        <v>0</v>
      </c>
      <c r="K1533" s="73">
        <f t="shared" si="573"/>
        <v>0</v>
      </c>
      <c r="L1533" s="73">
        <f t="shared" si="573"/>
        <v>0</v>
      </c>
      <c r="M1533" s="73">
        <f t="shared" si="573"/>
        <v>0</v>
      </c>
      <c r="N1533" s="73">
        <f t="shared" si="573"/>
        <v>0</v>
      </c>
      <c r="O1533" s="131">
        <f t="shared" si="574"/>
        <v>0</v>
      </c>
      <c r="P1533" s="86"/>
      <c r="Q1533" s="86"/>
      <c r="R1533" s="86"/>
      <c r="S1533" s="86"/>
      <c r="T1533" s="86"/>
      <c r="U1533" s="86"/>
      <c r="V1533" s="86"/>
      <c r="W1533" s="86"/>
      <c r="X1533" s="86"/>
      <c r="Y1533" s="86"/>
      <c r="Z1533" s="86"/>
      <c r="AA1533" s="86"/>
      <c r="AB1533" s="86"/>
      <c r="AC1533" s="86"/>
      <c r="AD1533" s="86"/>
      <c r="AE1533" s="86"/>
      <c r="AF1533" s="86"/>
      <c r="AG1533" s="86"/>
      <c r="AH1533" s="86"/>
      <c r="AI1533" s="86"/>
      <c r="AJ1533" s="86"/>
      <c r="AK1533" s="86"/>
      <c r="AL1533" s="86"/>
      <c r="AM1533" s="86"/>
      <c r="AN1533" s="86"/>
      <c r="AO1533" s="86"/>
      <c r="AP1533" s="86"/>
      <c r="AQ1533" s="86"/>
      <c r="AR1533" s="86"/>
      <c r="AS1533" s="86"/>
      <c r="AT1533" s="86"/>
      <c r="AU1533" s="86"/>
      <c r="AV1533" s="86"/>
      <c r="AW1533" s="86"/>
      <c r="AX1533" s="86"/>
      <c r="AY1533" s="86"/>
      <c r="AZ1533" s="86"/>
      <c r="BA1533" s="86"/>
      <c r="BB1533" s="86"/>
      <c r="BC1533" s="86"/>
      <c r="BD1533" s="86"/>
      <c r="BE1533" s="86"/>
      <c r="BF1533" s="86"/>
      <c r="BG1533" s="86"/>
      <c r="BH1533" s="86"/>
      <c r="BI1533" s="86"/>
      <c r="BJ1533" s="86"/>
      <c r="BK1533" s="86"/>
      <c r="BL1533" s="86"/>
      <c r="BM1533" s="86"/>
      <c r="BN1533" s="86"/>
      <c r="BO1533" s="86"/>
      <c r="BP1533" s="86"/>
      <c r="BQ1533" s="86"/>
      <c r="BR1533" s="86"/>
      <c r="BS1533" s="86"/>
      <c r="BT1533" s="86"/>
      <c r="BU1533" s="86"/>
      <c r="BV1533" s="86"/>
    </row>
    <row r="1534" spans="1:74" s="87" customFormat="1" ht="22.5" customHeight="1" x14ac:dyDescent="0.15">
      <c r="A1534" s="242" t="s">
        <v>302</v>
      </c>
      <c r="B1534" s="243" t="s">
        <v>134</v>
      </c>
      <c r="C1534" s="74"/>
      <c r="D1534" s="74"/>
      <c r="E1534" s="74"/>
      <c r="F1534" s="74"/>
      <c r="G1534" s="74"/>
      <c r="H1534" s="74"/>
      <c r="I1534" s="74"/>
      <c r="J1534" s="74"/>
      <c r="K1534" s="74"/>
      <c r="L1534" s="74"/>
      <c r="M1534" s="74"/>
      <c r="N1534" s="74"/>
      <c r="O1534" s="131">
        <f t="shared" si="574"/>
        <v>0</v>
      </c>
      <c r="P1534" s="86"/>
      <c r="Q1534" s="86"/>
      <c r="R1534" s="86"/>
      <c r="S1534" s="86"/>
      <c r="T1534" s="86"/>
      <c r="U1534" s="86"/>
      <c r="V1534" s="86"/>
      <c r="W1534" s="86"/>
      <c r="X1534" s="86"/>
      <c r="Y1534" s="86"/>
      <c r="Z1534" s="86"/>
      <c r="AA1534" s="86"/>
      <c r="AB1534" s="86"/>
      <c r="AC1534" s="86"/>
      <c r="AD1534" s="86"/>
      <c r="AE1534" s="86"/>
      <c r="AF1534" s="86"/>
      <c r="AG1534" s="86"/>
      <c r="AH1534" s="86"/>
      <c r="AI1534" s="86"/>
      <c r="AJ1534" s="86"/>
      <c r="AK1534" s="86"/>
      <c r="AL1534" s="86"/>
      <c r="AM1534" s="86"/>
      <c r="AN1534" s="86"/>
      <c r="AO1534" s="86"/>
      <c r="AP1534" s="86"/>
      <c r="AQ1534" s="86"/>
      <c r="AR1534" s="86"/>
      <c r="AS1534" s="86"/>
      <c r="AT1534" s="86"/>
      <c r="AU1534" s="86"/>
      <c r="AV1534" s="86"/>
      <c r="AW1534" s="86"/>
      <c r="AX1534" s="86"/>
      <c r="AY1534" s="86"/>
      <c r="AZ1534" s="86"/>
      <c r="BA1534" s="86"/>
      <c r="BB1534" s="86"/>
      <c r="BC1534" s="86"/>
      <c r="BD1534" s="86"/>
      <c r="BE1534" s="86"/>
      <c r="BF1534" s="86"/>
      <c r="BG1534" s="86"/>
      <c r="BH1534" s="86"/>
      <c r="BI1534" s="86"/>
      <c r="BJ1534" s="86"/>
      <c r="BK1534" s="86"/>
      <c r="BL1534" s="86"/>
      <c r="BM1534" s="86"/>
      <c r="BN1534" s="86"/>
      <c r="BO1534" s="86"/>
      <c r="BP1534" s="86"/>
      <c r="BQ1534" s="86"/>
      <c r="BR1534" s="86"/>
      <c r="BS1534" s="86"/>
      <c r="BT1534" s="86"/>
      <c r="BU1534" s="86"/>
      <c r="BV1534" s="86"/>
    </row>
    <row r="1535" spans="1:74" s="87" customFormat="1" ht="22.5" customHeight="1" x14ac:dyDescent="0.15">
      <c r="A1535" s="240" t="s">
        <v>303</v>
      </c>
      <c r="B1535" s="241" t="s">
        <v>171</v>
      </c>
      <c r="C1535" s="73">
        <f t="shared" ref="C1535:N1535" si="575">+C1536+C1539</f>
        <v>0</v>
      </c>
      <c r="D1535" s="73">
        <f t="shared" si="575"/>
        <v>0</v>
      </c>
      <c r="E1535" s="73">
        <f t="shared" si="575"/>
        <v>0</v>
      </c>
      <c r="F1535" s="73">
        <f t="shared" si="575"/>
        <v>0</v>
      </c>
      <c r="G1535" s="73">
        <f t="shared" si="575"/>
        <v>0</v>
      </c>
      <c r="H1535" s="73">
        <f t="shared" si="575"/>
        <v>0</v>
      </c>
      <c r="I1535" s="73">
        <f t="shared" si="575"/>
        <v>0</v>
      </c>
      <c r="J1535" s="73">
        <f t="shared" si="575"/>
        <v>0</v>
      </c>
      <c r="K1535" s="73">
        <f t="shared" si="575"/>
        <v>0</v>
      </c>
      <c r="L1535" s="73">
        <f t="shared" si="575"/>
        <v>0</v>
      </c>
      <c r="M1535" s="73">
        <f t="shared" si="575"/>
        <v>0</v>
      </c>
      <c r="N1535" s="73">
        <f t="shared" si="575"/>
        <v>0</v>
      </c>
      <c r="O1535" s="131">
        <f t="shared" si="574"/>
        <v>0</v>
      </c>
      <c r="P1535" s="86"/>
      <c r="Q1535" s="86"/>
      <c r="R1535" s="86"/>
      <c r="S1535" s="86"/>
      <c r="T1535" s="86"/>
      <c r="U1535" s="86"/>
      <c r="V1535" s="86"/>
      <c r="W1535" s="86"/>
      <c r="X1535" s="86"/>
      <c r="Y1535" s="86"/>
      <c r="Z1535" s="86"/>
      <c r="AA1535" s="86"/>
      <c r="AB1535" s="86"/>
      <c r="AC1535" s="86"/>
      <c r="AD1535" s="86"/>
      <c r="AE1535" s="86"/>
      <c r="AF1535" s="86"/>
      <c r="AG1535" s="86"/>
      <c r="AH1535" s="86"/>
      <c r="AI1535" s="86"/>
      <c r="AJ1535" s="86"/>
      <c r="AK1535" s="86"/>
      <c r="AL1535" s="86"/>
      <c r="AM1535" s="86"/>
      <c r="AN1535" s="86"/>
      <c r="AO1535" s="86"/>
      <c r="AP1535" s="86"/>
      <c r="AQ1535" s="86"/>
      <c r="AR1535" s="86"/>
      <c r="AS1535" s="86"/>
      <c r="AT1535" s="86"/>
      <c r="AU1535" s="86"/>
      <c r="AV1535" s="86"/>
      <c r="AW1535" s="86"/>
      <c r="AX1535" s="86"/>
      <c r="AY1535" s="86"/>
      <c r="AZ1535" s="86"/>
      <c r="BA1535" s="86"/>
      <c r="BB1535" s="86"/>
      <c r="BC1535" s="86"/>
      <c r="BD1535" s="86"/>
      <c r="BE1535" s="86"/>
      <c r="BF1535" s="86"/>
      <c r="BG1535" s="86"/>
      <c r="BH1535" s="86"/>
      <c r="BI1535" s="86"/>
      <c r="BJ1535" s="86"/>
      <c r="BK1535" s="86"/>
      <c r="BL1535" s="86"/>
      <c r="BM1535" s="86"/>
      <c r="BN1535" s="86"/>
      <c r="BO1535" s="86"/>
      <c r="BP1535" s="86"/>
      <c r="BQ1535" s="86"/>
      <c r="BR1535" s="86"/>
      <c r="BS1535" s="86"/>
      <c r="BT1535" s="86"/>
      <c r="BU1535" s="86"/>
      <c r="BV1535" s="86"/>
    </row>
    <row r="1536" spans="1:74" s="87" customFormat="1" ht="22.5" customHeight="1" x14ac:dyDescent="0.15">
      <c r="A1536" s="240" t="s">
        <v>304</v>
      </c>
      <c r="B1536" s="241" t="s">
        <v>305</v>
      </c>
      <c r="C1536" s="73">
        <f t="shared" ref="C1536:N1537" si="576">+C1537</f>
        <v>0</v>
      </c>
      <c r="D1536" s="73">
        <f t="shared" si="576"/>
        <v>0</v>
      </c>
      <c r="E1536" s="73">
        <f t="shared" si="576"/>
        <v>0</v>
      </c>
      <c r="F1536" s="73">
        <f t="shared" si="576"/>
        <v>0</v>
      </c>
      <c r="G1536" s="73">
        <f t="shared" si="576"/>
        <v>0</v>
      </c>
      <c r="H1536" s="73">
        <f t="shared" si="576"/>
        <v>0</v>
      </c>
      <c r="I1536" s="73">
        <f t="shared" si="576"/>
        <v>0</v>
      </c>
      <c r="J1536" s="73">
        <f t="shared" si="576"/>
        <v>0</v>
      </c>
      <c r="K1536" s="73">
        <f t="shared" si="576"/>
        <v>0</v>
      </c>
      <c r="L1536" s="73">
        <f t="shared" si="576"/>
        <v>0</v>
      </c>
      <c r="M1536" s="73">
        <f t="shared" si="576"/>
        <v>0</v>
      </c>
      <c r="N1536" s="73">
        <f t="shared" si="576"/>
        <v>0</v>
      </c>
      <c r="O1536" s="131">
        <f t="shared" si="574"/>
        <v>0</v>
      </c>
      <c r="P1536" s="86"/>
      <c r="Q1536" s="86"/>
      <c r="R1536" s="86"/>
      <c r="S1536" s="86"/>
      <c r="T1536" s="86"/>
      <c r="U1536" s="86"/>
      <c r="V1536" s="86"/>
      <c r="W1536" s="86"/>
      <c r="X1536" s="86"/>
      <c r="Y1536" s="86"/>
      <c r="Z1536" s="86"/>
      <c r="AA1536" s="86"/>
      <c r="AB1536" s="86"/>
      <c r="AC1536" s="86"/>
      <c r="AD1536" s="86"/>
      <c r="AE1536" s="86"/>
      <c r="AF1536" s="86"/>
      <c r="AG1536" s="86"/>
      <c r="AH1536" s="86"/>
      <c r="AI1536" s="86"/>
      <c r="AJ1536" s="86"/>
      <c r="AK1536" s="86"/>
      <c r="AL1536" s="86"/>
      <c r="AM1536" s="86"/>
      <c r="AN1536" s="86"/>
      <c r="AO1536" s="86"/>
      <c r="AP1536" s="86"/>
      <c r="AQ1536" s="86"/>
      <c r="AR1536" s="86"/>
      <c r="AS1536" s="86"/>
      <c r="AT1536" s="86"/>
      <c r="AU1536" s="86"/>
      <c r="AV1536" s="86"/>
      <c r="AW1536" s="86"/>
      <c r="AX1536" s="86"/>
      <c r="AY1536" s="86"/>
      <c r="AZ1536" s="86"/>
      <c r="BA1536" s="86"/>
      <c r="BB1536" s="86"/>
      <c r="BC1536" s="86"/>
      <c r="BD1536" s="86"/>
      <c r="BE1536" s="86"/>
      <c r="BF1536" s="86"/>
      <c r="BG1536" s="86"/>
      <c r="BH1536" s="86"/>
      <c r="BI1536" s="86"/>
      <c r="BJ1536" s="86"/>
      <c r="BK1536" s="86"/>
      <c r="BL1536" s="86"/>
      <c r="BM1536" s="86"/>
      <c r="BN1536" s="86"/>
      <c r="BO1536" s="86"/>
      <c r="BP1536" s="86"/>
      <c r="BQ1536" s="86"/>
      <c r="BR1536" s="86"/>
      <c r="BS1536" s="86"/>
      <c r="BT1536" s="86"/>
      <c r="BU1536" s="86"/>
      <c r="BV1536" s="86"/>
    </row>
    <row r="1537" spans="1:74" s="87" customFormat="1" ht="22.5" customHeight="1" x14ac:dyDescent="0.15">
      <c r="A1537" s="240" t="s">
        <v>306</v>
      </c>
      <c r="B1537" s="241" t="s">
        <v>101</v>
      </c>
      <c r="C1537" s="73">
        <f t="shared" si="576"/>
        <v>0</v>
      </c>
      <c r="D1537" s="73">
        <f t="shared" si="576"/>
        <v>0</v>
      </c>
      <c r="E1537" s="73">
        <f t="shared" si="576"/>
        <v>0</v>
      </c>
      <c r="F1537" s="73">
        <f t="shared" si="576"/>
        <v>0</v>
      </c>
      <c r="G1537" s="73">
        <f t="shared" si="576"/>
        <v>0</v>
      </c>
      <c r="H1537" s="73">
        <f t="shared" si="576"/>
        <v>0</v>
      </c>
      <c r="I1537" s="73">
        <f t="shared" si="576"/>
        <v>0</v>
      </c>
      <c r="J1537" s="73">
        <f t="shared" si="576"/>
        <v>0</v>
      </c>
      <c r="K1537" s="73">
        <f t="shared" si="576"/>
        <v>0</v>
      </c>
      <c r="L1537" s="73">
        <f t="shared" si="576"/>
        <v>0</v>
      </c>
      <c r="M1537" s="73">
        <f t="shared" si="576"/>
        <v>0</v>
      </c>
      <c r="N1537" s="73">
        <f t="shared" si="576"/>
        <v>0</v>
      </c>
      <c r="O1537" s="131">
        <f t="shared" si="574"/>
        <v>0</v>
      </c>
      <c r="P1537" s="86"/>
      <c r="Q1537" s="86"/>
      <c r="R1537" s="86"/>
      <c r="S1537" s="86"/>
      <c r="T1537" s="86"/>
      <c r="U1537" s="86"/>
      <c r="V1537" s="86"/>
      <c r="W1537" s="86"/>
      <c r="X1537" s="86"/>
      <c r="Y1537" s="86"/>
      <c r="Z1537" s="86"/>
      <c r="AA1537" s="86"/>
      <c r="AB1537" s="86"/>
      <c r="AC1537" s="86"/>
      <c r="AD1537" s="86"/>
      <c r="AE1537" s="86"/>
      <c r="AF1537" s="86"/>
      <c r="AG1537" s="86"/>
      <c r="AH1537" s="86"/>
      <c r="AI1537" s="86"/>
      <c r="AJ1537" s="86"/>
      <c r="AK1537" s="86"/>
      <c r="AL1537" s="86"/>
      <c r="AM1537" s="86"/>
      <c r="AN1537" s="86"/>
      <c r="AO1537" s="86"/>
      <c r="AP1537" s="86"/>
      <c r="AQ1537" s="86"/>
      <c r="AR1537" s="86"/>
      <c r="AS1537" s="86"/>
      <c r="AT1537" s="86"/>
      <c r="AU1537" s="86"/>
      <c r="AV1537" s="86"/>
      <c r="AW1537" s="86"/>
      <c r="AX1537" s="86"/>
      <c r="AY1537" s="86"/>
      <c r="AZ1537" s="86"/>
      <c r="BA1537" s="86"/>
      <c r="BB1537" s="86"/>
      <c r="BC1537" s="86"/>
      <c r="BD1537" s="86"/>
      <c r="BE1537" s="86"/>
      <c r="BF1537" s="86"/>
      <c r="BG1537" s="86"/>
      <c r="BH1537" s="86"/>
      <c r="BI1537" s="86"/>
      <c r="BJ1537" s="86"/>
      <c r="BK1537" s="86"/>
      <c r="BL1537" s="86"/>
      <c r="BM1537" s="86"/>
      <c r="BN1537" s="86"/>
      <c r="BO1537" s="86"/>
      <c r="BP1537" s="86"/>
      <c r="BQ1537" s="86"/>
      <c r="BR1537" s="86"/>
      <c r="BS1537" s="86"/>
      <c r="BT1537" s="86"/>
      <c r="BU1537" s="86"/>
      <c r="BV1537" s="86"/>
    </row>
    <row r="1538" spans="1:74" s="87" customFormat="1" ht="22.5" customHeight="1" x14ac:dyDescent="0.15">
      <c r="A1538" s="242" t="s">
        <v>307</v>
      </c>
      <c r="B1538" s="243" t="s">
        <v>134</v>
      </c>
      <c r="C1538" s="74"/>
      <c r="D1538" s="74"/>
      <c r="E1538" s="74"/>
      <c r="F1538" s="74"/>
      <c r="G1538" s="74"/>
      <c r="H1538" s="74"/>
      <c r="I1538" s="74"/>
      <c r="J1538" s="74"/>
      <c r="K1538" s="74"/>
      <c r="L1538" s="74"/>
      <c r="M1538" s="74"/>
      <c r="N1538" s="74"/>
      <c r="O1538" s="131">
        <f t="shared" si="574"/>
        <v>0</v>
      </c>
      <c r="P1538" s="86"/>
      <c r="Q1538" s="86"/>
      <c r="R1538" s="86"/>
      <c r="S1538" s="86"/>
      <c r="T1538" s="86"/>
      <c r="U1538" s="86"/>
      <c r="V1538" s="86"/>
      <c r="W1538" s="86"/>
      <c r="X1538" s="86"/>
      <c r="Y1538" s="86"/>
      <c r="Z1538" s="86"/>
      <c r="AA1538" s="86"/>
      <c r="AB1538" s="86"/>
      <c r="AC1538" s="86"/>
      <c r="AD1538" s="86"/>
      <c r="AE1538" s="86"/>
      <c r="AF1538" s="86"/>
      <c r="AG1538" s="86"/>
      <c r="AH1538" s="86"/>
      <c r="AI1538" s="86"/>
      <c r="AJ1538" s="86"/>
      <c r="AK1538" s="86"/>
      <c r="AL1538" s="86"/>
      <c r="AM1538" s="86"/>
      <c r="AN1538" s="86"/>
      <c r="AO1538" s="86"/>
      <c r="AP1538" s="86"/>
      <c r="AQ1538" s="86"/>
      <c r="AR1538" s="86"/>
      <c r="AS1538" s="86"/>
      <c r="AT1538" s="86"/>
      <c r="AU1538" s="86"/>
      <c r="AV1538" s="86"/>
      <c r="AW1538" s="86"/>
      <c r="AX1538" s="86"/>
      <c r="AY1538" s="86"/>
      <c r="AZ1538" s="86"/>
      <c r="BA1538" s="86"/>
      <c r="BB1538" s="86"/>
      <c r="BC1538" s="86"/>
      <c r="BD1538" s="86"/>
      <c r="BE1538" s="86"/>
      <c r="BF1538" s="86"/>
      <c r="BG1538" s="86"/>
      <c r="BH1538" s="86"/>
      <c r="BI1538" s="86"/>
      <c r="BJ1538" s="86"/>
      <c r="BK1538" s="86"/>
      <c r="BL1538" s="86"/>
      <c r="BM1538" s="86"/>
      <c r="BN1538" s="86"/>
      <c r="BO1538" s="86"/>
      <c r="BP1538" s="86"/>
      <c r="BQ1538" s="86"/>
      <c r="BR1538" s="86"/>
      <c r="BS1538" s="86"/>
      <c r="BT1538" s="86"/>
      <c r="BU1538" s="86"/>
      <c r="BV1538" s="86"/>
    </row>
    <row r="1539" spans="1:74" s="87" customFormat="1" ht="22.5" customHeight="1" x14ac:dyDescent="0.15">
      <c r="A1539" s="240" t="s">
        <v>329</v>
      </c>
      <c r="B1539" s="241" t="s">
        <v>330</v>
      </c>
      <c r="C1539" s="73">
        <f t="shared" ref="C1539:N1540" si="577">+C1540</f>
        <v>0</v>
      </c>
      <c r="D1539" s="73">
        <f t="shared" si="577"/>
        <v>0</v>
      </c>
      <c r="E1539" s="73">
        <f t="shared" si="577"/>
        <v>0</v>
      </c>
      <c r="F1539" s="73">
        <f t="shared" si="577"/>
        <v>0</v>
      </c>
      <c r="G1539" s="73">
        <f t="shared" si="577"/>
        <v>0</v>
      </c>
      <c r="H1539" s="73">
        <f t="shared" si="577"/>
        <v>0</v>
      </c>
      <c r="I1539" s="73">
        <f t="shared" si="577"/>
        <v>0</v>
      </c>
      <c r="J1539" s="73">
        <f t="shared" si="577"/>
        <v>0</v>
      </c>
      <c r="K1539" s="73">
        <f t="shared" si="577"/>
        <v>0</v>
      </c>
      <c r="L1539" s="73">
        <f t="shared" si="577"/>
        <v>0</v>
      </c>
      <c r="M1539" s="73">
        <f t="shared" si="577"/>
        <v>0</v>
      </c>
      <c r="N1539" s="73">
        <f t="shared" si="577"/>
        <v>0</v>
      </c>
      <c r="O1539" s="131">
        <f t="shared" si="574"/>
        <v>0</v>
      </c>
      <c r="P1539" s="86"/>
      <c r="Q1539" s="86"/>
      <c r="R1539" s="86"/>
      <c r="S1539" s="86"/>
      <c r="T1539" s="86"/>
      <c r="U1539" s="86"/>
      <c r="V1539" s="86"/>
      <c r="W1539" s="86"/>
      <c r="X1539" s="86"/>
      <c r="Y1539" s="86"/>
      <c r="Z1539" s="86"/>
      <c r="AA1539" s="86"/>
      <c r="AB1539" s="86"/>
      <c r="AC1539" s="86"/>
      <c r="AD1539" s="86"/>
      <c r="AE1539" s="86"/>
      <c r="AF1539" s="86"/>
      <c r="AG1539" s="86"/>
      <c r="AH1539" s="86"/>
      <c r="AI1539" s="86"/>
      <c r="AJ1539" s="86"/>
      <c r="AK1539" s="86"/>
      <c r="AL1539" s="86"/>
      <c r="AM1539" s="86"/>
      <c r="AN1539" s="86"/>
      <c r="AO1539" s="86"/>
      <c r="AP1539" s="86"/>
      <c r="AQ1539" s="86"/>
      <c r="AR1539" s="86"/>
      <c r="AS1539" s="86"/>
      <c r="AT1539" s="86"/>
      <c r="AU1539" s="86"/>
      <c r="AV1539" s="86"/>
      <c r="AW1539" s="86"/>
      <c r="AX1539" s="86"/>
      <c r="AY1539" s="86"/>
      <c r="AZ1539" s="86"/>
      <c r="BA1539" s="86"/>
      <c r="BB1539" s="86"/>
      <c r="BC1539" s="86"/>
      <c r="BD1539" s="86"/>
      <c r="BE1539" s="86"/>
      <c r="BF1539" s="86"/>
      <c r="BG1539" s="86"/>
      <c r="BH1539" s="86"/>
      <c r="BI1539" s="86"/>
      <c r="BJ1539" s="86"/>
      <c r="BK1539" s="86"/>
      <c r="BL1539" s="86"/>
      <c r="BM1539" s="86"/>
      <c r="BN1539" s="86"/>
      <c r="BO1539" s="86"/>
      <c r="BP1539" s="86"/>
      <c r="BQ1539" s="86"/>
      <c r="BR1539" s="86"/>
      <c r="BS1539" s="86"/>
      <c r="BT1539" s="86"/>
      <c r="BU1539" s="86"/>
      <c r="BV1539" s="86"/>
    </row>
    <row r="1540" spans="1:74" s="87" customFormat="1" ht="22.5" customHeight="1" x14ac:dyDescent="0.15">
      <c r="A1540" s="240" t="s">
        <v>331</v>
      </c>
      <c r="B1540" s="241" t="s">
        <v>199</v>
      </c>
      <c r="C1540" s="73">
        <f t="shared" si="577"/>
        <v>0</v>
      </c>
      <c r="D1540" s="73">
        <f t="shared" si="577"/>
        <v>0</v>
      </c>
      <c r="E1540" s="73">
        <f t="shared" si="577"/>
        <v>0</v>
      </c>
      <c r="F1540" s="73">
        <f t="shared" si="577"/>
        <v>0</v>
      </c>
      <c r="G1540" s="73">
        <f t="shared" si="577"/>
        <v>0</v>
      </c>
      <c r="H1540" s="73">
        <f t="shared" si="577"/>
        <v>0</v>
      </c>
      <c r="I1540" s="73">
        <f t="shared" si="577"/>
        <v>0</v>
      </c>
      <c r="J1540" s="73">
        <f t="shared" si="577"/>
        <v>0</v>
      </c>
      <c r="K1540" s="73">
        <f t="shared" si="577"/>
        <v>0</v>
      </c>
      <c r="L1540" s="73">
        <f t="shared" si="577"/>
        <v>0</v>
      </c>
      <c r="M1540" s="73">
        <f t="shared" si="577"/>
        <v>0</v>
      </c>
      <c r="N1540" s="73">
        <f t="shared" si="577"/>
        <v>0</v>
      </c>
      <c r="O1540" s="131">
        <f t="shared" si="574"/>
        <v>0</v>
      </c>
      <c r="P1540" s="86"/>
      <c r="Q1540" s="86"/>
      <c r="R1540" s="86"/>
      <c r="S1540" s="86"/>
      <c r="T1540" s="86"/>
      <c r="U1540" s="86"/>
      <c r="V1540" s="86"/>
      <c r="W1540" s="86"/>
      <c r="X1540" s="86"/>
      <c r="Y1540" s="86"/>
      <c r="Z1540" s="86"/>
      <c r="AA1540" s="86"/>
      <c r="AB1540" s="86"/>
      <c r="AC1540" s="86"/>
      <c r="AD1540" s="86"/>
      <c r="AE1540" s="86"/>
      <c r="AF1540" s="86"/>
      <c r="AG1540" s="86"/>
      <c r="AH1540" s="86"/>
      <c r="AI1540" s="86"/>
      <c r="AJ1540" s="86"/>
      <c r="AK1540" s="86"/>
      <c r="AL1540" s="86"/>
      <c r="AM1540" s="86"/>
      <c r="AN1540" s="86"/>
      <c r="AO1540" s="86"/>
      <c r="AP1540" s="86"/>
      <c r="AQ1540" s="86"/>
      <c r="AR1540" s="86"/>
      <c r="AS1540" s="86"/>
      <c r="AT1540" s="86"/>
      <c r="AU1540" s="86"/>
      <c r="AV1540" s="86"/>
      <c r="AW1540" s="86"/>
      <c r="AX1540" s="86"/>
      <c r="AY1540" s="86"/>
      <c r="AZ1540" s="86"/>
      <c r="BA1540" s="86"/>
      <c r="BB1540" s="86"/>
      <c r="BC1540" s="86"/>
      <c r="BD1540" s="86"/>
      <c r="BE1540" s="86"/>
      <c r="BF1540" s="86"/>
      <c r="BG1540" s="86"/>
      <c r="BH1540" s="86"/>
      <c r="BI1540" s="86"/>
      <c r="BJ1540" s="86"/>
      <c r="BK1540" s="86"/>
      <c r="BL1540" s="86"/>
      <c r="BM1540" s="86"/>
      <c r="BN1540" s="86"/>
      <c r="BO1540" s="86"/>
      <c r="BP1540" s="86"/>
      <c r="BQ1540" s="86"/>
      <c r="BR1540" s="86"/>
      <c r="BS1540" s="86"/>
      <c r="BT1540" s="86"/>
      <c r="BU1540" s="86"/>
      <c r="BV1540" s="86"/>
    </row>
    <row r="1541" spans="1:74" s="87" customFormat="1" ht="22.5" customHeight="1" x14ac:dyDescent="0.15">
      <c r="A1541" s="242" t="s">
        <v>332</v>
      </c>
      <c r="B1541" s="243" t="s">
        <v>309</v>
      </c>
      <c r="C1541" s="74"/>
      <c r="D1541" s="74"/>
      <c r="E1541" s="74"/>
      <c r="F1541" s="74"/>
      <c r="G1541" s="74"/>
      <c r="H1541" s="74"/>
      <c r="I1541" s="74"/>
      <c r="J1541" s="74"/>
      <c r="K1541" s="74"/>
      <c r="L1541" s="74"/>
      <c r="M1541" s="74"/>
      <c r="N1541" s="74"/>
      <c r="O1541" s="131">
        <f t="shared" si="574"/>
        <v>0</v>
      </c>
      <c r="P1541" s="86"/>
      <c r="Q1541" s="86"/>
      <c r="R1541" s="86"/>
      <c r="S1541" s="86"/>
      <c r="T1541" s="86"/>
      <c r="U1541" s="86"/>
      <c r="V1541" s="86"/>
      <c r="W1541" s="86"/>
      <c r="X1541" s="86"/>
      <c r="Y1541" s="86"/>
      <c r="Z1541" s="86"/>
      <c r="AA1541" s="86"/>
      <c r="AB1541" s="86"/>
      <c r="AC1541" s="86"/>
      <c r="AD1541" s="86"/>
      <c r="AE1541" s="86"/>
      <c r="AF1541" s="86"/>
      <c r="AG1541" s="86"/>
      <c r="AH1541" s="86"/>
      <c r="AI1541" s="86"/>
      <c r="AJ1541" s="86"/>
      <c r="AK1541" s="86"/>
      <c r="AL1541" s="86"/>
      <c r="AM1541" s="86"/>
      <c r="AN1541" s="86"/>
      <c r="AO1541" s="86"/>
      <c r="AP1541" s="86"/>
      <c r="AQ1541" s="86"/>
      <c r="AR1541" s="86"/>
      <c r="AS1541" s="86"/>
      <c r="AT1541" s="86"/>
      <c r="AU1541" s="86"/>
      <c r="AV1541" s="86"/>
      <c r="AW1541" s="86"/>
      <c r="AX1541" s="86"/>
      <c r="AY1541" s="86"/>
      <c r="AZ1541" s="86"/>
      <c r="BA1541" s="86"/>
      <c r="BB1541" s="86"/>
      <c r="BC1541" s="86"/>
      <c r="BD1541" s="86"/>
      <c r="BE1541" s="86"/>
      <c r="BF1541" s="86"/>
      <c r="BG1541" s="86"/>
      <c r="BH1541" s="86"/>
      <c r="BI1541" s="86"/>
      <c r="BJ1541" s="86"/>
      <c r="BK1541" s="86"/>
      <c r="BL1541" s="86"/>
      <c r="BM1541" s="86"/>
      <c r="BN1541" s="86"/>
      <c r="BO1541" s="86"/>
      <c r="BP1541" s="86"/>
      <c r="BQ1541" s="86"/>
      <c r="BR1541" s="86"/>
      <c r="BS1541" s="86"/>
      <c r="BT1541" s="86"/>
      <c r="BU1541" s="86"/>
      <c r="BV1541" s="86"/>
    </row>
    <row r="1542" spans="1:74" s="87" customFormat="1" ht="22.5" customHeight="1" x14ac:dyDescent="0.15">
      <c r="A1542" s="240" t="s">
        <v>308</v>
      </c>
      <c r="B1542" s="241" t="s">
        <v>102</v>
      </c>
      <c r="C1542" s="73">
        <f t="shared" ref="C1542:N1542" si="578">+C1543+C1550+C1554+C1562+C1922+C1926</f>
        <v>0</v>
      </c>
      <c r="D1542" s="73">
        <f t="shared" si="578"/>
        <v>36985163484.009995</v>
      </c>
      <c r="E1542" s="73">
        <f t="shared" si="578"/>
        <v>0</v>
      </c>
      <c r="F1542" s="73">
        <f t="shared" si="578"/>
        <v>36647534759.51001</v>
      </c>
      <c r="G1542" s="73">
        <f t="shared" si="578"/>
        <v>0</v>
      </c>
      <c r="H1542" s="73">
        <f t="shared" si="578"/>
        <v>0</v>
      </c>
      <c r="I1542" s="73">
        <f t="shared" si="578"/>
        <v>7972503732.9100018</v>
      </c>
      <c r="J1542" s="73">
        <f t="shared" si="578"/>
        <v>0</v>
      </c>
      <c r="K1542" s="73">
        <f t="shared" si="578"/>
        <v>0</v>
      </c>
      <c r="L1542" s="73">
        <f t="shared" si="578"/>
        <v>0</v>
      </c>
      <c r="M1542" s="73">
        <f t="shared" si="578"/>
        <v>0</v>
      </c>
      <c r="N1542" s="73">
        <f t="shared" si="578"/>
        <v>0</v>
      </c>
      <c r="O1542" s="131">
        <f t="shared" si="574"/>
        <v>81605201976.430008</v>
      </c>
      <c r="P1542" s="86"/>
      <c r="Q1542" s="86"/>
      <c r="R1542" s="86"/>
      <c r="S1542" s="86"/>
      <c r="T1542" s="86"/>
      <c r="U1542" s="86"/>
      <c r="V1542" s="86"/>
      <c r="W1542" s="86"/>
      <c r="X1542" s="86"/>
      <c r="Y1542" s="86"/>
      <c r="Z1542" s="86"/>
      <c r="AA1542" s="86"/>
      <c r="AB1542" s="86"/>
      <c r="AC1542" s="86"/>
      <c r="AD1542" s="86"/>
      <c r="AE1542" s="86"/>
      <c r="AF1542" s="86"/>
      <c r="AG1542" s="86"/>
      <c r="AH1542" s="86"/>
      <c r="AI1542" s="86"/>
      <c r="AJ1542" s="86"/>
      <c r="AK1542" s="86"/>
      <c r="AL1542" s="86"/>
      <c r="AM1542" s="86"/>
      <c r="AN1542" s="86"/>
      <c r="AO1542" s="86"/>
      <c r="AP1542" s="86"/>
      <c r="AQ1542" s="86"/>
      <c r="AR1542" s="86"/>
      <c r="AS1542" s="86"/>
      <c r="AT1542" s="86"/>
      <c r="AU1542" s="86"/>
      <c r="AV1542" s="86"/>
      <c r="AW1542" s="86"/>
      <c r="AX1542" s="86"/>
      <c r="AY1542" s="86"/>
      <c r="AZ1542" s="86"/>
      <c r="BA1542" s="86"/>
      <c r="BB1542" s="86"/>
      <c r="BC1542" s="86"/>
      <c r="BD1542" s="86"/>
      <c r="BE1542" s="86"/>
      <c r="BF1542" s="86"/>
      <c r="BG1542" s="86"/>
      <c r="BH1542" s="86"/>
      <c r="BI1542" s="86"/>
      <c r="BJ1542" s="86"/>
      <c r="BK1542" s="86"/>
      <c r="BL1542" s="86"/>
      <c r="BM1542" s="86"/>
      <c r="BN1542" s="86"/>
      <c r="BO1542" s="86"/>
      <c r="BP1542" s="86"/>
      <c r="BQ1542" s="86"/>
      <c r="BR1542" s="86"/>
      <c r="BS1542" s="86"/>
      <c r="BT1542" s="86"/>
      <c r="BU1542" s="86"/>
      <c r="BV1542" s="86"/>
    </row>
    <row r="1543" spans="1:74" s="87" customFormat="1" ht="22.5" customHeight="1" x14ac:dyDescent="0.15">
      <c r="A1543" s="240" t="s">
        <v>778</v>
      </c>
      <c r="B1543" s="241" t="s">
        <v>1755</v>
      </c>
      <c r="C1543" s="73">
        <f t="shared" ref="C1543:N1543" si="579">+C1544+C1547</f>
        <v>0</v>
      </c>
      <c r="D1543" s="73">
        <f t="shared" si="579"/>
        <v>0</v>
      </c>
      <c r="E1543" s="73">
        <f t="shared" si="579"/>
        <v>0</v>
      </c>
      <c r="F1543" s="73">
        <f t="shared" si="579"/>
        <v>0</v>
      </c>
      <c r="G1543" s="73">
        <f t="shared" si="579"/>
        <v>0</v>
      </c>
      <c r="H1543" s="73">
        <f t="shared" si="579"/>
        <v>0</v>
      </c>
      <c r="I1543" s="73">
        <f t="shared" si="579"/>
        <v>0</v>
      </c>
      <c r="J1543" s="73">
        <f t="shared" si="579"/>
        <v>0</v>
      </c>
      <c r="K1543" s="73">
        <f t="shared" si="579"/>
        <v>0</v>
      </c>
      <c r="L1543" s="73">
        <f t="shared" si="579"/>
        <v>0</v>
      </c>
      <c r="M1543" s="73">
        <f t="shared" si="579"/>
        <v>0</v>
      </c>
      <c r="N1543" s="73">
        <f t="shared" si="579"/>
        <v>0</v>
      </c>
      <c r="O1543" s="131">
        <f t="shared" si="574"/>
        <v>0</v>
      </c>
      <c r="P1543" s="86"/>
      <c r="Q1543" s="86"/>
      <c r="R1543" s="86"/>
      <c r="S1543" s="86"/>
      <c r="T1543" s="86"/>
      <c r="U1543" s="86"/>
      <c r="V1543" s="86"/>
      <c r="W1543" s="86"/>
      <c r="X1543" s="86"/>
      <c r="Y1543" s="86"/>
      <c r="Z1543" s="86"/>
      <c r="AA1543" s="86"/>
      <c r="AB1543" s="86"/>
      <c r="AC1543" s="86"/>
      <c r="AD1543" s="86"/>
      <c r="AE1543" s="86"/>
      <c r="AF1543" s="86"/>
      <c r="AG1543" s="86"/>
      <c r="AH1543" s="86"/>
      <c r="AI1543" s="86"/>
      <c r="AJ1543" s="86"/>
      <c r="AK1543" s="86"/>
      <c r="AL1543" s="86"/>
      <c r="AM1543" s="86"/>
      <c r="AN1543" s="86"/>
      <c r="AO1543" s="86"/>
      <c r="AP1543" s="86"/>
      <c r="AQ1543" s="86"/>
      <c r="AR1543" s="86"/>
      <c r="AS1543" s="86"/>
      <c r="AT1543" s="86"/>
      <c r="AU1543" s="86"/>
      <c r="AV1543" s="86"/>
      <c r="AW1543" s="86"/>
      <c r="AX1543" s="86"/>
      <c r="AY1543" s="86"/>
      <c r="AZ1543" s="86"/>
      <c r="BA1543" s="86"/>
      <c r="BB1543" s="86"/>
      <c r="BC1543" s="86"/>
      <c r="BD1543" s="86"/>
      <c r="BE1543" s="86"/>
      <c r="BF1543" s="86"/>
      <c r="BG1543" s="86"/>
      <c r="BH1543" s="86"/>
      <c r="BI1543" s="86"/>
      <c r="BJ1543" s="86"/>
      <c r="BK1543" s="86"/>
      <c r="BL1543" s="86"/>
      <c r="BM1543" s="86"/>
      <c r="BN1543" s="86"/>
      <c r="BO1543" s="86"/>
      <c r="BP1543" s="86"/>
      <c r="BQ1543" s="86"/>
      <c r="BR1543" s="86"/>
      <c r="BS1543" s="86"/>
      <c r="BT1543" s="86"/>
      <c r="BU1543" s="86"/>
      <c r="BV1543" s="86"/>
    </row>
    <row r="1544" spans="1:74" s="87" customFormat="1" ht="22.5" customHeight="1" x14ac:dyDescent="0.15">
      <c r="A1544" s="240" t="s">
        <v>1756</v>
      </c>
      <c r="B1544" s="241" t="s">
        <v>1757</v>
      </c>
      <c r="C1544" s="73">
        <f t="shared" ref="C1544:N1545" si="580">+C1545</f>
        <v>0</v>
      </c>
      <c r="D1544" s="73">
        <f t="shared" si="580"/>
        <v>0</v>
      </c>
      <c r="E1544" s="73">
        <f t="shared" si="580"/>
        <v>0</v>
      </c>
      <c r="F1544" s="73">
        <f t="shared" si="580"/>
        <v>0</v>
      </c>
      <c r="G1544" s="73">
        <f t="shared" si="580"/>
        <v>0</v>
      </c>
      <c r="H1544" s="73">
        <f t="shared" si="580"/>
        <v>0</v>
      </c>
      <c r="I1544" s="73">
        <f t="shared" si="580"/>
        <v>0</v>
      </c>
      <c r="J1544" s="73">
        <f t="shared" si="580"/>
        <v>0</v>
      </c>
      <c r="K1544" s="73">
        <f t="shared" si="580"/>
        <v>0</v>
      </c>
      <c r="L1544" s="73">
        <f t="shared" si="580"/>
        <v>0</v>
      </c>
      <c r="M1544" s="73">
        <f t="shared" si="580"/>
        <v>0</v>
      </c>
      <c r="N1544" s="73">
        <f t="shared" si="580"/>
        <v>0</v>
      </c>
      <c r="O1544" s="131">
        <f t="shared" si="574"/>
        <v>0</v>
      </c>
      <c r="P1544" s="86"/>
      <c r="Q1544" s="86"/>
      <c r="R1544" s="86"/>
      <c r="S1544" s="86"/>
      <c r="T1544" s="86"/>
      <c r="U1544" s="86"/>
      <c r="V1544" s="86"/>
      <c r="W1544" s="86"/>
      <c r="X1544" s="86"/>
      <c r="Y1544" s="86"/>
      <c r="Z1544" s="86"/>
      <c r="AA1544" s="86"/>
      <c r="AB1544" s="86"/>
      <c r="AC1544" s="86"/>
      <c r="AD1544" s="86"/>
      <c r="AE1544" s="86"/>
      <c r="AF1544" s="86"/>
      <c r="AG1544" s="86"/>
      <c r="AH1544" s="86"/>
      <c r="AI1544" s="86"/>
      <c r="AJ1544" s="86"/>
      <c r="AK1544" s="86"/>
      <c r="AL1544" s="86"/>
      <c r="AM1544" s="86"/>
      <c r="AN1544" s="86"/>
      <c r="AO1544" s="86"/>
      <c r="AP1544" s="86"/>
      <c r="AQ1544" s="86"/>
      <c r="AR1544" s="86"/>
      <c r="AS1544" s="86"/>
      <c r="AT1544" s="86"/>
      <c r="AU1544" s="86"/>
      <c r="AV1544" s="86"/>
      <c r="AW1544" s="86"/>
      <c r="AX1544" s="86"/>
      <c r="AY1544" s="86"/>
      <c r="AZ1544" s="86"/>
      <c r="BA1544" s="86"/>
      <c r="BB1544" s="86"/>
      <c r="BC1544" s="86"/>
      <c r="BD1544" s="86"/>
      <c r="BE1544" s="86"/>
      <c r="BF1544" s="86"/>
      <c r="BG1544" s="86"/>
      <c r="BH1544" s="86"/>
      <c r="BI1544" s="86"/>
      <c r="BJ1544" s="86"/>
      <c r="BK1544" s="86"/>
      <c r="BL1544" s="86"/>
      <c r="BM1544" s="86"/>
      <c r="BN1544" s="86"/>
      <c r="BO1544" s="86"/>
      <c r="BP1544" s="86"/>
      <c r="BQ1544" s="86"/>
      <c r="BR1544" s="86"/>
      <c r="BS1544" s="86"/>
      <c r="BT1544" s="86"/>
      <c r="BU1544" s="86"/>
      <c r="BV1544" s="86"/>
    </row>
    <row r="1545" spans="1:74" s="87" customFormat="1" ht="22.5" customHeight="1" x14ac:dyDescent="0.15">
      <c r="A1545" s="240" t="s">
        <v>1758</v>
      </c>
      <c r="B1545" s="241" t="s">
        <v>1759</v>
      </c>
      <c r="C1545" s="73">
        <f t="shared" si="580"/>
        <v>0</v>
      </c>
      <c r="D1545" s="73">
        <f t="shared" si="580"/>
        <v>0</v>
      </c>
      <c r="E1545" s="73">
        <f t="shared" si="580"/>
        <v>0</v>
      </c>
      <c r="F1545" s="73">
        <f t="shared" si="580"/>
        <v>0</v>
      </c>
      <c r="G1545" s="73">
        <f t="shared" si="580"/>
        <v>0</v>
      </c>
      <c r="H1545" s="73">
        <f t="shared" si="580"/>
        <v>0</v>
      </c>
      <c r="I1545" s="73">
        <f t="shared" si="580"/>
        <v>0</v>
      </c>
      <c r="J1545" s="73">
        <f t="shared" si="580"/>
        <v>0</v>
      </c>
      <c r="K1545" s="73">
        <f t="shared" si="580"/>
        <v>0</v>
      </c>
      <c r="L1545" s="73">
        <f t="shared" si="580"/>
        <v>0</v>
      </c>
      <c r="M1545" s="73">
        <f t="shared" si="580"/>
        <v>0</v>
      </c>
      <c r="N1545" s="73">
        <f t="shared" si="580"/>
        <v>0</v>
      </c>
      <c r="O1545" s="131">
        <f t="shared" si="574"/>
        <v>0</v>
      </c>
      <c r="P1545" s="86"/>
      <c r="Q1545" s="86"/>
      <c r="R1545" s="86"/>
      <c r="S1545" s="86"/>
      <c r="T1545" s="86"/>
      <c r="U1545" s="86"/>
      <c r="V1545" s="86"/>
      <c r="W1545" s="86"/>
      <c r="X1545" s="86"/>
      <c r="Y1545" s="86"/>
      <c r="Z1545" s="86"/>
      <c r="AA1545" s="86"/>
      <c r="AB1545" s="86"/>
      <c r="AC1545" s="86"/>
      <c r="AD1545" s="86"/>
      <c r="AE1545" s="86"/>
      <c r="AF1545" s="86"/>
      <c r="AG1545" s="86"/>
      <c r="AH1545" s="86"/>
      <c r="AI1545" s="86"/>
      <c r="AJ1545" s="86"/>
      <c r="AK1545" s="86"/>
      <c r="AL1545" s="86"/>
      <c r="AM1545" s="86"/>
      <c r="AN1545" s="86"/>
      <c r="AO1545" s="86"/>
      <c r="AP1545" s="86"/>
      <c r="AQ1545" s="86"/>
      <c r="AR1545" s="86"/>
      <c r="AS1545" s="86"/>
      <c r="AT1545" s="86"/>
      <c r="AU1545" s="86"/>
      <c r="AV1545" s="86"/>
      <c r="AW1545" s="86"/>
      <c r="AX1545" s="86"/>
      <c r="AY1545" s="86"/>
      <c r="AZ1545" s="86"/>
      <c r="BA1545" s="86"/>
      <c r="BB1545" s="86"/>
      <c r="BC1545" s="86"/>
      <c r="BD1545" s="86"/>
      <c r="BE1545" s="86"/>
      <c r="BF1545" s="86"/>
      <c r="BG1545" s="86"/>
      <c r="BH1545" s="86"/>
      <c r="BI1545" s="86"/>
      <c r="BJ1545" s="86"/>
      <c r="BK1545" s="86"/>
      <c r="BL1545" s="86"/>
      <c r="BM1545" s="86"/>
      <c r="BN1545" s="86"/>
      <c r="BO1545" s="86"/>
      <c r="BP1545" s="86"/>
      <c r="BQ1545" s="86"/>
      <c r="BR1545" s="86"/>
      <c r="BS1545" s="86"/>
      <c r="BT1545" s="86"/>
      <c r="BU1545" s="86"/>
      <c r="BV1545" s="86"/>
    </row>
    <row r="1546" spans="1:74" s="87" customFormat="1" ht="22.5" customHeight="1" x14ac:dyDescent="0.15">
      <c r="A1546" s="242" t="s">
        <v>1760</v>
      </c>
      <c r="B1546" s="243" t="s">
        <v>1761</v>
      </c>
      <c r="C1546" s="74"/>
      <c r="D1546" s="74"/>
      <c r="E1546" s="74"/>
      <c r="F1546" s="74"/>
      <c r="G1546" s="74"/>
      <c r="H1546" s="74"/>
      <c r="I1546" s="74"/>
      <c r="J1546" s="74"/>
      <c r="K1546" s="74"/>
      <c r="L1546" s="74"/>
      <c r="M1546" s="74"/>
      <c r="N1546" s="74"/>
      <c r="O1546" s="131">
        <f t="shared" si="574"/>
        <v>0</v>
      </c>
      <c r="P1546" s="86"/>
      <c r="Q1546" s="86"/>
      <c r="R1546" s="86"/>
      <c r="S1546" s="86"/>
      <c r="T1546" s="86"/>
      <c r="U1546" s="86"/>
      <c r="V1546" s="86"/>
      <c r="W1546" s="86"/>
      <c r="X1546" s="86"/>
      <c r="Y1546" s="86"/>
      <c r="Z1546" s="86"/>
      <c r="AA1546" s="86"/>
      <c r="AB1546" s="86"/>
      <c r="AC1546" s="86"/>
      <c r="AD1546" s="86"/>
      <c r="AE1546" s="86"/>
      <c r="AF1546" s="86"/>
      <c r="AG1546" s="86"/>
      <c r="AH1546" s="86"/>
      <c r="AI1546" s="86"/>
      <c r="AJ1546" s="86"/>
      <c r="AK1546" s="86"/>
      <c r="AL1546" s="86"/>
      <c r="AM1546" s="86"/>
      <c r="AN1546" s="86"/>
      <c r="AO1546" s="86"/>
      <c r="AP1546" s="86"/>
      <c r="AQ1546" s="86"/>
      <c r="AR1546" s="86"/>
      <c r="AS1546" s="86"/>
      <c r="AT1546" s="86"/>
      <c r="AU1546" s="86"/>
      <c r="AV1546" s="86"/>
      <c r="AW1546" s="86"/>
      <c r="AX1546" s="86"/>
      <c r="AY1546" s="86"/>
      <c r="AZ1546" s="86"/>
      <c r="BA1546" s="86"/>
      <c r="BB1546" s="86"/>
      <c r="BC1546" s="86"/>
      <c r="BD1546" s="86"/>
      <c r="BE1546" s="86"/>
      <c r="BF1546" s="86"/>
      <c r="BG1546" s="86"/>
      <c r="BH1546" s="86"/>
      <c r="BI1546" s="86"/>
      <c r="BJ1546" s="86"/>
      <c r="BK1546" s="86"/>
      <c r="BL1546" s="86"/>
      <c r="BM1546" s="86"/>
      <c r="BN1546" s="86"/>
      <c r="BO1546" s="86"/>
      <c r="BP1546" s="86"/>
      <c r="BQ1546" s="86"/>
      <c r="BR1546" s="86"/>
      <c r="BS1546" s="86"/>
      <c r="BT1546" s="86"/>
      <c r="BU1546" s="86"/>
      <c r="BV1546" s="86"/>
    </row>
    <row r="1547" spans="1:74" s="87" customFormat="1" ht="22.5" customHeight="1" x14ac:dyDescent="0.15">
      <c r="A1547" s="240" t="s">
        <v>1762</v>
      </c>
      <c r="B1547" s="241" t="s">
        <v>1763</v>
      </c>
      <c r="C1547" s="73">
        <f t="shared" ref="C1547:N1547" si="581">SUM(C1548:C1549)</f>
        <v>0</v>
      </c>
      <c r="D1547" s="73">
        <f t="shared" si="581"/>
        <v>0</v>
      </c>
      <c r="E1547" s="73">
        <f t="shared" si="581"/>
        <v>0</v>
      </c>
      <c r="F1547" s="73">
        <f t="shared" si="581"/>
        <v>0</v>
      </c>
      <c r="G1547" s="73">
        <f t="shared" si="581"/>
        <v>0</v>
      </c>
      <c r="H1547" s="73">
        <f t="shared" si="581"/>
        <v>0</v>
      </c>
      <c r="I1547" s="73">
        <f t="shared" si="581"/>
        <v>0</v>
      </c>
      <c r="J1547" s="73">
        <f t="shared" si="581"/>
        <v>0</v>
      </c>
      <c r="K1547" s="73">
        <f t="shared" si="581"/>
        <v>0</v>
      </c>
      <c r="L1547" s="73">
        <f t="shared" si="581"/>
        <v>0</v>
      </c>
      <c r="M1547" s="73">
        <f t="shared" si="581"/>
        <v>0</v>
      </c>
      <c r="N1547" s="73">
        <f t="shared" si="581"/>
        <v>0</v>
      </c>
      <c r="O1547" s="131">
        <f t="shared" si="574"/>
        <v>0</v>
      </c>
      <c r="P1547" s="86"/>
      <c r="Q1547" s="86"/>
      <c r="R1547" s="86"/>
      <c r="S1547" s="86"/>
      <c r="T1547" s="86"/>
      <c r="U1547" s="86"/>
      <c r="V1547" s="86"/>
      <c r="W1547" s="86"/>
      <c r="X1547" s="86"/>
      <c r="Y1547" s="86"/>
      <c r="Z1547" s="86"/>
      <c r="AA1547" s="86"/>
      <c r="AB1547" s="86"/>
      <c r="AC1547" s="86"/>
      <c r="AD1547" s="86"/>
      <c r="AE1547" s="86"/>
      <c r="AF1547" s="86"/>
      <c r="AG1547" s="86"/>
      <c r="AH1547" s="86"/>
      <c r="AI1547" s="86"/>
      <c r="AJ1547" s="86"/>
      <c r="AK1547" s="86"/>
      <c r="AL1547" s="86"/>
      <c r="AM1547" s="86"/>
      <c r="AN1547" s="86"/>
      <c r="AO1547" s="86"/>
      <c r="AP1547" s="86"/>
      <c r="AQ1547" s="86"/>
      <c r="AR1547" s="86"/>
      <c r="AS1547" s="86"/>
      <c r="AT1547" s="86"/>
      <c r="AU1547" s="86"/>
      <c r="AV1547" s="86"/>
      <c r="AW1547" s="86"/>
      <c r="AX1547" s="86"/>
      <c r="AY1547" s="86"/>
      <c r="AZ1547" s="86"/>
      <c r="BA1547" s="86"/>
      <c r="BB1547" s="86"/>
      <c r="BC1547" s="86"/>
      <c r="BD1547" s="86"/>
      <c r="BE1547" s="86"/>
      <c r="BF1547" s="86"/>
      <c r="BG1547" s="86"/>
      <c r="BH1547" s="86"/>
      <c r="BI1547" s="86"/>
      <c r="BJ1547" s="86"/>
      <c r="BK1547" s="86"/>
      <c r="BL1547" s="86"/>
      <c r="BM1547" s="86"/>
      <c r="BN1547" s="86"/>
      <c r="BO1547" s="86"/>
      <c r="BP1547" s="86"/>
      <c r="BQ1547" s="86"/>
      <c r="BR1547" s="86"/>
      <c r="BS1547" s="86"/>
      <c r="BT1547" s="86"/>
      <c r="BU1547" s="86"/>
      <c r="BV1547" s="86"/>
    </row>
    <row r="1548" spans="1:74" s="87" customFormat="1" ht="22.5" customHeight="1" x14ac:dyDescent="0.15">
      <c r="A1548" s="242" t="s">
        <v>1764</v>
      </c>
      <c r="B1548" s="243" t="s">
        <v>1765</v>
      </c>
      <c r="C1548" s="50"/>
      <c r="D1548" s="50"/>
      <c r="E1548" s="50"/>
      <c r="F1548" s="50"/>
      <c r="G1548" s="50"/>
      <c r="H1548" s="50"/>
      <c r="I1548" s="50"/>
      <c r="J1548" s="50"/>
      <c r="K1548" s="50"/>
      <c r="L1548" s="50"/>
      <c r="M1548" s="50"/>
      <c r="N1548" s="50"/>
      <c r="O1548" s="131">
        <f t="shared" si="574"/>
        <v>0</v>
      </c>
      <c r="P1548" s="86"/>
      <c r="Q1548" s="86"/>
      <c r="R1548" s="86"/>
      <c r="S1548" s="86"/>
      <c r="T1548" s="86"/>
      <c r="U1548" s="86"/>
      <c r="V1548" s="86"/>
      <c r="W1548" s="86"/>
      <c r="X1548" s="86"/>
      <c r="Y1548" s="86"/>
      <c r="Z1548" s="86"/>
      <c r="AA1548" s="86"/>
      <c r="AB1548" s="86"/>
      <c r="AC1548" s="86"/>
      <c r="AD1548" s="86"/>
      <c r="AE1548" s="86"/>
      <c r="AF1548" s="86"/>
      <c r="AG1548" s="86"/>
      <c r="AH1548" s="86"/>
      <c r="AI1548" s="86"/>
      <c r="AJ1548" s="86"/>
      <c r="AK1548" s="86"/>
      <c r="AL1548" s="86"/>
      <c r="AM1548" s="86"/>
      <c r="AN1548" s="86"/>
      <c r="AO1548" s="86"/>
      <c r="AP1548" s="86"/>
      <c r="AQ1548" s="86"/>
      <c r="AR1548" s="86"/>
      <c r="AS1548" s="86"/>
      <c r="AT1548" s="86"/>
      <c r="AU1548" s="86"/>
      <c r="AV1548" s="86"/>
      <c r="AW1548" s="86"/>
      <c r="AX1548" s="86"/>
      <c r="AY1548" s="86"/>
      <c r="AZ1548" s="86"/>
      <c r="BA1548" s="86"/>
      <c r="BB1548" s="86"/>
      <c r="BC1548" s="86"/>
      <c r="BD1548" s="86"/>
      <c r="BE1548" s="86"/>
      <c r="BF1548" s="86"/>
      <c r="BG1548" s="86"/>
      <c r="BH1548" s="86"/>
      <c r="BI1548" s="86"/>
      <c r="BJ1548" s="86"/>
      <c r="BK1548" s="86"/>
      <c r="BL1548" s="86"/>
      <c r="BM1548" s="86"/>
      <c r="BN1548" s="86"/>
      <c r="BO1548" s="86"/>
      <c r="BP1548" s="86"/>
      <c r="BQ1548" s="86"/>
      <c r="BR1548" s="86"/>
      <c r="BS1548" s="86"/>
      <c r="BT1548" s="86"/>
      <c r="BU1548" s="86"/>
      <c r="BV1548" s="86"/>
    </row>
    <row r="1549" spans="1:74" s="87" customFormat="1" ht="22.5" customHeight="1" x14ac:dyDescent="0.15">
      <c r="A1549" s="242" t="s">
        <v>1766</v>
      </c>
      <c r="B1549" s="243" t="s">
        <v>1767</v>
      </c>
      <c r="C1549" s="50"/>
      <c r="D1549" s="50"/>
      <c r="E1549" s="50"/>
      <c r="F1549" s="50"/>
      <c r="G1549" s="50"/>
      <c r="H1549" s="50"/>
      <c r="I1549" s="50"/>
      <c r="J1549" s="50"/>
      <c r="K1549" s="50"/>
      <c r="L1549" s="50"/>
      <c r="M1549" s="50"/>
      <c r="N1549" s="50"/>
      <c r="O1549" s="131">
        <f t="shared" si="574"/>
        <v>0</v>
      </c>
      <c r="P1549" s="86"/>
      <c r="Q1549" s="86"/>
      <c r="R1549" s="86"/>
      <c r="S1549" s="86"/>
      <c r="T1549" s="86"/>
      <c r="U1549" s="86"/>
      <c r="V1549" s="86"/>
      <c r="W1549" s="86"/>
      <c r="X1549" s="86"/>
      <c r="Y1549" s="86"/>
      <c r="Z1549" s="86"/>
      <c r="AA1549" s="86"/>
      <c r="AB1549" s="86"/>
      <c r="AC1549" s="86"/>
      <c r="AD1549" s="86"/>
      <c r="AE1549" s="86"/>
      <c r="AF1549" s="86"/>
      <c r="AG1549" s="86"/>
      <c r="AH1549" s="86"/>
      <c r="AI1549" s="86"/>
      <c r="AJ1549" s="86"/>
      <c r="AK1549" s="86"/>
      <c r="AL1549" s="86"/>
      <c r="AM1549" s="86"/>
      <c r="AN1549" s="86"/>
      <c r="AO1549" s="86"/>
      <c r="AP1549" s="86"/>
      <c r="AQ1549" s="86"/>
      <c r="AR1549" s="86"/>
      <c r="AS1549" s="86"/>
      <c r="AT1549" s="86"/>
      <c r="AU1549" s="86"/>
      <c r="AV1549" s="86"/>
      <c r="AW1549" s="86"/>
      <c r="AX1549" s="86"/>
      <c r="AY1549" s="86"/>
      <c r="AZ1549" s="86"/>
      <c r="BA1549" s="86"/>
      <c r="BB1549" s="86"/>
      <c r="BC1549" s="86"/>
      <c r="BD1549" s="86"/>
      <c r="BE1549" s="86"/>
      <c r="BF1549" s="86"/>
      <c r="BG1549" s="86"/>
      <c r="BH1549" s="86"/>
      <c r="BI1549" s="86"/>
      <c r="BJ1549" s="86"/>
      <c r="BK1549" s="86"/>
      <c r="BL1549" s="86"/>
      <c r="BM1549" s="86"/>
      <c r="BN1549" s="86"/>
      <c r="BO1549" s="86"/>
      <c r="BP1549" s="86"/>
      <c r="BQ1549" s="86"/>
      <c r="BR1549" s="86"/>
      <c r="BS1549" s="86"/>
      <c r="BT1549" s="86"/>
      <c r="BU1549" s="86"/>
      <c r="BV1549" s="86"/>
    </row>
    <row r="1550" spans="1:74" s="87" customFormat="1" ht="22.5" customHeight="1" x14ac:dyDescent="0.15">
      <c r="A1550" s="240" t="s">
        <v>338</v>
      </c>
      <c r="B1550" s="241" t="s">
        <v>1768</v>
      </c>
      <c r="C1550" s="73">
        <f t="shared" ref="C1550:N1552" si="582">+C1551</f>
        <v>0</v>
      </c>
      <c r="D1550" s="73">
        <f t="shared" si="582"/>
        <v>0</v>
      </c>
      <c r="E1550" s="73">
        <f t="shared" si="582"/>
        <v>0</v>
      </c>
      <c r="F1550" s="73">
        <f t="shared" si="582"/>
        <v>0</v>
      </c>
      <c r="G1550" s="73">
        <f t="shared" si="582"/>
        <v>0</v>
      </c>
      <c r="H1550" s="73">
        <f t="shared" si="582"/>
        <v>0</v>
      </c>
      <c r="I1550" s="73">
        <f t="shared" si="582"/>
        <v>0</v>
      </c>
      <c r="J1550" s="73">
        <f t="shared" si="582"/>
        <v>0</v>
      </c>
      <c r="K1550" s="73">
        <f t="shared" si="582"/>
        <v>0</v>
      </c>
      <c r="L1550" s="73">
        <f t="shared" si="582"/>
        <v>0</v>
      </c>
      <c r="M1550" s="73">
        <f t="shared" si="582"/>
        <v>0</v>
      </c>
      <c r="N1550" s="73">
        <f t="shared" si="582"/>
        <v>0</v>
      </c>
      <c r="O1550" s="131">
        <f t="shared" si="574"/>
        <v>0</v>
      </c>
      <c r="P1550" s="86"/>
      <c r="Q1550" s="86"/>
      <c r="R1550" s="86"/>
      <c r="S1550" s="86"/>
      <c r="T1550" s="86"/>
      <c r="U1550" s="86"/>
      <c r="V1550" s="86"/>
      <c r="W1550" s="86"/>
      <c r="X1550" s="86"/>
      <c r="Y1550" s="86"/>
      <c r="Z1550" s="86"/>
      <c r="AA1550" s="86"/>
      <c r="AB1550" s="86"/>
      <c r="AC1550" s="86"/>
      <c r="AD1550" s="86"/>
      <c r="AE1550" s="86"/>
      <c r="AF1550" s="86"/>
      <c r="AG1550" s="86"/>
      <c r="AH1550" s="86"/>
      <c r="AI1550" s="86"/>
      <c r="AJ1550" s="86"/>
      <c r="AK1550" s="86"/>
      <c r="AL1550" s="86"/>
      <c r="AM1550" s="86"/>
      <c r="AN1550" s="86"/>
      <c r="AO1550" s="86"/>
      <c r="AP1550" s="86"/>
      <c r="AQ1550" s="86"/>
      <c r="AR1550" s="86"/>
      <c r="AS1550" s="86"/>
      <c r="AT1550" s="86"/>
      <c r="AU1550" s="86"/>
      <c r="AV1550" s="86"/>
      <c r="AW1550" s="86"/>
      <c r="AX1550" s="86"/>
      <c r="AY1550" s="86"/>
      <c r="AZ1550" s="86"/>
      <c r="BA1550" s="86"/>
      <c r="BB1550" s="86"/>
      <c r="BC1550" s="86"/>
      <c r="BD1550" s="86"/>
      <c r="BE1550" s="86"/>
      <c r="BF1550" s="86"/>
      <c r="BG1550" s="86"/>
      <c r="BH1550" s="86"/>
      <c r="BI1550" s="86"/>
      <c r="BJ1550" s="86"/>
      <c r="BK1550" s="86"/>
      <c r="BL1550" s="86"/>
      <c r="BM1550" s="86"/>
      <c r="BN1550" s="86"/>
      <c r="BO1550" s="86"/>
      <c r="BP1550" s="86"/>
      <c r="BQ1550" s="86"/>
      <c r="BR1550" s="86"/>
      <c r="BS1550" s="86"/>
      <c r="BT1550" s="86"/>
      <c r="BU1550" s="86"/>
      <c r="BV1550" s="86"/>
    </row>
    <row r="1551" spans="1:74" s="87" customFormat="1" ht="22.5" customHeight="1" x14ac:dyDescent="0.15">
      <c r="A1551" s="240" t="s">
        <v>1769</v>
      </c>
      <c r="B1551" s="241" t="s">
        <v>1770</v>
      </c>
      <c r="C1551" s="73">
        <f t="shared" si="582"/>
        <v>0</v>
      </c>
      <c r="D1551" s="73">
        <f t="shared" si="582"/>
        <v>0</v>
      </c>
      <c r="E1551" s="73">
        <f t="shared" si="582"/>
        <v>0</v>
      </c>
      <c r="F1551" s="73">
        <f t="shared" si="582"/>
        <v>0</v>
      </c>
      <c r="G1551" s="73">
        <f t="shared" si="582"/>
        <v>0</v>
      </c>
      <c r="H1551" s="73">
        <f t="shared" si="582"/>
        <v>0</v>
      </c>
      <c r="I1551" s="73">
        <f t="shared" si="582"/>
        <v>0</v>
      </c>
      <c r="J1551" s="73">
        <f t="shared" si="582"/>
        <v>0</v>
      </c>
      <c r="K1551" s="73">
        <f t="shared" si="582"/>
        <v>0</v>
      </c>
      <c r="L1551" s="73">
        <f t="shared" si="582"/>
        <v>0</v>
      </c>
      <c r="M1551" s="73">
        <f t="shared" si="582"/>
        <v>0</v>
      </c>
      <c r="N1551" s="73">
        <f t="shared" si="582"/>
        <v>0</v>
      </c>
      <c r="O1551" s="131">
        <f t="shared" si="574"/>
        <v>0</v>
      </c>
      <c r="P1551" s="86"/>
      <c r="Q1551" s="86"/>
      <c r="R1551" s="86"/>
      <c r="S1551" s="86"/>
      <c r="T1551" s="86"/>
      <c r="U1551" s="86"/>
      <c r="V1551" s="86"/>
      <c r="W1551" s="86"/>
      <c r="X1551" s="86"/>
      <c r="Y1551" s="86"/>
      <c r="Z1551" s="86"/>
      <c r="AA1551" s="86"/>
      <c r="AB1551" s="86"/>
      <c r="AC1551" s="86"/>
      <c r="AD1551" s="86"/>
      <c r="AE1551" s="86"/>
      <c r="AF1551" s="86"/>
      <c r="AG1551" s="86"/>
      <c r="AH1551" s="86"/>
      <c r="AI1551" s="86"/>
      <c r="AJ1551" s="86"/>
      <c r="AK1551" s="86"/>
      <c r="AL1551" s="86"/>
      <c r="AM1551" s="86"/>
      <c r="AN1551" s="86"/>
      <c r="AO1551" s="86"/>
      <c r="AP1551" s="86"/>
      <c r="AQ1551" s="86"/>
      <c r="AR1551" s="86"/>
      <c r="AS1551" s="86"/>
      <c r="AT1551" s="86"/>
      <c r="AU1551" s="86"/>
      <c r="AV1551" s="86"/>
      <c r="AW1551" s="86"/>
      <c r="AX1551" s="86"/>
      <c r="AY1551" s="86"/>
      <c r="AZ1551" s="86"/>
      <c r="BA1551" s="86"/>
      <c r="BB1551" s="86"/>
      <c r="BC1551" s="86"/>
      <c r="BD1551" s="86"/>
      <c r="BE1551" s="86"/>
      <c r="BF1551" s="86"/>
      <c r="BG1551" s="86"/>
      <c r="BH1551" s="86"/>
      <c r="BI1551" s="86"/>
      <c r="BJ1551" s="86"/>
      <c r="BK1551" s="86"/>
      <c r="BL1551" s="86"/>
      <c r="BM1551" s="86"/>
      <c r="BN1551" s="86"/>
      <c r="BO1551" s="86"/>
      <c r="BP1551" s="86"/>
      <c r="BQ1551" s="86"/>
      <c r="BR1551" s="86"/>
      <c r="BS1551" s="86"/>
      <c r="BT1551" s="86"/>
      <c r="BU1551" s="86"/>
      <c r="BV1551" s="86"/>
    </row>
    <row r="1552" spans="1:74" s="87" customFormat="1" ht="22.5" customHeight="1" x14ac:dyDescent="0.15">
      <c r="A1552" s="240" t="s">
        <v>1771</v>
      </c>
      <c r="B1552" s="241" t="s">
        <v>199</v>
      </c>
      <c r="C1552" s="73">
        <f t="shared" si="582"/>
        <v>0</v>
      </c>
      <c r="D1552" s="73">
        <f t="shared" si="582"/>
        <v>0</v>
      </c>
      <c r="E1552" s="73">
        <f t="shared" si="582"/>
        <v>0</v>
      </c>
      <c r="F1552" s="73">
        <f t="shared" si="582"/>
        <v>0</v>
      </c>
      <c r="G1552" s="73">
        <f t="shared" si="582"/>
        <v>0</v>
      </c>
      <c r="H1552" s="73">
        <f t="shared" si="582"/>
        <v>0</v>
      </c>
      <c r="I1552" s="73">
        <f t="shared" si="582"/>
        <v>0</v>
      </c>
      <c r="J1552" s="73">
        <f t="shared" si="582"/>
        <v>0</v>
      </c>
      <c r="K1552" s="73">
        <f t="shared" si="582"/>
        <v>0</v>
      </c>
      <c r="L1552" s="73">
        <f t="shared" si="582"/>
        <v>0</v>
      </c>
      <c r="M1552" s="73">
        <f t="shared" si="582"/>
        <v>0</v>
      </c>
      <c r="N1552" s="73">
        <f t="shared" si="582"/>
        <v>0</v>
      </c>
      <c r="O1552" s="131">
        <f t="shared" si="574"/>
        <v>0</v>
      </c>
      <c r="P1552" s="86"/>
      <c r="Q1552" s="86"/>
      <c r="R1552" s="86"/>
      <c r="S1552" s="86"/>
      <c r="T1552" s="86"/>
      <c r="U1552" s="86"/>
      <c r="V1552" s="86"/>
      <c r="W1552" s="86"/>
      <c r="X1552" s="86"/>
      <c r="Y1552" s="86"/>
      <c r="Z1552" s="86"/>
      <c r="AA1552" s="86"/>
      <c r="AB1552" s="86"/>
      <c r="AC1552" s="86"/>
      <c r="AD1552" s="86"/>
      <c r="AE1552" s="86"/>
      <c r="AF1552" s="86"/>
      <c r="AG1552" s="86"/>
      <c r="AH1552" s="86"/>
      <c r="AI1552" s="86"/>
      <c r="AJ1552" s="86"/>
      <c r="AK1552" s="86"/>
      <c r="AL1552" s="86"/>
      <c r="AM1552" s="86"/>
      <c r="AN1552" s="86"/>
      <c r="AO1552" s="86"/>
      <c r="AP1552" s="86"/>
      <c r="AQ1552" s="86"/>
      <c r="AR1552" s="86"/>
      <c r="AS1552" s="86"/>
      <c r="AT1552" s="86"/>
      <c r="AU1552" s="86"/>
      <c r="AV1552" s="86"/>
      <c r="AW1552" s="86"/>
      <c r="AX1552" s="86"/>
      <c r="AY1552" s="86"/>
      <c r="AZ1552" s="86"/>
      <c r="BA1552" s="86"/>
      <c r="BB1552" s="86"/>
      <c r="BC1552" s="86"/>
      <c r="BD1552" s="86"/>
      <c r="BE1552" s="86"/>
      <c r="BF1552" s="86"/>
      <c r="BG1552" s="86"/>
      <c r="BH1552" s="86"/>
      <c r="BI1552" s="86"/>
      <c r="BJ1552" s="86"/>
      <c r="BK1552" s="86"/>
      <c r="BL1552" s="86"/>
      <c r="BM1552" s="86"/>
      <c r="BN1552" s="86"/>
      <c r="BO1552" s="86"/>
      <c r="BP1552" s="86"/>
      <c r="BQ1552" s="86"/>
      <c r="BR1552" s="86"/>
      <c r="BS1552" s="86"/>
      <c r="BT1552" s="86"/>
      <c r="BU1552" s="86"/>
      <c r="BV1552" s="86"/>
    </row>
    <row r="1553" spans="1:74" s="87" customFormat="1" ht="22.5" customHeight="1" x14ac:dyDescent="0.15">
      <c r="A1553" s="242" t="s">
        <v>1772</v>
      </c>
      <c r="B1553" s="243" t="s">
        <v>1773</v>
      </c>
      <c r="C1553" s="74"/>
      <c r="D1553" s="74"/>
      <c r="E1553" s="74"/>
      <c r="F1553" s="74"/>
      <c r="G1553" s="74"/>
      <c r="H1553" s="74"/>
      <c r="I1553" s="74"/>
      <c r="J1553" s="74"/>
      <c r="K1553" s="74"/>
      <c r="L1553" s="74"/>
      <c r="M1553" s="74"/>
      <c r="N1553" s="74"/>
      <c r="O1553" s="131">
        <f t="shared" si="574"/>
        <v>0</v>
      </c>
      <c r="P1553" s="86"/>
      <c r="Q1553" s="86"/>
      <c r="R1553" s="86"/>
      <c r="S1553" s="86"/>
      <c r="T1553" s="86"/>
      <c r="U1553" s="86"/>
      <c r="V1553" s="86"/>
      <c r="W1553" s="86"/>
      <c r="X1553" s="86"/>
      <c r="Y1553" s="86"/>
      <c r="Z1553" s="86"/>
      <c r="AA1553" s="86"/>
      <c r="AB1553" s="86"/>
      <c r="AC1553" s="86"/>
      <c r="AD1553" s="86"/>
      <c r="AE1553" s="86"/>
      <c r="AF1553" s="86"/>
      <c r="AG1553" s="86"/>
      <c r="AH1553" s="86"/>
      <c r="AI1553" s="86"/>
      <c r="AJ1553" s="86"/>
      <c r="AK1553" s="86"/>
      <c r="AL1553" s="86"/>
      <c r="AM1553" s="86"/>
      <c r="AN1553" s="86"/>
      <c r="AO1553" s="86"/>
      <c r="AP1553" s="86"/>
      <c r="AQ1553" s="86"/>
      <c r="AR1553" s="86"/>
      <c r="AS1553" s="86"/>
      <c r="AT1553" s="86"/>
      <c r="AU1553" s="86"/>
      <c r="AV1553" s="86"/>
      <c r="AW1553" s="86"/>
      <c r="AX1553" s="86"/>
      <c r="AY1553" s="86"/>
      <c r="AZ1553" s="86"/>
      <c r="BA1553" s="86"/>
      <c r="BB1553" s="86"/>
      <c r="BC1553" s="86"/>
      <c r="BD1553" s="86"/>
      <c r="BE1553" s="86"/>
      <c r="BF1553" s="86"/>
      <c r="BG1553" s="86"/>
      <c r="BH1553" s="86"/>
      <c r="BI1553" s="86"/>
      <c r="BJ1553" s="86"/>
      <c r="BK1553" s="86"/>
      <c r="BL1553" s="86"/>
      <c r="BM1553" s="86"/>
      <c r="BN1553" s="86"/>
      <c r="BO1553" s="86"/>
      <c r="BP1553" s="86"/>
      <c r="BQ1553" s="86"/>
      <c r="BR1553" s="86"/>
      <c r="BS1553" s="86"/>
      <c r="BT1553" s="86"/>
      <c r="BU1553" s="86"/>
      <c r="BV1553" s="86"/>
    </row>
    <row r="1554" spans="1:74" s="87" customFormat="1" ht="22.5" customHeight="1" x14ac:dyDescent="0.15">
      <c r="A1554" s="240" t="s">
        <v>897</v>
      </c>
      <c r="B1554" s="241" t="s">
        <v>1003</v>
      </c>
      <c r="C1554" s="73">
        <f t="shared" ref="C1554:N1554" si="583">+C1555</f>
        <v>0</v>
      </c>
      <c r="D1554" s="73">
        <f t="shared" si="583"/>
        <v>0</v>
      </c>
      <c r="E1554" s="73">
        <f t="shared" si="583"/>
        <v>0</v>
      </c>
      <c r="F1554" s="73">
        <f t="shared" si="583"/>
        <v>0</v>
      </c>
      <c r="G1554" s="73">
        <f t="shared" si="583"/>
        <v>0</v>
      </c>
      <c r="H1554" s="73">
        <f t="shared" si="583"/>
        <v>0</v>
      </c>
      <c r="I1554" s="73">
        <f t="shared" si="583"/>
        <v>0</v>
      </c>
      <c r="J1554" s="73">
        <f t="shared" si="583"/>
        <v>0</v>
      </c>
      <c r="K1554" s="73">
        <f t="shared" si="583"/>
        <v>0</v>
      </c>
      <c r="L1554" s="73">
        <f t="shared" si="583"/>
        <v>0</v>
      </c>
      <c r="M1554" s="73">
        <f t="shared" si="583"/>
        <v>0</v>
      </c>
      <c r="N1554" s="73">
        <f t="shared" si="583"/>
        <v>0</v>
      </c>
      <c r="O1554" s="131">
        <f t="shared" si="574"/>
        <v>0</v>
      </c>
      <c r="P1554" s="86"/>
      <c r="Q1554" s="86"/>
      <c r="R1554" s="86"/>
      <c r="S1554" s="86"/>
      <c r="T1554" s="86"/>
      <c r="U1554" s="86"/>
      <c r="V1554" s="86"/>
      <c r="W1554" s="86"/>
      <c r="X1554" s="86"/>
      <c r="Y1554" s="86"/>
      <c r="Z1554" s="86"/>
      <c r="AA1554" s="86"/>
      <c r="AB1554" s="86"/>
      <c r="AC1554" s="86"/>
      <c r="AD1554" s="86"/>
      <c r="AE1554" s="86"/>
      <c r="AF1554" s="86"/>
      <c r="AG1554" s="86"/>
      <c r="AH1554" s="86"/>
      <c r="AI1554" s="86"/>
      <c r="AJ1554" s="86"/>
      <c r="AK1554" s="86"/>
      <c r="AL1554" s="86"/>
      <c r="AM1554" s="86"/>
      <c r="AN1554" s="86"/>
      <c r="AO1554" s="86"/>
      <c r="AP1554" s="86"/>
      <c r="AQ1554" s="86"/>
      <c r="AR1554" s="86"/>
      <c r="AS1554" s="86"/>
      <c r="AT1554" s="86"/>
      <c r="AU1554" s="86"/>
      <c r="AV1554" s="86"/>
      <c r="AW1554" s="86"/>
      <c r="AX1554" s="86"/>
      <c r="AY1554" s="86"/>
      <c r="AZ1554" s="86"/>
      <c r="BA1554" s="86"/>
      <c r="BB1554" s="86"/>
      <c r="BC1554" s="86"/>
      <c r="BD1554" s="86"/>
      <c r="BE1554" s="86"/>
      <c r="BF1554" s="86"/>
      <c r="BG1554" s="86"/>
      <c r="BH1554" s="86"/>
      <c r="BI1554" s="86"/>
      <c r="BJ1554" s="86"/>
      <c r="BK1554" s="86"/>
      <c r="BL1554" s="86"/>
      <c r="BM1554" s="86"/>
      <c r="BN1554" s="86"/>
      <c r="BO1554" s="86"/>
      <c r="BP1554" s="86"/>
      <c r="BQ1554" s="86"/>
      <c r="BR1554" s="86"/>
      <c r="BS1554" s="86"/>
      <c r="BT1554" s="86"/>
      <c r="BU1554" s="86"/>
      <c r="BV1554" s="86"/>
    </row>
    <row r="1555" spans="1:74" s="87" customFormat="1" ht="22.5" customHeight="1" x14ac:dyDescent="0.15">
      <c r="A1555" s="240" t="s">
        <v>1004</v>
      </c>
      <c r="B1555" s="241" t="s">
        <v>1005</v>
      </c>
      <c r="C1555" s="73">
        <f t="shared" ref="C1555:N1555" si="584">SUM(C1556:C1561)</f>
        <v>0</v>
      </c>
      <c r="D1555" s="73">
        <f t="shared" si="584"/>
        <v>0</v>
      </c>
      <c r="E1555" s="73">
        <f t="shared" si="584"/>
        <v>0</v>
      </c>
      <c r="F1555" s="73">
        <f t="shared" si="584"/>
        <v>0</v>
      </c>
      <c r="G1555" s="73">
        <f t="shared" si="584"/>
        <v>0</v>
      </c>
      <c r="H1555" s="73">
        <f t="shared" si="584"/>
        <v>0</v>
      </c>
      <c r="I1555" s="73">
        <f t="shared" si="584"/>
        <v>0</v>
      </c>
      <c r="J1555" s="73">
        <f t="shared" si="584"/>
        <v>0</v>
      </c>
      <c r="K1555" s="73">
        <f t="shared" si="584"/>
        <v>0</v>
      </c>
      <c r="L1555" s="73">
        <f t="shared" si="584"/>
        <v>0</v>
      </c>
      <c r="M1555" s="73">
        <f t="shared" si="584"/>
        <v>0</v>
      </c>
      <c r="N1555" s="73">
        <f t="shared" si="584"/>
        <v>0</v>
      </c>
      <c r="O1555" s="131">
        <f t="shared" si="574"/>
        <v>0</v>
      </c>
      <c r="P1555" s="86"/>
      <c r="Q1555" s="86"/>
      <c r="R1555" s="86"/>
      <c r="S1555" s="86"/>
      <c r="T1555" s="86"/>
      <c r="U1555" s="86"/>
      <c r="V1555" s="86"/>
      <c r="W1555" s="86"/>
      <c r="X1555" s="86"/>
      <c r="Y1555" s="86"/>
      <c r="Z1555" s="86"/>
      <c r="AA1555" s="86"/>
      <c r="AB1555" s="86"/>
      <c r="AC1555" s="86"/>
      <c r="AD1555" s="86"/>
      <c r="AE1555" s="86"/>
      <c r="AF1555" s="86"/>
      <c r="AG1555" s="86"/>
      <c r="AH1555" s="86"/>
      <c r="AI1555" s="86"/>
      <c r="AJ1555" s="86"/>
      <c r="AK1555" s="86"/>
      <c r="AL1555" s="86"/>
      <c r="AM1555" s="86"/>
      <c r="AN1555" s="86"/>
      <c r="AO1555" s="86"/>
      <c r="AP1555" s="86"/>
      <c r="AQ1555" s="86"/>
      <c r="AR1555" s="86"/>
      <c r="AS1555" s="86"/>
      <c r="AT1555" s="86"/>
      <c r="AU1555" s="86"/>
      <c r="AV1555" s="86"/>
      <c r="AW1555" s="86"/>
      <c r="AX1555" s="86"/>
      <c r="AY1555" s="86"/>
      <c r="AZ1555" s="86"/>
      <c r="BA1555" s="86"/>
      <c r="BB1555" s="86"/>
      <c r="BC1555" s="86"/>
      <c r="BD1555" s="86"/>
      <c r="BE1555" s="86"/>
      <c r="BF1555" s="86"/>
      <c r="BG1555" s="86"/>
      <c r="BH1555" s="86"/>
      <c r="BI1555" s="86"/>
      <c r="BJ1555" s="86"/>
      <c r="BK1555" s="86"/>
      <c r="BL1555" s="86"/>
      <c r="BM1555" s="86"/>
      <c r="BN1555" s="86"/>
      <c r="BO1555" s="86"/>
      <c r="BP1555" s="86"/>
      <c r="BQ1555" s="86"/>
      <c r="BR1555" s="86"/>
      <c r="BS1555" s="86"/>
      <c r="BT1555" s="86"/>
      <c r="BU1555" s="86"/>
      <c r="BV1555" s="86"/>
    </row>
    <row r="1556" spans="1:74" s="87" customFormat="1" ht="22.5" customHeight="1" x14ac:dyDescent="0.15">
      <c r="A1556" s="242" t="s">
        <v>1774</v>
      </c>
      <c r="B1556" s="243" t="s">
        <v>1775</v>
      </c>
      <c r="C1556" s="74"/>
      <c r="D1556" s="74"/>
      <c r="E1556" s="74"/>
      <c r="F1556" s="74"/>
      <c r="G1556" s="74"/>
      <c r="H1556" s="74"/>
      <c r="I1556" s="74"/>
      <c r="J1556" s="74"/>
      <c r="K1556" s="74"/>
      <c r="L1556" s="74"/>
      <c r="M1556" s="74"/>
      <c r="N1556" s="74"/>
      <c r="O1556" s="131">
        <f t="shared" si="574"/>
        <v>0</v>
      </c>
      <c r="P1556" s="86"/>
      <c r="Q1556" s="86"/>
      <c r="R1556" s="86"/>
      <c r="S1556" s="86"/>
      <c r="T1556" s="86"/>
      <c r="U1556" s="86"/>
      <c r="V1556" s="86"/>
      <c r="W1556" s="86"/>
      <c r="X1556" s="86"/>
      <c r="Y1556" s="86"/>
      <c r="Z1556" s="86"/>
      <c r="AA1556" s="86"/>
      <c r="AB1556" s="86"/>
      <c r="AC1556" s="86"/>
      <c r="AD1556" s="86"/>
      <c r="AE1556" s="86"/>
      <c r="AF1556" s="86"/>
      <c r="AG1556" s="86"/>
      <c r="AH1556" s="86"/>
      <c r="AI1556" s="86"/>
      <c r="AJ1556" s="86"/>
      <c r="AK1556" s="86"/>
      <c r="AL1556" s="86"/>
      <c r="AM1556" s="86"/>
      <c r="AN1556" s="86"/>
      <c r="AO1556" s="86"/>
      <c r="AP1556" s="86"/>
      <c r="AQ1556" s="86"/>
      <c r="AR1556" s="86"/>
      <c r="AS1556" s="86"/>
      <c r="AT1556" s="86"/>
      <c r="AU1556" s="86"/>
      <c r="AV1556" s="86"/>
      <c r="AW1556" s="86"/>
      <c r="AX1556" s="86"/>
      <c r="AY1556" s="86"/>
      <c r="AZ1556" s="86"/>
      <c r="BA1556" s="86"/>
      <c r="BB1556" s="86"/>
      <c r="BC1556" s="86"/>
      <c r="BD1556" s="86"/>
      <c r="BE1556" s="86"/>
      <c r="BF1556" s="86"/>
      <c r="BG1556" s="86"/>
      <c r="BH1556" s="86"/>
      <c r="BI1556" s="86"/>
      <c r="BJ1556" s="86"/>
      <c r="BK1556" s="86"/>
      <c r="BL1556" s="86"/>
      <c r="BM1556" s="86"/>
      <c r="BN1556" s="86"/>
      <c r="BO1556" s="86"/>
      <c r="BP1556" s="86"/>
      <c r="BQ1556" s="86"/>
      <c r="BR1556" s="86"/>
      <c r="BS1556" s="86"/>
      <c r="BT1556" s="86"/>
      <c r="BU1556" s="86"/>
      <c r="BV1556" s="86"/>
    </row>
    <row r="1557" spans="1:74" s="87" customFormat="1" ht="22.5" customHeight="1" x14ac:dyDescent="0.15">
      <c r="A1557" s="242" t="s">
        <v>1776</v>
      </c>
      <c r="B1557" s="243" t="s">
        <v>1777</v>
      </c>
      <c r="C1557" s="74"/>
      <c r="D1557" s="74"/>
      <c r="E1557" s="74"/>
      <c r="F1557" s="74"/>
      <c r="G1557" s="74"/>
      <c r="H1557" s="74"/>
      <c r="I1557" s="74"/>
      <c r="J1557" s="74"/>
      <c r="K1557" s="74"/>
      <c r="L1557" s="74"/>
      <c r="M1557" s="74"/>
      <c r="N1557" s="74"/>
      <c r="O1557" s="131">
        <f t="shared" si="574"/>
        <v>0</v>
      </c>
      <c r="P1557" s="86"/>
      <c r="Q1557" s="86"/>
      <c r="R1557" s="86"/>
      <c r="S1557" s="86"/>
      <c r="T1557" s="86"/>
      <c r="U1557" s="86"/>
      <c r="V1557" s="86"/>
      <c r="W1557" s="86"/>
      <c r="X1557" s="86"/>
      <c r="Y1557" s="86"/>
      <c r="Z1557" s="86"/>
      <c r="AA1557" s="86"/>
      <c r="AB1557" s="86"/>
      <c r="AC1557" s="86"/>
      <c r="AD1557" s="86"/>
      <c r="AE1557" s="86"/>
      <c r="AF1557" s="86"/>
      <c r="AG1557" s="86"/>
      <c r="AH1557" s="86"/>
      <c r="AI1557" s="86"/>
      <c r="AJ1557" s="86"/>
      <c r="AK1557" s="86"/>
      <c r="AL1557" s="86"/>
      <c r="AM1557" s="86"/>
      <c r="AN1557" s="86"/>
      <c r="AO1557" s="86"/>
      <c r="AP1557" s="86"/>
      <c r="AQ1557" s="86"/>
      <c r="AR1557" s="86"/>
      <c r="AS1557" s="86"/>
      <c r="AT1557" s="86"/>
      <c r="AU1557" s="86"/>
      <c r="AV1557" s="86"/>
      <c r="AW1557" s="86"/>
      <c r="AX1557" s="86"/>
      <c r="AY1557" s="86"/>
      <c r="AZ1557" s="86"/>
      <c r="BA1557" s="86"/>
      <c r="BB1557" s="86"/>
      <c r="BC1557" s="86"/>
      <c r="BD1557" s="86"/>
      <c r="BE1557" s="86"/>
      <c r="BF1557" s="86"/>
      <c r="BG1557" s="86"/>
      <c r="BH1557" s="86"/>
      <c r="BI1557" s="86"/>
      <c r="BJ1557" s="86"/>
      <c r="BK1557" s="86"/>
      <c r="BL1557" s="86"/>
      <c r="BM1557" s="86"/>
      <c r="BN1557" s="86"/>
      <c r="BO1557" s="86"/>
      <c r="BP1557" s="86"/>
      <c r="BQ1557" s="86"/>
      <c r="BR1557" s="86"/>
      <c r="BS1557" s="86"/>
      <c r="BT1557" s="86"/>
      <c r="BU1557" s="86"/>
      <c r="BV1557" s="86"/>
    </row>
    <row r="1558" spans="1:74" s="87" customFormat="1" ht="22.5" customHeight="1" x14ac:dyDescent="0.15">
      <c r="A1558" s="242" t="s">
        <v>1006</v>
      </c>
      <c r="B1558" s="243" t="s">
        <v>1007</v>
      </c>
      <c r="C1558" s="74"/>
      <c r="D1558" s="74"/>
      <c r="E1558" s="74"/>
      <c r="F1558" s="74"/>
      <c r="G1558" s="74"/>
      <c r="H1558" s="74"/>
      <c r="I1558" s="74"/>
      <c r="J1558" s="74"/>
      <c r="K1558" s="74"/>
      <c r="L1558" s="74"/>
      <c r="M1558" s="74"/>
      <c r="N1558" s="74"/>
      <c r="O1558" s="131">
        <f t="shared" si="574"/>
        <v>0</v>
      </c>
      <c r="P1558" s="86"/>
      <c r="Q1558" s="86"/>
      <c r="R1558" s="86"/>
      <c r="S1558" s="86"/>
      <c r="T1558" s="86"/>
      <c r="U1558" s="86"/>
      <c r="V1558" s="86"/>
      <c r="W1558" s="86"/>
      <c r="X1558" s="86"/>
      <c r="Y1558" s="86"/>
      <c r="Z1558" s="86"/>
      <c r="AA1558" s="86"/>
      <c r="AB1558" s="86"/>
      <c r="AC1558" s="86"/>
      <c r="AD1558" s="86"/>
      <c r="AE1558" s="86"/>
      <c r="AF1558" s="86"/>
      <c r="AG1558" s="86"/>
      <c r="AH1558" s="86"/>
      <c r="AI1558" s="86"/>
      <c r="AJ1558" s="86"/>
      <c r="AK1558" s="86"/>
      <c r="AL1558" s="86"/>
      <c r="AM1558" s="86"/>
      <c r="AN1558" s="86"/>
      <c r="AO1558" s="86"/>
      <c r="AP1558" s="86"/>
      <c r="AQ1558" s="86"/>
      <c r="AR1558" s="86"/>
      <c r="AS1558" s="86"/>
      <c r="AT1558" s="86"/>
      <c r="AU1558" s="86"/>
      <c r="AV1558" s="86"/>
      <c r="AW1558" s="86"/>
      <c r="AX1558" s="86"/>
      <c r="AY1558" s="86"/>
      <c r="AZ1558" s="86"/>
      <c r="BA1558" s="86"/>
      <c r="BB1558" s="86"/>
      <c r="BC1558" s="86"/>
      <c r="BD1558" s="86"/>
      <c r="BE1558" s="86"/>
      <c r="BF1558" s="86"/>
      <c r="BG1558" s="86"/>
      <c r="BH1558" s="86"/>
      <c r="BI1558" s="86"/>
      <c r="BJ1558" s="86"/>
      <c r="BK1558" s="86"/>
      <c r="BL1558" s="86"/>
      <c r="BM1558" s="86"/>
      <c r="BN1558" s="86"/>
      <c r="BO1558" s="86"/>
      <c r="BP1558" s="86"/>
      <c r="BQ1558" s="86"/>
      <c r="BR1558" s="86"/>
      <c r="BS1558" s="86"/>
      <c r="BT1558" s="86"/>
      <c r="BU1558" s="86"/>
      <c r="BV1558" s="86"/>
    </row>
    <row r="1559" spans="1:74" s="87" customFormat="1" ht="22.5" customHeight="1" x14ac:dyDescent="0.15">
      <c r="A1559" s="242" t="s">
        <v>1778</v>
      </c>
      <c r="B1559" s="243" t="s">
        <v>1779</v>
      </c>
      <c r="C1559" s="74"/>
      <c r="D1559" s="74"/>
      <c r="E1559" s="74"/>
      <c r="F1559" s="74"/>
      <c r="G1559" s="74"/>
      <c r="H1559" s="74"/>
      <c r="I1559" s="74"/>
      <c r="J1559" s="74"/>
      <c r="K1559" s="74"/>
      <c r="L1559" s="74"/>
      <c r="M1559" s="74"/>
      <c r="N1559" s="74"/>
      <c r="O1559" s="131">
        <f t="shared" si="574"/>
        <v>0</v>
      </c>
      <c r="P1559" s="86"/>
      <c r="Q1559" s="86"/>
      <c r="R1559" s="86"/>
      <c r="S1559" s="86"/>
      <c r="T1559" s="86"/>
      <c r="U1559" s="86"/>
      <c r="V1559" s="86"/>
      <c r="W1559" s="86"/>
      <c r="X1559" s="86"/>
      <c r="Y1559" s="86"/>
      <c r="Z1559" s="86"/>
      <c r="AA1559" s="86"/>
      <c r="AB1559" s="86"/>
      <c r="AC1559" s="86"/>
      <c r="AD1559" s="86"/>
      <c r="AE1559" s="86"/>
      <c r="AF1559" s="86"/>
      <c r="AG1559" s="86"/>
      <c r="AH1559" s="86"/>
      <c r="AI1559" s="86"/>
      <c r="AJ1559" s="86"/>
      <c r="AK1559" s="86"/>
      <c r="AL1559" s="86"/>
      <c r="AM1559" s="86"/>
      <c r="AN1559" s="86"/>
      <c r="AO1559" s="86"/>
      <c r="AP1559" s="86"/>
      <c r="AQ1559" s="86"/>
      <c r="AR1559" s="86"/>
      <c r="AS1559" s="86"/>
      <c r="AT1559" s="86"/>
      <c r="AU1559" s="86"/>
      <c r="AV1559" s="86"/>
      <c r="AW1559" s="86"/>
      <c r="AX1559" s="86"/>
      <c r="AY1559" s="86"/>
      <c r="AZ1559" s="86"/>
      <c r="BA1559" s="86"/>
      <c r="BB1559" s="86"/>
      <c r="BC1559" s="86"/>
      <c r="BD1559" s="86"/>
      <c r="BE1559" s="86"/>
      <c r="BF1559" s="86"/>
      <c r="BG1559" s="86"/>
      <c r="BH1559" s="86"/>
      <c r="BI1559" s="86"/>
      <c r="BJ1559" s="86"/>
      <c r="BK1559" s="86"/>
      <c r="BL1559" s="86"/>
      <c r="BM1559" s="86"/>
      <c r="BN1559" s="86"/>
      <c r="BO1559" s="86"/>
      <c r="BP1559" s="86"/>
      <c r="BQ1559" s="86"/>
      <c r="BR1559" s="86"/>
      <c r="BS1559" s="86"/>
      <c r="BT1559" s="86"/>
      <c r="BU1559" s="86"/>
      <c r="BV1559" s="86"/>
    </row>
    <row r="1560" spans="1:74" s="87" customFormat="1" ht="22.5" customHeight="1" x14ac:dyDescent="0.15">
      <c r="A1560" s="242" t="s">
        <v>1780</v>
      </c>
      <c r="B1560" s="243" t="s">
        <v>1781</v>
      </c>
      <c r="C1560" s="74"/>
      <c r="D1560" s="74"/>
      <c r="E1560" s="74"/>
      <c r="F1560" s="74"/>
      <c r="G1560" s="74"/>
      <c r="H1560" s="74"/>
      <c r="I1560" s="74"/>
      <c r="J1560" s="74"/>
      <c r="K1560" s="74"/>
      <c r="L1560" s="74"/>
      <c r="M1560" s="74"/>
      <c r="N1560" s="74"/>
      <c r="O1560" s="131">
        <f t="shared" si="574"/>
        <v>0</v>
      </c>
      <c r="P1560" s="86"/>
      <c r="Q1560" s="86"/>
      <c r="R1560" s="86"/>
      <c r="S1560" s="86"/>
      <c r="T1560" s="86"/>
      <c r="U1560" s="86"/>
      <c r="V1560" s="86"/>
      <c r="W1560" s="86"/>
      <c r="X1560" s="86"/>
      <c r="Y1560" s="86"/>
      <c r="Z1560" s="86"/>
      <c r="AA1560" s="86"/>
      <c r="AB1560" s="86"/>
      <c r="AC1560" s="86"/>
      <c r="AD1560" s="86"/>
      <c r="AE1560" s="86"/>
      <c r="AF1560" s="86"/>
      <c r="AG1560" s="86"/>
      <c r="AH1560" s="86"/>
      <c r="AI1560" s="86"/>
      <c r="AJ1560" s="86"/>
      <c r="AK1560" s="86"/>
      <c r="AL1560" s="86"/>
      <c r="AM1560" s="86"/>
      <c r="AN1560" s="86"/>
      <c r="AO1560" s="86"/>
      <c r="AP1560" s="86"/>
      <c r="AQ1560" s="86"/>
      <c r="AR1560" s="86"/>
      <c r="AS1560" s="86"/>
      <c r="AT1560" s="86"/>
      <c r="AU1560" s="86"/>
      <c r="AV1560" s="86"/>
      <c r="AW1560" s="86"/>
      <c r="AX1560" s="86"/>
      <c r="AY1560" s="86"/>
      <c r="AZ1560" s="86"/>
      <c r="BA1560" s="86"/>
      <c r="BB1560" s="86"/>
      <c r="BC1560" s="86"/>
      <c r="BD1560" s="86"/>
      <c r="BE1560" s="86"/>
      <c r="BF1560" s="86"/>
      <c r="BG1560" s="86"/>
      <c r="BH1560" s="86"/>
      <c r="BI1560" s="86"/>
      <c r="BJ1560" s="86"/>
      <c r="BK1560" s="86"/>
      <c r="BL1560" s="86"/>
      <c r="BM1560" s="86"/>
      <c r="BN1560" s="86"/>
      <c r="BO1560" s="86"/>
      <c r="BP1560" s="86"/>
      <c r="BQ1560" s="86"/>
      <c r="BR1560" s="86"/>
      <c r="BS1560" s="86"/>
      <c r="BT1560" s="86"/>
      <c r="BU1560" s="86"/>
      <c r="BV1560" s="86"/>
    </row>
    <row r="1561" spans="1:74" s="87" customFormat="1" ht="22.5" customHeight="1" x14ac:dyDescent="0.15">
      <c r="A1561" s="242" t="s">
        <v>1782</v>
      </c>
      <c r="B1561" s="243" t="s">
        <v>1783</v>
      </c>
      <c r="C1561" s="74"/>
      <c r="D1561" s="74"/>
      <c r="E1561" s="74"/>
      <c r="F1561" s="74"/>
      <c r="G1561" s="74"/>
      <c r="H1561" s="74"/>
      <c r="I1561" s="74"/>
      <c r="J1561" s="74"/>
      <c r="K1561" s="74"/>
      <c r="L1561" s="74"/>
      <c r="M1561" s="74"/>
      <c r="N1561" s="74"/>
      <c r="O1561" s="131">
        <f t="shared" si="574"/>
        <v>0</v>
      </c>
      <c r="P1561" s="86"/>
      <c r="Q1561" s="86"/>
      <c r="R1561" s="86"/>
      <c r="S1561" s="86"/>
      <c r="T1561" s="86"/>
      <c r="U1561" s="86"/>
      <c r="V1561" s="86"/>
      <c r="W1561" s="86"/>
      <c r="X1561" s="86"/>
      <c r="Y1561" s="86"/>
      <c r="Z1561" s="86"/>
      <c r="AA1561" s="86"/>
      <c r="AB1561" s="86"/>
      <c r="AC1561" s="86"/>
      <c r="AD1561" s="86"/>
      <c r="AE1561" s="86"/>
      <c r="AF1561" s="86"/>
      <c r="AG1561" s="86"/>
      <c r="AH1561" s="86"/>
      <c r="AI1561" s="86"/>
      <c r="AJ1561" s="86"/>
      <c r="AK1561" s="86"/>
      <c r="AL1561" s="86"/>
      <c r="AM1561" s="86"/>
      <c r="AN1561" s="86"/>
      <c r="AO1561" s="86"/>
      <c r="AP1561" s="86"/>
      <c r="AQ1561" s="86"/>
      <c r="AR1561" s="86"/>
      <c r="AS1561" s="86"/>
      <c r="AT1561" s="86"/>
      <c r="AU1561" s="86"/>
      <c r="AV1561" s="86"/>
      <c r="AW1561" s="86"/>
      <c r="AX1561" s="86"/>
      <c r="AY1561" s="86"/>
      <c r="AZ1561" s="86"/>
      <c r="BA1561" s="86"/>
      <c r="BB1561" s="86"/>
      <c r="BC1561" s="86"/>
      <c r="BD1561" s="86"/>
      <c r="BE1561" s="86"/>
      <c r="BF1561" s="86"/>
      <c r="BG1561" s="86"/>
      <c r="BH1561" s="86"/>
      <c r="BI1561" s="86"/>
      <c r="BJ1561" s="86"/>
      <c r="BK1561" s="86"/>
      <c r="BL1561" s="86"/>
      <c r="BM1561" s="86"/>
      <c r="BN1561" s="86"/>
      <c r="BO1561" s="86"/>
      <c r="BP1561" s="86"/>
      <c r="BQ1561" s="86"/>
      <c r="BR1561" s="86"/>
      <c r="BS1561" s="86"/>
      <c r="BT1561" s="86"/>
      <c r="BU1561" s="86"/>
      <c r="BV1561" s="86"/>
    </row>
    <row r="1562" spans="1:74" s="87" customFormat="1" ht="22.5" customHeight="1" x14ac:dyDescent="0.15">
      <c r="A1562" s="240" t="s">
        <v>799</v>
      </c>
      <c r="B1562" s="241" t="s">
        <v>174</v>
      </c>
      <c r="C1562" s="73">
        <f t="shared" ref="C1562:N1562" si="585">SUM(C1563:C1568)</f>
        <v>0</v>
      </c>
      <c r="D1562" s="73">
        <f t="shared" si="585"/>
        <v>36985163484.009995</v>
      </c>
      <c r="E1562" s="73">
        <f t="shared" si="585"/>
        <v>0</v>
      </c>
      <c r="F1562" s="73">
        <f t="shared" si="585"/>
        <v>36647534759.51001</v>
      </c>
      <c r="G1562" s="73">
        <f t="shared" si="585"/>
        <v>0</v>
      </c>
      <c r="H1562" s="73">
        <f t="shared" si="585"/>
        <v>0</v>
      </c>
      <c r="I1562" s="73">
        <f t="shared" si="585"/>
        <v>7972503732.9100018</v>
      </c>
      <c r="J1562" s="73">
        <f t="shared" si="585"/>
        <v>0</v>
      </c>
      <c r="K1562" s="73">
        <f t="shared" si="585"/>
        <v>0</v>
      </c>
      <c r="L1562" s="73">
        <f t="shared" si="585"/>
        <v>0</v>
      </c>
      <c r="M1562" s="73">
        <f t="shared" si="585"/>
        <v>0</v>
      </c>
      <c r="N1562" s="73">
        <f t="shared" si="585"/>
        <v>0</v>
      </c>
      <c r="O1562" s="131">
        <f t="shared" si="574"/>
        <v>81605201976.430008</v>
      </c>
      <c r="P1562" s="86"/>
      <c r="Q1562" s="86"/>
      <c r="R1562" s="86"/>
      <c r="S1562" s="86"/>
      <c r="T1562" s="86"/>
      <c r="U1562" s="86"/>
      <c r="V1562" s="86"/>
      <c r="W1562" s="86"/>
      <c r="X1562" s="86"/>
      <c r="Y1562" s="86"/>
      <c r="Z1562" s="86"/>
      <c r="AA1562" s="86"/>
      <c r="AB1562" s="86"/>
      <c r="AC1562" s="86"/>
      <c r="AD1562" s="86"/>
      <c r="AE1562" s="86"/>
      <c r="AF1562" s="86"/>
      <c r="AG1562" s="86"/>
      <c r="AH1562" s="86"/>
      <c r="AI1562" s="86"/>
      <c r="AJ1562" s="86"/>
      <c r="AK1562" s="86"/>
      <c r="AL1562" s="86"/>
      <c r="AM1562" s="86"/>
      <c r="AN1562" s="86"/>
      <c r="AO1562" s="86"/>
      <c r="AP1562" s="86"/>
      <c r="AQ1562" s="86"/>
      <c r="AR1562" s="86"/>
      <c r="AS1562" s="86"/>
      <c r="AT1562" s="86"/>
      <c r="AU1562" s="86"/>
      <c r="AV1562" s="86"/>
      <c r="AW1562" s="86"/>
      <c r="AX1562" s="86"/>
      <c r="AY1562" s="86"/>
      <c r="AZ1562" s="86"/>
      <c r="BA1562" s="86"/>
      <c r="BB1562" s="86"/>
      <c r="BC1562" s="86"/>
      <c r="BD1562" s="86"/>
      <c r="BE1562" s="86"/>
      <c r="BF1562" s="86"/>
      <c r="BG1562" s="86"/>
      <c r="BH1562" s="86"/>
      <c r="BI1562" s="86"/>
      <c r="BJ1562" s="86"/>
      <c r="BK1562" s="86"/>
      <c r="BL1562" s="86"/>
      <c r="BM1562" s="86"/>
      <c r="BN1562" s="86"/>
      <c r="BO1562" s="86"/>
      <c r="BP1562" s="86"/>
      <c r="BQ1562" s="86"/>
      <c r="BR1562" s="86"/>
      <c r="BS1562" s="86"/>
      <c r="BT1562" s="86"/>
      <c r="BU1562" s="86"/>
      <c r="BV1562" s="86"/>
    </row>
    <row r="1563" spans="1:74" s="87" customFormat="1" ht="22.5" customHeight="1" x14ac:dyDescent="0.15">
      <c r="A1563" s="242" t="s">
        <v>1784</v>
      </c>
      <c r="B1563" s="243" t="s">
        <v>1785</v>
      </c>
      <c r="C1563" s="74"/>
      <c r="D1563" s="74"/>
      <c r="E1563" s="74"/>
      <c r="F1563" s="74"/>
      <c r="G1563" s="74"/>
      <c r="H1563" s="74"/>
      <c r="I1563" s="74"/>
      <c r="J1563" s="74"/>
      <c r="K1563" s="74"/>
      <c r="L1563" s="74"/>
      <c r="M1563" s="74"/>
      <c r="N1563" s="74"/>
      <c r="O1563" s="131">
        <f t="shared" si="574"/>
        <v>0</v>
      </c>
      <c r="P1563" s="86"/>
      <c r="Q1563" s="86"/>
      <c r="R1563" s="86"/>
      <c r="S1563" s="86"/>
      <c r="T1563" s="86"/>
      <c r="U1563" s="86"/>
      <c r="V1563" s="86"/>
      <c r="W1563" s="86"/>
      <c r="X1563" s="86"/>
      <c r="Y1563" s="86"/>
      <c r="Z1563" s="86"/>
      <c r="AA1563" s="86"/>
      <c r="AB1563" s="86"/>
      <c r="AC1563" s="86"/>
      <c r="AD1563" s="86"/>
      <c r="AE1563" s="86"/>
      <c r="AF1563" s="86"/>
      <c r="AG1563" s="86"/>
      <c r="AH1563" s="86"/>
      <c r="AI1563" s="86"/>
      <c r="AJ1563" s="86"/>
      <c r="AK1563" s="86"/>
      <c r="AL1563" s="86"/>
      <c r="AM1563" s="86"/>
      <c r="AN1563" s="86"/>
      <c r="AO1563" s="86"/>
      <c r="AP1563" s="86"/>
      <c r="AQ1563" s="86"/>
      <c r="AR1563" s="86"/>
      <c r="AS1563" s="86"/>
      <c r="AT1563" s="86"/>
      <c r="AU1563" s="86"/>
      <c r="AV1563" s="86"/>
      <c r="AW1563" s="86"/>
      <c r="AX1563" s="86"/>
      <c r="AY1563" s="86"/>
      <c r="AZ1563" s="86"/>
      <c r="BA1563" s="86"/>
      <c r="BB1563" s="86"/>
      <c r="BC1563" s="86"/>
      <c r="BD1563" s="86"/>
      <c r="BE1563" s="86"/>
      <c r="BF1563" s="86"/>
      <c r="BG1563" s="86"/>
      <c r="BH1563" s="86"/>
      <c r="BI1563" s="86"/>
      <c r="BJ1563" s="86"/>
      <c r="BK1563" s="86"/>
      <c r="BL1563" s="86"/>
      <c r="BM1563" s="86"/>
      <c r="BN1563" s="86"/>
      <c r="BO1563" s="86"/>
      <c r="BP1563" s="86"/>
      <c r="BQ1563" s="86"/>
      <c r="BR1563" s="86"/>
      <c r="BS1563" s="86"/>
      <c r="BT1563" s="86"/>
      <c r="BU1563" s="86"/>
      <c r="BV1563" s="86"/>
    </row>
    <row r="1564" spans="1:74" s="87" customFormat="1" ht="22.5" customHeight="1" x14ac:dyDescent="0.15">
      <c r="A1564" s="242" t="s">
        <v>1786</v>
      </c>
      <c r="B1564" s="243" t="s">
        <v>1787</v>
      </c>
      <c r="C1564" s="74"/>
      <c r="D1564" s="74"/>
      <c r="E1564" s="74"/>
      <c r="F1564" s="74"/>
      <c r="G1564" s="74"/>
      <c r="H1564" s="74"/>
      <c r="I1564" s="74"/>
      <c r="J1564" s="74"/>
      <c r="K1564" s="74"/>
      <c r="L1564" s="74"/>
      <c r="M1564" s="74"/>
      <c r="N1564" s="74"/>
      <c r="O1564" s="131">
        <f t="shared" si="574"/>
        <v>0</v>
      </c>
      <c r="P1564" s="86"/>
      <c r="Q1564" s="86"/>
      <c r="R1564" s="86"/>
      <c r="S1564" s="86"/>
      <c r="T1564" s="86"/>
      <c r="U1564" s="86"/>
      <c r="V1564" s="86"/>
      <c r="W1564" s="86"/>
      <c r="X1564" s="86"/>
      <c r="Y1564" s="86"/>
      <c r="Z1564" s="86"/>
      <c r="AA1564" s="86"/>
      <c r="AB1564" s="86"/>
      <c r="AC1564" s="86"/>
      <c r="AD1564" s="86"/>
      <c r="AE1564" s="86"/>
      <c r="AF1564" s="86"/>
      <c r="AG1564" s="86"/>
      <c r="AH1564" s="86"/>
      <c r="AI1564" s="86"/>
      <c r="AJ1564" s="86"/>
      <c r="AK1564" s="86"/>
      <c r="AL1564" s="86"/>
      <c r="AM1564" s="86"/>
      <c r="AN1564" s="86"/>
      <c r="AO1564" s="86"/>
      <c r="AP1564" s="86"/>
      <c r="AQ1564" s="86"/>
      <c r="AR1564" s="86"/>
      <c r="AS1564" s="86"/>
      <c r="AT1564" s="86"/>
      <c r="AU1564" s="86"/>
      <c r="AV1564" s="86"/>
      <c r="AW1564" s="86"/>
      <c r="AX1564" s="86"/>
      <c r="AY1564" s="86"/>
      <c r="AZ1564" s="86"/>
      <c r="BA1564" s="86"/>
      <c r="BB1564" s="86"/>
      <c r="BC1564" s="86"/>
      <c r="BD1564" s="86"/>
      <c r="BE1564" s="86"/>
      <c r="BF1564" s="86"/>
      <c r="BG1564" s="86"/>
      <c r="BH1564" s="86"/>
      <c r="BI1564" s="86"/>
      <c r="BJ1564" s="86"/>
      <c r="BK1564" s="86"/>
      <c r="BL1564" s="86"/>
      <c r="BM1564" s="86"/>
      <c r="BN1564" s="86"/>
      <c r="BO1564" s="86"/>
      <c r="BP1564" s="86"/>
      <c r="BQ1564" s="86"/>
      <c r="BR1564" s="86"/>
      <c r="BS1564" s="86"/>
      <c r="BT1564" s="86"/>
      <c r="BU1564" s="86"/>
      <c r="BV1564" s="86"/>
    </row>
    <row r="1565" spans="1:74" s="87" customFormat="1" ht="22.5" customHeight="1" x14ac:dyDescent="0.15">
      <c r="A1565" s="242" t="s">
        <v>1786</v>
      </c>
      <c r="B1565" s="243" t="s">
        <v>1787</v>
      </c>
      <c r="C1565" s="74"/>
      <c r="D1565" s="74"/>
      <c r="E1565" s="74"/>
      <c r="F1565" s="74"/>
      <c r="G1565" s="74"/>
      <c r="H1565" s="74"/>
      <c r="I1565" s="74"/>
      <c r="J1565" s="74"/>
      <c r="K1565" s="74"/>
      <c r="L1565" s="74"/>
      <c r="M1565" s="74"/>
      <c r="N1565" s="74"/>
      <c r="O1565" s="131">
        <f t="shared" si="574"/>
        <v>0</v>
      </c>
      <c r="P1565" s="86"/>
      <c r="Q1565" s="86"/>
      <c r="R1565" s="86"/>
      <c r="S1565" s="86"/>
      <c r="T1565" s="86"/>
      <c r="U1565" s="86"/>
      <c r="V1565" s="86"/>
      <c r="W1565" s="86"/>
      <c r="X1565" s="86"/>
      <c r="Y1565" s="86"/>
      <c r="Z1565" s="86"/>
      <c r="AA1565" s="86"/>
      <c r="AB1565" s="86"/>
      <c r="AC1565" s="86"/>
      <c r="AD1565" s="86"/>
      <c r="AE1565" s="86"/>
      <c r="AF1565" s="86"/>
      <c r="AG1565" s="86"/>
      <c r="AH1565" s="86"/>
      <c r="AI1565" s="86"/>
      <c r="AJ1565" s="86"/>
      <c r="AK1565" s="86"/>
      <c r="AL1565" s="86"/>
      <c r="AM1565" s="86"/>
      <c r="AN1565" s="86"/>
      <c r="AO1565" s="86"/>
      <c r="AP1565" s="86"/>
      <c r="AQ1565" s="86"/>
      <c r="AR1565" s="86"/>
      <c r="AS1565" s="86"/>
      <c r="AT1565" s="86"/>
      <c r="AU1565" s="86"/>
      <c r="AV1565" s="86"/>
      <c r="AW1565" s="86"/>
      <c r="AX1565" s="86"/>
      <c r="AY1565" s="86"/>
      <c r="AZ1565" s="86"/>
      <c r="BA1565" s="86"/>
      <c r="BB1565" s="86"/>
      <c r="BC1565" s="86"/>
      <c r="BD1565" s="86"/>
      <c r="BE1565" s="86"/>
      <c r="BF1565" s="86"/>
      <c r="BG1565" s="86"/>
      <c r="BH1565" s="86"/>
      <c r="BI1565" s="86"/>
      <c r="BJ1565" s="86"/>
      <c r="BK1565" s="86"/>
      <c r="BL1565" s="86"/>
      <c r="BM1565" s="86"/>
      <c r="BN1565" s="86"/>
      <c r="BO1565" s="86"/>
      <c r="BP1565" s="86"/>
      <c r="BQ1565" s="86"/>
      <c r="BR1565" s="86"/>
      <c r="BS1565" s="86"/>
      <c r="BT1565" s="86"/>
      <c r="BU1565" s="86"/>
      <c r="BV1565" s="86"/>
    </row>
    <row r="1566" spans="1:74" s="87" customFormat="1" ht="22.5" customHeight="1" x14ac:dyDescent="0.15">
      <c r="A1566" s="242" t="s">
        <v>1786</v>
      </c>
      <c r="B1566" s="243" t="s">
        <v>1787</v>
      </c>
      <c r="C1566" s="74"/>
      <c r="D1566" s="74"/>
      <c r="E1566" s="74"/>
      <c r="F1566" s="74"/>
      <c r="G1566" s="74"/>
      <c r="H1566" s="74"/>
      <c r="I1566" s="74"/>
      <c r="J1566" s="74"/>
      <c r="K1566" s="74"/>
      <c r="L1566" s="74"/>
      <c r="M1566" s="74"/>
      <c r="N1566" s="74"/>
      <c r="O1566" s="131">
        <f t="shared" si="574"/>
        <v>0</v>
      </c>
      <c r="P1566" s="86"/>
      <c r="Q1566" s="86"/>
      <c r="R1566" s="86"/>
      <c r="S1566" s="86"/>
      <c r="T1566" s="86"/>
      <c r="U1566" s="86"/>
      <c r="V1566" s="86"/>
      <c r="W1566" s="86"/>
      <c r="X1566" s="86"/>
      <c r="Y1566" s="86"/>
      <c r="Z1566" s="86"/>
      <c r="AA1566" s="86"/>
      <c r="AB1566" s="86"/>
      <c r="AC1566" s="86"/>
      <c r="AD1566" s="86"/>
      <c r="AE1566" s="86"/>
      <c r="AF1566" s="86"/>
      <c r="AG1566" s="86"/>
      <c r="AH1566" s="86"/>
      <c r="AI1566" s="86"/>
      <c r="AJ1566" s="86"/>
      <c r="AK1566" s="86"/>
      <c r="AL1566" s="86"/>
      <c r="AM1566" s="86"/>
      <c r="AN1566" s="86"/>
      <c r="AO1566" s="86"/>
      <c r="AP1566" s="86"/>
      <c r="AQ1566" s="86"/>
      <c r="AR1566" s="86"/>
      <c r="AS1566" s="86"/>
      <c r="AT1566" s="86"/>
      <c r="AU1566" s="86"/>
      <c r="AV1566" s="86"/>
      <c r="AW1566" s="86"/>
      <c r="AX1566" s="86"/>
      <c r="AY1566" s="86"/>
      <c r="AZ1566" s="86"/>
      <c r="BA1566" s="86"/>
      <c r="BB1566" s="86"/>
      <c r="BC1566" s="86"/>
      <c r="BD1566" s="86"/>
      <c r="BE1566" s="86"/>
      <c r="BF1566" s="86"/>
      <c r="BG1566" s="86"/>
      <c r="BH1566" s="86"/>
      <c r="BI1566" s="86"/>
      <c r="BJ1566" s="86"/>
      <c r="BK1566" s="86"/>
      <c r="BL1566" s="86"/>
      <c r="BM1566" s="86"/>
      <c r="BN1566" s="86"/>
      <c r="BO1566" s="86"/>
      <c r="BP1566" s="86"/>
      <c r="BQ1566" s="86"/>
      <c r="BR1566" s="86"/>
      <c r="BS1566" s="86"/>
      <c r="BT1566" s="86"/>
      <c r="BU1566" s="86"/>
      <c r="BV1566" s="86"/>
    </row>
    <row r="1567" spans="1:74" s="87" customFormat="1" ht="22.5" customHeight="1" x14ac:dyDescent="0.15">
      <c r="A1567" s="242" t="s">
        <v>1786</v>
      </c>
      <c r="B1567" s="243" t="s">
        <v>1788</v>
      </c>
      <c r="C1567" s="74"/>
      <c r="D1567" s="74"/>
      <c r="E1567" s="74"/>
      <c r="F1567" s="74"/>
      <c r="G1567" s="74"/>
      <c r="H1567" s="74"/>
      <c r="I1567" s="74"/>
      <c r="J1567" s="74"/>
      <c r="K1567" s="74"/>
      <c r="L1567" s="74"/>
      <c r="M1567" s="74"/>
      <c r="N1567" s="74"/>
      <c r="O1567" s="131">
        <f t="shared" si="574"/>
        <v>0</v>
      </c>
      <c r="P1567" s="86"/>
      <c r="Q1567" s="86"/>
      <c r="R1567" s="86"/>
      <c r="S1567" s="86"/>
      <c r="T1567" s="86"/>
      <c r="U1567" s="86"/>
      <c r="V1567" s="86"/>
      <c r="W1567" s="86"/>
      <c r="X1567" s="86"/>
      <c r="Y1567" s="86"/>
      <c r="Z1567" s="86"/>
      <c r="AA1567" s="86"/>
      <c r="AB1567" s="86"/>
      <c r="AC1567" s="86"/>
      <c r="AD1567" s="86"/>
      <c r="AE1567" s="86"/>
      <c r="AF1567" s="86"/>
      <c r="AG1567" s="86"/>
      <c r="AH1567" s="86"/>
      <c r="AI1567" s="86"/>
      <c r="AJ1567" s="86"/>
      <c r="AK1567" s="86"/>
      <c r="AL1567" s="86"/>
      <c r="AM1567" s="86"/>
      <c r="AN1567" s="86"/>
      <c r="AO1567" s="86"/>
      <c r="AP1567" s="86"/>
      <c r="AQ1567" s="86"/>
      <c r="AR1567" s="86"/>
      <c r="AS1567" s="86"/>
      <c r="AT1567" s="86"/>
      <c r="AU1567" s="86"/>
      <c r="AV1567" s="86"/>
      <c r="AW1567" s="86"/>
      <c r="AX1567" s="86"/>
      <c r="AY1567" s="86"/>
      <c r="AZ1567" s="86"/>
      <c r="BA1567" s="86"/>
      <c r="BB1567" s="86"/>
      <c r="BC1567" s="86"/>
      <c r="BD1567" s="86"/>
      <c r="BE1567" s="86"/>
      <c r="BF1567" s="86"/>
      <c r="BG1567" s="86"/>
      <c r="BH1567" s="86"/>
      <c r="BI1567" s="86"/>
      <c r="BJ1567" s="86"/>
      <c r="BK1567" s="86"/>
      <c r="BL1567" s="86"/>
      <c r="BM1567" s="86"/>
      <c r="BN1567" s="86"/>
      <c r="BO1567" s="86"/>
      <c r="BP1567" s="86"/>
      <c r="BQ1567" s="86"/>
      <c r="BR1567" s="86"/>
      <c r="BS1567" s="86"/>
      <c r="BT1567" s="86"/>
      <c r="BU1567" s="86"/>
      <c r="BV1567" s="86"/>
    </row>
    <row r="1568" spans="1:74" s="87" customFormat="1" ht="22.5" customHeight="1" x14ac:dyDescent="0.15">
      <c r="A1568" s="240" t="s">
        <v>352</v>
      </c>
      <c r="B1568" s="241" t="s">
        <v>175</v>
      </c>
      <c r="C1568" s="73">
        <f t="shared" ref="C1568:N1568" si="586">+C1569+C1756</f>
        <v>0</v>
      </c>
      <c r="D1568" s="73">
        <f t="shared" si="586"/>
        <v>36985163484.009995</v>
      </c>
      <c r="E1568" s="73">
        <f t="shared" si="586"/>
        <v>0</v>
      </c>
      <c r="F1568" s="73">
        <f t="shared" si="586"/>
        <v>36647534759.51001</v>
      </c>
      <c r="G1568" s="73">
        <f t="shared" si="586"/>
        <v>0</v>
      </c>
      <c r="H1568" s="73">
        <f t="shared" si="586"/>
        <v>0</v>
      </c>
      <c r="I1568" s="73">
        <f t="shared" si="586"/>
        <v>7972503732.9100018</v>
      </c>
      <c r="J1568" s="73">
        <f t="shared" si="586"/>
        <v>0</v>
      </c>
      <c r="K1568" s="73">
        <f t="shared" si="586"/>
        <v>0</v>
      </c>
      <c r="L1568" s="73">
        <f t="shared" si="586"/>
        <v>0</v>
      </c>
      <c r="M1568" s="73">
        <f t="shared" si="586"/>
        <v>0</v>
      </c>
      <c r="N1568" s="73">
        <f t="shared" si="586"/>
        <v>0</v>
      </c>
      <c r="O1568" s="131">
        <f t="shared" si="574"/>
        <v>81605201976.430008</v>
      </c>
      <c r="P1568" s="86"/>
      <c r="Q1568" s="86"/>
      <c r="R1568" s="86"/>
      <c r="S1568" s="86"/>
      <c r="T1568" s="86"/>
      <c r="U1568" s="86"/>
      <c r="V1568" s="86"/>
      <c r="W1568" s="86"/>
      <c r="X1568" s="86"/>
      <c r="Y1568" s="86"/>
      <c r="Z1568" s="86"/>
      <c r="AA1568" s="86"/>
      <c r="AB1568" s="86"/>
      <c r="AC1568" s="86"/>
      <c r="AD1568" s="86"/>
      <c r="AE1568" s="86"/>
      <c r="AF1568" s="86"/>
      <c r="AG1568" s="86"/>
      <c r="AH1568" s="86"/>
      <c r="AI1568" s="86"/>
      <c r="AJ1568" s="86"/>
      <c r="AK1568" s="86"/>
      <c r="AL1568" s="86"/>
      <c r="AM1568" s="86"/>
      <c r="AN1568" s="86"/>
      <c r="AO1568" s="86"/>
      <c r="AP1568" s="86"/>
      <c r="AQ1568" s="86"/>
      <c r="AR1568" s="86"/>
      <c r="AS1568" s="86"/>
      <c r="AT1568" s="86"/>
      <c r="AU1568" s="86"/>
      <c r="AV1568" s="86"/>
      <c r="AW1568" s="86"/>
      <c r="AX1568" s="86"/>
      <c r="AY1568" s="86"/>
      <c r="AZ1568" s="86"/>
      <c r="BA1568" s="86"/>
      <c r="BB1568" s="86"/>
      <c r="BC1568" s="86"/>
      <c r="BD1568" s="86"/>
      <c r="BE1568" s="86"/>
      <c r="BF1568" s="86"/>
      <c r="BG1568" s="86"/>
      <c r="BH1568" s="86"/>
      <c r="BI1568" s="86"/>
      <c r="BJ1568" s="86"/>
      <c r="BK1568" s="86"/>
      <c r="BL1568" s="86"/>
      <c r="BM1568" s="86"/>
      <c r="BN1568" s="86"/>
      <c r="BO1568" s="86"/>
      <c r="BP1568" s="86"/>
      <c r="BQ1568" s="86"/>
      <c r="BR1568" s="86"/>
      <c r="BS1568" s="86"/>
      <c r="BT1568" s="86"/>
      <c r="BU1568" s="86"/>
      <c r="BV1568" s="86"/>
    </row>
    <row r="1569" spans="1:74" s="87" customFormat="1" ht="22.5" customHeight="1" x14ac:dyDescent="0.15">
      <c r="A1569" s="240" t="s">
        <v>353</v>
      </c>
      <c r="B1569" s="241" t="s">
        <v>354</v>
      </c>
      <c r="C1569" s="73">
        <f>+C1570</f>
        <v>0</v>
      </c>
      <c r="D1569" s="73">
        <f t="shared" ref="D1569:N1569" si="587">+D1570</f>
        <v>36985163484.009995</v>
      </c>
      <c r="E1569" s="73">
        <f t="shared" si="587"/>
        <v>0</v>
      </c>
      <c r="F1569" s="73">
        <f t="shared" si="587"/>
        <v>36647534759.51001</v>
      </c>
      <c r="G1569" s="73">
        <f t="shared" si="587"/>
        <v>0</v>
      </c>
      <c r="H1569" s="73">
        <f t="shared" si="587"/>
        <v>0</v>
      </c>
      <c r="I1569" s="73">
        <f t="shared" si="587"/>
        <v>7972503732.9100018</v>
      </c>
      <c r="J1569" s="73">
        <f t="shared" si="587"/>
        <v>0</v>
      </c>
      <c r="K1569" s="73">
        <f t="shared" si="587"/>
        <v>0</v>
      </c>
      <c r="L1569" s="73">
        <f t="shared" si="587"/>
        <v>0</v>
      </c>
      <c r="M1569" s="73">
        <f t="shared" si="587"/>
        <v>0</v>
      </c>
      <c r="N1569" s="73">
        <f t="shared" si="587"/>
        <v>0</v>
      </c>
      <c r="O1569" s="131">
        <f t="shared" si="574"/>
        <v>81605201976.430008</v>
      </c>
      <c r="P1569" s="86"/>
      <c r="Q1569" s="86"/>
      <c r="R1569" s="86"/>
      <c r="S1569" s="86"/>
      <c r="T1569" s="86"/>
      <c r="U1569" s="86"/>
      <c r="V1569" s="86"/>
      <c r="W1569" s="86"/>
      <c r="X1569" s="86"/>
      <c r="Y1569" s="86"/>
      <c r="Z1569" s="86"/>
      <c r="AA1569" s="86"/>
      <c r="AB1569" s="86"/>
      <c r="AC1569" s="86"/>
      <c r="AD1569" s="86"/>
      <c r="AE1569" s="86"/>
      <c r="AF1569" s="86"/>
      <c r="AG1569" s="86"/>
      <c r="AH1569" s="86"/>
      <c r="AI1569" s="86"/>
      <c r="AJ1569" s="86"/>
      <c r="AK1569" s="86"/>
      <c r="AL1569" s="86"/>
      <c r="AM1569" s="86"/>
      <c r="AN1569" s="86"/>
      <c r="AO1569" s="86"/>
      <c r="AP1569" s="86"/>
      <c r="AQ1569" s="86"/>
      <c r="AR1569" s="86"/>
      <c r="AS1569" s="86"/>
      <c r="AT1569" s="86"/>
      <c r="AU1569" s="86"/>
      <c r="AV1569" s="86"/>
      <c r="AW1569" s="86"/>
      <c r="AX1569" s="86"/>
      <c r="AY1569" s="86"/>
      <c r="AZ1569" s="86"/>
      <c r="BA1569" s="86"/>
      <c r="BB1569" s="86"/>
      <c r="BC1569" s="86"/>
      <c r="BD1569" s="86"/>
      <c r="BE1569" s="86"/>
      <c r="BF1569" s="86"/>
      <c r="BG1569" s="86"/>
      <c r="BH1569" s="86"/>
      <c r="BI1569" s="86"/>
      <c r="BJ1569" s="86"/>
      <c r="BK1569" s="86"/>
      <c r="BL1569" s="86"/>
      <c r="BM1569" s="86"/>
      <c r="BN1569" s="86"/>
      <c r="BO1569" s="86"/>
      <c r="BP1569" s="86"/>
      <c r="BQ1569" s="86"/>
      <c r="BR1569" s="86"/>
      <c r="BS1569" s="86"/>
      <c r="BT1569" s="86"/>
      <c r="BU1569" s="86"/>
      <c r="BV1569" s="86"/>
    </row>
    <row r="1570" spans="1:74" s="87" customFormat="1" ht="22.5" customHeight="1" x14ac:dyDescent="0.15">
      <c r="A1570" s="240" t="s">
        <v>931</v>
      </c>
      <c r="B1570" s="241" t="s">
        <v>1000</v>
      </c>
      <c r="C1570" s="73">
        <f>+C1571+C1581</f>
        <v>0</v>
      </c>
      <c r="D1570" s="73">
        <f t="shared" ref="D1570:N1570" si="588">+D1571+D1581</f>
        <v>36985163484.009995</v>
      </c>
      <c r="E1570" s="73">
        <f t="shared" si="588"/>
        <v>0</v>
      </c>
      <c r="F1570" s="73">
        <f>+F1571+F1581</f>
        <v>36647534759.51001</v>
      </c>
      <c r="G1570" s="73">
        <f t="shared" si="588"/>
        <v>0</v>
      </c>
      <c r="H1570" s="73">
        <f t="shared" si="588"/>
        <v>0</v>
      </c>
      <c r="I1570" s="73">
        <f t="shared" si="588"/>
        <v>7972503732.9100018</v>
      </c>
      <c r="J1570" s="73">
        <f t="shared" si="588"/>
        <v>0</v>
      </c>
      <c r="K1570" s="73">
        <f t="shared" si="588"/>
        <v>0</v>
      </c>
      <c r="L1570" s="73">
        <f t="shared" si="588"/>
        <v>0</v>
      </c>
      <c r="M1570" s="73">
        <f t="shared" si="588"/>
        <v>0</v>
      </c>
      <c r="N1570" s="73">
        <f t="shared" si="588"/>
        <v>0</v>
      </c>
      <c r="O1570" s="131">
        <f t="shared" si="574"/>
        <v>81605201976.430008</v>
      </c>
      <c r="P1570" s="86"/>
      <c r="Q1570" s="86"/>
      <c r="R1570" s="86"/>
      <c r="S1570" s="86"/>
      <c r="T1570" s="86"/>
      <c r="U1570" s="86"/>
      <c r="V1570" s="86"/>
      <c r="W1570" s="86"/>
      <c r="X1570" s="86"/>
      <c r="Y1570" s="86"/>
      <c r="Z1570" s="86"/>
      <c r="AA1570" s="86"/>
      <c r="AB1570" s="86"/>
      <c r="AC1570" s="86"/>
      <c r="AD1570" s="86"/>
      <c r="AE1570" s="86"/>
      <c r="AF1570" s="86"/>
      <c r="AG1570" s="86"/>
      <c r="AH1570" s="86"/>
      <c r="AI1570" s="86"/>
      <c r="AJ1570" s="86"/>
      <c r="AK1570" s="86"/>
      <c r="AL1570" s="86"/>
      <c r="AM1570" s="86"/>
      <c r="AN1570" s="86"/>
      <c r="AO1570" s="86"/>
      <c r="AP1570" s="86"/>
      <c r="AQ1570" s="86"/>
      <c r="AR1570" s="86"/>
      <c r="AS1570" s="86"/>
      <c r="AT1570" s="86"/>
      <c r="AU1570" s="86"/>
      <c r="AV1570" s="86"/>
      <c r="AW1570" s="86"/>
      <c r="AX1570" s="86"/>
      <c r="AY1570" s="86"/>
      <c r="AZ1570" s="86"/>
      <c r="BA1570" s="86"/>
      <c r="BB1570" s="86"/>
      <c r="BC1570" s="86"/>
      <c r="BD1570" s="86"/>
      <c r="BE1570" s="86"/>
      <c r="BF1570" s="86"/>
      <c r="BG1570" s="86"/>
      <c r="BH1570" s="86"/>
      <c r="BI1570" s="86"/>
      <c r="BJ1570" s="86"/>
      <c r="BK1570" s="86"/>
      <c r="BL1570" s="86"/>
      <c r="BM1570" s="86"/>
      <c r="BN1570" s="86"/>
      <c r="BO1570" s="86"/>
      <c r="BP1570" s="86"/>
      <c r="BQ1570" s="86"/>
      <c r="BR1570" s="86"/>
      <c r="BS1570" s="86"/>
      <c r="BT1570" s="86"/>
      <c r="BU1570" s="86"/>
      <c r="BV1570" s="86"/>
    </row>
    <row r="1571" spans="1:74" s="89" customFormat="1" ht="22.5" customHeight="1" x14ac:dyDescent="0.15">
      <c r="A1571" s="240" t="s">
        <v>1789</v>
      </c>
      <c r="B1571" s="241" t="s">
        <v>1790</v>
      </c>
      <c r="C1571" s="308">
        <f>SUM(C1572:C1580)</f>
        <v>0</v>
      </c>
      <c r="D1571" s="308">
        <f t="shared" ref="D1571:N1571" si="589">SUM(D1572:D1580)</f>
        <v>7179751758.9099998</v>
      </c>
      <c r="E1571" s="308">
        <f t="shared" si="589"/>
        <v>0</v>
      </c>
      <c r="F1571" s="308">
        <f t="shared" si="589"/>
        <v>0</v>
      </c>
      <c r="G1571" s="308">
        <f t="shared" si="589"/>
        <v>0</v>
      </c>
      <c r="H1571" s="308">
        <f t="shared" si="589"/>
        <v>0</v>
      </c>
      <c r="I1571" s="308">
        <f t="shared" si="589"/>
        <v>0</v>
      </c>
      <c r="J1571" s="308">
        <f t="shared" si="589"/>
        <v>0</v>
      </c>
      <c r="K1571" s="308">
        <f t="shared" si="589"/>
        <v>0</v>
      </c>
      <c r="L1571" s="308">
        <f t="shared" si="589"/>
        <v>0</v>
      </c>
      <c r="M1571" s="308">
        <f t="shared" si="589"/>
        <v>0</v>
      </c>
      <c r="N1571" s="308">
        <f t="shared" si="589"/>
        <v>0</v>
      </c>
      <c r="O1571" s="131">
        <f t="shared" si="574"/>
        <v>7179751758.9099998</v>
      </c>
      <c r="P1571" s="88"/>
      <c r="Q1571" s="88"/>
      <c r="R1571" s="88"/>
      <c r="S1571" s="88"/>
      <c r="T1571" s="88"/>
      <c r="U1571" s="88"/>
      <c r="V1571" s="88"/>
      <c r="W1571" s="88"/>
      <c r="X1571" s="88"/>
      <c r="Y1571" s="88"/>
      <c r="Z1571" s="88"/>
      <c r="AA1571" s="88"/>
      <c r="AB1571" s="88"/>
      <c r="AC1571" s="88"/>
      <c r="AD1571" s="88"/>
      <c r="AE1571" s="88"/>
      <c r="AF1571" s="88"/>
      <c r="AG1571" s="88"/>
      <c r="AH1571" s="88"/>
      <c r="AI1571" s="88"/>
      <c r="AJ1571" s="88"/>
      <c r="AK1571" s="88"/>
      <c r="AL1571" s="88"/>
      <c r="AM1571" s="88"/>
      <c r="AN1571" s="88"/>
      <c r="AO1571" s="88"/>
      <c r="AP1571" s="88"/>
      <c r="AQ1571" s="88"/>
      <c r="AR1571" s="88"/>
      <c r="AS1571" s="88"/>
      <c r="AT1571" s="88"/>
      <c r="AU1571" s="88"/>
      <c r="AV1571" s="88"/>
      <c r="AW1571" s="88"/>
      <c r="AX1571" s="88"/>
      <c r="AY1571" s="88"/>
      <c r="AZ1571" s="88"/>
      <c r="BA1571" s="88"/>
      <c r="BB1571" s="88"/>
      <c r="BC1571" s="88"/>
      <c r="BD1571" s="88"/>
      <c r="BE1571" s="88"/>
      <c r="BF1571" s="88"/>
      <c r="BG1571" s="88"/>
      <c r="BH1571" s="88"/>
      <c r="BI1571" s="88"/>
      <c r="BJ1571" s="88"/>
      <c r="BK1571" s="88"/>
      <c r="BL1571" s="88"/>
      <c r="BM1571" s="88"/>
      <c r="BN1571" s="88"/>
      <c r="BO1571" s="88"/>
      <c r="BP1571" s="88"/>
      <c r="BQ1571" s="88"/>
      <c r="BR1571" s="88"/>
      <c r="BS1571" s="88"/>
      <c r="BT1571" s="88"/>
      <c r="BU1571" s="88"/>
      <c r="BV1571" s="88"/>
    </row>
    <row r="1572" spans="1:74" s="87" customFormat="1" ht="22.5" customHeight="1" x14ac:dyDescent="0.15">
      <c r="A1572" s="242" t="s">
        <v>1791</v>
      </c>
      <c r="B1572" s="243" t="s">
        <v>1792</v>
      </c>
      <c r="C1572" s="74"/>
      <c r="D1572" s="74">
        <v>0</v>
      </c>
      <c r="E1572" s="74"/>
      <c r="F1572" s="74"/>
      <c r="G1572" s="74"/>
      <c r="H1572" s="74"/>
      <c r="I1572" s="74"/>
      <c r="J1572" s="74"/>
      <c r="K1572" s="74"/>
      <c r="L1572" s="74"/>
      <c r="M1572" s="74"/>
      <c r="N1572" s="74"/>
      <c r="O1572" s="131">
        <f t="shared" si="574"/>
        <v>0</v>
      </c>
      <c r="P1572" s="86"/>
      <c r="Q1572" s="86"/>
      <c r="R1572" s="86"/>
      <c r="S1572" s="86"/>
      <c r="T1572" s="86"/>
      <c r="U1572" s="86"/>
      <c r="V1572" s="86"/>
      <c r="W1572" s="86"/>
      <c r="X1572" s="86"/>
      <c r="Y1572" s="86"/>
      <c r="Z1572" s="86"/>
      <c r="AA1572" s="86"/>
      <c r="AB1572" s="86"/>
      <c r="AC1572" s="86"/>
      <c r="AD1572" s="86"/>
      <c r="AE1572" s="86"/>
      <c r="AF1572" s="86"/>
      <c r="AG1572" s="86"/>
      <c r="AH1572" s="86"/>
      <c r="AI1572" s="86"/>
      <c r="AJ1572" s="86"/>
      <c r="AK1572" s="86"/>
      <c r="AL1572" s="86"/>
      <c r="AM1572" s="86"/>
      <c r="AN1572" s="86"/>
      <c r="AO1572" s="86"/>
      <c r="AP1572" s="86"/>
      <c r="AQ1572" s="86"/>
      <c r="AR1572" s="86"/>
      <c r="AS1572" s="86"/>
      <c r="AT1572" s="86"/>
      <c r="AU1572" s="86"/>
      <c r="AV1572" s="86"/>
      <c r="AW1572" s="86"/>
      <c r="AX1572" s="86"/>
      <c r="AY1572" s="86"/>
      <c r="AZ1572" s="86"/>
      <c r="BA1572" s="86"/>
      <c r="BB1572" s="86"/>
      <c r="BC1572" s="86"/>
      <c r="BD1572" s="86"/>
      <c r="BE1572" s="86"/>
      <c r="BF1572" s="86"/>
      <c r="BG1572" s="86"/>
      <c r="BH1572" s="86"/>
      <c r="BI1572" s="86"/>
      <c r="BJ1572" s="86"/>
      <c r="BK1572" s="86"/>
      <c r="BL1572" s="86"/>
      <c r="BM1572" s="86"/>
      <c r="BN1572" s="86"/>
      <c r="BO1572" s="86"/>
      <c r="BP1572" s="86"/>
      <c r="BQ1572" s="86"/>
      <c r="BR1572" s="86"/>
      <c r="BS1572" s="86"/>
      <c r="BT1572" s="86"/>
      <c r="BU1572" s="86"/>
      <c r="BV1572" s="86"/>
    </row>
    <row r="1573" spans="1:74" s="87" customFormat="1" ht="22.5" customHeight="1" x14ac:dyDescent="0.15">
      <c r="A1573" s="242" t="s">
        <v>1791</v>
      </c>
      <c r="B1573" s="243" t="s">
        <v>1792</v>
      </c>
      <c r="C1573" s="74"/>
      <c r="D1573" s="74">
        <v>271385033</v>
      </c>
      <c r="E1573" s="74"/>
      <c r="F1573" s="74"/>
      <c r="G1573" s="74"/>
      <c r="H1573" s="74"/>
      <c r="I1573" s="74"/>
      <c r="J1573" s="74"/>
      <c r="K1573" s="74"/>
      <c r="L1573" s="74"/>
      <c r="M1573" s="74"/>
      <c r="N1573" s="74"/>
      <c r="O1573" s="131">
        <f t="shared" si="574"/>
        <v>271385033</v>
      </c>
      <c r="P1573" s="86"/>
      <c r="Q1573" s="86"/>
      <c r="R1573" s="86"/>
      <c r="S1573" s="86"/>
      <c r="T1573" s="86"/>
      <c r="U1573" s="86"/>
      <c r="V1573" s="86"/>
      <c r="W1573" s="86"/>
      <c r="X1573" s="86"/>
      <c r="Y1573" s="86"/>
      <c r="Z1573" s="86"/>
      <c r="AA1573" s="86"/>
      <c r="AB1573" s="86"/>
      <c r="AC1573" s="86"/>
      <c r="AD1573" s="86"/>
      <c r="AE1573" s="86"/>
      <c r="AF1573" s="86"/>
      <c r="AG1573" s="86"/>
      <c r="AH1573" s="86"/>
      <c r="AI1573" s="86"/>
      <c r="AJ1573" s="86"/>
      <c r="AK1573" s="86"/>
      <c r="AL1573" s="86"/>
      <c r="AM1573" s="86"/>
      <c r="AN1573" s="86"/>
      <c r="AO1573" s="86"/>
      <c r="AP1573" s="86"/>
      <c r="AQ1573" s="86"/>
      <c r="AR1573" s="86"/>
      <c r="AS1573" s="86"/>
      <c r="AT1573" s="86"/>
      <c r="AU1573" s="86"/>
      <c r="AV1573" s="86"/>
      <c r="AW1573" s="86"/>
      <c r="AX1573" s="86"/>
      <c r="AY1573" s="86"/>
      <c r="AZ1573" s="86"/>
      <c r="BA1573" s="86"/>
      <c r="BB1573" s="86"/>
      <c r="BC1573" s="86"/>
      <c r="BD1573" s="86"/>
      <c r="BE1573" s="86"/>
      <c r="BF1573" s="86"/>
      <c r="BG1573" s="86"/>
      <c r="BH1573" s="86"/>
      <c r="BI1573" s="86"/>
      <c r="BJ1573" s="86"/>
      <c r="BK1573" s="86"/>
      <c r="BL1573" s="86"/>
      <c r="BM1573" s="86"/>
      <c r="BN1573" s="86"/>
      <c r="BO1573" s="86"/>
      <c r="BP1573" s="86"/>
      <c r="BQ1573" s="86"/>
      <c r="BR1573" s="86"/>
      <c r="BS1573" s="86"/>
      <c r="BT1573" s="86"/>
      <c r="BU1573" s="86"/>
      <c r="BV1573" s="86"/>
    </row>
    <row r="1574" spans="1:74" s="87" customFormat="1" ht="22.5" customHeight="1" x14ac:dyDescent="0.15">
      <c r="A1574" s="242" t="s">
        <v>1791</v>
      </c>
      <c r="B1574" s="243" t="s">
        <v>1792</v>
      </c>
      <c r="C1574" s="74"/>
      <c r="D1574" s="74">
        <v>60000000</v>
      </c>
      <c r="E1574" s="74"/>
      <c r="F1574" s="74"/>
      <c r="G1574" s="74"/>
      <c r="H1574" s="74"/>
      <c r="I1574" s="74"/>
      <c r="J1574" s="74"/>
      <c r="K1574" s="74"/>
      <c r="L1574" s="74"/>
      <c r="M1574" s="74"/>
      <c r="N1574" s="74"/>
      <c r="O1574" s="131">
        <f t="shared" si="574"/>
        <v>60000000</v>
      </c>
      <c r="P1574" s="86"/>
      <c r="Q1574" s="86"/>
      <c r="R1574" s="86"/>
      <c r="S1574" s="86"/>
      <c r="T1574" s="86"/>
      <c r="U1574" s="86"/>
      <c r="V1574" s="86"/>
      <c r="W1574" s="86"/>
      <c r="X1574" s="86"/>
      <c r="Y1574" s="86"/>
      <c r="Z1574" s="86"/>
      <c r="AA1574" s="86"/>
      <c r="AB1574" s="86"/>
      <c r="AC1574" s="86"/>
      <c r="AD1574" s="86"/>
      <c r="AE1574" s="86"/>
      <c r="AF1574" s="86"/>
      <c r="AG1574" s="86"/>
      <c r="AH1574" s="86"/>
      <c r="AI1574" s="86"/>
      <c r="AJ1574" s="86"/>
      <c r="AK1574" s="86"/>
      <c r="AL1574" s="86"/>
      <c r="AM1574" s="86"/>
      <c r="AN1574" s="86"/>
      <c r="AO1574" s="86"/>
      <c r="AP1574" s="86"/>
      <c r="AQ1574" s="86"/>
      <c r="AR1574" s="86"/>
      <c r="AS1574" s="86"/>
      <c r="AT1574" s="86"/>
      <c r="AU1574" s="86"/>
      <c r="AV1574" s="86"/>
      <c r="AW1574" s="86"/>
      <c r="AX1574" s="86"/>
      <c r="AY1574" s="86"/>
      <c r="AZ1574" s="86"/>
      <c r="BA1574" s="86"/>
      <c r="BB1574" s="86"/>
      <c r="BC1574" s="86"/>
      <c r="BD1574" s="86"/>
      <c r="BE1574" s="86"/>
      <c r="BF1574" s="86"/>
      <c r="BG1574" s="86"/>
      <c r="BH1574" s="86"/>
      <c r="BI1574" s="86"/>
      <c r="BJ1574" s="86"/>
      <c r="BK1574" s="86"/>
      <c r="BL1574" s="86"/>
      <c r="BM1574" s="86"/>
      <c r="BN1574" s="86"/>
      <c r="BO1574" s="86"/>
      <c r="BP1574" s="86"/>
      <c r="BQ1574" s="86"/>
      <c r="BR1574" s="86"/>
      <c r="BS1574" s="86"/>
      <c r="BT1574" s="86"/>
      <c r="BU1574" s="86"/>
      <c r="BV1574" s="86"/>
    </row>
    <row r="1575" spans="1:74" s="87" customFormat="1" ht="22.5" customHeight="1" x14ac:dyDescent="0.15">
      <c r="A1575" s="242" t="s">
        <v>1793</v>
      </c>
      <c r="B1575" s="243" t="s">
        <v>1794</v>
      </c>
      <c r="C1575" s="74"/>
      <c r="D1575" s="74">
        <v>0</v>
      </c>
      <c r="E1575" s="74"/>
      <c r="F1575" s="74"/>
      <c r="G1575" s="74"/>
      <c r="H1575" s="74"/>
      <c r="I1575" s="74"/>
      <c r="J1575" s="74"/>
      <c r="K1575" s="74"/>
      <c r="L1575" s="74"/>
      <c r="M1575" s="74"/>
      <c r="N1575" s="74"/>
      <c r="O1575" s="131">
        <f t="shared" si="574"/>
        <v>0</v>
      </c>
      <c r="P1575" s="86"/>
      <c r="Q1575" s="86"/>
      <c r="R1575" s="86"/>
      <c r="S1575" s="86"/>
      <c r="T1575" s="86"/>
      <c r="U1575" s="86"/>
      <c r="V1575" s="86"/>
      <c r="W1575" s="86"/>
      <c r="X1575" s="86"/>
      <c r="Y1575" s="86"/>
      <c r="Z1575" s="86"/>
      <c r="AA1575" s="86"/>
      <c r="AB1575" s="86"/>
      <c r="AC1575" s="86"/>
      <c r="AD1575" s="86"/>
      <c r="AE1575" s="86"/>
      <c r="AF1575" s="86"/>
      <c r="AG1575" s="86"/>
      <c r="AH1575" s="86"/>
      <c r="AI1575" s="86"/>
      <c r="AJ1575" s="86"/>
      <c r="AK1575" s="86"/>
      <c r="AL1575" s="86"/>
      <c r="AM1575" s="86"/>
      <c r="AN1575" s="86"/>
      <c r="AO1575" s="86"/>
      <c r="AP1575" s="86"/>
      <c r="AQ1575" s="86"/>
      <c r="AR1575" s="86"/>
      <c r="AS1575" s="86"/>
      <c r="AT1575" s="86"/>
      <c r="AU1575" s="86"/>
      <c r="AV1575" s="86"/>
      <c r="AW1575" s="86"/>
      <c r="AX1575" s="86"/>
      <c r="AY1575" s="86"/>
      <c r="AZ1575" s="86"/>
      <c r="BA1575" s="86"/>
      <c r="BB1575" s="86"/>
      <c r="BC1575" s="86"/>
      <c r="BD1575" s="86"/>
      <c r="BE1575" s="86"/>
      <c r="BF1575" s="86"/>
      <c r="BG1575" s="86"/>
      <c r="BH1575" s="86"/>
      <c r="BI1575" s="86"/>
      <c r="BJ1575" s="86"/>
      <c r="BK1575" s="86"/>
      <c r="BL1575" s="86"/>
      <c r="BM1575" s="86"/>
      <c r="BN1575" s="86"/>
      <c r="BO1575" s="86"/>
      <c r="BP1575" s="86"/>
      <c r="BQ1575" s="86"/>
      <c r="BR1575" s="86"/>
      <c r="BS1575" s="86"/>
      <c r="BT1575" s="86"/>
      <c r="BU1575" s="86"/>
      <c r="BV1575" s="86"/>
    </row>
    <row r="1576" spans="1:74" s="87" customFormat="1" ht="22.5" customHeight="1" x14ac:dyDescent="0.15">
      <c r="A1576" s="242" t="s">
        <v>1793</v>
      </c>
      <c r="B1576" s="243" t="s">
        <v>1794</v>
      </c>
      <c r="C1576" s="74"/>
      <c r="D1576" s="74">
        <v>2459293404</v>
      </c>
      <c r="E1576" s="74"/>
      <c r="F1576" s="74"/>
      <c r="G1576" s="74"/>
      <c r="H1576" s="74"/>
      <c r="I1576" s="74"/>
      <c r="J1576" s="74"/>
      <c r="K1576" s="74"/>
      <c r="L1576" s="74"/>
      <c r="M1576" s="74"/>
      <c r="N1576" s="74"/>
      <c r="O1576" s="131">
        <f t="shared" si="574"/>
        <v>2459293404</v>
      </c>
      <c r="P1576" s="86"/>
      <c r="Q1576" s="86"/>
      <c r="R1576" s="86"/>
      <c r="S1576" s="86"/>
      <c r="T1576" s="86"/>
      <c r="U1576" s="86"/>
      <c r="V1576" s="86"/>
      <c r="W1576" s="86"/>
      <c r="X1576" s="86"/>
      <c r="Y1576" s="86"/>
      <c r="Z1576" s="86"/>
      <c r="AA1576" s="86"/>
      <c r="AB1576" s="86"/>
      <c r="AC1576" s="86"/>
      <c r="AD1576" s="86"/>
      <c r="AE1576" s="86"/>
      <c r="AF1576" s="86"/>
      <c r="AG1576" s="86"/>
      <c r="AH1576" s="86"/>
      <c r="AI1576" s="86"/>
      <c r="AJ1576" s="86"/>
      <c r="AK1576" s="86"/>
      <c r="AL1576" s="86"/>
      <c r="AM1576" s="86"/>
      <c r="AN1576" s="86"/>
      <c r="AO1576" s="86"/>
      <c r="AP1576" s="86"/>
      <c r="AQ1576" s="86"/>
      <c r="AR1576" s="86"/>
      <c r="AS1576" s="86"/>
      <c r="AT1576" s="86"/>
      <c r="AU1576" s="86"/>
      <c r="AV1576" s="86"/>
      <c r="AW1576" s="86"/>
      <c r="AX1576" s="86"/>
      <c r="AY1576" s="86"/>
      <c r="AZ1576" s="86"/>
      <c r="BA1576" s="86"/>
      <c r="BB1576" s="86"/>
      <c r="BC1576" s="86"/>
      <c r="BD1576" s="86"/>
      <c r="BE1576" s="86"/>
      <c r="BF1576" s="86"/>
      <c r="BG1576" s="86"/>
      <c r="BH1576" s="86"/>
      <c r="BI1576" s="86"/>
      <c r="BJ1576" s="86"/>
      <c r="BK1576" s="86"/>
      <c r="BL1576" s="86"/>
      <c r="BM1576" s="86"/>
      <c r="BN1576" s="86"/>
      <c r="BO1576" s="86"/>
      <c r="BP1576" s="86"/>
      <c r="BQ1576" s="86"/>
      <c r="BR1576" s="86"/>
      <c r="BS1576" s="86"/>
      <c r="BT1576" s="86"/>
      <c r="BU1576" s="86"/>
      <c r="BV1576" s="86"/>
    </row>
    <row r="1577" spans="1:74" s="87" customFormat="1" ht="22.5" customHeight="1" x14ac:dyDescent="0.15">
      <c r="A1577" s="242" t="s">
        <v>1793</v>
      </c>
      <c r="B1577" s="243" t="s">
        <v>1794</v>
      </c>
      <c r="C1577" s="74"/>
      <c r="D1577" s="322">
        <v>2770048596.9099998</v>
      </c>
      <c r="E1577" s="74"/>
      <c r="F1577" s="74"/>
      <c r="G1577" s="74"/>
      <c r="H1577" s="74"/>
      <c r="I1577" s="74"/>
      <c r="J1577" s="74"/>
      <c r="K1577" s="74"/>
      <c r="L1577" s="74"/>
      <c r="M1577" s="74"/>
      <c r="N1577" s="74"/>
      <c r="O1577" s="131">
        <f t="shared" si="574"/>
        <v>2770048596.9099998</v>
      </c>
      <c r="P1577" s="86"/>
      <c r="Q1577" s="86"/>
      <c r="R1577" s="86"/>
      <c r="S1577" s="86"/>
      <c r="T1577" s="86"/>
      <c r="U1577" s="86"/>
      <c r="V1577" s="86"/>
      <c r="W1577" s="86"/>
      <c r="X1577" s="86"/>
      <c r="Y1577" s="86"/>
      <c r="Z1577" s="86"/>
      <c r="AA1577" s="86"/>
      <c r="AB1577" s="86"/>
      <c r="AC1577" s="86"/>
      <c r="AD1577" s="86"/>
      <c r="AE1577" s="86"/>
      <c r="AF1577" s="86"/>
      <c r="AG1577" s="86"/>
      <c r="AH1577" s="86"/>
      <c r="AI1577" s="86"/>
      <c r="AJ1577" s="86"/>
      <c r="AK1577" s="86"/>
      <c r="AL1577" s="86"/>
      <c r="AM1577" s="86"/>
      <c r="AN1577" s="86"/>
      <c r="AO1577" s="86"/>
      <c r="AP1577" s="86"/>
      <c r="AQ1577" s="86"/>
      <c r="AR1577" s="86"/>
      <c r="AS1577" s="86"/>
      <c r="AT1577" s="86"/>
      <c r="AU1577" s="86"/>
      <c r="AV1577" s="86"/>
      <c r="AW1577" s="86"/>
      <c r="AX1577" s="86"/>
      <c r="AY1577" s="86"/>
      <c r="AZ1577" s="86"/>
      <c r="BA1577" s="86"/>
      <c r="BB1577" s="86"/>
      <c r="BC1577" s="86"/>
      <c r="BD1577" s="86"/>
      <c r="BE1577" s="86"/>
      <c r="BF1577" s="86"/>
      <c r="BG1577" s="86"/>
      <c r="BH1577" s="86"/>
      <c r="BI1577" s="86"/>
      <c r="BJ1577" s="86"/>
      <c r="BK1577" s="86"/>
      <c r="BL1577" s="86"/>
      <c r="BM1577" s="86"/>
      <c r="BN1577" s="86"/>
      <c r="BO1577" s="86"/>
      <c r="BP1577" s="86"/>
      <c r="BQ1577" s="86"/>
      <c r="BR1577" s="86"/>
      <c r="BS1577" s="86"/>
      <c r="BT1577" s="86"/>
      <c r="BU1577" s="86"/>
      <c r="BV1577" s="86"/>
    </row>
    <row r="1578" spans="1:74" s="87" customFormat="1" ht="22.5" customHeight="1" x14ac:dyDescent="0.15">
      <c r="A1578" s="242" t="s">
        <v>1793</v>
      </c>
      <c r="B1578" s="243" t="s">
        <v>1794</v>
      </c>
      <c r="C1578" s="74"/>
      <c r="D1578" s="74">
        <v>0</v>
      </c>
      <c r="E1578" s="74"/>
      <c r="F1578" s="74"/>
      <c r="G1578" s="74"/>
      <c r="H1578" s="74"/>
      <c r="I1578" s="74"/>
      <c r="J1578" s="74"/>
      <c r="K1578" s="74"/>
      <c r="L1578" s="74"/>
      <c r="M1578" s="74"/>
      <c r="N1578" s="74"/>
      <c r="O1578" s="131">
        <f t="shared" si="574"/>
        <v>0</v>
      </c>
      <c r="P1578" s="86"/>
      <c r="Q1578" s="86"/>
      <c r="R1578" s="86"/>
      <c r="S1578" s="86"/>
      <c r="T1578" s="86"/>
      <c r="U1578" s="86"/>
      <c r="V1578" s="86"/>
      <c r="W1578" s="86"/>
      <c r="X1578" s="86"/>
      <c r="Y1578" s="86"/>
      <c r="Z1578" s="86"/>
      <c r="AA1578" s="86"/>
      <c r="AB1578" s="86"/>
      <c r="AC1578" s="86"/>
      <c r="AD1578" s="86"/>
      <c r="AE1578" s="86"/>
      <c r="AF1578" s="86"/>
      <c r="AG1578" s="86"/>
      <c r="AH1578" s="86"/>
      <c r="AI1578" s="86"/>
      <c r="AJ1578" s="86"/>
      <c r="AK1578" s="86"/>
      <c r="AL1578" s="86"/>
      <c r="AM1578" s="86"/>
      <c r="AN1578" s="86"/>
      <c r="AO1578" s="86"/>
      <c r="AP1578" s="86"/>
      <c r="AQ1578" s="86"/>
      <c r="AR1578" s="86"/>
      <c r="AS1578" s="86"/>
      <c r="AT1578" s="86"/>
      <c r="AU1578" s="86"/>
      <c r="AV1578" s="86"/>
      <c r="AW1578" s="86"/>
      <c r="AX1578" s="86"/>
      <c r="AY1578" s="86"/>
      <c r="AZ1578" s="86"/>
      <c r="BA1578" s="86"/>
      <c r="BB1578" s="86"/>
      <c r="BC1578" s="86"/>
      <c r="BD1578" s="86"/>
      <c r="BE1578" s="86"/>
      <c r="BF1578" s="86"/>
      <c r="BG1578" s="86"/>
      <c r="BH1578" s="86"/>
      <c r="BI1578" s="86"/>
      <c r="BJ1578" s="86"/>
      <c r="BK1578" s="86"/>
      <c r="BL1578" s="86"/>
      <c r="BM1578" s="86"/>
      <c r="BN1578" s="86"/>
      <c r="BO1578" s="86"/>
      <c r="BP1578" s="86"/>
      <c r="BQ1578" s="86"/>
      <c r="BR1578" s="86"/>
      <c r="BS1578" s="86"/>
      <c r="BT1578" s="86"/>
      <c r="BU1578" s="86"/>
      <c r="BV1578" s="86"/>
    </row>
    <row r="1579" spans="1:74" s="87" customFormat="1" ht="22.5" customHeight="1" x14ac:dyDescent="0.15">
      <c r="A1579" s="242" t="s">
        <v>1793</v>
      </c>
      <c r="B1579" s="243" t="s">
        <v>1794</v>
      </c>
      <c r="C1579" s="74"/>
      <c r="D1579" s="74">
        <v>1619024725</v>
      </c>
      <c r="E1579" s="74"/>
      <c r="F1579" s="74"/>
      <c r="G1579" s="74"/>
      <c r="H1579" s="74"/>
      <c r="I1579" s="74"/>
      <c r="J1579" s="74"/>
      <c r="K1579" s="74"/>
      <c r="L1579" s="74"/>
      <c r="M1579" s="74"/>
      <c r="N1579" s="74"/>
      <c r="O1579" s="131">
        <f t="shared" si="574"/>
        <v>1619024725</v>
      </c>
      <c r="P1579" s="86"/>
      <c r="Q1579" s="86"/>
      <c r="R1579" s="86"/>
      <c r="S1579" s="86"/>
      <c r="T1579" s="86"/>
      <c r="U1579" s="86"/>
      <c r="V1579" s="86"/>
      <c r="W1579" s="86"/>
      <c r="X1579" s="86"/>
      <c r="Y1579" s="86"/>
      <c r="Z1579" s="86"/>
      <c r="AA1579" s="86"/>
      <c r="AB1579" s="86"/>
      <c r="AC1579" s="86"/>
      <c r="AD1579" s="86"/>
      <c r="AE1579" s="86"/>
      <c r="AF1579" s="86"/>
      <c r="AG1579" s="86"/>
      <c r="AH1579" s="86"/>
      <c r="AI1579" s="86"/>
      <c r="AJ1579" s="86"/>
      <c r="AK1579" s="86"/>
      <c r="AL1579" s="86"/>
      <c r="AM1579" s="86"/>
      <c r="AN1579" s="86"/>
      <c r="AO1579" s="86"/>
      <c r="AP1579" s="86"/>
      <c r="AQ1579" s="86"/>
      <c r="AR1579" s="86"/>
      <c r="AS1579" s="86"/>
      <c r="AT1579" s="86"/>
      <c r="AU1579" s="86"/>
      <c r="AV1579" s="86"/>
      <c r="AW1579" s="86"/>
      <c r="AX1579" s="86"/>
      <c r="AY1579" s="86"/>
      <c r="AZ1579" s="86"/>
      <c r="BA1579" s="86"/>
      <c r="BB1579" s="86"/>
      <c r="BC1579" s="86"/>
      <c r="BD1579" s="86"/>
      <c r="BE1579" s="86"/>
      <c r="BF1579" s="86"/>
      <c r="BG1579" s="86"/>
      <c r="BH1579" s="86"/>
      <c r="BI1579" s="86"/>
      <c r="BJ1579" s="86"/>
      <c r="BK1579" s="86"/>
      <c r="BL1579" s="86"/>
      <c r="BM1579" s="86"/>
      <c r="BN1579" s="86"/>
      <c r="BO1579" s="86"/>
      <c r="BP1579" s="86"/>
      <c r="BQ1579" s="86"/>
      <c r="BR1579" s="86"/>
      <c r="BS1579" s="86"/>
      <c r="BT1579" s="86"/>
      <c r="BU1579" s="86"/>
      <c r="BV1579" s="86"/>
    </row>
    <row r="1580" spans="1:74" s="87" customFormat="1" ht="22.5" customHeight="1" x14ac:dyDescent="0.15">
      <c r="A1580" s="242" t="s">
        <v>1795</v>
      </c>
      <c r="B1580" s="243" t="s">
        <v>1792</v>
      </c>
      <c r="C1580" s="74"/>
      <c r="D1580" s="74">
        <v>0</v>
      </c>
      <c r="E1580" s="74"/>
      <c r="F1580" s="74"/>
      <c r="G1580" s="74"/>
      <c r="H1580" s="74"/>
      <c r="I1580" s="74"/>
      <c r="J1580" s="74"/>
      <c r="K1580" s="74"/>
      <c r="L1580" s="74"/>
      <c r="M1580" s="74"/>
      <c r="N1580" s="74"/>
      <c r="O1580" s="131">
        <f t="shared" si="574"/>
        <v>0</v>
      </c>
      <c r="P1580" s="86"/>
      <c r="Q1580" s="86"/>
      <c r="R1580" s="86"/>
      <c r="S1580" s="86"/>
      <c r="T1580" s="86"/>
      <c r="U1580" s="86"/>
      <c r="V1580" s="86"/>
      <c r="W1580" s="86"/>
      <c r="X1580" s="86"/>
      <c r="Y1580" s="86"/>
      <c r="Z1580" s="86"/>
      <c r="AA1580" s="86"/>
      <c r="AB1580" s="86"/>
      <c r="AC1580" s="86"/>
      <c r="AD1580" s="86"/>
      <c r="AE1580" s="86"/>
      <c r="AF1580" s="86"/>
      <c r="AG1580" s="86"/>
      <c r="AH1580" s="86"/>
      <c r="AI1580" s="86"/>
      <c r="AJ1580" s="86"/>
      <c r="AK1580" s="86"/>
      <c r="AL1580" s="86"/>
      <c r="AM1580" s="86"/>
      <c r="AN1580" s="86"/>
      <c r="AO1580" s="86"/>
      <c r="AP1580" s="86"/>
      <c r="AQ1580" s="86"/>
      <c r="AR1580" s="86"/>
      <c r="AS1580" s="86"/>
      <c r="AT1580" s="86"/>
      <c r="AU1580" s="86"/>
      <c r="AV1580" s="86"/>
      <c r="AW1580" s="86"/>
      <c r="AX1580" s="86"/>
      <c r="AY1580" s="86"/>
      <c r="AZ1580" s="86"/>
      <c r="BA1580" s="86"/>
      <c r="BB1580" s="86"/>
      <c r="BC1580" s="86"/>
      <c r="BD1580" s="86"/>
      <c r="BE1580" s="86"/>
      <c r="BF1580" s="86"/>
      <c r="BG1580" s="86"/>
      <c r="BH1580" s="86"/>
      <c r="BI1580" s="86"/>
      <c r="BJ1580" s="86"/>
      <c r="BK1580" s="86"/>
      <c r="BL1580" s="86"/>
      <c r="BM1580" s="86"/>
      <c r="BN1580" s="86"/>
      <c r="BO1580" s="86"/>
      <c r="BP1580" s="86"/>
      <c r="BQ1580" s="86"/>
      <c r="BR1580" s="86"/>
      <c r="BS1580" s="86"/>
      <c r="BT1580" s="86"/>
      <c r="BU1580" s="86"/>
      <c r="BV1580" s="86"/>
    </row>
    <row r="1581" spans="1:74" s="87" customFormat="1" ht="22.5" customHeight="1" x14ac:dyDescent="0.15">
      <c r="A1581" s="240" t="s">
        <v>934</v>
      </c>
      <c r="B1581" s="241" t="s">
        <v>1001</v>
      </c>
      <c r="C1581" s="73">
        <f t="shared" ref="C1581:N1581" si="590">SUM(C1582:C1755)</f>
        <v>0</v>
      </c>
      <c r="D1581" s="73">
        <f t="shared" si="590"/>
        <v>29805411725.099998</v>
      </c>
      <c r="E1581" s="73">
        <f t="shared" si="590"/>
        <v>0</v>
      </c>
      <c r="F1581" s="73">
        <f t="shared" si="590"/>
        <v>36647534759.51001</v>
      </c>
      <c r="G1581" s="73">
        <f t="shared" si="590"/>
        <v>0</v>
      </c>
      <c r="H1581" s="73">
        <f t="shared" si="590"/>
        <v>0</v>
      </c>
      <c r="I1581" s="73">
        <f t="shared" si="590"/>
        <v>7972503732.9100018</v>
      </c>
      <c r="J1581" s="73">
        <f t="shared" si="590"/>
        <v>0</v>
      </c>
      <c r="K1581" s="73">
        <f t="shared" si="590"/>
        <v>0</v>
      </c>
      <c r="L1581" s="73">
        <f t="shared" si="590"/>
        <v>0</v>
      </c>
      <c r="M1581" s="73">
        <f t="shared" si="590"/>
        <v>0</v>
      </c>
      <c r="N1581" s="73">
        <f t="shared" si="590"/>
        <v>0</v>
      </c>
      <c r="O1581" s="131">
        <f t="shared" si="574"/>
        <v>74425450217.520004</v>
      </c>
      <c r="P1581" s="86"/>
      <c r="Q1581" s="86"/>
      <c r="R1581" s="86"/>
      <c r="S1581" s="86"/>
      <c r="T1581" s="86"/>
      <c r="U1581" s="86"/>
      <c r="V1581" s="86"/>
      <c r="W1581" s="86"/>
      <c r="X1581" s="86"/>
      <c r="Y1581" s="86"/>
      <c r="Z1581" s="86"/>
      <c r="AA1581" s="86"/>
      <c r="AB1581" s="86"/>
      <c r="AC1581" s="86"/>
      <c r="AD1581" s="86"/>
      <c r="AE1581" s="86"/>
      <c r="AF1581" s="86"/>
      <c r="AG1581" s="86"/>
      <c r="AH1581" s="86"/>
      <c r="AI1581" s="86"/>
      <c r="AJ1581" s="86"/>
      <c r="AK1581" s="86"/>
      <c r="AL1581" s="86"/>
      <c r="AM1581" s="86"/>
      <c r="AN1581" s="86"/>
      <c r="AO1581" s="86"/>
      <c r="AP1581" s="86"/>
      <c r="AQ1581" s="86"/>
      <c r="AR1581" s="86"/>
      <c r="AS1581" s="86"/>
      <c r="AT1581" s="86"/>
      <c r="AU1581" s="86"/>
      <c r="AV1581" s="86"/>
      <c r="AW1581" s="86"/>
      <c r="AX1581" s="86"/>
      <c r="AY1581" s="86"/>
      <c r="AZ1581" s="86"/>
      <c r="BA1581" s="86"/>
      <c r="BB1581" s="86"/>
      <c r="BC1581" s="86"/>
      <c r="BD1581" s="86"/>
      <c r="BE1581" s="86"/>
      <c r="BF1581" s="86"/>
      <c r="BG1581" s="86"/>
      <c r="BH1581" s="86"/>
      <c r="BI1581" s="86"/>
      <c r="BJ1581" s="86"/>
      <c r="BK1581" s="86"/>
      <c r="BL1581" s="86"/>
      <c r="BM1581" s="86"/>
      <c r="BN1581" s="86"/>
      <c r="BO1581" s="86"/>
      <c r="BP1581" s="86"/>
      <c r="BQ1581" s="86"/>
      <c r="BR1581" s="86"/>
      <c r="BS1581" s="86"/>
      <c r="BT1581" s="86"/>
      <c r="BU1581" s="86"/>
      <c r="BV1581" s="86"/>
    </row>
    <row r="1582" spans="1:74" s="87" customFormat="1" ht="22.5" customHeight="1" x14ac:dyDescent="0.15">
      <c r="A1582" s="242" t="s">
        <v>936</v>
      </c>
      <c r="B1582" s="243" t="s">
        <v>997</v>
      </c>
      <c r="C1582" s="73"/>
      <c r="D1582" s="73"/>
      <c r="E1582" s="73"/>
      <c r="F1582" s="73"/>
      <c r="G1582" s="73"/>
      <c r="H1582" s="73"/>
      <c r="I1582" s="74">
        <v>0.81</v>
      </c>
      <c r="J1582" s="73"/>
      <c r="K1582" s="73"/>
      <c r="L1582" s="73"/>
      <c r="M1582" s="73"/>
      <c r="N1582" s="73"/>
      <c r="O1582" s="131">
        <f t="shared" si="574"/>
        <v>0.81</v>
      </c>
      <c r="P1582" s="86"/>
      <c r="Q1582" s="86"/>
      <c r="R1582" s="86"/>
      <c r="S1582" s="86"/>
      <c r="T1582" s="86"/>
      <c r="U1582" s="86"/>
      <c r="V1582" s="86"/>
      <c r="W1582" s="86"/>
      <c r="X1582" s="86"/>
      <c r="Y1582" s="86"/>
      <c r="Z1582" s="86"/>
      <c r="AA1582" s="86"/>
      <c r="AB1582" s="86"/>
      <c r="AC1582" s="86"/>
      <c r="AD1582" s="86"/>
      <c r="AE1582" s="86"/>
      <c r="AF1582" s="86"/>
      <c r="AG1582" s="86"/>
      <c r="AH1582" s="86"/>
      <c r="AI1582" s="86"/>
      <c r="AJ1582" s="86"/>
      <c r="AK1582" s="86"/>
      <c r="AL1582" s="86"/>
      <c r="AM1582" s="86"/>
      <c r="AN1582" s="86"/>
      <c r="AO1582" s="86"/>
      <c r="AP1582" s="86"/>
      <c r="AQ1582" s="86"/>
      <c r="AR1582" s="86"/>
      <c r="AS1582" s="86"/>
      <c r="AT1582" s="86"/>
      <c r="AU1582" s="86"/>
      <c r="AV1582" s="86"/>
      <c r="AW1582" s="86"/>
      <c r="AX1582" s="86"/>
      <c r="AY1582" s="86"/>
      <c r="AZ1582" s="86"/>
      <c r="BA1582" s="86"/>
      <c r="BB1582" s="86"/>
      <c r="BC1582" s="86"/>
      <c r="BD1582" s="86"/>
      <c r="BE1582" s="86"/>
      <c r="BF1582" s="86"/>
      <c r="BG1582" s="86"/>
      <c r="BH1582" s="86"/>
      <c r="BI1582" s="86"/>
      <c r="BJ1582" s="86"/>
      <c r="BK1582" s="86"/>
      <c r="BL1582" s="86"/>
      <c r="BM1582" s="86"/>
      <c r="BN1582" s="86"/>
      <c r="BO1582" s="86"/>
      <c r="BP1582" s="86"/>
      <c r="BQ1582" s="86"/>
      <c r="BR1582" s="86"/>
      <c r="BS1582" s="86"/>
      <c r="BT1582" s="86"/>
      <c r="BU1582" s="86"/>
      <c r="BV1582" s="86"/>
    </row>
    <row r="1583" spans="1:74" s="87" customFormat="1" ht="22.5" customHeight="1" x14ac:dyDescent="0.15">
      <c r="A1583" s="242" t="s">
        <v>936</v>
      </c>
      <c r="B1583" s="243" t="s">
        <v>997</v>
      </c>
      <c r="C1583" s="73"/>
      <c r="D1583" s="73"/>
      <c r="E1583" s="73"/>
      <c r="F1583" s="73"/>
      <c r="G1583" s="73"/>
      <c r="H1583" s="73"/>
      <c r="I1583" s="74">
        <v>96090104</v>
      </c>
      <c r="J1583" s="73"/>
      <c r="K1583" s="73"/>
      <c r="L1583" s="73"/>
      <c r="M1583" s="73"/>
      <c r="N1583" s="73"/>
      <c r="O1583" s="131">
        <f t="shared" si="574"/>
        <v>96090104</v>
      </c>
      <c r="P1583" s="86"/>
      <c r="Q1583" s="86"/>
      <c r="R1583" s="86"/>
      <c r="S1583" s="86"/>
      <c r="T1583" s="86"/>
      <c r="U1583" s="86"/>
      <c r="V1583" s="86"/>
      <c r="W1583" s="86"/>
      <c r="X1583" s="86"/>
      <c r="Y1583" s="86"/>
      <c r="Z1583" s="86"/>
      <c r="AA1583" s="86"/>
      <c r="AB1583" s="86"/>
      <c r="AC1583" s="86"/>
      <c r="AD1583" s="86"/>
      <c r="AE1583" s="86"/>
      <c r="AF1583" s="86"/>
      <c r="AG1583" s="86"/>
      <c r="AH1583" s="86"/>
      <c r="AI1583" s="86"/>
      <c r="AJ1583" s="86"/>
      <c r="AK1583" s="86"/>
      <c r="AL1583" s="86"/>
      <c r="AM1583" s="86"/>
      <c r="AN1583" s="86"/>
      <c r="AO1583" s="86"/>
      <c r="AP1583" s="86"/>
      <c r="AQ1583" s="86"/>
      <c r="AR1583" s="86"/>
      <c r="AS1583" s="86"/>
      <c r="AT1583" s="86"/>
      <c r="AU1583" s="86"/>
      <c r="AV1583" s="86"/>
      <c r="AW1583" s="86"/>
      <c r="AX1583" s="86"/>
      <c r="AY1583" s="86"/>
      <c r="AZ1583" s="86"/>
      <c r="BA1583" s="86"/>
      <c r="BB1583" s="86"/>
      <c r="BC1583" s="86"/>
      <c r="BD1583" s="86"/>
      <c r="BE1583" s="86"/>
      <c r="BF1583" s="86"/>
      <c r="BG1583" s="86"/>
      <c r="BH1583" s="86"/>
      <c r="BI1583" s="86"/>
      <c r="BJ1583" s="86"/>
      <c r="BK1583" s="86"/>
      <c r="BL1583" s="86"/>
      <c r="BM1583" s="86"/>
      <c r="BN1583" s="86"/>
      <c r="BO1583" s="86"/>
      <c r="BP1583" s="86"/>
      <c r="BQ1583" s="86"/>
      <c r="BR1583" s="86"/>
      <c r="BS1583" s="86"/>
      <c r="BT1583" s="86"/>
      <c r="BU1583" s="86"/>
      <c r="BV1583" s="86"/>
    </row>
    <row r="1584" spans="1:74" s="87" customFormat="1" ht="22.5" customHeight="1" x14ac:dyDescent="0.15">
      <c r="A1584" s="242" t="s">
        <v>936</v>
      </c>
      <c r="B1584" s="243" t="s">
        <v>997</v>
      </c>
      <c r="C1584" s="73"/>
      <c r="D1584" s="73"/>
      <c r="E1584" s="73"/>
      <c r="F1584" s="73"/>
      <c r="G1584" s="73"/>
      <c r="H1584" s="73"/>
      <c r="I1584" s="74">
        <v>48403111.759999998</v>
      </c>
      <c r="J1584" s="73"/>
      <c r="K1584" s="73"/>
      <c r="L1584" s="73"/>
      <c r="M1584" s="73"/>
      <c r="N1584" s="73"/>
      <c r="O1584" s="131">
        <f t="shared" si="574"/>
        <v>48403111.759999998</v>
      </c>
      <c r="P1584" s="86"/>
      <c r="Q1584" s="86"/>
      <c r="R1584" s="86"/>
      <c r="S1584" s="86"/>
      <c r="T1584" s="86"/>
      <c r="U1584" s="86"/>
      <c r="V1584" s="86"/>
      <c r="W1584" s="86"/>
      <c r="X1584" s="86"/>
      <c r="Y1584" s="86"/>
      <c r="Z1584" s="86"/>
      <c r="AA1584" s="86"/>
      <c r="AB1584" s="86"/>
      <c r="AC1584" s="86"/>
      <c r="AD1584" s="86"/>
      <c r="AE1584" s="86"/>
      <c r="AF1584" s="86"/>
      <c r="AG1584" s="86"/>
      <c r="AH1584" s="86"/>
      <c r="AI1584" s="86"/>
      <c r="AJ1584" s="86"/>
      <c r="AK1584" s="86"/>
      <c r="AL1584" s="86"/>
      <c r="AM1584" s="86"/>
      <c r="AN1584" s="86"/>
      <c r="AO1584" s="86"/>
      <c r="AP1584" s="86"/>
      <c r="AQ1584" s="86"/>
      <c r="AR1584" s="86"/>
      <c r="AS1584" s="86"/>
      <c r="AT1584" s="86"/>
      <c r="AU1584" s="86"/>
      <c r="AV1584" s="86"/>
      <c r="AW1584" s="86"/>
      <c r="AX1584" s="86"/>
      <c r="AY1584" s="86"/>
      <c r="AZ1584" s="86"/>
      <c r="BA1584" s="86"/>
      <c r="BB1584" s="86"/>
      <c r="BC1584" s="86"/>
      <c r="BD1584" s="86"/>
      <c r="BE1584" s="86"/>
      <c r="BF1584" s="86"/>
      <c r="BG1584" s="86"/>
      <c r="BH1584" s="86"/>
      <c r="BI1584" s="86"/>
      <c r="BJ1584" s="86"/>
      <c r="BK1584" s="86"/>
      <c r="BL1584" s="86"/>
      <c r="BM1584" s="86"/>
      <c r="BN1584" s="86"/>
      <c r="BO1584" s="86"/>
      <c r="BP1584" s="86"/>
      <c r="BQ1584" s="86"/>
      <c r="BR1584" s="86"/>
      <c r="BS1584" s="86"/>
      <c r="BT1584" s="86"/>
      <c r="BU1584" s="86"/>
      <c r="BV1584" s="86"/>
    </row>
    <row r="1585" spans="1:74" s="87" customFormat="1" ht="22.5" customHeight="1" x14ac:dyDescent="0.15">
      <c r="A1585" s="242" t="s">
        <v>936</v>
      </c>
      <c r="B1585" s="243" t="s">
        <v>997</v>
      </c>
      <c r="C1585" s="74"/>
      <c r="D1585" s="74">
        <v>4404680</v>
      </c>
      <c r="E1585" s="74"/>
      <c r="F1585" s="74"/>
      <c r="G1585" s="74"/>
      <c r="H1585" s="74"/>
      <c r="I1585" s="74"/>
      <c r="J1585" s="74"/>
      <c r="K1585" s="74"/>
      <c r="L1585" s="74"/>
      <c r="M1585" s="74"/>
      <c r="N1585" s="74"/>
      <c r="O1585" s="131">
        <f t="shared" si="574"/>
        <v>4404680</v>
      </c>
      <c r="P1585" s="86"/>
      <c r="Q1585" s="86"/>
      <c r="R1585" s="86"/>
      <c r="S1585" s="86"/>
      <c r="T1585" s="86"/>
      <c r="U1585" s="86"/>
      <c r="V1585" s="86"/>
      <c r="W1585" s="86"/>
      <c r="X1585" s="86"/>
      <c r="Y1585" s="86"/>
      <c r="Z1585" s="86"/>
      <c r="AA1585" s="86"/>
      <c r="AB1585" s="86"/>
      <c r="AC1585" s="86"/>
      <c r="AD1585" s="86"/>
      <c r="AE1585" s="86"/>
      <c r="AF1585" s="86"/>
      <c r="AG1585" s="86"/>
      <c r="AH1585" s="86"/>
      <c r="AI1585" s="86"/>
      <c r="AJ1585" s="86"/>
      <c r="AK1585" s="86"/>
      <c r="AL1585" s="86"/>
      <c r="AM1585" s="86"/>
      <c r="AN1585" s="86"/>
      <c r="AO1585" s="86"/>
      <c r="AP1585" s="86"/>
      <c r="AQ1585" s="86"/>
      <c r="AR1585" s="86"/>
      <c r="AS1585" s="86"/>
      <c r="AT1585" s="86"/>
      <c r="AU1585" s="86"/>
      <c r="AV1585" s="86"/>
      <c r="AW1585" s="86"/>
      <c r="AX1585" s="86"/>
      <c r="AY1585" s="86"/>
      <c r="AZ1585" s="86"/>
      <c r="BA1585" s="86"/>
      <c r="BB1585" s="86"/>
      <c r="BC1585" s="86"/>
      <c r="BD1585" s="86"/>
      <c r="BE1585" s="86"/>
      <c r="BF1585" s="86"/>
      <c r="BG1585" s="86"/>
      <c r="BH1585" s="86"/>
      <c r="BI1585" s="86"/>
      <c r="BJ1585" s="86"/>
      <c r="BK1585" s="86"/>
      <c r="BL1585" s="86"/>
      <c r="BM1585" s="86"/>
      <c r="BN1585" s="86"/>
      <c r="BO1585" s="86"/>
      <c r="BP1585" s="86"/>
      <c r="BQ1585" s="86"/>
      <c r="BR1585" s="86"/>
      <c r="BS1585" s="86"/>
      <c r="BT1585" s="86"/>
      <c r="BU1585" s="86"/>
      <c r="BV1585" s="86"/>
    </row>
    <row r="1586" spans="1:74" s="87" customFormat="1" ht="22.5" customHeight="1" x14ac:dyDescent="0.15">
      <c r="A1586" s="242" t="s">
        <v>936</v>
      </c>
      <c r="B1586" s="243" t="s">
        <v>997</v>
      </c>
      <c r="C1586" s="74"/>
      <c r="D1586" s="74"/>
      <c r="E1586" s="74"/>
      <c r="F1586" s="74"/>
      <c r="G1586" s="74"/>
      <c r="H1586" s="74"/>
      <c r="I1586" s="74">
        <v>0.11</v>
      </c>
      <c r="J1586" s="74"/>
      <c r="K1586" s="74"/>
      <c r="L1586" s="74"/>
      <c r="M1586" s="74"/>
      <c r="N1586" s="74"/>
      <c r="O1586" s="131">
        <f t="shared" si="574"/>
        <v>0.11</v>
      </c>
      <c r="P1586" s="86"/>
      <c r="Q1586" s="86"/>
      <c r="R1586" s="86"/>
      <c r="S1586" s="86"/>
      <c r="T1586" s="86"/>
      <c r="U1586" s="86"/>
      <c r="V1586" s="86"/>
      <c r="W1586" s="86"/>
      <c r="X1586" s="86"/>
      <c r="Y1586" s="86"/>
      <c r="Z1586" s="86"/>
      <c r="AA1586" s="86"/>
      <c r="AB1586" s="86"/>
      <c r="AC1586" s="86"/>
      <c r="AD1586" s="86"/>
      <c r="AE1586" s="86"/>
      <c r="AF1586" s="86"/>
      <c r="AG1586" s="86"/>
      <c r="AH1586" s="86"/>
      <c r="AI1586" s="86"/>
      <c r="AJ1586" s="86"/>
      <c r="AK1586" s="86"/>
      <c r="AL1586" s="86"/>
      <c r="AM1586" s="86"/>
      <c r="AN1586" s="86"/>
      <c r="AO1586" s="86"/>
      <c r="AP1586" s="86"/>
      <c r="AQ1586" s="86"/>
      <c r="AR1586" s="86"/>
      <c r="AS1586" s="86"/>
      <c r="AT1586" s="86"/>
      <c r="AU1586" s="86"/>
      <c r="AV1586" s="86"/>
      <c r="AW1586" s="86"/>
      <c r="AX1586" s="86"/>
      <c r="AY1586" s="86"/>
      <c r="AZ1586" s="86"/>
      <c r="BA1586" s="86"/>
      <c r="BB1586" s="86"/>
      <c r="BC1586" s="86"/>
      <c r="BD1586" s="86"/>
      <c r="BE1586" s="86"/>
      <c r="BF1586" s="86"/>
      <c r="BG1586" s="86"/>
      <c r="BH1586" s="86"/>
      <c r="BI1586" s="86"/>
      <c r="BJ1586" s="86"/>
      <c r="BK1586" s="86"/>
      <c r="BL1586" s="86"/>
      <c r="BM1586" s="86"/>
      <c r="BN1586" s="86"/>
      <c r="BO1586" s="86"/>
      <c r="BP1586" s="86"/>
      <c r="BQ1586" s="86"/>
      <c r="BR1586" s="86"/>
      <c r="BS1586" s="86"/>
      <c r="BT1586" s="86"/>
      <c r="BU1586" s="86"/>
      <c r="BV1586" s="86"/>
    </row>
    <row r="1587" spans="1:74" s="87" customFormat="1" ht="22.5" customHeight="1" x14ac:dyDescent="0.15">
      <c r="A1587" s="242" t="s">
        <v>936</v>
      </c>
      <c r="B1587" s="243" t="s">
        <v>997</v>
      </c>
      <c r="C1587" s="74"/>
      <c r="D1587" s="74"/>
      <c r="E1587" s="74"/>
      <c r="F1587" s="74"/>
      <c r="G1587" s="74"/>
      <c r="H1587" s="74"/>
      <c r="I1587" s="74">
        <v>39315</v>
      </c>
      <c r="J1587" s="74"/>
      <c r="K1587" s="74"/>
      <c r="L1587" s="74"/>
      <c r="M1587" s="74"/>
      <c r="N1587" s="74"/>
      <c r="O1587" s="131">
        <f t="shared" si="574"/>
        <v>39315</v>
      </c>
      <c r="P1587" s="86"/>
      <c r="Q1587" s="86"/>
      <c r="R1587" s="86"/>
      <c r="S1587" s="86"/>
      <c r="T1587" s="86"/>
      <c r="U1587" s="86"/>
      <c r="V1587" s="86"/>
      <c r="W1587" s="86"/>
      <c r="X1587" s="86"/>
      <c r="Y1587" s="86"/>
      <c r="Z1587" s="86"/>
      <c r="AA1587" s="86"/>
      <c r="AB1587" s="86"/>
      <c r="AC1587" s="86"/>
      <c r="AD1587" s="86"/>
      <c r="AE1587" s="86"/>
      <c r="AF1587" s="86"/>
      <c r="AG1587" s="86"/>
      <c r="AH1587" s="86"/>
      <c r="AI1587" s="86"/>
      <c r="AJ1587" s="86"/>
      <c r="AK1587" s="86"/>
      <c r="AL1587" s="86"/>
      <c r="AM1587" s="86"/>
      <c r="AN1587" s="86"/>
      <c r="AO1587" s="86"/>
      <c r="AP1587" s="86"/>
      <c r="AQ1587" s="86"/>
      <c r="AR1587" s="86"/>
      <c r="AS1587" s="86"/>
      <c r="AT1587" s="86"/>
      <c r="AU1587" s="86"/>
      <c r="AV1587" s="86"/>
      <c r="AW1587" s="86"/>
      <c r="AX1587" s="86"/>
      <c r="AY1587" s="86"/>
      <c r="AZ1587" s="86"/>
      <c r="BA1587" s="86"/>
      <c r="BB1587" s="86"/>
      <c r="BC1587" s="86"/>
      <c r="BD1587" s="86"/>
      <c r="BE1587" s="86"/>
      <c r="BF1587" s="86"/>
      <c r="BG1587" s="86"/>
      <c r="BH1587" s="86"/>
      <c r="BI1587" s="86"/>
      <c r="BJ1587" s="86"/>
      <c r="BK1587" s="86"/>
      <c r="BL1587" s="86"/>
      <c r="BM1587" s="86"/>
      <c r="BN1587" s="86"/>
      <c r="BO1587" s="86"/>
      <c r="BP1587" s="86"/>
      <c r="BQ1587" s="86"/>
      <c r="BR1587" s="86"/>
      <c r="BS1587" s="86"/>
      <c r="BT1587" s="86"/>
      <c r="BU1587" s="86"/>
      <c r="BV1587" s="86"/>
    </row>
    <row r="1588" spans="1:74" s="87" customFormat="1" ht="22.5" customHeight="1" x14ac:dyDescent="0.15">
      <c r="A1588" s="242" t="s">
        <v>936</v>
      </c>
      <c r="B1588" s="243" t="s">
        <v>997</v>
      </c>
      <c r="C1588" s="74"/>
      <c r="D1588" s="74"/>
      <c r="E1588" s="74"/>
      <c r="F1588" s="74"/>
      <c r="G1588" s="74"/>
      <c r="H1588" s="74"/>
      <c r="I1588" s="74">
        <v>166829853.40000001</v>
      </c>
      <c r="J1588" s="74"/>
      <c r="K1588" s="74"/>
      <c r="L1588" s="74"/>
      <c r="M1588" s="74"/>
      <c r="N1588" s="74"/>
      <c r="O1588" s="131">
        <f t="shared" si="574"/>
        <v>166829853.40000001</v>
      </c>
      <c r="P1588" s="86"/>
      <c r="Q1588" s="86"/>
      <c r="R1588" s="86"/>
      <c r="S1588" s="86"/>
      <c r="T1588" s="86"/>
      <c r="U1588" s="86"/>
      <c r="V1588" s="86"/>
      <c r="W1588" s="86"/>
      <c r="X1588" s="86"/>
      <c r="Y1588" s="86"/>
      <c r="Z1588" s="86"/>
      <c r="AA1588" s="86"/>
      <c r="AB1588" s="86"/>
      <c r="AC1588" s="86"/>
      <c r="AD1588" s="86"/>
      <c r="AE1588" s="86"/>
      <c r="AF1588" s="86"/>
      <c r="AG1588" s="86"/>
      <c r="AH1588" s="86"/>
      <c r="AI1588" s="86"/>
      <c r="AJ1588" s="86"/>
      <c r="AK1588" s="86"/>
      <c r="AL1588" s="86"/>
      <c r="AM1588" s="86"/>
      <c r="AN1588" s="86"/>
      <c r="AO1588" s="86"/>
      <c r="AP1588" s="86"/>
      <c r="AQ1588" s="86"/>
      <c r="AR1588" s="86"/>
      <c r="AS1588" s="86"/>
      <c r="AT1588" s="86"/>
      <c r="AU1588" s="86"/>
      <c r="AV1588" s="86"/>
      <c r="AW1588" s="86"/>
      <c r="AX1588" s="86"/>
      <c r="AY1588" s="86"/>
      <c r="AZ1588" s="86"/>
      <c r="BA1588" s="86"/>
      <c r="BB1588" s="86"/>
      <c r="BC1588" s="86"/>
      <c r="BD1588" s="86"/>
      <c r="BE1588" s="86"/>
      <c r="BF1588" s="86"/>
      <c r="BG1588" s="86"/>
      <c r="BH1588" s="86"/>
      <c r="BI1588" s="86"/>
      <c r="BJ1588" s="86"/>
      <c r="BK1588" s="86"/>
      <c r="BL1588" s="86"/>
      <c r="BM1588" s="86"/>
      <c r="BN1588" s="86"/>
      <c r="BO1588" s="86"/>
      <c r="BP1588" s="86"/>
      <c r="BQ1588" s="86"/>
      <c r="BR1588" s="86"/>
      <c r="BS1588" s="86"/>
      <c r="BT1588" s="86"/>
      <c r="BU1588" s="86"/>
      <c r="BV1588" s="86"/>
    </row>
    <row r="1589" spans="1:74" s="87" customFormat="1" ht="22.5" customHeight="1" x14ac:dyDescent="0.15">
      <c r="A1589" s="242" t="s">
        <v>936</v>
      </c>
      <c r="B1589" s="243" t="s">
        <v>997</v>
      </c>
      <c r="C1589" s="74"/>
      <c r="D1589" s="74">
        <v>3600000</v>
      </c>
      <c r="E1589" s="74"/>
      <c r="F1589" s="74"/>
      <c r="G1589" s="74"/>
      <c r="H1589" s="74"/>
      <c r="I1589" s="74"/>
      <c r="J1589" s="74"/>
      <c r="K1589" s="74"/>
      <c r="L1589" s="74"/>
      <c r="M1589" s="74"/>
      <c r="N1589" s="74"/>
      <c r="O1589" s="131">
        <f t="shared" si="574"/>
        <v>3600000</v>
      </c>
      <c r="P1589" s="86"/>
      <c r="Q1589" s="86"/>
      <c r="R1589" s="86"/>
      <c r="S1589" s="86"/>
      <c r="T1589" s="86"/>
      <c r="U1589" s="86"/>
      <c r="V1589" s="86"/>
      <c r="W1589" s="86"/>
      <c r="X1589" s="86"/>
      <c r="Y1589" s="86"/>
      <c r="Z1589" s="86"/>
      <c r="AA1589" s="86"/>
      <c r="AB1589" s="86"/>
      <c r="AC1589" s="86"/>
      <c r="AD1589" s="86"/>
      <c r="AE1589" s="86"/>
      <c r="AF1589" s="86"/>
      <c r="AG1589" s="86"/>
      <c r="AH1589" s="86"/>
      <c r="AI1589" s="86"/>
      <c r="AJ1589" s="86"/>
      <c r="AK1589" s="86"/>
      <c r="AL1589" s="86"/>
      <c r="AM1589" s="86"/>
      <c r="AN1589" s="86"/>
      <c r="AO1589" s="86"/>
      <c r="AP1589" s="86"/>
      <c r="AQ1589" s="86"/>
      <c r="AR1589" s="86"/>
      <c r="AS1589" s="86"/>
      <c r="AT1589" s="86"/>
      <c r="AU1589" s="86"/>
      <c r="AV1589" s="86"/>
      <c r="AW1589" s="86"/>
      <c r="AX1589" s="86"/>
      <c r="AY1589" s="86"/>
      <c r="AZ1589" s="86"/>
      <c r="BA1589" s="86"/>
      <c r="BB1589" s="86"/>
      <c r="BC1589" s="86"/>
      <c r="BD1589" s="86"/>
      <c r="BE1589" s="86"/>
      <c r="BF1589" s="86"/>
      <c r="BG1589" s="86"/>
      <c r="BH1589" s="86"/>
      <c r="BI1589" s="86"/>
      <c r="BJ1589" s="86"/>
      <c r="BK1589" s="86"/>
      <c r="BL1589" s="86"/>
      <c r="BM1589" s="86"/>
      <c r="BN1589" s="86"/>
      <c r="BO1589" s="86"/>
      <c r="BP1589" s="86"/>
      <c r="BQ1589" s="86"/>
      <c r="BR1589" s="86"/>
      <c r="BS1589" s="86"/>
      <c r="BT1589" s="86"/>
      <c r="BU1589" s="86"/>
      <c r="BV1589" s="86"/>
    </row>
    <row r="1590" spans="1:74" s="87" customFormat="1" ht="22.5" customHeight="1" x14ac:dyDescent="0.15">
      <c r="A1590" s="242" t="s">
        <v>936</v>
      </c>
      <c r="B1590" s="243" t="s">
        <v>997</v>
      </c>
      <c r="C1590" s="74"/>
      <c r="D1590" s="74"/>
      <c r="E1590" s="74"/>
      <c r="F1590" s="74"/>
      <c r="G1590" s="74"/>
      <c r="H1590" s="74"/>
      <c r="I1590" s="74">
        <v>4472034302.5500002</v>
      </c>
      <c r="J1590" s="74"/>
      <c r="K1590" s="74"/>
      <c r="L1590" s="74"/>
      <c r="M1590" s="74"/>
      <c r="N1590" s="74"/>
      <c r="O1590" s="131">
        <f t="shared" si="574"/>
        <v>4472034302.5500002</v>
      </c>
      <c r="P1590" s="86"/>
      <c r="Q1590" s="86"/>
      <c r="R1590" s="86"/>
      <c r="S1590" s="86"/>
      <c r="T1590" s="86"/>
      <c r="U1590" s="86"/>
      <c r="V1590" s="86"/>
      <c r="W1590" s="86"/>
      <c r="X1590" s="86"/>
      <c r="Y1590" s="86"/>
      <c r="Z1590" s="86"/>
      <c r="AA1590" s="86"/>
      <c r="AB1590" s="86"/>
      <c r="AC1590" s="86"/>
      <c r="AD1590" s="86"/>
      <c r="AE1590" s="86"/>
      <c r="AF1590" s="86"/>
      <c r="AG1590" s="86"/>
      <c r="AH1590" s="86"/>
      <c r="AI1590" s="86"/>
      <c r="AJ1590" s="86"/>
      <c r="AK1590" s="86"/>
      <c r="AL1590" s="86"/>
      <c r="AM1590" s="86"/>
      <c r="AN1590" s="86"/>
      <c r="AO1590" s="86"/>
      <c r="AP1590" s="86"/>
      <c r="AQ1590" s="86"/>
      <c r="AR1590" s="86"/>
      <c r="AS1590" s="86"/>
      <c r="AT1590" s="86"/>
      <c r="AU1590" s="86"/>
      <c r="AV1590" s="86"/>
      <c r="AW1590" s="86"/>
      <c r="AX1590" s="86"/>
      <c r="AY1590" s="86"/>
      <c r="AZ1590" s="86"/>
      <c r="BA1590" s="86"/>
      <c r="BB1590" s="86"/>
      <c r="BC1590" s="86"/>
      <c r="BD1590" s="86"/>
      <c r="BE1590" s="86"/>
      <c r="BF1590" s="86"/>
      <c r="BG1590" s="86"/>
      <c r="BH1590" s="86"/>
      <c r="BI1590" s="86"/>
      <c r="BJ1590" s="86"/>
      <c r="BK1590" s="86"/>
      <c r="BL1590" s="86"/>
      <c r="BM1590" s="86"/>
      <c r="BN1590" s="86"/>
      <c r="BO1590" s="86"/>
      <c r="BP1590" s="86"/>
      <c r="BQ1590" s="86"/>
      <c r="BR1590" s="86"/>
      <c r="BS1590" s="86"/>
      <c r="BT1590" s="86"/>
      <c r="BU1590" s="86"/>
      <c r="BV1590" s="86"/>
    </row>
    <row r="1591" spans="1:74" s="87" customFormat="1" ht="22.5" customHeight="1" x14ac:dyDescent="0.15">
      <c r="A1591" s="242" t="s">
        <v>936</v>
      </c>
      <c r="B1591" s="243" t="s">
        <v>997</v>
      </c>
      <c r="C1591" s="74"/>
      <c r="D1591" s="74"/>
      <c r="E1591" s="74"/>
      <c r="F1591" s="74"/>
      <c r="G1591" s="74"/>
      <c r="H1591" s="74"/>
      <c r="I1591" s="74">
        <v>19047953</v>
      </c>
      <c r="J1591" s="74"/>
      <c r="K1591" s="74"/>
      <c r="L1591" s="74"/>
      <c r="M1591" s="74"/>
      <c r="N1591" s="74"/>
      <c r="O1591" s="131">
        <f t="shared" si="574"/>
        <v>19047953</v>
      </c>
      <c r="P1591" s="86"/>
      <c r="Q1591" s="86"/>
      <c r="R1591" s="86"/>
      <c r="S1591" s="86"/>
      <c r="T1591" s="86"/>
      <c r="U1591" s="86"/>
      <c r="V1591" s="86"/>
      <c r="W1591" s="86"/>
      <c r="X1591" s="86"/>
      <c r="Y1591" s="86"/>
      <c r="Z1591" s="86"/>
      <c r="AA1591" s="86"/>
      <c r="AB1591" s="86"/>
      <c r="AC1591" s="86"/>
      <c r="AD1591" s="86"/>
      <c r="AE1591" s="86"/>
      <c r="AF1591" s="86"/>
      <c r="AG1591" s="86"/>
      <c r="AH1591" s="86"/>
      <c r="AI1591" s="86"/>
      <c r="AJ1591" s="86"/>
      <c r="AK1591" s="86"/>
      <c r="AL1591" s="86"/>
      <c r="AM1591" s="86"/>
      <c r="AN1591" s="86"/>
      <c r="AO1591" s="86"/>
      <c r="AP1591" s="86"/>
      <c r="AQ1591" s="86"/>
      <c r="AR1591" s="86"/>
      <c r="AS1591" s="86"/>
      <c r="AT1591" s="86"/>
      <c r="AU1591" s="86"/>
      <c r="AV1591" s="86"/>
      <c r="AW1591" s="86"/>
      <c r="AX1591" s="86"/>
      <c r="AY1591" s="86"/>
      <c r="AZ1591" s="86"/>
      <c r="BA1591" s="86"/>
      <c r="BB1591" s="86"/>
      <c r="BC1591" s="86"/>
      <c r="BD1591" s="86"/>
      <c r="BE1591" s="86"/>
      <c r="BF1591" s="86"/>
      <c r="BG1591" s="86"/>
      <c r="BH1591" s="86"/>
      <c r="BI1591" s="86"/>
      <c r="BJ1591" s="86"/>
      <c r="BK1591" s="86"/>
      <c r="BL1591" s="86"/>
      <c r="BM1591" s="86"/>
      <c r="BN1591" s="86"/>
      <c r="BO1591" s="86"/>
      <c r="BP1591" s="86"/>
      <c r="BQ1591" s="86"/>
      <c r="BR1591" s="86"/>
      <c r="BS1591" s="86"/>
      <c r="BT1591" s="86"/>
      <c r="BU1591" s="86"/>
      <c r="BV1591" s="86"/>
    </row>
    <row r="1592" spans="1:74" s="87" customFormat="1" ht="22.5" customHeight="1" x14ac:dyDescent="0.15">
      <c r="A1592" s="242" t="s">
        <v>936</v>
      </c>
      <c r="B1592" s="243" t="s">
        <v>997</v>
      </c>
      <c r="C1592" s="74"/>
      <c r="D1592" s="74"/>
      <c r="E1592" s="74"/>
      <c r="F1592" s="74"/>
      <c r="G1592" s="74"/>
      <c r="H1592" s="74"/>
      <c r="I1592" s="74">
        <v>141000000</v>
      </c>
      <c r="J1592" s="74"/>
      <c r="K1592" s="74"/>
      <c r="L1592" s="74"/>
      <c r="M1592" s="74"/>
      <c r="N1592" s="74"/>
      <c r="O1592" s="131">
        <f t="shared" si="574"/>
        <v>141000000</v>
      </c>
      <c r="P1592" s="86"/>
      <c r="Q1592" s="86"/>
      <c r="R1592" s="86"/>
      <c r="S1592" s="86"/>
      <c r="T1592" s="86"/>
      <c r="U1592" s="86"/>
      <c r="V1592" s="86"/>
      <c r="W1592" s="86"/>
      <c r="X1592" s="86"/>
      <c r="Y1592" s="86"/>
      <c r="Z1592" s="86"/>
      <c r="AA1592" s="86"/>
      <c r="AB1592" s="86"/>
      <c r="AC1592" s="86"/>
      <c r="AD1592" s="86"/>
      <c r="AE1592" s="86"/>
      <c r="AF1592" s="86"/>
      <c r="AG1592" s="86"/>
      <c r="AH1592" s="86"/>
      <c r="AI1592" s="86"/>
      <c r="AJ1592" s="86"/>
      <c r="AK1592" s="86"/>
      <c r="AL1592" s="86"/>
      <c r="AM1592" s="86"/>
      <c r="AN1592" s="86"/>
      <c r="AO1592" s="86"/>
      <c r="AP1592" s="86"/>
      <c r="AQ1592" s="86"/>
      <c r="AR1592" s="86"/>
      <c r="AS1592" s="86"/>
      <c r="AT1592" s="86"/>
      <c r="AU1592" s="86"/>
      <c r="AV1592" s="86"/>
      <c r="AW1592" s="86"/>
      <c r="AX1592" s="86"/>
      <c r="AY1592" s="86"/>
      <c r="AZ1592" s="86"/>
      <c r="BA1592" s="86"/>
      <c r="BB1592" s="86"/>
      <c r="BC1592" s="86"/>
      <c r="BD1592" s="86"/>
      <c r="BE1592" s="86"/>
      <c r="BF1592" s="86"/>
      <c r="BG1592" s="86"/>
      <c r="BH1592" s="86"/>
      <c r="BI1592" s="86"/>
      <c r="BJ1592" s="86"/>
      <c r="BK1592" s="86"/>
      <c r="BL1592" s="86"/>
      <c r="BM1592" s="86"/>
      <c r="BN1592" s="86"/>
      <c r="BO1592" s="86"/>
      <c r="BP1592" s="86"/>
      <c r="BQ1592" s="86"/>
      <c r="BR1592" s="86"/>
      <c r="BS1592" s="86"/>
      <c r="BT1592" s="86"/>
      <c r="BU1592" s="86"/>
      <c r="BV1592" s="86"/>
    </row>
    <row r="1593" spans="1:74" s="87" customFormat="1" ht="22.5" customHeight="1" x14ac:dyDescent="0.15">
      <c r="A1593" s="242" t="s">
        <v>936</v>
      </c>
      <c r="B1593" s="243" t="s">
        <v>997</v>
      </c>
      <c r="C1593" s="74"/>
      <c r="D1593" s="74"/>
      <c r="E1593" s="74"/>
      <c r="F1593" s="74"/>
      <c r="G1593" s="74"/>
      <c r="H1593" s="74"/>
      <c r="I1593" s="74">
        <v>465221505.68000001</v>
      </c>
      <c r="J1593" s="74"/>
      <c r="K1593" s="74"/>
      <c r="L1593" s="74"/>
      <c r="M1593" s="74"/>
      <c r="N1593" s="74"/>
      <c r="O1593" s="131">
        <f t="shared" si="574"/>
        <v>465221505.68000001</v>
      </c>
      <c r="P1593" s="86"/>
      <c r="Q1593" s="86"/>
      <c r="R1593" s="86"/>
      <c r="S1593" s="86"/>
      <c r="T1593" s="86"/>
      <c r="U1593" s="86"/>
      <c r="V1593" s="86"/>
      <c r="W1593" s="86"/>
      <c r="X1593" s="86"/>
      <c r="Y1593" s="86"/>
      <c r="Z1593" s="86"/>
      <c r="AA1593" s="86"/>
      <c r="AB1593" s="86"/>
      <c r="AC1593" s="86"/>
      <c r="AD1593" s="86"/>
      <c r="AE1593" s="86"/>
      <c r="AF1593" s="86"/>
      <c r="AG1593" s="86"/>
      <c r="AH1593" s="86"/>
      <c r="AI1593" s="86"/>
      <c r="AJ1593" s="86"/>
      <c r="AK1593" s="86"/>
      <c r="AL1593" s="86"/>
      <c r="AM1593" s="86"/>
      <c r="AN1593" s="86"/>
      <c r="AO1593" s="86"/>
      <c r="AP1593" s="86"/>
      <c r="AQ1593" s="86"/>
      <c r="AR1593" s="86"/>
      <c r="AS1593" s="86"/>
      <c r="AT1593" s="86"/>
      <c r="AU1593" s="86"/>
      <c r="AV1593" s="86"/>
      <c r="AW1593" s="86"/>
      <c r="AX1593" s="86"/>
      <c r="AY1593" s="86"/>
      <c r="AZ1593" s="86"/>
      <c r="BA1593" s="86"/>
      <c r="BB1593" s="86"/>
      <c r="BC1593" s="86"/>
      <c r="BD1593" s="86"/>
      <c r="BE1593" s="86"/>
      <c r="BF1593" s="86"/>
      <c r="BG1593" s="86"/>
      <c r="BH1593" s="86"/>
      <c r="BI1593" s="86"/>
      <c r="BJ1593" s="86"/>
      <c r="BK1593" s="86"/>
      <c r="BL1593" s="86"/>
      <c r="BM1593" s="86"/>
      <c r="BN1593" s="86"/>
      <c r="BO1593" s="86"/>
      <c r="BP1593" s="86"/>
      <c r="BQ1593" s="86"/>
      <c r="BR1593" s="86"/>
      <c r="BS1593" s="86"/>
      <c r="BT1593" s="86"/>
      <c r="BU1593" s="86"/>
      <c r="BV1593" s="86"/>
    </row>
    <row r="1594" spans="1:74" s="89" customFormat="1" ht="22.5" customHeight="1" x14ac:dyDescent="0.15">
      <c r="A1594" s="240" t="s">
        <v>956</v>
      </c>
      <c r="B1594" s="241" t="s">
        <v>997</v>
      </c>
      <c r="C1594" s="73"/>
      <c r="D1594" s="73"/>
      <c r="E1594" s="73"/>
      <c r="F1594" s="73"/>
      <c r="G1594" s="73"/>
      <c r="H1594" s="73"/>
      <c r="I1594" s="73"/>
      <c r="J1594" s="73"/>
      <c r="K1594" s="73"/>
      <c r="L1594" s="73"/>
      <c r="M1594" s="73"/>
      <c r="N1594" s="73"/>
      <c r="O1594" s="131">
        <f t="shared" si="574"/>
        <v>0</v>
      </c>
      <c r="P1594" s="88"/>
      <c r="Q1594" s="88"/>
      <c r="R1594" s="88"/>
      <c r="S1594" s="88"/>
      <c r="T1594" s="88"/>
      <c r="U1594" s="88"/>
      <c r="V1594" s="88"/>
      <c r="W1594" s="88"/>
      <c r="X1594" s="88"/>
      <c r="Y1594" s="88"/>
      <c r="Z1594" s="88"/>
      <c r="AA1594" s="88"/>
      <c r="AB1594" s="88"/>
      <c r="AC1594" s="88"/>
      <c r="AD1594" s="88"/>
      <c r="AE1594" s="88"/>
      <c r="AF1594" s="88"/>
      <c r="AG1594" s="88"/>
      <c r="AH1594" s="88"/>
      <c r="AI1594" s="88"/>
      <c r="AJ1594" s="88"/>
      <c r="AK1594" s="88"/>
      <c r="AL1594" s="88"/>
      <c r="AM1594" s="88"/>
      <c r="AN1594" s="88"/>
      <c r="AO1594" s="88"/>
      <c r="AP1594" s="88"/>
      <c r="AQ1594" s="88"/>
      <c r="AR1594" s="88"/>
      <c r="AS1594" s="88"/>
      <c r="AT1594" s="88"/>
      <c r="AU1594" s="88"/>
      <c r="AV1594" s="88"/>
      <c r="AW1594" s="88"/>
      <c r="AX1594" s="88"/>
      <c r="AY1594" s="88"/>
      <c r="AZ1594" s="88"/>
      <c r="BA1594" s="88"/>
      <c r="BB1594" s="88"/>
      <c r="BC1594" s="88"/>
      <c r="BD1594" s="88"/>
      <c r="BE1594" s="88"/>
      <c r="BF1594" s="88"/>
      <c r="BG1594" s="88"/>
      <c r="BH1594" s="88"/>
      <c r="BI1594" s="88"/>
      <c r="BJ1594" s="88"/>
      <c r="BK1594" s="88"/>
      <c r="BL1594" s="88"/>
      <c r="BM1594" s="88"/>
      <c r="BN1594" s="88"/>
      <c r="BO1594" s="88"/>
      <c r="BP1594" s="88"/>
      <c r="BQ1594" s="88"/>
      <c r="BR1594" s="88"/>
      <c r="BS1594" s="88"/>
      <c r="BT1594" s="88"/>
      <c r="BU1594" s="88"/>
      <c r="BV1594" s="88"/>
    </row>
    <row r="1595" spans="1:74" s="87" customFormat="1" ht="22.5" customHeight="1" x14ac:dyDescent="0.15">
      <c r="A1595" s="242" t="s">
        <v>956</v>
      </c>
      <c r="B1595" s="243" t="s">
        <v>1796</v>
      </c>
      <c r="C1595" s="74"/>
      <c r="D1595" s="74">
        <v>101267901</v>
      </c>
      <c r="E1595" s="74"/>
      <c r="F1595" s="74"/>
      <c r="G1595" s="74"/>
      <c r="H1595" s="74"/>
      <c r="I1595" s="74"/>
      <c r="J1595" s="74"/>
      <c r="K1595" s="74"/>
      <c r="L1595" s="74"/>
      <c r="M1595" s="74"/>
      <c r="N1595" s="74"/>
      <c r="O1595" s="131">
        <f t="shared" si="574"/>
        <v>101267901</v>
      </c>
      <c r="P1595" s="86"/>
      <c r="Q1595" s="86"/>
      <c r="R1595" s="86"/>
      <c r="S1595" s="86"/>
      <c r="T1595" s="86"/>
      <c r="U1595" s="86"/>
      <c r="V1595" s="86"/>
      <c r="W1595" s="86"/>
      <c r="X1595" s="86"/>
      <c r="Y1595" s="86"/>
      <c r="Z1595" s="86"/>
      <c r="AA1595" s="86"/>
      <c r="AB1595" s="86"/>
      <c r="AC1595" s="86"/>
      <c r="AD1595" s="86"/>
      <c r="AE1595" s="86"/>
      <c r="AF1595" s="86"/>
      <c r="AG1595" s="86"/>
      <c r="AH1595" s="86"/>
      <c r="AI1595" s="86"/>
      <c r="AJ1595" s="86"/>
      <c r="AK1595" s="86"/>
      <c r="AL1595" s="86"/>
      <c r="AM1595" s="86"/>
      <c r="AN1595" s="86"/>
      <c r="AO1595" s="86"/>
      <c r="AP1595" s="86"/>
      <c r="AQ1595" s="86"/>
      <c r="AR1595" s="86"/>
      <c r="AS1595" s="86"/>
      <c r="AT1595" s="86"/>
      <c r="AU1595" s="86"/>
      <c r="AV1595" s="86"/>
      <c r="AW1595" s="86"/>
      <c r="AX1595" s="86"/>
      <c r="AY1595" s="86"/>
      <c r="AZ1595" s="86"/>
      <c r="BA1595" s="86"/>
      <c r="BB1595" s="86"/>
      <c r="BC1595" s="86"/>
      <c r="BD1595" s="86"/>
      <c r="BE1595" s="86"/>
      <c r="BF1595" s="86"/>
      <c r="BG1595" s="86"/>
      <c r="BH1595" s="86"/>
      <c r="BI1595" s="86"/>
      <c r="BJ1595" s="86"/>
      <c r="BK1595" s="86"/>
      <c r="BL1595" s="86"/>
      <c r="BM1595" s="86"/>
      <c r="BN1595" s="86"/>
      <c r="BO1595" s="86"/>
      <c r="BP1595" s="86"/>
      <c r="BQ1595" s="86"/>
      <c r="BR1595" s="86"/>
      <c r="BS1595" s="86"/>
      <c r="BT1595" s="86"/>
      <c r="BU1595" s="86"/>
      <c r="BV1595" s="86"/>
    </row>
    <row r="1596" spans="1:74" s="87" customFormat="1" ht="22.5" customHeight="1" x14ac:dyDescent="0.15">
      <c r="A1596" s="242" t="s">
        <v>956</v>
      </c>
      <c r="B1596" s="243" t="s">
        <v>1796</v>
      </c>
      <c r="C1596" s="74"/>
      <c r="D1596" s="74">
        <v>83200</v>
      </c>
      <c r="E1596" s="74"/>
      <c r="F1596" s="74"/>
      <c r="G1596" s="74"/>
      <c r="H1596" s="74"/>
      <c r="I1596" s="74"/>
      <c r="J1596" s="74"/>
      <c r="K1596" s="74"/>
      <c r="L1596" s="74"/>
      <c r="M1596" s="74"/>
      <c r="N1596" s="74"/>
      <c r="O1596" s="131">
        <f t="shared" si="574"/>
        <v>83200</v>
      </c>
      <c r="P1596" s="86"/>
      <c r="Q1596" s="86"/>
      <c r="R1596" s="86"/>
      <c r="S1596" s="86"/>
      <c r="T1596" s="86"/>
      <c r="U1596" s="86"/>
      <c r="V1596" s="86"/>
      <c r="W1596" s="86"/>
      <c r="X1596" s="86"/>
      <c r="Y1596" s="86"/>
      <c r="Z1596" s="86"/>
      <c r="AA1596" s="86"/>
      <c r="AB1596" s="86"/>
      <c r="AC1596" s="86"/>
      <c r="AD1596" s="86"/>
      <c r="AE1596" s="86"/>
      <c r="AF1596" s="86"/>
      <c r="AG1596" s="86"/>
      <c r="AH1596" s="86"/>
      <c r="AI1596" s="86"/>
      <c r="AJ1596" s="86"/>
      <c r="AK1596" s="86"/>
      <c r="AL1596" s="86"/>
      <c r="AM1596" s="86"/>
      <c r="AN1596" s="86"/>
      <c r="AO1596" s="86"/>
      <c r="AP1596" s="86"/>
      <c r="AQ1596" s="86"/>
      <c r="AR1596" s="86"/>
      <c r="AS1596" s="86"/>
      <c r="AT1596" s="86"/>
      <c r="AU1596" s="86"/>
      <c r="AV1596" s="86"/>
      <c r="AW1596" s="86"/>
      <c r="AX1596" s="86"/>
      <c r="AY1596" s="86"/>
      <c r="AZ1596" s="86"/>
      <c r="BA1596" s="86"/>
      <c r="BB1596" s="86"/>
      <c r="BC1596" s="86"/>
      <c r="BD1596" s="86"/>
      <c r="BE1596" s="86"/>
      <c r="BF1596" s="86"/>
      <c r="BG1596" s="86"/>
      <c r="BH1596" s="86"/>
      <c r="BI1596" s="86"/>
      <c r="BJ1596" s="86"/>
      <c r="BK1596" s="86"/>
      <c r="BL1596" s="86"/>
      <c r="BM1596" s="86"/>
      <c r="BN1596" s="86"/>
      <c r="BO1596" s="86"/>
      <c r="BP1596" s="86"/>
      <c r="BQ1596" s="86"/>
      <c r="BR1596" s="86"/>
      <c r="BS1596" s="86"/>
      <c r="BT1596" s="86"/>
      <c r="BU1596" s="86"/>
      <c r="BV1596" s="86"/>
    </row>
    <row r="1597" spans="1:74" s="87" customFormat="1" ht="22.5" customHeight="1" x14ac:dyDescent="0.15">
      <c r="A1597" s="242" t="s">
        <v>956</v>
      </c>
      <c r="B1597" s="243" t="s">
        <v>1796</v>
      </c>
      <c r="C1597" s="74"/>
      <c r="D1597" s="74">
        <v>20000000</v>
      </c>
      <c r="E1597" s="74"/>
      <c r="F1597" s="74"/>
      <c r="G1597" s="74"/>
      <c r="H1597" s="74"/>
      <c r="I1597" s="74"/>
      <c r="J1597" s="74"/>
      <c r="K1597" s="74"/>
      <c r="L1597" s="74"/>
      <c r="M1597" s="74"/>
      <c r="N1597" s="74"/>
      <c r="O1597" s="131">
        <f t="shared" si="574"/>
        <v>20000000</v>
      </c>
      <c r="P1597" s="86"/>
      <c r="Q1597" s="86"/>
      <c r="R1597" s="86"/>
      <c r="S1597" s="86"/>
      <c r="T1597" s="86"/>
      <c r="U1597" s="86"/>
      <c r="V1597" s="86"/>
      <c r="W1597" s="86"/>
      <c r="X1597" s="86"/>
      <c r="Y1597" s="86"/>
      <c r="Z1597" s="86"/>
      <c r="AA1597" s="86"/>
      <c r="AB1597" s="86"/>
      <c r="AC1597" s="86"/>
      <c r="AD1597" s="86"/>
      <c r="AE1597" s="86"/>
      <c r="AF1597" s="86"/>
      <c r="AG1597" s="86"/>
      <c r="AH1597" s="86"/>
      <c r="AI1597" s="86"/>
      <c r="AJ1597" s="86"/>
      <c r="AK1597" s="86"/>
      <c r="AL1597" s="86"/>
      <c r="AM1597" s="86"/>
      <c r="AN1597" s="86"/>
      <c r="AO1597" s="86"/>
      <c r="AP1597" s="86"/>
      <c r="AQ1597" s="86"/>
      <c r="AR1597" s="86"/>
      <c r="AS1597" s="86"/>
      <c r="AT1597" s="86"/>
      <c r="AU1597" s="86"/>
      <c r="AV1597" s="86"/>
      <c r="AW1597" s="86"/>
      <c r="AX1597" s="86"/>
      <c r="AY1597" s="86"/>
      <c r="AZ1597" s="86"/>
      <c r="BA1597" s="86"/>
      <c r="BB1597" s="86"/>
      <c r="BC1597" s="86"/>
      <c r="BD1597" s="86"/>
      <c r="BE1597" s="86"/>
      <c r="BF1597" s="86"/>
      <c r="BG1597" s="86"/>
      <c r="BH1597" s="86"/>
      <c r="BI1597" s="86"/>
      <c r="BJ1597" s="86"/>
      <c r="BK1597" s="86"/>
      <c r="BL1597" s="86"/>
      <c r="BM1597" s="86"/>
      <c r="BN1597" s="86"/>
      <c r="BO1597" s="86"/>
      <c r="BP1597" s="86"/>
      <c r="BQ1597" s="86"/>
      <c r="BR1597" s="86"/>
      <c r="BS1597" s="86"/>
      <c r="BT1597" s="86"/>
      <c r="BU1597" s="86"/>
      <c r="BV1597" s="86"/>
    </row>
    <row r="1598" spans="1:74" s="87" customFormat="1" ht="22.5" customHeight="1" x14ac:dyDescent="0.15">
      <c r="A1598" s="242" t="s">
        <v>956</v>
      </c>
      <c r="B1598" s="243" t="s">
        <v>1796</v>
      </c>
      <c r="C1598" s="74"/>
      <c r="D1598" s="74">
        <v>2229951403.0900002</v>
      </c>
      <c r="E1598" s="74"/>
      <c r="F1598" s="74"/>
      <c r="G1598" s="74"/>
      <c r="H1598" s="74"/>
      <c r="I1598" s="74"/>
      <c r="J1598" s="74"/>
      <c r="K1598" s="74"/>
      <c r="L1598" s="74"/>
      <c r="M1598" s="74"/>
      <c r="N1598" s="74"/>
      <c r="O1598" s="131">
        <f t="shared" si="574"/>
        <v>2229951403.0900002</v>
      </c>
      <c r="P1598" s="86"/>
      <c r="Q1598" s="86"/>
      <c r="R1598" s="86"/>
      <c r="S1598" s="86"/>
      <c r="T1598" s="86"/>
      <c r="U1598" s="86"/>
      <c r="V1598" s="86"/>
      <c r="W1598" s="86"/>
      <c r="X1598" s="86"/>
      <c r="Y1598" s="86"/>
      <c r="Z1598" s="86"/>
      <c r="AA1598" s="86"/>
      <c r="AB1598" s="86"/>
      <c r="AC1598" s="86"/>
      <c r="AD1598" s="86"/>
      <c r="AE1598" s="86"/>
      <c r="AF1598" s="86"/>
      <c r="AG1598" s="86"/>
      <c r="AH1598" s="86"/>
      <c r="AI1598" s="86"/>
      <c r="AJ1598" s="86"/>
      <c r="AK1598" s="86"/>
      <c r="AL1598" s="86"/>
      <c r="AM1598" s="86"/>
      <c r="AN1598" s="86"/>
      <c r="AO1598" s="86"/>
      <c r="AP1598" s="86"/>
      <c r="AQ1598" s="86"/>
      <c r="AR1598" s="86"/>
      <c r="AS1598" s="86"/>
      <c r="AT1598" s="86"/>
      <c r="AU1598" s="86"/>
      <c r="AV1598" s="86"/>
      <c r="AW1598" s="86"/>
      <c r="AX1598" s="86"/>
      <c r="AY1598" s="86"/>
      <c r="AZ1598" s="86"/>
      <c r="BA1598" s="86"/>
      <c r="BB1598" s="86"/>
      <c r="BC1598" s="86"/>
      <c r="BD1598" s="86"/>
      <c r="BE1598" s="86"/>
      <c r="BF1598" s="86"/>
      <c r="BG1598" s="86"/>
      <c r="BH1598" s="86"/>
      <c r="BI1598" s="86"/>
      <c r="BJ1598" s="86"/>
      <c r="BK1598" s="86"/>
      <c r="BL1598" s="86"/>
      <c r="BM1598" s="86"/>
      <c r="BN1598" s="86"/>
      <c r="BO1598" s="86"/>
      <c r="BP1598" s="86"/>
      <c r="BQ1598" s="86"/>
      <c r="BR1598" s="86"/>
      <c r="BS1598" s="86"/>
      <c r="BT1598" s="86"/>
      <c r="BU1598" s="86"/>
      <c r="BV1598" s="86"/>
    </row>
    <row r="1599" spans="1:74" s="87" customFormat="1" ht="22.5" customHeight="1" x14ac:dyDescent="0.15">
      <c r="A1599" s="242" t="s">
        <v>956</v>
      </c>
      <c r="B1599" s="243" t="s">
        <v>1796</v>
      </c>
      <c r="C1599" s="74"/>
      <c r="D1599" s="74">
        <v>2613926020</v>
      </c>
      <c r="E1599" s="74"/>
      <c r="F1599" s="74"/>
      <c r="G1599" s="74"/>
      <c r="H1599" s="74"/>
      <c r="I1599" s="74"/>
      <c r="J1599" s="74"/>
      <c r="K1599" s="74"/>
      <c r="L1599" s="74"/>
      <c r="M1599" s="74"/>
      <c r="N1599" s="74"/>
      <c r="O1599" s="131">
        <f t="shared" si="574"/>
        <v>2613926020</v>
      </c>
      <c r="P1599" s="86"/>
      <c r="Q1599" s="86"/>
      <c r="R1599" s="86"/>
      <c r="S1599" s="86"/>
      <c r="T1599" s="86"/>
      <c r="U1599" s="86"/>
      <c r="V1599" s="86"/>
      <c r="W1599" s="86"/>
      <c r="X1599" s="86"/>
      <c r="Y1599" s="86"/>
      <c r="Z1599" s="86"/>
      <c r="AA1599" s="86"/>
      <c r="AB1599" s="86"/>
      <c r="AC1599" s="86"/>
      <c r="AD1599" s="86"/>
      <c r="AE1599" s="86"/>
      <c r="AF1599" s="86"/>
      <c r="AG1599" s="86"/>
      <c r="AH1599" s="86"/>
      <c r="AI1599" s="86"/>
      <c r="AJ1599" s="86"/>
      <c r="AK1599" s="86"/>
      <c r="AL1599" s="86"/>
      <c r="AM1599" s="86"/>
      <c r="AN1599" s="86"/>
      <c r="AO1599" s="86"/>
      <c r="AP1599" s="86"/>
      <c r="AQ1599" s="86"/>
      <c r="AR1599" s="86"/>
      <c r="AS1599" s="86"/>
      <c r="AT1599" s="86"/>
      <c r="AU1599" s="86"/>
      <c r="AV1599" s="86"/>
      <c r="AW1599" s="86"/>
      <c r="AX1599" s="86"/>
      <c r="AY1599" s="86"/>
      <c r="AZ1599" s="86"/>
      <c r="BA1599" s="86"/>
      <c r="BB1599" s="86"/>
      <c r="BC1599" s="86"/>
      <c r="BD1599" s="86"/>
      <c r="BE1599" s="86"/>
      <c r="BF1599" s="86"/>
      <c r="BG1599" s="86"/>
      <c r="BH1599" s="86"/>
      <c r="BI1599" s="86"/>
      <c r="BJ1599" s="86"/>
      <c r="BK1599" s="86"/>
      <c r="BL1599" s="86"/>
      <c r="BM1599" s="86"/>
      <c r="BN1599" s="86"/>
      <c r="BO1599" s="86"/>
      <c r="BP1599" s="86"/>
      <c r="BQ1599" s="86"/>
      <c r="BR1599" s="86"/>
      <c r="BS1599" s="86"/>
      <c r="BT1599" s="86"/>
      <c r="BU1599" s="86"/>
      <c r="BV1599" s="86"/>
    </row>
    <row r="1600" spans="1:74" s="87" customFormat="1" ht="22.5" customHeight="1" x14ac:dyDescent="0.15">
      <c r="A1600" s="242" t="s">
        <v>956</v>
      </c>
      <c r="B1600" s="243" t="s">
        <v>1796</v>
      </c>
      <c r="C1600" s="74"/>
      <c r="D1600" s="74">
        <v>2100000</v>
      </c>
      <c r="E1600" s="74"/>
      <c r="F1600" s="74"/>
      <c r="G1600" s="74"/>
      <c r="H1600" s="74"/>
      <c r="I1600" s="74"/>
      <c r="J1600" s="74"/>
      <c r="K1600" s="74"/>
      <c r="L1600" s="74"/>
      <c r="M1600" s="74"/>
      <c r="N1600" s="74"/>
      <c r="O1600" s="131">
        <f t="shared" si="574"/>
        <v>2100000</v>
      </c>
      <c r="P1600" s="86"/>
      <c r="Q1600" s="86"/>
      <c r="R1600" s="86"/>
      <c r="S1600" s="86"/>
      <c r="T1600" s="86"/>
      <c r="U1600" s="86"/>
      <c r="V1600" s="86"/>
      <c r="W1600" s="86"/>
      <c r="X1600" s="86"/>
      <c r="Y1600" s="86"/>
      <c r="Z1600" s="86"/>
      <c r="AA1600" s="86"/>
      <c r="AB1600" s="86"/>
      <c r="AC1600" s="86"/>
      <c r="AD1600" s="86"/>
      <c r="AE1600" s="86"/>
      <c r="AF1600" s="86"/>
      <c r="AG1600" s="86"/>
      <c r="AH1600" s="86"/>
      <c r="AI1600" s="86"/>
      <c r="AJ1600" s="86"/>
      <c r="AK1600" s="86"/>
      <c r="AL1600" s="86"/>
      <c r="AM1600" s="86"/>
      <c r="AN1600" s="86"/>
      <c r="AO1600" s="86"/>
      <c r="AP1600" s="86"/>
      <c r="AQ1600" s="86"/>
      <c r="AR1600" s="86"/>
      <c r="AS1600" s="86"/>
      <c r="AT1600" s="86"/>
      <c r="AU1600" s="86"/>
      <c r="AV1600" s="86"/>
      <c r="AW1600" s="86"/>
      <c r="AX1600" s="86"/>
      <c r="AY1600" s="86"/>
      <c r="AZ1600" s="86"/>
      <c r="BA1600" s="86"/>
      <c r="BB1600" s="86"/>
      <c r="BC1600" s="86"/>
      <c r="BD1600" s="86"/>
      <c r="BE1600" s="86"/>
      <c r="BF1600" s="86"/>
      <c r="BG1600" s="86"/>
      <c r="BH1600" s="86"/>
      <c r="BI1600" s="86"/>
      <c r="BJ1600" s="86"/>
      <c r="BK1600" s="86"/>
      <c r="BL1600" s="86"/>
      <c r="BM1600" s="86"/>
      <c r="BN1600" s="86"/>
      <c r="BO1600" s="86"/>
      <c r="BP1600" s="86"/>
      <c r="BQ1600" s="86"/>
      <c r="BR1600" s="86"/>
      <c r="BS1600" s="86"/>
      <c r="BT1600" s="86"/>
      <c r="BU1600" s="86"/>
      <c r="BV1600" s="86"/>
    </row>
    <row r="1601" spans="1:74" s="87" customFormat="1" ht="22.5" customHeight="1" x14ac:dyDescent="0.15">
      <c r="A1601" s="242" t="s">
        <v>956</v>
      </c>
      <c r="B1601" s="243" t="s">
        <v>1796</v>
      </c>
      <c r="C1601" s="74"/>
      <c r="D1601" s="74">
        <v>1800000</v>
      </c>
      <c r="E1601" s="74"/>
      <c r="F1601" s="74"/>
      <c r="G1601" s="74"/>
      <c r="H1601" s="74"/>
      <c r="I1601" s="74"/>
      <c r="J1601" s="74"/>
      <c r="K1601" s="74"/>
      <c r="L1601" s="74"/>
      <c r="M1601" s="74"/>
      <c r="N1601" s="74"/>
      <c r="O1601" s="131">
        <f t="shared" si="574"/>
        <v>1800000</v>
      </c>
      <c r="P1601" s="86"/>
      <c r="Q1601" s="86"/>
      <c r="R1601" s="86"/>
      <c r="S1601" s="86"/>
      <c r="T1601" s="86"/>
      <c r="U1601" s="86"/>
      <c r="V1601" s="86"/>
      <c r="W1601" s="86"/>
      <c r="X1601" s="86"/>
      <c r="Y1601" s="86"/>
      <c r="Z1601" s="86"/>
      <c r="AA1601" s="86"/>
      <c r="AB1601" s="86"/>
      <c r="AC1601" s="86"/>
      <c r="AD1601" s="86"/>
      <c r="AE1601" s="86"/>
      <c r="AF1601" s="86"/>
      <c r="AG1601" s="86"/>
      <c r="AH1601" s="86"/>
      <c r="AI1601" s="86"/>
      <c r="AJ1601" s="86"/>
      <c r="AK1601" s="86"/>
      <c r="AL1601" s="86"/>
      <c r="AM1601" s="86"/>
      <c r="AN1601" s="86"/>
      <c r="AO1601" s="86"/>
      <c r="AP1601" s="86"/>
      <c r="AQ1601" s="86"/>
      <c r="AR1601" s="86"/>
      <c r="AS1601" s="86"/>
      <c r="AT1601" s="86"/>
      <c r="AU1601" s="86"/>
      <c r="AV1601" s="86"/>
      <c r="AW1601" s="86"/>
      <c r="AX1601" s="86"/>
      <c r="AY1601" s="86"/>
      <c r="AZ1601" s="86"/>
      <c r="BA1601" s="86"/>
      <c r="BB1601" s="86"/>
      <c r="BC1601" s="86"/>
      <c r="BD1601" s="86"/>
      <c r="BE1601" s="86"/>
      <c r="BF1601" s="86"/>
      <c r="BG1601" s="86"/>
      <c r="BH1601" s="86"/>
      <c r="BI1601" s="86"/>
      <c r="BJ1601" s="86"/>
      <c r="BK1601" s="86"/>
      <c r="BL1601" s="86"/>
      <c r="BM1601" s="86"/>
      <c r="BN1601" s="86"/>
      <c r="BO1601" s="86"/>
      <c r="BP1601" s="86"/>
      <c r="BQ1601" s="86"/>
      <c r="BR1601" s="86"/>
      <c r="BS1601" s="86"/>
      <c r="BT1601" s="86"/>
      <c r="BU1601" s="86"/>
      <c r="BV1601" s="86"/>
    </row>
    <row r="1602" spans="1:74" s="87" customFormat="1" ht="22.5" customHeight="1" x14ac:dyDescent="0.15">
      <c r="A1602" s="242" t="s">
        <v>956</v>
      </c>
      <c r="B1602" s="243" t="s">
        <v>1796</v>
      </c>
      <c r="C1602" s="74"/>
      <c r="D1602" s="74"/>
      <c r="E1602" s="74"/>
      <c r="F1602" s="74"/>
      <c r="G1602" s="74"/>
      <c r="H1602" s="74"/>
      <c r="I1602" s="74">
        <v>166388506</v>
      </c>
      <c r="J1602" s="74"/>
      <c r="K1602" s="74"/>
      <c r="L1602" s="74"/>
      <c r="M1602" s="74"/>
      <c r="N1602" s="74"/>
      <c r="O1602" s="131">
        <f t="shared" ref="O1602:O1607" si="591">SUM(C1602:N1602)</f>
        <v>166388506</v>
      </c>
      <c r="P1602" s="86"/>
      <c r="Q1602" s="86"/>
      <c r="R1602" s="86"/>
      <c r="S1602" s="86"/>
      <c r="T1602" s="86"/>
      <c r="U1602" s="86"/>
      <c r="V1602" s="86"/>
      <c r="W1602" s="86"/>
      <c r="X1602" s="86"/>
      <c r="Y1602" s="86"/>
      <c r="Z1602" s="86"/>
      <c r="AA1602" s="86"/>
      <c r="AB1602" s="86"/>
      <c r="AC1602" s="86"/>
      <c r="AD1602" s="86"/>
      <c r="AE1602" s="86"/>
      <c r="AF1602" s="86"/>
      <c r="AG1602" s="86"/>
      <c r="AH1602" s="86"/>
      <c r="AI1602" s="86"/>
      <c r="AJ1602" s="86"/>
      <c r="AK1602" s="86"/>
      <c r="AL1602" s="86"/>
      <c r="AM1602" s="86"/>
      <c r="AN1602" s="86"/>
      <c r="AO1602" s="86"/>
      <c r="AP1602" s="86"/>
      <c r="AQ1602" s="86"/>
      <c r="AR1602" s="86"/>
      <c r="AS1602" s="86"/>
      <c r="AT1602" s="86"/>
      <c r="AU1602" s="86"/>
      <c r="AV1602" s="86"/>
      <c r="AW1602" s="86"/>
      <c r="AX1602" s="86"/>
      <c r="AY1602" s="86"/>
      <c r="AZ1602" s="86"/>
      <c r="BA1602" s="86"/>
      <c r="BB1602" s="86"/>
      <c r="BC1602" s="86"/>
      <c r="BD1602" s="86"/>
      <c r="BE1602" s="86"/>
      <c r="BF1602" s="86"/>
      <c r="BG1602" s="86"/>
      <c r="BH1602" s="86"/>
      <c r="BI1602" s="86"/>
      <c r="BJ1602" s="86"/>
      <c r="BK1602" s="86"/>
      <c r="BL1602" s="86"/>
      <c r="BM1602" s="86"/>
      <c r="BN1602" s="86"/>
      <c r="BO1602" s="86"/>
      <c r="BP1602" s="86"/>
      <c r="BQ1602" s="86"/>
      <c r="BR1602" s="86"/>
      <c r="BS1602" s="86"/>
      <c r="BT1602" s="86"/>
      <c r="BU1602" s="86"/>
      <c r="BV1602" s="86"/>
    </row>
    <row r="1603" spans="1:74" s="87" customFormat="1" ht="22.5" customHeight="1" x14ac:dyDescent="0.15">
      <c r="A1603" s="242" t="s">
        <v>956</v>
      </c>
      <c r="B1603" s="243" t="s">
        <v>1796</v>
      </c>
      <c r="C1603" s="74"/>
      <c r="D1603" s="74"/>
      <c r="E1603" s="74"/>
      <c r="F1603" s="74"/>
      <c r="G1603" s="74"/>
      <c r="H1603" s="74"/>
      <c r="I1603" s="74">
        <v>179820342</v>
      </c>
      <c r="J1603" s="74"/>
      <c r="K1603" s="74"/>
      <c r="L1603" s="74"/>
      <c r="M1603" s="74"/>
      <c r="N1603" s="74"/>
      <c r="O1603" s="131">
        <f t="shared" si="591"/>
        <v>179820342</v>
      </c>
      <c r="P1603" s="86"/>
      <c r="Q1603" s="86"/>
      <c r="R1603" s="86"/>
      <c r="S1603" s="86"/>
      <c r="T1603" s="86"/>
      <c r="U1603" s="86"/>
      <c r="V1603" s="86"/>
      <c r="W1603" s="86"/>
      <c r="X1603" s="86"/>
      <c r="Y1603" s="86"/>
      <c r="Z1603" s="86"/>
      <c r="AA1603" s="86"/>
      <c r="AB1603" s="86"/>
      <c r="AC1603" s="86"/>
      <c r="AD1603" s="86"/>
      <c r="AE1603" s="86"/>
      <c r="AF1603" s="86"/>
      <c r="AG1603" s="86"/>
      <c r="AH1603" s="86"/>
      <c r="AI1603" s="86"/>
      <c r="AJ1603" s="86"/>
      <c r="AK1603" s="86"/>
      <c r="AL1603" s="86"/>
      <c r="AM1603" s="86"/>
      <c r="AN1603" s="86"/>
      <c r="AO1603" s="86"/>
      <c r="AP1603" s="86"/>
      <c r="AQ1603" s="86"/>
      <c r="AR1603" s="86"/>
      <c r="AS1603" s="86"/>
      <c r="AT1603" s="86"/>
      <c r="AU1603" s="86"/>
      <c r="AV1603" s="86"/>
      <c r="AW1603" s="86"/>
      <c r="AX1603" s="86"/>
      <c r="AY1603" s="86"/>
      <c r="AZ1603" s="86"/>
      <c r="BA1603" s="86"/>
      <c r="BB1603" s="86"/>
      <c r="BC1603" s="86"/>
      <c r="BD1603" s="86"/>
      <c r="BE1603" s="86"/>
      <c r="BF1603" s="86"/>
      <c r="BG1603" s="86"/>
      <c r="BH1603" s="86"/>
      <c r="BI1603" s="86"/>
      <c r="BJ1603" s="86"/>
      <c r="BK1603" s="86"/>
      <c r="BL1603" s="86"/>
      <c r="BM1603" s="86"/>
      <c r="BN1603" s="86"/>
      <c r="BO1603" s="86"/>
      <c r="BP1603" s="86"/>
      <c r="BQ1603" s="86"/>
      <c r="BR1603" s="86"/>
      <c r="BS1603" s="86"/>
      <c r="BT1603" s="86"/>
      <c r="BU1603" s="86"/>
      <c r="BV1603" s="86"/>
    </row>
    <row r="1604" spans="1:74" s="87" customFormat="1" ht="22.5" customHeight="1" x14ac:dyDescent="0.15">
      <c r="A1604" s="242" t="s">
        <v>956</v>
      </c>
      <c r="B1604" s="243" t="s">
        <v>1796</v>
      </c>
      <c r="C1604" s="74"/>
      <c r="D1604" s="74">
        <v>166388506</v>
      </c>
      <c r="E1604" s="74"/>
      <c r="F1604" s="74"/>
      <c r="G1604" s="74"/>
      <c r="H1604" s="74"/>
      <c r="I1604" s="74"/>
      <c r="J1604" s="74"/>
      <c r="K1604" s="74"/>
      <c r="L1604" s="74"/>
      <c r="M1604" s="74"/>
      <c r="N1604" s="74"/>
      <c r="O1604" s="131">
        <f t="shared" si="591"/>
        <v>166388506</v>
      </c>
      <c r="P1604" s="86"/>
      <c r="Q1604" s="86"/>
      <c r="R1604" s="86"/>
      <c r="S1604" s="86"/>
      <c r="T1604" s="86"/>
      <c r="U1604" s="86"/>
      <c r="V1604" s="86"/>
      <c r="W1604" s="86"/>
      <c r="X1604" s="86"/>
      <c r="Y1604" s="86"/>
      <c r="Z1604" s="86"/>
      <c r="AA1604" s="86"/>
      <c r="AB1604" s="86"/>
      <c r="AC1604" s="86"/>
      <c r="AD1604" s="86"/>
      <c r="AE1604" s="86"/>
      <c r="AF1604" s="86"/>
      <c r="AG1604" s="86"/>
      <c r="AH1604" s="86"/>
      <c r="AI1604" s="86"/>
      <c r="AJ1604" s="86"/>
      <c r="AK1604" s="86"/>
      <c r="AL1604" s="86"/>
      <c r="AM1604" s="86"/>
      <c r="AN1604" s="86"/>
      <c r="AO1604" s="86"/>
      <c r="AP1604" s="86"/>
      <c r="AQ1604" s="86"/>
      <c r="AR1604" s="86"/>
      <c r="AS1604" s="86"/>
      <c r="AT1604" s="86"/>
      <c r="AU1604" s="86"/>
      <c r="AV1604" s="86"/>
      <c r="AW1604" s="86"/>
      <c r="AX1604" s="86"/>
      <c r="AY1604" s="86"/>
      <c r="AZ1604" s="86"/>
      <c r="BA1604" s="86"/>
      <c r="BB1604" s="86"/>
      <c r="BC1604" s="86"/>
      <c r="BD1604" s="86"/>
      <c r="BE1604" s="86"/>
      <c r="BF1604" s="86"/>
      <c r="BG1604" s="86"/>
      <c r="BH1604" s="86"/>
      <c r="BI1604" s="86"/>
      <c r="BJ1604" s="86"/>
      <c r="BK1604" s="86"/>
      <c r="BL1604" s="86"/>
      <c r="BM1604" s="86"/>
      <c r="BN1604" s="86"/>
      <c r="BO1604" s="86"/>
      <c r="BP1604" s="86"/>
      <c r="BQ1604" s="86"/>
      <c r="BR1604" s="86"/>
      <c r="BS1604" s="86"/>
      <c r="BT1604" s="86"/>
      <c r="BU1604" s="86"/>
      <c r="BV1604" s="86"/>
    </row>
    <row r="1605" spans="1:74" s="87" customFormat="1" ht="22.5" customHeight="1" x14ac:dyDescent="0.15">
      <c r="A1605" s="242" t="s">
        <v>956</v>
      </c>
      <c r="B1605" s="243" t="s">
        <v>1796</v>
      </c>
      <c r="C1605" s="74"/>
      <c r="D1605" s="74"/>
      <c r="E1605" s="74"/>
      <c r="F1605" s="74"/>
      <c r="G1605" s="74"/>
      <c r="H1605" s="74"/>
      <c r="I1605" s="74">
        <v>733140513</v>
      </c>
      <c r="J1605" s="74"/>
      <c r="K1605" s="74"/>
      <c r="L1605" s="74"/>
      <c r="M1605" s="74"/>
      <c r="N1605" s="74"/>
      <c r="O1605" s="131">
        <f t="shared" si="591"/>
        <v>733140513</v>
      </c>
      <c r="P1605" s="86"/>
      <c r="Q1605" s="86"/>
      <c r="R1605" s="86"/>
      <c r="S1605" s="86"/>
      <c r="T1605" s="86"/>
      <c r="U1605" s="86"/>
      <c r="V1605" s="86"/>
      <c r="W1605" s="86"/>
      <c r="X1605" s="86"/>
      <c r="Y1605" s="86"/>
      <c r="Z1605" s="86"/>
      <c r="AA1605" s="86"/>
      <c r="AB1605" s="86"/>
      <c r="AC1605" s="86"/>
      <c r="AD1605" s="86"/>
      <c r="AE1605" s="86"/>
      <c r="AF1605" s="86"/>
      <c r="AG1605" s="86"/>
      <c r="AH1605" s="86"/>
      <c r="AI1605" s="86"/>
      <c r="AJ1605" s="86"/>
      <c r="AK1605" s="86"/>
      <c r="AL1605" s="86"/>
      <c r="AM1605" s="86"/>
      <c r="AN1605" s="86"/>
      <c r="AO1605" s="86"/>
      <c r="AP1605" s="86"/>
      <c r="AQ1605" s="86"/>
      <c r="AR1605" s="86"/>
      <c r="AS1605" s="86"/>
      <c r="AT1605" s="86"/>
      <c r="AU1605" s="86"/>
      <c r="AV1605" s="86"/>
      <c r="AW1605" s="86"/>
      <c r="AX1605" s="86"/>
      <c r="AY1605" s="86"/>
      <c r="AZ1605" s="86"/>
      <c r="BA1605" s="86"/>
      <c r="BB1605" s="86"/>
      <c r="BC1605" s="86"/>
      <c r="BD1605" s="86"/>
      <c r="BE1605" s="86"/>
      <c r="BF1605" s="86"/>
      <c r="BG1605" s="86"/>
      <c r="BH1605" s="86"/>
      <c r="BI1605" s="86"/>
      <c r="BJ1605" s="86"/>
      <c r="BK1605" s="86"/>
      <c r="BL1605" s="86"/>
      <c r="BM1605" s="86"/>
      <c r="BN1605" s="86"/>
      <c r="BO1605" s="86"/>
      <c r="BP1605" s="86"/>
      <c r="BQ1605" s="86"/>
      <c r="BR1605" s="86"/>
      <c r="BS1605" s="86"/>
      <c r="BT1605" s="86"/>
      <c r="BU1605" s="86"/>
      <c r="BV1605" s="86"/>
    </row>
    <row r="1606" spans="1:74" s="87" customFormat="1" ht="22.5" customHeight="1" x14ac:dyDescent="0.15">
      <c r="A1606" s="242" t="s">
        <v>958</v>
      </c>
      <c r="B1606" s="243" t="s">
        <v>1773</v>
      </c>
      <c r="C1606" s="74"/>
      <c r="D1606" s="74"/>
      <c r="E1606" s="74"/>
      <c r="F1606" s="74"/>
      <c r="G1606" s="74"/>
      <c r="H1606" s="74"/>
      <c r="I1606" s="74"/>
      <c r="J1606" s="74"/>
      <c r="K1606" s="74"/>
      <c r="L1606" s="74"/>
      <c r="M1606" s="74"/>
      <c r="N1606" s="74"/>
      <c r="O1606" s="131">
        <f t="shared" si="591"/>
        <v>0</v>
      </c>
      <c r="P1606" s="86"/>
      <c r="Q1606" s="86"/>
      <c r="R1606" s="86"/>
      <c r="S1606" s="86"/>
      <c r="T1606" s="86"/>
      <c r="U1606" s="86"/>
      <c r="V1606" s="86"/>
      <c r="W1606" s="86"/>
      <c r="X1606" s="86"/>
      <c r="Y1606" s="86"/>
      <c r="Z1606" s="86"/>
      <c r="AA1606" s="86"/>
      <c r="AB1606" s="86"/>
      <c r="AC1606" s="86"/>
      <c r="AD1606" s="86"/>
      <c r="AE1606" s="86"/>
      <c r="AF1606" s="86"/>
      <c r="AG1606" s="86"/>
      <c r="AH1606" s="86"/>
      <c r="AI1606" s="86"/>
      <c r="AJ1606" s="86"/>
      <c r="AK1606" s="86"/>
      <c r="AL1606" s="86"/>
      <c r="AM1606" s="86"/>
      <c r="AN1606" s="86"/>
      <c r="AO1606" s="86"/>
      <c r="AP1606" s="86"/>
      <c r="AQ1606" s="86"/>
      <c r="AR1606" s="86"/>
      <c r="AS1606" s="86"/>
      <c r="AT1606" s="86"/>
      <c r="AU1606" s="86"/>
      <c r="AV1606" s="86"/>
      <c r="AW1606" s="86"/>
      <c r="AX1606" s="86"/>
      <c r="AY1606" s="86"/>
      <c r="AZ1606" s="86"/>
      <c r="BA1606" s="86"/>
      <c r="BB1606" s="86"/>
      <c r="BC1606" s="86"/>
      <c r="BD1606" s="86"/>
      <c r="BE1606" s="86"/>
      <c r="BF1606" s="86"/>
      <c r="BG1606" s="86"/>
      <c r="BH1606" s="86"/>
      <c r="BI1606" s="86"/>
      <c r="BJ1606" s="86"/>
      <c r="BK1606" s="86"/>
      <c r="BL1606" s="86"/>
      <c r="BM1606" s="86"/>
      <c r="BN1606" s="86"/>
      <c r="BO1606" s="86"/>
      <c r="BP1606" s="86"/>
      <c r="BQ1606" s="86"/>
      <c r="BR1606" s="86"/>
      <c r="BS1606" s="86"/>
      <c r="BT1606" s="86"/>
      <c r="BU1606" s="86"/>
      <c r="BV1606" s="86"/>
    </row>
    <row r="1607" spans="1:74" s="87" customFormat="1" ht="22.5" customHeight="1" x14ac:dyDescent="0.15">
      <c r="A1607" s="242" t="s">
        <v>958</v>
      </c>
      <c r="B1607" s="243" t="s">
        <v>1773</v>
      </c>
      <c r="C1607" s="74"/>
      <c r="D1607" s="74"/>
      <c r="E1607" s="74"/>
      <c r="F1607" s="74"/>
      <c r="G1607" s="74"/>
      <c r="H1607" s="74"/>
      <c r="I1607" s="74"/>
      <c r="J1607" s="74"/>
      <c r="K1607" s="74"/>
      <c r="L1607" s="74"/>
      <c r="M1607" s="74"/>
      <c r="N1607" s="74"/>
      <c r="O1607" s="131">
        <f t="shared" si="591"/>
        <v>0</v>
      </c>
      <c r="P1607" s="86"/>
      <c r="Q1607" s="86"/>
      <c r="R1607" s="86"/>
      <c r="S1607" s="86"/>
      <c r="T1607" s="86"/>
      <c r="U1607" s="86"/>
      <c r="V1607" s="86"/>
      <c r="W1607" s="86"/>
      <c r="X1607" s="86"/>
      <c r="Y1607" s="86"/>
      <c r="Z1607" s="86"/>
      <c r="AA1607" s="86"/>
      <c r="AB1607" s="86"/>
      <c r="AC1607" s="86"/>
      <c r="AD1607" s="86"/>
      <c r="AE1607" s="86"/>
      <c r="AF1607" s="86"/>
      <c r="AG1607" s="86"/>
      <c r="AH1607" s="86"/>
      <c r="AI1607" s="86"/>
      <c r="AJ1607" s="86"/>
      <c r="AK1607" s="86"/>
      <c r="AL1607" s="86"/>
      <c r="AM1607" s="86"/>
      <c r="AN1607" s="86"/>
      <c r="AO1607" s="86"/>
      <c r="AP1607" s="86"/>
      <c r="AQ1607" s="86"/>
      <c r="AR1607" s="86"/>
      <c r="AS1607" s="86"/>
      <c r="AT1607" s="86"/>
      <c r="AU1607" s="86"/>
      <c r="AV1607" s="86"/>
      <c r="AW1607" s="86"/>
      <c r="AX1607" s="86"/>
      <c r="AY1607" s="86"/>
      <c r="AZ1607" s="86"/>
      <c r="BA1607" s="86"/>
      <c r="BB1607" s="86"/>
      <c r="BC1607" s="86"/>
      <c r="BD1607" s="86"/>
      <c r="BE1607" s="86"/>
      <c r="BF1607" s="86"/>
      <c r="BG1607" s="86"/>
      <c r="BH1607" s="86"/>
      <c r="BI1607" s="86"/>
      <c r="BJ1607" s="86"/>
      <c r="BK1607" s="86"/>
      <c r="BL1607" s="86"/>
      <c r="BM1607" s="86"/>
      <c r="BN1607" s="86"/>
      <c r="BO1607" s="86"/>
      <c r="BP1607" s="86"/>
      <c r="BQ1607" s="86"/>
      <c r="BR1607" s="86"/>
      <c r="BS1607" s="86"/>
      <c r="BT1607" s="86"/>
      <c r="BU1607" s="86"/>
      <c r="BV1607" s="86"/>
    </row>
    <row r="1608" spans="1:74" s="87" customFormat="1" ht="22.5" customHeight="1" x14ac:dyDescent="0.15">
      <c r="A1608" s="242" t="s">
        <v>958</v>
      </c>
      <c r="B1608" s="243" t="s">
        <v>1773</v>
      </c>
      <c r="C1608" s="74"/>
      <c r="D1608" s="74"/>
      <c r="E1608" s="74"/>
      <c r="F1608" s="74"/>
      <c r="G1608" s="74"/>
      <c r="H1608" s="74"/>
      <c r="I1608" s="74"/>
      <c r="J1608" s="74"/>
      <c r="K1608" s="74"/>
      <c r="L1608" s="74"/>
      <c r="M1608" s="74"/>
      <c r="N1608" s="74"/>
      <c r="O1608" s="131">
        <f t="shared" ref="O1608:O1669" si="592">SUM(C1608:N1608)</f>
        <v>0</v>
      </c>
      <c r="P1608" s="86"/>
      <c r="Q1608" s="86"/>
      <c r="R1608" s="86"/>
      <c r="S1608" s="86"/>
      <c r="T1608" s="86"/>
      <c r="U1608" s="86"/>
      <c r="V1608" s="86"/>
      <c r="W1608" s="86"/>
      <c r="X1608" s="86"/>
      <c r="Y1608" s="86"/>
      <c r="Z1608" s="86"/>
      <c r="AA1608" s="86"/>
      <c r="AB1608" s="86"/>
      <c r="AC1608" s="86"/>
      <c r="AD1608" s="86"/>
      <c r="AE1608" s="86"/>
      <c r="AF1608" s="86"/>
      <c r="AG1608" s="86"/>
      <c r="AH1608" s="86"/>
      <c r="AI1608" s="86"/>
      <c r="AJ1608" s="86"/>
      <c r="AK1608" s="86"/>
      <c r="AL1608" s="86"/>
      <c r="AM1608" s="86"/>
      <c r="AN1608" s="86"/>
      <c r="AO1608" s="86"/>
      <c r="AP1608" s="86"/>
      <c r="AQ1608" s="86"/>
      <c r="AR1608" s="86"/>
      <c r="AS1608" s="86"/>
      <c r="AT1608" s="86"/>
      <c r="AU1608" s="86"/>
      <c r="AV1608" s="86"/>
      <c r="AW1608" s="86"/>
      <c r="AX1608" s="86"/>
      <c r="AY1608" s="86"/>
      <c r="AZ1608" s="86"/>
      <c r="BA1608" s="86"/>
      <c r="BB1608" s="86"/>
      <c r="BC1608" s="86"/>
      <c r="BD1608" s="86"/>
      <c r="BE1608" s="86"/>
      <c r="BF1608" s="86"/>
      <c r="BG1608" s="86"/>
      <c r="BH1608" s="86"/>
      <c r="BI1608" s="86"/>
      <c r="BJ1608" s="86"/>
      <c r="BK1608" s="86"/>
      <c r="BL1608" s="86"/>
      <c r="BM1608" s="86"/>
      <c r="BN1608" s="86"/>
      <c r="BO1608" s="86"/>
      <c r="BP1608" s="86"/>
      <c r="BQ1608" s="86"/>
      <c r="BR1608" s="86"/>
      <c r="BS1608" s="86"/>
      <c r="BT1608" s="86"/>
      <c r="BU1608" s="86"/>
      <c r="BV1608" s="86"/>
    </row>
    <row r="1609" spans="1:74" s="87" customFormat="1" ht="22.5" customHeight="1" x14ac:dyDescent="0.15">
      <c r="A1609" s="242" t="s">
        <v>958</v>
      </c>
      <c r="B1609" s="243" t="s">
        <v>1773</v>
      </c>
      <c r="C1609" s="74"/>
      <c r="D1609" s="74"/>
      <c r="E1609" s="74"/>
      <c r="F1609" s="74"/>
      <c r="G1609" s="74"/>
      <c r="H1609" s="74"/>
      <c r="I1609" s="74"/>
      <c r="J1609" s="74"/>
      <c r="K1609" s="74"/>
      <c r="L1609" s="74"/>
      <c r="M1609" s="74"/>
      <c r="N1609" s="74"/>
      <c r="O1609" s="131">
        <f t="shared" si="592"/>
        <v>0</v>
      </c>
      <c r="P1609" s="86"/>
      <c r="Q1609" s="86"/>
      <c r="R1609" s="86"/>
      <c r="S1609" s="86"/>
      <c r="T1609" s="86"/>
      <c r="U1609" s="86"/>
      <c r="V1609" s="86"/>
      <c r="W1609" s="86"/>
      <c r="X1609" s="86"/>
      <c r="Y1609" s="86"/>
      <c r="Z1609" s="86"/>
      <c r="AA1609" s="86"/>
      <c r="AB1609" s="86"/>
      <c r="AC1609" s="86"/>
      <c r="AD1609" s="86"/>
      <c r="AE1609" s="86"/>
      <c r="AF1609" s="86"/>
      <c r="AG1609" s="86"/>
      <c r="AH1609" s="86"/>
      <c r="AI1609" s="86"/>
      <c r="AJ1609" s="86"/>
      <c r="AK1609" s="86"/>
      <c r="AL1609" s="86"/>
      <c r="AM1609" s="86"/>
      <c r="AN1609" s="86"/>
      <c r="AO1609" s="86"/>
      <c r="AP1609" s="86"/>
      <c r="AQ1609" s="86"/>
      <c r="AR1609" s="86"/>
      <c r="AS1609" s="86"/>
      <c r="AT1609" s="86"/>
      <c r="AU1609" s="86"/>
      <c r="AV1609" s="86"/>
      <c r="AW1609" s="86"/>
      <c r="AX1609" s="86"/>
      <c r="AY1609" s="86"/>
      <c r="AZ1609" s="86"/>
      <c r="BA1609" s="86"/>
      <c r="BB1609" s="86"/>
      <c r="BC1609" s="86"/>
      <c r="BD1609" s="86"/>
      <c r="BE1609" s="86"/>
      <c r="BF1609" s="86"/>
      <c r="BG1609" s="86"/>
      <c r="BH1609" s="86"/>
      <c r="BI1609" s="86"/>
      <c r="BJ1609" s="86"/>
      <c r="BK1609" s="86"/>
      <c r="BL1609" s="86"/>
      <c r="BM1609" s="86"/>
      <c r="BN1609" s="86"/>
      <c r="BO1609" s="86"/>
      <c r="BP1609" s="86"/>
      <c r="BQ1609" s="86"/>
      <c r="BR1609" s="86"/>
      <c r="BS1609" s="86"/>
      <c r="BT1609" s="86"/>
      <c r="BU1609" s="86"/>
      <c r="BV1609" s="86"/>
    </row>
    <row r="1610" spans="1:74" s="87" customFormat="1" ht="22.5" customHeight="1" x14ac:dyDescent="0.15">
      <c r="A1610" s="242" t="s">
        <v>958</v>
      </c>
      <c r="B1610" s="243" t="s">
        <v>1797</v>
      </c>
      <c r="C1610" s="74"/>
      <c r="D1610" s="74"/>
      <c r="E1610" s="74"/>
      <c r="F1610" s="74"/>
      <c r="G1610" s="74"/>
      <c r="H1610" s="74"/>
      <c r="I1610" s="74"/>
      <c r="J1610" s="74"/>
      <c r="K1610" s="74"/>
      <c r="L1610" s="74"/>
      <c r="M1610" s="74"/>
      <c r="N1610" s="74"/>
      <c r="O1610" s="131">
        <f t="shared" si="592"/>
        <v>0</v>
      </c>
      <c r="P1610" s="86"/>
      <c r="Q1610" s="86"/>
      <c r="R1610" s="86"/>
      <c r="S1610" s="86"/>
      <c r="T1610" s="86"/>
      <c r="U1610" s="86"/>
      <c r="V1610" s="86"/>
      <c r="W1610" s="86"/>
      <c r="X1610" s="86"/>
      <c r="Y1610" s="86"/>
      <c r="Z1610" s="86"/>
      <c r="AA1610" s="86"/>
      <c r="AB1610" s="86"/>
      <c r="AC1610" s="86"/>
      <c r="AD1610" s="86"/>
      <c r="AE1610" s="86"/>
      <c r="AF1610" s="86"/>
      <c r="AG1610" s="86"/>
      <c r="AH1610" s="86"/>
      <c r="AI1610" s="86"/>
      <c r="AJ1610" s="86"/>
      <c r="AK1610" s="86"/>
      <c r="AL1610" s="86"/>
      <c r="AM1610" s="86"/>
      <c r="AN1610" s="86"/>
      <c r="AO1610" s="86"/>
      <c r="AP1610" s="86"/>
      <c r="AQ1610" s="86"/>
      <c r="AR1610" s="86"/>
      <c r="AS1610" s="86"/>
      <c r="AT1610" s="86"/>
      <c r="AU1610" s="86"/>
      <c r="AV1610" s="86"/>
      <c r="AW1610" s="86"/>
      <c r="AX1610" s="86"/>
      <c r="AY1610" s="86"/>
      <c r="AZ1610" s="86"/>
      <c r="BA1610" s="86"/>
      <c r="BB1610" s="86"/>
      <c r="BC1610" s="86"/>
      <c r="BD1610" s="86"/>
      <c r="BE1610" s="86"/>
      <c r="BF1610" s="86"/>
      <c r="BG1610" s="86"/>
      <c r="BH1610" s="86"/>
      <c r="BI1610" s="86"/>
      <c r="BJ1610" s="86"/>
      <c r="BK1610" s="86"/>
      <c r="BL1610" s="86"/>
      <c r="BM1610" s="86"/>
      <c r="BN1610" s="86"/>
      <c r="BO1610" s="86"/>
      <c r="BP1610" s="86"/>
      <c r="BQ1610" s="86"/>
      <c r="BR1610" s="86"/>
      <c r="BS1610" s="86"/>
      <c r="BT1610" s="86"/>
      <c r="BU1610" s="86"/>
      <c r="BV1610" s="86"/>
    </row>
    <row r="1611" spans="1:74" s="87" customFormat="1" ht="22.5" customHeight="1" x14ac:dyDescent="0.15">
      <c r="A1611" s="242" t="s">
        <v>958</v>
      </c>
      <c r="B1611" s="243" t="s">
        <v>1797</v>
      </c>
      <c r="C1611" s="74"/>
      <c r="D1611" s="74"/>
      <c r="E1611" s="74"/>
      <c r="F1611" s="74"/>
      <c r="G1611" s="74"/>
      <c r="H1611" s="74"/>
      <c r="I1611" s="74"/>
      <c r="J1611" s="74"/>
      <c r="K1611" s="74"/>
      <c r="L1611" s="74"/>
      <c r="M1611" s="74"/>
      <c r="N1611" s="74"/>
      <c r="O1611" s="131">
        <f t="shared" si="592"/>
        <v>0</v>
      </c>
      <c r="P1611" s="86"/>
      <c r="Q1611" s="86"/>
      <c r="R1611" s="86"/>
      <c r="S1611" s="86"/>
      <c r="T1611" s="86"/>
      <c r="U1611" s="86"/>
      <c r="V1611" s="86"/>
      <c r="W1611" s="86"/>
      <c r="X1611" s="86"/>
      <c r="Y1611" s="86"/>
      <c r="Z1611" s="86"/>
      <c r="AA1611" s="86"/>
      <c r="AB1611" s="86"/>
      <c r="AC1611" s="86"/>
      <c r="AD1611" s="86"/>
      <c r="AE1611" s="86"/>
      <c r="AF1611" s="86"/>
      <c r="AG1611" s="86"/>
      <c r="AH1611" s="86"/>
      <c r="AI1611" s="86"/>
      <c r="AJ1611" s="86"/>
      <c r="AK1611" s="86"/>
      <c r="AL1611" s="86"/>
      <c r="AM1611" s="86"/>
      <c r="AN1611" s="86"/>
      <c r="AO1611" s="86"/>
      <c r="AP1611" s="86"/>
      <c r="AQ1611" s="86"/>
      <c r="AR1611" s="86"/>
      <c r="AS1611" s="86"/>
      <c r="AT1611" s="86"/>
      <c r="AU1611" s="86"/>
      <c r="AV1611" s="86"/>
      <c r="AW1611" s="86"/>
      <c r="AX1611" s="86"/>
      <c r="AY1611" s="86"/>
      <c r="AZ1611" s="86"/>
      <c r="BA1611" s="86"/>
      <c r="BB1611" s="86"/>
      <c r="BC1611" s="86"/>
      <c r="BD1611" s="86"/>
      <c r="BE1611" s="86"/>
      <c r="BF1611" s="86"/>
      <c r="BG1611" s="86"/>
      <c r="BH1611" s="86"/>
      <c r="BI1611" s="86"/>
      <c r="BJ1611" s="86"/>
      <c r="BK1611" s="86"/>
      <c r="BL1611" s="86"/>
      <c r="BM1611" s="86"/>
      <c r="BN1611" s="86"/>
      <c r="BO1611" s="86"/>
      <c r="BP1611" s="86"/>
      <c r="BQ1611" s="86"/>
      <c r="BR1611" s="86"/>
      <c r="BS1611" s="86"/>
      <c r="BT1611" s="86"/>
      <c r="BU1611" s="86"/>
      <c r="BV1611" s="86"/>
    </row>
    <row r="1612" spans="1:74" s="87" customFormat="1" ht="22.5" customHeight="1" x14ac:dyDescent="0.15">
      <c r="A1612" s="242" t="s">
        <v>958</v>
      </c>
      <c r="B1612" s="243" t="s">
        <v>1797</v>
      </c>
      <c r="C1612" s="74"/>
      <c r="D1612" s="74"/>
      <c r="E1612" s="74"/>
      <c r="F1612" s="74"/>
      <c r="G1612" s="74"/>
      <c r="H1612" s="74"/>
      <c r="I1612" s="74"/>
      <c r="J1612" s="74"/>
      <c r="K1612" s="74"/>
      <c r="L1612" s="74"/>
      <c r="M1612" s="74"/>
      <c r="N1612" s="74"/>
      <c r="O1612" s="131">
        <f t="shared" si="592"/>
        <v>0</v>
      </c>
      <c r="P1612" s="86"/>
      <c r="Q1612" s="86"/>
      <c r="R1612" s="86"/>
      <c r="S1612" s="86"/>
      <c r="T1612" s="86"/>
      <c r="U1612" s="86"/>
      <c r="V1612" s="86"/>
      <c r="W1612" s="86"/>
      <c r="X1612" s="86"/>
      <c r="Y1612" s="86"/>
      <c r="Z1612" s="86"/>
      <c r="AA1612" s="86"/>
      <c r="AB1612" s="86"/>
      <c r="AC1612" s="86"/>
      <c r="AD1612" s="86"/>
      <c r="AE1612" s="86"/>
      <c r="AF1612" s="86"/>
      <c r="AG1612" s="86"/>
      <c r="AH1612" s="86"/>
      <c r="AI1612" s="86"/>
      <c r="AJ1612" s="86"/>
      <c r="AK1612" s="86"/>
      <c r="AL1612" s="86"/>
      <c r="AM1612" s="86"/>
      <c r="AN1612" s="86"/>
      <c r="AO1612" s="86"/>
      <c r="AP1612" s="86"/>
      <c r="AQ1612" s="86"/>
      <c r="AR1612" s="86"/>
      <c r="AS1612" s="86"/>
      <c r="AT1612" s="86"/>
      <c r="AU1612" s="86"/>
      <c r="AV1612" s="86"/>
      <c r="AW1612" s="86"/>
      <c r="AX1612" s="86"/>
      <c r="AY1612" s="86"/>
      <c r="AZ1612" s="86"/>
      <c r="BA1612" s="86"/>
      <c r="BB1612" s="86"/>
      <c r="BC1612" s="86"/>
      <c r="BD1612" s="86"/>
      <c r="BE1612" s="86"/>
      <c r="BF1612" s="86"/>
      <c r="BG1612" s="86"/>
      <c r="BH1612" s="86"/>
      <c r="BI1612" s="86"/>
      <c r="BJ1612" s="86"/>
      <c r="BK1612" s="86"/>
      <c r="BL1612" s="86"/>
      <c r="BM1612" s="86"/>
      <c r="BN1612" s="86"/>
      <c r="BO1612" s="86"/>
      <c r="BP1612" s="86"/>
      <c r="BQ1612" s="86"/>
      <c r="BR1612" s="86"/>
      <c r="BS1612" s="86"/>
      <c r="BT1612" s="86"/>
      <c r="BU1612" s="86"/>
      <c r="BV1612" s="86"/>
    </row>
    <row r="1613" spans="1:74" s="87" customFormat="1" ht="22.5" customHeight="1" x14ac:dyDescent="0.15">
      <c r="A1613" s="242" t="s">
        <v>958</v>
      </c>
      <c r="B1613" s="243" t="s">
        <v>1797</v>
      </c>
      <c r="C1613" s="74"/>
      <c r="D1613" s="74"/>
      <c r="E1613" s="74"/>
      <c r="F1613" s="74"/>
      <c r="G1613" s="74"/>
      <c r="H1613" s="74"/>
      <c r="I1613" s="74"/>
      <c r="J1613" s="74"/>
      <c r="K1613" s="74"/>
      <c r="L1613" s="74"/>
      <c r="M1613" s="74"/>
      <c r="N1613" s="74"/>
      <c r="O1613" s="131">
        <f t="shared" si="592"/>
        <v>0</v>
      </c>
      <c r="P1613" s="86"/>
      <c r="Q1613" s="86"/>
      <c r="R1613" s="86"/>
      <c r="S1613" s="86"/>
      <c r="T1613" s="86"/>
      <c r="U1613" s="86"/>
      <c r="V1613" s="86"/>
      <c r="W1613" s="86"/>
      <c r="X1613" s="86"/>
      <c r="Y1613" s="86"/>
      <c r="Z1613" s="86"/>
      <c r="AA1613" s="86"/>
      <c r="AB1613" s="86"/>
      <c r="AC1613" s="86"/>
      <c r="AD1613" s="86"/>
      <c r="AE1613" s="86"/>
      <c r="AF1613" s="86"/>
      <c r="AG1613" s="86"/>
      <c r="AH1613" s="86"/>
      <c r="AI1613" s="86"/>
      <c r="AJ1613" s="86"/>
      <c r="AK1613" s="86"/>
      <c r="AL1613" s="86"/>
      <c r="AM1613" s="86"/>
      <c r="AN1613" s="86"/>
      <c r="AO1613" s="86"/>
      <c r="AP1613" s="86"/>
      <c r="AQ1613" s="86"/>
      <c r="AR1613" s="86"/>
      <c r="AS1613" s="86"/>
      <c r="AT1613" s="86"/>
      <c r="AU1613" s="86"/>
      <c r="AV1613" s="86"/>
      <c r="AW1613" s="86"/>
      <c r="AX1613" s="86"/>
      <c r="AY1613" s="86"/>
      <c r="AZ1613" s="86"/>
      <c r="BA1613" s="86"/>
      <c r="BB1613" s="86"/>
      <c r="BC1613" s="86"/>
      <c r="BD1613" s="86"/>
      <c r="BE1613" s="86"/>
      <c r="BF1613" s="86"/>
      <c r="BG1613" s="86"/>
      <c r="BH1613" s="86"/>
      <c r="BI1613" s="86"/>
      <c r="BJ1613" s="86"/>
      <c r="BK1613" s="86"/>
      <c r="BL1613" s="86"/>
      <c r="BM1613" s="86"/>
      <c r="BN1613" s="86"/>
      <c r="BO1613" s="86"/>
      <c r="BP1613" s="86"/>
      <c r="BQ1613" s="86"/>
      <c r="BR1613" s="86"/>
      <c r="BS1613" s="86"/>
      <c r="BT1613" s="86"/>
      <c r="BU1613" s="86"/>
      <c r="BV1613" s="86"/>
    </row>
    <row r="1614" spans="1:74" s="87" customFormat="1" ht="22.5" customHeight="1" x14ac:dyDescent="0.15">
      <c r="A1614" s="242" t="s">
        <v>958</v>
      </c>
      <c r="B1614" s="243" t="s">
        <v>1797</v>
      </c>
      <c r="C1614" s="74"/>
      <c r="D1614" s="74"/>
      <c r="E1614" s="74"/>
      <c r="F1614" s="74"/>
      <c r="G1614" s="74"/>
      <c r="H1614" s="74"/>
      <c r="I1614" s="74"/>
      <c r="J1614" s="74"/>
      <c r="K1614" s="74"/>
      <c r="L1614" s="74"/>
      <c r="M1614" s="74"/>
      <c r="N1614" s="74"/>
      <c r="O1614" s="131">
        <f t="shared" si="592"/>
        <v>0</v>
      </c>
      <c r="P1614" s="86"/>
      <c r="Q1614" s="86"/>
      <c r="R1614" s="86"/>
      <c r="S1614" s="86"/>
      <c r="T1614" s="86"/>
      <c r="U1614" s="86"/>
      <c r="V1614" s="86"/>
      <c r="W1614" s="86"/>
      <c r="X1614" s="86"/>
      <c r="Y1614" s="86"/>
      <c r="Z1614" s="86"/>
      <c r="AA1614" s="86"/>
      <c r="AB1614" s="86"/>
      <c r="AC1614" s="86"/>
      <c r="AD1614" s="86"/>
      <c r="AE1614" s="86"/>
      <c r="AF1614" s="86"/>
      <c r="AG1614" s="86"/>
      <c r="AH1614" s="86"/>
      <c r="AI1614" s="86"/>
      <c r="AJ1614" s="86"/>
      <c r="AK1614" s="86"/>
      <c r="AL1614" s="86"/>
      <c r="AM1614" s="86"/>
      <c r="AN1614" s="86"/>
      <c r="AO1614" s="86"/>
      <c r="AP1614" s="86"/>
      <c r="AQ1614" s="86"/>
      <c r="AR1614" s="86"/>
      <c r="AS1614" s="86"/>
      <c r="AT1614" s="86"/>
      <c r="AU1614" s="86"/>
      <c r="AV1614" s="86"/>
      <c r="AW1614" s="86"/>
      <c r="AX1614" s="86"/>
      <c r="AY1614" s="86"/>
      <c r="AZ1614" s="86"/>
      <c r="BA1614" s="86"/>
      <c r="BB1614" s="86"/>
      <c r="BC1614" s="86"/>
      <c r="BD1614" s="86"/>
      <c r="BE1614" s="86"/>
      <c r="BF1614" s="86"/>
      <c r="BG1614" s="86"/>
      <c r="BH1614" s="86"/>
      <c r="BI1614" s="86"/>
      <c r="BJ1614" s="86"/>
      <c r="BK1614" s="86"/>
      <c r="BL1614" s="86"/>
      <c r="BM1614" s="86"/>
      <c r="BN1614" s="86"/>
      <c r="BO1614" s="86"/>
      <c r="BP1614" s="86"/>
      <c r="BQ1614" s="86"/>
      <c r="BR1614" s="86"/>
      <c r="BS1614" s="86"/>
      <c r="BT1614" s="86"/>
      <c r="BU1614" s="86"/>
      <c r="BV1614" s="86"/>
    </row>
    <row r="1615" spans="1:74" s="87" customFormat="1" ht="22.5" customHeight="1" x14ac:dyDescent="0.15">
      <c r="A1615" s="242" t="s">
        <v>958</v>
      </c>
      <c r="B1615" s="243" t="s">
        <v>1797</v>
      </c>
      <c r="C1615" s="74"/>
      <c r="D1615" s="74"/>
      <c r="E1615" s="74"/>
      <c r="F1615" s="74"/>
      <c r="G1615" s="74"/>
      <c r="H1615" s="74"/>
      <c r="I1615" s="74"/>
      <c r="J1615" s="74"/>
      <c r="K1615" s="74"/>
      <c r="L1615" s="74"/>
      <c r="M1615" s="74"/>
      <c r="N1615" s="74"/>
      <c r="O1615" s="131">
        <f t="shared" si="592"/>
        <v>0</v>
      </c>
      <c r="P1615" s="86"/>
      <c r="Q1615" s="86"/>
      <c r="R1615" s="86"/>
      <c r="S1615" s="86"/>
      <c r="T1615" s="86"/>
      <c r="U1615" s="86"/>
      <c r="V1615" s="86"/>
      <c r="W1615" s="86"/>
      <c r="X1615" s="86"/>
      <c r="Y1615" s="86"/>
      <c r="Z1615" s="86"/>
      <c r="AA1615" s="86"/>
      <c r="AB1615" s="86"/>
      <c r="AC1615" s="86"/>
      <c r="AD1615" s="86"/>
      <c r="AE1615" s="86"/>
      <c r="AF1615" s="86"/>
      <c r="AG1615" s="86"/>
      <c r="AH1615" s="86"/>
      <c r="AI1615" s="86"/>
      <c r="AJ1615" s="86"/>
      <c r="AK1615" s="86"/>
      <c r="AL1615" s="86"/>
      <c r="AM1615" s="86"/>
      <c r="AN1615" s="86"/>
      <c r="AO1615" s="86"/>
      <c r="AP1615" s="86"/>
      <c r="AQ1615" s="86"/>
      <c r="AR1615" s="86"/>
      <c r="AS1615" s="86"/>
      <c r="AT1615" s="86"/>
      <c r="AU1615" s="86"/>
      <c r="AV1615" s="86"/>
      <c r="AW1615" s="86"/>
      <c r="AX1615" s="86"/>
      <c r="AY1615" s="86"/>
      <c r="AZ1615" s="86"/>
      <c r="BA1615" s="86"/>
      <c r="BB1615" s="86"/>
      <c r="BC1615" s="86"/>
      <c r="BD1615" s="86"/>
      <c r="BE1615" s="86"/>
      <c r="BF1615" s="86"/>
      <c r="BG1615" s="86"/>
      <c r="BH1615" s="86"/>
      <c r="BI1615" s="86"/>
      <c r="BJ1615" s="86"/>
      <c r="BK1615" s="86"/>
      <c r="BL1615" s="86"/>
      <c r="BM1615" s="86"/>
      <c r="BN1615" s="86"/>
      <c r="BO1615" s="86"/>
      <c r="BP1615" s="86"/>
      <c r="BQ1615" s="86"/>
      <c r="BR1615" s="86"/>
      <c r="BS1615" s="86"/>
      <c r="BT1615" s="86"/>
      <c r="BU1615" s="86"/>
      <c r="BV1615" s="86"/>
    </row>
    <row r="1616" spans="1:74" s="87" customFormat="1" ht="22.5" customHeight="1" x14ac:dyDescent="0.15">
      <c r="A1616" s="242" t="s">
        <v>958</v>
      </c>
      <c r="B1616" s="243" t="s">
        <v>1797</v>
      </c>
      <c r="C1616" s="74"/>
      <c r="D1616" s="74"/>
      <c r="E1616" s="74"/>
      <c r="F1616" s="74"/>
      <c r="G1616" s="74"/>
      <c r="H1616" s="74"/>
      <c r="I1616" s="74"/>
      <c r="J1616" s="74"/>
      <c r="K1616" s="74"/>
      <c r="L1616" s="74"/>
      <c r="M1616" s="74"/>
      <c r="N1616" s="74"/>
      <c r="O1616" s="131">
        <f t="shared" si="592"/>
        <v>0</v>
      </c>
      <c r="P1616" s="86"/>
      <c r="Q1616" s="86"/>
      <c r="R1616" s="86"/>
      <c r="S1616" s="86"/>
      <c r="T1616" s="86"/>
      <c r="U1616" s="86"/>
      <c r="V1616" s="86"/>
      <c r="W1616" s="86"/>
      <c r="X1616" s="86"/>
      <c r="Y1616" s="86"/>
      <c r="Z1616" s="86"/>
      <c r="AA1616" s="86"/>
      <c r="AB1616" s="86"/>
      <c r="AC1616" s="86"/>
      <c r="AD1616" s="86"/>
      <c r="AE1616" s="86"/>
      <c r="AF1616" s="86"/>
      <c r="AG1616" s="86"/>
      <c r="AH1616" s="86"/>
      <c r="AI1616" s="86"/>
      <c r="AJ1616" s="86"/>
      <c r="AK1616" s="86"/>
      <c r="AL1616" s="86"/>
      <c r="AM1616" s="86"/>
      <c r="AN1616" s="86"/>
      <c r="AO1616" s="86"/>
      <c r="AP1616" s="86"/>
      <c r="AQ1616" s="86"/>
      <c r="AR1616" s="86"/>
      <c r="AS1616" s="86"/>
      <c r="AT1616" s="86"/>
      <c r="AU1616" s="86"/>
      <c r="AV1616" s="86"/>
      <c r="AW1616" s="86"/>
      <c r="AX1616" s="86"/>
      <c r="AY1616" s="86"/>
      <c r="AZ1616" s="86"/>
      <c r="BA1616" s="86"/>
      <c r="BB1616" s="86"/>
      <c r="BC1616" s="86"/>
      <c r="BD1616" s="86"/>
      <c r="BE1616" s="86"/>
      <c r="BF1616" s="86"/>
      <c r="BG1616" s="86"/>
      <c r="BH1616" s="86"/>
      <c r="BI1616" s="86"/>
      <c r="BJ1616" s="86"/>
      <c r="BK1616" s="86"/>
      <c r="BL1616" s="86"/>
      <c r="BM1616" s="86"/>
      <c r="BN1616" s="86"/>
      <c r="BO1616" s="86"/>
      <c r="BP1616" s="86"/>
      <c r="BQ1616" s="86"/>
      <c r="BR1616" s="86"/>
      <c r="BS1616" s="86"/>
      <c r="BT1616" s="86"/>
      <c r="BU1616" s="86"/>
      <c r="BV1616" s="86"/>
    </row>
    <row r="1617" spans="1:74" s="87" customFormat="1" ht="22.5" customHeight="1" x14ac:dyDescent="0.15">
      <c r="A1617" s="242" t="s">
        <v>958</v>
      </c>
      <c r="B1617" s="243" t="s">
        <v>1797</v>
      </c>
      <c r="C1617" s="74"/>
      <c r="D1617" s="74"/>
      <c r="E1617" s="74"/>
      <c r="F1617" s="74"/>
      <c r="G1617" s="74"/>
      <c r="H1617" s="74"/>
      <c r="I1617" s="74"/>
      <c r="J1617" s="74"/>
      <c r="K1617" s="74"/>
      <c r="L1617" s="74"/>
      <c r="M1617" s="74"/>
      <c r="N1617" s="74"/>
      <c r="O1617" s="131">
        <f t="shared" si="592"/>
        <v>0</v>
      </c>
      <c r="P1617" s="86"/>
      <c r="Q1617" s="86"/>
      <c r="R1617" s="86"/>
      <c r="S1617" s="86"/>
      <c r="T1617" s="86"/>
      <c r="U1617" s="86"/>
      <c r="V1617" s="86"/>
      <c r="W1617" s="86"/>
      <c r="X1617" s="86"/>
      <c r="Y1617" s="86"/>
      <c r="Z1617" s="86"/>
      <c r="AA1617" s="86"/>
      <c r="AB1617" s="86"/>
      <c r="AC1617" s="86"/>
      <c r="AD1617" s="86"/>
      <c r="AE1617" s="86"/>
      <c r="AF1617" s="86"/>
      <c r="AG1617" s="86"/>
      <c r="AH1617" s="86"/>
      <c r="AI1617" s="86"/>
      <c r="AJ1617" s="86"/>
      <c r="AK1617" s="86"/>
      <c r="AL1617" s="86"/>
      <c r="AM1617" s="86"/>
      <c r="AN1617" s="86"/>
      <c r="AO1617" s="86"/>
      <c r="AP1617" s="86"/>
      <c r="AQ1617" s="86"/>
      <c r="AR1617" s="86"/>
      <c r="AS1617" s="86"/>
      <c r="AT1617" s="86"/>
      <c r="AU1617" s="86"/>
      <c r="AV1617" s="86"/>
      <c r="AW1617" s="86"/>
      <c r="AX1617" s="86"/>
      <c r="AY1617" s="86"/>
      <c r="AZ1617" s="86"/>
      <c r="BA1617" s="86"/>
      <c r="BB1617" s="86"/>
      <c r="BC1617" s="86"/>
      <c r="BD1617" s="86"/>
      <c r="BE1617" s="86"/>
      <c r="BF1617" s="86"/>
      <c r="BG1617" s="86"/>
      <c r="BH1617" s="86"/>
      <c r="BI1617" s="86"/>
      <c r="BJ1617" s="86"/>
      <c r="BK1617" s="86"/>
      <c r="BL1617" s="86"/>
      <c r="BM1617" s="86"/>
      <c r="BN1617" s="86"/>
      <c r="BO1617" s="86"/>
      <c r="BP1617" s="86"/>
      <c r="BQ1617" s="86"/>
      <c r="BR1617" s="86"/>
      <c r="BS1617" s="86"/>
      <c r="BT1617" s="86"/>
      <c r="BU1617" s="86"/>
      <c r="BV1617" s="86"/>
    </row>
    <row r="1618" spans="1:74" s="87" customFormat="1" ht="22.5" customHeight="1" x14ac:dyDescent="0.15">
      <c r="A1618" s="242" t="s">
        <v>958</v>
      </c>
      <c r="B1618" s="243" t="s">
        <v>1797</v>
      </c>
      <c r="C1618" s="74"/>
      <c r="D1618" s="74"/>
      <c r="E1618" s="74"/>
      <c r="F1618" s="74"/>
      <c r="G1618" s="74"/>
      <c r="H1618" s="74"/>
      <c r="I1618" s="74"/>
      <c r="J1618" s="74"/>
      <c r="K1618" s="74"/>
      <c r="L1618" s="74"/>
      <c r="M1618" s="74"/>
      <c r="N1618" s="74"/>
      <c r="O1618" s="131">
        <f t="shared" si="592"/>
        <v>0</v>
      </c>
      <c r="P1618" s="86"/>
      <c r="Q1618" s="86"/>
      <c r="R1618" s="86"/>
      <c r="S1618" s="86"/>
      <c r="T1618" s="86"/>
      <c r="U1618" s="86"/>
      <c r="V1618" s="86"/>
      <c r="W1618" s="86"/>
      <c r="X1618" s="86"/>
      <c r="Y1618" s="86"/>
      <c r="Z1618" s="86"/>
      <c r="AA1618" s="86"/>
      <c r="AB1618" s="86"/>
      <c r="AC1618" s="86"/>
      <c r="AD1618" s="86"/>
      <c r="AE1618" s="86"/>
      <c r="AF1618" s="86"/>
      <c r="AG1618" s="86"/>
      <c r="AH1618" s="86"/>
      <c r="AI1618" s="86"/>
      <c r="AJ1618" s="86"/>
      <c r="AK1618" s="86"/>
      <c r="AL1618" s="86"/>
      <c r="AM1618" s="86"/>
      <c r="AN1618" s="86"/>
      <c r="AO1618" s="86"/>
      <c r="AP1618" s="86"/>
      <c r="AQ1618" s="86"/>
      <c r="AR1618" s="86"/>
      <c r="AS1618" s="86"/>
      <c r="AT1618" s="86"/>
      <c r="AU1618" s="86"/>
      <c r="AV1618" s="86"/>
      <c r="AW1618" s="86"/>
      <c r="AX1618" s="86"/>
      <c r="AY1618" s="86"/>
      <c r="AZ1618" s="86"/>
      <c r="BA1618" s="86"/>
      <c r="BB1618" s="86"/>
      <c r="BC1618" s="86"/>
      <c r="BD1618" s="86"/>
      <c r="BE1618" s="86"/>
      <c r="BF1618" s="86"/>
      <c r="BG1618" s="86"/>
      <c r="BH1618" s="86"/>
      <c r="BI1618" s="86"/>
      <c r="BJ1618" s="86"/>
      <c r="BK1618" s="86"/>
      <c r="BL1618" s="86"/>
      <c r="BM1618" s="86"/>
      <c r="BN1618" s="86"/>
      <c r="BO1618" s="86"/>
      <c r="BP1618" s="86"/>
      <c r="BQ1618" s="86"/>
      <c r="BR1618" s="86"/>
      <c r="BS1618" s="86"/>
      <c r="BT1618" s="86"/>
      <c r="BU1618" s="86"/>
      <c r="BV1618" s="86"/>
    </row>
    <row r="1619" spans="1:74" s="87" customFormat="1" ht="22.5" customHeight="1" x14ac:dyDescent="0.15">
      <c r="A1619" s="242" t="s">
        <v>958</v>
      </c>
      <c r="B1619" s="243" t="s">
        <v>1797</v>
      </c>
      <c r="C1619" s="74"/>
      <c r="D1619" s="74"/>
      <c r="E1619" s="74"/>
      <c r="F1619" s="74"/>
      <c r="G1619" s="74"/>
      <c r="H1619" s="74"/>
      <c r="I1619" s="74"/>
      <c r="J1619" s="74"/>
      <c r="K1619" s="74"/>
      <c r="L1619" s="74"/>
      <c r="M1619" s="74"/>
      <c r="N1619" s="74"/>
      <c r="O1619" s="131">
        <f t="shared" si="592"/>
        <v>0</v>
      </c>
      <c r="P1619" s="86"/>
      <c r="Q1619" s="86"/>
      <c r="R1619" s="86"/>
      <c r="S1619" s="86"/>
      <c r="T1619" s="86"/>
      <c r="U1619" s="86"/>
      <c r="V1619" s="86"/>
      <c r="W1619" s="86"/>
      <c r="X1619" s="86"/>
      <c r="Y1619" s="86"/>
      <c r="Z1619" s="86"/>
      <c r="AA1619" s="86"/>
      <c r="AB1619" s="86"/>
      <c r="AC1619" s="86"/>
      <c r="AD1619" s="86"/>
      <c r="AE1619" s="86"/>
      <c r="AF1619" s="86"/>
      <c r="AG1619" s="86"/>
      <c r="AH1619" s="86"/>
      <c r="AI1619" s="86"/>
      <c r="AJ1619" s="86"/>
      <c r="AK1619" s="86"/>
      <c r="AL1619" s="86"/>
      <c r="AM1619" s="86"/>
      <c r="AN1619" s="86"/>
      <c r="AO1619" s="86"/>
      <c r="AP1619" s="86"/>
      <c r="AQ1619" s="86"/>
      <c r="AR1619" s="86"/>
      <c r="AS1619" s="86"/>
      <c r="AT1619" s="86"/>
      <c r="AU1619" s="86"/>
      <c r="AV1619" s="86"/>
      <c r="AW1619" s="86"/>
      <c r="AX1619" s="86"/>
      <c r="AY1619" s="86"/>
      <c r="AZ1619" s="86"/>
      <c r="BA1619" s="86"/>
      <c r="BB1619" s="86"/>
      <c r="BC1619" s="86"/>
      <c r="BD1619" s="86"/>
      <c r="BE1619" s="86"/>
      <c r="BF1619" s="86"/>
      <c r="BG1619" s="86"/>
      <c r="BH1619" s="86"/>
      <c r="BI1619" s="86"/>
      <c r="BJ1619" s="86"/>
      <c r="BK1619" s="86"/>
      <c r="BL1619" s="86"/>
      <c r="BM1619" s="86"/>
      <c r="BN1619" s="86"/>
      <c r="BO1619" s="86"/>
      <c r="BP1619" s="86"/>
      <c r="BQ1619" s="86"/>
      <c r="BR1619" s="86"/>
      <c r="BS1619" s="86"/>
      <c r="BT1619" s="86"/>
      <c r="BU1619" s="86"/>
      <c r="BV1619" s="86"/>
    </row>
    <row r="1620" spans="1:74" s="87" customFormat="1" ht="22.5" customHeight="1" x14ac:dyDescent="0.15">
      <c r="A1620" s="242" t="s">
        <v>958</v>
      </c>
      <c r="B1620" s="243" t="s">
        <v>1797</v>
      </c>
      <c r="C1620" s="74"/>
      <c r="D1620" s="74"/>
      <c r="E1620" s="74"/>
      <c r="F1620" s="74"/>
      <c r="G1620" s="74"/>
      <c r="H1620" s="74"/>
      <c r="I1620" s="74"/>
      <c r="J1620" s="74"/>
      <c r="K1620" s="74"/>
      <c r="L1620" s="74"/>
      <c r="M1620" s="74"/>
      <c r="N1620" s="74"/>
      <c r="O1620" s="131">
        <f t="shared" si="592"/>
        <v>0</v>
      </c>
      <c r="P1620" s="86"/>
      <c r="Q1620" s="86"/>
      <c r="R1620" s="86"/>
      <c r="S1620" s="86"/>
      <c r="T1620" s="86"/>
      <c r="U1620" s="86"/>
      <c r="V1620" s="86"/>
      <c r="W1620" s="86"/>
      <c r="X1620" s="86"/>
      <c r="Y1620" s="86"/>
      <c r="Z1620" s="86"/>
      <c r="AA1620" s="86"/>
      <c r="AB1620" s="86"/>
      <c r="AC1620" s="86"/>
      <c r="AD1620" s="86"/>
      <c r="AE1620" s="86"/>
      <c r="AF1620" s="86"/>
      <c r="AG1620" s="86"/>
      <c r="AH1620" s="86"/>
      <c r="AI1620" s="86"/>
      <c r="AJ1620" s="86"/>
      <c r="AK1620" s="86"/>
      <c r="AL1620" s="86"/>
      <c r="AM1620" s="86"/>
      <c r="AN1620" s="86"/>
      <c r="AO1620" s="86"/>
      <c r="AP1620" s="86"/>
      <c r="AQ1620" s="86"/>
      <c r="AR1620" s="86"/>
      <c r="AS1620" s="86"/>
      <c r="AT1620" s="86"/>
      <c r="AU1620" s="86"/>
      <c r="AV1620" s="86"/>
      <c r="AW1620" s="86"/>
      <c r="AX1620" s="86"/>
      <c r="AY1620" s="86"/>
      <c r="AZ1620" s="86"/>
      <c r="BA1620" s="86"/>
      <c r="BB1620" s="86"/>
      <c r="BC1620" s="86"/>
      <c r="BD1620" s="86"/>
      <c r="BE1620" s="86"/>
      <c r="BF1620" s="86"/>
      <c r="BG1620" s="86"/>
      <c r="BH1620" s="86"/>
      <c r="BI1620" s="86"/>
      <c r="BJ1620" s="86"/>
      <c r="BK1620" s="86"/>
      <c r="BL1620" s="86"/>
      <c r="BM1620" s="86"/>
      <c r="BN1620" s="86"/>
      <c r="BO1620" s="86"/>
      <c r="BP1620" s="86"/>
      <c r="BQ1620" s="86"/>
      <c r="BR1620" s="86"/>
      <c r="BS1620" s="86"/>
      <c r="BT1620" s="86"/>
      <c r="BU1620" s="86"/>
      <c r="BV1620" s="86"/>
    </row>
    <row r="1621" spans="1:74" s="87" customFormat="1" ht="22.5" customHeight="1" x14ac:dyDescent="0.15">
      <c r="A1621" s="242" t="s">
        <v>958</v>
      </c>
      <c r="B1621" s="243" t="s">
        <v>1797</v>
      </c>
      <c r="C1621" s="74"/>
      <c r="D1621" s="74"/>
      <c r="E1621" s="74"/>
      <c r="F1621" s="74"/>
      <c r="G1621" s="74"/>
      <c r="H1621" s="74"/>
      <c r="I1621" s="74"/>
      <c r="J1621" s="74"/>
      <c r="K1621" s="74"/>
      <c r="L1621" s="74"/>
      <c r="M1621" s="74"/>
      <c r="N1621" s="74"/>
      <c r="O1621" s="131">
        <f t="shared" si="592"/>
        <v>0</v>
      </c>
      <c r="P1621" s="86"/>
      <c r="Q1621" s="86"/>
      <c r="R1621" s="86"/>
      <c r="S1621" s="86"/>
      <c r="T1621" s="86"/>
      <c r="U1621" s="86"/>
      <c r="V1621" s="86"/>
      <c r="W1621" s="86"/>
      <c r="X1621" s="86"/>
      <c r="Y1621" s="86"/>
      <c r="Z1621" s="86"/>
      <c r="AA1621" s="86"/>
      <c r="AB1621" s="86"/>
      <c r="AC1621" s="86"/>
      <c r="AD1621" s="86"/>
      <c r="AE1621" s="86"/>
      <c r="AF1621" s="86"/>
      <c r="AG1621" s="86"/>
      <c r="AH1621" s="86"/>
      <c r="AI1621" s="86"/>
      <c r="AJ1621" s="86"/>
      <c r="AK1621" s="86"/>
      <c r="AL1621" s="86"/>
      <c r="AM1621" s="86"/>
      <c r="AN1621" s="86"/>
      <c r="AO1621" s="86"/>
      <c r="AP1621" s="86"/>
      <c r="AQ1621" s="86"/>
      <c r="AR1621" s="86"/>
      <c r="AS1621" s="86"/>
      <c r="AT1621" s="86"/>
      <c r="AU1621" s="86"/>
      <c r="AV1621" s="86"/>
      <c r="AW1621" s="86"/>
      <c r="AX1621" s="86"/>
      <c r="AY1621" s="86"/>
      <c r="AZ1621" s="86"/>
      <c r="BA1621" s="86"/>
      <c r="BB1621" s="86"/>
      <c r="BC1621" s="86"/>
      <c r="BD1621" s="86"/>
      <c r="BE1621" s="86"/>
      <c r="BF1621" s="86"/>
      <c r="BG1621" s="86"/>
      <c r="BH1621" s="86"/>
      <c r="BI1621" s="86"/>
      <c r="BJ1621" s="86"/>
      <c r="BK1621" s="86"/>
      <c r="BL1621" s="86"/>
      <c r="BM1621" s="86"/>
      <c r="BN1621" s="86"/>
      <c r="BO1621" s="86"/>
      <c r="BP1621" s="86"/>
      <c r="BQ1621" s="86"/>
      <c r="BR1621" s="86"/>
      <c r="BS1621" s="86"/>
      <c r="BT1621" s="86"/>
      <c r="BU1621" s="86"/>
      <c r="BV1621" s="86"/>
    </row>
    <row r="1622" spans="1:74" s="87" customFormat="1" ht="22.5" customHeight="1" x14ac:dyDescent="0.15">
      <c r="A1622" s="242" t="s">
        <v>958</v>
      </c>
      <c r="B1622" s="243" t="s">
        <v>1773</v>
      </c>
      <c r="C1622" s="74"/>
      <c r="D1622" s="74"/>
      <c r="E1622" s="74"/>
      <c r="F1622" s="74"/>
      <c r="G1622" s="74"/>
      <c r="H1622" s="74"/>
      <c r="I1622" s="74"/>
      <c r="J1622" s="74"/>
      <c r="K1622" s="74"/>
      <c r="L1622" s="74"/>
      <c r="M1622" s="74"/>
      <c r="N1622" s="74"/>
      <c r="O1622" s="131">
        <f t="shared" si="592"/>
        <v>0</v>
      </c>
      <c r="P1622" s="86"/>
      <c r="Q1622" s="86"/>
      <c r="R1622" s="86"/>
      <c r="S1622" s="86"/>
      <c r="T1622" s="86"/>
      <c r="U1622" s="86"/>
      <c r="V1622" s="86"/>
      <c r="W1622" s="86"/>
      <c r="X1622" s="86"/>
      <c r="Y1622" s="86"/>
      <c r="Z1622" s="86"/>
      <c r="AA1622" s="86"/>
      <c r="AB1622" s="86"/>
      <c r="AC1622" s="86"/>
      <c r="AD1622" s="86"/>
      <c r="AE1622" s="86"/>
      <c r="AF1622" s="86"/>
      <c r="AG1622" s="86"/>
      <c r="AH1622" s="86"/>
      <c r="AI1622" s="86"/>
      <c r="AJ1622" s="86"/>
      <c r="AK1622" s="86"/>
      <c r="AL1622" s="86"/>
      <c r="AM1622" s="86"/>
      <c r="AN1622" s="86"/>
      <c r="AO1622" s="86"/>
      <c r="AP1622" s="86"/>
      <c r="AQ1622" s="86"/>
      <c r="AR1622" s="86"/>
      <c r="AS1622" s="86"/>
      <c r="AT1622" s="86"/>
      <c r="AU1622" s="86"/>
      <c r="AV1622" s="86"/>
      <c r="AW1622" s="86"/>
      <c r="AX1622" s="86"/>
      <c r="AY1622" s="86"/>
      <c r="AZ1622" s="86"/>
      <c r="BA1622" s="86"/>
      <c r="BB1622" s="86"/>
      <c r="BC1622" s="86"/>
      <c r="BD1622" s="86"/>
      <c r="BE1622" s="86"/>
      <c r="BF1622" s="86"/>
      <c r="BG1622" s="86"/>
      <c r="BH1622" s="86"/>
      <c r="BI1622" s="86"/>
      <c r="BJ1622" s="86"/>
      <c r="BK1622" s="86"/>
      <c r="BL1622" s="86"/>
      <c r="BM1622" s="86"/>
      <c r="BN1622" s="86"/>
      <c r="BO1622" s="86"/>
      <c r="BP1622" s="86"/>
      <c r="BQ1622" s="86"/>
      <c r="BR1622" s="86"/>
      <c r="BS1622" s="86"/>
      <c r="BT1622" s="86"/>
      <c r="BU1622" s="86"/>
      <c r="BV1622" s="86"/>
    </row>
    <row r="1623" spans="1:74" s="87" customFormat="1" ht="22.5" customHeight="1" x14ac:dyDescent="0.15">
      <c r="A1623" s="242" t="s">
        <v>958</v>
      </c>
      <c r="B1623" s="243" t="s">
        <v>1797</v>
      </c>
      <c r="C1623" s="74"/>
      <c r="D1623" s="74"/>
      <c r="E1623" s="74"/>
      <c r="F1623" s="74"/>
      <c r="G1623" s="74"/>
      <c r="H1623" s="74"/>
      <c r="I1623" s="74"/>
      <c r="J1623" s="74"/>
      <c r="K1623" s="74"/>
      <c r="L1623" s="74"/>
      <c r="M1623" s="74"/>
      <c r="N1623" s="74"/>
      <c r="O1623" s="131">
        <f t="shared" si="592"/>
        <v>0</v>
      </c>
      <c r="P1623" s="86"/>
      <c r="Q1623" s="86"/>
      <c r="R1623" s="86"/>
      <c r="S1623" s="86"/>
      <c r="T1623" s="86"/>
      <c r="U1623" s="86"/>
      <c r="V1623" s="86"/>
      <c r="W1623" s="86"/>
      <c r="X1623" s="86"/>
      <c r="Y1623" s="86"/>
      <c r="Z1623" s="86"/>
      <c r="AA1623" s="86"/>
      <c r="AB1623" s="86"/>
      <c r="AC1623" s="86"/>
      <c r="AD1623" s="86"/>
      <c r="AE1623" s="86"/>
      <c r="AF1623" s="86"/>
      <c r="AG1623" s="86"/>
      <c r="AH1623" s="86"/>
      <c r="AI1623" s="86"/>
      <c r="AJ1623" s="86"/>
      <c r="AK1623" s="86"/>
      <c r="AL1623" s="86"/>
      <c r="AM1623" s="86"/>
      <c r="AN1623" s="86"/>
      <c r="AO1623" s="86"/>
      <c r="AP1623" s="86"/>
      <c r="AQ1623" s="86"/>
      <c r="AR1623" s="86"/>
      <c r="AS1623" s="86"/>
      <c r="AT1623" s="86"/>
      <c r="AU1623" s="86"/>
      <c r="AV1623" s="86"/>
      <c r="AW1623" s="86"/>
      <c r="AX1623" s="86"/>
      <c r="AY1623" s="86"/>
      <c r="AZ1623" s="86"/>
      <c r="BA1623" s="86"/>
      <c r="BB1623" s="86"/>
      <c r="BC1623" s="86"/>
      <c r="BD1623" s="86"/>
      <c r="BE1623" s="86"/>
      <c r="BF1623" s="86"/>
      <c r="BG1623" s="86"/>
      <c r="BH1623" s="86"/>
      <c r="BI1623" s="86"/>
      <c r="BJ1623" s="86"/>
      <c r="BK1623" s="86"/>
      <c r="BL1623" s="86"/>
      <c r="BM1623" s="86"/>
      <c r="BN1623" s="86"/>
      <c r="BO1623" s="86"/>
      <c r="BP1623" s="86"/>
      <c r="BQ1623" s="86"/>
      <c r="BR1623" s="86"/>
      <c r="BS1623" s="86"/>
      <c r="BT1623" s="86"/>
      <c r="BU1623" s="86"/>
      <c r="BV1623" s="86"/>
    </row>
    <row r="1624" spans="1:74" s="87" customFormat="1" ht="22.5" customHeight="1" x14ac:dyDescent="0.15">
      <c r="A1624" s="242" t="s">
        <v>958</v>
      </c>
      <c r="B1624" s="243" t="s">
        <v>1797</v>
      </c>
      <c r="C1624" s="74"/>
      <c r="D1624" s="74"/>
      <c r="E1624" s="74"/>
      <c r="F1624" s="74"/>
      <c r="G1624" s="74"/>
      <c r="H1624" s="74"/>
      <c r="I1624" s="74"/>
      <c r="J1624" s="74"/>
      <c r="K1624" s="74"/>
      <c r="L1624" s="74"/>
      <c r="M1624" s="74"/>
      <c r="N1624" s="74"/>
      <c r="O1624" s="131">
        <f t="shared" si="592"/>
        <v>0</v>
      </c>
      <c r="P1624" s="86"/>
      <c r="Q1624" s="86"/>
      <c r="R1624" s="86"/>
      <c r="S1624" s="86"/>
      <c r="T1624" s="86"/>
      <c r="U1624" s="86"/>
      <c r="V1624" s="86"/>
      <c r="W1624" s="86"/>
      <c r="X1624" s="86"/>
      <c r="Y1624" s="86"/>
      <c r="Z1624" s="86"/>
      <c r="AA1624" s="86"/>
      <c r="AB1624" s="86"/>
      <c r="AC1624" s="86"/>
      <c r="AD1624" s="86"/>
      <c r="AE1624" s="86"/>
      <c r="AF1624" s="86"/>
      <c r="AG1624" s="86"/>
      <c r="AH1624" s="86"/>
      <c r="AI1624" s="86"/>
      <c r="AJ1624" s="86"/>
      <c r="AK1624" s="86"/>
      <c r="AL1624" s="86"/>
      <c r="AM1624" s="86"/>
      <c r="AN1624" s="86"/>
      <c r="AO1624" s="86"/>
      <c r="AP1624" s="86"/>
      <c r="AQ1624" s="86"/>
      <c r="AR1624" s="86"/>
      <c r="AS1624" s="86"/>
      <c r="AT1624" s="86"/>
      <c r="AU1624" s="86"/>
      <c r="AV1624" s="86"/>
      <c r="AW1624" s="86"/>
      <c r="AX1624" s="86"/>
      <c r="AY1624" s="86"/>
      <c r="AZ1624" s="86"/>
      <c r="BA1624" s="86"/>
      <c r="BB1624" s="86"/>
      <c r="BC1624" s="86"/>
      <c r="BD1624" s="86"/>
      <c r="BE1624" s="86"/>
      <c r="BF1624" s="86"/>
      <c r="BG1624" s="86"/>
      <c r="BH1624" s="86"/>
      <c r="BI1624" s="86"/>
      <c r="BJ1624" s="86"/>
      <c r="BK1624" s="86"/>
      <c r="BL1624" s="86"/>
      <c r="BM1624" s="86"/>
      <c r="BN1624" s="86"/>
      <c r="BO1624" s="86"/>
      <c r="BP1624" s="86"/>
      <c r="BQ1624" s="86"/>
      <c r="BR1624" s="86"/>
      <c r="BS1624" s="86"/>
      <c r="BT1624" s="86"/>
      <c r="BU1624" s="86"/>
      <c r="BV1624" s="86"/>
    </row>
    <row r="1625" spans="1:74" s="87" customFormat="1" ht="22.5" customHeight="1" x14ac:dyDescent="0.15">
      <c r="A1625" s="242" t="s">
        <v>958</v>
      </c>
      <c r="B1625" s="243" t="s">
        <v>1773</v>
      </c>
      <c r="C1625" s="74"/>
      <c r="D1625" s="74"/>
      <c r="E1625" s="74"/>
      <c r="F1625" s="74"/>
      <c r="G1625" s="74"/>
      <c r="H1625" s="74"/>
      <c r="I1625" s="74"/>
      <c r="J1625" s="74"/>
      <c r="K1625" s="74"/>
      <c r="L1625" s="74"/>
      <c r="M1625" s="74"/>
      <c r="N1625" s="74"/>
      <c r="O1625" s="131">
        <f t="shared" si="592"/>
        <v>0</v>
      </c>
      <c r="P1625" s="86"/>
      <c r="Q1625" s="86"/>
      <c r="R1625" s="86"/>
      <c r="S1625" s="86"/>
      <c r="T1625" s="86"/>
      <c r="U1625" s="86"/>
      <c r="V1625" s="86"/>
      <c r="W1625" s="86"/>
      <c r="X1625" s="86"/>
      <c r="Y1625" s="86"/>
      <c r="Z1625" s="86"/>
      <c r="AA1625" s="86"/>
      <c r="AB1625" s="86"/>
      <c r="AC1625" s="86"/>
      <c r="AD1625" s="86"/>
      <c r="AE1625" s="86"/>
      <c r="AF1625" s="86"/>
      <c r="AG1625" s="86"/>
      <c r="AH1625" s="86"/>
      <c r="AI1625" s="86"/>
      <c r="AJ1625" s="86"/>
      <c r="AK1625" s="86"/>
      <c r="AL1625" s="86"/>
      <c r="AM1625" s="86"/>
      <c r="AN1625" s="86"/>
      <c r="AO1625" s="86"/>
      <c r="AP1625" s="86"/>
      <c r="AQ1625" s="86"/>
      <c r="AR1625" s="86"/>
      <c r="AS1625" s="86"/>
      <c r="AT1625" s="86"/>
      <c r="AU1625" s="86"/>
      <c r="AV1625" s="86"/>
      <c r="AW1625" s="86"/>
      <c r="AX1625" s="86"/>
      <c r="AY1625" s="86"/>
      <c r="AZ1625" s="86"/>
      <c r="BA1625" s="86"/>
      <c r="BB1625" s="86"/>
      <c r="BC1625" s="86"/>
      <c r="BD1625" s="86"/>
      <c r="BE1625" s="86"/>
      <c r="BF1625" s="86"/>
      <c r="BG1625" s="86"/>
      <c r="BH1625" s="86"/>
      <c r="BI1625" s="86"/>
      <c r="BJ1625" s="86"/>
      <c r="BK1625" s="86"/>
      <c r="BL1625" s="86"/>
      <c r="BM1625" s="86"/>
      <c r="BN1625" s="86"/>
      <c r="BO1625" s="86"/>
      <c r="BP1625" s="86"/>
      <c r="BQ1625" s="86"/>
      <c r="BR1625" s="86"/>
      <c r="BS1625" s="86"/>
      <c r="BT1625" s="86"/>
      <c r="BU1625" s="86"/>
      <c r="BV1625" s="86"/>
    </row>
    <row r="1626" spans="1:74" s="87" customFormat="1" ht="22.5" customHeight="1" x14ac:dyDescent="0.15">
      <c r="A1626" s="242" t="s">
        <v>965</v>
      </c>
      <c r="B1626" s="243" t="s">
        <v>1798</v>
      </c>
      <c r="C1626" s="74"/>
      <c r="D1626" s="74"/>
      <c r="E1626" s="74"/>
      <c r="F1626" s="74"/>
      <c r="G1626" s="74"/>
      <c r="H1626" s="74"/>
      <c r="I1626" s="74"/>
      <c r="J1626" s="74"/>
      <c r="K1626" s="74"/>
      <c r="L1626" s="74"/>
      <c r="M1626" s="74"/>
      <c r="N1626" s="74"/>
      <c r="O1626" s="131">
        <f t="shared" si="592"/>
        <v>0</v>
      </c>
      <c r="P1626" s="86"/>
      <c r="Q1626" s="86"/>
      <c r="R1626" s="86"/>
      <c r="S1626" s="86"/>
      <c r="T1626" s="86"/>
      <c r="U1626" s="86"/>
      <c r="V1626" s="86"/>
      <c r="W1626" s="86"/>
      <c r="X1626" s="86"/>
      <c r="Y1626" s="86"/>
      <c r="Z1626" s="86"/>
      <c r="AA1626" s="86"/>
      <c r="AB1626" s="86"/>
      <c r="AC1626" s="86"/>
      <c r="AD1626" s="86"/>
      <c r="AE1626" s="86"/>
      <c r="AF1626" s="86"/>
      <c r="AG1626" s="86"/>
      <c r="AH1626" s="86"/>
      <c r="AI1626" s="86"/>
      <c r="AJ1626" s="86"/>
      <c r="AK1626" s="86"/>
      <c r="AL1626" s="86"/>
      <c r="AM1626" s="86"/>
      <c r="AN1626" s="86"/>
      <c r="AO1626" s="86"/>
      <c r="AP1626" s="86"/>
      <c r="AQ1626" s="86"/>
      <c r="AR1626" s="86"/>
      <c r="AS1626" s="86"/>
      <c r="AT1626" s="86"/>
      <c r="AU1626" s="86"/>
      <c r="AV1626" s="86"/>
      <c r="AW1626" s="86"/>
      <c r="AX1626" s="86"/>
      <c r="AY1626" s="86"/>
      <c r="AZ1626" s="86"/>
      <c r="BA1626" s="86"/>
      <c r="BB1626" s="86"/>
      <c r="BC1626" s="86"/>
      <c r="BD1626" s="86"/>
      <c r="BE1626" s="86"/>
      <c r="BF1626" s="86"/>
      <c r="BG1626" s="86"/>
      <c r="BH1626" s="86"/>
      <c r="BI1626" s="86"/>
      <c r="BJ1626" s="86"/>
      <c r="BK1626" s="86"/>
      <c r="BL1626" s="86"/>
      <c r="BM1626" s="86"/>
      <c r="BN1626" s="86"/>
      <c r="BO1626" s="86"/>
      <c r="BP1626" s="86"/>
      <c r="BQ1626" s="86"/>
      <c r="BR1626" s="86"/>
      <c r="BS1626" s="86"/>
      <c r="BT1626" s="86"/>
      <c r="BU1626" s="86"/>
      <c r="BV1626" s="86"/>
    </row>
    <row r="1627" spans="1:74" s="87" customFormat="1" ht="22.5" customHeight="1" x14ac:dyDescent="0.15">
      <c r="A1627" s="242" t="s">
        <v>965</v>
      </c>
      <c r="B1627" s="243" t="s">
        <v>1798</v>
      </c>
      <c r="C1627" s="74"/>
      <c r="D1627" s="74"/>
      <c r="E1627" s="74"/>
      <c r="F1627" s="74"/>
      <c r="G1627" s="74"/>
      <c r="H1627" s="74"/>
      <c r="I1627" s="74"/>
      <c r="J1627" s="74"/>
      <c r="K1627" s="74"/>
      <c r="L1627" s="74"/>
      <c r="M1627" s="74"/>
      <c r="N1627" s="74"/>
      <c r="O1627" s="131">
        <f t="shared" si="592"/>
        <v>0</v>
      </c>
      <c r="P1627" s="86"/>
      <c r="Q1627" s="86"/>
      <c r="R1627" s="86"/>
      <c r="S1627" s="86"/>
      <c r="T1627" s="86"/>
      <c r="U1627" s="86"/>
      <c r="V1627" s="86"/>
      <c r="W1627" s="86"/>
      <c r="X1627" s="86"/>
      <c r="Y1627" s="86"/>
      <c r="Z1627" s="86"/>
      <c r="AA1627" s="86"/>
      <c r="AB1627" s="86"/>
      <c r="AC1627" s="86"/>
      <c r="AD1627" s="86"/>
      <c r="AE1627" s="86"/>
      <c r="AF1627" s="86"/>
      <c r="AG1627" s="86"/>
      <c r="AH1627" s="86"/>
      <c r="AI1627" s="86"/>
      <c r="AJ1627" s="86"/>
      <c r="AK1627" s="86"/>
      <c r="AL1627" s="86"/>
      <c r="AM1627" s="86"/>
      <c r="AN1627" s="86"/>
      <c r="AO1627" s="86"/>
      <c r="AP1627" s="86"/>
      <c r="AQ1627" s="86"/>
      <c r="AR1627" s="86"/>
      <c r="AS1627" s="86"/>
      <c r="AT1627" s="86"/>
      <c r="AU1627" s="86"/>
      <c r="AV1627" s="86"/>
      <c r="AW1627" s="86"/>
      <c r="AX1627" s="86"/>
      <c r="AY1627" s="86"/>
      <c r="AZ1627" s="86"/>
      <c r="BA1627" s="86"/>
      <c r="BB1627" s="86"/>
      <c r="BC1627" s="86"/>
      <c r="BD1627" s="86"/>
      <c r="BE1627" s="86"/>
      <c r="BF1627" s="86"/>
      <c r="BG1627" s="86"/>
      <c r="BH1627" s="86"/>
      <c r="BI1627" s="86"/>
      <c r="BJ1627" s="86"/>
      <c r="BK1627" s="86"/>
      <c r="BL1627" s="86"/>
      <c r="BM1627" s="86"/>
      <c r="BN1627" s="86"/>
      <c r="BO1627" s="86"/>
      <c r="BP1627" s="86"/>
      <c r="BQ1627" s="86"/>
      <c r="BR1627" s="86"/>
      <c r="BS1627" s="86"/>
      <c r="BT1627" s="86"/>
      <c r="BU1627" s="86"/>
      <c r="BV1627" s="86"/>
    </row>
    <row r="1628" spans="1:74" s="87" customFormat="1" ht="22.5" customHeight="1" x14ac:dyDescent="0.15">
      <c r="A1628" s="242" t="s">
        <v>965</v>
      </c>
      <c r="B1628" s="243" t="s">
        <v>1002</v>
      </c>
      <c r="C1628" s="74"/>
      <c r="D1628" s="74"/>
      <c r="E1628" s="74"/>
      <c r="F1628" s="74"/>
      <c r="G1628" s="74"/>
      <c r="H1628" s="74"/>
      <c r="I1628" s="74"/>
      <c r="J1628" s="74"/>
      <c r="K1628" s="74"/>
      <c r="L1628" s="74"/>
      <c r="M1628" s="74"/>
      <c r="N1628" s="74"/>
      <c r="O1628" s="131">
        <f t="shared" si="592"/>
        <v>0</v>
      </c>
      <c r="P1628" s="86"/>
      <c r="Q1628" s="86"/>
      <c r="R1628" s="86"/>
      <c r="S1628" s="86"/>
      <c r="T1628" s="86"/>
      <c r="U1628" s="86"/>
      <c r="V1628" s="86"/>
      <c r="W1628" s="86"/>
      <c r="X1628" s="86"/>
      <c r="Y1628" s="86"/>
      <c r="Z1628" s="86"/>
      <c r="AA1628" s="86"/>
      <c r="AB1628" s="86"/>
      <c r="AC1628" s="86"/>
      <c r="AD1628" s="86"/>
      <c r="AE1628" s="86"/>
      <c r="AF1628" s="86"/>
      <c r="AG1628" s="86"/>
      <c r="AH1628" s="86"/>
      <c r="AI1628" s="86"/>
      <c r="AJ1628" s="86"/>
      <c r="AK1628" s="86"/>
      <c r="AL1628" s="86"/>
      <c r="AM1628" s="86"/>
      <c r="AN1628" s="86"/>
      <c r="AO1628" s="86"/>
      <c r="AP1628" s="86"/>
      <c r="AQ1628" s="86"/>
      <c r="AR1628" s="86"/>
      <c r="AS1628" s="86"/>
      <c r="AT1628" s="86"/>
      <c r="AU1628" s="86"/>
      <c r="AV1628" s="86"/>
      <c r="AW1628" s="86"/>
      <c r="AX1628" s="86"/>
      <c r="AY1628" s="86"/>
      <c r="AZ1628" s="86"/>
      <c r="BA1628" s="86"/>
      <c r="BB1628" s="86"/>
      <c r="BC1628" s="86"/>
      <c r="BD1628" s="86"/>
      <c r="BE1628" s="86"/>
      <c r="BF1628" s="86"/>
      <c r="BG1628" s="86"/>
      <c r="BH1628" s="86"/>
      <c r="BI1628" s="86"/>
      <c r="BJ1628" s="86"/>
      <c r="BK1628" s="86"/>
      <c r="BL1628" s="86"/>
      <c r="BM1628" s="86"/>
      <c r="BN1628" s="86"/>
      <c r="BO1628" s="86"/>
      <c r="BP1628" s="86"/>
      <c r="BQ1628" s="86"/>
      <c r="BR1628" s="86"/>
      <c r="BS1628" s="86"/>
      <c r="BT1628" s="86"/>
      <c r="BU1628" s="86"/>
      <c r="BV1628" s="86"/>
    </row>
    <row r="1629" spans="1:74" s="87" customFormat="1" ht="22.5" customHeight="1" x14ac:dyDescent="0.15">
      <c r="A1629" s="242" t="s">
        <v>965</v>
      </c>
      <c r="B1629" s="243" t="s">
        <v>1002</v>
      </c>
      <c r="C1629" s="74"/>
      <c r="D1629" s="74"/>
      <c r="E1629" s="74"/>
      <c r="F1629" s="74"/>
      <c r="G1629" s="74"/>
      <c r="H1629" s="74"/>
      <c r="I1629" s="74"/>
      <c r="J1629" s="74"/>
      <c r="K1629" s="74"/>
      <c r="L1629" s="74"/>
      <c r="M1629" s="74"/>
      <c r="N1629" s="74"/>
      <c r="O1629" s="131">
        <f t="shared" si="592"/>
        <v>0</v>
      </c>
      <c r="P1629" s="86"/>
      <c r="Q1629" s="86"/>
      <c r="R1629" s="86"/>
      <c r="S1629" s="86"/>
      <c r="T1629" s="86"/>
      <c r="U1629" s="86"/>
      <c r="V1629" s="86"/>
      <c r="W1629" s="86"/>
      <c r="X1629" s="86"/>
      <c r="Y1629" s="86"/>
      <c r="Z1629" s="86"/>
      <c r="AA1629" s="86"/>
      <c r="AB1629" s="86"/>
      <c r="AC1629" s="86"/>
      <c r="AD1629" s="86"/>
      <c r="AE1629" s="86"/>
      <c r="AF1629" s="86"/>
      <c r="AG1629" s="86"/>
      <c r="AH1629" s="86"/>
      <c r="AI1629" s="86"/>
      <c r="AJ1629" s="86"/>
      <c r="AK1629" s="86"/>
      <c r="AL1629" s="86"/>
      <c r="AM1629" s="86"/>
      <c r="AN1629" s="86"/>
      <c r="AO1629" s="86"/>
      <c r="AP1629" s="86"/>
      <c r="AQ1629" s="86"/>
      <c r="AR1629" s="86"/>
      <c r="AS1629" s="86"/>
      <c r="AT1629" s="86"/>
      <c r="AU1629" s="86"/>
      <c r="AV1629" s="86"/>
      <c r="AW1629" s="86"/>
      <c r="AX1629" s="86"/>
      <c r="AY1629" s="86"/>
      <c r="AZ1629" s="86"/>
      <c r="BA1629" s="86"/>
      <c r="BB1629" s="86"/>
      <c r="BC1629" s="86"/>
      <c r="BD1629" s="86"/>
      <c r="BE1629" s="86"/>
      <c r="BF1629" s="86"/>
      <c r="BG1629" s="86"/>
      <c r="BH1629" s="86"/>
      <c r="BI1629" s="86"/>
      <c r="BJ1629" s="86"/>
      <c r="BK1629" s="86"/>
      <c r="BL1629" s="86"/>
      <c r="BM1629" s="86"/>
      <c r="BN1629" s="86"/>
      <c r="BO1629" s="86"/>
      <c r="BP1629" s="86"/>
      <c r="BQ1629" s="86"/>
      <c r="BR1629" s="86"/>
      <c r="BS1629" s="86"/>
      <c r="BT1629" s="86"/>
      <c r="BU1629" s="86"/>
      <c r="BV1629" s="86"/>
    </row>
    <row r="1630" spans="1:74" s="87" customFormat="1" ht="22.5" customHeight="1" x14ac:dyDescent="0.15">
      <c r="A1630" s="242" t="s">
        <v>965</v>
      </c>
      <c r="B1630" s="243" t="s">
        <v>1002</v>
      </c>
      <c r="C1630" s="74"/>
      <c r="D1630" s="74"/>
      <c r="E1630" s="74"/>
      <c r="F1630" s="74"/>
      <c r="G1630" s="74"/>
      <c r="H1630" s="74"/>
      <c r="I1630" s="74"/>
      <c r="J1630" s="74"/>
      <c r="K1630" s="74"/>
      <c r="L1630" s="74"/>
      <c r="M1630" s="74"/>
      <c r="N1630" s="74"/>
      <c r="O1630" s="131">
        <f t="shared" si="592"/>
        <v>0</v>
      </c>
      <c r="P1630" s="86"/>
      <c r="Q1630" s="86"/>
      <c r="R1630" s="86"/>
      <c r="S1630" s="86"/>
      <c r="T1630" s="86"/>
      <c r="U1630" s="86"/>
      <c r="V1630" s="86"/>
      <c r="W1630" s="86"/>
      <c r="X1630" s="86"/>
      <c r="Y1630" s="86"/>
      <c r="Z1630" s="86"/>
      <c r="AA1630" s="86"/>
      <c r="AB1630" s="86"/>
      <c r="AC1630" s="86"/>
      <c r="AD1630" s="86"/>
      <c r="AE1630" s="86"/>
      <c r="AF1630" s="86"/>
      <c r="AG1630" s="86"/>
      <c r="AH1630" s="86"/>
      <c r="AI1630" s="86"/>
      <c r="AJ1630" s="86"/>
      <c r="AK1630" s="86"/>
      <c r="AL1630" s="86"/>
      <c r="AM1630" s="86"/>
      <c r="AN1630" s="86"/>
      <c r="AO1630" s="86"/>
      <c r="AP1630" s="86"/>
      <c r="AQ1630" s="86"/>
      <c r="AR1630" s="86"/>
      <c r="AS1630" s="86"/>
      <c r="AT1630" s="86"/>
      <c r="AU1630" s="86"/>
      <c r="AV1630" s="86"/>
      <c r="AW1630" s="86"/>
      <c r="AX1630" s="86"/>
      <c r="AY1630" s="86"/>
      <c r="AZ1630" s="86"/>
      <c r="BA1630" s="86"/>
      <c r="BB1630" s="86"/>
      <c r="BC1630" s="86"/>
      <c r="BD1630" s="86"/>
      <c r="BE1630" s="86"/>
      <c r="BF1630" s="86"/>
      <c r="BG1630" s="86"/>
      <c r="BH1630" s="86"/>
      <c r="BI1630" s="86"/>
      <c r="BJ1630" s="86"/>
      <c r="BK1630" s="86"/>
      <c r="BL1630" s="86"/>
      <c r="BM1630" s="86"/>
      <c r="BN1630" s="86"/>
      <c r="BO1630" s="86"/>
      <c r="BP1630" s="86"/>
      <c r="BQ1630" s="86"/>
      <c r="BR1630" s="86"/>
      <c r="BS1630" s="86"/>
      <c r="BT1630" s="86"/>
      <c r="BU1630" s="86"/>
      <c r="BV1630" s="86"/>
    </row>
    <row r="1631" spans="1:74" s="87" customFormat="1" ht="22.5" customHeight="1" x14ac:dyDescent="0.15">
      <c r="A1631" s="242" t="s">
        <v>965</v>
      </c>
      <c r="B1631" s="243" t="s">
        <v>1002</v>
      </c>
      <c r="C1631" s="74"/>
      <c r="D1631" s="74"/>
      <c r="E1631" s="74"/>
      <c r="F1631" s="74"/>
      <c r="G1631" s="74"/>
      <c r="H1631" s="74"/>
      <c r="I1631" s="74"/>
      <c r="J1631" s="74"/>
      <c r="K1631" s="74"/>
      <c r="L1631" s="74"/>
      <c r="M1631" s="74"/>
      <c r="N1631" s="74"/>
      <c r="O1631" s="131">
        <f t="shared" si="592"/>
        <v>0</v>
      </c>
      <c r="P1631" s="86"/>
      <c r="Q1631" s="86"/>
      <c r="R1631" s="86"/>
      <c r="S1631" s="86"/>
      <c r="T1631" s="86"/>
      <c r="U1631" s="86"/>
      <c r="V1631" s="86"/>
      <c r="W1631" s="86"/>
      <c r="X1631" s="86"/>
      <c r="Y1631" s="86"/>
      <c r="Z1631" s="86"/>
      <c r="AA1631" s="86"/>
      <c r="AB1631" s="86"/>
      <c r="AC1631" s="86"/>
      <c r="AD1631" s="86"/>
      <c r="AE1631" s="86"/>
      <c r="AF1631" s="86"/>
      <c r="AG1631" s="86"/>
      <c r="AH1631" s="86"/>
      <c r="AI1631" s="86"/>
      <c r="AJ1631" s="86"/>
      <c r="AK1631" s="86"/>
      <c r="AL1631" s="86"/>
      <c r="AM1631" s="86"/>
      <c r="AN1631" s="86"/>
      <c r="AO1631" s="86"/>
      <c r="AP1631" s="86"/>
      <c r="AQ1631" s="86"/>
      <c r="AR1631" s="86"/>
      <c r="AS1631" s="86"/>
      <c r="AT1631" s="86"/>
      <c r="AU1631" s="86"/>
      <c r="AV1631" s="86"/>
      <c r="AW1631" s="86"/>
      <c r="AX1631" s="86"/>
      <c r="AY1631" s="86"/>
      <c r="AZ1631" s="86"/>
      <c r="BA1631" s="86"/>
      <c r="BB1631" s="86"/>
      <c r="BC1631" s="86"/>
      <c r="BD1631" s="86"/>
      <c r="BE1631" s="86"/>
      <c r="BF1631" s="86"/>
      <c r="BG1631" s="86"/>
      <c r="BH1631" s="86"/>
      <c r="BI1631" s="86"/>
      <c r="BJ1631" s="86"/>
      <c r="BK1631" s="86"/>
      <c r="BL1631" s="86"/>
      <c r="BM1631" s="86"/>
      <c r="BN1631" s="86"/>
      <c r="BO1631" s="86"/>
      <c r="BP1631" s="86"/>
      <c r="BQ1631" s="86"/>
      <c r="BR1631" s="86"/>
      <c r="BS1631" s="86"/>
      <c r="BT1631" s="86"/>
      <c r="BU1631" s="86"/>
      <c r="BV1631" s="86"/>
    </row>
    <row r="1632" spans="1:74" s="87" customFormat="1" ht="22.5" customHeight="1" x14ac:dyDescent="0.15">
      <c r="A1632" s="242" t="s">
        <v>965</v>
      </c>
      <c r="B1632" s="243" t="s">
        <v>1798</v>
      </c>
      <c r="C1632" s="74"/>
      <c r="D1632" s="74"/>
      <c r="E1632" s="74"/>
      <c r="F1632" s="74"/>
      <c r="G1632" s="74"/>
      <c r="H1632" s="74"/>
      <c r="I1632" s="74"/>
      <c r="J1632" s="74"/>
      <c r="K1632" s="74"/>
      <c r="L1632" s="74"/>
      <c r="M1632" s="74"/>
      <c r="N1632" s="74"/>
      <c r="O1632" s="131">
        <f t="shared" si="592"/>
        <v>0</v>
      </c>
      <c r="P1632" s="86"/>
      <c r="Q1632" s="86"/>
      <c r="R1632" s="86"/>
      <c r="S1632" s="86"/>
      <c r="T1632" s="86"/>
      <c r="U1632" s="86"/>
      <c r="V1632" s="86"/>
      <c r="W1632" s="86"/>
      <c r="X1632" s="86"/>
      <c r="Y1632" s="86"/>
      <c r="Z1632" s="86"/>
      <c r="AA1632" s="86"/>
      <c r="AB1632" s="86"/>
      <c r="AC1632" s="86"/>
      <c r="AD1632" s="86"/>
      <c r="AE1632" s="86"/>
      <c r="AF1632" s="86"/>
      <c r="AG1632" s="86"/>
      <c r="AH1632" s="86"/>
      <c r="AI1632" s="86"/>
      <c r="AJ1632" s="86"/>
      <c r="AK1632" s="86"/>
      <c r="AL1632" s="86"/>
      <c r="AM1632" s="86"/>
      <c r="AN1632" s="86"/>
      <c r="AO1632" s="86"/>
      <c r="AP1632" s="86"/>
      <c r="AQ1632" s="86"/>
      <c r="AR1632" s="86"/>
      <c r="AS1632" s="86"/>
      <c r="AT1632" s="86"/>
      <c r="AU1632" s="86"/>
      <c r="AV1632" s="86"/>
      <c r="AW1632" s="86"/>
      <c r="AX1632" s="86"/>
      <c r="AY1632" s="86"/>
      <c r="AZ1632" s="86"/>
      <c r="BA1632" s="86"/>
      <c r="BB1632" s="86"/>
      <c r="BC1632" s="86"/>
      <c r="BD1632" s="86"/>
      <c r="BE1632" s="86"/>
      <c r="BF1632" s="86"/>
      <c r="BG1632" s="86"/>
      <c r="BH1632" s="86"/>
      <c r="BI1632" s="86"/>
      <c r="BJ1632" s="86"/>
      <c r="BK1632" s="86"/>
      <c r="BL1632" s="86"/>
      <c r="BM1632" s="86"/>
      <c r="BN1632" s="86"/>
      <c r="BO1632" s="86"/>
      <c r="BP1632" s="86"/>
      <c r="BQ1632" s="86"/>
      <c r="BR1632" s="86"/>
      <c r="BS1632" s="86"/>
      <c r="BT1632" s="86"/>
      <c r="BU1632" s="86"/>
      <c r="BV1632" s="86"/>
    </row>
    <row r="1633" spans="1:74" s="87" customFormat="1" ht="22.5" customHeight="1" x14ac:dyDescent="0.15">
      <c r="A1633" s="242" t="s">
        <v>965</v>
      </c>
      <c r="B1633" s="243" t="s">
        <v>1798</v>
      </c>
      <c r="C1633" s="74"/>
      <c r="D1633" s="74"/>
      <c r="E1633" s="74"/>
      <c r="F1633" s="74"/>
      <c r="G1633" s="74"/>
      <c r="H1633" s="74"/>
      <c r="I1633" s="74"/>
      <c r="J1633" s="74"/>
      <c r="K1633" s="74"/>
      <c r="L1633" s="74"/>
      <c r="M1633" s="74"/>
      <c r="N1633" s="74"/>
      <c r="O1633" s="131">
        <f t="shared" si="592"/>
        <v>0</v>
      </c>
      <c r="P1633" s="86"/>
      <c r="Q1633" s="86"/>
      <c r="R1633" s="86"/>
      <c r="S1633" s="86"/>
      <c r="T1633" s="86"/>
      <c r="U1633" s="86"/>
      <c r="V1633" s="86"/>
      <c r="W1633" s="86"/>
      <c r="X1633" s="86"/>
      <c r="Y1633" s="86"/>
      <c r="Z1633" s="86"/>
      <c r="AA1633" s="86"/>
      <c r="AB1633" s="86"/>
      <c r="AC1633" s="86"/>
      <c r="AD1633" s="86"/>
      <c r="AE1633" s="86"/>
      <c r="AF1633" s="86"/>
      <c r="AG1633" s="86"/>
      <c r="AH1633" s="86"/>
      <c r="AI1633" s="86"/>
      <c r="AJ1633" s="86"/>
      <c r="AK1633" s="86"/>
      <c r="AL1633" s="86"/>
      <c r="AM1633" s="86"/>
      <c r="AN1633" s="86"/>
      <c r="AO1633" s="86"/>
      <c r="AP1633" s="86"/>
      <c r="AQ1633" s="86"/>
      <c r="AR1633" s="86"/>
      <c r="AS1633" s="86"/>
      <c r="AT1633" s="86"/>
      <c r="AU1633" s="86"/>
      <c r="AV1633" s="86"/>
      <c r="AW1633" s="86"/>
      <c r="AX1633" s="86"/>
      <c r="AY1633" s="86"/>
      <c r="AZ1633" s="86"/>
      <c r="BA1633" s="86"/>
      <c r="BB1633" s="86"/>
      <c r="BC1633" s="86"/>
      <c r="BD1633" s="86"/>
      <c r="BE1633" s="86"/>
      <c r="BF1633" s="86"/>
      <c r="BG1633" s="86"/>
      <c r="BH1633" s="86"/>
      <c r="BI1633" s="86"/>
      <c r="BJ1633" s="86"/>
      <c r="BK1633" s="86"/>
      <c r="BL1633" s="86"/>
      <c r="BM1633" s="86"/>
      <c r="BN1633" s="86"/>
      <c r="BO1633" s="86"/>
      <c r="BP1633" s="86"/>
      <c r="BQ1633" s="86"/>
      <c r="BR1633" s="86"/>
      <c r="BS1633" s="86"/>
      <c r="BT1633" s="86"/>
      <c r="BU1633" s="86"/>
      <c r="BV1633" s="86"/>
    </row>
    <row r="1634" spans="1:74" s="87" customFormat="1" ht="22.5" customHeight="1" x14ac:dyDescent="0.15">
      <c r="A1634" s="242" t="s">
        <v>967</v>
      </c>
      <c r="B1634" s="243" t="s">
        <v>1799</v>
      </c>
      <c r="C1634" s="74"/>
      <c r="D1634" s="74"/>
      <c r="E1634" s="74"/>
      <c r="F1634" s="74"/>
      <c r="G1634" s="74"/>
      <c r="H1634" s="74"/>
      <c r="I1634" s="74"/>
      <c r="J1634" s="74"/>
      <c r="K1634" s="74"/>
      <c r="L1634" s="74"/>
      <c r="M1634" s="74"/>
      <c r="N1634" s="74"/>
      <c r="O1634" s="131">
        <f t="shared" si="592"/>
        <v>0</v>
      </c>
      <c r="P1634" s="86"/>
      <c r="Q1634" s="86"/>
      <c r="R1634" s="86"/>
      <c r="S1634" s="86"/>
      <c r="T1634" s="86"/>
      <c r="U1634" s="86"/>
      <c r="V1634" s="86"/>
      <c r="W1634" s="86"/>
      <c r="X1634" s="86"/>
      <c r="Y1634" s="86"/>
      <c r="Z1634" s="86"/>
      <c r="AA1634" s="86"/>
      <c r="AB1634" s="86"/>
      <c r="AC1634" s="86"/>
      <c r="AD1634" s="86"/>
      <c r="AE1634" s="86"/>
      <c r="AF1634" s="86"/>
      <c r="AG1634" s="86"/>
      <c r="AH1634" s="86"/>
      <c r="AI1634" s="86"/>
      <c r="AJ1634" s="86"/>
      <c r="AK1634" s="86"/>
      <c r="AL1634" s="86"/>
      <c r="AM1634" s="86"/>
      <c r="AN1634" s="86"/>
      <c r="AO1634" s="86"/>
      <c r="AP1634" s="86"/>
      <c r="AQ1634" s="86"/>
      <c r="AR1634" s="86"/>
      <c r="AS1634" s="86"/>
      <c r="AT1634" s="86"/>
      <c r="AU1634" s="86"/>
      <c r="AV1634" s="86"/>
      <c r="AW1634" s="86"/>
      <c r="AX1634" s="86"/>
      <c r="AY1634" s="86"/>
      <c r="AZ1634" s="86"/>
      <c r="BA1634" s="86"/>
      <c r="BB1634" s="86"/>
      <c r="BC1634" s="86"/>
      <c r="BD1634" s="86"/>
      <c r="BE1634" s="86"/>
      <c r="BF1634" s="86"/>
      <c r="BG1634" s="86"/>
      <c r="BH1634" s="86"/>
      <c r="BI1634" s="86"/>
      <c r="BJ1634" s="86"/>
      <c r="BK1634" s="86"/>
      <c r="BL1634" s="86"/>
      <c r="BM1634" s="86"/>
      <c r="BN1634" s="86"/>
      <c r="BO1634" s="86"/>
      <c r="BP1634" s="86"/>
      <c r="BQ1634" s="86"/>
      <c r="BR1634" s="86"/>
      <c r="BS1634" s="86"/>
      <c r="BT1634" s="86"/>
      <c r="BU1634" s="86"/>
      <c r="BV1634" s="86"/>
    </row>
    <row r="1635" spans="1:74" s="87" customFormat="1" ht="22.5" customHeight="1" x14ac:dyDescent="0.15">
      <c r="A1635" s="242" t="s">
        <v>967</v>
      </c>
      <c r="B1635" s="243" t="s">
        <v>1797</v>
      </c>
      <c r="C1635" s="74"/>
      <c r="D1635" s="74"/>
      <c r="E1635" s="74"/>
      <c r="F1635" s="74"/>
      <c r="G1635" s="74"/>
      <c r="H1635" s="74"/>
      <c r="I1635" s="74"/>
      <c r="J1635" s="74"/>
      <c r="K1635" s="74"/>
      <c r="L1635" s="74"/>
      <c r="M1635" s="74"/>
      <c r="N1635" s="74"/>
      <c r="O1635" s="131">
        <f t="shared" si="592"/>
        <v>0</v>
      </c>
      <c r="P1635" s="86"/>
      <c r="Q1635" s="86"/>
      <c r="R1635" s="86"/>
      <c r="S1635" s="86"/>
      <c r="T1635" s="86"/>
      <c r="U1635" s="86"/>
      <c r="V1635" s="86"/>
      <c r="W1635" s="86"/>
      <c r="X1635" s="86"/>
      <c r="Y1635" s="86"/>
      <c r="Z1635" s="86"/>
      <c r="AA1635" s="86"/>
      <c r="AB1635" s="86"/>
      <c r="AC1635" s="86"/>
      <c r="AD1635" s="86"/>
      <c r="AE1635" s="86"/>
      <c r="AF1635" s="86"/>
      <c r="AG1635" s="86"/>
      <c r="AH1635" s="86"/>
      <c r="AI1635" s="86"/>
      <c r="AJ1635" s="86"/>
      <c r="AK1635" s="86"/>
      <c r="AL1635" s="86"/>
      <c r="AM1635" s="86"/>
      <c r="AN1635" s="86"/>
      <c r="AO1635" s="86"/>
      <c r="AP1635" s="86"/>
      <c r="AQ1635" s="86"/>
      <c r="AR1635" s="86"/>
      <c r="AS1635" s="86"/>
      <c r="AT1635" s="86"/>
      <c r="AU1635" s="86"/>
      <c r="AV1635" s="86"/>
      <c r="AW1635" s="86"/>
      <c r="AX1635" s="86"/>
      <c r="AY1635" s="86"/>
      <c r="AZ1635" s="86"/>
      <c r="BA1635" s="86"/>
      <c r="BB1635" s="86"/>
      <c r="BC1635" s="86"/>
      <c r="BD1635" s="86"/>
      <c r="BE1635" s="86"/>
      <c r="BF1635" s="86"/>
      <c r="BG1635" s="86"/>
      <c r="BH1635" s="86"/>
      <c r="BI1635" s="86"/>
      <c r="BJ1635" s="86"/>
      <c r="BK1635" s="86"/>
      <c r="BL1635" s="86"/>
      <c r="BM1635" s="86"/>
      <c r="BN1635" s="86"/>
      <c r="BO1635" s="86"/>
      <c r="BP1635" s="86"/>
      <c r="BQ1635" s="86"/>
      <c r="BR1635" s="86"/>
      <c r="BS1635" s="86"/>
      <c r="BT1635" s="86"/>
      <c r="BU1635" s="86"/>
      <c r="BV1635" s="86"/>
    </row>
    <row r="1636" spans="1:74" s="87" customFormat="1" ht="22.5" customHeight="1" x14ac:dyDescent="0.15">
      <c r="A1636" s="242" t="s">
        <v>967</v>
      </c>
      <c r="B1636" s="243" t="s">
        <v>1797</v>
      </c>
      <c r="C1636" s="74"/>
      <c r="D1636" s="74"/>
      <c r="E1636" s="74"/>
      <c r="F1636" s="74"/>
      <c r="G1636" s="74"/>
      <c r="H1636" s="74"/>
      <c r="I1636" s="74"/>
      <c r="J1636" s="74"/>
      <c r="K1636" s="74"/>
      <c r="L1636" s="74"/>
      <c r="M1636" s="74"/>
      <c r="N1636" s="74"/>
      <c r="O1636" s="131">
        <f t="shared" si="592"/>
        <v>0</v>
      </c>
      <c r="P1636" s="86"/>
      <c r="Q1636" s="86"/>
      <c r="R1636" s="86"/>
      <c r="S1636" s="86"/>
      <c r="T1636" s="86"/>
      <c r="U1636" s="86"/>
      <c r="V1636" s="86"/>
      <c r="W1636" s="86"/>
      <c r="X1636" s="86"/>
      <c r="Y1636" s="86"/>
      <c r="Z1636" s="86"/>
      <c r="AA1636" s="86"/>
      <c r="AB1636" s="86"/>
      <c r="AC1636" s="86"/>
      <c r="AD1636" s="86"/>
      <c r="AE1636" s="86"/>
      <c r="AF1636" s="86"/>
      <c r="AG1636" s="86"/>
      <c r="AH1636" s="86"/>
      <c r="AI1636" s="86"/>
      <c r="AJ1636" s="86"/>
      <c r="AK1636" s="86"/>
      <c r="AL1636" s="86"/>
      <c r="AM1636" s="86"/>
      <c r="AN1636" s="86"/>
      <c r="AO1636" s="86"/>
      <c r="AP1636" s="86"/>
      <c r="AQ1636" s="86"/>
      <c r="AR1636" s="86"/>
      <c r="AS1636" s="86"/>
      <c r="AT1636" s="86"/>
      <c r="AU1636" s="86"/>
      <c r="AV1636" s="86"/>
      <c r="AW1636" s="86"/>
      <c r="AX1636" s="86"/>
      <c r="AY1636" s="86"/>
      <c r="AZ1636" s="86"/>
      <c r="BA1636" s="86"/>
      <c r="BB1636" s="86"/>
      <c r="BC1636" s="86"/>
      <c r="BD1636" s="86"/>
      <c r="BE1636" s="86"/>
      <c r="BF1636" s="86"/>
      <c r="BG1636" s="86"/>
      <c r="BH1636" s="86"/>
      <c r="BI1636" s="86"/>
      <c r="BJ1636" s="86"/>
      <c r="BK1636" s="86"/>
      <c r="BL1636" s="86"/>
      <c r="BM1636" s="86"/>
      <c r="BN1636" s="86"/>
      <c r="BO1636" s="86"/>
      <c r="BP1636" s="86"/>
      <c r="BQ1636" s="86"/>
      <c r="BR1636" s="86"/>
      <c r="BS1636" s="86"/>
      <c r="BT1636" s="86"/>
      <c r="BU1636" s="86"/>
      <c r="BV1636" s="86"/>
    </row>
    <row r="1637" spans="1:74" s="87" customFormat="1" ht="22.5" customHeight="1" x14ac:dyDescent="0.15">
      <c r="A1637" s="242" t="s">
        <v>967</v>
      </c>
      <c r="B1637" s="243" t="s">
        <v>1797</v>
      </c>
      <c r="C1637" s="74"/>
      <c r="D1637" s="74"/>
      <c r="E1637" s="74"/>
      <c r="F1637" s="74"/>
      <c r="G1637" s="74"/>
      <c r="H1637" s="74"/>
      <c r="I1637" s="74"/>
      <c r="J1637" s="74"/>
      <c r="K1637" s="74"/>
      <c r="L1637" s="74"/>
      <c r="M1637" s="74"/>
      <c r="N1637" s="74"/>
      <c r="O1637" s="131">
        <f t="shared" si="592"/>
        <v>0</v>
      </c>
      <c r="P1637" s="86"/>
      <c r="Q1637" s="86"/>
      <c r="R1637" s="86"/>
      <c r="S1637" s="86"/>
      <c r="T1637" s="86"/>
      <c r="U1637" s="86"/>
      <c r="V1637" s="86"/>
      <c r="W1637" s="86"/>
      <c r="X1637" s="86"/>
      <c r="Y1637" s="86"/>
      <c r="Z1637" s="86"/>
      <c r="AA1637" s="86"/>
      <c r="AB1637" s="86"/>
      <c r="AC1637" s="86"/>
      <c r="AD1637" s="86"/>
      <c r="AE1637" s="86"/>
      <c r="AF1637" s="86"/>
      <c r="AG1637" s="86"/>
      <c r="AH1637" s="86"/>
      <c r="AI1637" s="86"/>
      <c r="AJ1637" s="86"/>
      <c r="AK1637" s="86"/>
      <c r="AL1637" s="86"/>
      <c r="AM1637" s="86"/>
      <c r="AN1637" s="86"/>
      <c r="AO1637" s="86"/>
      <c r="AP1637" s="86"/>
      <c r="AQ1637" s="86"/>
      <c r="AR1637" s="86"/>
      <c r="AS1637" s="86"/>
      <c r="AT1637" s="86"/>
      <c r="AU1637" s="86"/>
      <c r="AV1637" s="86"/>
      <c r="AW1637" s="86"/>
      <c r="AX1637" s="86"/>
      <c r="AY1637" s="86"/>
      <c r="AZ1637" s="86"/>
      <c r="BA1637" s="86"/>
      <c r="BB1637" s="86"/>
      <c r="BC1637" s="86"/>
      <c r="BD1637" s="86"/>
      <c r="BE1637" s="86"/>
      <c r="BF1637" s="86"/>
      <c r="BG1637" s="86"/>
      <c r="BH1637" s="86"/>
      <c r="BI1637" s="86"/>
      <c r="BJ1637" s="86"/>
      <c r="BK1637" s="86"/>
      <c r="BL1637" s="86"/>
      <c r="BM1637" s="86"/>
      <c r="BN1637" s="86"/>
      <c r="BO1637" s="86"/>
      <c r="BP1637" s="86"/>
      <c r="BQ1637" s="86"/>
      <c r="BR1637" s="86"/>
      <c r="BS1637" s="86"/>
      <c r="BT1637" s="86"/>
      <c r="BU1637" s="86"/>
      <c r="BV1637" s="86"/>
    </row>
    <row r="1638" spans="1:74" s="87" customFormat="1" ht="22.5" customHeight="1" x14ac:dyDescent="0.15">
      <c r="A1638" s="242" t="s">
        <v>967</v>
      </c>
      <c r="B1638" s="243" t="s">
        <v>1797</v>
      </c>
      <c r="C1638" s="74"/>
      <c r="D1638" s="74"/>
      <c r="E1638" s="74"/>
      <c r="F1638" s="74"/>
      <c r="G1638" s="74"/>
      <c r="H1638" s="74"/>
      <c r="I1638" s="74"/>
      <c r="J1638" s="74"/>
      <c r="K1638" s="74"/>
      <c r="L1638" s="74"/>
      <c r="M1638" s="74"/>
      <c r="N1638" s="74"/>
      <c r="O1638" s="131">
        <f t="shared" si="592"/>
        <v>0</v>
      </c>
      <c r="P1638" s="86"/>
      <c r="Q1638" s="86"/>
      <c r="R1638" s="86"/>
      <c r="S1638" s="86"/>
      <c r="T1638" s="86"/>
      <c r="U1638" s="86"/>
      <c r="V1638" s="86"/>
      <c r="W1638" s="86"/>
      <c r="X1638" s="86"/>
      <c r="Y1638" s="86"/>
      <c r="Z1638" s="86"/>
      <c r="AA1638" s="86"/>
      <c r="AB1638" s="86"/>
      <c r="AC1638" s="86"/>
      <c r="AD1638" s="86"/>
      <c r="AE1638" s="86"/>
      <c r="AF1638" s="86"/>
      <c r="AG1638" s="86"/>
      <c r="AH1638" s="86"/>
      <c r="AI1638" s="86"/>
      <c r="AJ1638" s="86"/>
      <c r="AK1638" s="86"/>
      <c r="AL1638" s="86"/>
      <c r="AM1638" s="86"/>
      <c r="AN1638" s="86"/>
      <c r="AO1638" s="86"/>
      <c r="AP1638" s="86"/>
      <c r="AQ1638" s="86"/>
      <c r="AR1638" s="86"/>
      <c r="AS1638" s="86"/>
      <c r="AT1638" s="86"/>
      <c r="AU1638" s="86"/>
      <c r="AV1638" s="86"/>
      <c r="AW1638" s="86"/>
      <c r="AX1638" s="86"/>
      <c r="AY1638" s="86"/>
      <c r="AZ1638" s="86"/>
      <c r="BA1638" s="86"/>
      <c r="BB1638" s="86"/>
      <c r="BC1638" s="86"/>
      <c r="BD1638" s="86"/>
      <c r="BE1638" s="86"/>
      <c r="BF1638" s="86"/>
      <c r="BG1638" s="86"/>
      <c r="BH1638" s="86"/>
      <c r="BI1638" s="86"/>
      <c r="BJ1638" s="86"/>
      <c r="BK1638" s="86"/>
      <c r="BL1638" s="86"/>
      <c r="BM1638" s="86"/>
      <c r="BN1638" s="86"/>
      <c r="BO1638" s="86"/>
      <c r="BP1638" s="86"/>
      <c r="BQ1638" s="86"/>
      <c r="BR1638" s="86"/>
      <c r="BS1638" s="86"/>
      <c r="BT1638" s="86"/>
      <c r="BU1638" s="86"/>
      <c r="BV1638" s="86"/>
    </row>
    <row r="1639" spans="1:74" s="87" customFormat="1" ht="22.5" customHeight="1" x14ac:dyDescent="0.15">
      <c r="A1639" s="242" t="s">
        <v>967</v>
      </c>
      <c r="B1639" s="243" t="s">
        <v>1773</v>
      </c>
      <c r="C1639" s="74"/>
      <c r="D1639" s="74"/>
      <c r="E1639" s="74"/>
      <c r="F1639" s="74"/>
      <c r="G1639" s="74"/>
      <c r="H1639" s="74"/>
      <c r="I1639" s="74"/>
      <c r="J1639" s="74"/>
      <c r="K1639" s="74"/>
      <c r="L1639" s="74"/>
      <c r="M1639" s="74"/>
      <c r="N1639" s="74"/>
      <c r="O1639" s="131">
        <f t="shared" si="592"/>
        <v>0</v>
      </c>
      <c r="P1639" s="86"/>
      <c r="Q1639" s="86"/>
      <c r="R1639" s="86"/>
      <c r="S1639" s="86"/>
      <c r="T1639" s="86"/>
      <c r="U1639" s="86"/>
      <c r="V1639" s="86"/>
      <c r="W1639" s="86"/>
      <c r="X1639" s="86"/>
      <c r="Y1639" s="86"/>
      <c r="Z1639" s="86"/>
      <c r="AA1639" s="86"/>
      <c r="AB1639" s="86"/>
      <c r="AC1639" s="86"/>
      <c r="AD1639" s="86"/>
      <c r="AE1639" s="86"/>
      <c r="AF1639" s="86"/>
      <c r="AG1639" s="86"/>
      <c r="AH1639" s="86"/>
      <c r="AI1639" s="86"/>
      <c r="AJ1639" s="86"/>
      <c r="AK1639" s="86"/>
      <c r="AL1639" s="86"/>
      <c r="AM1639" s="86"/>
      <c r="AN1639" s="86"/>
      <c r="AO1639" s="86"/>
      <c r="AP1639" s="86"/>
      <c r="AQ1639" s="86"/>
      <c r="AR1639" s="86"/>
      <c r="AS1639" s="86"/>
      <c r="AT1639" s="86"/>
      <c r="AU1639" s="86"/>
      <c r="AV1639" s="86"/>
      <c r="AW1639" s="86"/>
      <c r="AX1639" s="86"/>
      <c r="AY1639" s="86"/>
      <c r="AZ1639" s="86"/>
      <c r="BA1639" s="86"/>
      <c r="BB1639" s="86"/>
      <c r="BC1639" s="86"/>
      <c r="BD1639" s="86"/>
      <c r="BE1639" s="86"/>
      <c r="BF1639" s="86"/>
      <c r="BG1639" s="86"/>
      <c r="BH1639" s="86"/>
      <c r="BI1639" s="86"/>
      <c r="BJ1639" s="86"/>
      <c r="BK1639" s="86"/>
      <c r="BL1639" s="86"/>
      <c r="BM1639" s="86"/>
      <c r="BN1639" s="86"/>
      <c r="BO1639" s="86"/>
      <c r="BP1639" s="86"/>
      <c r="BQ1639" s="86"/>
      <c r="BR1639" s="86"/>
      <c r="BS1639" s="86"/>
      <c r="BT1639" s="86"/>
      <c r="BU1639" s="86"/>
      <c r="BV1639" s="86"/>
    </row>
    <row r="1640" spans="1:74" s="87" customFormat="1" ht="22.5" customHeight="1" x14ac:dyDescent="0.15">
      <c r="A1640" s="242" t="s">
        <v>967</v>
      </c>
      <c r="B1640" s="243" t="s">
        <v>1797</v>
      </c>
      <c r="C1640" s="74"/>
      <c r="D1640" s="74"/>
      <c r="E1640" s="74"/>
      <c r="F1640" s="74"/>
      <c r="G1640" s="74"/>
      <c r="H1640" s="74"/>
      <c r="I1640" s="74"/>
      <c r="J1640" s="74"/>
      <c r="K1640" s="74"/>
      <c r="L1640" s="74"/>
      <c r="M1640" s="74"/>
      <c r="N1640" s="74"/>
      <c r="O1640" s="131">
        <f t="shared" si="592"/>
        <v>0</v>
      </c>
      <c r="P1640" s="86"/>
      <c r="Q1640" s="86"/>
      <c r="R1640" s="86"/>
      <c r="S1640" s="86"/>
      <c r="T1640" s="86"/>
      <c r="U1640" s="86"/>
      <c r="V1640" s="86"/>
      <c r="W1640" s="86"/>
      <c r="X1640" s="86"/>
      <c r="Y1640" s="86"/>
      <c r="Z1640" s="86"/>
      <c r="AA1640" s="86"/>
      <c r="AB1640" s="86"/>
      <c r="AC1640" s="86"/>
      <c r="AD1640" s="86"/>
      <c r="AE1640" s="86"/>
      <c r="AF1640" s="86"/>
      <c r="AG1640" s="86"/>
      <c r="AH1640" s="86"/>
      <c r="AI1640" s="86"/>
      <c r="AJ1640" s="86"/>
      <c r="AK1640" s="86"/>
      <c r="AL1640" s="86"/>
      <c r="AM1640" s="86"/>
      <c r="AN1640" s="86"/>
      <c r="AO1640" s="86"/>
      <c r="AP1640" s="86"/>
      <c r="AQ1640" s="86"/>
      <c r="AR1640" s="86"/>
      <c r="AS1640" s="86"/>
      <c r="AT1640" s="86"/>
      <c r="AU1640" s="86"/>
      <c r="AV1640" s="86"/>
      <c r="AW1640" s="86"/>
      <c r="AX1640" s="86"/>
      <c r="AY1640" s="86"/>
      <c r="AZ1640" s="86"/>
      <c r="BA1640" s="86"/>
      <c r="BB1640" s="86"/>
      <c r="BC1640" s="86"/>
      <c r="BD1640" s="86"/>
      <c r="BE1640" s="86"/>
      <c r="BF1640" s="86"/>
      <c r="BG1640" s="86"/>
      <c r="BH1640" s="86"/>
      <c r="BI1640" s="86"/>
      <c r="BJ1640" s="86"/>
      <c r="BK1640" s="86"/>
      <c r="BL1640" s="86"/>
      <c r="BM1640" s="86"/>
      <c r="BN1640" s="86"/>
      <c r="BO1640" s="86"/>
      <c r="BP1640" s="86"/>
      <c r="BQ1640" s="86"/>
      <c r="BR1640" s="86"/>
      <c r="BS1640" s="86"/>
      <c r="BT1640" s="86"/>
      <c r="BU1640" s="86"/>
      <c r="BV1640" s="86"/>
    </row>
    <row r="1641" spans="1:74" s="87" customFormat="1" ht="22.5" customHeight="1" x14ac:dyDescent="0.15">
      <c r="A1641" s="242" t="s">
        <v>967</v>
      </c>
      <c r="B1641" s="243" t="s">
        <v>1797</v>
      </c>
      <c r="C1641" s="74"/>
      <c r="D1641" s="74"/>
      <c r="E1641" s="74"/>
      <c r="F1641" s="74"/>
      <c r="G1641" s="74"/>
      <c r="H1641" s="74"/>
      <c r="I1641" s="74"/>
      <c r="J1641" s="74"/>
      <c r="K1641" s="74"/>
      <c r="L1641" s="74"/>
      <c r="M1641" s="74"/>
      <c r="N1641" s="74"/>
      <c r="O1641" s="131">
        <f t="shared" si="592"/>
        <v>0</v>
      </c>
      <c r="P1641" s="86"/>
      <c r="Q1641" s="86"/>
      <c r="R1641" s="86"/>
      <c r="S1641" s="86"/>
      <c r="T1641" s="86"/>
      <c r="U1641" s="86"/>
      <c r="V1641" s="86"/>
      <c r="W1641" s="86"/>
      <c r="X1641" s="86"/>
      <c r="Y1641" s="86"/>
      <c r="Z1641" s="86"/>
      <c r="AA1641" s="86"/>
      <c r="AB1641" s="86"/>
      <c r="AC1641" s="86"/>
      <c r="AD1641" s="86"/>
      <c r="AE1641" s="86"/>
      <c r="AF1641" s="86"/>
      <c r="AG1641" s="86"/>
      <c r="AH1641" s="86"/>
      <c r="AI1641" s="86"/>
      <c r="AJ1641" s="86"/>
      <c r="AK1641" s="86"/>
      <c r="AL1641" s="86"/>
      <c r="AM1641" s="86"/>
      <c r="AN1641" s="86"/>
      <c r="AO1641" s="86"/>
      <c r="AP1641" s="86"/>
      <c r="AQ1641" s="86"/>
      <c r="AR1641" s="86"/>
      <c r="AS1641" s="86"/>
      <c r="AT1641" s="86"/>
      <c r="AU1641" s="86"/>
      <c r="AV1641" s="86"/>
      <c r="AW1641" s="86"/>
      <c r="AX1641" s="86"/>
      <c r="AY1641" s="86"/>
      <c r="AZ1641" s="86"/>
      <c r="BA1641" s="86"/>
      <c r="BB1641" s="86"/>
      <c r="BC1641" s="86"/>
      <c r="BD1641" s="86"/>
      <c r="BE1641" s="86"/>
      <c r="BF1641" s="86"/>
      <c r="BG1641" s="86"/>
      <c r="BH1641" s="86"/>
      <c r="BI1641" s="86"/>
      <c r="BJ1641" s="86"/>
      <c r="BK1641" s="86"/>
      <c r="BL1641" s="86"/>
      <c r="BM1641" s="86"/>
      <c r="BN1641" s="86"/>
      <c r="BO1641" s="86"/>
      <c r="BP1641" s="86"/>
      <c r="BQ1641" s="86"/>
      <c r="BR1641" s="86"/>
      <c r="BS1641" s="86"/>
      <c r="BT1641" s="86"/>
      <c r="BU1641" s="86"/>
      <c r="BV1641" s="86"/>
    </row>
    <row r="1642" spans="1:74" s="87" customFormat="1" ht="22.5" customHeight="1" x14ac:dyDescent="0.15">
      <c r="A1642" s="242" t="s">
        <v>969</v>
      </c>
      <c r="B1642" s="243" t="s">
        <v>1773</v>
      </c>
      <c r="C1642" s="74"/>
      <c r="D1642" s="74"/>
      <c r="E1642" s="74"/>
      <c r="F1642" s="74"/>
      <c r="G1642" s="74"/>
      <c r="H1642" s="74"/>
      <c r="I1642" s="74"/>
      <c r="J1642" s="74"/>
      <c r="K1642" s="74"/>
      <c r="L1642" s="74"/>
      <c r="M1642" s="74"/>
      <c r="N1642" s="74"/>
      <c r="O1642" s="131">
        <f t="shared" si="592"/>
        <v>0</v>
      </c>
      <c r="P1642" s="86"/>
      <c r="Q1642" s="86"/>
      <c r="R1642" s="86"/>
      <c r="S1642" s="86"/>
      <c r="T1642" s="86"/>
      <c r="U1642" s="86"/>
      <c r="V1642" s="86"/>
      <c r="W1642" s="86"/>
      <c r="X1642" s="86"/>
      <c r="Y1642" s="86"/>
      <c r="Z1642" s="86"/>
      <c r="AA1642" s="86"/>
      <c r="AB1642" s="86"/>
      <c r="AC1642" s="86"/>
      <c r="AD1642" s="86"/>
      <c r="AE1642" s="86"/>
      <c r="AF1642" s="86"/>
      <c r="AG1642" s="86"/>
      <c r="AH1642" s="86"/>
      <c r="AI1642" s="86"/>
      <c r="AJ1642" s="86"/>
      <c r="AK1642" s="86"/>
      <c r="AL1642" s="86"/>
      <c r="AM1642" s="86"/>
      <c r="AN1642" s="86"/>
      <c r="AO1642" s="86"/>
      <c r="AP1642" s="86"/>
      <c r="AQ1642" s="86"/>
      <c r="AR1642" s="86"/>
      <c r="AS1642" s="86"/>
      <c r="AT1642" s="86"/>
      <c r="AU1642" s="86"/>
      <c r="AV1642" s="86"/>
      <c r="AW1642" s="86"/>
      <c r="AX1642" s="86"/>
      <c r="AY1642" s="86"/>
      <c r="AZ1642" s="86"/>
      <c r="BA1642" s="86"/>
      <c r="BB1642" s="86"/>
      <c r="BC1642" s="86"/>
      <c r="BD1642" s="86"/>
      <c r="BE1642" s="86"/>
      <c r="BF1642" s="86"/>
      <c r="BG1642" s="86"/>
      <c r="BH1642" s="86"/>
      <c r="BI1642" s="86"/>
      <c r="BJ1642" s="86"/>
      <c r="BK1642" s="86"/>
      <c r="BL1642" s="86"/>
      <c r="BM1642" s="86"/>
      <c r="BN1642" s="86"/>
      <c r="BO1642" s="86"/>
      <c r="BP1642" s="86"/>
      <c r="BQ1642" s="86"/>
      <c r="BR1642" s="86"/>
      <c r="BS1642" s="86"/>
      <c r="BT1642" s="86"/>
      <c r="BU1642" s="86"/>
      <c r="BV1642" s="86"/>
    </row>
    <row r="1643" spans="1:74" s="87" customFormat="1" ht="22.5" customHeight="1" x14ac:dyDescent="0.15">
      <c r="A1643" s="242" t="s">
        <v>969</v>
      </c>
      <c r="B1643" s="243" t="s">
        <v>1773</v>
      </c>
      <c r="C1643" s="74"/>
      <c r="D1643" s="74"/>
      <c r="E1643" s="74"/>
      <c r="F1643" s="74"/>
      <c r="G1643" s="74"/>
      <c r="H1643" s="74"/>
      <c r="I1643" s="74"/>
      <c r="J1643" s="74"/>
      <c r="K1643" s="74"/>
      <c r="L1643" s="74"/>
      <c r="M1643" s="74"/>
      <c r="N1643" s="74"/>
      <c r="O1643" s="131">
        <f t="shared" si="592"/>
        <v>0</v>
      </c>
      <c r="P1643" s="86"/>
      <c r="Q1643" s="86"/>
      <c r="R1643" s="86"/>
      <c r="S1643" s="86"/>
      <c r="T1643" s="86"/>
      <c r="U1643" s="86"/>
      <c r="V1643" s="86"/>
      <c r="W1643" s="86"/>
      <c r="X1643" s="86"/>
      <c r="Y1643" s="86"/>
      <c r="Z1643" s="86"/>
      <c r="AA1643" s="86"/>
      <c r="AB1643" s="86"/>
      <c r="AC1643" s="86"/>
      <c r="AD1643" s="86"/>
      <c r="AE1643" s="86"/>
      <c r="AF1643" s="86"/>
      <c r="AG1643" s="86"/>
      <c r="AH1643" s="86"/>
      <c r="AI1643" s="86"/>
      <c r="AJ1643" s="86"/>
      <c r="AK1643" s="86"/>
      <c r="AL1643" s="86"/>
      <c r="AM1643" s="86"/>
      <c r="AN1643" s="86"/>
      <c r="AO1643" s="86"/>
      <c r="AP1643" s="86"/>
      <c r="AQ1643" s="86"/>
      <c r="AR1643" s="86"/>
      <c r="AS1643" s="86"/>
      <c r="AT1643" s="86"/>
      <c r="AU1643" s="86"/>
      <c r="AV1643" s="86"/>
      <c r="AW1643" s="86"/>
      <c r="AX1643" s="86"/>
      <c r="AY1643" s="86"/>
      <c r="AZ1643" s="86"/>
      <c r="BA1643" s="86"/>
      <c r="BB1643" s="86"/>
      <c r="BC1643" s="86"/>
      <c r="BD1643" s="86"/>
      <c r="BE1643" s="86"/>
      <c r="BF1643" s="86"/>
      <c r="BG1643" s="86"/>
      <c r="BH1643" s="86"/>
      <c r="BI1643" s="86"/>
      <c r="BJ1643" s="86"/>
      <c r="BK1643" s="86"/>
      <c r="BL1643" s="86"/>
      <c r="BM1643" s="86"/>
      <c r="BN1643" s="86"/>
      <c r="BO1643" s="86"/>
      <c r="BP1643" s="86"/>
      <c r="BQ1643" s="86"/>
      <c r="BR1643" s="86"/>
      <c r="BS1643" s="86"/>
      <c r="BT1643" s="86"/>
      <c r="BU1643" s="86"/>
      <c r="BV1643" s="86"/>
    </row>
    <row r="1644" spans="1:74" s="87" customFormat="1" ht="22.5" customHeight="1" x14ac:dyDescent="0.15">
      <c r="A1644" s="242" t="s">
        <v>971</v>
      </c>
      <c r="B1644" s="243" t="s">
        <v>1002</v>
      </c>
      <c r="C1644" s="74"/>
      <c r="D1644" s="74"/>
      <c r="E1644" s="74"/>
      <c r="F1644" s="74"/>
      <c r="G1644" s="74"/>
      <c r="H1644" s="74"/>
      <c r="I1644" s="74"/>
      <c r="J1644" s="74"/>
      <c r="K1644" s="74"/>
      <c r="L1644" s="74"/>
      <c r="M1644" s="74"/>
      <c r="N1644" s="74"/>
      <c r="O1644" s="131">
        <f t="shared" si="592"/>
        <v>0</v>
      </c>
      <c r="P1644" s="86"/>
      <c r="Q1644" s="86"/>
      <c r="R1644" s="86"/>
      <c r="S1644" s="86"/>
      <c r="T1644" s="86"/>
      <c r="U1644" s="86"/>
      <c r="V1644" s="86"/>
      <c r="W1644" s="86"/>
      <c r="X1644" s="86"/>
      <c r="Y1644" s="86"/>
      <c r="Z1644" s="86"/>
      <c r="AA1644" s="86"/>
      <c r="AB1644" s="86"/>
      <c r="AC1644" s="86"/>
      <c r="AD1644" s="86"/>
      <c r="AE1644" s="86"/>
      <c r="AF1644" s="86"/>
      <c r="AG1644" s="86"/>
      <c r="AH1644" s="86"/>
      <c r="AI1644" s="86"/>
      <c r="AJ1644" s="86"/>
      <c r="AK1644" s="86"/>
      <c r="AL1644" s="86"/>
      <c r="AM1644" s="86"/>
      <c r="AN1644" s="86"/>
      <c r="AO1644" s="86"/>
      <c r="AP1644" s="86"/>
      <c r="AQ1644" s="86"/>
      <c r="AR1644" s="86"/>
      <c r="AS1644" s="86"/>
      <c r="AT1644" s="86"/>
      <c r="AU1644" s="86"/>
      <c r="AV1644" s="86"/>
      <c r="AW1644" s="86"/>
      <c r="AX1644" s="86"/>
      <c r="AY1644" s="86"/>
      <c r="AZ1644" s="86"/>
      <c r="BA1644" s="86"/>
      <c r="BB1644" s="86"/>
      <c r="BC1644" s="86"/>
      <c r="BD1644" s="86"/>
      <c r="BE1644" s="86"/>
      <c r="BF1644" s="86"/>
      <c r="BG1644" s="86"/>
      <c r="BH1644" s="86"/>
      <c r="BI1644" s="86"/>
      <c r="BJ1644" s="86"/>
      <c r="BK1644" s="86"/>
      <c r="BL1644" s="86"/>
      <c r="BM1644" s="86"/>
      <c r="BN1644" s="86"/>
      <c r="BO1644" s="86"/>
      <c r="BP1644" s="86"/>
      <c r="BQ1644" s="86"/>
      <c r="BR1644" s="86"/>
      <c r="BS1644" s="86"/>
      <c r="BT1644" s="86"/>
      <c r="BU1644" s="86"/>
      <c r="BV1644" s="86"/>
    </row>
    <row r="1645" spans="1:74" s="87" customFormat="1" ht="22.5" customHeight="1" x14ac:dyDescent="0.15">
      <c r="A1645" s="242" t="s">
        <v>971</v>
      </c>
      <c r="B1645" s="243" t="s">
        <v>1002</v>
      </c>
      <c r="C1645" s="74"/>
      <c r="D1645" s="74"/>
      <c r="E1645" s="74"/>
      <c r="F1645" s="74"/>
      <c r="G1645" s="74"/>
      <c r="H1645" s="74"/>
      <c r="I1645" s="74"/>
      <c r="J1645" s="74"/>
      <c r="K1645" s="74"/>
      <c r="L1645" s="74"/>
      <c r="M1645" s="74"/>
      <c r="N1645" s="74"/>
      <c r="O1645" s="131">
        <f t="shared" si="592"/>
        <v>0</v>
      </c>
      <c r="P1645" s="86"/>
      <c r="Q1645" s="86"/>
      <c r="R1645" s="86"/>
      <c r="S1645" s="86"/>
      <c r="T1645" s="86"/>
      <c r="U1645" s="86"/>
      <c r="V1645" s="86"/>
      <c r="W1645" s="86"/>
      <c r="X1645" s="86"/>
      <c r="Y1645" s="86"/>
      <c r="Z1645" s="86"/>
      <c r="AA1645" s="86"/>
      <c r="AB1645" s="86"/>
      <c r="AC1645" s="86"/>
      <c r="AD1645" s="86"/>
      <c r="AE1645" s="86"/>
      <c r="AF1645" s="86"/>
      <c r="AG1645" s="86"/>
      <c r="AH1645" s="86"/>
      <c r="AI1645" s="86"/>
      <c r="AJ1645" s="86"/>
      <c r="AK1645" s="86"/>
      <c r="AL1645" s="86"/>
      <c r="AM1645" s="86"/>
      <c r="AN1645" s="86"/>
      <c r="AO1645" s="86"/>
      <c r="AP1645" s="86"/>
      <c r="AQ1645" s="86"/>
      <c r="AR1645" s="86"/>
      <c r="AS1645" s="86"/>
      <c r="AT1645" s="86"/>
      <c r="AU1645" s="86"/>
      <c r="AV1645" s="86"/>
      <c r="AW1645" s="86"/>
      <c r="AX1645" s="86"/>
      <c r="AY1645" s="86"/>
      <c r="AZ1645" s="86"/>
      <c r="BA1645" s="86"/>
      <c r="BB1645" s="86"/>
      <c r="BC1645" s="86"/>
      <c r="BD1645" s="86"/>
      <c r="BE1645" s="86"/>
      <c r="BF1645" s="86"/>
      <c r="BG1645" s="86"/>
      <c r="BH1645" s="86"/>
      <c r="BI1645" s="86"/>
      <c r="BJ1645" s="86"/>
      <c r="BK1645" s="86"/>
      <c r="BL1645" s="86"/>
      <c r="BM1645" s="86"/>
      <c r="BN1645" s="86"/>
      <c r="BO1645" s="86"/>
      <c r="BP1645" s="86"/>
      <c r="BQ1645" s="86"/>
      <c r="BR1645" s="86"/>
      <c r="BS1645" s="86"/>
      <c r="BT1645" s="86"/>
      <c r="BU1645" s="86"/>
      <c r="BV1645" s="86"/>
    </row>
    <row r="1646" spans="1:74" s="87" customFormat="1" ht="22.5" customHeight="1" x14ac:dyDescent="0.15">
      <c r="A1646" s="242" t="s">
        <v>971</v>
      </c>
      <c r="B1646" s="243" t="s">
        <v>1002</v>
      </c>
      <c r="C1646" s="74"/>
      <c r="D1646" s="74"/>
      <c r="E1646" s="74"/>
      <c r="F1646" s="74"/>
      <c r="G1646" s="74"/>
      <c r="H1646" s="74"/>
      <c r="I1646" s="74"/>
      <c r="J1646" s="74"/>
      <c r="K1646" s="74"/>
      <c r="L1646" s="74"/>
      <c r="M1646" s="74"/>
      <c r="N1646" s="74"/>
      <c r="O1646" s="131">
        <f t="shared" si="592"/>
        <v>0</v>
      </c>
      <c r="P1646" s="86"/>
      <c r="Q1646" s="86"/>
      <c r="R1646" s="86"/>
      <c r="S1646" s="86"/>
      <c r="T1646" s="86"/>
      <c r="U1646" s="86"/>
      <c r="V1646" s="86"/>
      <c r="W1646" s="86"/>
      <c r="X1646" s="86"/>
      <c r="Y1646" s="86"/>
      <c r="Z1646" s="86"/>
      <c r="AA1646" s="86"/>
      <c r="AB1646" s="86"/>
      <c r="AC1646" s="86"/>
      <c r="AD1646" s="86"/>
      <c r="AE1646" s="86"/>
      <c r="AF1646" s="86"/>
      <c r="AG1646" s="86"/>
      <c r="AH1646" s="86"/>
      <c r="AI1646" s="86"/>
      <c r="AJ1646" s="86"/>
      <c r="AK1646" s="86"/>
      <c r="AL1646" s="86"/>
      <c r="AM1646" s="86"/>
      <c r="AN1646" s="86"/>
      <c r="AO1646" s="86"/>
      <c r="AP1646" s="86"/>
      <c r="AQ1646" s="86"/>
      <c r="AR1646" s="86"/>
      <c r="AS1646" s="86"/>
      <c r="AT1646" s="86"/>
      <c r="AU1646" s="86"/>
      <c r="AV1646" s="86"/>
      <c r="AW1646" s="86"/>
      <c r="AX1646" s="86"/>
      <c r="AY1646" s="86"/>
      <c r="AZ1646" s="86"/>
      <c r="BA1646" s="86"/>
      <c r="BB1646" s="86"/>
      <c r="BC1646" s="86"/>
      <c r="BD1646" s="86"/>
      <c r="BE1646" s="86"/>
      <c r="BF1646" s="86"/>
      <c r="BG1646" s="86"/>
      <c r="BH1646" s="86"/>
      <c r="BI1646" s="86"/>
      <c r="BJ1646" s="86"/>
      <c r="BK1646" s="86"/>
      <c r="BL1646" s="86"/>
      <c r="BM1646" s="86"/>
      <c r="BN1646" s="86"/>
      <c r="BO1646" s="86"/>
      <c r="BP1646" s="86"/>
      <c r="BQ1646" s="86"/>
      <c r="BR1646" s="86"/>
      <c r="BS1646" s="86"/>
      <c r="BT1646" s="86"/>
      <c r="BU1646" s="86"/>
      <c r="BV1646" s="86"/>
    </row>
    <row r="1647" spans="1:74" s="87" customFormat="1" ht="22.5" customHeight="1" x14ac:dyDescent="0.15">
      <c r="A1647" s="242" t="s">
        <v>971</v>
      </c>
      <c r="B1647" s="243" t="s">
        <v>1002</v>
      </c>
      <c r="C1647" s="74"/>
      <c r="D1647" s="74"/>
      <c r="E1647" s="74"/>
      <c r="F1647" s="74"/>
      <c r="G1647" s="74"/>
      <c r="H1647" s="74"/>
      <c r="I1647" s="74"/>
      <c r="J1647" s="74"/>
      <c r="K1647" s="74"/>
      <c r="L1647" s="74"/>
      <c r="M1647" s="74"/>
      <c r="N1647" s="74"/>
      <c r="O1647" s="131">
        <f t="shared" si="592"/>
        <v>0</v>
      </c>
      <c r="P1647" s="86"/>
      <c r="Q1647" s="86"/>
      <c r="R1647" s="86"/>
      <c r="S1647" s="86"/>
      <c r="T1647" s="86"/>
      <c r="U1647" s="86"/>
      <c r="V1647" s="86"/>
      <c r="W1647" s="86"/>
      <c r="X1647" s="86"/>
      <c r="Y1647" s="86"/>
      <c r="Z1647" s="86"/>
      <c r="AA1647" s="86"/>
      <c r="AB1647" s="86"/>
      <c r="AC1647" s="86"/>
      <c r="AD1647" s="86"/>
      <c r="AE1647" s="86"/>
      <c r="AF1647" s="86"/>
      <c r="AG1647" s="86"/>
      <c r="AH1647" s="86"/>
      <c r="AI1647" s="86"/>
      <c r="AJ1647" s="86"/>
      <c r="AK1647" s="86"/>
      <c r="AL1647" s="86"/>
      <c r="AM1647" s="86"/>
      <c r="AN1647" s="86"/>
      <c r="AO1647" s="86"/>
      <c r="AP1647" s="86"/>
      <c r="AQ1647" s="86"/>
      <c r="AR1647" s="86"/>
      <c r="AS1647" s="86"/>
      <c r="AT1647" s="86"/>
      <c r="AU1647" s="86"/>
      <c r="AV1647" s="86"/>
      <c r="AW1647" s="86"/>
      <c r="AX1647" s="86"/>
      <c r="AY1647" s="86"/>
      <c r="AZ1647" s="86"/>
      <c r="BA1647" s="86"/>
      <c r="BB1647" s="86"/>
      <c r="BC1647" s="86"/>
      <c r="BD1647" s="86"/>
      <c r="BE1647" s="86"/>
      <c r="BF1647" s="86"/>
      <c r="BG1647" s="86"/>
      <c r="BH1647" s="86"/>
      <c r="BI1647" s="86"/>
      <c r="BJ1647" s="86"/>
      <c r="BK1647" s="86"/>
      <c r="BL1647" s="86"/>
      <c r="BM1647" s="86"/>
      <c r="BN1647" s="86"/>
      <c r="BO1647" s="86"/>
      <c r="BP1647" s="86"/>
      <c r="BQ1647" s="86"/>
      <c r="BR1647" s="86"/>
      <c r="BS1647" s="86"/>
      <c r="BT1647" s="86"/>
      <c r="BU1647" s="86"/>
      <c r="BV1647" s="86"/>
    </row>
    <row r="1648" spans="1:74" s="87" customFormat="1" ht="22.5" customHeight="1" x14ac:dyDescent="0.2">
      <c r="A1648" s="238" t="s">
        <v>971</v>
      </c>
      <c r="B1648" s="239" t="s">
        <v>1002</v>
      </c>
      <c r="C1648" s="74"/>
      <c r="D1648" s="74"/>
      <c r="E1648" s="74"/>
      <c r="F1648" s="74"/>
      <c r="G1648" s="74"/>
      <c r="H1648" s="74"/>
      <c r="I1648" s="74"/>
      <c r="J1648" s="74"/>
      <c r="K1648" s="74"/>
      <c r="L1648" s="74"/>
      <c r="M1648" s="74"/>
      <c r="N1648" s="74"/>
      <c r="O1648" s="131">
        <f t="shared" si="592"/>
        <v>0</v>
      </c>
      <c r="P1648" s="86"/>
      <c r="Q1648" s="86"/>
      <c r="R1648" s="86"/>
      <c r="S1648" s="86"/>
      <c r="T1648" s="86"/>
      <c r="U1648" s="86"/>
      <c r="V1648" s="86"/>
      <c r="W1648" s="86"/>
      <c r="X1648" s="86"/>
      <c r="Y1648" s="86"/>
      <c r="Z1648" s="86"/>
      <c r="AA1648" s="86"/>
      <c r="AB1648" s="86"/>
      <c r="AC1648" s="86"/>
      <c r="AD1648" s="86"/>
      <c r="AE1648" s="86"/>
      <c r="AF1648" s="86"/>
      <c r="AG1648" s="86"/>
      <c r="AH1648" s="86"/>
      <c r="AI1648" s="86"/>
      <c r="AJ1648" s="86"/>
      <c r="AK1648" s="86"/>
      <c r="AL1648" s="86"/>
      <c r="AM1648" s="86"/>
      <c r="AN1648" s="86"/>
      <c r="AO1648" s="86"/>
      <c r="AP1648" s="86"/>
      <c r="AQ1648" s="86"/>
      <c r="AR1648" s="86"/>
      <c r="AS1648" s="86"/>
      <c r="AT1648" s="86"/>
      <c r="AU1648" s="86"/>
      <c r="AV1648" s="86"/>
      <c r="AW1648" s="86"/>
      <c r="AX1648" s="86"/>
      <c r="AY1648" s="86"/>
      <c r="AZ1648" s="86"/>
      <c r="BA1648" s="86"/>
      <c r="BB1648" s="86"/>
      <c r="BC1648" s="86"/>
      <c r="BD1648" s="86"/>
      <c r="BE1648" s="86"/>
      <c r="BF1648" s="86"/>
      <c r="BG1648" s="86"/>
      <c r="BH1648" s="86"/>
      <c r="BI1648" s="86"/>
      <c r="BJ1648" s="86"/>
      <c r="BK1648" s="86"/>
      <c r="BL1648" s="86"/>
      <c r="BM1648" s="86"/>
      <c r="BN1648" s="86"/>
      <c r="BO1648" s="86"/>
      <c r="BP1648" s="86"/>
      <c r="BQ1648" s="86"/>
      <c r="BR1648" s="86"/>
      <c r="BS1648" s="86"/>
      <c r="BT1648" s="86"/>
      <c r="BU1648" s="86"/>
      <c r="BV1648" s="86"/>
    </row>
    <row r="1649" spans="1:74" s="87" customFormat="1" ht="22.5" customHeight="1" x14ac:dyDescent="0.2">
      <c r="A1649" s="238" t="s">
        <v>971</v>
      </c>
      <c r="B1649" s="239" t="s">
        <v>1002</v>
      </c>
      <c r="C1649" s="74"/>
      <c r="D1649" s="74"/>
      <c r="E1649" s="74"/>
      <c r="F1649" s="74"/>
      <c r="G1649" s="74"/>
      <c r="H1649" s="74"/>
      <c r="I1649" s="74"/>
      <c r="J1649" s="74"/>
      <c r="K1649" s="74"/>
      <c r="L1649" s="74"/>
      <c r="M1649" s="74"/>
      <c r="N1649" s="74"/>
      <c r="O1649" s="131">
        <f t="shared" si="592"/>
        <v>0</v>
      </c>
      <c r="P1649" s="86"/>
      <c r="Q1649" s="86"/>
      <c r="R1649" s="86"/>
      <c r="S1649" s="86"/>
      <c r="T1649" s="86"/>
      <c r="U1649" s="86"/>
      <c r="V1649" s="86"/>
      <c r="W1649" s="86"/>
      <c r="X1649" s="86"/>
      <c r="Y1649" s="86"/>
      <c r="Z1649" s="86"/>
      <c r="AA1649" s="86"/>
      <c r="AB1649" s="86"/>
      <c r="AC1649" s="86"/>
      <c r="AD1649" s="86"/>
      <c r="AE1649" s="86"/>
      <c r="AF1649" s="86"/>
      <c r="AG1649" s="86"/>
      <c r="AH1649" s="86"/>
      <c r="AI1649" s="86"/>
      <c r="AJ1649" s="86"/>
      <c r="AK1649" s="86"/>
      <c r="AL1649" s="86"/>
      <c r="AM1649" s="86"/>
      <c r="AN1649" s="86"/>
      <c r="AO1649" s="86"/>
      <c r="AP1649" s="86"/>
      <c r="AQ1649" s="86"/>
      <c r="AR1649" s="86"/>
      <c r="AS1649" s="86"/>
      <c r="AT1649" s="86"/>
      <c r="AU1649" s="86"/>
      <c r="AV1649" s="86"/>
      <c r="AW1649" s="86"/>
      <c r="AX1649" s="86"/>
      <c r="AY1649" s="86"/>
      <c r="AZ1649" s="86"/>
      <c r="BA1649" s="86"/>
      <c r="BB1649" s="86"/>
      <c r="BC1649" s="86"/>
      <c r="BD1649" s="86"/>
      <c r="BE1649" s="86"/>
      <c r="BF1649" s="86"/>
      <c r="BG1649" s="86"/>
      <c r="BH1649" s="86"/>
      <c r="BI1649" s="86"/>
      <c r="BJ1649" s="86"/>
      <c r="BK1649" s="86"/>
      <c r="BL1649" s="86"/>
      <c r="BM1649" s="86"/>
      <c r="BN1649" s="86"/>
      <c r="BO1649" s="86"/>
      <c r="BP1649" s="86"/>
      <c r="BQ1649" s="86"/>
      <c r="BR1649" s="86"/>
      <c r="BS1649" s="86"/>
      <c r="BT1649" s="86"/>
      <c r="BU1649" s="86"/>
      <c r="BV1649" s="86"/>
    </row>
    <row r="1650" spans="1:74" s="87" customFormat="1" ht="22.5" customHeight="1" x14ac:dyDescent="0.2">
      <c r="A1650" s="238" t="s">
        <v>971</v>
      </c>
      <c r="B1650" s="239" t="s">
        <v>1002</v>
      </c>
      <c r="C1650" s="74"/>
      <c r="D1650" s="74"/>
      <c r="E1650" s="74"/>
      <c r="F1650" s="74"/>
      <c r="G1650" s="74"/>
      <c r="H1650" s="74"/>
      <c r="I1650" s="74"/>
      <c r="J1650" s="74"/>
      <c r="K1650" s="74"/>
      <c r="L1650" s="74"/>
      <c r="M1650" s="74"/>
      <c r="N1650" s="74"/>
      <c r="O1650" s="131">
        <f t="shared" si="592"/>
        <v>0</v>
      </c>
      <c r="P1650" s="86"/>
      <c r="Q1650" s="86"/>
      <c r="R1650" s="86"/>
      <c r="S1650" s="86"/>
      <c r="T1650" s="86"/>
      <c r="U1650" s="86"/>
      <c r="V1650" s="86"/>
      <c r="W1650" s="86"/>
      <c r="X1650" s="86"/>
      <c r="Y1650" s="86"/>
      <c r="Z1650" s="86"/>
      <c r="AA1650" s="86"/>
      <c r="AB1650" s="86"/>
      <c r="AC1650" s="86"/>
      <c r="AD1650" s="86"/>
      <c r="AE1650" s="86"/>
      <c r="AF1650" s="86"/>
      <c r="AG1650" s="86"/>
      <c r="AH1650" s="86"/>
      <c r="AI1650" s="86"/>
      <c r="AJ1650" s="86"/>
      <c r="AK1650" s="86"/>
      <c r="AL1650" s="86"/>
      <c r="AM1650" s="86"/>
      <c r="AN1650" s="86"/>
      <c r="AO1650" s="86"/>
      <c r="AP1650" s="86"/>
      <c r="AQ1650" s="86"/>
      <c r="AR1650" s="86"/>
      <c r="AS1650" s="86"/>
      <c r="AT1650" s="86"/>
      <c r="AU1650" s="86"/>
      <c r="AV1650" s="86"/>
      <c r="AW1650" s="86"/>
      <c r="AX1650" s="86"/>
      <c r="AY1650" s="86"/>
      <c r="AZ1650" s="86"/>
      <c r="BA1650" s="86"/>
      <c r="BB1650" s="86"/>
      <c r="BC1650" s="86"/>
      <c r="BD1650" s="86"/>
      <c r="BE1650" s="86"/>
      <c r="BF1650" s="86"/>
      <c r="BG1650" s="86"/>
      <c r="BH1650" s="86"/>
      <c r="BI1650" s="86"/>
      <c r="BJ1650" s="86"/>
      <c r="BK1650" s="86"/>
      <c r="BL1650" s="86"/>
      <c r="BM1650" s="86"/>
      <c r="BN1650" s="86"/>
      <c r="BO1650" s="86"/>
      <c r="BP1650" s="86"/>
      <c r="BQ1650" s="86"/>
      <c r="BR1650" s="86"/>
      <c r="BS1650" s="86"/>
      <c r="BT1650" s="86"/>
      <c r="BU1650" s="86"/>
      <c r="BV1650" s="86"/>
    </row>
    <row r="1651" spans="1:74" s="87" customFormat="1" ht="22.5" customHeight="1" x14ac:dyDescent="0.15">
      <c r="A1651" s="242" t="s">
        <v>971</v>
      </c>
      <c r="B1651" s="243" t="s">
        <v>1002</v>
      </c>
      <c r="C1651" s="74"/>
      <c r="D1651" s="74"/>
      <c r="E1651" s="74"/>
      <c r="F1651" s="74"/>
      <c r="G1651" s="74"/>
      <c r="H1651" s="74"/>
      <c r="I1651" s="74"/>
      <c r="J1651" s="74"/>
      <c r="K1651" s="74"/>
      <c r="L1651" s="74"/>
      <c r="M1651" s="74"/>
      <c r="N1651" s="74"/>
      <c r="O1651" s="131">
        <f t="shared" si="592"/>
        <v>0</v>
      </c>
      <c r="P1651" s="86"/>
      <c r="Q1651" s="86"/>
      <c r="R1651" s="86"/>
      <c r="S1651" s="86"/>
      <c r="T1651" s="86"/>
      <c r="U1651" s="86"/>
      <c r="V1651" s="86"/>
      <c r="W1651" s="86"/>
      <c r="X1651" s="86"/>
      <c r="Y1651" s="86"/>
      <c r="Z1651" s="86"/>
      <c r="AA1651" s="86"/>
      <c r="AB1651" s="86"/>
      <c r="AC1651" s="86"/>
      <c r="AD1651" s="86"/>
      <c r="AE1651" s="86"/>
      <c r="AF1651" s="86"/>
      <c r="AG1651" s="86"/>
      <c r="AH1651" s="86"/>
      <c r="AI1651" s="86"/>
      <c r="AJ1651" s="86"/>
      <c r="AK1651" s="86"/>
      <c r="AL1651" s="86"/>
      <c r="AM1651" s="86"/>
      <c r="AN1651" s="86"/>
      <c r="AO1651" s="86"/>
      <c r="AP1651" s="86"/>
      <c r="AQ1651" s="86"/>
      <c r="AR1651" s="86"/>
      <c r="AS1651" s="86"/>
      <c r="AT1651" s="86"/>
      <c r="AU1651" s="86"/>
      <c r="AV1651" s="86"/>
      <c r="AW1651" s="86"/>
      <c r="AX1651" s="86"/>
      <c r="AY1651" s="86"/>
      <c r="AZ1651" s="86"/>
      <c r="BA1651" s="86"/>
      <c r="BB1651" s="86"/>
      <c r="BC1651" s="86"/>
      <c r="BD1651" s="86"/>
      <c r="BE1651" s="86"/>
      <c r="BF1651" s="86"/>
      <c r="BG1651" s="86"/>
      <c r="BH1651" s="86"/>
      <c r="BI1651" s="86"/>
      <c r="BJ1651" s="86"/>
      <c r="BK1651" s="86"/>
      <c r="BL1651" s="86"/>
      <c r="BM1651" s="86"/>
      <c r="BN1651" s="86"/>
      <c r="BO1651" s="86"/>
      <c r="BP1651" s="86"/>
      <c r="BQ1651" s="86"/>
      <c r="BR1651" s="86"/>
      <c r="BS1651" s="86"/>
      <c r="BT1651" s="86"/>
      <c r="BU1651" s="86"/>
      <c r="BV1651" s="86"/>
    </row>
    <row r="1652" spans="1:74" s="87" customFormat="1" ht="22.5" customHeight="1" x14ac:dyDescent="0.2">
      <c r="A1652" s="238" t="s">
        <v>971</v>
      </c>
      <c r="B1652" s="239" t="s">
        <v>1002</v>
      </c>
      <c r="C1652" s="74"/>
      <c r="D1652" s="74"/>
      <c r="E1652" s="74"/>
      <c r="F1652" s="74"/>
      <c r="G1652" s="74"/>
      <c r="H1652" s="74"/>
      <c r="I1652" s="74"/>
      <c r="J1652" s="74"/>
      <c r="K1652" s="74"/>
      <c r="L1652" s="74"/>
      <c r="M1652" s="74"/>
      <c r="N1652" s="74"/>
      <c r="O1652" s="131">
        <f t="shared" si="592"/>
        <v>0</v>
      </c>
      <c r="P1652" s="86"/>
      <c r="Q1652" s="86"/>
      <c r="R1652" s="86"/>
      <c r="S1652" s="86"/>
      <c r="T1652" s="86"/>
      <c r="U1652" s="86"/>
      <c r="V1652" s="86"/>
      <c r="W1652" s="86"/>
      <c r="X1652" s="86"/>
      <c r="Y1652" s="86"/>
      <c r="Z1652" s="86"/>
      <c r="AA1652" s="86"/>
      <c r="AB1652" s="86"/>
      <c r="AC1652" s="86"/>
      <c r="AD1652" s="86"/>
      <c r="AE1652" s="86"/>
      <c r="AF1652" s="86"/>
      <c r="AG1652" s="86"/>
      <c r="AH1652" s="86"/>
      <c r="AI1652" s="86"/>
      <c r="AJ1652" s="86"/>
      <c r="AK1652" s="86"/>
      <c r="AL1652" s="86"/>
      <c r="AM1652" s="86"/>
      <c r="AN1652" s="86"/>
      <c r="AO1652" s="86"/>
      <c r="AP1652" s="86"/>
      <c r="AQ1652" s="86"/>
      <c r="AR1652" s="86"/>
      <c r="AS1652" s="86"/>
      <c r="AT1652" s="86"/>
      <c r="AU1652" s="86"/>
      <c r="AV1652" s="86"/>
      <c r="AW1652" s="86"/>
      <c r="AX1652" s="86"/>
      <c r="AY1652" s="86"/>
      <c r="AZ1652" s="86"/>
      <c r="BA1652" s="86"/>
      <c r="BB1652" s="86"/>
      <c r="BC1652" s="86"/>
      <c r="BD1652" s="86"/>
      <c r="BE1652" s="86"/>
      <c r="BF1652" s="86"/>
      <c r="BG1652" s="86"/>
      <c r="BH1652" s="86"/>
      <c r="BI1652" s="86"/>
      <c r="BJ1652" s="86"/>
      <c r="BK1652" s="86"/>
      <c r="BL1652" s="86"/>
      <c r="BM1652" s="86"/>
      <c r="BN1652" s="86"/>
      <c r="BO1652" s="86"/>
      <c r="BP1652" s="86"/>
      <c r="BQ1652" s="86"/>
      <c r="BR1652" s="86"/>
      <c r="BS1652" s="86"/>
      <c r="BT1652" s="86"/>
      <c r="BU1652" s="86"/>
      <c r="BV1652" s="86"/>
    </row>
    <row r="1653" spans="1:74" s="87" customFormat="1" ht="22.5" customHeight="1" x14ac:dyDescent="0.2">
      <c r="A1653" s="238" t="s">
        <v>972</v>
      </c>
      <c r="B1653" s="239" t="s">
        <v>1799</v>
      </c>
      <c r="C1653" s="74"/>
      <c r="D1653" s="74"/>
      <c r="E1653" s="74"/>
      <c r="F1653" s="74"/>
      <c r="G1653" s="74"/>
      <c r="H1653" s="74"/>
      <c r="I1653" s="74"/>
      <c r="J1653" s="74"/>
      <c r="K1653" s="74"/>
      <c r="L1653" s="74"/>
      <c r="M1653" s="74"/>
      <c r="N1653" s="74"/>
      <c r="O1653" s="131">
        <f t="shared" si="592"/>
        <v>0</v>
      </c>
      <c r="P1653" s="86"/>
      <c r="Q1653" s="86"/>
      <c r="R1653" s="86"/>
      <c r="S1653" s="86"/>
      <c r="T1653" s="86"/>
      <c r="U1653" s="86"/>
      <c r="V1653" s="86"/>
      <c r="W1653" s="86"/>
      <c r="X1653" s="86"/>
      <c r="Y1653" s="86"/>
      <c r="Z1653" s="86"/>
      <c r="AA1653" s="86"/>
      <c r="AB1653" s="86"/>
      <c r="AC1653" s="86"/>
      <c r="AD1653" s="86"/>
      <c r="AE1653" s="86"/>
      <c r="AF1653" s="86"/>
      <c r="AG1653" s="86"/>
      <c r="AH1653" s="86"/>
      <c r="AI1653" s="86"/>
      <c r="AJ1653" s="86"/>
      <c r="AK1653" s="86"/>
      <c r="AL1653" s="86"/>
      <c r="AM1653" s="86"/>
      <c r="AN1653" s="86"/>
      <c r="AO1653" s="86"/>
      <c r="AP1653" s="86"/>
      <c r="AQ1653" s="86"/>
      <c r="AR1653" s="86"/>
      <c r="AS1653" s="86"/>
      <c r="AT1653" s="86"/>
      <c r="AU1653" s="86"/>
      <c r="AV1653" s="86"/>
      <c r="AW1653" s="86"/>
      <c r="AX1653" s="86"/>
      <c r="AY1653" s="86"/>
      <c r="AZ1653" s="86"/>
      <c r="BA1653" s="86"/>
      <c r="BB1653" s="86"/>
      <c r="BC1653" s="86"/>
      <c r="BD1653" s="86"/>
      <c r="BE1653" s="86"/>
      <c r="BF1653" s="86"/>
      <c r="BG1653" s="86"/>
      <c r="BH1653" s="86"/>
      <c r="BI1653" s="86"/>
      <c r="BJ1653" s="86"/>
      <c r="BK1653" s="86"/>
      <c r="BL1653" s="86"/>
      <c r="BM1653" s="86"/>
      <c r="BN1653" s="86"/>
      <c r="BO1653" s="86"/>
      <c r="BP1653" s="86"/>
      <c r="BQ1653" s="86"/>
      <c r="BR1653" s="86"/>
      <c r="BS1653" s="86"/>
      <c r="BT1653" s="86"/>
      <c r="BU1653" s="86"/>
      <c r="BV1653" s="86"/>
    </row>
    <row r="1654" spans="1:74" s="87" customFormat="1" ht="22.5" customHeight="1" x14ac:dyDescent="0.2">
      <c r="A1654" s="238" t="s">
        <v>972</v>
      </c>
      <c r="B1654" s="239" t="s">
        <v>1799</v>
      </c>
      <c r="C1654" s="74"/>
      <c r="D1654" s="74"/>
      <c r="E1654" s="74"/>
      <c r="F1654" s="74"/>
      <c r="G1654" s="74"/>
      <c r="H1654" s="74"/>
      <c r="I1654" s="74"/>
      <c r="J1654" s="74"/>
      <c r="K1654" s="74"/>
      <c r="L1654" s="74"/>
      <c r="M1654" s="74"/>
      <c r="N1654" s="74"/>
      <c r="O1654" s="131">
        <f t="shared" si="592"/>
        <v>0</v>
      </c>
      <c r="P1654" s="86"/>
      <c r="Q1654" s="86"/>
      <c r="R1654" s="86"/>
      <c r="S1654" s="86"/>
      <c r="T1654" s="86"/>
      <c r="U1654" s="86"/>
      <c r="V1654" s="86"/>
      <c r="W1654" s="86"/>
      <c r="X1654" s="86"/>
      <c r="Y1654" s="86"/>
      <c r="Z1654" s="86"/>
      <c r="AA1654" s="86"/>
      <c r="AB1654" s="86"/>
      <c r="AC1654" s="86"/>
      <c r="AD1654" s="86"/>
      <c r="AE1654" s="86"/>
      <c r="AF1654" s="86"/>
      <c r="AG1654" s="86"/>
      <c r="AH1654" s="86"/>
      <c r="AI1654" s="86"/>
      <c r="AJ1654" s="86"/>
      <c r="AK1654" s="86"/>
      <c r="AL1654" s="86"/>
      <c r="AM1654" s="86"/>
      <c r="AN1654" s="86"/>
      <c r="AO1654" s="86"/>
      <c r="AP1654" s="86"/>
      <c r="AQ1654" s="86"/>
      <c r="AR1654" s="86"/>
      <c r="AS1654" s="86"/>
      <c r="AT1654" s="86"/>
      <c r="AU1654" s="86"/>
      <c r="AV1654" s="86"/>
      <c r="AW1654" s="86"/>
      <c r="AX1654" s="86"/>
      <c r="AY1654" s="86"/>
      <c r="AZ1654" s="86"/>
      <c r="BA1654" s="86"/>
      <c r="BB1654" s="86"/>
      <c r="BC1654" s="86"/>
      <c r="BD1654" s="86"/>
      <c r="BE1654" s="86"/>
      <c r="BF1654" s="86"/>
      <c r="BG1654" s="86"/>
      <c r="BH1654" s="86"/>
      <c r="BI1654" s="86"/>
      <c r="BJ1654" s="86"/>
      <c r="BK1654" s="86"/>
      <c r="BL1654" s="86"/>
      <c r="BM1654" s="86"/>
      <c r="BN1654" s="86"/>
      <c r="BO1654" s="86"/>
      <c r="BP1654" s="86"/>
      <c r="BQ1654" s="86"/>
      <c r="BR1654" s="86"/>
      <c r="BS1654" s="86"/>
      <c r="BT1654" s="86"/>
      <c r="BU1654" s="86"/>
      <c r="BV1654" s="86"/>
    </row>
    <row r="1655" spans="1:74" s="87" customFormat="1" ht="22.5" customHeight="1" x14ac:dyDescent="0.2">
      <c r="A1655" s="238" t="s">
        <v>972</v>
      </c>
      <c r="B1655" s="239" t="s">
        <v>1799</v>
      </c>
      <c r="C1655" s="74"/>
      <c r="D1655" s="74"/>
      <c r="E1655" s="74"/>
      <c r="F1655" s="74"/>
      <c r="G1655" s="74"/>
      <c r="H1655" s="74"/>
      <c r="I1655" s="74"/>
      <c r="J1655" s="74"/>
      <c r="K1655" s="74"/>
      <c r="L1655" s="74"/>
      <c r="M1655" s="74"/>
      <c r="N1655" s="74"/>
      <c r="O1655" s="131">
        <f t="shared" si="592"/>
        <v>0</v>
      </c>
      <c r="P1655" s="86"/>
      <c r="Q1655" s="86"/>
      <c r="R1655" s="86"/>
      <c r="S1655" s="86"/>
      <c r="T1655" s="86"/>
      <c r="U1655" s="86"/>
      <c r="V1655" s="86"/>
      <c r="W1655" s="86"/>
      <c r="X1655" s="86"/>
      <c r="Y1655" s="86"/>
      <c r="Z1655" s="86"/>
      <c r="AA1655" s="86"/>
      <c r="AB1655" s="86"/>
      <c r="AC1655" s="86"/>
      <c r="AD1655" s="86"/>
      <c r="AE1655" s="86"/>
      <c r="AF1655" s="86"/>
      <c r="AG1655" s="86"/>
      <c r="AH1655" s="86"/>
      <c r="AI1655" s="86"/>
      <c r="AJ1655" s="86"/>
      <c r="AK1655" s="86"/>
      <c r="AL1655" s="86"/>
      <c r="AM1655" s="86"/>
      <c r="AN1655" s="86"/>
      <c r="AO1655" s="86"/>
      <c r="AP1655" s="86"/>
      <c r="AQ1655" s="86"/>
      <c r="AR1655" s="86"/>
      <c r="AS1655" s="86"/>
      <c r="AT1655" s="86"/>
      <c r="AU1655" s="86"/>
      <c r="AV1655" s="86"/>
      <c r="AW1655" s="86"/>
      <c r="AX1655" s="86"/>
      <c r="AY1655" s="86"/>
      <c r="AZ1655" s="86"/>
      <c r="BA1655" s="86"/>
      <c r="BB1655" s="86"/>
      <c r="BC1655" s="86"/>
      <c r="BD1655" s="86"/>
      <c r="BE1655" s="86"/>
      <c r="BF1655" s="86"/>
      <c r="BG1655" s="86"/>
      <c r="BH1655" s="86"/>
      <c r="BI1655" s="86"/>
      <c r="BJ1655" s="86"/>
      <c r="BK1655" s="86"/>
      <c r="BL1655" s="86"/>
      <c r="BM1655" s="86"/>
      <c r="BN1655" s="86"/>
      <c r="BO1655" s="86"/>
      <c r="BP1655" s="86"/>
      <c r="BQ1655" s="86"/>
      <c r="BR1655" s="86"/>
      <c r="BS1655" s="86"/>
      <c r="BT1655" s="86"/>
      <c r="BU1655" s="86"/>
      <c r="BV1655" s="86"/>
    </row>
    <row r="1656" spans="1:74" s="87" customFormat="1" ht="22.5" customHeight="1" x14ac:dyDescent="0.2">
      <c r="A1656" s="238" t="s">
        <v>972</v>
      </c>
      <c r="B1656" s="239" t="s">
        <v>1799</v>
      </c>
      <c r="C1656" s="74"/>
      <c r="D1656" s="74"/>
      <c r="E1656" s="74"/>
      <c r="F1656" s="74"/>
      <c r="G1656" s="74"/>
      <c r="H1656" s="74"/>
      <c r="I1656" s="74"/>
      <c r="J1656" s="74"/>
      <c r="K1656" s="74"/>
      <c r="L1656" s="74"/>
      <c r="M1656" s="74"/>
      <c r="N1656" s="74"/>
      <c r="O1656" s="131">
        <f t="shared" si="592"/>
        <v>0</v>
      </c>
      <c r="P1656" s="86"/>
      <c r="Q1656" s="86"/>
      <c r="R1656" s="86"/>
      <c r="S1656" s="86"/>
      <c r="T1656" s="86"/>
      <c r="U1656" s="86"/>
      <c r="V1656" s="86"/>
      <c r="W1656" s="86"/>
      <c r="X1656" s="86"/>
      <c r="Y1656" s="86"/>
      <c r="Z1656" s="86"/>
      <c r="AA1656" s="86"/>
      <c r="AB1656" s="86"/>
      <c r="AC1656" s="86"/>
      <c r="AD1656" s="86"/>
      <c r="AE1656" s="86"/>
      <c r="AF1656" s="86"/>
      <c r="AG1656" s="86"/>
      <c r="AH1656" s="86"/>
      <c r="AI1656" s="86"/>
      <c r="AJ1656" s="86"/>
      <c r="AK1656" s="86"/>
      <c r="AL1656" s="86"/>
      <c r="AM1656" s="86"/>
      <c r="AN1656" s="86"/>
      <c r="AO1656" s="86"/>
      <c r="AP1656" s="86"/>
      <c r="AQ1656" s="86"/>
      <c r="AR1656" s="86"/>
      <c r="AS1656" s="86"/>
      <c r="AT1656" s="86"/>
      <c r="AU1656" s="86"/>
      <c r="AV1656" s="86"/>
      <c r="AW1656" s="86"/>
      <c r="AX1656" s="86"/>
      <c r="AY1656" s="86"/>
      <c r="AZ1656" s="86"/>
      <c r="BA1656" s="86"/>
      <c r="BB1656" s="86"/>
      <c r="BC1656" s="86"/>
      <c r="BD1656" s="86"/>
      <c r="BE1656" s="86"/>
      <c r="BF1656" s="86"/>
      <c r="BG1656" s="86"/>
      <c r="BH1656" s="86"/>
      <c r="BI1656" s="86"/>
      <c r="BJ1656" s="86"/>
      <c r="BK1656" s="86"/>
      <c r="BL1656" s="86"/>
      <c r="BM1656" s="86"/>
      <c r="BN1656" s="86"/>
      <c r="BO1656" s="86"/>
      <c r="BP1656" s="86"/>
      <c r="BQ1656" s="86"/>
      <c r="BR1656" s="86"/>
      <c r="BS1656" s="86"/>
      <c r="BT1656" s="86"/>
      <c r="BU1656" s="86"/>
      <c r="BV1656" s="86"/>
    </row>
    <row r="1657" spans="1:74" s="87" customFormat="1" ht="22.5" customHeight="1" x14ac:dyDescent="0.2">
      <c r="A1657" s="238" t="s">
        <v>972</v>
      </c>
      <c r="B1657" s="239" t="s">
        <v>1799</v>
      </c>
      <c r="C1657" s="75"/>
      <c r="D1657" s="75"/>
      <c r="E1657" s="75"/>
      <c r="F1657" s="75"/>
      <c r="G1657" s="75"/>
      <c r="H1657" s="75"/>
      <c r="I1657" s="75"/>
      <c r="J1657" s="75"/>
      <c r="K1657" s="75"/>
      <c r="L1657" s="75"/>
      <c r="M1657" s="75"/>
      <c r="N1657" s="75"/>
      <c r="O1657" s="131">
        <f t="shared" si="592"/>
        <v>0</v>
      </c>
      <c r="P1657" s="86"/>
      <c r="Q1657" s="86"/>
      <c r="R1657" s="86"/>
      <c r="S1657" s="86"/>
      <c r="T1657" s="86"/>
      <c r="U1657" s="86"/>
      <c r="V1657" s="86"/>
      <c r="W1657" s="86"/>
      <c r="X1657" s="86"/>
      <c r="Y1657" s="86"/>
      <c r="Z1657" s="86"/>
      <c r="AA1657" s="86"/>
      <c r="AB1657" s="86"/>
      <c r="AC1657" s="86"/>
      <c r="AD1657" s="86"/>
      <c r="AE1657" s="86"/>
      <c r="AF1657" s="86"/>
      <c r="AG1657" s="86"/>
      <c r="AH1657" s="86"/>
      <c r="AI1657" s="86"/>
      <c r="AJ1657" s="86"/>
      <c r="AK1657" s="86"/>
      <c r="AL1657" s="86"/>
      <c r="AM1657" s="86"/>
      <c r="AN1657" s="86"/>
      <c r="AO1657" s="86"/>
      <c r="AP1657" s="86"/>
      <c r="AQ1657" s="86"/>
      <c r="AR1657" s="86"/>
      <c r="AS1657" s="86"/>
      <c r="AT1657" s="86"/>
      <c r="AU1657" s="86"/>
      <c r="AV1657" s="86"/>
      <c r="AW1657" s="86"/>
      <c r="AX1657" s="86"/>
      <c r="AY1657" s="86"/>
      <c r="AZ1657" s="86"/>
      <c r="BA1657" s="86"/>
      <c r="BB1657" s="86"/>
      <c r="BC1657" s="86"/>
      <c r="BD1657" s="86"/>
      <c r="BE1657" s="86"/>
      <c r="BF1657" s="86"/>
      <c r="BG1657" s="86"/>
      <c r="BH1657" s="86"/>
      <c r="BI1657" s="86"/>
      <c r="BJ1657" s="86"/>
      <c r="BK1657" s="86"/>
      <c r="BL1657" s="86"/>
      <c r="BM1657" s="86"/>
      <c r="BN1657" s="86"/>
      <c r="BO1657" s="86"/>
      <c r="BP1657" s="86"/>
      <c r="BQ1657" s="86"/>
      <c r="BR1657" s="86"/>
      <c r="BS1657" s="86"/>
      <c r="BT1657" s="86"/>
      <c r="BU1657" s="86"/>
      <c r="BV1657" s="86"/>
    </row>
    <row r="1658" spans="1:74" s="87" customFormat="1" ht="22.5" customHeight="1" x14ac:dyDescent="0.2">
      <c r="A1658" s="238" t="s">
        <v>973</v>
      </c>
      <c r="B1658" s="239" t="s">
        <v>1800</v>
      </c>
      <c r="C1658" s="75"/>
      <c r="D1658" s="75"/>
      <c r="E1658" s="75"/>
      <c r="F1658" s="75"/>
      <c r="G1658" s="75"/>
      <c r="H1658" s="75"/>
      <c r="I1658" s="75"/>
      <c r="J1658" s="75"/>
      <c r="K1658" s="75"/>
      <c r="L1658" s="75"/>
      <c r="M1658" s="75"/>
      <c r="N1658" s="75"/>
      <c r="O1658" s="131">
        <f t="shared" si="592"/>
        <v>0</v>
      </c>
      <c r="P1658" s="86"/>
      <c r="Q1658" s="86"/>
      <c r="R1658" s="86"/>
      <c r="S1658" s="86"/>
      <c r="T1658" s="86"/>
      <c r="U1658" s="86"/>
      <c r="V1658" s="86"/>
      <c r="W1658" s="86"/>
      <c r="X1658" s="86"/>
      <c r="Y1658" s="86"/>
      <c r="Z1658" s="86"/>
      <c r="AA1658" s="86"/>
      <c r="AB1658" s="86"/>
      <c r="AC1658" s="86"/>
      <c r="AD1658" s="86"/>
      <c r="AE1658" s="86"/>
      <c r="AF1658" s="86"/>
      <c r="AG1658" s="86"/>
      <c r="AH1658" s="86"/>
      <c r="AI1658" s="86"/>
      <c r="AJ1658" s="86"/>
      <c r="AK1658" s="86"/>
      <c r="AL1658" s="86"/>
      <c r="AM1658" s="86"/>
      <c r="AN1658" s="86"/>
      <c r="AO1658" s="86"/>
      <c r="AP1658" s="86"/>
      <c r="AQ1658" s="86"/>
      <c r="AR1658" s="86"/>
      <c r="AS1658" s="86"/>
      <c r="AT1658" s="86"/>
      <c r="AU1658" s="86"/>
      <c r="AV1658" s="86"/>
      <c r="AW1658" s="86"/>
      <c r="AX1658" s="86"/>
      <c r="AY1658" s="86"/>
      <c r="AZ1658" s="86"/>
      <c r="BA1658" s="86"/>
      <c r="BB1658" s="86"/>
      <c r="BC1658" s="86"/>
      <c r="BD1658" s="86"/>
      <c r="BE1658" s="86"/>
      <c r="BF1658" s="86"/>
      <c r="BG1658" s="86"/>
      <c r="BH1658" s="86"/>
      <c r="BI1658" s="86"/>
      <c r="BJ1658" s="86"/>
      <c r="BK1658" s="86"/>
      <c r="BL1658" s="86"/>
      <c r="BM1658" s="86"/>
      <c r="BN1658" s="86"/>
      <c r="BO1658" s="86"/>
      <c r="BP1658" s="86"/>
      <c r="BQ1658" s="86"/>
      <c r="BR1658" s="86"/>
      <c r="BS1658" s="86"/>
      <c r="BT1658" s="86"/>
      <c r="BU1658" s="86"/>
      <c r="BV1658" s="86"/>
    </row>
    <row r="1659" spans="1:74" s="87" customFormat="1" ht="22.5" customHeight="1" x14ac:dyDescent="0.2">
      <c r="A1659" s="238" t="s">
        <v>973</v>
      </c>
      <c r="B1659" s="239" t="s">
        <v>1800</v>
      </c>
      <c r="C1659" s="75"/>
      <c r="D1659" s="75"/>
      <c r="E1659" s="75"/>
      <c r="F1659" s="75"/>
      <c r="G1659" s="75"/>
      <c r="H1659" s="75"/>
      <c r="I1659" s="75"/>
      <c r="J1659" s="75"/>
      <c r="K1659" s="75"/>
      <c r="L1659" s="75"/>
      <c r="M1659" s="75"/>
      <c r="N1659" s="75"/>
      <c r="O1659" s="131">
        <f t="shared" si="592"/>
        <v>0</v>
      </c>
      <c r="P1659" s="86"/>
      <c r="Q1659" s="86"/>
      <c r="R1659" s="86"/>
      <c r="S1659" s="86"/>
      <c r="T1659" s="86"/>
      <c r="U1659" s="86"/>
      <c r="V1659" s="86"/>
      <c r="W1659" s="86"/>
      <c r="X1659" s="86"/>
      <c r="Y1659" s="86"/>
      <c r="Z1659" s="86"/>
      <c r="AA1659" s="86"/>
      <c r="AB1659" s="86"/>
      <c r="AC1659" s="86"/>
      <c r="AD1659" s="86"/>
      <c r="AE1659" s="86"/>
      <c r="AF1659" s="86"/>
      <c r="AG1659" s="86"/>
      <c r="AH1659" s="86"/>
      <c r="AI1659" s="86"/>
      <c r="AJ1659" s="86"/>
      <c r="AK1659" s="86"/>
      <c r="AL1659" s="86"/>
      <c r="AM1659" s="86"/>
      <c r="AN1659" s="86"/>
      <c r="AO1659" s="86"/>
      <c r="AP1659" s="86"/>
      <c r="AQ1659" s="86"/>
      <c r="AR1659" s="86"/>
      <c r="AS1659" s="86"/>
      <c r="AT1659" s="86"/>
      <c r="AU1659" s="86"/>
      <c r="AV1659" s="86"/>
      <c r="AW1659" s="86"/>
      <c r="AX1659" s="86"/>
      <c r="AY1659" s="86"/>
      <c r="AZ1659" s="86"/>
      <c r="BA1659" s="86"/>
      <c r="BB1659" s="86"/>
      <c r="BC1659" s="86"/>
      <c r="BD1659" s="86"/>
      <c r="BE1659" s="86"/>
      <c r="BF1659" s="86"/>
      <c r="BG1659" s="86"/>
      <c r="BH1659" s="86"/>
      <c r="BI1659" s="86"/>
      <c r="BJ1659" s="86"/>
      <c r="BK1659" s="86"/>
      <c r="BL1659" s="86"/>
      <c r="BM1659" s="86"/>
      <c r="BN1659" s="86"/>
      <c r="BO1659" s="86"/>
      <c r="BP1659" s="86"/>
      <c r="BQ1659" s="86"/>
      <c r="BR1659" s="86"/>
      <c r="BS1659" s="86"/>
      <c r="BT1659" s="86"/>
      <c r="BU1659" s="86"/>
      <c r="BV1659" s="86"/>
    </row>
    <row r="1660" spans="1:74" s="87" customFormat="1" ht="22.5" customHeight="1" x14ac:dyDescent="0.2">
      <c r="A1660" s="238" t="s">
        <v>973</v>
      </c>
      <c r="B1660" s="239" t="s">
        <v>1800</v>
      </c>
      <c r="C1660" s="75"/>
      <c r="D1660" s="75"/>
      <c r="E1660" s="75"/>
      <c r="F1660" s="75"/>
      <c r="G1660" s="75"/>
      <c r="H1660" s="75"/>
      <c r="I1660" s="75"/>
      <c r="J1660" s="75"/>
      <c r="K1660" s="75"/>
      <c r="L1660" s="75"/>
      <c r="M1660" s="75"/>
      <c r="N1660" s="75"/>
      <c r="O1660" s="131">
        <f t="shared" si="592"/>
        <v>0</v>
      </c>
      <c r="P1660" s="86"/>
      <c r="Q1660" s="86"/>
      <c r="R1660" s="86"/>
      <c r="S1660" s="86"/>
      <c r="T1660" s="86"/>
      <c r="U1660" s="86"/>
      <c r="V1660" s="86"/>
      <c r="W1660" s="86"/>
      <c r="X1660" s="86"/>
      <c r="Y1660" s="86"/>
      <c r="Z1660" s="86"/>
      <c r="AA1660" s="86"/>
      <c r="AB1660" s="86"/>
      <c r="AC1660" s="86"/>
      <c r="AD1660" s="86"/>
      <c r="AE1660" s="86"/>
      <c r="AF1660" s="86"/>
      <c r="AG1660" s="86"/>
      <c r="AH1660" s="86"/>
      <c r="AI1660" s="86"/>
      <c r="AJ1660" s="86"/>
      <c r="AK1660" s="86"/>
      <c r="AL1660" s="86"/>
      <c r="AM1660" s="86"/>
      <c r="AN1660" s="86"/>
      <c r="AO1660" s="86"/>
      <c r="AP1660" s="86"/>
      <c r="AQ1660" s="86"/>
      <c r="AR1660" s="86"/>
      <c r="AS1660" s="86"/>
      <c r="AT1660" s="86"/>
      <c r="AU1660" s="86"/>
      <c r="AV1660" s="86"/>
      <c r="AW1660" s="86"/>
      <c r="AX1660" s="86"/>
      <c r="AY1660" s="86"/>
      <c r="AZ1660" s="86"/>
      <c r="BA1660" s="86"/>
      <c r="BB1660" s="86"/>
      <c r="BC1660" s="86"/>
      <c r="BD1660" s="86"/>
      <c r="BE1660" s="86"/>
      <c r="BF1660" s="86"/>
      <c r="BG1660" s="86"/>
      <c r="BH1660" s="86"/>
      <c r="BI1660" s="86"/>
      <c r="BJ1660" s="86"/>
      <c r="BK1660" s="86"/>
      <c r="BL1660" s="86"/>
      <c r="BM1660" s="86"/>
      <c r="BN1660" s="86"/>
      <c r="BO1660" s="86"/>
      <c r="BP1660" s="86"/>
      <c r="BQ1660" s="86"/>
      <c r="BR1660" s="86"/>
      <c r="BS1660" s="86"/>
      <c r="BT1660" s="86"/>
      <c r="BU1660" s="86"/>
      <c r="BV1660" s="86"/>
    </row>
    <row r="1661" spans="1:74" s="87" customFormat="1" ht="22.5" customHeight="1" x14ac:dyDescent="0.2">
      <c r="A1661" s="238" t="s">
        <v>973</v>
      </c>
      <c r="B1661" s="239" t="s">
        <v>1800</v>
      </c>
      <c r="C1661" s="75"/>
      <c r="D1661" s="75"/>
      <c r="E1661" s="75"/>
      <c r="F1661" s="75"/>
      <c r="G1661" s="75"/>
      <c r="H1661" s="75"/>
      <c r="I1661" s="75"/>
      <c r="J1661" s="75"/>
      <c r="K1661" s="75"/>
      <c r="L1661" s="75"/>
      <c r="M1661" s="75"/>
      <c r="N1661" s="75"/>
      <c r="O1661" s="131">
        <f t="shared" si="592"/>
        <v>0</v>
      </c>
      <c r="P1661" s="86"/>
      <c r="Q1661" s="86"/>
      <c r="R1661" s="86"/>
      <c r="S1661" s="86"/>
      <c r="T1661" s="86"/>
      <c r="U1661" s="86"/>
      <c r="V1661" s="86"/>
      <c r="W1661" s="86"/>
      <c r="X1661" s="86"/>
      <c r="Y1661" s="86"/>
      <c r="Z1661" s="86"/>
      <c r="AA1661" s="86"/>
      <c r="AB1661" s="86"/>
      <c r="AC1661" s="86"/>
      <c r="AD1661" s="86"/>
      <c r="AE1661" s="86"/>
      <c r="AF1661" s="86"/>
      <c r="AG1661" s="86"/>
      <c r="AH1661" s="86"/>
      <c r="AI1661" s="86"/>
      <c r="AJ1661" s="86"/>
      <c r="AK1661" s="86"/>
      <c r="AL1661" s="86"/>
      <c r="AM1661" s="86"/>
      <c r="AN1661" s="86"/>
      <c r="AO1661" s="86"/>
      <c r="AP1661" s="86"/>
      <c r="AQ1661" s="86"/>
      <c r="AR1661" s="86"/>
      <c r="AS1661" s="86"/>
      <c r="AT1661" s="86"/>
      <c r="AU1661" s="86"/>
      <c r="AV1661" s="86"/>
      <c r="AW1661" s="86"/>
      <c r="AX1661" s="86"/>
      <c r="AY1661" s="86"/>
      <c r="AZ1661" s="86"/>
      <c r="BA1661" s="86"/>
      <c r="BB1661" s="86"/>
      <c r="BC1661" s="86"/>
      <c r="BD1661" s="86"/>
      <c r="BE1661" s="86"/>
      <c r="BF1661" s="86"/>
      <c r="BG1661" s="86"/>
      <c r="BH1661" s="86"/>
      <c r="BI1661" s="86"/>
      <c r="BJ1661" s="86"/>
      <c r="BK1661" s="86"/>
      <c r="BL1661" s="86"/>
      <c r="BM1661" s="86"/>
      <c r="BN1661" s="86"/>
      <c r="BO1661" s="86"/>
      <c r="BP1661" s="86"/>
      <c r="BQ1661" s="86"/>
      <c r="BR1661" s="86"/>
      <c r="BS1661" s="86"/>
      <c r="BT1661" s="86"/>
      <c r="BU1661" s="86"/>
      <c r="BV1661" s="86"/>
    </row>
    <row r="1662" spans="1:74" s="87" customFormat="1" ht="22.5" customHeight="1" x14ac:dyDescent="0.2">
      <c r="A1662" s="238" t="s">
        <v>973</v>
      </c>
      <c r="B1662" s="239" t="s">
        <v>1800</v>
      </c>
      <c r="C1662" s="75"/>
      <c r="D1662" s="75"/>
      <c r="E1662" s="75"/>
      <c r="F1662" s="75"/>
      <c r="G1662" s="75"/>
      <c r="H1662" s="75"/>
      <c r="I1662" s="75"/>
      <c r="J1662" s="75"/>
      <c r="K1662" s="75"/>
      <c r="L1662" s="75"/>
      <c r="M1662" s="75"/>
      <c r="N1662" s="75"/>
      <c r="O1662" s="131">
        <f t="shared" si="592"/>
        <v>0</v>
      </c>
      <c r="P1662" s="86"/>
      <c r="Q1662" s="86"/>
      <c r="R1662" s="86"/>
      <c r="S1662" s="86"/>
      <c r="T1662" s="86"/>
      <c r="U1662" s="86"/>
      <c r="V1662" s="86"/>
      <c r="W1662" s="86"/>
      <c r="X1662" s="86"/>
      <c r="Y1662" s="86"/>
      <c r="Z1662" s="86"/>
      <c r="AA1662" s="86"/>
      <c r="AB1662" s="86"/>
      <c r="AC1662" s="86"/>
      <c r="AD1662" s="86"/>
      <c r="AE1662" s="86"/>
      <c r="AF1662" s="86"/>
      <c r="AG1662" s="86"/>
      <c r="AH1662" s="86"/>
      <c r="AI1662" s="86"/>
      <c r="AJ1662" s="86"/>
      <c r="AK1662" s="86"/>
      <c r="AL1662" s="86"/>
      <c r="AM1662" s="86"/>
      <c r="AN1662" s="86"/>
      <c r="AO1662" s="86"/>
      <c r="AP1662" s="86"/>
      <c r="AQ1662" s="86"/>
      <c r="AR1662" s="86"/>
      <c r="AS1662" s="86"/>
      <c r="AT1662" s="86"/>
      <c r="AU1662" s="86"/>
      <c r="AV1662" s="86"/>
      <c r="AW1662" s="86"/>
      <c r="AX1662" s="86"/>
      <c r="AY1662" s="86"/>
      <c r="AZ1662" s="86"/>
      <c r="BA1662" s="86"/>
      <c r="BB1662" s="86"/>
      <c r="BC1662" s="86"/>
      <c r="BD1662" s="86"/>
      <c r="BE1662" s="86"/>
      <c r="BF1662" s="86"/>
      <c r="BG1662" s="86"/>
      <c r="BH1662" s="86"/>
      <c r="BI1662" s="86"/>
      <c r="BJ1662" s="86"/>
      <c r="BK1662" s="86"/>
      <c r="BL1662" s="86"/>
      <c r="BM1662" s="86"/>
      <c r="BN1662" s="86"/>
      <c r="BO1662" s="86"/>
      <c r="BP1662" s="86"/>
      <c r="BQ1662" s="86"/>
      <c r="BR1662" s="86"/>
      <c r="BS1662" s="86"/>
      <c r="BT1662" s="86"/>
      <c r="BU1662" s="86"/>
      <c r="BV1662" s="86"/>
    </row>
    <row r="1663" spans="1:74" s="87" customFormat="1" ht="22.5" customHeight="1" x14ac:dyDescent="0.2">
      <c r="A1663" s="238" t="s">
        <v>973</v>
      </c>
      <c r="B1663" s="239" t="s">
        <v>1800</v>
      </c>
      <c r="C1663" s="74"/>
      <c r="D1663" s="74"/>
      <c r="E1663" s="74"/>
      <c r="F1663" s="74"/>
      <c r="G1663" s="74"/>
      <c r="H1663" s="74"/>
      <c r="I1663" s="74"/>
      <c r="J1663" s="74"/>
      <c r="K1663" s="74"/>
      <c r="L1663" s="74"/>
      <c r="M1663" s="74"/>
      <c r="N1663" s="74"/>
      <c r="O1663" s="131">
        <f t="shared" si="592"/>
        <v>0</v>
      </c>
      <c r="P1663" s="86"/>
      <c r="Q1663" s="86"/>
      <c r="R1663" s="86"/>
      <c r="S1663" s="86"/>
      <c r="T1663" s="86"/>
      <c r="U1663" s="86"/>
      <c r="V1663" s="86"/>
      <c r="W1663" s="86"/>
      <c r="X1663" s="86"/>
      <c r="Y1663" s="86"/>
      <c r="Z1663" s="86"/>
      <c r="AA1663" s="86"/>
      <c r="AB1663" s="86"/>
      <c r="AC1663" s="86"/>
      <c r="AD1663" s="86"/>
      <c r="AE1663" s="86"/>
      <c r="AF1663" s="86"/>
      <c r="AG1663" s="86"/>
      <c r="AH1663" s="86"/>
      <c r="AI1663" s="86"/>
      <c r="AJ1663" s="86"/>
      <c r="AK1663" s="86"/>
      <c r="AL1663" s="86"/>
      <c r="AM1663" s="86"/>
      <c r="AN1663" s="86"/>
      <c r="AO1663" s="86"/>
      <c r="AP1663" s="86"/>
      <c r="AQ1663" s="86"/>
      <c r="AR1663" s="86"/>
      <c r="AS1663" s="86"/>
      <c r="AT1663" s="86"/>
      <c r="AU1663" s="86"/>
      <c r="AV1663" s="86"/>
      <c r="AW1663" s="86"/>
      <c r="AX1663" s="86"/>
      <c r="AY1663" s="86"/>
      <c r="AZ1663" s="86"/>
      <c r="BA1663" s="86"/>
      <c r="BB1663" s="86"/>
      <c r="BC1663" s="86"/>
      <c r="BD1663" s="86"/>
      <c r="BE1663" s="86"/>
      <c r="BF1663" s="86"/>
      <c r="BG1663" s="86"/>
      <c r="BH1663" s="86"/>
      <c r="BI1663" s="86"/>
      <c r="BJ1663" s="86"/>
      <c r="BK1663" s="86"/>
      <c r="BL1663" s="86"/>
      <c r="BM1663" s="86"/>
      <c r="BN1663" s="86"/>
      <c r="BO1663" s="86"/>
      <c r="BP1663" s="86"/>
      <c r="BQ1663" s="86"/>
      <c r="BR1663" s="86"/>
      <c r="BS1663" s="86"/>
      <c r="BT1663" s="86"/>
      <c r="BU1663" s="86"/>
      <c r="BV1663" s="86"/>
    </row>
    <row r="1664" spans="1:74" s="87" customFormat="1" ht="22.5" customHeight="1" x14ac:dyDescent="0.2">
      <c r="A1664" s="238" t="s">
        <v>973</v>
      </c>
      <c r="B1664" s="239" t="s">
        <v>1800</v>
      </c>
      <c r="C1664" s="74"/>
      <c r="D1664" s="74"/>
      <c r="E1664" s="74"/>
      <c r="F1664" s="74"/>
      <c r="G1664" s="74"/>
      <c r="H1664" s="74"/>
      <c r="I1664" s="74"/>
      <c r="J1664" s="74"/>
      <c r="K1664" s="74"/>
      <c r="L1664" s="74"/>
      <c r="M1664" s="74"/>
      <c r="N1664" s="74"/>
      <c r="O1664" s="131">
        <f t="shared" si="592"/>
        <v>0</v>
      </c>
      <c r="P1664" s="86"/>
      <c r="Q1664" s="86"/>
      <c r="R1664" s="86"/>
      <c r="S1664" s="86"/>
      <c r="T1664" s="86"/>
      <c r="U1664" s="86"/>
      <c r="V1664" s="86"/>
      <c r="W1664" s="86"/>
      <c r="X1664" s="86"/>
      <c r="Y1664" s="86"/>
      <c r="Z1664" s="86"/>
      <c r="AA1664" s="86"/>
      <c r="AB1664" s="86"/>
      <c r="AC1664" s="86"/>
      <c r="AD1664" s="86"/>
      <c r="AE1664" s="86"/>
      <c r="AF1664" s="86"/>
      <c r="AG1664" s="86"/>
      <c r="AH1664" s="86"/>
      <c r="AI1664" s="86"/>
      <c r="AJ1664" s="86"/>
      <c r="AK1664" s="86"/>
      <c r="AL1664" s="86"/>
      <c r="AM1664" s="86"/>
      <c r="AN1664" s="86"/>
      <c r="AO1664" s="86"/>
      <c r="AP1664" s="86"/>
      <c r="AQ1664" s="86"/>
      <c r="AR1664" s="86"/>
      <c r="AS1664" s="86"/>
      <c r="AT1664" s="86"/>
      <c r="AU1664" s="86"/>
      <c r="AV1664" s="86"/>
      <c r="AW1664" s="86"/>
      <c r="AX1664" s="86"/>
      <c r="AY1664" s="86"/>
      <c r="AZ1664" s="86"/>
      <c r="BA1664" s="86"/>
      <c r="BB1664" s="86"/>
      <c r="BC1664" s="86"/>
      <c r="BD1664" s="86"/>
      <c r="BE1664" s="86"/>
      <c r="BF1664" s="86"/>
      <c r="BG1664" s="86"/>
      <c r="BH1664" s="86"/>
      <c r="BI1664" s="86"/>
      <c r="BJ1664" s="86"/>
      <c r="BK1664" s="86"/>
      <c r="BL1664" s="86"/>
      <c r="BM1664" s="86"/>
      <c r="BN1664" s="86"/>
      <c r="BO1664" s="86"/>
      <c r="BP1664" s="86"/>
      <c r="BQ1664" s="86"/>
      <c r="BR1664" s="86"/>
      <c r="BS1664" s="86"/>
      <c r="BT1664" s="86"/>
      <c r="BU1664" s="86"/>
      <c r="BV1664" s="86"/>
    </row>
    <row r="1665" spans="1:74" s="87" customFormat="1" ht="22.5" customHeight="1" x14ac:dyDescent="0.2">
      <c r="A1665" s="238" t="s">
        <v>973</v>
      </c>
      <c r="B1665" s="239" t="s">
        <v>1800</v>
      </c>
      <c r="C1665" s="74"/>
      <c r="D1665" s="74"/>
      <c r="E1665" s="74"/>
      <c r="F1665" s="74"/>
      <c r="G1665" s="74"/>
      <c r="H1665" s="74"/>
      <c r="I1665" s="74"/>
      <c r="J1665" s="74"/>
      <c r="K1665" s="74"/>
      <c r="L1665" s="74"/>
      <c r="M1665" s="74"/>
      <c r="N1665" s="74"/>
      <c r="O1665" s="131">
        <f t="shared" si="592"/>
        <v>0</v>
      </c>
      <c r="P1665" s="86"/>
      <c r="Q1665" s="86"/>
      <c r="R1665" s="86"/>
      <c r="S1665" s="86"/>
      <c r="T1665" s="86"/>
      <c r="U1665" s="86"/>
      <c r="V1665" s="86"/>
      <c r="W1665" s="86"/>
      <c r="X1665" s="86"/>
      <c r="Y1665" s="86"/>
      <c r="Z1665" s="86"/>
      <c r="AA1665" s="86"/>
      <c r="AB1665" s="86"/>
      <c r="AC1665" s="86"/>
      <c r="AD1665" s="86"/>
      <c r="AE1665" s="86"/>
      <c r="AF1665" s="86"/>
      <c r="AG1665" s="86"/>
      <c r="AH1665" s="86"/>
      <c r="AI1665" s="86"/>
      <c r="AJ1665" s="86"/>
      <c r="AK1665" s="86"/>
      <c r="AL1665" s="86"/>
      <c r="AM1665" s="86"/>
      <c r="AN1665" s="86"/>
      <c r="AO1665" s="86"/>
      <c r="AP1665" s="86"/>
      <c r="AQ1665" s="86"/>
      <c r="AR1665" s="86"/>
      <c r="AS1665" s="86"/>
      <c r="AT1665" s="86"/>
      <c r="AU1665" s="86"/>
      <c r="AV1665" s="86"/>
      <c r="AW1665" s="86"/>
      <c r="AX1665" s="86"/>
      <c r="AY1665" s="86"/>
      <c r="AZ1665" s="86"/>
      <c r="BA1665" s="86"/>
      <c r="BB1665" s="86"/>
      <c r="BC1665" s="86"/>
      <c r="BD1665" s="86"/>
      <c r="BE1665" s="86"/>
      <c r="BF1665" s="86"/>
      <c r="BG1665" s="86"/>
      <c r="BH1665" s="86"/>
      <c r="BI1665" s="86"/>
      <c r="BJ1665" s="86"/>
      <c r="BK1665" s="86"/>
      <c r="BL1665" s="86"/>
      <c r="BM1665" s="86"/>
      <c r="BN1665" s="86"/>
      <c r="BO1665" s="86"/>
      <c r="BP1665" s="86"/>
      <c r="BQ1665" s="86"/>
      <c r="BR1665" s="86"/>
      <c r="BS1665" s="86"/>
      <c r="BT1665" s="86"/>
      <c r="BU1665" s="86"/>
      <c r="BV1665" s="86"/>
    </row>
    <row r="1666" spans="1:74" s="87" customFormat="1" ht="22.5" customHeight="1" x14ac:dyDescent="0.2">
      <c r="A1666" s="238" t="s">
        <v>973</v>
      </c>
      <c r="B1666" s="239" t="s">
        <v>1800</v>
      </c>
      <c r="C1666" s="74"/>
      <c r="D1666" s="74"/>
      <c r="E1666" s="74"/>
      <c r="F1666" s="74"/>
      <c r="G1666" s="74"/>
      <c r="H1666" s="74"/>
      <c r="I1666" s="74"/>
      <c r="J1666" s="74"/>
      <c r="K1666" s="74"/>
      <c r="L1666" s="74"/>
      <c r="M1666" s="74"/>
      <c r="N1666" s="74"/>
      <c r="O1666" s="131">
        <f t="shared" si="592"/>
        <v>0</v>
      </c>
      <c r="P1666" s="86"/>
      <c r="Q1666" s="86"/>
      <c r="R1666" s="86"/>
      <c r="S1666" s="86"/>
      <c r="T1666" s="86"/>
      <c r="U1666" s="86"/>
      <c r="V1666" s="86"/>
      <c r="W1666" s="86"/>
      <c r="X1666" s="86"/>
      <c r="Y1666" s="86"/>
      <c r="Z1666" s="86"/>
      <c r="AA1666" s="86"/>
      <c r="AB1666" s="86"/>
      <c r="AC1666" s="86"/>
      <c r="AD1666" s="86"/>
      <c r="AE1666" s="86"/>
      <c r="AF1666" s="86"/>
      <c r="AG1666" s="86"/>
      <c r="AH1666" s="86"/>
      <c r="AI1666" s="86"/>
      <c r="AJ1666" s="86"/>
      <c r="AK1666" s="86"/>
      <c r="AL1666" s="86"/>
      <c r="AM1666" s="86"/>
      <c r="AN1666" s="86"/>
      <c r="AO1666" s="86"/>
      <c r="AP1666" s="86"/>
      <c r="AQ1666" s="86"/>
      <c r="AR1666" s="86"/>
      <c r="AS1666" s="86"/>
      <c r="AT1666" s="86"/>
      <c r="AU1666" s="86"/>
      <c r="AV1666" s="86"/>
      <c r="AW1666" s="86"/>
      <c r="AX1666" s="86"/>
      <c r="AY1666" s="86"/>
      <c r="AZ1666" s="86"/>
      <c r="BA1666" s="86"/>
      <c r="BB1666" s="86"/>
      <c r="BC1666" s="86"/>
      <c r="BD1666" s="86"/>
      <c r="BE1666" s="86"/>
      <c r="BF1666" s="86"/>
      <c r="BG1666" s="86"/>
      <c r="BH1666" s="86"/>
      <c r="BI1666" s="86"/>
      <c r="BJ1666" s="86"/>
      <c r="BK1666" s="86"/>
      <c r="BL1666" s="86"/>
      <c r="BM1666" s="86"/>
      <c r="BN1666" s="86"/>
      <c r="BO1666" s="86"/>
      <c r="BP1666" s="86"/>
      <c r="BQ1666" s="86"/>
      <c r="BR1666" s="86"/>
      <c r="BS1666" s="86"/>
      <c r="BT1666" s="86"/>
      <c r="BU1666" s="86"/>
      <c r="BV1666" s="86"/>
    </row>
    <row r="1667" spans="1:74" s="89" customFormat="1" ht="22.5" customHeight="1" x14ac:dyDescent="0.2">
      <c r="A1667" s="309" t="s">
        <v>974</v>
      </c>
      <c r="B1667" s="310" t="s">
        <v>1010</v>
      </c>
      <c r="C1667" s="311"/>
      <c r="D1667" s="311"/>
      <c r="E1667" s="311"/>
      <c r="F1667" s="311"/>
      <c r="G1667" s="311"/>
      <c r="H1667" s="311"/>
      <c r="I1667" s="311"/>
      <c r="J1667" s="311"/>
      <c r="K1667" s="311"/>
      <c r="L1667" s="311"/>
      <c r="M1667" s="311"/>
      <c r="N1667" s="311"/>
      <c r="O1667" s="312">
        <f t="shared" si="592"/>
        <v>0</v>
      </c>
      <c r="P1667" s="88"/>
      <c r="Q1667" s="88"/>
      <c r="R1667" s="88"/>
      <c r="S1667" s="88"/>
      <c r="T1667" s="88"/>
      <c r="U1667" s="88"/>
      <c r="V1667" s="88"/>
      <c r="W1667" s="88"/>
      <c r="X1667" s="88"/>
      <c r="Y1667" s="88"/>
      <c r="Z1667" s="88"/>
      <c r="AA1667" s="88"/>
      <c r="AB1667" s="88"/>
      <c r="AC1667" s="88"/>
      <c r="AD1667" s="88"/>
      <c r="AE1667" s="88"/>
      <c r="AF1667" s="88"/>
      <c r="AG1667" s="88"/>
      <c r="AH1667" s="88"/>
      <c r="AI1667" s="88"/>
      <c r="AJ1667" s="88"/>
      <c r="AK1667" s="88"/>
      <c r="AL1667" s="88"/>
      <c r="AM1667" s="88"/>
      <c r="AN1667" s="88"/>
      <c r="AO1667" s="88"/>
      <c r="AP1667" s="88"/>
      <c r="AQ1667" s="88"/>
      <c r="AR1667" s="88"/>
      <c r="AS1667" s="88"/>
      <c r="AT1667" s="88"/>
      <c r="AU1667" s="88"/>
      <c r="AV1667" s="88"/>
      <c r="AW1667" s="88"/>
      <c r="AX1667" s="88"/>
      <c r="AY1667" s="88"/>
      <c r="AZ1667" s="88"/>
      <c r="BA1667" s="88"/>
      <c r="BB1667" s="88"/>
      <c r="BC1667" s="88"/>
      <c r="BD1667" s="88"/>
      <c r="BE1667" s="88"/>
      <c r="BF1667" s="88"/>
      <c r="BG1667" s="88"/>
      <c r="BH1667" s="88"/>
      <c r="BI1667" s="88"/>
      <c r="BJ1667" s="88"/>
      <c r="BK1667" s="88"/>
      <c r="BL1667" s="88"/>
      <c r="BM1667" s="88"/>
      <c r="BN1667" s="88"/>
      <c r="BO1667" s="88"/>
      <c r="BP1667" s="88"/>
      <c r="BQ1667" s="88"/>
      <c r="BR1667" s="88"/>
      <c r="BS1667" s="88"/>
      <c r="BT1667" s="88"/>
      <c r="BU1667" s="88"/>
      <c r="BV1667" s="88"/>
    </row>
    <row r="1668" spans="1:74" s="89" customFormat="1" ht="22.5" customHeight="1" x14ac:dyDescent="0.2">
      <c r="A1668" s="238" t="s">
        <v>974</v>
      </c>
      <c r="B1668" s="239" t="s">
        <v>999</v>
      </c>
      <c r="C1668" s="311"/>
      <c r="D1668" s="311"/>
      <c r="E1668" s="311"/>
      <c r="F1668" s="224">
        <v>6554062.1500000004</v>
      </c>
      <c r="G1668" s="311"/>
      <c r="H1668" s="311"/>
      <c r="I1668" s="311"/>
      <c r="J1668" s="311"/>
      <c r="K1668" s="311"/>
      <c r="L1668" s="311"/>
      <c r="M1668" s="311"/>
      <c r="N1668" s="311"/>
      <c r="O1668" s="312"/>
      <c r="P1668" s="88"/>
      <c r="Q1668" s="88"/>
      <c r="R1668" s="88"/>
      <c r="S1668" s="88"/>
      <c r="T1668" s="88"/>
      <c r="U1668" s="88"/>
      <c r="V1668" s="88"/>
      <c r="W1668" s="88"/>
      <c r="X1668" s="88"/>
      <c r="Y1668" s="88"/>
      <c r="Z1668" s="88"/>
      <c r="AA1668" s="88"/>
      <c r="AB1668" s="88"/>
      <c r="AC1668" s="88"/>
      <c r="AD1668" s="88"/>
      <c r="AE1668" s="88"/>
      <c r="AF1668" s="88"/>
      <c r="AG1668" s="88"/>
      <c r="AH1668" s="88"/>
      <c r="AI1668" s="88"/>
      <c r="AJ1668" s="88"/>
      <c r="AK1668" s="88"/>
      <c r="AL1668" s="88"/>
      <c r="AM1668" s="88"/>
      <c r="AN1668" s="88"/>
      <c r="AO1668" s="88"/>
      <c r="AP1668" s="88"/>
      <c r="AQ1668" s="88"/>
      <c r="AR1668" s="88"/>
      <c r="AS1668" s="88"/>
      <c r="AT1668" s="88"/>
      <c r="AU1668" s="88"/>
      <c r="AV1668" s="88"/>
      <c r="AW1668" s="88"/>
      <c r="AX1668" s="88"/>
      <c r="AY1668" s="88"/>
      <c r="AZ1668" s="88"/>
      <c r="BA1668" s="88"/>
      <c r="BB1668" s="88"/>
      <c r="BC1668" s="88"/>
      <c r="BD1668" s="88"/>
      <c r="BE1668" s="88"/>
      <c r="BF1668" s="88"/>
      <c r="BG1668" s="88"/>
      <c r="BH1668" s="88"/>
      <c r="BI1668" s="88"/>
      <c r="BJ1668" s="88"/>
      <c r="BK1668" s="88"/>
      <c r="BL1668" s="88"/>
      <c r="BM1668" s="88"/>
      <c r="BN1668" s="88"/>
      <c r="BO1668" s="88"/>
      <c r="BP1668" s="88"/>
      <c r="BQ1668" s="88"/>
      <c r="BR1668" s="88"/>
      <c r="BS1668" s="88"/>
      <c r="BT1668" s="88"/>
      <c r="BU1668" s="88"/>
      <c r="BV1668" s="88"/>
    </row>
    <row r="1669" spans="1:74" s="87" customFormat="1" ht="22.5" customHeight="1" x14ac:dyDescent="0.2">
      <c r="A1669" s="238" t="s">
        <v>974</v>
      </c>
      <c r="B1669" s="239" t="s">
        <v>999</v>
      </c>
      <c r="C1669" s="74"/>
      <c r="D1669" s="74">
        <v>382935060.42000002</v>
      </c>
      <c r="E1669" s="74"/>
      <c r="F1669" s="74"/>
      <c r="G1669" s="74"/>
      <c r="H1669" s="74"/>
      <c r="I1669" s="74"/>
      <c r="J1669" s="74"/>
      <c r="K1669" s="74"/>
      <c r="L1669" s="74"/>
      <c r="M1669" s="74"/>
      <c r="N1669" s="74"/>
      <c r="O1669" s="131">
        <f t="shared" si="592"/>
        <v>382935060.42000002</v>
      </c>
      <c r="P1669" s="86"/>
      <c r="Q1669" s="86"/>
      <c r="R1669" s="86"/>
      <c r="S1669" s="86"/>
      <c r="T1669" s="86"/>
      <c r="U1669" s="86"/>
      <c r="V1669" s="86"/>
      <c r="W1669" s="86"/>
      <c r="X1669" s="86"/>
      <c r="Y1669" s="86"/>
      <c r="Z1669" s="86"/>
      <c r="AA1669" s="86"/>
      <c r="AB1669" s="86"/>
      <c r="AC1669" s="86"/>
      <c r="AD1669" s="86"/>
      <c r="AE1669" s="86"/>
      <c r="AF1669" s="86"/>
      <c r="AG1669" s="86"/>
      <c r="AH1669" s="86"/>
      <c r="AI1669" s="86"/>
      <c r="AJ1669" s="86"/>
      <c r="AK1669" s="86"/>
      <c r="AL1669" s="86"/>
      <c r="AM1669" s="86"/>
      <c r="AN1669" s="86"/>
      <c r="AO1669" s="86"/>
      <c r="AP1669" s="86"/>
      <c r="AQ1669" s="86"/>
      <c r="AR1669" s="86"/>
      <c r="AS1669" s="86"/>
      <c r="AT1669" s="86"/>
      <c r="AU1669" s="86"/>
      <c r="AV1669" s="86"/>
      <c r="AW1669" s="86"/>
      <c r="AX1669" s="86"/>
      <c r="AY1669" s="86"/>
      <c r="AZ1669" s="86"/>
      <c r="BA1669" s="86"/>
      <c r="BB1669" s="86"/>
      <c r="BC1669" s="86"/>
      <c r="BD1669" s="86"/>
      <c r="BE1669" s="86"/>
      <c r="BF1669" s="86"/>
      <c r="BG1669" s="86"/>
      <c r="BH1669" s="86"/>
      <c r="BI1669" s="86"/>
      <c r="BJ1669" s="86"/>
      <c r="BK1669" s="86"/>
      <c r="BL1669" s="86"/>
      <c r="BM1669" s="86"/>
      <c r="BN1669" s="86"/>
      <c r="BO1669" s="86"/>
      <c r="BP1669" s="86"/>
      <c r="BQ1669" s="86"/>
      <c r="BR1669" s="86"/>
      <c r="BS1669" s="86"/>
      <c r="BT1669" s="86"/>
      <c r="BU1669" s="86"/>
      <c r="BV1669" s="86"/>
    </row>
    <row r="1670" spans="1:74" s="87" customFormat="1" ht="22.5" customHeight="1" x14ac:dyDescent="0.2">
      <c r="A1670" s="238" t="s">
        <v>974</v>
      </c>
      <c r="B1670" s="239" t="s">
        <v>999</v>
      </c>
      <c r="C1670" s="78"/>
      <c r="D1670" s="78">
        <v>479999880</v>
      </c>
      <c r="E1670" s="78"/>
      <c r="F1670" s="78"/>
      <c r="G1670" s="78"/>
      <c r="H1670" s="78"/>
      <c r="I1670" s="78"/>
      <c r="J1670" s="78"/>
      <c r="K1670" s="78"/>
      <c r="L1670" s="78"/>
      <c r="M1670" s="78"/>
      <c r="N1670" s="78"/>
      <c r="O1670" s="131">
        <f t="shared" ref="O1670:O1770" si="593">SUM(C1670:N1670)</f>
        <v>479999880</v>
      </c>
      <c r="P1670" s="86"/>
      <c r="Q1670" s="86"/>
      <c r="R1670" s="86"/>
      <c r="S1670" s="86"/>
      <c r="T1670" s="86"/>
      <c r="U1670" s="86"/>
      <c r="V1670" s="86"/>
      <c r="W1670" s="86"/>
      <c r="X1670" s="86"/>
      <c r="Y1670" s="86"/>
      <c r="Z1670" s="86"/>
      <c r="AA1670" s="86"/>
      <c r="AB1670" s="86"/>
      <c r="AC1670" s="86"/>
      <c r="AD1670" s="86"/>
      <c r="AE1670" s="86"/>
      <c r="AF1670" s="86"/>
      <c r="AG1670" s="86"/>
      <c r="AH1670" s="86"/>
      <c r="AI1670" s="86"/>
      <c r="AJ1670" s="86"/>
      <c r="AK1670" s="86"/>
      <c r="AL1670" s="86"/>
      <c r="AM1670" s="86"/>
      <c r="AN1670" s="86"/>
      <c r="AO1670" s="86"/>
      <c r="AP1670" s="86"/>
      <c r="AQ1670" s="86"/>
      <c r="AR1670" s="86"/>
      <c r="AS1670" s="86"/>
      <c r="AT1670" s="86"/>
      <c r="AU1670" s="86"/>
      <c r="AV1670" s="86"/>
      <c r="AW1670" s="86"/>
      <c r="AX1670" s="86"/>
      <c r="AY1670" s="86"/>
      <c r="AZ1670" s="86"/>
      <c r="BA1670" s="86"/>
      <c r="BB1670" s="86"/>
      <c r="BC1670" s="86"/>
      <c r="BD1670" s="86"/>
      <c r="BE1670" s="86"/>
      <c r="BF1670" s="86"/>
      <c r="BG1670" s="86"/>
      <c r="BH1670" s="86"/>
      <c r="BI1670" s="86"/>
      <c r="BJ1670" s="86"/>
      <c r="BK1670" s="86"/>
      <c r="BL1670" s="86"/>
      <c r="BM1670" s="86"/>
      <c r="BN1670" s="86"/>
      <c r="BO1670" s="86"/>
      <c r="BP1670" s="86"/>
      <c r="BQ1670" s="86"/>
      <c r="BR1670" s="86"/>
      <c r="BS1670" s="86"/>
      <c r="BT1670" s="86"/>
      <c r="BU1670" s="86"/>
      <c r="BV1670" s="86"/>
    </row>
    <row r="1671" spans="1:74" s="87" customFormat="1" ht="22.5" customHeight="1" x14ac:dyDescent="0.2">
      <c r="A1671" s="238" t="s">
        <v>974</v>
      </c>
      <c r="B1671" s="239" t="s">
        <v>999</v>
      </c>
      <c r="C1671" s="224"/>
      <c r="D1671" s="224"/>
      <c r="E1671" s="224"/>
      <c r="F1671" s="224"/>
      <c r="G1671" s="224"/>
      <c r="H1671" s="224"/>
      <c r="I1671" s="224">
        <v>452365263.68000001</v>
      </c>
      <c r="J1671" s="224"/>
      <c r="K1671" s="224"/>
      <c r="L1671" s="224"/>
      <c r="M1671" s="224"/>
      <c r="N1671" s="224"/>
      <c r="O1671" s="131">
        <f t="shared" si="593"/>
        <v>452365263.68000001</v>
      </c>
      <c r="P1671" s="86"/>
      <c r="Q1671" s="86"/>
      <c r="R1671" s="86"/>
      <c r="S1671" s="86"/>
      <c r="T1671" s="86"/>
      <c r="U1671" s="86"/>
      <c r="V1671" s="86"/>
      <c r="W1671" s="86"/>
      <c r="X1671" s="86"/>
      <c r="Y1671" s="86"/>
      <c r="Z1671" s="86"/>
      <c r="AA1671" s="86"/>
      <c r="AB1671" s="86"/>
      <c r="AC1671" s="86"/>
      <c r="AD1671" s="86"/>
      <c r="AE1671" s="86"/>
      <c r="AF1671" s="86"/>
      <c r="AG1671" s="86"/>
      <c r="AH1671" s="86"/>
      <c r="AI1671" s="86"/>
      <c r="AJ1671" s="86"/>
      <c r="AK1671" s="86"/>
      <c r="AL1671" s="86"/>
      <c r="AM1671" s="86"/>
      <c r="AN1671" s="86"/>
      <c r="AO1671" s="86"/>
      <c r="AP1671" s="86"/>
      <c r="AQ1671" s="86"/>
      <c r="AR1671" s="86"/>
      <c r="AS1671" s="86"/>
      <c r="AT1671" s="86"/>
      <c r="AU1671" s="86"/>
      <c r="AV1671" s="86"/>
      <c r="AW1671" s="86"/>
      <c r="AX1671" s="86"/>
      <c r="AY1671" s="86"/>
      <c r="AZ1671" s="86"/>
      <c r="BA1671" s="86"/>
      <c r="BB1671" s="86"/>
      <c r="BC1671" s="86"/>
      <c r="BD1671" s="86"/>
      <c r="BE1671" s="86"/>
      <c r="BF1671" s="86"/>
      <c r="BG1671" s="86"/>
      <c r="BH1671" s="86"/>
      <c r="BI1671" s="86"/>
      <c r="BJ1671" s="86"/>
      <c r="BK1671" s="86"/>
      <c r="BL1671" s="86"/>
      <c r="BM1671" s="86"/>
      <c r="BN1671" s="86"/>
      <c r="BO1671" s="86"/>
      <c r="BP1671" s="86"/>
      <c r="BQ1671" s="86"/>
      <c r="BR1671" s="86"/>
      <c r="BS1671" s="86"/>
      <c r="BT1671" s="86"/>
      <c r="BU1671" s="86"/>
      <c r="BV1671" s="86"/>
    </row>
    <row r="1672" spans="1:74" s="87" customFormat="1" ht="22.5" customHeight="1" x14ac:dyDescent="0.2">
      <c r="A1672" s="238" t="s">
        <v>974</v>
      </c>
      <c r="B1672" s="239" t="s">
        <v>999</v>
      </c>
      <c r="C1672" s="224"/>
      <c r="D1672" s="224">
        <v>56694625.18</v>
      </c>
      <c r="E1672" s="224"/>
      <c r="F1672" s="224"/>
      <c r="G1672" s="224"/>
      <c r="H1672" s="224"/>
      <c r="I1672" s="224"/>
      <c r="J1672" s="224"/>
      <c r="K1672" s="224"/>
      <c r="L1672" s="224"/>
      <c r="M1672" s="224"/>
      <c r="N1672" s="224"/>
      <c r="O1672" s="131">
        <f t="shared" si="593"/>
        <v>56694625.18</v>
      </c>
      <c r="P1672" s="86"/>
      <c r="Q1672" s="86"/>
      <c r="R1672" s="86"/>
      <c r="S1672" s="86"/>
      <c r="T1672" s="86"/>
      <c r="U1672" s="86"/>
      <c r="V1672" s="86"/>
      <c r="W1672" s="86"/>
      <c r="X1672" s="86"/>
      <c r="Y1672" s="86"/>
      <c r="Z1672" s="86"/>
      <c r="AA1672" s="86"/>
      <c r="AB1672" s="86"/>
      <c r="AC1672" s="86"/>
      <c r="AD1672" s="86"/>
      <c r="AE1672" s="86"/>
      <c r="AF1672" s="86"/>
      <c r="AG1672" s="86"/>
      <c r="AH1672" s="86"/>
      <c r="AI1672" s="86"/>
      <c r="AJ1672" s="86"/>
      <c r="AK1672" s="86"/>
      <c r="AL1672" s="86"/>
      <c r="AM1672" s="86"/>
      <c r="AN1672" s="86"/>
      <c r="AO1672" s="86"/>
      <c r="AP1672" s="86"/>
      <c r="AQ1672" s="86"/>
      <c r="AR1672" s="86"/>
      <c r="AS1672" s="86"/>
      <c r="AT1672" s="86"/>
      <c r="AU1672" s="86"/>
      <c r="AV1672" s="86"/>
      <c r="AW1672" s="86"/>
      <c r="AX1672" s="86"/>
      <c r="AY1672" s="86"/>
      <c r="AZ1672" s="86"/>
      <c r="BA1672" s="86"/>
      <c r="BB1672" s="86"/>
      <c r="BC1672" s="86"/>
      <c r="BD1672" s="86"/>
      <c r="BE1672" s="86"/>
      <c r="BF1672" s="86"/>
      <c r="BG1672" s="86"/>
      <c r="BH1672" s="86"/>
      <c r="BI1672" s="86"/>
      <c r="BJ1672" s="86"/>
      <c r="BK1672" s="86"/>
      <c r="BL1672" s="86"/>
      <c r="BM1672" s="86"/>
      <c r="BN1672" s="86"/>
      <c r="BO1672" s="86"/>
      <c r="BP1672" s="86"/>
      <c r="BQ1672" s="86"/>
      <c r="BR1672" s="86"/>
      <c r="BS1672" s="86"/>
      <c r="BT1672" s="86"/>
      <c r="BU1672" s="86"/>
      <c r="BV1672" s="86"/>
    </row>
    <row r="1673" spans="1:74" s="87" customFormat="1" ht="22.5" customHeight="1" x14ac:dyDescent="0.2">
      <c r="A1673" s="238" t="s">
        <v>974</v>
      </c>
      <c r="B1673" s="239" t="s">
        <v>999</v>
      </c>
      <c r="C1673" s="224"/>
      <c r="D1673" s="224">
        <v>2064093347.21</v>
      </c>
      <c r="E1673" s="224"/>
      <c r="F1673" s="224"/>
      <c r="G1673" s="224"/>
      <c r="H1673" s="224"/>
      <c r="I1673" s="224"/>
      <c r="J1673" s="224"/>
      <c r="K1673" s="224"/>
      <c r="L1673" s="224"/>
      <c r="M1673" s="224"/>
      <c r="N1673" s="224"/>
      <c r="O1673" s="131">
        <f t="shared" si="593"/>
        <v>2064093347.21</v>
      </c>
      <c r="P1673" s="86"/>
      <c r="Q1673" s="86"/>
      <c r="R1673" s="86"/>
      <c r="S1673" s="86"/>
      <c r="T1673" s="86"/>
      <c r="U1673" s="86"/>
      <c r="V1673" s="86"/>
      <c r="W1673" s="86"/>
      <c r="X1673" s="86"/>
      <c r="Y1673" s="86"/>
      <c r="Z1673" s="86"/>
      <c r="AA1673" s="86"/>
      <c r="AB1673" s="86"/>
      <c r="AC1673" s="86"/>
      <c r="AD1673" s="86"/>
      <c r="AE1673" s="86"/>
      <c r="AF1673" s="86"/>
      <c r="AG1673" s="86"/>
      <c r="AH1673" s="86"/>
      <c r="AI1673" s="86"/>
      <c r="AJ1673" s="86"/>
      <c r="AK1673" s="86"/>
      <c r="AL1673" s="86"/>
      <c r="AM1673" s="86"/>
      <c r="AN1673" s="86"/>
      <c r="AO1673" s="86"/>
      <c r="AP1673" s="86"/>
      <c r="AQ1673" s="86"/>
      <c r="AR1673" s="86"/>
      <c r="AS1673" s="86"/>
      <c r="AT1673" s="86"/>
      <c r="AU1673" s="86"/>
      <c r="AV1673" s="86"/>
      <c r="AW1673" s="86"/>
      <c r="AX1673" s="86"/>
      <c r="AY1673" s="86"/>
      <c r="AZ1673" s="86"/>
      <c r="BA1673" s="86"/>
      <c r="BB1673" s="86"/>
      <c r="BC1673" s="86"/>
      <c r="BD1673" s="86"/>
      <c r="BE1673" s="86"/>
      <c r="BF1673" s="86"/>
      <c r="BG1673" s="86"/>
      <c r="BH1673" s="86"/>
      <c r="BI1673" s="86"/>
      <c r="BJ1673" s="86"/>
      <c r="BK1673" s="86"/>
      <c r="BL1673" s="86"/>
      <c r="BM1673" s="86"/>
      <c r="BN1673" s="86"/>
      <c r="BO1673" s="86"/>
      <c r="BP1673" s="86"/>
      <c r="BQ1673" s="86"/>
      <c r="BR1673" s="86"/>
      <c r="BS1673" s="86"/>
      <c r="BT1673" s="86"/>
      <c r="BU1673" s="86"/>
      <c r="BV1673" s="86"/>
    </row>
    <row r="1674" spans="1:74" s="87" customFormat="1" ht="22.5" customHeight="1" x14ac:dyDescent="0.2">
      <c r="A1674" s="238" t="s">
        <v>974</v>
      </c>
      <c r="B1674" s="239" t="s">
        <v>999</v>
      </c>
      <c r="C1674" s="224"/>
      <c r="D1674" s="224"/>
      <c r="E1674" s="224"/>
      <c r="F1674" s="224">
        <v>14306370000</v>
      </c>
      <c r="G1674" s="224"/>
      <c r="H1674" s="224"/>
      <c r="I1674" s="224"/>
      <c r="J1674" s="224"/>
      <c r="K1674" s="224"/>
      <c r="L1674" s="224"/>
      <c r="M1674" s="224"/>
      <c r="N1674" s="224"/>
      <c r="O1674" s="131">
        <f t="shared" si="593"/>
        <v>14306370000</v>
      </c>
      <c r="P1674" s="86"/>
      <c r="Q1674" s="86"/>
      <c r="R1674" s="86"/>
      <c r="S1674" s="86"/>
      <c r="T1674" s="86"/>
      <c r="U1674" s="86"/>
      <c r="V1674" s="86"/>
      <c r="W1674" s="86"/>
      <c r="X1674" s="86"/>
      <c r="Y1674" s="86"/>
      <c r="Z1674" s="86"/>
      <c r="AA1674" s="86"/>
      <c r="AB1674" s="86"/>
      <c r="AC1674" s="86"/>
      <c r="AD1674" s="86"/>
      <c r="AE1674" s="86"/>
      <c r="AF1674" s="86"/>
      <c r="AG1674" s="86"/>
      <c r="AH1674" s="86"/>
      <c r="AI1674" s="86"/>
      <c r="AJ1674" s="86"/>
      <c r="AK1674" s="86"/>
      <c r="AL1674" s="86"/>
      <c r="AM1674" s="86"/>
      <c r="AN1674" s="86"/>
      <c r="AO1674" s="86"/>
      <c r="AP1674" s="86"/>
      <c r="AQ1674" s="86"/>
      <c r="AR1674" s="86"/>
      <c r="AS1674" s="86"/>
      <c r="AT1674" s="86"/>
      <c r="AU1674" s="86"/>
      <c r="AV1674" s="86"/>
      <c r="AW1674" s="86"/>
      <c r="AX1674" s="86"/>
      <c r="AY1674" s="86"/>
      <c r="AZ1674" s="86"/>
      <c r="BA1674" s="86"/>
      <c r="BB1674" s="86"/>
      <c r="BC1674" s="86"/>
      <c r="BD1674" s="86"/>
      <c r="BE1674" s="86"/>
      <c r="BF1674" s="86"/>
      <c r="BG1674" s="86"/>
      <c r="BH1674" s="86"/>
      <c r="BI1674" s="86"/>
      <c r="BJ1674" s="86"/>
      <c r="BK1674" s="86"/>
      <c r="BL1674" s="86"/>
      <c r="BM1674" s="86"/>
      <c r="BN1674" s="86"/>
      <c r="BO1674" s="86"/>
      <c r="BP1674" s="86"/>
      <c r="BQ1674" s="86"/>
      <c r="BR1674" s="86"/>
      <c r="BS1674" s="86"/>
      <c r="BT1674" s="86"/>
      <c r="BU1674" s="86"/>
      <c r="BV1674" s="86"/>
    </row>
    <row r="1675" spans="1:74" s="87" customFormat="1" ht="22.5" customHeight="1" x14ac:dyDescent="0.2">
      <c r="A1675" s="238" t="s">
        <v>974</v>
      </c>
      <c r="B1675" s="239" t="s">
        <v>999</v>
      </c>
      <c r="C1675" s="224"/>
      <c r="D1675" s="224">
        <v>294832430</v>
      </c>
      <c r="E1675" s="224"/>
      <c r="F1675" s="224"/>
      <c r="G1675" s="224"/>
      <c r="H1675" s="224"/>
      <c r="I1675" s="224"/>
      <c r="J1675" s="224"/>
      <c r="K1675" s="224"/>
      <c r="L1675" s="224"/>
      <c r="M1675" s="224"/>
      <c r="N1675" s="224"/>
      <c r="O1675" s="131">
        <f t="shared" si="593"/>
        <v>294832430</v>
      </c>
      <c r="P1675" s="86"/>
      <c r="Q1675" s="86"/>
      <c r="R1675" s="86"/>
      <c r="S1675" s="86"/>
      <c r="T1675" s="86"/>
      <c r="U1675" s="86"/>
      <c r="V1675" s="86"/>
      <c r="W1675" s="86"/>
      <c r="X1675" s="86"/>
      <c r="Y1675" s="86"/>
      <c r="Z1675" s="86"/>
      <c r="AA1675" s="86"/>
      <c r="AB1675" s="86"/>
      <c r="AC1675" s="86"/>
      <c r="AD1675" s="86"/>
      <c r="AE1675" s="86"/>
      <c r="AF1675" s="86"/>
      <c r="AG1675" s="86"/>
      <c r="AH1675" s="86"/>
      <c r="AI1675" s="86"/>
      <c r="AJ1675" s="86"/>
      <c r="AK1675" s="86"/>
      <c r="AL1675" s="86"/>
      <c r="AM1675" s="86"/>
      <c r="AN1675" s="86"/>
      <c r="AO1675" s="86"/>
      <c r="AP1675" s="86"/>
      <c r="AQ1675" s="86"/>
      <c r="AR1675" s="86"/>
      <c r="AS1675" s="86"/>
      <c r="AT1675" s="86"/>
      <c r="AU1675" s="86"/>
      <c r="AV1675" s="86"/>
      <c r="AW1675" s="86"/>
      <c r="AX1675" s="86"/>
      <c r="AY1675" s="86"/>
      <c r="AZ1675" s="86"/>
      <c r="BA1675" s="86"/>
      <c r="BB1675" s="86"/>
      <c r="BC1675" s="86"/>
      <c r="BD1675" s="86"/>
      <c r="BE1675" s="86"/>
      <c r="BF1675" s="86"/>
      <c r="BG1675" s="86"/>
      <c r="BH1675" s="86"/>
      <c r="BI1675" s="86"/>
      <c r="BJ1675" s="86"/>
      <c r="BK1675" s="86"/>
      <c r="BL1675" s="86"/>
      <c r="BM1675" s="86"/>
      <c r="BN1675" s="86"/>
      <c r="BO1675" s="86"/>
      <c r="BP1675" s="86"/>
      <c r="BQ1675" s="86"/>
      <c r="BR1675" s="86"/>
      <c r="BS1675" s="86"/>
      <c r="BT1675" s="86"/>
      <c r="BU1675" s="86"/>
      <c r="BV1675" s="86"/>
    </row>
    <row r="1676" spans="1:74" s="87" customFormat="1" ht="22.5" customHeight="1" x14ac:dyDescent="0.2">
      <c r="A1676" s="238" t="s">
        <v>974</v>
      </c>
      <c r="B1676" s="239" t="s">
        <v>999</v>
      </c>
      <c r="C1676" s="224"/>
      <c r="D1676" s="224"/>
      <c r="E1676" s="224"/>
      <c r="F1676" s="224">
        <v>40089038</v>
      </c>
      <c r="G1676" s="224"/>
      <c r="H1676" s="224"/>
      <c r="I1676" s="224"/>
      <c r="J1676" s="224"/>
      <c r="K1676" s="224"/>
      <c r="L1676" s="224"/>
      <c r="M1676" s="224"/>
      <c r="N1676" s="224"/>
      <c r="O1676" s="131">
        <f t="shared" si="593"/>
        <v>40089038</v>
      </c>
      <c r="P1676" s="86"/>
      <c r="Q1676" s="86"/>
      <c r="R1676" s="86"/>
      <c r="S1676" s="86"/>
      <c r="T1676" s="86"/>
      <c r="U1676" s="86"/>
      <c r="V1676" s="86"/>
      <c r="W1676" s="86"/>
      <c r="X1676" s="86"/>
      <c r="Y1676" s="86"/>
      <c r="Z1676" s="86"/>
      <c r="AA1676" s="86"/>
      <c r="AB1676" s="86"/>
      <c r="AC1676" s="86"/>
      <c r="AD1676" s="86"/>
      <c r="AE1676" s="86"/>
      <c r="AF1676" s="86"/>
      <c r="AG1676" s="86"/>
      <c r="AH1676" s="86"/>
      <c r="AI1676" s="86"/>
      <c r="AJ1676" s="86"/>
      <c r="AK1676" s="86"/>
      <c r="AL1676" s="86"/>
      <c r="AM1676" s="86"/>
      <c r="AN1676" s="86"/>
      <c r="AO1676" s="86"/>
      <c r="AP1676" s="86"/>
      <c r="AQ1676" s="86"/>
      <c r="AR1676" s="86"/>
      <c r="AS1676" s="86"/>
      <c r="AT1676" s="86"/>
      <c r="AU1676" s="86"/>
      <c r="AV1676" s="86"/>
      <c r="AW1676" s="86"/>
      <c r="AX1676" s="86"/>
      <c r="AY1676" s="86"/>
      <c r="AZ1676" s="86"/>
      <c r="BA1676" s="86"/>
      <c r="BB1676" s="86"/>
      <c r="BC1676" s="86"/>
      <c r="BD1676" s="86"/>
      <c r="BE1676" s="86"/>
      <c r="BF1676" s="86"/>
      <c r="BG1676" s="86"/>
      <c r="BH1676" s="86"/>
      <c r="BI1676" s="86"/>
      <c r="BJ1676" s="86"/>
      <c r="BK1676" s="86"/>
      <c r="BL1676" s="86"/>
      <c r="BM1676" s="86"/>
      <c r="BN1676" s="86"/>
      <c r="BO1676" s="86"/>
      <c r="BP1676" s="86"/>
      <c r="BQ1676" s="86"/>
      <c r="BR1676" s="86"/>
      <c r="BS1676" s="86"/>
      <c r="BT1676" s="86"/>
      <c r="BU1676" s="86"/>
      <c r="BV1676" s="86"/>
    </row>
    <row r="1677" spans="1:74" s="87" customFormat="1" ht="22.5" customHeight="1" x14ac:dyDescent="0.2">
      <c r="A1677" s="238" t="s">
        <v>974</v>
      </c>
      <c r="B1677" s="239" t="s">
        <v>999</v>
      </c>
      <c r="C1677" s="224"/>
      <c r="D1677" s="224">
        <v>40000000</v>
      </c>
      <c r="E1677" s="224"/>
      <c r="F1677" s="224"/>
      <c r="G1677" s="224"/>
      <c r="H1677" s="224"/>
      <c r="I1677" s="224"/>
      <c r="J1677" s="224"/>
      <c r="K1677" s="224"/>
      <c r="L1677" s="224"/>
      <c r="M1677" s="224"/>
      <c r="N1677" s="224"/>
      <c r="O1677" s="131">
        <f t="shared" si="593"/>
        <v>40000000</v>
      </c>
      <c r="P1677" s="86"/>
      <c r="Q1677" s="86"/>
      <c r="R1677" s="86"/>
      <c r="S1677" s="86"/>
      <c r="T1677" s="86"/>
      <c r="U1677" s="86"/>
      <c r="V1677" s="86"/>
      <c r="W1677" s="86"/>
      <c r="X1677" s="86"/>
      <c r="Y1677" s="86"/>
      <c r="Z1677" s="86"/>
      <c r="AA1677" s="86"/>
      <c r="AB1677" s="86"/>
      <c r="AC1677" s="86"/>
      <c r="AD1677" s="86"/>
      <c r="AE1677" s="86"/>
      <c r="AF1677" s="86"/>
      <c r="AG1677" s="86"/>
      <c r="AH1677" s="86"/>
      <c r="AI1677" s="86"/>
      <c r="AJ1677" s="86"/>
      <c r="AK1677" s="86"/>
      <c r="AL1677" s="86"/>
      <c r="AM1677" s="86"/>
      <c r="AN1677" s="86"/>
      <c r="AO1677" s="86"/>
      <c r="AP1677" s="86"/>
      <c r="AQ1677" s="86"/>
      <c r="AR1677" s="86"/>
      <c r="AS1677" s="86"/>
      <c r="AT1677" s="86"/>
      <c r="AU1677" s="86"/>
      <c r="AV1677" s="86"/>
      <c r="AW1677" s="86"/>
      <c r="AX1677" s="86"/>
      <c r="AY1677" s="86"/>
      <c r="AZ1677" s="86"/>
      <c r="BA1677" s="86"/>
      <c r="BB1677" s="86"/>
      <c r="BC1677" s="86"/>
      <c r="BD1677" s="86"/>
      <c r="BE1677" s="86"/>
      <c r="BF1677" s="86"/>
      <c r="BG1677" s="86"/>
      <c r="BH1677" s="86"/>
      <c r="BI1677" s="86"/>
      <c r="BJ1677" s="86"/>
      <c r="BK1677" s="86"/>
      <c r="BL1677" s="86"/>
      <c r="BM1677" s="86"/>
      <c r="BN1677" s="86"/>
      <c r="BO1677" s="86"/>
      <c r="BP1677" s="86"/>
      <c r="BQ1677" s="86"/>
      <c r="BR1677" s="86"/>
      <c r="BS1677" s="86"/>
      <c r="BT1677" s="86"/>
      <c r="BU1677" s="86"/>
      <c r="BV1677" s="86"/>
    </row>
    <row r="1678" spans="1:74" s="87" customFormat="1" ht="22.5" customHeight="1" x14ac:dyDescent="0.2">
      <c r="A1678" s="238" t="s">
        <v>974</v>
      </c>
      <c r="B1678" s="239" t="s">
        <v>999</v>
      </c>
      <c r="C1678" s="224"/>
      <c r="D1678" s="224"/>
      <c r="E1678" s="224"/>
      <c r="F1678" s="224"/>
      <c r="G1678" s="224"/>
      <c r="H1678" s="224"/>
      <c r="I1678" s="224">
        <v>759439897.35000002</v>
      </c>
      <c r="J1678" s="224"/>
      <c r="K1678" s="224"/>
      <c r="L1678" s="224"/>
      <c r="M1678" s="224"/>
      <c r="N1678" s="224"/>
      <c r="O1678" s="131">
        <f t="shared" si="593"/>
        <v>759439897.35000002</v>
      </c>
      <c r="P1678" s="86"/>
      <c r="Q1678" s="86"/>
      <c r="R1678" s="86"/>
      <c r="S1678" s="86"/>
      <c r="T1678" s="86"/>
      <c r="U1678" s="86"/>
      <c r="V1678" s="86"/>
      <c r="W1678" s="86"/>
      <c r="X1678" s="86"/>
      <c r="Y1678" s="86"/>
      <c r="Z1678" s="86"/>
      <c r="AA1678" s="86"/>
      <c r="AB1678" s="86"/>
      <c r="AC1678" s="86"/>
      <c r="AD1678" s="86"/>
      <c r="AE1678" s="86"/>
      <c r="AF1678" s="86"/>
      <c r="AG1678" s="86"/>
      <c r="AH1678" s="86"/>
      <c r="AI1678" s="86"/>
      <c r="AJ1678" s="86"/>
      <c r="AK1678" s="86"/>
      <c r="AL1678" s="86"/>
      <c r="AM1678" s="86"/>
      <c r="AN1678" s="86"/>
      <c r="AO1678" s="86"/>
      <c r="AP1678" s="86"/>
      <c r="AQ1678" s="86"/>
      <c r="AR1678" s="86"/>
      <c r="AS1678" s="86"/>
      <c r="AT1678" s="86"/>
      <c r="AU1678" s="86"/>
      <c r="AV1678" s="86"/>
      <c r="AW1678" s="86"/>
      <c r="AX1678" s="86"/>
      <c r="AY1678" s="86"/>
      <c r="AZ1678" s="86"/>
      <c r="BA1678" s="86"/>
      <c r="BB1678" s="86"/>
      <c r="BC1678" s="86"/>
      <c r="BD1678" s="86"/>
      <c r="BE1678" s="86"/>
      <c r="BF1678" s="86"/>
      <c r="BG1678" s="86"/>
      <c r="BH1678" s="86"/>
      <c r="BI1678" s="86"/>
      <c r="BJ1678" s="86"/>
      <c r="BK1678" s="86"/>
      <c r="BL1678" s="86"/>
      <c r="BM1678" s="86"/>
      <c r="BN1678" s="86"/>
      <c r="BO1678" s="86"/>
      <c r="BP1678" s="86"/>
      <c r="BQ1678" s="86"/>
      <c r="BR1678" s="86"/>
      <c r="BS1678" s="86"/>
      <c r="BT1678" s="86"/>
      <c r="BU1678" s="86"/>
      <c r="BV1678" s="86"/>
    </row>
    <row r="1679" spans="1:74" s="87" customFormat="1" ht="22.5" customHeight="1" x14ac:dyDescent="0.2">
      <c r="A1679" s="238" t="s">
        <v>974</v>
      </c>
      <c r="B1679" s="239" t="s">
        <v>999</v>
      </c>
      <c r="C1679" s="224"/>
      <c r="D1679" s="224"/>
      <c r="E1679" s="224"/>
      <c r="F1679" s="224">
        <v>15219082</v>
      </c>
      <c r="G1679" s="224"/>
      <c r="H1679" s="224"/>
      <c r="I1679" s="224"/>
      <c r="J1679" s="224"/>
      <c r="K1679" s="224"/>
      <c r="L1679" s="224"/>
      <c r="M1679" s="224"/>
      <c r="N1679" s="224"/>
      <c r="O1679" s="131">
        <f t="shared" si="593"/>
        <v>15219082</v>
      </c>
      <c r="P1679" s="86"/>
      <c r="Q1679" s="86"/>
      <c r="R1679" s="86"/>
      <c r="S1679" s="86"/>
      <c r="T1679" s="86"/>
      <c r="U1679" s="86"/>
      <c r="V1679" s="86"/>
      <c r="W1679" s="86"/>
      <c r="X1679" s="86"/>
      <c r="Y1679" s="86"/>
      <c r="Z1679" s="86"/>
      <c r="AA1679" s="86"/>
      <c r="AB1679" s="86"/>
      <c r="AC1679" s="86"/>
      <c r="AD1679" s="86"/>
      <c r="AE1679" s="86"/>
      <c r="AF1679" s="86"/>
      <c r="AG1679" s="86"/>
      <c r="AH1679" s="86"/>
      <c r="AI1679" s="86"/>
      <c r="AJ1679" s="86"/>
      <c r="AK1679" s="86"/>
      <c r="AL1679" s="86"/>
      <c r="AM1679" s="86"/>
      <c r="AN1679" s="86"/>
      <c r="AO1679" s="86"/>
      <c r="AP1679" s="86"/>
      <c r="AQ1679" s="86"/>
      <c r="AR1679" s="86"/>
      <c r="AS1679" s="86"/>
      <c r="AT1679" s="86"/>
      <c r="AU1679" s="86"/>
      <c r="AV1679" s="86"/>
      <c r="AW1679" s="86"/>
      <c r="AX1679" s="86"/>
      <c r="AY1679" s="86"/>
      <c r="AZ1679" s="86"/>
      <c r="BA1679" s="86"/>
      <c r="BB1679" s="86"/>
      <c r="BC1679" s="86"/>
      <c r="BD1679" s="86"/>
      <c r="BE1679" s="86"/>
      <c r="BF1679" s="86"/>
      <c r="BG1679" s="86"/>
      <c r="BH1679" s="86"/>
      <c r="BI1679" s="86"/>
      <c r="BJ1679" s="86"/>
      <c r="BK1679" s="86"/>
      <c r="BL1679" s="86"/>
      <c r="BM1679" s="86"/>
      <c r="BN1679" s="86"/>
      <c r="BO1679" s="86"/>
      <c r="BP1679" s="86"/>
      <c r="BQ1679" s="86"/>
      <c r="BR1679" s="86"/>
      <c r="BS1679" s="86"/>
      <c r="BT1679" s="86"/>
      <c r="BU1679" s="86"/>
      <c r="BV1679" s="86"/>
    </row>
    <row r="1680" spans="1:74" s="87" customFormat="1" ht="22.5" customHeight="1" x14ac:dyDescent="0.2">
      <c r="A1680" s="238" t="s">
        <v>974</v>
      </c>
      <c r="B1680" s="239" t="s">
        <v>999</v>
      </c>
      <c r="C1680" s="224"/>
      <c r="D1680" s="224">
        <v>21415958</v>
      </c>
      <c r="E1680" s="224"/>
      <c r="F1680" s="224"/>
      <c r="G1680" s="224"/>
      <c r="H1680" s="224"/>
      <c r="I1680" s="224"/>
      <c r="J1680" s="224"/>
      <c r="K1680" s="224"/>
      <c r="L1680" s="224"/>
      <c r="M1680" s="224"/>
      <c r="N1680" s="224"/>
      <c r="O1680" s="131">
        <f t="shared" si="593"/>
        <v>21415958</v>
      </c>
      <c r="P1680" s="86"/>
      <c r="Q1680" s="86"/>
      <c r="R1680" s="86"/>
      <c r="S1680" s="86"/>
      <c r="T1680" s="86"/>
      <c r="U1680" s="86"/>
      <c r="V1680" s="86"/>
      <c r="W1680" s="86"/>
      <c r="X1680" s="86"/>
      <c r="Y1680" s="86"/>
      <c r="Z1680" s="86"/>
      <c r="AA1680" s="86"/>
      <c r="AB1680" s="86"/>
      <c r="AC1680" s="86"/>
      <c r="AD1680" s="86"/>
      <c r="AE1680" s="86"/>
      <c r="AF1680" s="86"/>
      <c r="AG1680" s="86"/>
      <c r="AH1680" s="86"/>
      <c r="AI1680" s="86"/>
      <c r="AJ1680" s="86"/>
      <c r="AK1680" s="86"/>
      <c r="AL1680" s="86"/>
      <c r="AM1680" s="86"/>
      <c r="AN1680" s="86"/>
      <c r="AO1680" s="86"/>
      <c r="AP1680" s="86"/>
      <c r="AQ1680" s="86"/>
      <c r="AR1680" s="86"/>
      <c r="AS1680" s="86"/>
      <c r="AT1680" s="86"/>
      <c r="AU1680" s="86"/>
      <c r="AV1680" s="86"/>
      <c r="AW1680" s="86"/>
      <c r="AX1680" s="86"/>
      <c r="AY1680" s="86"/>
      <c r="AZ1680" s="86"/>
      <c r="BA1680" s="86"/>
      <c r="BB1680" s="86"/>
      <c r="BC1680" s="86"/>
      <c r="BD1680" s="86"/>
      <c r="BE1680" s="86"/>
      <c r="BF1680" s="86"/>
      <c r="BG1680" s="86"/>
      <c r="BH1680" s="86"/>
      <c r="BI1680" s="86"/>
      <c r="BJ1680" s="86"/>
      <c r="BK1680" s="86"/>
      <c r="BL1680" s="86"/>
      <c r="BM1680" s="86"/>
      <c r="BN1680" s="86"/>
      <c r="BO1680" s="86"/>
      <c r="BP1680" s="86"/>
      <c r="BQ1680" s="86"/>
      <c r="BR1680" s="86"/>
      <c r="BS1680" s="86"/>
      <c r="BT1680" s="86"/>
      <c r="BU1680" s="86"/>
      <c r="BV1680" s="86"/>
    </row>
    <row r="1681" spans="1:74" s="87" customFormat="1" ht="22.5" customHeight="1" x14ac:dyDescent="0.2">
      <c r="A1681" s="238" t="s">
        <v>974</v>
      </c>
      <c r="B1681" s="239" t="s">
        <v>999</v>
      </c>
      <c r="C1681" s="224"/>
      <c r="D1681" s="224">
        <v>173548703.41999999</v>
      </c>
      <c r="E1681" s="224"/>
      <c r="F1681" s="224"/>
      <c r="G1681" s="224"/>
      <c r="H1681" s="224"/>
      <c r="I1681" s="224"/>
      <c r="J1681" s="224"/>
      <c r="K1681" s="224"/>
      <c r="L1681" s="224"/>
      <c r="M1681" s="224"/>
      <c r="N1681" s="224"/>
      <c r="O1681" s="131">
        <f t="shared" si="593"/>
        <v>173548703.41999999</v>
      </c>
      <c r="P1681" s="86"/>
      <c r="Q1681" s="86"/>
      <c r="R1681" s="86"/>
      <c r="S1681" s="86"/>
      <c r="T1681" s="86"/>
      <c r="U1681" s="86"/>
      <c r="V1681" s="86"/>
      <c r="W1681" s="86"/>
      <c r="X1681" s="86"/>
      <c r="Y1681" s="86"/>
      <c r="Z1681" s="86"/>
      <c r="AA1681" s="86"/>
      <c r="AB1681" s="86"/>
      <c r="AC1681" s="86"/>
      <c r="AD1681" s="86"/>
      <c r="AE1681" s="86"/>
      <c r="AF1681" s="86"/>
      <c r="AG1681" s="86"/>
      <c r="AH1681" s="86"/>
      <c r="AI1681" s="86"/>
      <c r="AJ1681" s="86"/>
      <c r="AK1681" s="86"/>
      <c r="AL1681" s="86"/>
      <c r="AM1681" s="86"/>
      <c r="AN1681" s="86"/>
      <c r="AO1681" s="86"/>
      <c r="AP1681" s="86"/>
      <c r="AQ1681" s="86"/>
      <c r="AR1681" s="86"/>
      <c r="AS1681" s="86"/>
      <c r="AT1681" s="86"/>
      <c r="AU1681" s="86"/>
      <c r="AV1681" s="86"/>
      <c r="AW1681" s="86"/>
      <c r="AX1681" s="86"/>
      <c r="AY1681" s="86"/>
      <c r="AZ1681" s="86"/>
      <c r="BA1681" s="86"/>
      <c r="BB1681" s="86"/>
      <c r="BC1681" s="86"/>
      <c r="BD1681" s="86"/>
      <c r="BE1681" s="86"/>
      <c r="BF1681" s="86"/>
      <c r="BG1681" s="86"/>
      <c r="BH1681" s="86"/>
      <c r="BI1681" s="86"/>
      <c r="BJ1681" s="86"/>
      <c r="BK1681" s="86"/>
      <c r="BL1681" s="86"/>
      <c r="BM1681" s="86"/>
      <c r="BN1681" s="86"/>
      <c r="BO1681" s="86"/>
      <c r="BP1681" s="86"/>
      <c r="BQ1681" s="86"/>
      <c r="BR1681" s="86"/>
      <c r="BS1681" s="86"/>
      <c r="BT1681" s="86"/>
      <c r="BU1681" s="86"/>
      <c r="BV1681" s="86"/>
    </row>
    <row r="1682" spans="1:74" s="87" customFormat="1" ht="22.5" customHeight="1" x14ac:dyDescent="0.2">
      <c r="A1682" s="238" t="s">
        <v>974</v>
      </c>
      <c r="B1682" s="239" t="s">
        <v>999</v>
      </c>
      <c r="C1682" s="224"/>
      <c r="D1682" s="224"/>
      <c r="E1682" s="224"/>
      <c r="F1682" s="224">
        <v>30450831.34</v>
      </c>
      <c r="G1682" s="224"/>
      <c r="H1682" s="224"/>
      <c r="I1682" s="224"/>
      <c r="J1682" s="224"/>
      <c r="K1682" s="224"/>
      <c r="L1682" s="224"/>
      <c r="M1682" s="224"/>
      <c r="N1682" s="224"/>
      <c r="O1682" s="131">
        <f t="shared" si="593"/>
        <v>30450831.34</v>
      </c>
      <c r="P1682" s="86"/>
      <c r="Q1682" s="86"/>
      <c r="R1682" s="86"/>
      <c r="S1682" s="86"/>
      <c r="T1682" s="86"/>
      <c r="U1682" s="86"/>
      <c r="V1682" s="86"/>
      <c r="W1682" s="86"/>
      <c r="X1682" s="86"/>
      <c r="Y1682" s="86"/>
      <c r="Z1682" s="86"/>
      <c r="AA1682" s="86"/>
      <c r="AB1682" s="86"/>
      <c r="AC1682" s="86"/>
      <c r="AD1682" s="86"/>
      <c r="AE1682" s="86"/>
      <c r="AF1682" s="86"/>
      <c r="AG1682" s="86"/>
      <c r="AH1682" s="86"/>
      <c r="AI1682" s="86"/>
      <c r="AJ1682" s="86"/>
      <c r="AK1682" s="86"/>
      <c r="AL1682" s="86"/>
      <c r="AM1682" s="86"/>
      <c r="AN1682" s="86"/>
      <c r="AO1682" s="86"/>
      <c r="AP1682" s="86"/>
      <c r="AQ1682" s="86"/>
      <c r="AR1682" s="86"/>
      <c r="AS1682" s="86"/>
      <c r="AT1682" s="86"/>
      <c r="AU1682" s="86"/>
      <c r="AV1682" s="86"/>
      <c r="AW1682" s="86"/>
      <c r="AX1682" s="86"/>
      <c r="AY1682" s="86"/>
      <c r="AZ1682" s="86"/>
      <c r="BA1682" s="86"/>
      <c r="BB1682" s="86"/>
      <c r="BC1682" s="86"/>
      <c r="BD1682" s="86"/>
      <c r="BE1682" s="86"/>
      <c r="BF1682" s="86"/>
      <c r="BG1682" s="86"/>
      <c r="BH1682" s="86"/>
      <c r="BI1682" s="86"/>
      <c r="BJ1682" s="86"/>
      <c r="BK1682" s="86"/>
      <c r="BL1682" s="86"/>
      <c r="BM1682" s="86"/>
      <c r="BN1682" s="86"/>
      <c r="BO1682" s="86"/>
      <c r="BP1682" s="86"/>
      <c r="BQ1682" s="86"/>
      <c r="BR1682" s="86"/>
      <c r="BS1682" s="86"/>
      <c r="BT1682" s="86"/>
      <c r="BU1682" s="86"/>
      <c r="BV1682" s="86"/>
    </row>
    <row r="1683" spans="1:74" s="87" customFormat="1" ht="22.5" customHeight="1" x14ac:dyDescent="0.2">
      <c r="A1683" s="238" t="s">
        <v>974</v>
      </c>
      <c r="B1683" s="239" t="s">
        <v>999</v>
      </c>
      <c r="C1683" s="224"/>
      <c r="D1683" s="224"/>
      <c r="E1683" s="224"/>
      <c r="F1683" s="224">
        <v>34494013.229999997</v>
      </c>
      <c r="G1683" s="224"/>
      <c r="H1683" s="224"/>
      <c r="I1683" s="224"/>
      <c r="J1683" s="224"/>
      <c r="K1683" s="224"/>
      <c r="L1683" s="224"/>
      <c r="M1683" s="224"/>
      <c r="N1683" s="224"/>
      <c r="O1683" s="131">
        <f t="shared" si="593"/>
        <v>34494013.229999997</v>
      </c>
      <c r="P1683" s="86"/>
      <c r="Q1683" s="86"/>
      <c r="R1683" s="86"/>
      <c r="S1683" s="86"/>
      <c r="T1683" s="86"/>
      <c r="U1683" s="86"/>
      <c r="V1683" s="86"/>
      <c r="W1683" s="86"/>
      <c r="X1683" s="86"/>
      <c r="Y1683" s="86"/>
      <c r="Z1683" s="86"/>
      <c r="AA1683" s="86"/>
      <c r="AB1683" s="86"/>
      <c r="AC1683" s="86"/>
      <c r="AD1683" s="86"/>
      <c r="AE1683" s="86"/>
      <c r="AF1683" s="86"/>
      <c r="AG1683" s="86"/>
      <c r="AH1683" s="86"/>
      <c r="AI1683" s="86"/>
      <c r="AJ1683" s="86"/>
      <c r="AK1683" s="86"/>
      <c r="AL1683" s="86"/>
      <c r="AM1683" s="86"/>
      <c r="AN1683" s="86"/>
      <c r="AO1683" s="86"/>
      <c r="AP1683" s="86"/>
      <c r="AQ1683" s="86"/>
      <c r="AR1683" s="86"/>
      <c r="AS1683" s="86"/>
      <c r="AT1683" s="86"/>
      <c r="AU1683" s="86"/>
      <c r="AV1683" s="86"/>
      <c r="AW1683" s="86"/>
      <c r="AX1683" s="86"/>
      <c r="AY1683" s="86"/>
      <c r="AZ1683" s="86"/>
      <c r="BA1683" s="86"/>
      <c r="BB1683" s="86"/>
      <c r="BC1683" s="86"/>
      <c r="BD1683" s="86"/>
      <c r="BE1683" s="86"/>
      <c r="BF1683" s="86"/>
      <c r="BG1683" s="86"/>
      <c r="BH1683" s="86"/>
      <c r="BI1683" s="86"/>
      <c r="BJ1683" s="86"/>
      <c r="BK1683" s="86"/>
      <c r="BL1683" s="86"/>
      <c r="BM1683" s="86"/>
      <c r="BN1683" s="86"/>
      <c r="BO1683" s="86"/>
      <c r="BP1683" s="86"/>
      <c r="BQ1683" s="86"/>
      <c r="BR1683" s="86"/>
      <c r="BS1683" s="86"/>
      <c r="BT1683" s="86"/>
      <c r="BU1683" s="86"/>
      <c r="BV1683" s="86"/>
    </row>
    <row r="1684" spans="1:74" s="87" customFormat="1" ht="22.5" customHeight="1" x14ac:dyDescent="0.2">
      <c r="A1684" s="238" t="s">
        <v>974</v>
      </c>
      <c r="B1684" s="239" t="s">
        <v>999</v>
      </c>
      <c r="C1684" s="224"/>
      <c r="D1684" s="224">
        <v>27298851.920000002</v>
      </c>
      <c r="E1684" s="224"/>
      <c r="F1684" s="224"/>
      <c r="G1684" s="224"/>
      <c r="H1684" s="224"/>
      <c r="I1684" s="224"/>
      <c r="J1684" s="224"/>
      <c r="K1684" s="224"/>
      <c r="L1684" s="224"/>
      <c r="M1684" s="224"/>
      <c r="N1684" s="224"/>
      <c r="O1684" s="131">
        <f t="shared" si="593"/>
        <v>27298851.920000002</v>
      </c>
      <c r="P1684" s="86"/>
      <c r="Q1684" s="86"/>
      <c r="R1684" s="86"/>
      <c r="S1684" s="86"/>
      <c r="T1684" s="86"/>
      <c r="U1684" s="86"/>
      <c r="V1684" s="86"/>
      <c r="W1684" s="86"/>
      <c r="X1684" s="86"/>
      <c r="Y1684" s="86"/>
      <c r="Z1684" s="86"/>
      <c r="AA1684" s="86"/>
      <c r="AB1684" s="86"/>
      <c r="AC1684" s="86"/>
      <c r="AD1684" s="86"/>
      <c r="AE1684" s="86"/>
      <c r="AF1684" s="86"/>
      <c r="AG1684" s="86"/>
      <c r="AH1684" s="86"/>
      <c r="AI1684" s="86"/>
      <c r="AJ1684" s="86"/>
      <c r="AK1684" s="86"/>
      <c r="AL1684" s="86"/>
      <c r="AM1684" s="86"/>
      <c r="AN1684" s="86"/>
      <c r="AO1684" s="86"/>
      <c r="AP1684" s="86"/>
      <c r="AQ1684" s="86"/>
      <c r="AR1684" s="86"/>
      <c r="AS1684" s="86"/>
      <c r="AT1684" s="86"/>
      <c r="AU1684" s="86"/>
      <c r="AV1684" s="86"/>
      <c r="AW1684" s="86"/>
      <c r="AX1684" s="86"/>
      <c r="AY1684" s="86"/>
      <c r="AZ1684" s="86"/>
      <c r="BA1684" s="86"/>
      <c r="BB1684" s="86"/>
      <c r="BC1684" s="86"/>
      <c r="BD1684" s="86"/>
      <c r="BE1684" s="86"/>
      <c r="BF1684" s="86"/>
      <c r="BG1684" s="86"/>
      <c r="BH1684" s="86"/>
      <c r="BI1684" s="86"/>
      <c r="BJ1684" s="86"/>
      <c r="BK1684" s="86"/>
      <c r="BL1684" s="86"/>
      <c r="BM1684" s="86"/>
      <c r="BN1684" s="86"/>
      <c r="BO1684" s="86"/>
      <c r="BP1684" s="86"/>
      <c r="BQ1684" s="86"/>
      <c r="BR1684" s="86"/>
      <c r="BS1684" s="86"/>
      <c r="BT1684" s="86"/>
      <c r="BU1684" s="86"/>
      <c r="BV1684" s="86"/>
    </row>
    <row r="1685" spans="1:74" s="87" customFormat="1" ht="22.5" customHeight="1" x14ac:dyDescent="0.2">
      <c r="A1685" s="238" t="s">
        <v>974</v>
      </c>
      <c r="B1685" s="239" t="s">
        <v>999</v>
      </c>
      <c r="C1685" s="224"/>
      <c r="D1685" s="224">
        <v>158427053.63</v>
      </c>
      <c r="E1685" s="224"/>
      <c r="F1685" s="224"/>
      <c r="G1685" s="224"/>
      <c r="H1685" s="224"/>
      <c r="I1685" s="224"/>
      <c r="J1685" s="224"/>
      <c r="K1685" s="224"/>
      <c r="L1685" s="224"/>
      <c r="M1685" s="224"/>
      <c r="N1685" s="224"/>
      <c r="O1685" s="131">
        <f t="shared" si="593"/>
        <v>158427053.63</v>
      </c>
      <c r="P1685" s="86"/>
      <c r="Q1685" s="86"/>
      <c r="R1685" s="86"/>
      <c r="S1685" s="86"/>
      <c r="T1685" s="86"/>
      <c r="U1685" s="86"/>
      <c r="V1685" s="86"/>
      <c r="W1685" s="86"/>
      <c r="X1685" s="86"/>
      <c r="Y1685" s="86"/>
      <c r="Z1685" s="86"/>
      <c r="AA1685" s="86"/>
      <c r="AB1685" s="86"/>
      <c r="AC1685" s="86"/>
      <c r="AD1685" s="86"/>
      <c r="AE1685" s="86"/>
      <c r="AF1685" s="86"/>
      <c r="AG1685" s="86"/>
      <c r="AH1685" s="86"/>
      <c r="AI1685" s="86"/>
      <c r="AJ1685" s="86"/>
      <c r="AK1685" s="86"/>
      <c r="AL1685" s="86"/>
      <c r="AM1685" s="86"/>
      <c r="AN1685" s="86"/>
      <c r="AO1685" s="86"/>
      <c r="AP1685" s="86"/>
      <c r="AQ1685" s="86"/>
      <c r="AR1685" s="86"/>
      <c r="AS1685" s="86"/>
      <c r="AT1685" s="86"/>
      <c r="AU1685" s="86"/>
      <c r="AV1685" s="86"/>
      <c r="AW1685" s="86"/>
      <c r="AX1685" s="86"/>
      <c r="AY1685" s="86"/>
      <c r="AZ1685" s="86"/>
      <c r="BA1685" s="86"/>
      <c r="BB1685" s="86"/>
      <c r="BC1685" s="86"/>
      <c r="BD1685" s="86"/>
      <c r="BE1685" s="86"/>
      <c r="BF1685" s="86"/>
      <c r="BG1685" s="86"/>
      <c r="BH1685" s="86"/>
      <c r="BI1685" s="86"/>
      <c r="BJ1685" s="86"/>
      <c r="BK1685" s="86"/>
      <c r="BL1685" s="86"/>
      <c r="BM1685" s="86"/>
      <c r="BN1685" s="86"/>
      <c r="BO1685" s="86"/>
      <c r="BP1685" s="86"/>
      <c r="BQ1685" s="86"/>
      <c r="BR1685" s="86"/>
      <c r="BS1685" s="86"/>
      <c r="BT1685" s="86"/>
      <c r="BU1685" s="86"/>
      <c r="BV1685" s="86"/>
    </row>
    <row r="1686" spans="1:74" s="87" customFormat="1" ht="22.5" customHeight="1" x14ac:dyDescent="0.2">
      <c r="A1686" s="238" t="s">
        <v>974</v>
      </c>
      <c r="B1686" s="239" t="s">
        <v>999</v>
      </c>
      <c r="C1686" s="224"/>
      <c r="D1686" s="224">
        <v>2202961475.1599998</v>
      </c>
      <c r="E1686" s="224"/>
      <c r="F1686" s="224"/>
      <c r="G1686" s="224"/>
      <c r="H1686" s="224"/>
      <c r="I1686" s="224"/>
      <c r="J1686" s="224"/>
      <c r="K1686" s="224"/>
      <c r="L1686" s="224"/>
      <c r="M1686" s="224"/>
      <c r="N1686" s="224"/>
      <c r="O1686" s="131">
        <f t="shared" si="593"/>
        <v>2202961475.1599998</v>
      </c>
      <c r="P1686" s="86"/>
      <c r="Q1686" s="86"/>
      <c r="R1686" s="86"/>
      <c r="S1686" s="86"/>
      <c r="T1686" s="86"/>
      <c r="U1686" s="86"/>
      <c r="V1686" s="86"/>
      <c r="W1686" s="86"/>
      <c r="X1686" s="86"/>
      <c r="Y1686" s="86"/>
      <c r="Z1686" s="86"/>
      <c r="AA1686" s="86"/>
      <c r="AB1686" s="86"/>
      <c r="AC1686" s="86"/>
      <c r="AD1686" s="86"/>
      <c r="AE1686" s="86"/>
      <c r="AF1686" s="86"/>
      <c r="AG1686" s="86"/>
      <c r="AH1686" s="86"/>
      <c r="AI1686" s="86"/>
      <c r="AJ1686" s="86"/>
      <c r="AK1686" s="86"/>
      <c r="AL1686" s="86"/>
      <c r="AM1686" s="86"/>
      <c r="AN1686" s="86"/>
      <c r="AO1686" s="86"/>
      <c r="AP1686" s="86"/>
      <c r="AQ1686" s="86"/>
      <c r="AR1686" s="86"/>
      <c r="AS1686" s="86"/>
      <c r="AT1686" s="86"/>
      <c r="AU1686" s="86"/>
      <c r="AV1686" s="86"/>
      <c r="AW1686" s="86"/>
      <c r="AX1686" s="86"/>
      <c r="AY1686" s="86"/>
      <c r="AZ1686" s="86"/>
      <c r="BA1686" s="86"/>
      <c r="BB1686" s="86"/>
      <c r="BC1686" s="86"/>
      <c r="BD1686" s="86"/>
      <c r="BE1686" s="86"/>
      <c r="BF1686" s="86"/>
      <c r="BG1686" s="86"/>
      <c r="BH1686" s="86"/>
      <c r="BI1686" s="86"/>
      <c r="BJ1686" s="86"/>
      <c r="BK1686" s="86"/>
      <c r="BL1686" s="86"/>
      <c r="BM1686" s="86"/>
      <c r="BN1686" s="86"/>
      <c r="BO1686" s="86"/>
      <c r="BP1686" s="86"/>
      <c r="BQ1686" s="86"/>
      <c r="BR1686" s="86"/>
      <c r="BS1686" s="86"/>
      <c r="BT1686" s="86"/>
      <c r="BU1686" s="86"/>
      <c r="BV1686" s="86"/>
    </row>
    <row r="1687" spans="1:74" s="87" customFormat="1" ht="22.5" customHeight="1" x14ac:dyDescent="0.2">
      <c r="A1687" s="238" t="s">
        <v>974</v>
      </c>
      <c r="B1687" s="239" t="s">
        <v>999</v>
      </c>
      <c r="C1687" s="224"/>
      <c r="D1687" s="224">
        <v>22719141.93</v>
      </c>
      <c r="E1687" s="224"/>
      <c r="F1687" s="224"/>
      <c r="G1687" s="224"/>
      <c r="H1687" s="224"/>
      <c r="I1687" s="224"/>
      <c r="J1687" s="224"/>
      <c r="K1687" s="224"/>
      <c r="L1687" s="224"/>
      <c r="M1687" s="224"/>
      <c r="N1687" s="224"/>
      <c r="O1687" s="131">
        <f t="shared" si="593"/>
        <v>22719141.93</v>
      </c>
      <c r="P1687" s="86"/>
      <c r="Q1687" s="86"/>
      <c r="R1687" s="86"/>
      <c r="S1687" s="86"/>
      <c r="T1687" s="86"/>
      <c r="U1687" s="86"/>
      <c r="V1687" s="86"/>
      <c r="W1687" s="86"/>
      <c r="X1687" s="86"/>
      <c r="Y1687" s="86"/>
      <c r="Z1687" s="86"/>
      <c r="AA1687" s="86"/>
      <c r="AB1687" s="86"/>
      <c r="AC1687" s="86"/>
      <c r="AD1687" s="86"/>
      <c r="AE1687" s="86"/>
      <c r="AF1687" s="86"/>
      <c r="AG1687" s="86"/>
      <c r="AH1687" s="86"/>
      <c r="AI1687" s="86"/>
      <c r="AJ1687" s="86"/>
      <c r="AK1687" s="86"/>
      <c r="AL1687" s="86"/>
      <c r="AM1687" s="86"/>
      <c r="AN1687" s="86"/>
      <c r="AO1687" s="86"/>
      <c r="AP1687" s="86"/>
      <c r="AQ1687" s="86"/>
      <c r="AR1687" s="86"/>
      <c r="AS1687" s="86"/>
      <c r="AT1687" s="86"/>
      <c r="AU1687" s="86"/>
      <c r="AV1687" s="86"/>
      <c r="AW1687" s="86"/>
      <c r="AX1687" s="86"/>
      <c r="AY1687" s="86"/>
      <c r="AZ1687" s="86"/>
      <c r="BA1687" s="86"/>
      <c r="BB1687" s="86"/>
      <c r="BC1687" s="86"/>
      <c r="BD1687" s="86"/>
      <c r="BE1687" s="86"/>
      <c r="BF1687" s="86"/>
      <c r="BG1687" s="86"/>
      <c r="BH1687" s="86"/>
      <c r="BI1687" s="86"/>
      <c r="BJ1687" s="86"/>
      <c r="BK1687" s="86"/>
      <c r="BL1687" s="86"/>
      <c r="BM1687" s="86"/>
      <c r="BN1687" s="86"/>
      <c r="BO1687" s="86"/>
      <c r="BP1687" s="86"/>
      <c r="BQ1687" s="86"/>
      <c r="BR1687" s="86"/>
      <c r="BS1687" s="86"/>
      <c r="BT1687" s="86"/>
      <c r="BU1687" s="86"/>
      <c r="BV1687" s="86"/>
    </row>
    <row r="1688" spans="1:74" s="87" customFormat="1" ht="22.5" customHeight="1" x14ac:dyDescent="0.2">
      <c r="A1688" s="238" t="s">
        <v>974</v>
      </c>
      <c r="B1688" s="239" t="s">
        <v>999</v>
      </c>
      <c r="C1688" s="224"/>
      <c r="D1688" s="224">
        <v>255235651.08000001</v>
      </c>
      <c r="E1688" s="224"/>
      <c r="F1688" s="224"/>
      <c r="G1688" s="224"/>
      <c r="H1688" s="224"/>
      <c r="I1688" s="224"/>
      <c r="J1688" s="224"/>
      <c r="K1688" s="224"/>
      <c r="L1688" s="224"/>
      <c r="M1688" s="224"/>
      <c r="N1688" s="224"/>
      <c r="O1688" s="131">
        <f t="shared" si="593"/>
        <v>255235651.08000001</v>
      </c>
      <c r="P1688" s="86"/>
      <c r="Q1688" s="86"/>
      <c r="R1688" s="86"/>
      <c r="S1688" s="86"/>
      <c r="T1688" s="86"/>
      <c r="U1688" s="86"/>
      <c r="V1688" s="86"/>
      <c r="W1688" s="86"/>
      <c r="X1688" s="86"/>
      <c r="Y1688" s="86"/>
      <c r="Z1688" s="86"/>
      <c r="AA1688" s="86"/>
      <c r="AB1688" s="86"/>
      <c r="AC1688" s="86"/>
      <c r="AD1688" s="86"/>
      <c r="AE1688" s="86"/>
      <c r="AF1688" s="86"/>
      <c r="AG1688" s="86"/>
      <c r="AH1688" s="86"/>
      <c r="AI1688" s="86"/>
      <c r="AJ1688" s="86"/>
      <c r="AK1688" s="86"/>
      <c r="AL1688" s="86"/>
      <c r="AM1688" s="86"/>
      <c r="AN1688" s="86"/>
      <c r="AO1688" s="86"/>
      <c r="AP1688" s="86"/>
      <c r="AQ1688" s="86"/>
      <c r="AR1688" s="86"/>
      <c r="AS1688" s="86"/>
      <c r="AT1688" s="86"/>
      <c r="AU1688" s="86"/>
      <c r="AV1688" s="86"/>
      <c r="AW1688" s="86"/>
      <c r="AX1688" s="86"/>
      <c r="AY1688" s="86"/>
      <c r="AZ1688" s="86"/>
      <c r="BA1688" s="86"/>
      <c r="BB1688" s="86"/>
      <c r="BC1688" s="86"/>
      <c r="BD1688" s="86"/>
      <c r="BE1688" s="86"/>
      <c r="BF1688" s="86"/>
      <c r="BG1688" s="86"/>
      <c r="BH1688" s="86"/>
      <c r="BI1688" s="86"/>
      <c r="BJ1688" s="86"/>
      <c r="BK1688" s="86"/>
      <c r="BL1688" s="86"/>
      <c r="BM1688" s="86"/>
      <c r="BN1688" s="86"/>
      <c r="BO1688" s="86"/>
      <c r="BP1688" s="86"/>
      <c r="BQ1688" s="86"/>
      <c r="BR1688" s="86"/>
      <c r="BS1688" s="86"/>
      <c r="BT1688" s="86"/>
      <c r="BU1688" s="86"/>
      <c r="BV1688" s="86"/>
    </row>
    <row r="1689" spans="1:74" s="87" customFormat="1" ht="22.5" customHeight="1" x14ac:dyDescent="0.2">
      <c r="A1689" s="238" t="s">
        <v>974</v>
      </c>
      <c r="B1689" s="239" t="s">
        <v>999</v>
      </c>
      <c r="C1689" s="224"/>
      <c r="D1689" s="224"/>
      <c r="E1689" s="224"/>
      <c r="F1689" s="224">
        <v>233334</v>
      </c>
      <c r="G1689" s="224"/>
      <c r="H1689" s="224"/>
      <c r="I1689" s="224"/>
      <c r="J1689" s="224"/>
      <c r="K1689" s="224"/>
      <c r="L1689" s="224"/>
      <c r="M1689" s="224"/>
      <c r="N1689" s="224"/>
      <c r="O1689" s="131">
        <f t="shared" si="593"/>
        <v>233334</v>
      </c>
      <c r="P1689" s="86"/>
      <c r="Q1689" s="86"/>
      <c r="R1689" s="86"/>
      <c r="S1689" s="86"/>
      <c r="T1689" s="86"/>
      <c r="U1689" s="86"/>
      <c r="V1689" s="86"/>
      <c r="W1689" s="86"/>
      <c r="X1689" s="86"/>
      <c r="Y1689" s="86"/>
      <c r="Z1689" s="86"/>
      <c r="AA1689" s="86"/>
      <c r="AB1689" s="86"/>
      <c r="AC1689" s="86"/>
      <c r="AD1689" s="86"/>
      <c r="AE1689" s="86"/>
      <c r="AF1689" s="86"/>
      <c r="AG1689" s="86"/>
      <c r="AH1689" s="86"/>
      <c r="AI1689" s="86"/>
      <c r="AJ1689" s="86"/>
      <c r="AK1689" s="86"/>
      <c r="AL1689" s="86"/>
      <c r="AM1689" s="86"/>
      <c r="AN1689" s="86"/>
      <c r="AO1689" s="86"/>
      <c r="AP1689" s="86"/>
      <c r="AQ1689" s="86"/>
      <c r="AR1689" s="86"/>
      <c r="AS1689" s="86"/>
      <c r="AT1689" s="86"/>
      <c r="AU1689" s="86"/>
      <c r="AV1689" s="86"/>
      <c r="AW1689" s="86"/>
      <c r="AX1689" s="86"/>
      <c r="AY1689" s="86"/>
      <c r="AZ1689" s="86"/>
      <c r="BA1689" s="86"/>
      <c r="BB1689" s="86"/>
      <c r="BC1689" s="86"/>
      <c r="BD1689" s="86"/>
      <c r="BE1689" s="86"/>
      <c r="BF1689" s="86"/>
      <c r="BG1689" s="86"/>
      <c r="BH1689" s="86"/>
      <c r="BI1689" s="86"/>
      <c r="BJ1689" s="86"/>
      <c r="BK1689" s="86"/>
      <c r="BL1689" s="86"/>
      <c r="BM1689" s="86"/>
      <c r="BN1689" s="86"/>
      <c r="BO1689" s="86"/>
      <c r="BP1689" s="86"/>
      <c r="BQ1689" s="86"/>
      <c r="BR1689" s="86"/>
      <c r="BS1689" s="86"/>
      <c r="BT1689" s="86"/>
      <c r="BU1689" s="86"/>
      <c r="BV1689" s="86"/>
    </row>
    <row r="1690" spans="1:74" s="87" customFormat="1" ht="22.5" customHeight="1" x14ac:dyDescent="0.2">
      <c r="A1690" s="238" t="s">
        <v>974</v>
      </c>
      <c r="B1690" s="239" t="s">
        <v>999</v>
      </c>
      <c r="C1690" s="224"/>
      <c r="D1690" s="224">
        <v>91519747.400000006</v>
      </c>
      <c r="E1690" s="224"/>
      <c r="F1690" s="224"/>
      <c r="G1690" s="224"/>
      <c r="H1690" s="224"/>
      <c r="I1690" s="224"/>
      <c r="J1690" s="224"/>
      <c r="K1690" s="224"/>
      <c r="L1690" s="224"/>
      <c r="M1690" s="224"/>
      <c r="N1690" s="224"/>
      <c r="O1690" s="131">
        <f t="shared" si="593"/>
        <v>91519747.400000006</v>
      </c>
      <c r="P1690" s="86"/>
      <c r="Q1690" s="86"/>
      <c r="R1690" s="86"/>
      <c r="S1690" s="86"/>
      <c r="T1690" s="86"/>
      <c r="U1690" s="86"/>
      <c r="V1690" s="86"/>
      <c r="W1690" s="86"/>
      <c r="X1690" s="86"/>
      <c r="Y1690" s="86"/>
      <c r="Z1690" s="86"/>
      <c r="AA1690" s="86"/>
      <c r="AB1690" s="86"/>
      <c r="AC1690" s="86"/>
      <c r="AD1690" s="86"/>
      <c r="AE1690" s="86"/>
      <c r="AF1690" s="86"/>
      <c r="AG1690" s="86"/>
      <c r="AH1690" s="86"/>
      <c r="AI1690" s="86"/>
      <c r="AJ1690" s="86"/>
      <c r="AK1690" s="86"/>
      <c r="AL1690" s="86"/>
      <c r="AM1690" s="86"/>
      <c r="AN1690" s="86"/>
      <c r="AO1690" s="86"/>
      <c r="AP1690" s="86"/>
      <c r="AQ1690" s="86"/>
      <c r="AR1690" s="86"/>
      <c r="AS1690" s="86"/>
      <c r="AT1690" s="86"/>
      <c r="AU1690" s="86"/>
      <c r="AV1690" s="86"/>
      <c r="AW1690" s="86"/>
      <c r="AX1690" s="86"/>
      <c r="AY1690" s="86"/>
      <c r="AZ1690" s="86"/>
      <c r="BA1690" s="86"/>
      <c r="BB1690" s="86"/>
      <c r="BC1690" s="86"/>
      <c r="BD1690" s="86"/>
      <c r="BE1690" s="86"/>
      <c r="BF1690" s="86"/>
      <c r="BG1690" s="86"/>
      <c r="BH1690" s="86"/>
      <c r="BI1690" s="86"/>
      <c r="BJ1690" s="86"/>
      <c r="BK1690" s="86"/>
      <c r="BL1690" s="86"/>
      <c r="BM1690" s="86"/>
      <c r="BN1690" s="86"/>
      <c r="BO1690" s="86"/>
      <c r="BP1690" s="86"/>
      <c r="BQ1690" s="86"/>
      <c r="BR1690" s="86"/>
      <c r="BS1690" s="86"/>
      <c r="BT1690" s="86"/>
      <c r="BU1690" s="86"/>
      <c r="BV1690" s="86"/>
    </row>
    <row r="1691" spans="1:74" s="87" customFormat="1" ht="22.5" customHeight="1" x14ac:dyDescent="0.2">
      <c r="A1691" s="238" t="s">
        <v>974</v>
      </c>
      <c r="B1691" s="239" t="s">
        <v>999</v>
      </c>
      <c r="C1691" s="224"/>
      <c r="D1691" s="224"/>
      <c r="E1691" s="224"/>
      <c r="F1691" s="224">
        <v>700000000</v>
      </c>
      <c r="G1691" s="224"/>
      <c r="H1691" s="224"/>
      <c r="I1691" s="224"/>
      <c r="J1691" s="224"/>
      <c r="K1691" s="224"/>
      <c r="L1691" s="224"/>
      <c r="M1691" s="224"/>
      <c r="N1691" s="224"/>
      <c r="O1691" s="131">
        <f t="shared" si="593"/>
        <v>700000000</v>
      </c>
      <c r="P1691" s="86"/>
      <c r="Q1691" s="86"/>
      <c r="R1691" s="86"/>
      <c r="S1691" s="86"/>
      <c r="T1691" s="86"/>
      <c r="U1691" s="86"/>
      <c r="V1691" s="86"/>
      <c r="W1691" s="86"/>
      <c r="X1691" s="86"/>
      <c r="Y1691" s="86"/>
      <c r="Z1691" s="86"/>
      <c r="AA1691" s="86"/>
      <c r="AB1691" s="86"/>
      <c r="AC1691" s="86"/>
      <c r="AD1691" s="86"/>
      <c r="AE1691" s="86"/>
      <c r="AF1691" s="86"/>
      <c r="AG1691" s="86"/>
      <c r="AH1691" s="86"/>
      <c r="AI1691" s="86"/>
      <c r="AJ1691" s="86"/>
      <c r="AK1691" s="86"/>
      <c r="AL1691" s="86"/>
      <c r="AM1691" s="86"/>
      <c r="AN1691" s="86"/>
      <c r="AO1691" s="86"/>
      <c r="AP1691" s="86"/>
      <c r="AQ1691" s="86"/>
      <c r="AR1691" s="86"/>
      <c r="AS1691" s="86"/>
      <c r="AT1691" s="86"/>
      <c r="AU1691" s="86"/>
      <c r="AV1691" s="86"/>
      <c r="AW1691" s="86"/>
      <c r="AX1691" s="86"/>
      <c r="AY1691" s="86"/>
      <c r="AZ1691" s="86"/>
      <c r="BA1691" s="86"/>
      <c r="BB1691" s="86"/>
      <c r="BC1691" s="86"/>
      <c r="BD1691" s="86"/>
      <c r="BE1691" s="86"/>
      <c r="BF1691" s="86"/>
      <c r="BG1691" s="86"/>
      <c r="BH1691" s="86"/>
      <c r="BI1691" s="86"/>
      <c r="BJ1691" s="86"/>
      <c r="BK1691" s="86"/>
      <c r="BL1691" s="86"/>
      <c r="BM1691" s="86"/>
      <c r="BN1691" s="86"/>
      <c r="BO1691" s="86"/>
      <c r="BP1691" s="86"/>
      <c r="BQ1691" s="86"/>
      <c r="BR1691" s="86"/>
      <c r="BS1691" s="86"/>
      <c r="BT1691" s="86"/>
      <c r="BU1691" s="86"/>
      <c r="BV1691" s="86"/>
    </row>
    <row r="1692" spans="1:74" s="87" customFormat="1" ht="22.5" customHeight="1" x14ac:dyDescent="0.2">
      <c r="A1692" s="238" t="s">
        <v>974</v>
      </c>
      <c r="B1692" s="239" t="s">
        <v>999</v>
      </c>
      <c r="C1692" s="224"/>
      <c r="D1692" s="224"/>
      <c r="E1692" s="224"/>
      <c r="F1692" s="224">
        <v>26839911</v>
      </c>
      <c r="G1692" s="224"/>
      <c r="H1692" s="224"/>
      <c r="I1692" s="224"/>
      <c r="J1692" s="224"/>
      <c r="K1692" s="224"/>
      <c r="L1692" s="224"/>
      <c r="M1692" s="224"/>
      <c r="N1692" s="224"/>
      <c r="O1692" s="131">
        <f t="shared" si="593"/>
        <v>26839911</v>
      </c>
      <c r="P1692" s="86"/>
      <c r="Q1692" s="86"/>
      <c r="R1692" s="86"/>
      <c r="S1692" s="86"/>
      <c r="T1692" s="86"/>
      <c r="U1692" s="86"/>
      <c r="V1692" s="86"/>
      <c r="W1692" s="86"/>
      <c r="X1692" s="86"/>
      <c r="Y1692" s="86"/>
      <c r="Z1692" s="86"/>
      <c r="AA1692" s="86"/>
      <c r="AB1692" s="86"/>
      <c r="AC1692" s="86"/>
      <c r="AD1692" s="86"/>
      <c r="AE1692" s="86"/>
      <c r="AF1692" s="86"/>
      <c r="AG1692" s="86"/>
      <c r="AH1692" s="86"/>
      <c r="AI1692" s="86"/>
      <c r="AJ1692" s="86"/>
      <c r="AK1692" s="86"/>
      <c r="AL1692" s="86"/>
      <c r="AM1692" s="86"/>
      <c r="AN1692" s="86"/>
      <c r="AO1692" s="86"/>
      <c r="AP1692" s="86"/>
      <c r="AQ1692" s="86"/>
      <c r="AR1692" s="86"/>
      <c r="AS1692" s="86"/>
      <c r="AT1692" s="86"/>
      <c r="AU1692" s="86"/>
      <c r="AV1692" s="86"/>
      <c r="AW1692" s="86"/>
      <c r="AX1692" s="86"/>
      <c r="AY1692" s="86"/>
      <c r="AZ1692" s="86"/>
      <c r="BA1692" s="86"/>
      <c r="BB1692" s="86"/>
      <c r="BC1692" s="86"/>
      <c r="BD1692" s="86"/>
      <c r="BE1692" s="86"/>
      <c r="BF1692" s="86"/>
      <c r="BG1692" s="86"/>
      <c r="BH1692" s="86"/>
      <c r="BI1692" s="86"/>
      <c r="BJ1692" s="86"/>
      <c r="BK1692" s="86"/>
      <c r="BL1692" s="86"/>
      <c r="BM1692" s="86"/>
      <c r="BN1692" s="86"/>
      <c r="BO1692" s="86"/>
      <c r="BP1692" s="86"/>
      <c r="BQ1692" s="86"/>
      <c r="BR1692" s="86"/>
      <c r="BS1692" s="86"/>
      <c r="BT1692" s="86"/>
      <c r="BU1692" s="86"/>
      <c r="BV1692" s="86"/>
    </row>
    <row r="1693" spans="1:74" s="87" customFormat="1" ht="22.5" customHeight="1" x14ac:dyDescent="0.2">
      <c r="A1693" s="238" t="s">
        <v>974</v>
      </c>
      <c r="B1693" s="239" t="s">
        <v>999</v>
      </c>
      <c r="C1693" s="224"/>
      <c r="D1693" s="224"/>
      <c r="E1693" s="224"/>
      <c r="F1693" s="224">
        <v>565520</v>
      </c>
      <c r="G1693" s="224"/>
      <c r="H1693" s="224"/>
      <c r="I1693" s="224"/>
      <c r="J1693" s="224"/>
      <c r="K1693" s="224"/>
      <c r="L1693" s="224"/>
      <c r="M1693" s="224"/>
      <c r="N1693" s="224"/>
      <c r="O1693" s="131">
        <f t="shared" si="593"/>
        <v>565520</v>
      </c>
      <c r="P1693" s="86"/>
      <c r="Q1693" s="86"/>
      <c r="R1693" s="86"/>
      <c r="S1693" s="86"/>
      <c r="T1693" s="86"/>
      <c r="U1693" s="86"/>
      <c r="V1693" s="86"/>
      <c r="W1693" s="86"/>
      <c r="X1693" s="86"/>
      <c r="Y1693" s="86"/>
      <c r="Z1693" s="86"/>
      <c r="AA1693" s="86"/>
      <c r="AB1693" s="86"/>
      <c r="AC1693" s="86"/>
      <c r="AD1693" s="86"/>
      <c r="AE1693" s="86"/>
      <c r="AF1693" s="86"/>
      <c r="AG1693" s="86"/>
      <c r="AH1693" s="86"/>
      <c r="AI1693" s="86"/>
      <c r="AJ1693" s="86"/>
      <c r="AK1693" s="86"/>
      <c r="AL1693" s="86"/>
      <c r="AM1693" s="86"/>
      <c r="AN1693" s="86"/>
      <c r="AO1693" s="86"/>
      <c r="AP1693" s="86"/>
      <c r="AQ1693" s="86"/>
      <c r="AR1693" s="86"/>
      <c r="AS1693" s="86"/>
      <c r="AT1693" s="86"/>
      <c r="AU1693" s="86"/>
      <c r="AV1693" s="86"/>
      <c r="AW1693" s="86"/>
      <c r="AX1693" s="86"/>
      <c r="AY1693" s="86"/>
      <c r="AZ1693" s="86"/>
      <c r="BA1693" s="86"/>
      <c r="BB1693" s="86"/>
      <c r="BC1693" s="86"/>
      <c r="BD1693" s="86"/>
      <c r="BE1693" s="86"/>
      <c r="BF1693" s="86"/>
      <c r="BG1693" s="86"/>
      <c r="BH1693" s="86"/>
      <c r="BI1693" s="86"/>
      <c r="BJ1693" s="86"/>
      <c r="BK1693" s="86"/>
      <c r="BL1693" s="86"/>
      <c r="BM1693" s="86"/>
      <c r="BN1693" s="86"/>
      <c r="BO1693" s="86"/>
      <c r="BP1693" s="86"/>
      <c r="BQ1693" s="86"/>
      <c r="BR1693" s="86"/>
      <c r="BS1693" s="86"/>
      <c r="BT1693" s="86"/>
      <c r="BU1693" s="86"/>
      <c r="BV1693" s="86"/>
    </row>
    <row r="1694" spans="1:74" s="87" customFormat="1" ht="22.5" customHeight="1" x14ac:dyDescent="0.2">
      <c r="A1694" s="238" t="s">
        <v>974</v>
      </c>
      <c r="B1694" s="239" t="s">
        <v>999</v>
      </c>
      <c r="C1694" s="224"/>
      <c r="D1694" s="224"/>
      <c r="E1694" s="224"/>
      <c r="F1694" s="224">
        <v>73280168</v>
      </c>
      <c r="G1694" s="224"/>
      <c r="H1694" s="224"/>
      <c r="I1694" s="224"/>
      <c r="J1694" s="224"/>
      <c r="K1694" s="224"/>
      <c r="L1694" s="224"/>
      <c r="M1694" s="224"/>
      <c r="N1694" s="224"/>
      <c r="O1694" s="131">
        <f t="shared" si="593"/>
        <v>73280168</v>
      </c>
      <c r="P1694" s="86"/>
      <c r="Q1694" s="86"/>
      <c r="R1694" s="86"/>
      <c r="S1694" s="86"/>
      <c r="T1694" s="86"/>
      <c r="U1694" s="86"/>
      <c r="V1694" s="86"/>
      <c r="W1694" s="86"/>
      <c r="X1694" s="86"/>
      <c r="Y1694" s="86"/>
      <c r="Z1694" s="86"/>
      <c r="AA1694" s="86"/>
      <c r="AB1694" s="86"/>
      <c r="AC1694" s="86"/>
      <c r="AD1694" s="86"/>
      <c r="AE1694" s="86"/>
      <c r="AF1694" s="86"/>
      <c r="AG1694" s="86"/>
      <c r="AH1694" s="86"/>
      <c r="AI1694" s="86"/>
      <c r="AJ1694" s="86"/>
      <c r="AK1694" s="86"/>
      <c r="AL1694" s="86"/>
      <c r="AM1694" s="86"/>
      <c r="AN1694" s="86"/>
      <c r="AO1694" s="86"/>
      <c r="AP1694" s="86"/>
      <c r="AQ1694" s="86"/>
      <c r="AR1694" s="86"/>
      <c r="AS1694" s="86"/>
      <c r="AT1694" s="86"/>
      <c r="AU1694" s="86"/>
      <c r="AV1694" s="86"/>
      <c r="AW1694" s="86"/>
      <c r="AX1694" s="86"/>
      <c r="AY1694" s="86"/>
      <c r="AZ1694" s="86"/>
      <c r="BA1694" s="86"/>
      <c r="BB1694" s="86"/>
      <c r="BC1694" s="86"/>
      <c r="BD1694" s="86"/>
      <c r="BE1694" s="86"/>
      <c r="BF1694" s="86"/>
      <c r="BG1694" s="86"/>
      <c r="BH1694" s="86"/>
      <c r="BI1694" s="86"/>
      <c r="BJ1694" s="86"/>
      <c r="BK1694" s="86"/>
      <c r="BL1694" s="86"/>
      <c r="BM1694" s="86"/>
      <c r="BN1694" s="86"/>
      <c r="BO1694" s="86"/>
      <c r="BP1694" s="86"/>
      <c r="BQ1694" s="86"/>
      <c r="BR1694" s="86"/>
      <c r="BS1694" s="86"/>
      <c r="BT1694" s="86"/>
      <c r="BU1694" s="86"/>
      <c r="BV1694" s="86"/>
    </row>
    <row r="1695" spans="1:74" s="87" customFormat="1" ht="22.5" customHeight="1" x14ac:dyDescent="0.2">
      <c r="A1695" s="238" t="s">
        <v>974</v>
      </c>
      <c r="B1695" s="239" t="s">
        <v>999</v>
      </c>
      <c r="C1695" s="224"/>
      <c r="D1695" s="224"/>
      <c r="E1695" s="224"/>
      <c r="F1695" s="224">
        <v>450200</v>
      </c>
      <c r="G1695" s="224"/>
      <c r="H1695" s="224"/>
      <c r="I1695" s="224"/>
      <c r="J1695" s="224"/>
      <c r="K1695" s="224"/>
      <c r="L1695" s="224"/>
      <c r="M1695" s="224"/>
      <c r="N1695" s="224"/>
      <c r="O1695" s="131">
        <f t="shared" si="593"/>
        <v>450200</v>
      </c>
      <c r="P1695" s="86"/>
      <c r="Q1695" s="86"/>
      <c r="R1695" s="86"/>
      <c r="S1695" s="86"/>
      <c r="T1695" s="86"/>
      <c r="U1695" s="86"/>
      <c r="V1695" s="86"/>
      <c r="W1695" s="86"/>
      <c r="X1695" s="86"/>
      <c r="Y1695" s="86"/>
      <c r="Z1695" s="86"/>
      <c r="AA1695" s="86"/>
      <c r="AB1695" s="86"/>
      <c r="AC1695" s="86"/>
      <c r="AD1695" s="86"/>
      <c r="AE1695" s="86"/>
      <c r="AF1695" s="86"/>
      <c r="AG1695" s="86"/>
      <c r="AH1695" s="86"/>
      <c r="AI1695" s="86"/>
      <c r="AJ1695" s="86"/>
      <c r="AK1695" s="86"/>
      <c r="AL1695" s="86"/>
      <c r="AM1695" s="86"/>
      <c r="AN1695" s="86"/>
      <c r="AO1695" s="86"/>
      <c r="AP1695" s="86"/>
      <c r="AQ1695" s="86"/>
      <c r="AR1695" s="86"/>
      <c r="AS1695" s="86"/>
      <c r="AT1695" s="86"/>
      <c r="AU1695" s="86"/>
      <c r="AV1695" s="86"/>
      <c r="AW1695" s="86"/>
      <c r="AX1695" s="86"/>
      <c r="AY1695" s="86"/>
      <c r="AZ1695" s="86"/>
      <c r="BA1695" s="86"/>
      <c r="BB1695" s="86"/>
      <c r="BC1695" s="86"/>
      <c r="BD1695" s="86"/>
      <c r="BE1695" s="86"/>
      <c r="BF1695" s="86"/>
      <c r="BG1695" s="86"/>
      <c r="BH1695" s="86"/>
      <c r="BI1695" s="86"/>
      <c r="BJ1695" s="86"/>
      <c r="BK1695" s="86"/>
      <c r="BL1695" s="86"/>
      <c r="BM1695" s="86"/>
      <c r="BN1695" s="86"/>
      <c r="BO1695" s="86"/>
      <c r="BP1695" s="86"/>
      <c r="BQ1695" s="86"/>
      <c r="BR1695" s="86"/>
      <c r="BS1695" s="86"/>
      <c r="BT1695" s="86"/>
      <c r="BU1695" s="86"/>
      <c r="BV1695" s="86"/>
    </row>
    <row r="1696" spans="1:74" s="87" customFormat="1" ht="22.5" customHeight="1" x14ac:dyDescent="0.2">
      <c r="A1696" s="238" t="s">
        <v>974</v>
      </c>
      <c r="B1696" s="239" t="s">
        <v>999</v>
      </c>
      <c r="C1696" s="224"/>
      <c r="D1696" s="224"/>
      <c r="E1696" s="224"/>
      <c r="F1696" s="224">
        <v>19017544.719999999</v>
      </c>
      <c r="G1696" s="224"/>
      <c r="H1696" s="224"/>
      <c r="I1696" s="224"/>
      <c r="J1696" s="224"/>
      <c r="K1696" s="224"/>
      <c r="L1696" s="224"/>
      <c r="M1696" s="224"/>
      <c r="N1696" s="224"/>
      <c r="O1696" s="131">
        <f t="shared" si="593"/>
        <v>19017544.719999999</v>
      </c>
      <c r="P1696" s="86"/>
      <c r="Q1696" s="86"/>
      <c r="R1696" s="86"/>
      <c r="S1696" s="86"/>
      <c r="T1696" s="86"/>
      <c r="U1696" s="86"/>
      <c r="V1696" s="86"/>
      <c r="W1696" s="86"/>
      <c r="X1696" s="86"/>
      <c r="Y1696" s="86"/>
      <c r="Z1696" s="86"/>
      <c r="AA1696" s="86"/>
      <c r="AB1696" s="86"/>
      <c r="AC1696" s="86"/>
      <c r="AD1696" s="86"/>
      <c r="AE1696" s="86"/>
      <c r="AF1696" s="86"/>
      <c r="AG1696" s="86"/>
      <c r="AH1696" s="86"/>
      <c r="AI1696" s="86"/>
      <c r="AJ1696" s="86"/>
      <c r="AK1696" s="86"/>
      <c r="AL1696" s="86"/>
      <c r="AM1696" s="86"/>
      <c r="AN1696" s="86"/>
      <c r="AO1696" s="86"/>
      <c r="AP1696" s="86"/>
      <c r="AQ1696" s="86"/>
      <c r="AR1696" s="86"/>
      <c r="AS1696" s="86"/>
      <c r="AT1696" s="86"/>
      <c r="AU1696" s="86"/>
      <c r="AV1696" s="86"/>
      <c r="AW1696" s="86"/>
      <c r="AX1696" s="86"/>
      <c r="AY1696" s="86"/>
      <c r="AZ1696" s="86"/>
      <c r="BA1696" s="86"/>
      <c r="BB1696" s="86"/>
      <c r="BC1696" s="86"/>
      <c r="BD1696" s="86"/>
      <c r="BE1696" s="86"/>
      <c r="BF1696" s="86"/>
      <c r="BG1696" s="86"/>
      <c r="BH1696" s="86"/>
      <c r="BI1696" s="86"/>
      <c r="BJ1696" s="86"/>
      <c r="BK1696" s="86"/>
      <c r="BL1696" s="86"/>
      <c r="BM1696" s="86"/>
      <c r="BN1696" s="86"/>
      <c r="BO1696" s="86"/>
      <c r="BP1696" s="86"/>
      <c r="BQ1696" s="86"/>
      <c r="BR1696" s="86"/>
      <c r="BS1696" s="86"/>
      <c r="BT1696" s="86"/>
      <c r="BU1696" s="86"/>
      <c r="BV1696" s="86"/>
    </row>
    <row r="1697" spans="1:74" s="87" customFormat="1" ht="22.5" customHeight="1" x14ac:dyDescent="0.2">
      <c r="A1697" s="238" t="s">
        <v>974</v>
      </c>
      <c r="B1697" s="239" t="s">
        <v>999</v>
      </c>
      <c r="C1697" s="224"/>
      <c r="D1697" s="224"/>
      <c r="E1697" s="224"/>
      <c r="F1697" s="224"/>
      <c r="G1697" s="224"/>
      <c r="H1697" s="224"/>
      <c r="I1697" s="224">
        <v>193973675.47</v>
      </c>
      <c r="J1697" s="224"/>
      <c r="K1697" s="224"/>
      <c r="L1697" s="224"/>
      <c r="M1697" s="224"/>
      <c r="N1697" s="224"/>
      <c r="O1697" s="131">
        <f t="shared" si="593"/>
        <v>193973675.47</v>
      </c>
      <c r="P1697" s="86"/>
      <c r="Q1697" s="86"/>
      <c r="R1697" s="86"/>
      <c r="S1697" s="86"/>
      <c r="T1697" s="86"/>
      <c r="U1697" s="86"/>
      <c r="V1697" s="86"/>
      <c r="W1697" s="86"/>
      <c r="X1697" s="86"/>
      <c r="Y1697" s="86"/>
      <c r="Z1697" s="86"/>
      <c r="AA1697" s="86"/>
      <c r="AB1697" s="86"/>
      <c r="AC1697" s="86"/>
      <c r="AD1697" s="86"/>
      <c r="AE1697" s="86"/>
      <c r="AF1697" s="86"/>
      <c r="AG1697" s="86"/>
      <c r="AH1697" s="86"/>
      <c r="AI1697" s="86"/>
      <c r="AJ1697" s="86"/>
      <c r="AK1697" s="86"/>
      <c r="AL1697" s="86"/>
      <c r="AM1697" s="86"/>
      <c r="AN1697" s="86"/>
      <c r="AO1697" s="86"/>
      <c r="AP1697" s="86"/>
      <c r="AQ1697" s="86"/>
      <c r="AR1697" s="86"/>
      <c r="AS1697" s="86"/>
      <c r="AT1697" s="86"/>
      <c r="AU1697" s="86"/>
      <c r="AV1697" s="86"/>
      <c r="AW1697" s="86"/>
      <c r="AX1697" s="86"/>
      <c r="AY1697" s="86"/>
      <c r="AZ1697" s="86"/>
      <c r="BA1697" s="86"/>
      <c r="BB1697" s="86"/>
      <c r="BC1697" s="86"/>
      <c r="BD1697" s="86"/>
      <c r="BE1697" s="86"/>
      <c r="BF1697" s="86"/>
      <c r="BG1697" s="86"/>
      <c r="BH1697" s="86"/>
      <c r="BI1697" s="86"/>
      <c r="BJ1697" s="86"/>
      <c r="BK1697" s="86"/>
      <c r="BL1697" s="86"/>
      <c r="BM1697" s="86"/>
      <c r="BN1697" s="86"/>
      <c r="BO1697" s="86"/>
      <c r="BP1697" s="86"/>
      <c r="BQ1697" s="86"/>
      <c r="BR1697" s="86"/>
      <c r="BS1697" s="86"/>
      <c r="BT1697" s="86"/>
      <c r="BU1697" s="86"/>
      <c r="BV1697" s="86"/>
    </row>
    <row r="1698" spans="1:74" s="87" customFormat="1" ht="22.5" customHeight="1" x14ac:dyDescent="0.2">
      <c r="A1698" s="238" t="s">
        <v>974</v>
      </c>
      <c r="B1698" s="239" t="s">
        <v>999</v>
      </c>
      <c r="C1698" s="224"/>
      <c r="D1698" s="224">
        <v>209480228</v>
      </c>
      <c r="E1698" s="224"/>
      <c r="F1698" s="224"/>
      <c r="G1698" s="224"/>
      <c r="H1698" s="224"/>
      <c r="I1698" s="224"/>
      <c r="J1698" s="224"/>
      <c r="K1698" s="224"/>
      <c r="L1698" s="224"/>
      <c r="M1698" s="224"/>
      <c r="N1698" s="224"/>
      <c r="O1698" s="131">
        <f t="shared" si="593"/>
        <v>209480228</v>
      </c>
      <c r="P1698" s="86"/>
      <c r="Q1698" s="86"/>
      <c r="R1698" s="86"/>
      <c r="S1698" s="86"/>
      <c r="T1698" s="86"/>
      <c r="U1698" s="86"/>
      <c r="V1698" s="86"/>
      <c r="W1698" s="86"/>
      <c r="X1698" s="86"/>
      <c r="Y1698" s="86"/>
      <c r="Z1698" s="86"/>
      <c r="AA1698" s="86"/>
      <c r="AB1698" s="86"/>
      <c r="AC1698" s="86"/>
      <c r="AD1698" s="86"/>
      <c r="AE1698" s="86"/>
      <c r="AF1698" s="86"/>
      <c r="AG1698" s="86"/>
      <c r="AH1698" s="86"/>
      <c r="AI1698" s="86"/>
      <c r="AJ1698" s="86"/>
      <c r="AK1698" s="86"/>
      <c r="AL1698" s="86"/>
      <c r="AM1698" s="86"/>
      <c r="AN1698" s="86"/>
      <c r="AO1698" s="86"/>
      <c r="AP1698" s="86"/>
      <c r="AQ1698" s="86"/>
      <c r="AR1698" s="86"/>
      <c r="AS1698" s="86"/>
      <c r="AT1698" s="86"/>
      <c r="AU1698" s="86"/>
      <c r="AV1698" s="86"/>
      <c r="AW1698" s="86"/>
      <c r="AX1698" s="86"/>
      <c r="AY1698" s="86"/>
      <c r="AZ1698" s="86"/>
      <c r="BA1698" s="86"/>
      <c r="BB1698" s="86"/>
      <c r="BC1698" s="86"/>
      <c r="BD1698" s="86"/>
      <c r="BE1698" s="86"/>
      <c r="BF1698" s="86"/>
      <c r="BG1698" s="86"/>
      <c r="BH1698" s="86"/>
      <c r="BI1698" s="86"/>
      <c r="BJ1698" s="86"/>
      <c r="BK1698" s="86"/>
      <c r="BL1698" s="86"/>
      <c r="BM1698" s="86"/>
      <c r="BN1698" s="86"/>
      <c r="BO1698" s="86"/>
      <c r="BP1698" s="86"/>
      <c r="BQ1698" s="86"/>
      <c r="BR1698" s="86"/>
      <c r="BS1698" s="86"/>
      <c r="BT1698" s="86"/>
      <c r="BU1698" s="86"/>
      <c r="BV1698" s="86"/>
    </row>
    <row r="1699" spans="1:74" s="87" customFormat="1" ht="22.5" customHeight="1" x14ac:dyDescent="0.2">
      <c r="A1699" s="238" t="s">
        <v>974</v>
      </c>
      <c r="B1699" s="239" t="s">
        <v>999</v>
      </c>
      <c r="C1699" s="224"/>
      <c r="D1699" s="224"/>
      <c r="E1699" s="224"/>
      <c r="F1699" s="224"/>
      <c r="G1699" s="224"/>
      <c r="H1699" s="224"/>
      <c r="I1699" s="224">
        <v>58809389.100000001</v>
      </c>
      <c r="J1699" s="224"/>
      <c r="K1699" s="224"/>
      <c r="L1699" s="224"/>
      <c r="M1699" s="224"/>
      <c r="N1699" s="224"/>
      <c r="O1699" s="131">
        <f t="shared" si="593"/>
        <v>58809389.100000001</v>
      </c>
      <c r="P1699" s="86"/>
      <c r="Q1699" s="86"/>
      <c r="R1699" s="86"/>
      <c r="S1699" s="86"/>
      <c r="T1699" s="86"/>
      <c r="U1699" s="86"/>
      <c r="V1699" s="86"/>
      <c r="W1699" s="86"/>
      <c r="X1699" s="86"/>
      <c r="Y1699" s="86"/>
      <c r="Z1699" s="86"/>
      <c r="AA1699" s="86"/>
      <c r="AB1699" s="86"/>
      <c r="AC1699" s="86"/>
      <c r="AD1699" s="86"/>
      <c r="AE1699" s="86"/>
      <c r="AF1699" s="86"/>
      <c r="AG1699" s="86"/>
      <c r="AH1699" s="86"/>
      <c r="AI1699" s="86"/>
      <c r="AJ1699" s="86"/>
      <c r="AK1699" s="86"/>
      <c r="AL1699" s="86"/>
      <c r="AM1699" s="86"/>
      <c r="AN1699" s="86"/>
      <c r="AO1699" s="86"/>
      <c r="AP1699" s="86"/>
      <c r="AQ1699" s="86"/>
      <c r="AR1699" s="86"/>
      <c r="AS1699" s="86"/>
      <c r="AT1699" s="86"/>
      <c r="AU1699" s="86"/>
      <c r="AV1699" s="86"/>
      <c r="AW1699" s="86"/>
      <c r="AX1699" s="86"/>
      <c r="AY1699" s="86"/>
      <c r="AZ1699" s="86"/>
      <c r="BA1699" s="86"/>
      <c r="BB1699" s="86"/>
      <c r="BC1699" s="86"/>
      <c r="BD1699" s="86"/>
      <c r="BE1699" s="86"/>
      <c r="BF1699" s="86"/>
      <c r="BG1699" s="86"/>
      <c r="BH1699" s="86"/>
      <c r="BI1699" s="86"/>
      <c r="BJ1699" s="86"/>
      <c r="BK1699" s="86"/>
      <c r="BL1699" s="86"/>
      <c r="BM1699" s="86"/>
      <c r="BN1699" s="86"/>
      <c r="BO1699" s="86"/>
      <c r="BP1699" s="86"/>
      <c r="BQ1699" s="86"/>
      <c r="BR1699" s="86"/>
      <c r="BS1699" s="86"/>
      <c r="BT1699" s="86"/>
      <c r="BU1699" s="86"/>
      <c r="BV1699" s="86"/>
    </row>
    <row r="1700" spans="1:74" s="87" customFormat="1" ht="22.5" customHeight="1" x14ac:dyDescent="0.2">
      <c r="A1700" s="238" t="s">
        <v>974</v>
      </c>
      <c r="B1700" s="239" t="s">
        <v>999</v>
      </c>
      <c r="C1700" s="224"/>
      <c r="D1700" s="224">
        <v>1045242926.15</v>
      </c>
      <c r="E1700" s="224"/>
      <c r="F1700" s="224"/>
      <c r="G1700" s="224"/>
      <c r="H1700" s="224"/>
      <c r="I1700" s="224"/>
      <c r="J1700" s="224"/>
      <c r="K1700" s="224"/>
      <c r="L1700" s="224"/>
      <c r="M1700" s="224"/>
      <c r="N1700" s="224"/>
      <c r="O1700" s="131">
        <f t="shared" si="593"/>
        <v>1045242926.15</v>
      </c>
      <c r="P1700" s="86"/>
      <c r="Q1700" s="86"/>
      <c r="R1700" s="86"/>
      <c r="S1700" s="86"/>
      <c r="T1700" s="86"/>
      <c r="U1700" s="86"/>
      <c r="V1700" s="86"/>
      <c r="W1700" s="86"/>
      <c r="X1700" s="86"/>
      <c r="Y1700" s="86"/>
      <c r="Z1700" s="86"/>
      <c r="AA1700" s="86"/>
      <c r="AB1700" s="86"/>
      <c r="AC1700" s="86"/>
      <c r="AD1700" s="86"/>
      <c r="AE1700" s="86"/>
      <c r="AF1700" s="86"/>
      <c r="AG1700" s="86"/>
      <c r="AH1700" s="86"/>
      <c r="AI1700" s="86"/>
      <c r="AJ1700" s="86"/>
      <c r="AK1700" s="86"/>
      <c r="AL1700" s="86"/>
      <c r="AM1700" s="86"/>
      <c r="AN1700" s="86"/>
      <c r="AO1700" s="86"/>
      <c r="AP1700" s="86"/>
      <c r="AQ1700" s="86"/>
      <c r="AR1700" s="86"/>
      <c r="AS1700" s="86"/>
      <c r="AT1700" s="86"/>
      <c r="AU1700" s="86"/>
      <c r="AV1700" s="86"/>
      <c r="AW1700" s="86"/>
      <c r="AX1700" s="86"/>
      <c r="AY1700" s="86"/>
      <c r="AZ1700" s="86"/>
      <c r="BA1700" s="86"/>
      <c r="BB1700" s="86"/>
      <c r="BC1700" s="86"/>
      <c r="BD1700" s="86"/>
      <c r="BE1700" s="86"/>
      <c r="BF1700" s="86"/>
      <c r="BG1700" s="86"/>
      <c r="BH1700" s="86"/>
      <c r="BI1700" s="86"/>
      <c r="BJ1700" s="86"/>
      <c r="BK1700" s="86"/>
      <c r="BL1700" s="86"/>
      <c r="BM1700" s="86"/>
      <c r="BN1700" s="86"/>
      <c r="BO1700" s="86"/>
      <c r="BP1700" s="86"/>
      <c r="BQ1700" s="86"/>
      <c r="BR1700" s="86"/>
      <c r="BS1700" s="86"/>
      <c r="BT1700" s="86"/>
      <c r="BU1700" s="86"/>
      <c r="BV1700" s="86"/>
    </row>
    <row r="1701" spans="1:74" s="87" customFormat="1" ht="22.5" customHeight="1" x14ac:dyDescent="0.2">
      <c r="A1701" s="238" t="s">
        <v>974</v>
      </c>
      <c r="B1701" s="239" t="s">
        <v>999</v>
      </c>
      <c r="C1701" s="224"/>
      <c r="D1701" s="224"/>
      <c r="E1701" s="224"/>
      <c r="F1701" s="224">
        <v>2700355.01</v>
      </c>
      <c r="G1701" s="224"/>
      <c r="H1701" s="224"/>
      <c r="I1701" s="224"/>
      <c r="J1701" s="224"/>
      <c r="K1701" s="224"/>
      <c r="L1701" s="224"/>
      <c r="M1701" s="224"/>
      <c r="N1701" s="224"/>
      <c r="O1701" s="131">
        <f t="shared" si="593"/>
        <v>2700355.01</v>
      </c>
      <c r="P1701" s="86"/>
      <c r="Q1701" s="86"/>
      <c r="R1701" s="86"/>
      <c r="S1701" s="86"/>
      <c r="T1701" s="86"/>
      <c r="U1701" s="86"/>
      <c r="V1701" s="86"/>
      <c r="W1701" s="86"/>
      <c r="X1701" s="86"/>
      <c r="Y1701" s="86"/>
      <c r="Z1701" s="86"/>
      <c r="AA1701" s="86"/>
      <c r="AB1701" s="86"/>
      <c r="AC1701" s="86"/>
      <c r="AD1701" s="86"/>
      <c r="AE1701" s="86"/>
      <c r="AF1701" s="86"/>
      <c r="AG1701" s="86"/>
      <c r="AH1701" s="86"/>
      <c r="AI1701" s="86"/>
      <c r="AJ1701" s="86"/>
      <c r="AK1701" s="86"/>
      <c r="AL1701" s="86"/>
      <c r="AM1701" s="86"/>
      <c r="AN1701" s="86"/>
      <c r="AO1701" s="86"/>
      <c r="AP1701" s="86"/>
      <c r="AQ1701" s="86"/>
      <c r="AR1701" s="86"/>
      <c r="AS1701" s="86"/>
      <c r="AT1701" s="86"/>
      <c r="AU1701" s="86"/>
      <c r="AV1701" s="86"/>
      <c r="AW1701" s="86"/>
      <c r="AX1701" s="86"/>
      <c r="AY1701" s="86"/>
      <c r="AZ1701" s="86"/>
      <c r="BA1701" s="86"/>
      <c r="BB1701" s="86"/>
      <c r="BC1701" s="86"/>
      <c r="BD1701" s="86"/>
      <c r="BE1701" s="86"/>
      <c r="BF1701" s="86"/>
      <c r="BG1701" s="86"/>
      <c r="BH1701" s="86"/>
      <c r="BI1701" s="86"/>
      <c r="BJ1701" s="86"/>
      <c r="BK1701" s="86"/>
      <c r="BL1701" s="86"/>
      <c r="BM1701" s="86"/>
      <c r="BN1701" s="86"/>
      <c r="BO1701" s="86"/>
      <c r="BP1701" s="86"/>
      <c r="BQ1701" s="86"/>
      <c r="BR1701" s="86"/>
      <c r="BS1701" s="86"/>
      <c r="BT1701" s="86"/>
      <c r="BU1701" s="86"/>
      <c r="BV1701" s="86"/>
    </row>
    <row r="1702" spans="1:74" s="87" customFormat="1" ht="22.5" customHeight="1" x14ac:dyDescent="0.2">
      <c r="A1702" s="238" t="s">
        <v>974</v>
      </c>
      <c r="B1702" s="239" t="s">
        <v>999</v>
      </c>
      <c r="C1702" s="224"/>
      <c r="D1702" s="224">
        <v>14850687</v>
      </c>
      <c r="E1702" s="224"/>
      <c r="F1702" s="224"/>
      <c r="G1702" s="224"/>
      <c r="H1702" s="224"/>
      <c r="I1702" s="224"/>
      <c r="J1702" s="224"/>
      <c r="K1702" s="224"/>
      <c r="L1702" s="224"/>
      <c r="M1702" s="224"/>
      <c r="N1702" s="224"/>
      <c r="O1702" s="131">
        <f t="shared" si="593"/>
        <v>14850687</v>
      </c>
      <c r="P1702" s="86"/>
      <c r="Q1702" s="86"/>
      <c r="R1702" s="86"/>
      <c r="S1702" s="86"/>
      <c r="T1702" s="86"/>
      <c r="U1702" s="86"/>
      <c r="V1702" s="86"/>
      <c r="W1702" s="86"/>
      <c r="X1702" s="86"/>
      <c r="Y1702" s="86"/>
      <c r="Z1702" s="86"/>
      <c r="AA1702" s="86"/>
      <c r="AB1702" s="86"/>
      <c r="AC1702" s="86"/>
      <c r="AD1702" s="86"/>
      <c r="AE1702" s="86"/>
      <c r="AF1702" s="86"/>
      <c r="AG1702" s="86"/>
      <c r="AH1702" s="86"/>
      <c r="AI1702" s="86"/>
      <c r="AJ1702" s="86"/>
      <c r="AK1702" s="86"/>
      <c r="AL1702" s="86"/>
      <c r="AM1702" s="86"/>
      <c r="AN1702" s="86"/>
      <c r="AO1702" s="86"/>
      <c r="AP1702" s="86"/>
      <c r="AQ1702" s="86"/>
      <c r="AR1702" s="86"/>
      <c r="AS1702" s="86"/>
      <c r="AT1702" s="86"/>
      <c r="AU1702" s="86"/>
      <c r="AV1702" s="86"/>
      <c r="AW1702" s="86"/>
      <c r="AX1702" s="86"/>
      <c r="AY1702" s="86"/>
      <c r="AZ1702" s="86"/>
      <c r="BA1702" s="86"/>
      <c r="BB1702" s="86"/>
      <c r="BC1702" s="86"/>
      <c r="BD1702" s="86"/>
      <c r="BE1702" s="86"/>
      <c r="BF1702" s="86"/>
      <c r="BG1702" s="86"/>
      <c r="BH1702" s="86"/>
      <c r="BI1702" s="86"/>
      <c r="BJ1702" s="86"/>
      <c r="BK1702" s="86"/>
      <c r="BL1702" s="86"/>
      <c r="BM1702" s="86"/>
      <c r="BN1702" s="86"/>
      <c r="BO1702" s="86"/>
      <c r="BP1702" s="86"/>
      <c r="BQ1702" s="86"/>
      <c r="BR1702" s="86"/>
      <c r="BS1702" s="86"/>
      <c r="BT1702" s="86"/>
      <c r="BU1702" s="86"/>
      <c r="BV1702" s="86"/>
    </row>
    <row r="1703" spans="1:74" s="87" customFormat="1" ht="22.5" customHeight="1" x14ac:dyDescent="0.2">
      <c r="A1703" s="238" t="s">
        <v>974</v>
      </c>
      <c r="B1703" s="239" t="s">
        <v>999</v>
      </c>
      <c r="C1703" s="224"/>
      <c r="D1703" s="224">
        <v>14564567.73</v>
      </c>
      <c r="E1703" s="224"/>
      <c r="F1703" s="224"/>
      <c r="G1703" s="224"/>
      <c r="H1703" s="224"/>
      <c r="I1703" s="224"/>
      <c r="J1703" s="224"/>
      <c r="K1703" s="224"/>
      <c r="L1703" s="224"/>
      <c r="M1703" s="224"/>
      <c r="N1703" s="224"/>
      <c r="O1703" s="131">
        <f t="shared" si="593"/>
        <v>14564567.73</v>
      </c>
      <c r="P1703" s="86"/>
      <c r="Q1703" s="86"/>
      <c r="R1703" s="86"/>
      <c r="S1703" s="86"/>
      <c r="T1703" s="86"/>
      <c r="U1703" s="86"/>
      <c r="V1703" s="86"/>
      <c r="W1703" s="86"/>
      <c r="X1703" s="86"/>
      <c r="Y1703" s="86"/>
      <c r="Z1703" s="86"/>
      <c r="AA1703" s="86"/>
      <c r="AB1703" s="86"/>
      <c r="AC1703" s="86"/>
      <c r="AD1703" s="86"/>
      <c r="AE1703" s="86"/>
      <c r="AF1703" s="86"/>
      <c r="AG1703" s="86"/>
      <c r="AH1703" s="86"/>
      <c r="AI1703" s="86"/>
      <c r="AJ1703" s="86"/>
      <c r="AK1703" s="86"/>
      <c r="AL1703" s="86"/>
      <c r="AM1703" s="86"/>
      <c r="AN1703" s="86"/>
      <c r="AO1703" s="86"/>
      <c r="AP1703" s="86"/>
      <c r="AQ1703" s="86"/>
      <c r="AR1703" s="86"/>
      <c r="AS1703" s="86"/>
      <c r="AT1703" s="86"/>
      <c r="AU1703" s="86"/>
      <c r="AV1703" s="86"/>
      <c r="AW1703" s="86"/>
      <c r="AX1703" s="86"/>
      <c r="AY1703" s="86"/>
      <c r="AZ1703" s="86"/>
      <c r="BA1703" s="86"/>
      <c r="BB1703" s="86"/>
      <c r="BC1703" s="86"/>
      <c r="BD1703" s="86"/>
      <c r="BE1703" s="86"/>
      <c r="BF1703" s="86"/>
      <c r="BG1703" s="86"/>
      <c r="BH1703" s="86"/>
      <c r="BI1703" s="86"/>
      <c r="BJ1703" s="86"/>
      <c r="BK1703" s="86"/>
      <c r="BL1703" s="86"/>
      <c r="BM1703" s="86"/>
      <c r="BN1703" s="86"/>
      <c r="BO1703" s="86"/>
      <c r="BP1703" s="86"/>
      <c r="BQ1703" s="86"/>
      <c r="BR1703" s="86"/>
      <c r="BS1703" s="86"/>
      <c r="BT1703" s="86"/>
      <c r="BU1703" s="86"/>
      <c r="BV1703" s="86"/>
    </row>
    <row r="1704" spans="1:74" s="87" customFormat="1" ht="22.5" customHeight="1" x14ac:dyDescent="0.2">
      <c r="A1704" s="238" t="s">
        <v>974</v>
      </c>
      <c r="B1704" s="239" t="s">
        <v>999</v>
      </c>
      <c r="C1704" s="224"/>
      <c r="D1704" s="224"/>
      <c r="E1704" s="224"/>
      <c r="F1704" s="224">
        <v>50100000</v>
      </c>
      <c r="G1704" s="224"/>
      <c r="H1704" s="224"/>
      <c r="I1704" s="224"/>
      <c r="J1704" s="224"/>
      <c r="K1704" s="224"/>
      <c r="L1704" s="224"/>
      <c r="M1704" s="224"/>
      <c r="N1704" s="224"/>
      <c r="O1704" s="131">
        <f t="shared" si="593"/>
        <v>50100000</v>
      </c>
      <c r="P1704" s="86"/>
      <c r="Q1704" s="86"/>
      <c r="R1704" s="86"/>
      <c r="S1704" s="86"/>
      <c r="T1704" s="86"/>
      <c r="U1704" s="86"/>
      <c r="V1704" s="86"/>
      <c r="W1704" s="86"/>
      <c r="X1704" s="86"/>
      <c r="Y1704" s="86"/>
      <c r="Z1704" s="86"/>
      <c r="AA1704" s="86"/>
      <c r="AB1704" s="86"/>
      <c r="AC1704" s="86"/>
      <c r="AD1704" s="86"/>
      <c r="AE1704" s="86"/>
      <c r="AF1704" s="86"/>
      <c r="AG1704" s="86"/>
      <c r="AH1704" s="86"/>
      <c r="AI1704" s="86"/>
      <c r="AJ1704" s="86"/>
      <c r="AK1704" s="86"/>
      <c r="AL1704" s="86"/>
      <c r="AM1704" s="86"/>
      <c r="AN1704" s="86"/>
      <c r="AO1704" s="86"/>
      <c r="AP1704" s="86"/>
      <c r="AQ1704" s="86"/>
      <c r="AR1704" s="86"/>
      <c r="AS1704" s="86"/>
      <c r="AT1704" s="86"/>
      <c r="AU1704" s="86"/>
      <c r="AV1704" s="86"/>
      <c r="AW1704" s="86"/>
      <c r="AX1704" s="86"/>
      <c r="AY1704" s="86"/>
      <c r="AZ1704" s="86"/>
      <c r="BA1704" s="86"/>
      <c r="BB1704" s="86"/>
      <c r="BC1704" s="86"/>
      <c r="BD1704" s="86"/>
      <c r="BE1704" s="86"/>
      <c r="BF1704" s="86"/>
      <c r="BG1704" s="86"/>
      <c r="BH1704" s="86"/>
      <c r="BI1704" s="86"/>
      <c r="BJ1704" s="86"/>
      <c r="BK1704" s="86"/>
      <c r="BL1704" s="86"/>
      <c r="BM1704" s="86"/>
      <c r="BN1704" s="86"/>
      <c r="BO1704" s="86"/>
      <c r="BP1704" s="86"/>
      <c r="BQ1704" s="86"/>
      <c r="BR1704" s="86"/>
      <c r="BS1704" s="86"/>
      <c r="BT1704" s="86"/>
      <c r="BU1704" s="86"/>
      <c r="BV1704" s="86"/>
    </row>
    <row r="1705" spans="1:74" s="87" customFormat="1" ht="22.5" customHeight="1" x14ac:dyDescent="0.2">
      <c r="A1705" s="238" t="s">
        <v>974</v>
      </c>
      <c r="B1705" s="239" t="s">
        <v>999</v>
      </c>
      <c r="C1705" s="224"/>
      <c r="D1705" s="224"/>
      <c r="E1705" s="224"/>
      <c r="F1705" s="224"/>
      <c r="G1705" s="224"/>
      <c r="H1705" s="224"/>
      <c r="I1705" s="224">
        <v>19900000</v>
      </c>
      <c r="J1705" s="224"/>
      <c r="K1705" s="224"/>
      <c r="L1705" s="224"/>
      <c r="M1705" s="224"/>
      <c r="N1705" s="224"/>
      <c r="O1705" s="131">
        <f t="shared" si="593"/>
        <v>19900000</v>
      </c>
      <c r="P1705" s="86"/>
      <c r="Q1705" s="86"/>
      <c r="R1705" s="86"/>
      <c r="S1705" s="86"/>
      <c r="T1705" s="86"/>
      <c r="U1705" s="86"/>
      <c r="V1705" s="86"/>
      <c r="W1705" s="86"/>
      <c r="X1705" s="86"/>
      <c r="Y1705" s="86"/>
      <c r="Z1705" s="86"/>
      <c r="AA1705" s="86"/>
      <c r="AB1705" s="86"/>
      <c r="AC1705" s="86"/>
      <c r="AD1705" s="86"/>
      <c r="AE1705" s="86"/>
      <c r="AF1705" s="86"/>
      <c r="AG1705" s="86"/>
      <c r="AH1705" s="86"/>
      <c r="AI1705" s="86"/>
      <c r="AJ1705" s="86"/>
      <c r="AK1705" s="86"/>
      <c r="AL1705" s="86"/>
      <c r="AM1705" s="86"/>
      <c r="AN1705" s="86"/>
      <c r="AO1705" s="86"/>
      <c r="AP1705" s="86"/>
      <c r="AQ1705" s="86"/>
      <c r="AR1705" s="86"/>
      <c r="AS1705" s="86"/>
      <c r="AT1705" s="86"/>
      <c r="AU1705" s="86"/>
      <c r="AV1705" s="86"/>
      <c r="AW1705" s="86"/>
      <c r="AX1705" s="86"/>
      <c r="AY1705" s="86"/>
      <c r="AZ1705" s="86"/>
      <c r="BA1705" s="86"/>
      <c r="BB1705" s="86"/>
      <c r="BC1705" s="86"/>
      <c r="BD1705" s="86"/>
      <c r="BE1705" s="86"/>
      <c r="BF1705" s="86"/>
      <c r="BG1705" s="86"/>
      <c r="BH1705" s="86"/>
      <c r="BI1705" s="86"/>
      <c r="BJ1705" s="86"/>
      <c r="BK1705" s="86"/>
      <c r="BL1705" s="86"/>
      <c r="BM1705" s="86"/>
      <c r="BN1705" s="86"/>
      <c r="BO1705" s="86"/>
      <c r="BP1705" s="86"/>
      <c r="BQ1705" s="86"/>
      <c r="BR1705" s="86"/>
      <c r="BS1705" s="86"/>
      <c r="BT1705" s="86"/>
      <c r="BU1705" s="86"/>
      <c r="BV1705" s="86"/>
    </row>
    <row r="1706" spans="1:74" s="87" customFormat="1" ht="22.5" customHeight="1" x14ac:dyDescent="0.2">
      <c r="A1706" s="238" t="s">
        <v>974</v>
      </c>
      <c r="B1706" s="239" t="s">
        <v>999</v>
      </c>
      <c r="C1706" s="224"/>
      <c r="D1706" s="224">
        <v>675000</v>
      </c>
      <c r="E1706" s="224"/>
      <c r="F1706" s="224"/>
      <c r="G1706" s="224"/>
      <c r="H1706" s="224"/>
      <c r="I1706" s="224"/>
      <c r="J1706" s="224"/>
      <c r="K1706" s="224"/>
      <c r="L1706" s="224"/>
      <c r="M1706" s="224"/>
      <c r="N1706" s="224"/>
      <c r="O1706" s="131">
        <f t="shared" si="593"/>
        <v>675000</v>
      </c>
      <c r="P1706" s="86"/>
      <c r="Q1706" s="86"/>
      <c r="R1706" s="86"/>
      <c r="S1706" s="86"/>
      <c r="T1706" s="86"/>
      <c r="U1706" s="86"/>
      <c r="V1706" s="86"/>
      <c r="W1706" s="86"/>
      <c r="X1706" s="86"/>
      <c r="Y1706" s="86"/>
      <c r="Z1706" s="86"/>
      <c r="AA1706" s="86"/>
      <c r="AB1706" s="86"/>
      <c r="AC1706" s="86"/>
      <c r="AD1706" s="86"/>
      <c r="AE1706" s="86"/>
      <c r="AF1706" s="86"/>
      <c r="AG1706" s="86"/>
      <c r="AH1706" s="86"/>
      <c r="AI1706" s="86"/>
      <c r="AJ1706" s="86"/>
      <c r="AK1706" s="86"/>
      <c r="AL1706" s="86"/>
      <c r="AM1706" s="86"/>
      <c r="AN1706" s="86"/>
      <c r="AO1706" s="86"/>
      <c r="AP1706" s="86"/>
      <c r="AQ1706" s="86"/>
      <c r="AR1706" s="86"/>
      <c r="AS1706" s="86"/>
      <c r="AT1706" s="86"/>
      <c r="AU1706" s="86"/>
      <c r="AV1706" s="86"/>
      <c r="AW1706" s="86"/>
      <c r="AX1706" s="86"/>
      <c r="AY1706" s="86"/>
      <c r="AZ1706" s="86"/>
      <c r="BA1706" s="86"/>
      <c r="BB1706" s="86"/>
      <c r="BC1706" s="86"/>
      <c r="BD1706" s="86"/>
      <c r="BE1706" s="86"/>
      <c r="BF1706" s="86"/>
      <c r="BG1706" s="86"/>
      <c r="BH1706" s="86"/>
      <c r="BI1706" s="86"/>
      <c r="BJ1706" s="86"/>
      <c r="BK1706" s="86"/>
      <c r="BL1706" s="86"/>
      <c r="BM1706" s="86"/>
      <c r="BN1706" s="86"/>
      <c r="BO1706" s="86"/>
      <c r="BP1706" s="86"/>
      <c r="BQ1706" s="86"/>
      <c r="BR1706" s="86"/>
      <c r="BS1706" s="86"/>
      <c r="BT1706" s="86"/>
      <c r="BU1706" s="86"/>
      <c r="BV1706" s="86"/>
    </row>
    <row r="1707" spans="1:74" s="87" customFormat="1" ht="22.5" customHeight="1" x14ac:dyDescent="0.2">
      <c r="A1707" s="238" t="s">
        <v>974</v>
      </c>
      <c r="B1707" s="239" t="s">
        <v>999</v>
      </c>
      <c r="C1707" s="224"/>
      <c r="D1707" s="224"/>
      <c r="E1707" s="224"/>
      <c r="F1707" s="224">
        <v>16500000</v>
      </c>
      <c r="G1707" s="224"/>
      <c r="H1707" s="224"/>
      <c r="I1707" s="224"/>
      <c r="J1707" s="224"/>
      <c r="K1707" s="224"/>
      <c r="L1707" s="224"/>
      <c r="M1707" s="224"/>
      <c r="N1707" s="224"/>
      <c r="O1707" s="131">
        <f t="shared" si="593"/>
        <v>16500000</v>
      </c>
      <c r="P1707" s="86"/>
      <c r="Q1707" s="86"/>
      <c r="R1707" s="86"/>
      <c r="S1707" s="86"/>
      <c r="T1707" s="86"/>
      <c r="U1707" s="86"/>
      <c r="V1707" s="86"/>
      <c r="W1707" s="86"/>
      <c r="X1707" s="86"/>
      <c r="Y1707" s="86"/>
      <c r="Z1707" s="86"/>
      <c r="AA1707" s="86"/>
      <c r="AB1707" s="86"/>
      <c r="AC1707" s="86"/>
      <c r="AD1707" s="86"/>
      <c r="AE1707" s="86"/>
      <c r="AF1707" s="86"/>
      <c r="AG1707" s="86"/>
      <c r="AH1707" s="86"/>
      <c r="AI1707" s="86"/>
      <c r="AJ1707" s="86"/>
      <c r="AK1707" s="86"/>
      <c r="AL1707" s="86"/>
      <c r="AM1707" s="86"/>
      <c r="AN1707" s="86"/>
      <c r="AO1707" s="86"/>
      <c r="AP1707" s="86"/>
      <c r="AQ1707" s="86"/>
      <c r="AR1707" s="86"/>
      <c r="AS1707" s="86"/>
      <c r="AT1707" s="86"/>
      <c r="AU1707" s="86"/>
      <c r="AV1707" s="86"/>
      <c r="AW1707" s="86"/>
      <c r="AX1707" s="86"/>
      <c r="AY1707" s="86"/>
      <c r="AZ1707" s="86"/>
      <c r="BA1707" s="86"/>
      <c r="BB1707" s="86"/>
      <c r="BC1707" s="86"/>
      <c r="BD1707" s="86"/>
      <c r="BE1707" s="86"/>
      <c r="BF1707" s="86"/>
      <c r="BG1707" s="86"/>
      <c r="BH1707" s="86"/>
      <c r="BI1707" s="86"/>
      <c r="BJ1707" s="86"/>
      <c r="BK1707" s="86"/>
      <c r="BL1707" s="86"/>
      <c r="BM1707" s="86"/>
      <c r="BN1707" s="86"/>
      <c r="BO1707" s="86"/>
      <c r="BP1707" s="86"/>
      <c r="BQ1707" s="86"/>
      <c r="BR1707" s="86"/>
      <c r="BS1707" s="86"/>
      <c r="BT1707" s="86"/>
      <c r="BU1707" s="86"/>
      <c r="BV1707" s="86"/>
    </row>
    <row r="1708" spans="1:74" s="87" customFormat="1" ht="22.5" customHeight="1" x14ac:dyDescent="0.2">
      <c r="A1708" s="238" t="s">
        <v>974</v>
      </c>
      <c r="B1708" s="239" t="s">
        <v>999</v>
      </c>
      <c r="C1708" s="224"/>
      <c r="D1708" s="224">
        <v>213244501.06999999</v>
      </c>
      <c r="E1708" s="224"/>
      <c r="F1708" s="224"/>
      <c r="G1708" s="224"/>
      <c r="H1708" s="224"/>
      <c r="I1708" s="224"/>
      <c r="J1708" s="224"/>
      <c r="K1708" s="224"/>
      <c r="L1708" s="224"/>
      <c r="M1708" s="224"/>
      <c r="N1708" s="224"/>
      <c r="O1708" s="131">
        <f t="shared" si="593"/>
        <v>213244501.06999999</v>
      </c>
      <c r="P1708" s="86"/>
      <c r="Q1708" s="86"/>
      <c r="R1708" s="86"/>
      <c r="S1708" s="86"/>
      <c r="T1708" s="86"/>
      <c r="U1708" s="86"/>
      <c r="V1708" s="86"/>
      <c r="W1708" s="86"/>
      <c r="X1708" s="86"/>
      <c r="Y1708" s="86"/>
      <c r="Z1708" s="86"/>
      <c r="AA1708" s="86"/>
      <c r="AB1708" s="86"/>
      <c r="AC1708" s="86"/>
      <c r="AD1708" s="86"/>
      <c r="AE1708" s="86"/>
      <c r="AF1708" s="86"/>
      <c r="AG1708" s="86"/>
      <c r="AH1708" s="86"/>
      <c r="AI1708" s="86"/>
      <c r="AJ1708" s="86"/>
      <c r="AK1708" s="86"/>
      <c r="AL1708" s="86"/>
      <c r="AM1708" s="86"/>
      <c r="AN1708" s="86"/>
      <c r="AO1708" s="86"/>
      <c r="AP1708" s="86"/>
      <c r="AQ1708" s="86"/>
      <c r="AR1708" s="86"/>
      <c r="AS1708" s="86"/>
      <c r="AT1708" s="86"/>
      <c r="AU1708" s="86"/>
      <c r="AV1708" s="86"/>
      <c r="AW1708" s="86"/>
      <c r="AX1708" s="86"/>
      <c r="AY1708" s="86"/>
      <c r="AZ1708" s="86"/>
      <c r="BA1708" s="86"/>
      <c r="BB1708" s="86"/>
      <c r="BC1708" s="86"/>
      <c r="BD1708" s="86"/>
      <c r="BE1708" s="86"/>
      <c r="BF1708" s="86"/>
      <c r="BG1708" s="86"/>
      <c r="BH1708" s="86"/>
      <c r="BI1708" s="86"/>
      <c r="BJ1708" s="86"/>
      <c r="BK1708" s="86"/>
      <c r="BL1708" s="86"/>
      <c r="BM1708" s="86"/>
      <c r="BN1708" s="86"/>
      <c r="BO1708" s="86"/>
      <c r="BP1708" s="86"/>
      <c r="BQ1708" s="86"/>
      <c r="BR1708" s="86"/>
      <c r="BS1708" s="86"/>
      <c r="BT1708" s="86"/>
      <c r="BU1708" s="86"/>
      <c r="BV1708" s="86"/>
    </row>
    <row r="1709" spans="1:74" s="87" customFormat="1" ht="22.5" customHeight="1" x14ac:dyDescent="0.2">
      <c r="A1709" s="238" t="s">
        <v>974</v>
      </c>
      <c r="B1709" s="239" t="s">
        <v>999</v>
      </c>
      <c r="C1709" s="224"/>
      <c r="D1709" s="224"/>
      <c r="E1709" s="224"/>
      <c r="F1709" s="224">
        <v>4132604</v>
      </c>
      <c r="G1709" s="224"/>
      <c r="H1709" s="224"/>
      <c r="I1709" s="224"/>
      <c r="J1709" s="224"/>
      <c r="K1709" s="224"/>
      <c r="L1709" s="224"/>
      <c r="M1709" s="224"/>
      <c r="N1709" s="224"/>
      <c r="O1709" s="131">
        <f t="shared" si="593"/>
        <v>4132604</v>
      </c>
      <c r="P1709" s="86"/>
      <c r="Q1709" s="86"/>
      <c r="R1709" s="86"/>
      <c r="S1709" s="86"/>
      <c r="T1709" s="86"/>
      <c r="U1709" s="86"/>
      <c r="V1709" s="86"/>
      <c r="W1709" s="86"/>
      <c r="X1709" s="86"/>
      <c r="Y1709" s="86"/>
      <c r="Z1709" s="86"/>
      <c r="AA1709" s="86"/>
      <c r="AB1709" s="86"/>
      <c r="AC1709" s="86"/>
      <c r="AD1709" s="86"/>
      <c r="AE1709" s="86"/>
      <c r="AF1709" s="86"/>
      <c r="AG1709" s="86"/>
      <c r="AH1709" s="86"/>
      <c r="AI1709" s="86"/>
      <c r="AJ1709" s="86"/>
      <c r="AK1709" s="86"/>
      <c r="AL1709" s="86"/>
      <c r="AM1709" s="86"/>
      <c r="AN1709" s="86"/>
      <c r="AO1709" s="86"/>
      <c r="AP1709" s="86"/>
      <c r="AQ1709" s="86"/>
      <c r="AR1709" s="86"/>
      <c r="AS1709" s="86"/>
      <c r="AT1709" s="86"/>
      <c r="AU1709" s="86"/>
      <c r="AV1709" s="86"/>
      <c r="AW1709" s="86"/>
      <c r="AX1709" s="86"/>
      <c r="AY1709" s="86"/>
      <c r="AZ1709" s="86"/>
      <c r="BA1709" s="86"/>
      <c r="BB1709" s="86"/>
      <c r="BC1709" s="86"/>
      <c r="BD1709" s="86"/>
      <c r="BE1709" s="86"/>
      <c r="BF1709" s="86"/>
      <c r="BG1709" s="86"/>
      <c r="BH1709" s="86"/>
      <c r="BI1709" s="86"/>
      <c r="BJ1709" s="86"/>
      <c r="BK1709" s="86"/>
      <c r="BL1709" s="86"/>
      <c r="BM1709" s="86"/>
      <c r="BN1709" s="86"/>
      <c r="BO1709" s="86"/>
      <c r="BP1709" s="86"/>
      <c r="BQ1709" s="86"/>
      <c r="BR1709" s="86"/>
      <c r="BS1709" s="86"/>
      <c r="BT1709" s="86"/>
      <c r="BU1709" s="86"/>
      <c r="BV1709" s="86"/>
    </row>
    <row r="1710" spans="1:74" s="87" customFormat="1" ht="22.5" customHeight="1" x14ac:dyDescent="0.2">
      <c r="A1710" s="238" t="s">
        <v>974</v>
      </c>
      <c r="B1710" s="239" t="s">
        <v>999</v>
      </c>
      <c r="C1710" s="224"/>
      <c r="D1710" s="224">
        <v>16042395055.559999</v>
      </c>
      <c r="E1710" s="224"/>
      <c r="F1710" s="224"/>
      <c r="G1710" s="224"/>
      <c r="H1710" s="224"/>
      <c r="I1710" s="224"/>
      <c r="J1710" s="224"/>
      <c r="K1710" s="224"/>
      <c r="L1710" s="224"/>
      <c r="M1710" s="224"/>
      <c r="N1710" s="224"/>
      <c r="O1710" s="131">
        <f t="shared" si="593"/>
        <v>16042395055.559999</v>
      </c>
      <c r="P1710" s="86"/>
      <c r="Q1710" s="86"/>
      <c r="R1710" s="86"/>
      <c r="S1710" s="86"/>
      <c r="T1710" s="86"/>
      <c r="U1710" s="86"/>
      <c r="V1710" s="86"/>
      <c r="W1710" s="86"/>
      <c r="X1710" s="86"/>
      <c r="Y1710" s="86"/>
      <c r="Z1710" s="86"/>
      <c r="AA1710" s="86"/>
      <c r="AB1710" s="86"/>
      <c r="AC1710" s="86"/>
      <c r="AD1710" s="86"/>
      <c r="AE1710" s="86"/>
      <c r="AF1710" s="86"/>
      <c r="AG1710" s="86"/>
      <c r="AH1710" s="86"/>
      <c r="AI1710" s="86"/>
      <c r="AJ1710" s="86"/>
      <c r="AK1710" s="86"/>
      <c r="AL1710" s="86"/>
      <c r="AM1710" s="86"/>
      <c r="AN1710" s="86"/>
      <c r="AO1710" s="86"/>
      <c r="AP1710" s="86"/>
      <c r="AQ1710" s="86"/>
      <c r="AR1710" s="86"/>
      <c r="AS1710" s="86"/>
      <c r="AT1710" s="86"/>
      <c r="AU1710" s="86"/>
      <c r="AV1710" s="86"/>
      <c r="AW1710" s="86"/>
      <c r="AX1710" s="86"/>
      <c r="AY1710" s="86"/>
      <c r="AZ1710" s="86"/>
      <c r="BA1710" s="86"/>
      <c r="BB1710" s="86"/>
      <c r="BC1710" s="86"/>
      <c r="BD1710" s="86"/>
      <c r="BE1710" s="86"/>
      <c r="BF1710" s="86"/>
      <c r="BG1710" s="86"/>
      <c r="BH1710" s="86"/>
      <c r="BI1710" s="86"/>
      <c r="BJ1710" s="86"/>
      <c r="BK1710" s="86"/>
      <c r="BL1710" s="86"/>
      <c r="BM1710" s="86"/>
      <c r="BN1710" s="86"/>
      <c r="BO1710" s="86"/>
      <c r="BP1710" s="86"/>
      <c r="BQ1710" s="86"/>
      <c r="BR1710" s="86"/>
      <c r="BS1710" s="86"/>
      <c r="BT1710" s="86"/>
      <c r="BU1710" s="86"/>
      <c r="BV1710" s="86"/>
    </row>
    <row r="1711" spans="1:74" s="87" customFormat="1" ht="22.5" customHeight="1" x14ac:dyDescent="0.2">
      <c r="A1711" s="238" t="s">
        <v>974</v>
      </c>
      <c r="B1711" s="239" t="s">
        <v>999</v>
      </c>
      <c r="C1711" s="224"/>
      <c r="D1711" s="224">
        <v>800000000</v>
      </c>
      <c r="E1711" s="224"/>
      <c r="F1711" s="224"/>
      <c r="G1711" s="224"/>
      <c r="H1711" s="224"/>
      <c r="I1711" s="224"/>
      <c r="J1711" s="224"/>
      <c r="K1711" s="224"/>
      <c r="L1711" s="224"/>
      <c r="M1711" s="224"/>
      <c r="N1711" s="224"/>
      <c r="O1711" s="131">
        <f t="shared" si="593"/>
        <v>800000000</v>
      </c>
      <c r="P1711" s="86"/>
      <c r="Q1711" s="86"/>
      <c r="R1711" s="86"/>
      <c r="S1711" s="86"/>
      <c r="T1711" s="86"/>
      <c r="U1711" s="86"/>
      <c r="V1711" s="86"/>
      <c r="W1711" s="86"/>
      <c r="X1711" s="86"/>
      <c r="Y1711" s="86"/>
      <c r="Z1711" s="86"/>
      <c r="AA1711" s="86"/>
      <c r="AB1711" s="86"/>
      <c r="AC1711" s="86"/>
      <c r="AD1711" s="86"/>
      <c r="AE1711" s="86"/>
      <c r="AF1711" s="86"/>
      <c r="AG1711" s="86"/>
      <c r="AH1711" s="86"/>
      <c r="AI1711" s="86"/>
      <c r="AJ1711" s="86"/>
      <c r="AK1711" s="86"/>
      <c r="AL1711" s="86"/>
      <c r="AM1711" s="86"/>
      <c r="AN1711" s="86"/>
      <c r="AO1711" s="86"/>
      <c r="AP1711" s="86"/>
      <c r="AQ1711" s="86"/>
      <c r="AR1711" s="86"/>
      <c r="AS1711" s="86"/>
      <c r="AT1711" s="86"/>
      <c r="AU1711" s="86"/>
      <c r="AV1711" s="86"/>
      <c r="AW1711" s="86"/>
      <c r="AX1711" s="86"/>
      <c r="AY1711" s="86"/>
      <c r="AZ1711" s="86"/>
      <c r="BA1711" s="86"/>
      <c r="BB1711" s="86"/>
      <c r="BC1711" s="86"/>
      <c r="BD1711" s="86"/>
      <c r="BE1711" s="86"/>
      <c r="BF1711" s="86"/>
      <c r="BG1711" s="86"/>
      <c r="BH1711" s="86"/>
      <c r="BI1711" s="86"/>
      <c r="BJ1711" s="86"/>
      <c r="BK1711" s="86"/>
      <c r="BL1711" s="86"/>
      <c r="BM1711" s="86"/>
      <c r="BN1711" s="86"/>
      <c r="BO1711" s="86"/>
      <c r="BP1711" s="86"/>
      <c r="BQ1711" s="86"/>
      <c r="BR1711" s="86"/>
      <c r="BS1711" s="86"/>
      <c r="BT1711" s="86"/>
      <c r="BU1711" s="86"/>
      <c r="BV1711" s="86"/>
    </row>
    <row r="1712" spans="1:74" s="87" customFormat="1" ht="22.5" customHeight="1" x14ac:dyDescent="0.2">
      <c r="A1712" s="238" t="s">
        <v>974</v>
      </c>
      <c r="B1712" s="239" t="s">
        <v>999</v>
      </c>
      <c r="C1712" s="224"/>
      <c r="D1712" s="224"/>
      <c r="E1712" s="224"/>
      <c r="F1712" s="224">
        <v>34580604</v>
      </c>
      <c r="G1712" s="224"/>
      <c r="H1712" s="224"/>
      <c r="I1712" s="224"/>
      <c r="J1712" s="224"/>
      <c r="K1712" s="224"/>
      <c r="L1712" s="224"/>
      <c r="M1712" s="224"/>
      <c r="N1712" s="224"/>
      <c r="O1712" s="131">
        <f t="shared" si="593"/>
        <v>34580604</v>
      </c>
      <c r="P1712" s="86"/>
      <c r="Q1712" s="86"/>
      <c r="R1712" s="86"/>
      <c r="S1712" s="86"/>
      <c r="T1712" s="86"/>
      <c r="U1712" s="86"/>
      <c r="V1712" s="86"/>
      <c r="W1712" s="86"/>
      <c r="X1712" s="86"/>
      <c r="Y1712" s="86"/>
      <c r="Z1712" s="86"/>
      <c r="AA1712" s="86"/>
      <c r="AB1712" s="86"/>
      <c r="AC1712" s="86"/>
      <c r="AD1712" s="86"/>
      <c r="AE1712" s="86"/>
      <c r="AF1712" s="86"/>
      <c r="AG1712" s="86"/>
      <c r="AH1712" s="86"/>
      <c r="AI1712" s="86"/>
      <c r="AJ1712" s="86"/>
      <c r="AK1712" s="86"/>
      <c r="AL1712" s="86"/>
      <c r="AM1712" s="86"/>
      <c r="AN1712" s="86"/>
      <c r="AO1712" s="86"/>
      <c r="AP1712" s="86"/>
      <c r="AQ1712" s="86"/>
      <c r="AR1712" s="86"/>
      <c r="AS1712" s="86"/>
      <c r="AT1712" s="86"/>
      <c r="AU1712" s="86"/>
      <c r="AV1712" s="86"/>
      <c r="AW1712" s="86"/>
      <c r="AX1712" s="86"/>
      <c r="AY1712" s="86"/>
      <c r="AZ1712" s="86"/>
      <c r="BA1712" s="86"/>
      <c r="BB1712" s="86"/>
      <c r="BC1712" s="86"/>
      <c r="BD1712" s="86"/>
      <c r="BE1712" s="86"/>
      <c r="BF1712" s="86"/>
      <c r="BG1712" s="86"/>
      <c r="BH1712" s="86"/>
      <c r="BI1712" s="86"/>
      <c r="BJ1712" s="86"/>
      <c r="BK1712" s="86"/>
      <c r="BL1712" s="86"/>
      <c r="BM1712" s="86"/>
      <c r="BN1712" s="86"/>
      <c r="BO1712" s="86"/>
      <c r="BP1712" s="86"/>
      <c r="BQ1712" s="86"/>
      <c r="BR1712" s="86"/>
      <c r="BS1712" s="86"/>
      <c r="BT1712" s="86"/>
      <c r="BU1712" s="86"/>
      <c r="BV1712" s="86"/>
    </row>
    <row r="1713" spans="1:74" s="87" customFormat="1" ht="22.5" customHeight="1" x14ac:dyDescent="0.2">
      <c r="A1713" s="238" t="s">
        <v>974</v>
      </c>
      <c r="B1713" s="239" t="s">
        <v>999</v>
      </c>
      <c r="C1713" s="224"/>
      <c r="D1713" s="224"/>
      <c r="E1713" s="224"/>
      <c r="F1713" s="224">
        <v>404629000</v>
      </c>
      <c r="G1713" s="224"/>
      <c r="H1713" s="224"/>
      <c r="I1713" s="224"/>
      <c r="J1713" s="224"/>
      <c r="K1713" s="224"/>
      <c r="L1713" s="224"/>
      <c r="M1713" s="224"/>
      <c r="N1713" s="224"/>
      <c r="O1713" s="131">
        <f t="shared" si="593"/>
        <v>404629000</v>
      </c>
      <c r="P1713" s="86"/>
      <c r="Q1713" s="86"/>
      <c r="R1713" s="86"/>
      <c r="S1713" s="86"/>
      <c r="T1713" s="86"/>
      <c r="U1713" s="86"/>
      <c r="V1713" s="86"/>
      <c r="W1713" s="86"/>
      <c r="X1713" s="86"/>
      <c r="Y1713" s="86"/>
      <c r="Z1713" s="86"/>
      <c r="AA1713" s="86"/>
      <c r="AB1713" s="86"/>
      <c r="AC1713" s="86"/>
      <c r="AD1713" s="86"/>
      <c r="AE1713" s="86"/>
      <c r="AF1713" s="86"/>
      <c r="AG1713" s="86"/>
      <c r="AH1713" s="86"/>
      <c r="AI1713" s="86"/>
      <c r="AJ1713" s="86"/>
      <c r="AK1713" s="86"/>
      <c r="AL1713" s="86"/>
      <c r="AM1713" s="86"/>
      <c r="AN1713" s="86"/>
      <c r="AO1713" s="86"/>
      <c r="AP1713" s="86"/>
      <c r="AQ1713" s="86"/>
      <c r="AR1713" s="86"/>
      <c r="AS1713" s="86"/>
      <c r="AT1713" s="86"/>
      <c r="AU1713" s="86"/>
      <c r="AV1713" s="86"/>
      <c r="AW1713" s="86"/>
      <c r="AX1713" s="86"/>
      <c r="AY1713" s="86"/>
      <c r="AZ1713" s="86"/>
      <c r="BA1713" s="86"/>
      <c r="BB1713" s="86"/>
      <c r="BC1713" s="86"/>
      <c r="BD1713" s="86"/>
      <c r="BE1713" s="86"/>
      <c r="BF1713" s="86"/>
      <c r="BG1713" s="86"/>
      <c r="BH1713" s="86"/>
      <c r="BI1713" s="86"/>
      <c r="BJ1713" s="86"/>
      <c r="BK1713" s="86"/>
      <c r="BL1713" s="86"/>
      <c r="BM1713" s="86"/>
      <c r="BN1713" s="86"/>
      <c r="BO1713" s="86"/>
      <c r="BP1713" s="86"/>
      <c r="BQ1713" s="86"/>
      <c r="BR1713" s="86"/>
      <c r="BS1713" s="86"/>
      <c r="BT1713" s="86"/>
      <c r="BU1713" s="86"/>
      <c r="BV1713" s="86"/>
    </row>
    <row r="1714" spans="1:74" s="87" customFormat="1" ht="22.5" customHeight="1" x14ac:dyDescent="0.2">
      <c r="A1714" s="238" t="s">
        <v>974</v>
      </c>
      <c r="B1714" s="239" t="s">
        <v>999</v>
      </c>
      <c r="C1714" s="224"/>
      <c r="D1714" s="224"/>
      <c r="E1714" s="224"/>
      <c r="F1714" s="224">
        <v>15000000000</v>
      </c>
      <c r="G1714" s="224"/>
      <c r="H1714" s="224"/>
      <c r="I1714" s="224"/>
      <c r="J1714" s="224"/>
      <c r="K1714" s="224"/>
      <c r="L1714" s="224"/>
      <c r="M1714" s="224"/>
      <c r="N1714" s="224"/>
      <c r="O1714" s="131">
        <f t="shared" si="593"/>
        <v>15000000000</v>
      </c>
      <c r="P1714" s="86"/>
      <c r="Q1714" s="86"/>
      <c r="R1714" s="86"/>
      <c r="S1714" s="86"/>
      <c r="T1714" s="86"/>
      <c r="U1714" s="86"/>
      <c r="V1714" s="86"/>
      <c r="W1714" s="86"/>
      <c r="X1714" s="86"/>
      <c r="Y1714" s="86"/>
      <c r="Z1714" s="86"/>
      <c r="AA1714" s="86"/>
      <c r="AB1714" s="86"/>
      <c r="AC1714" s="86"/>
      <c r="AD1714" s="86"/>
      <c r="AE1714" s="86"/>
      <c r="AF1714" s="86"/>
      <c r="AG1714" s="86"/>
      <c r="AH1714" s="86"/>
      <c r="AI1714" s="86"/>
      <c r="AJ1714" s="86"/>
      <c r="AK1714" s="86"/>
      <c r="AL1714" s="86"/>
      <c r="AM1714" s="86"/>
      <c r="AN1714" s="86"/>
      <c r="AO1714" s="86"/>
      <c r="AP1714" s="86"/>
      <c r="AQ1714" s="86"/>
      <c r="AR1714" s="86"/>
      <c r="AS1714" s="86"/>
      <c r="AT1714" s="86"/>
      <c r="AU1714" s="86"/>
      <c r="AV1714" s="86"/>
      <c r="AW1714" s="86"/>
      <c r="AX1714" s="86"/>
      <c r="AY1714" s="86"/>
      <c r="AZ1714" s="86"/>
      <c r="BA1714" s="86"/>
      <c r="BB1714" s="86"/>
      <c r="BC1714" s="86"/>
      <c r="BD1714" s="86"/>
      <c r="BE1714" s="86"/>
      <c r="BF1714" s="86"/>
      <c r="BG1714" s="86"/>
      <c r="BH1714" s="86"/>
      <c r="BI1714" s="86"/>
      <c r="BJ1714" s="86"/>
      <c r="BK1714" s="86"/>
      <c r="BL1714" s="86"/>
      <c r="BM1714" s="86"/>
      <c r="BN1714" s="86"/>
      <c r="BO1714" s="86"/>
      <c r="BP1714" s="86"/>
      <c r="BQ1714" s="86"/>
      <c r="BR1714" s="86"/>
      <c r="BS1714" s="86"/>
      <c r="BT1714" s="86"/>
      <c r="BU1714" s="86"/>
      <c r="BV1714" s="86"/>
    </row>
    <row r="1715" spans="1:74" s="87" customFormat="1" ht="22.5" customHeight="1" x14ac:dyDescent="0.2">
      <c r="A1715" s="238" t="s">
        <v>974</v>
      </c>
      <c r="B1715" s="239" t="s">
        <v>999</v>
      </c>
      <c r="C1715" s="224"/>
      <c r="D1715" s="224"/>
      <c r="E1715" s="224"/>
      <c r="F1715" s="224">
        <v>36050036.729999997</v>
      </c>
      <c r="G1715" s="224"/>
      <c r="H1715" s="224"/>
      <c r="I1715" s="224"/>
      <c r="J1715" s="224"/>
      <c r="K1715" s="224"/>
      <c r="L1715" s="224"/>
      <c r="M1715" s="224"/>
      <c r="N1715" s="224"/>
      <c r="O1715" s="131">
        <f t="shared" si="593"/>
        <v>36050036.729999997</v>
      </c>
      <c r="P1715" s="86"/>
      <c r="Q1715" s="86"/>
      <c r="R1715" s="86"/>
      <c r="S1715" s="86"/>
      <c r="T1715" s="86"/>
      <c r="U1715" s="86"/>
      <c r="V1715" s="86"/>
      <c r="W1715" s="86"/>
      <c r="X1715" s="86"/>
      <c r="Y1715" s="86"/>
      <c r="Z1715" s="86"/>
      <c r="AA1715" s="86"/>
      <c r="AB1715" s="86"/>
      <c r="AC1715" s="86"/>
      <c r="AD1715" s="86"/>
      <c r="AE1715" s="86"/>
      <c r="AF1715" s="86"/>
      <c r="AG1715" s="86"/>
      <c r="AH1715" s="86"/>
      <c r="AI1715" s="86"/>
      <c r="AJ1715" s="86"/>
      <c r="AK1715" s="86"/>
      <c r="AL1715" s="86"/>
      <c r="AM1715" s="86"/>
      <c r="AN1715" s="86"/>
      <c r="AO1715" s="86"/>
      <c r="AP1715" s="86"/>
      <c r="AQ1715" s="86"/>
      <c r="AR1715" s="86"/>
      <c r="AS1715" s="86"/>
      <c r="AT1715" s="86"/>
      <c r="AU1715" s="86"/>
      <c r="AV1715" s="86"/>
      <c r="AW1715" s="86"/>
      <c r="AX1715" s="86"/>
      <c r="AY1715" s="86"/>
      <c r="AZ1715" s="86"/>
      <c r="BA1715" s="86"/>
      <c r="BB1715" s="86"/>
      <c r="BC1715" s="86"/>
      <c r="BD1715" s="86"/>
      <c r="BE1715" s="86"/>
      <c r="BF1715" s="86"/>
      <c r="BG1715" s="86"/>
      <c r="BH1715" s="86"/>
      <c r="BI1715" s="86"/>
      <c r="BJ1715" s="86"/>
      <c r="BK1715" s="86"/>
      <c r="BL1715" s="86"/>
      <c r="BM1715" s="86"/>
      <c r="BN1715" s="86"/>
      <c r="BO1715" s="86"/>
      <c r="BP1715" s="86"/>
      <c r="BQ1715" s="86"/>
      <c r="BR1715" s="86"/>
      <c r="BS1715" s="86"/>
      <c r="BT1715" s="86"/>
      <c r="BU1715" s="86"/>
      <c r="BV1715" s="86"/>
    </row>
    <row r="1716" spans="1:74" s="87" customFormat="1" ht="22.5" customHeight="1" x14ac:dyDescent="0.2">
      <c r="A1716" s="238" t="s">
        <v>974</v>
      </c>
      <c r="B1716" s="239" t="s">
        <v>999</v>
      </c>
      <c r="C1716" s="224"/>
      <c r="D1716" s="224"/>
      <c r="E1716" s="224"/>
      <c r="F1716" s="224">
        <v>4102411150</v>
      </c>
      <c r="G1716" s="224"/>
      <c r="H1716" s="224"/>
      <c r="I1716" s="224"/>
      <c r="J1716" s="224"/>
      <c r="K1716" s="224"/>
      <c r="L1716" s="224"/>
      <c r="M1716" s="224"/>
      <c r="N1716" s="224"/>
      <c r="O1716" s="131">
        <f t="shared" si="593"/>
        <v>4102411150</v>
      </c>
      <c r="P1716" s="86"/>
      <c r="Q1716" s="86"/>
      <c r="R1716" s="86"/>
      <c r="S1716" s="86"/>
      <c r="T1716" s="86"/>
      <c r="U1716" s="86"/>
      <c r="V1716" s="86"/>
      <c r="W1716" s="86"/>
      <c r="X1716" s="86"/>
      <c r="Y1716" s="86"/>
      <c r="Z1716" s="86"/>
      <c r="AA1716" s="86"/>
      <c r="AB1716" s="86"/>
      <c r="AC1716" s="86"/>
      <c r="AD1716" s="86"/>
      <c r="AE1716" s="86"/>
      <c r="AF1716" s="86"/>
      <c r="AG1716" s="86"/>
      <c r="AH1716" s="86"/>
      <c r="AI1716" s="86"/>
      <c r="AJ1716" s="86"/>
      <c r="AK1716" s="86"/>
      <c r="AL1716" s="86"/>
      <c r="AM1716" s="86"/>
      <c r="AN1716" s="86"/>
      <c r="AO1716" s="86"/>
      <c r="AP1716" s="86"/>
      <c r="AQ1716" s="86"/>
      <c r="AR1716" s="86"/>
      <c r="AS1716" s="86"/>
      <c r="AT1716" s="86"/>
      <c r="AU1716" s="86"/>
      <c r="AV1716" s="86"/>
      <c r="AW1716" s="86"/>
      <c r="AX1716" s="86"/>
      <c r="AY1716" s="86"/>
      <c r="AZ1716" s="86"/>
      <c r="BA1716" s="86"/>
      <c r="BB1716" s="86"/>
      <c r="BC1716" s="86"/>
      <c r="BD1716" s="86"/>
      <c r="BE1716" s="86"/>
      <c r="BF1716" s="86"/>
      <c r="BG1716" s="86"/>
      <c r="BH1716" s="86"/>
      <c r="BI1716" s="86"/>
      <c r="BJ1716" s="86"/>
      <c r="BK1716" s="86"/>
      <c r="BL1716" s="86"/>
      <c r="BM1716" s="86"/>
      <c r="BN1716" s="86"/>
      <c r="BO1716" s="86"/>
      <c r="BP1716" s="86"/>
      <c r="BQ1716" s="86"/>
      <c r="BR1716" s="86"/>
      <c r="BS1716" s="86"/>
      <c r="BT1716" s="86"/>
      <c r="BU1716" s="86"/>
      <c r="BV1716" s="86"/>
    </row>
    <row r="1717" spans="1:74" s="87" customFormat="1" ht="22.5" customHeight="1" x14ac:dyDescent="0.2">
      <c r="A1717" s="244" t="s">
        <v>1801</v>
      </c>
      <c r="B1717" s="245" t="s">
        <v>1002</v>
      </c>
      <c r="C1717" s="224"/>
      <c r="D1717" s="224">
        <v>0</v>
      </c>
      <c r="E1717" s="224"/>
      <c r="F1717" s="224"/>
      <c r="G1717" s="224"/>
      <c r="H1717" s="224"/>
      <c r="I1717" s="224"/>
      <c r="J1717" s="224"/>
      <c r="K1717" s="224"/>
      <c r="L1717" s="224"/>
      <c r="M1717" s="224"/>
      <c r="N1717" s="224"/>
      <c r="O1717" s="131">
        <f t="shared" si="593"/>
        <v>0</v>
      </c>
      <c r="P1717" s="86"/>
      <c r="Q1717" s="86"/>
      <c r="R1717" s="86"/>
      <c r="S1717" s="86"/>
      <c r="T1717" s="86"/>
      <c r="U1717" s="86"/>
      <c r="V1717" s="86"/>
      <c r="W1717" s="86"/>
      <c r="X1717" s="86"/>
      <c r="Y1717" s="86"/>
      <c r="Z1717" s="86"/>
      <c r="AA1717" s="86"/>
      <c r="AB1717" s="86"/>
      <c r="AC1717" s="86"/>
      <c r="AD1717" s="86"/>
      <c r="AE1717" s="86"/>
      <c r="AF1717" s="86"/>
      <c r="AG1717" s="86"/>
      <c r="AH1717" s="86"/>
      <c r="AI1717" s="86"/>
      <c r="AJ1717" s="86"/>
      <c r="AK1717" s="86"/>
      <c r="AL1717" s="86"/>
      <c r="AM1717" s="86"/>
      <c r="AN1717" s="86"/>
      <c r="AO1717" s="86"/>
      <c r="AP1717" s="86"/>
      <c r="AQ1717" s="86"/>
      <c r="AR1717" s="86"/>
      <c r="AS1717" s="86"/>
      <c r="AT1717" s="86"/>
      <c r="AU1717" s="86"/>
      <c r="AV1717" s="86"/>
      <c r="AW1717" s="86"/>
      <c r="AX1717" s="86"/>
      <c r="AY1717" s="86"/>
      <c r="AZ1717" s="86"/>
      <c r="BA1717" s="86"/>
      <c r="BB1717" s="86"/>
      <c r="BC1717" s="86"/>
      <c r="BD1717" s="86"/>
      <c r="BE1717" s="86"/>
      <c r="BF1717" s="86"/>
      <c r="BG1717" s="86"/>
      <c r="BH1717" s="86"/>
      <c r="BI1717" s="86"/>
      <c r="BJ1717" s="86"/>
      <c r="BK1717" s="86"/>
      <c r="BL1717" s="86"/>
      <c r="BM1717" s="86"/>
      <c r="BN1717" s="86"/>
      <c r="BO1717" s="86"/>
      <c r="BP1717" s="86"/>
      <c r="BQ1717" s="86"/>
      <c r="BR1717" s="86"/>
      <c r="BS1717" s="86"/>
      <c r="BT1717" s="86"/>
      <c r="BU1717" s="86"/>
      <c r="BV1717" s="86"/>
    </row>
    <row r="1718" spans="1:74" s="87" customFormat="1" ht="22.5" customHeight="1" x14ac:dyDescent="0.2">
      <c r="A1718" s="244" t="s">
        <v>1802</v>
      </c>
      <c r="B1718" s="245" t="s">
        <v>1773</v>
      </c>
      <c r="C1718" s="224"/>
      <c r="D1718" s="224">
        <v>0</v>
      </c>
      <c r="E1718" s="224"/>
      <c r="F1718" s="224"/>
      <c r="G1718" s="224"/>
      <c r="H1718" s="224"/>
      <c r="I1718" s="224"/>
      <c r="J1718" s="224"/>
      <c r="K1718" s="224"/>
      <c r="L1718" s="224"/>
      <c r="M1718" s="224"/>
      <c r="N1718" s="224"/>
      <c r="O1718" s="131">
        <f t="shared" si="593"/>
        <v>0</v>
      </c>
      <c r="P1718" s="86"/>
      <c r="Q1718" s="86"/>
      <c r="R1718" s="86"/>
      <c r="S1718" s="86"/>
      <c r="T1718" s="86"/>
      <c r="U1718" s="86"/>
      <c r="V1718" s="86"/>
      <c r="W1718" s="86"/>
      <c r="X1718" s="86"/>
      <c r="Y1718" s="86"/>
      <c r="Z1718" s="86"/>
      <c r="AA1718" s="86"/>
      <c r="AB1718" s="86"/>
      <c r="AC1718" s="86"/>
      <c r="AD1718" s="86"/>
      <c r="AE1718" s="86"/>
      <c r="AF1718" s="86"/>
      <c r="AG1718" s="86"/>
      <c r="AH1718" s="86"/>
      <c r="AI1718" s="86"/>
      <c r="AJ1718" s="86"/>
      <c r="AK1718" s="86"/>
      <c r="AL1718" s="86"/>
      <c r="AM1718" s="86"/>
      <c r="AN1718" s="86"/>
      <c r="AO1718" s="86"/>
      <c r="AP1718" s="86"/>
      <c r="AQ1718" s="86"/>
      <c r="AR1718" s="86"/>
      <c r="AS1718" s="86"/>
      <c r="AT1718" s="86"/>
      <c r="AU1718" s="86"/>
      <c r="AV1718" s="86"/>
      <c r="AW1718" s="86"/>
      <c r="AX1718" s="86"/>
      <c r="AY1718" s="86"/>
      <c r="AZ1718" s="86"/>
      <c r="BA1718" s="86"/>
      <c r="BB1718" s="86"/>
      <c r="BC1718" s="86"/>
      <c r="BD1718" s="86"/>
      <c r="BE1718" s="86"/>
      <c r="BF1718" s="86"/>
      <c r="BG1718" s="86"/>
      <c r="BH1718" s="86"/>
      <c r="BI1718" s="86"/>
      <c r="BJ1718" s="86"/>
      <c r="BK1718" s="86"/>
      <c r="BL1718" s="86"/>
      <c r="BM1718" s="86"/>
      <c r="BN1718" s="86"/>
      <c r="BO1718" s="86"/>
      <c r="BP1718" s="86"/>
      <c r="BQ1718" s="86"/>
      <c r="BR1718" s="86"/>
      <c r="BS1718" s="86"/>
      <c r="BT1718" s="86"/>
      <c r="BU1718" s="86"/>
      <c r="BV1718" s="86"/>
    </row>
    <row r="1719" spans="1:74" s="87" customFormat="1" ht="22.5" customHeight="1" x14ac:dyDescent="0.2">
      <c r="A1719" s="244" t="s">
        <v>1803</v>
      </c>
      <c r="B1719" s="245" t="s">
        <v>1804</v>
      </c>
      <c r="C1719" s="224"/>
      <c r="D1719" s="224">
        <v>0</v>
      </c>
      <c r="E1719" s="224"/>
      <c r="F1719" s="224"/>
      <c r="G1719" s="224"/>
      <c r="H1719" s="224"/>
      <c r="I1719" s="224"/>
      <c r="J1719" s="224"/>
      <c r="K1719" s="224"/>
      <c r="L1719" s="224"/>
      <c r="M1719" s="224"/>
      <c r="N1719" s="224"/>
      <c r="O1719" s="131">
        <f t="shared" si="593"/>
        <v>0</v>
      </c>
      <c r="P1719" s="86"/>
      <c r="Q1719" s="86"/>
      <c r="R1719" s="86"/>
      <c r="S1719" s="86"/>
      <c r="T1719" s="86"/>
      <c r="U1719" s="86"/>
      <c r="V1719" s="86"/>
      <c r="W1719" s="86"/>
      <c r="X1719" s="86"/>
      <c r="Y1719" s="86"/>
      <c r="Z1719" s="86"/>
      <c r="AA1719" s="86"/>
      <c r="AB1719" s="86"/>
      <c r="AC1719" s="86"/>
      <c r="AD1719" s="86"/>
      <c r="AE1719" s="86"/>
      <c r="AF1719" s="86"/>
      <c r="AG1719" s="86"/>
      <c r="AH1719" s="86"/>
      <c r="AI1719" s="86"/>
      <c r="AJ1719" s="86"/>
      <c r="AK1719" s="86"/>
      <c r="AL1719" s="86"/>
      <c r="AM1719" s="86"/>
      <c r="AN1719" s="86"/>
      <c r="AO1719" s="86"/>
      <c r="AP1719" s="86"/>
      <c r="AQ1719" s="86"/>
      <c r="AR1719" s="86"/>
      <c r="AS1719" s="86"/>
      <c r="AT1719" s="86"/>
      <c r="AU1719" s="86"/>
      <c r="AV1719" s="86"/>
      <c r="AW1719" s="86"/>
      <c r="AX1719" s="86"/>
      <c r="AY1719" s="86"/>
      <c r="AZ1719" s="86"/>
      <c r="BA1719" s="86"/>
      <c r="BB1719" s="86"/>
      <c r="BC1719" s="86"/>
      <c r="BD1719" s="86"/>
      <c r="BE1719" s="86"/>
      <c r="BF1719" s="86"/>
      <c r="BG1719" s="86"/>
      <c r="BH1719" s="86"/>
      <c r="BI1719" s="86"/>
      <c r="BJ1719" s="86"/>
      <c r="BK1719" s="86"/>
      <c r="BL1719" s="86"/>
      <c r="BM1719" s="86"/>
      <c r="BN1719" s="86"/>
      <c r="BO1719" s="86"/>
      <c r="BP1719" s="86"/>
      <c r="BQ1719" s="86"/>
      <c r="BR1719" s="86"/>
      <c r="BS1719" s="86"/>
      <c r="BT1719" s="86"/>
      <c r="BU1719" s="86"/>
      <c r="BV1719" s="86"/>
    </row>
    <row r="1720" spans="1:74" s="89" customFormat="1" ht="22.5" customHeight="1" x14ac:dyDescent="0.2">
      <c r="A1720" s="313" t="s">
        <v>976</v>
      </c>
      <c r="B1720" s="314" t="s">
        <v>1805</v>
      </c>
      <c r="C1720" s="315"/>
      <c r="D1720" s="315"/>
      <c r="E1720" s="315"/>
      <c r="F1720" s="315"/>
      <c r="G1720" s="315"/>
      <c r="H1720" s="315"/>
      <c r="I1720" s="315"/>
      <c r="J1720" s="315"/>
      <c r="K1720" s="315"/>
      <c r="L1720" s="315"/>
      <c r="M1720" s="315"/>
      <c r="N1720" s="315"/>
      <c r="O1720" s="131">
        <f t="shared" si="593"/>
        <v>0</v>
      </c>
      <c r="P1720" s="88"/>
      <c r="Q1720" s="88"/>
      <c r="R1720" s="88"/>
      <c r="S1720" s="88"/>
      <c r="T1720" s="88"/>
      <c r="U1720" s="88"/>
      <c r="V1720" s="88"/>
      <c r="W1720" s="88"/>
      <c r="X1720" s="88"/>
      <c r="Y1720" s="88"/>
      <c r="Z1720" s="88"/>
      <c r="AA1720" s="88"/>
      <c r="AB1720" s="88"/>
      <c r="AC1720" s="88"/>
      <c r="AD1720" s="88"/>
      <c r="AE1720" s="88"/>
      <c r="AF1720" s="88"/>
      <c r="AG1720" s="88"/>
      <c r="AH1720" s="88"/>
      <c r="AI1720" s="88"/>
      <c r="AJ1720" s="88"/>
      <c r="AK1720" s="88"/>
      <c r="AL1720" s="88"/>
      <c r="AM1720" s="88"/>
      <c r="AN1720" s="88"/>
      <c r="AO1720" s="88"/>
      <c r="AP1720" s="88"/>
      <c r="AQ1720" s="88"/>
      <c r="AR1720" s="88"/>
      <c r="AS1720" s="88"/>
      <c r="AT1720" s="88"/>
      <c r="AU1720" s="88"/>
      <c r="AV1720" s="88"/>
      <c r="AW1720" s="88"/>
      <c r="AX1720" s="88"/>
      <c r="AY1720" s="88"/>
      <c r="AZ1720" s="88"/>
      <c r="BA1720" s="88"/>
      <c r="BB1720" s="88"/>
      <c r="BC1720" s="88"/>
      <c r="BD1720" s="88"/>
      <c r="BE1720" s="88"/>
      <c r="BF1720" s="88"/>
      <c r="BG1720" s="88"/>
      <c r="BH1720" s="88"/>
      <c r="BI1720" s="88"/>
      <c r="BJ1720" s="88"/>
      <c r="BK1720" s="88"/>
      <c r="BL1720" s="88"/>
      <c r="BM1720" s="88"/>
      <c r="BN1720" s="88"/>
      <c r="BO1720" s="88"/>
      <c r="BP1720" s="88"/>
      <c r="BQ1720" s="88"/>
      <c r="BR1720" s="88"/>
      <c r="BS1720" s="88"/>
      <c r="BT1720" s="88"/>
      <c r="BU1720" s="88"/>
      <c r="BV1720" s="88"/>
    </row>
    <row r="1721" spans="1:74" s="89" customFormat="1" ht="22.5" customHeight="1" x14ac:dyDescent="0.2">
      <c r="A1721" s="244" t="s">
        <v>976</v>
      </c>
      <c r="B1721" s="245" t="s">
        <v>1010</v>
      </c>
      <c r="C1721" s="315"/>
      <c r="D1721" s="315"/>
      <c r="E1721" s="315"/>
      <c r="F1721" s="224">
        <v>1071106097.6900001</v>
      </c>
      <c r="G1721" s="315"/>
      <c r="H1721" s="315"/>
      <c r="I1721" s="315"/>
      <c r="J1721" s="315"/>
      <c r="K1721" s="315"/>
      <c r="L1721" s="315"/>
      <c r="M1721" s="315"/>
      <c r="N1721" s="315"/>
      <c r="O1721" s="131">
        <f t="shared" si="593"/>
        <v>1071106097.6900001</v>
      </c>
      <c r="P1721" s="88"/>
      <c r="Q1721" s="88"/>
      <c r="R1721" s="88"/>
      <c r="S1721" s="88"/>
      <c r="T1721" s="88"/>
      <c r="U1721" s="88"/>
      <c r="V1721" s="88"/>
      <c r="W1721" s="88"/>
      <c r="X1721" s="88"/>
      <c r="Y1721" s="88"/>
      <c r="Z1721" s="88"/>
      <c r="AA1721" s="88"/>
      <c r="AB1721" s="88"/>
      <c r="AC1721" s="88"/>
      <c r="AD1721" s="88"/>
      <c r="AE1721" s="88"/>
      <c r="AF1721" s="88"/>
      <c r="AG1721" s="88"/>
      <c r="AH1721" s="88"/>
      <c r="AI1721" s="88"/>
      <c r="AJ1721" s="88"/>
      <c r="AK1721" s="88"/>
      <c r="AL1721" s="88"/>
      <c r="AM1721" s="88"/>
      <c r="AN1721" s="88"/>
      <c r="AO1721" s="88"/>
      <c r="AP1721" s="88"/>
      <c r="AQ1721" s="88"/>
      <c r="AR1721" s="88"/>
      <c r="AS1721" s="88"/>
      <c r="AT1721" s="88"/>
      <c r="AU1721" s="88"/>
      <c r="AV1721" s="88"/>
      <c r="AW1721" s="88"/>
      <c r="AX1721" s="88"/>
      <c r="AY1721" s="88"/>
      <c r="AZ1721" s="88"/>
      <c r="BA1721" s="88"/>
      <c r="BB1721" s="88"/>
      <c r="BC1721" s="88"/>
      <c r="BD1721" s="88"/>
      <c r="BE1721" s="88"/>
      <c r="BF1721" s="88"/>
      <c r="BG1721" s="88"/>
      <c r="BH1721" s="88"/>
      <c r="BI1721" s="88"/>
      <c r="BJ1721" s="88"/>
      <c r="BK1721" s="88"/>
      <c r="BL1721" s="88"/>
      <c r="BM1721" s="88"/>
      <c r="BN1721" s="88"/>
      <c r="BO1721" s="88"/>
      <c r="BP1721" s="88"/>
      <c r="BQ1721" s="88"/>
      <c r="BR1721" s="88"/>
      <c r="BS1721" s="88"/>
      <c r="BT1721" s="88"/>
      <c r="BU1721" s="88"/>
      <c r="BV1721" s="88"/>
    </row>
    <row r="1722" spans="1:74" s="87" customFormat="1" ht="22.5" customHeight="1" x14ac:dyDescent="0.2">
      <c r="A1722" s="244" t="s">
        <v>976</v>
      </c>
      <c r="B1722" s="245" t="s">
        <v>1010</v>
      </c>
      <c r="C1722" s="224"/>
      <c r="D1722" s="224">
        <v>43564057</v>
      </c>
      <c r="E1722" s="224"/>
      <c r="F1722" s="224"/>
      <c r="G1722" s="224"/>
      <c r="H1722" s="224"/>
      <c r="I1722" s="224"/>
      <c r="J1722" s="224"/>
      <c r="K1722" s="224"/>
      <c r="L1722" s="224"/>
      <c r="M1722" s="224"/>
      <c r="N1722" s="224"/>
      <c r="O1722" s="131">
        <f t="shared" si="593"/>
        <v>43564057</v>
      </c>
      <c r="P1722" s="86"/>
      <c r="Q1722" s="86"/>
      <c r="R1722" s="86"/>
      <c r="S1722" s="86"/>
      <c r="T1722" s="86"/>
      <c r="U1722" s="86"/>
      <c r="V1722" s="86"/>
      <c r="W1722" s="86"/>
      <c r="X1722" s="86"/>
      <c r="Y1722" s="86"/>
      <c r="Z1722" s="86"/>
      <c r="AA1722" s="86"/>
      <c r="AB1722" s="86"/>
      <c r="AC1722" s="86"/>
      <c r="AD1722" s="86"/>
      <c r="AE1722" s="86"/>
      <c r="AF1722" s="86"/>
      <c r="AG1722" s="86"/>
      <c r="AH1722" s="86"/>
      <c r="AI1722" s="86"/>
      <c r="AJ1722" s="86"/>
      <c r="AK1722" s="86"/>
      <c r="AL1722" s="86"/>
      <c r="AM1722" s="86"/>
      <c r="AN1722" s="86"/>
      <c r="AO1722" s="86"/>
      <c r="AP1722" s="86"/>
      <c r="AQ1722" s="86"/>
      <c r="AR1722" s="86"/>
      <c r="AS1722" s="86"/>
      <c r="AT1722" s="86"/>
      <c r="AU1722" s="86"/>
      <c r="AV1722" s="86"/>
      <c r="AW1722" s="86"/>
      <c r="AX1722" s="86"/>
      <c r="AY1722" s="86"/>
      <c r="AZ1722" s="86"/>
      <c r="BA1722" s="86"/>
      <c r="BB1722" s="86"/>
      <c r="BC1722" s="86"/>
      <c r="BD1722" s="86"/>
      <c r="BE1722" s="86"/>
      <c r="BF1722" s="86"/>
      <c r="BG1722" s="86"/>
      <c r="BH1722" s="86"/>
      <c r="BI1722" s="86"/>
      <c r="BJ1722" s="86"/>
      <c r="BK1722" s="86"/>
      <c r="BL1722" s="86"/>
      <c r="BM1722" s="86"/>
      <c r="BN1722" s="86"/>
      <c r="BO1722" s="86"/>
      <c r="BP1722" s="86"/>
      <c r="BQ1722" s="86"/>
      <c r="BR1722" s="86"/>
      <c r="BS1722" s="86"/>
      <c r="BT1722" s="86"/>
      <c r="BU1722" s="86"/>
      <c r="BV1722" s="86"/>
    </row>
    <row r="1723" spans="1:74" s="87" customFormat="1" ht="22.5" customHeight="1" x14ac:dyDescent="0.2">
      <c r="A1723" s="244" t="s">
        <v>976</v>
      </c>
      <c r="B1723" s="245" t="s">
        <v>1010</v>
      </c>
      <c r="C1723" s="224"/>
      <c r="D1723" s="224"/>
      <c r="E1723" s="224"/>
      <c r="F1723" s="224">
        <v>23875535.16</v>
      </c>
      <c r="G1723" s="224"/>
      <c r="H1723" s="224"/>
      <c r="I1723" s="224"/>
      <c r="J1723" s="224"/>
      <c r="K1723" s="224"/>
      <c r="L1723" s="224"/>
      <c r="M1723" s="224"/>
      <c r="N1723" s="224"/>
      <c r="O1723" s="131">
        <f t="shared" si="593"/>
        <v>23875535.16</v>
      </c>
      <c r="P1723" s="86"/>
      <c r="Q1723" s="86"/>
      <c r="R1723" s="86"/>
      <c r="S1723" s="86"/>
      <c r="T1723" s="86"/>
      <c r="U1723" s="86"/>
      <c r="V1723" s="86"/>
      <c r="W1723" s="86"/>
      <c r="X1723" s="86"/>
      <c r="Y1723" s="86"/>
      <c r="Z1723" s="86"/>
      <c r="AA1723" s="86"/>
      <c r="AB1723" s="86"/>
      <c r="AC1723" s="86"/>
      <c r="AD1723" s="86"/>
      <c r="AE1723" s="86"/>
      <c r="AF1723" s="86"/>
      <c r="AG1723" s="86"/>
      <c r="AH1723" s="86"/>
      <c r="AI1723" s="86"/>
      <c r="AJ1723" s="86"/>
      <c r="AK1723" s="86"/>
      <c r="AL1723" s="86"/>
      <c r="AM1723" s="86"/>
      <c r="AN1723" s="86"/>
      <c r="AO1723" s="86"/>
      <c r="AP1723" s="86"/>
      <c r="AQ1723" s="86"/>
      <c r="AR1723" s="86"/>
      <c r="AS1723" s="86"/>
      <c r="AT1723" s="86"/>
      <c r="AU1723" s="86"/>
      <c r="AV1723" s="86"/>
      <c r="AW1723" s="86"/>
      <c r="AX1723" s="86"/>
      <c r="AY1723" s="86"/>
      <c r="AZ1723" s="86"/>
      <c r="BA1723" s="86"/>
      <c r="BB1723" s="86"/>
      <c r="BC1723" s="86"/>
      <c r="BD1723" s="86"/>
      <c r="BE1723" s="86"/>
      <c r="BF1723" s="86"/>
      <c r="BG1723" s="86"/>
      <c r="BH1723" s="86"/>
      <c r="BI1723" s="86"/>
      <c r="BJ1723" s="86"/>
      <c r="BK1723" s="86"/>
      <c r="BL1723" s="86"/>
      <c r="BM1723" s="86"/>
      <c r="BN1723" s="86"/>
      <c r="BO1723" s="86"/>
      <c r="BP1723" s="86"/>
      <c r="BQ1723" s="86"/>
      <c r="BR1723" s="86"/>
      <c r="BS1723" s="86"/>
      <c r="BT1723" s="86"/>
      <c r="BU1723" s="86"/>
      <c r="BV1723" s="86"/>
    </row>
    <row r="1724" spans="1:74" s="87" customFormat="1" ht="22.5" customHeight="1" x14ac:dyDescent="0.2">
      <c r="A1724" s="244" t="s">
        <v>976</v>
      </c>
      <c r="B1724" s="245" t="s">
        <v>1010</v>
      </c>
      <c r="C1724" s="224"/>
      <c r="D1724" s="224">
        <v>5041067.1500000004</v>
      </c>
      <c r="E1724" s="224"/>
      <c r="F1724" s="224"/>
      <c r="G1724" s="224"/>
      <c r="H1724" s="224"/>
      <c r="I1724" s="224"/>
      <c r="J1724" s="224"/>
      <c r="K1724" s="224"/>
      <c r="L1724" s="224"/>
      <c r="M1724" s="224"/>
      <c r="N1724" s="224"/>
      <c r="O1724" s="131">
        <f t="shared" si="593"/>
        <v>5041067.1500000004</v>
      </c>
      <c r="P1724" s="86"/>
      <c r="Q1724" s="86"/>
      <c r="R1724" s="86"/>
      <c r="S1724" s="86"/>
      <c r="T1724" s="86"/>
      <c r="U1724" s="86"/>
      <c r="V1724" s="86"/>
      <c r="W1724" s="86"/>
      <c r="X1724" s="86"/>
      <c r="Y1724" s="86"/>
      <c r="Z1724" s="86"/>
      <c r="AA1724" s="86"/>
      <c r="AB1724" s="86"/>
      <c r="AC1724" s="86"/>
      <c r="AD1724" s="86"/>
      <c r="AE1724" s="86"/>
      <c r="AF1724" s="86"/>
      <c r="AG1724" s="86"/>
      <c r="AH1724" s="86"/>
      <c r="AI1724" s="86"/>
      <c r="AJ1724" s="86"/>
      <c r="AK1724" s="86"/>
      <c r="AL1724" s="86"/>
      <c r="AM1724" s="86"/>
      <c r="AN1724" s="86"/>
      <c r="AO1724" s="86"/>
      <c r="AP1724" s="86"/>
      <c r="AQ1724" s="86"/>
      <c r="AR1724" s="86"/>
      <c r="AS1724" s="86"/>
      <c r="AT1724" s="86"/>
      <c r="AU1724" s="86"/>
      <c r="AV1724" s="86"/>
      <c r="AW1724" s="86"/>
      <c r="AX1724" s="86"/>
      <c r="AY1724" s="86"/>
      <c r="AZ1724" s="86"/>
      <c r="BA1724" s="86"/>
      <c r="BB1724" s="86"/>
      <c r="BC1724" s="86"/>
      <c r="BD1724" s="86"/>
      <c r="BE1724" s="86"/>
      <c r="BF1724" s="86"/>
      <c r="BG1724" s="86"/>
      <c r="BH1724" s="86"/>
      <c r="BI1724" s="86"/>
      <c r="BJ1724" s="86"/>
      <c r="BK1724" s="86"/>
      <c r="BL1724" s="86"/>
      <c r="BM1724" s="86"/>
      <c r="BN1724" s="86"/>
      <c r="BO1724" s="86"/>
      <c r="BP1724" s="86"/>
      <c r="BQ1724" s="86"/>
      <c r="BR1724" s="86"/>
      <c r="BS1724" s="86"/>
      <c r="BT1724" s="86"/>
      <c r="BU1724" s="86"/>
      <c r="BV1724" s="86"/>
    </row>
    <row r="1725" spans="1:74" s="87" customFormat="1" ht="22.5" customHeight="1" x14ac:dyDescent="0.2">
      <c r="A1725" s="244" t="s">
        <v>976</v>
      </c>
      <c r="B1725" s="245" t="s">
        <v>1010</v>
      </c>
      <c r="C1725" s="224"/>
      <c r="D1725" s="224"/>
      <c r="E1725" s="224"/>
      <c r="F1725" s="224">
        <v>11558786.4</v>
      </c>
      <c r="G1725" s="224"/>
      <c r="H1725" s="224"/>
      <c r="I1725" s="224"/>
      <c r="J1725" s="224"/>
      <c r="K1725" s="224"/>
      <c r="L1725" s="224"/>
      <c r="M1725" s="224"/>
      <c r="N1725" s="224"/>
      <c r="O1725" s="131">
        <f t="shared" si="593"/>
        <v>11558786.4</v>
      </c>
      <c r="P1725" s="86"/>
      <c r="Q1725" s="86"/>
      <c r="R1725" s="86"/>
      <c r="S1725" s="86"/>
      <c r="T1725" s="86"/>
      <c r="U1725" s="86"/>
      <c r="V1725" s="86"/>
      <c r="W1725" s="86"/>
      <c r="X1725" s="86"/>
      <c r="Y1725" s="86"/>
      <c r="Z1725" s="86"/>
      <c r="AA1725" s="86"/>
      <c r="AB1725" s="86"/>
      <c r="AC1725" s="86"/>
      <c r="AD1725" s="86"/>
      <c r="AE1725" s="86"/>
      <c r="AF1725" s="86"/>
      <c r="AG1725" s="86"/>
      <c r="AH1725" s="86"/>
      <c r="AI1725" s="86"/>
      <c r="AJ1725" s="86"/>
      <c r="AK1725" s="86"/>
      <c r="AL1725" s="86"/>
      <c r="AM1725" s="86"/>
      <c r="AN1725" s="86"/>
      <c r="AO1725" s="86"/>
      <c r="AP1725" s="86"/>
      <c r="AQ1725" s="86"/>
      <c r="AR1725" s="86"/>
      <c r="AS1725" s="86"/>
      <c r="AT1725" s="86"/>
      <c r="AU1725" s="86"/>
      <c r="AV1725" s="86"/>
      <c r="AW1725" s="86"/>
      <c r="AX1725" s="86"/>
      <c r="AY1725" s="86"/>
      <c r="AZ1725" s="86"/>
      <c r="BA1725" s="86"/>
      <c r="BB1725" s="86"/>
      <c r="BC1725" s="86"/>
      <c r="BD1725" s="86"/>
      <c r="BE1725" s="86"/>
      <c r="BF1725" s="86"/>
      <c r="BG1725" s="86"/>
      <c r="BH1725" s="86"/>
      <c r="BI1725" s="86"/>
      <c r="BJ1725" s="86"/>
      <c r="BK1725" s="86"/>
      <c r="BL1725" s="86"/>
      <c r="BM1725" s="86"/>
      <c r="BN1725" s="86"/>
      <c r="BO1725" s="86"/>
      <c r="BP1725" s="86"/>
      <c r="BQ1725" s="86"/>
      <c r="BR1725" s="86"/>
      <c r="BS1725" s="86"/>
      <c r="BT1725" s="86"/>
      <c r="BU1725" s="86"/>
      <c r="BV1725" s="86"/>
    </row>
    <row r="1726" spans="1:74" s="87" customFormat="1" ht="22.5" customHeight="1" x14ac:dyDescent="0.2">
      <c r="A1726" s="244" t="s">
        <v>976</v>
      </c>
      <c r="B1726" s="245" t="s">
        <v>1010</v>
      </c>
      <c r="C1726" s="224"/>
      <c r="D1726" s="224"/>
      <c r="E1726" s="224"/>
      <c r="F1726" s="224">
        <v>9814943.9399999995</v>
      </c>
      <c r="G1726" s="224"/>
      <c r="H1726" s="224"/>
      <c r="I1726" s="224"/>
      <c r="J1726" s="224"/>
      <c r="K1726" s="224"/>
      <c r="L1726" s="224"/>
      <c r="M1726" s="224"/>
      <c r="N1726" s="224"/>
      <c r="O1726" s="131">
        <f t="shared" si="593"/>
        <v>9814943.9399999995</v>
      </c>
      <c r="P1726" s="86"/>
      <c r="Q1726" s="86"/>
      <c r="R1726" s="86"/>
      <c r="S1726" s="86"/>
      <c r="T1726" s="86"/>
      <c r="U1726" s="86"/>
      <c r="V1726" s="86"/>
      <c r="W1726" s="86"/>
      <c r="X1726" s="86"/>
      <c r="Y1726" s="86"/>
      <c r="Z1726" s="86"/>
      <c r="AA1726" s="86"/>
      <c r="AB1726" s="86"/>
      <c r="AC1726" s="86"/>
      <c r="AD1726" s="86"/>
      <c r="AE1726" s="86"/>
      <c r="AF1726" s="86"/>
      <c r="AG1726" s="86"/>
      <c r="AH1726" s="86"/>
      <c r="AI1726" s="86"/>
      <c r="AJ1726" s="86"/>
      <c r="AK1726" s="86"/>
      <c r="AL1726" s="86"/>
      <c r="AM1726" s="86"/>
      <c r="AN1726" s="86"/>
      <c r="AO1726" s="86"/>
      <c r="AP1726" s="86"/>
      <c r="AQ1726" s="86"/>
      <c r="AR1726" s="86"/>
      <c r="AS1726" s="86"/>
      <c r="AT1726" s="86"/>
      <c r="AU1726" s="86"/>
      <c r="AV1726" s="86"/>
      <c r="AW1726" s="86"/>
      <c r="AX1726" s="86"/>
      <c r="AY1726" s="86"/>
      <c r="AZ1726" s="86"/>
      <c r="BA1726" s="86"/>
      <c r="BB1726" s="86"/>
      <c r="BC1726" s="86"/>
      <c r="BD1726" s="86"/>
      <c r="BE1726" s="86"/>
      <c r="BF1726" s="86"/>
      <c r="BG1726" s="86"/>
      <c r="BH1726" s="86"/>
      <c r="BI1726" s="86"/>
      <c r="BJ1726" s="86"/>
      <c r="BK1726" s="86"/>
      <c r="BL1726" s="86"/>
      <c r="BM1726" s="86"/>
      <c r="BN1726" s="86"/>
      <c r="BO1726" s="86"/>
      <c r="BP1726" s="86"/>
      <c r="BQ1726" s="86"/>
      <c r="BR1726" s="86"/>
      <c r="BS1726" s="86"/>
      <c r="BT1726" s="86"/>
      <c r="BU1726" s="86"/>
      <c r="BV1726" s="86"/>
    </row>
    <row r="1727" spans="1:74" s="87" customFormat="1" ht="22.5" customHeight="1" x14ac:dyDescent="0.2">
      <c r="A1727" s="244" t="s">
        <v>976</v>
      </c>
      <c r="B1727" s="245" t="s">
        <v>1010</v>
      </c>
      <c r="C1727" s="224"/>
      <c r="D1727" s="224"/>
      <c r="E1727" s="224"/>
      <c r="F1727" s="224">
        <v>22574331</v>
      </c>
      <c r="G1727" s="224"/>
      <c r="H1727" s="224"/>
      <c r="I1727" s="224"/>
      <c r="J1727" s="224"/>
      <c r="K1727" s="224"/>
      <c r="L1727" s="224"/>
      <c r="M1727" s="224"/>
      <c r="N1727" s="224"/>
      <c r="O1727" s="131">
        <f t="shared" si="593"/>
        <v>22574331</v>
      </c>
      <c r="P1727" s="86"/>
      <c r="Q1727" s="86"/>
      <c r="R1727" s="86"/>
      <c r="S1727" s="86"/>
      <c r="T1727" s="86"/>
      <c r="U1727" s="86"/>
      <c r="V1727" s="86"/>
      <c r="W1727" s="86"/>
      <c r="X1727" s="86"/>
      <c r="Y1727" s="86"/>
      <c r="Z1727" s="86"/>
      <c r="AA1727" s="86"/>
      <c r="AB1727" s="86"/>
      <c r="AC1727" s="86"/>
      <c r="AD1727" s="86"/>
      <c r="AE1727" s="86"/>
      <c r="AF1727" s="86"/>
      <c r="AG1727" s="86"/>
      <c r="AH1727" s="86"/>
      <c r="AI1727" s="86"/>
      <c r="AJ1727" s="86"/>
      <c r="AK1727" s="86"/>
      <c r="AL1727" s="86"/>
      <c r="AM1727" s="86"/>
      <c r="AN1727" s="86"/>
      <c r="AO1727" s="86"/>
      <c r="AP1727" s="86"/>
      <c r="AQ1727" s="86"/>
      <c r="AR1727" s="86"/>
      <c r="AS1727" s="86"/>
      <c r="AT1727" s="86"/>
      <c r="AU1727" s="86"/>
      <c r="AV1727" s="86"/>
      <c r="AW1727" s="86"/>
      <c r="AX1727" s="86"/>
      <c r="AY1727" s="86"/>
      <c r="AZ1727" s="86"/>
      <c r="BA1727" s="86"/>
      <c r="BB1727" s="86"/>
      <c r="BC1727" s="86"/>
      <c r="BD1727" s="86"/>
      <c r="BE1727" s="86"/>
      <c r="BF1727" s="86"/>
      <c r="BG1727" s="86"/>
      <c r="BH1727" s="86"/>
      <c r="BI1727" s="86"/>
      <c r="BJ1727" s="86"/>
      <c r="BK1727" s="86"/>
      <c r="BL1727" s="86"/>
      <c r="BM1727" s="86"/>
      <c r="BN1727" s="86"/>
      <c r="BO1727" s="86"/>
      <c r="BP1727" s="86"/>
      <c r="BQ1727" s="86"/>
      <c r="BR1727" s="86"/>
      <c r="BS1727" s="86"/>
      <c r="BT1727" s="86"/>
      <c r="BU1727" s="86"/>
      <c r="BV1727" s="86"/>
    </row>
    <row r="1728" spans="1:74" s="87" customFormat="1" ht="22.5" customHeight="1" x14ac:dyDescent="0.2">
      <c r="A1728" s="244" t="s">
        <v>976</v>
      </c>
      <c r="B1728" s="245" t="s">
        <v>1010</v>
      </c>
      <c r="C1728" s="224"/>
      <c r="D1728" s="224"/>
      <c r="E1728" s="224"/>
      <c r="F1728" s="224">
        <v>218937974.83000001</v>
      </c>
      <c r="G1728" s="224"/>
      <c r="H1728" s="224"/>
      <c r="I1728" s="224"/>
      <c r="J1728" s="224"/>
      <c r="K1728" s="224"/>
      <c r="L1728" s="224"/>
      <c r="M1728" s="224"/>
      <c r="N1728" s="224"/>
      <c r="O1728" s="131">
        <f t="shared" si="593"/>
        <v>218937974.83000001</v>
      </c>
      <c r="P1728" s="86"/>
      <c r="Q1728" s="86"/>
      <c r="R1728" s="86"/>
      <c r="S1728" s="86"/>
      <c r="T1728" s="86"/>
      <c r="U1728" s="86"/>
      <c r="V1728" s="86"/>
      <c r="W1728" s="86"/>
      <c r="X1728" s="86"/>
      <c r="Y1728" s="86"/>
      <c r="Z1728" s="86"/>
      <c r="AA1728" s="86"/>
      <c r="AB1728" s="86"/>
      <c r="AC1728" s="86"/>
      <c r="AD1728" s="86"/>
      <c r="AE1728" s="86"/>
      <c r="AF1728" s="86"/>
      <c r="AG1728" s="86"/>
      <c r="AH1728" s="86"/>
      <c r="AI1728" s="86"/>
      <c r="AJ1728" s="86"/>
      <c r="AK1728" s="86"/>
      <c r="AL1728" s="86"/>
      <c r="AM1728" s="86"/>
      <c r="AN1728" s="86"/>
      <c r="AO1728" s="86"/>
      <c r="AP1728" s="86"/>
      <c r="AQ1728" s="86"/>
      <c r="AR1728" s="86"/>
      <c r="AS1728" s="86"/>
      <c r="AT1728" s="86"/>
      <c r="AU1728" s="86"/>
      <c r="AV1728" s="86"/>
      <c r="AW1728" s="86"/>
      <c r="AX1728" s="86"/>
      <c r="AY1728" s="86"/>
      <c r="AZ1728" s="86"/>
      <c r="BA1728" s="86"/>
      <c r="BB1728" s="86"/>
      <c r="BC1728" s="86"/>
      <c r="BD1728" s="86"/>
      <c r="BE1728" s="86"/>
      <c r="BF1728" s="86"/>
      <c r="BG1728" s="86"/>
      <c r="BH1728" s="86"/>
      <c r="BI1728" s="86"/>
      <c r="BJ1728" s="86"/>
      <c r="BK1728" s="86"/>
      <c r="BL1728" s="86"/>
      <c r="BM1728" s="86"/>
      <c r="BN1728" s="86"/>
      <c r="BO1728" s="86"/>
      <c r="BP1728" s="86"/>
      <c r="BQ1728" s="86"/>
      <c r="BR1728" s="86"/>
      <c r="BS1728" s="86"/>
      <c r="BT1728" s="86"/>
      <c r="BU1728" s="86"/>
      <c r="BV1728" s="86"/>
    </row>
    <row r="1729" spans="1:74" s="87" customFormat="1" ht="22.5" customHeight="1" x14ac:dyDescent="0.2">
      <c r="A1729" s="244" t="s">
        <v>976</v>
      </c>
      <c r="B1729" s="245" t="s">
        <v>1010</v>
      </c>
      <c r="C1729" s="224"/>
      <c r="D1729" s="224"/>
      <c r="E1729" s="224"/>
      <c r="F1729" s="224">
        <v>1706372.41</v>
      </c>
      <c r="G1729" s="224"/>
      <c r="H1729" s="224"/>
      <c r="I1729" s="224"/>
      <c r="J1729" s="224"/>
      <c r="K1729" s="224"/>
      <c r="L1729" s="224"/>
      <c r="M1729" s="224"/>
      <c r="N1729" s="224"/>
      <c r="O1729" s="131">
        <f t="shared" si="593"/>
        <v>1706372.41</v>
      </c>
      <c r="P1729" s="86"/>
      <c r="Q1729" s="86"/>
      <c r="R1729" s="86"/>
      <c r="S1729" s="86"/>
      <c r="T1729" s="86"/>
      <c r="U1729" s="86"/>
      <c r="V1729" s="86"/>
      <c r="W1729" s="86"/>
      <c r="X1729" s="86"/>
      <c r="Y1729" s="86"/>
      <c r="Z1729" s="86"/>
      <c r="AA1729" s="86"/>
      <c r="AB1729" s="86"/>
      <c r="AC1729" s="86"/>
      <c r="AD1729" s="86"/>
      <c r="AE1729" s="86"/>
      <c r="AF1729" s="86"/>
      <c r="AG1729" s="86"/>
      <c r="AH1729" s="86"/>
      <c r="AI1729" s="86"/>
      <c r="AJ1729" s="86"/>
      <c r="AK1729" s="86"/>
      <c r="AL1729" s="86"/>
      <c r="AM1729" s="86"/>
      <c r="AN1729" s="86"/>
      <c r="AO1729" s="86"/>
      <c r="AP1729" s="86"/>
      <c r="AQ1729" s="86"/>
      <c r="AR1729" s="86"/>
      <c r="AS1729" s="86"/>
      <c r="AT1729" s="86"/>
      <c r="AU1729" s="86"/>
      <c r="AV1729" s="86"/>
      <c r="AW1729" s="86"/>
      <c r="AX1729" s="86"/>
      <c r="AY1729" s="86"/>
      <c r="AZ1729" s="86"/>
      <c r="BA1729" s="86"/>
      <c r="BB1729" s="86"/>
      <c r="BC1729" s="86"/>
      <c r="BD1729" s="86"/>
      <c r="BE1729" s="86"/>
      <c r="BF1729" s="86"/>
      <c r="BG1729" s="86"/>
      <c r="BH1729" s="86"/>
      <c r="BI1729" s="86"/>
      <c r="BJ1729" s="86"/>
      <c r="BK1729" s="86"/>
      <c r="BL1729" s="86"/>
      <c r="BM1729" s="86"/>
      <c r="BN1729" s="86"/>
      <c r="BO1729" s="86"/>
      <c r="BP1729" s="86"/>
      <c r="BQ1729" s="86"/>
      <c r="BR1729" s="86"/>
      <c r="BS1729" s="86"/>
      <c r="BT1729" s="86"/>
      <c r="BU1729" s="86"/>
      <c r="BV1729" s="86"/>
    </row>
    <row r="1730" spans="1:74" s="87" customFormat="1" ht="22.5" customHeight="1" x14ac:dyDescent="0.2">
      <c r="A1730" s="244" t="s">
        <v>976</v>
      </c>
      <c r="B1730" s="245" t="s">
        <v>1010</v>
      </c>
      <c r="C1730" s="224"/>
      <c r="D1730" s="224"/>
      <c r="E1730" s="224"/>
      <c r="F1730" s="224">
        <v>204773811.38</v>
      </c>
      <c r="G1730" s="224"/>
      <c r="H1730" s="224"/>
      <c r="I1730" s="224"/>
      <c r="J1730" s="224"/>
      <c r="K1730" s="224"/>
      <c r="L1730" s="224"/>
      <c r="M1730" s="224"/>
      <c r="N1730" s="224"/>
      <c r="O1730" s="131">
        <f t="shared" si="593"/>
        <v>204773811.38</v>
      </c>
      <c r="P1730" s="86"/>
      <c r="Q1730" s="86"/>
      <c r="R1730" s="86"/>
      <c r="S1730" s="86"/>
      <c r="T1730" s="86"/>
      <c r="U1730" s="86"/>
      <c r="V1730" s="86"/>
      <c r="W1730" s="86"/>
      <c r="X1730" s="86"/>
      <c r="Y1730" s="86"/>
      <c r="Z1730" s="86"/>
      <c r="AA1730" s="86"/>
      <c r="AB1730" s="86"/>
      <c r="AC1730" s="86"/>
      <c r="AD1730" s="86"/>
      <c r="AE1730" s="86"/>
      <c r="AF1730" s="86"/>
      <c r="AG1730" s="86"/>
      <c r="AH1730" s="86"/>
      <c r="AI1730" s="86"/>
      <c r="AJ1730" s="86"/>
      <c r="AK1730" s="86"/>
      <c r="AL1730" s="86"/>
      <c r="AM1730" s="86"/>
      <c r="AN1730" s="86"/>
      <c r="AO1730" s="86"/>
      <c r="AP1730" s="86"/>
      <c r="AQ1730" s="86"/>
      <c r="AR1730" s="86"/>
      <c r="AS1730" s="86"/>
      <c r="AT1730" s="86"/>
      <c r="AU1730" s="86"/>
      <c r="AV1730" s="86"/>
      <c r="AW1730" s="86"/>
      <c r="AX1730" s="86"/>
      <c r="AY1730" s="86"/>
      <c r="AZ1730" s="86"/>
      <c r="BA1730" s="86"/>
      <c r="BB1730" s="86"/>
      <c r="BC1730" s="86"/>
      <c r="BD1730" s="86"/>
      <c r="BE1730" s="86"/>
      <c r="BF1730" s="86"/>
      <c r="BG1730" s="86"/>
      <c r="BH1730" s="86"/>
      <c r="BI1730" s="86"/>
      <c r="BJ1730" s="86"/>
      <c r="BK1730" s="86"/>
      <c r="BL1730" s="86"/>
      <c r="BM1730" s="86"/>
      <c r="BN1730" s="86"/>
      <c r="BO1730" s="86"/>
      <c r="BP1730" s="86"/>
      <c r="BQ1730" s="86"/>
      <c r="BR1730" s="86"/>
      <c r="BS1730" s="86"/>
      <c r="BT1730" s="86"/>
      <c r="BU1730" s="86"/>
      <c r="BV1730" s="86"/>
    </row>
    <row r="1731" spans="1:74" s="87" customFormat="1" ht="22.5" customHeight="1" x14ac:dyDescent="0.2">
      <c r="A1731" s="244" t="s">
        <v>976</v>
      </c>
      <c r="B1731" s="245" t="s">
        <v>1010</v>
      </c>
      <c r="C1731" s="224"/>
      <c r="D1731" s="224"/>
      <c r="E1731" s="224"/>
      <c r="F1731" s="224">
        <v>84399210.120000005</v>
      </c>
      <c r="G1731" s="224"/>
      <c r="H1731" s="224"/>
      <c r="I1731" s="224"/>
      <c r="J1731" s="224"/>
      <c r="K1731" s="224"/>
      <c r="L1731" s="224"/>
      <c r="M1731" s="224"/>
      <c r="N1731" s="224"/>
      <c r="O1731" s="131">
        <f t="shared" si="593"/>
        <v>84399210.120000005</v>
      </c>
      <c r="P1731" s="86"/>
      <c r="Q1731" s="86"/>
      <c r="R1731" s="86"/>
      <c r="S1731" s="86"/>
      <c r="T1731" s="86"/>
      <c r="U1731" s="86"/>
      <c r="V1731" s="86"/>
      <c r="W1731" s="86"/>
      <c r="X1731" s="86"/>
      <c r="Y1731" s="86"/>
      <c r="Z1731" s="86"/>
      <c r="AA1731" s="86"/>
      <c r="AB1731" s="86"/>
      <c r="AC1731" s="86"/>
      <c r="AD1731" s="86"/>
      <c r="AE1731" s="86"/>
      <c r="AF1731" s="86"/>
      <c r="AG1731" s="86"/>
      <c r="AH1731" s="86"/>
      <c r="AI1731" s="86"/>
      <c r="AJ1731" s="86"/>
      <c r="AK1731" s="86"/>
      <c r="AL1731" s="86"/>
      <c r="AM1731" s="86"/>
      <c r="AN1731" s="86"/>
      <c r="AO1731" s="86"/>
      <c r="AP1731" s="86"/>
      <c r="AQ1731" s="86"/>
      <c r="AR1731" s="86"/>
      <c r="AS1731" s="86"/>
      <c r="AT1731" s="86"/>
      <c r="AU1731" s="86"/>
      <c r="AV1731" s="86"/>
      <c r="AW1731" s="86"/>
      <c r="AX1731" s="86"/>
      <c r="AY1731" s="86"/>
      <c r="AZ1731" s="86"/>
      <c r="BA1731" s="86"/>
      <c r="BB1731" s="86"/>
      <c r="BC1731" s="86"/>
      <c r="BD1731" s="86"/>
      <c r="BE1731" s="86"/>
      <c r="BF1731" s="86"/>
      <c r="BG1731" s="86"/>
      <c r="BH1731" s="86"/>
      <c r="BI1731" s="86"/>
      <c r="BJ1731" s="86"/>
      <c r="BK1731" s="86"/>
      <c r="BL1731" s="86"/>
      <c r="BM1731" s="86"/>
      <c r="BN1731" s="86"/>
      <c r="BO1731" s="86"/>
      <c r="BP1731" s="86"/>
      <c r="BQ1731" s="86"/>
      <c r="BR1731" s="86"/>
      <c r="BS1731" s="86"/>
      <c r="BT1731" s="86"/>
      <c r="BU1731" s="86"/>
      <c r="BV1731" s="86"/>
    </row>
    <row r="1732" spans="1:74" s="87" customFormat="1" ht="22.5" customHeight="1" x14ac:dyDescent="0.2">
      <c r="A1732" s="244" t="s">
        <v>976</v>
      </c>
      <c r="B1732" s="245" t="s">
        <v>1010</v>
      </c>
      <c r="C1732" s="224"/>
      <c r="D1732" s="224"/>
      <c r="E1732" s="224"/>
      <c r="F1732" s="224">
        <v>75231406.400000006</v>
      </c>
      <c r="G1732" s="224"/>
      <c r="H1732" s="224"/>
      <c r="I1732" s="224"/>
      <c r="J1732" s="224"/>
      <c r="K1732" s="224"/>
      <c r="L1732" s="224"/>
      <c r="M1732" s="224"/>
      <c r="N1732" s="224"/>
      <c r="O1732" s="131">
        <f t="shared" si="593"/>
        <v>75231406.400000006</v>
      </c>
      <c r="P1732" s="86"/>
      <c r="Q1732" s="86"/>
      <c r="R1732" s="86"/>
      <c r="S1732" s="86"/>
      <c r="T1732" s="86"/>
      <c r="U1732" s="86"/>
      <c r="V1732" s="86"/>
      <c r="W1732" s="86"/>
      <c r="X1732" s="86"/>
      <c r="Y1732" s="86"/>
      <c r="Z1732" s="86"/>
      <c r="AA1732" s="86"/>
      <c r="AB1732" s="86"/>
      <c r="AC1732" s="86"/>
      <c r="AD1732" s="86"/>
      <c r="AE1732" s="86"/>
      <c r="AF1732" s="86"/>
      <c r="AG1732" s="86"/>
      <c r="AH1732" s="86"/>
      <c r="AI1732" s="86"/>
      <c r="AJ1732" s="86"/>
      <c r="AK1732" s="86"/>
      <c r="AL1732" s="86"/>
      <c r="AM1732" s="86"/>
      <c r="AN1732" s="86"/>
      <c r="AO1732" s="86"/>
      <c r="AP1732" s="86"/>
      <c r="AQ1732" s="86"/>
      <c r="AR1732" s="86"/>
      <c r="AS1732" s="86"/>
      <c r="AT1732" s="86"/>
      <c r="AU1732" s="86"/>
      <c r="AV1732" s="86"/>
      <c r="AW1732" s="86"/>
      <c r="AX1732" s="86"/>
      <c r="AY1732" s="86"/>
      <c r="AZ1732" s="86"/>
      <c r="BA1732" s="86"/>
      <c r="BB1732" s="86"/>
      <c r="BC1732" s="86"/>
      <c r="BD1732" s="86"/>
      <c r="BE1732" s="86"/>
      <c r="BF1732" s="86"/>
      <c r="BG1732" s="86"/>
      <c r="BH1732" s="86"/>
      <c r="BI1732" s="86"/>
      <c r="BJ1732" s="86"/>
      <c r="BK1732" s="86"/>
      <c r="BL1732" s="86"/>
      <c r="BM1732" s="86"/>
      <c r="BN1732" s="86"/>
      <c r="BO1732" s="86"/>
      <c r="BP1732" s="86"/>
      <c r="BQ1732" s="86"/>
      <c r="BR1732" s="86"/>
      <c r="BS1732" s="86"/>
      <c r="BT1732" s="86"/>
      <c r="BU1732" s="86"/>
      <c r="BV1732" s="86"/>
    </row>
    <row r="1733" spans="1:74" s="87" customFormat="1" ht="22.5" customHeight="1" x14ac:dyDescent="0.2">
      <c r="A1733" s="244" t="s">
        <v>976</v>
      </c>
      <c r="B1733" s="245" t="s">
        <v>1010</v>
      </c>
      <c r="C1733" s="224"/>
      <c r="D1733" s="224">
        <v>1150000</v>
      </c>
      <c r="E1733" s="224"/>
      <c r="F1733" s="224"/>
      <c r="G1733" s="224"/>
      <c r="H1733" s="224"/>
      <c r="I1733" s="224"/>
      <c r="J1733" s="224"/>
      <c r="K1733" s="224"/>
      <c r="L1733" s="224"/>
      <c r="M1733" s="224"/>
      <c r="N1733" s="224"/>
      <c r="O1733" s="131">
        <f t="shared" si="593"/>
        <v>1150000</v>
      </c>
      <c r="P1733" s="86"/>
      <c r="Q1733" s="86"/>
      <c r="R1733" s="86"/>
      <c r="S1733" s="86"/>
      <c r="T1733" s="86"/>
      <c r="U1733" s="86"/>
      <c r="V1733" s="86"/>
      <c r="W1733" s="86"/>
      <c r="X1733" s="86"/>
      <c r="Y1733" s="86"/>
      <c r="Z1733" s="86"/>
      <c r="AA1733" s="86"/>
      <c r="AB1733" s="86"/>
      <c r="AC1733" s="86"/>
      <c r="AD1733" s="86"/>
      <c r="AE1733" s="86"/>
      <c r="AF1733" s="86"/>
      <c r="AG1733" s="86"/>
      <c r="AH1733" s="86"/>
      <c r="AI1733" s="86"/>
      <c r="AJ1733" s="86"/>
      <c r="AK1733" s="86"/>
      <c r="AL1733" s="86"/>
      <c r="AM1733" s="86"/>
      <c r="AN1733" s="86"/>
      <c r="AO1733" s="86"/>
      <c r="AP1733" s="86"/>
      <c r="AQ1733" s="86"/>
      <c r="AR1733" s="86"/>
      <c r="AS1733" s="86"/>
      <c r="AT1733" s="86"/>
      <c r="AU1733" s="86"/>
      <c r="AV1733" s="86"/>
      <c r="AW1733" s="86"/>
      <c r="AX1733" s="86"/>
      <c r="AY1733" s="86"/>
      <c r="AZ1733" s="86"/>
      <c r="BA1733" s="86"/>
      <c r="BB1733" s="86"/>
      <c r="BC1733" s="86"/>
      <c r="BD1733" s="86"/>
      <c r="BE1733" s="86"/>
      <c r="BF1733" s="86"/>
      <c r="BG1733" s="86"/>
      <c r="BH1733" s="86"/>
      <c r="BI1733" s="86"/>
      <c r="BJ1733" s="86"/>
      <c r="BK1733" s="86"/>
      <c r="BL1733" s="86"/>
      <c r="BM1733" s="86"/>
      <c r="BN1733" s="86"/>
      <c r="BO1733" s="86"/>
      <c r="BP1733" s="86"/>
      <c r="BQ1733" s="86"/>
      <c r="BR1733" s="86"/>
      <c r="BS1733" s="86"/>
      <c r="BT1733" s="86"/>
      <c r="BU1733" s="86"/>
      <c r="BV1733" s="86"/>
    </row>
    <row r="1734" spans="1:74" s="87" customFormat="1" ht="22.5" customHeight="1" x14ac:dyDescent="0.2">
      <c r="A1734" s="244" t="s">
        <v>976</v>
      </c>
      <c r="B1734" s="245" t="s">
        <v>1010</v>
      </c>
      <c r="C1734" s="224"/>
      <c r="D1734" s="224"/>
      <c r="E1734" s="224"/>
      <c r="F1734" s="224">
        <v>18888836</v>
      </c>
      <c r="G1734" s="224"/>
      <c r="H1734" s="224"/>
      <c r="I1734" s="224"/>
      <c r="J1734" s="224"/>
      <c r="K1734" s="224"/>
      <c r="L1734" s="224"/>
      <c r="M1734" s="224"/>
      <c r="N1734" s="224"/>
      <c r="O1734" s="131">
        <f t="shared" si="593"/>
        <v>18888836</v>
      </c>
      <c r="P1734" s="86"/>
      <c r="Q1734" s="86"/>
      <c r="R1734" s="86"/>
      <c r="S1734" s="86"/>
      <c r="T1734" s="86"/>
      <c r="U1734" s="86"/>
      <c r="V1734" s="86"/>
      <c r="W1734" s="86"/>
      <c r="X1734" s="86"/>
      <c r="Y1734" s="86"/>
      <c r="Z1734" s="86"/>
      <c r="AA1734" s="86"/>
      <c r="AB1734" s="86"/>
      <c r="AC1734" s="86"/>
      <c r="AD1734" s="86"/>
      <c r="AE1734" s="86"/>
      <c r="AF1734" s="86"/>
      <c r="AG1734" s="86"/>
      <c r="AH1734" s="86"/>
      <c r="AI1734" s="86"/>
      <c r="AJ1734" s="86"/>
      <c r="AK1734" s="86"/>
      <c r="AL1734" s="86"/>
      <c r="AM1734" s="86"/>
      <c r="AN1734" s="86"/>
      <c r="AO1734" s="86"/>
      <c r="AP1734" s="86"/>
      <c r="AQ1734" s="86"/>
      <c r="AR1734" s="86"/>
      <c r="AS1734" s="86"/>
      <c r="AT1734" s="86"/>
      <c r="AU1734" s="86"/>
      <c r="AV1734" s="86"/>
      <c r="AW1734" s="86"/>
      <c r="AX1734" s="86"/>
      <c r="AY1734" s="86"/>
      <c r="AZ1734" s="86"/>
      <c r="BA1734" s="86"/>
      <c r="BB1734" s="86"/>
      <c r="BC1734" s="86"/>
      <c r="BD1734" s="86"/>
      <c r="BE1734" s="86"/>
      <c r="BF1734" s="86"/>
      <c r="BG1734" s="86"/>
      <c r="BH1734" s="86"/>
      <c r="BI1734" s="86"/>
      <c r="BJ1734" s="86"/>
      <c r="BK1734" s="86"/>
      <c r="BL1734" s="86"/>
      <c r="BM1734" s="86"/>
      <c r="BN1734" s="86"/>
      <c r="BO1734" s="86"/>
      <c r="BP1734" s="86"/>
      <c r="BQ1734" s="86"/>
      <c r="BR1734" s="86"/>
      <c r="BS1734" s="86"/>
      <c r="BT1734" s="86"/>
      <c r="BU1734" s="86"/>
      <c r="BV1734" s="86"/>
    </row>
    <row r="1735" spans="1:74" s="91" customFormat="1" ht="22.5" customHeight="1" x14ac:dyDescent="0.2">
      <c r="A1735" s="244" t="s">
        <v>1605</v>
      </c>
      <c r="B1735" s="245" t="s">
        <v>1800</v>
      </c>
      <c r="C1735" s="224"/>
      <c r="D1735" s="224"/>
      <c r="E1735" s="224"/>
      <c r="F1735" s="224"/>
      <c r="G1735" s="224"/>
      <c r="H1735" s="224"/>
      <c r="I1735" s="224"/>
      <c r="J1735" s="224"/>
      <c r="K1735" s="224"/>
      <c r="L1735" s="224"/>
      <c r="M1735" s="224"/>
      <c r="N1735" s="224"/>
      <c r="O1735" s="131">
        <f t="shared" si="593"/>
        <v>0</v>
      </c>
      <c r="P1735" s="90"/>
      <c r="Q1735" s="90"/>
      <c r="R1735" s="90"/>
      <c r="S1735" s="90"/>
      <c r="T1735" s="90"/>
      <c r="U1735" s="90"/>
      <c r="V1735" s="90"/>
      <c r="W1735" s="90"/>
      <c r="X1735" s="90"/>
      <c r="Y1735" s="90"/>
      <c r="Z1735" s="90"/>
      <c r="AA1735" s="90"/>
      <c r="AB1735" s="90"/>
      <c r="AC1735" s="90"/>
      <c r="AD1735" s="90"/>
      <c r="AE1735" s="90"/>
      <c r="AF1735" s="90"/>
      <c r="AG1735" s="90"/>
      <c r="AH1735" s="90"/>
      <c r="AI1735" s="90"/>
      <c r="AJ1735" s="90"/>
      <c r="AK1735" s="90"/>
      <c r="AL1735" s="90"/>
      <c r="AM1735" s="90"/>
      <c r="AN1735" s="90"/>
      <c r="AO1735" s="90"/>
      <c r="AP1735" s="90"/>
      <c r="AQ1735" s="90"/>
      <c r="AR1735" s="90"/>
      <c r="AS1735" s="90"/>
      <c r="AT1735" s="90"/>
      <c r="AU1735" s="90"/>
      <c r="AV1735" s="90"/>
      <c r="AW1735" s="90"/>
      <c r="AX1735" s="90"/>
      <c r="AY1735" s="90"/>
      <c r="AZ1735" s="90"/>
      <c r="BA1735" s="90"/>
      <c r="BB1735" s="90"/>
      <c r="BC1735" s="90"/>
      <c r="BD1735" s="90"/>
      <c r="BE1735" s="90"/>
      <c r="BF1735" s="90"/>
      <c r="BG1735" s="90"/>
      <c r="BH1735" s="90"/>
      <c r="BI1735" s="90"/>
      <c r="BJ1735" s="90"/>
      <c r="BK1735" s="90"/>
      <c r="BL1735" s="90"/>
      <c r="BM1735" s="90"/>
      <c r="BN1735" s="90"/>
      <c r="BO1735" s="90"/>
      <c r="BP1735" s="90"/>
      <c r="BQ1735" s="90"/>
      <c r="BR1735" s="90"/>
      <c r="BS1735" s="90"/>
      <c r="BT1735" s="90"/>
      <c r="BU1735" s="90"/>
      <c r="BV1735" s="90"/>
    </row>
    <row r="1736" spans="1:74" s="91" customFormat="1" ht="22.5" customHeight="1" x14ac:dyDescent="0.2">
      <c r="A1736" s="244" t="s">
        <v>1605</v>
      </c>
      <c r="B1736" s="245" t="s">
        <v>1800</v>
      </c>
      <c r="C1736" s="224"/>
      <c r="D1736" s="224"/>
      <c r="E1736" s="224"/>
      <c r="F1736" s="224"/>
      <c r="G1736" s="224"/>
      <c r="H1736" s="224"/>
      <c r="I1736" s="224"/>
      <c r="J1736" s="224"/>
      <c r="K1736" s="224"/>
      <c r="L1736" s="224"/>
      <c r="M1736" s="224"/>
      <c r="N1736" s="224"/>
      <c r="O1736" s="131">
        <f t="shared" si="593"/>
        <v>0</v>
      </c>
      <c r="P1736" s="90"/>
      <c r="Q1736" s="90"/>
      <c r="R1736" s="90"/>
      <c r="S1736" s="90"/>
      <c r="T1736" s="90"/>
      <c r="U1736" s="90"/>
      <c r="V1736" s="90"/>
      <c r="W1736" s="90"/>
      <c r="X1736" s="90"/>
      <c r="Y1736" s="90"/>
      <c r="Z1736" s="90"/>
      <c r="AA1736" s="90"/>
      <c r="AB1736" s="90"/>
      <c r="AC1736" s="90"/>
      <c r="AD1736" s="90"/>
      <c r="AE1736" s="90"/>
      <c r="AF1736" s="90"/>
      <c r="AG1736" s="90"/>
      <c r="AH1736" s="90"/>
      <c r="AI1736" s="90"/>
      <c r="AJ1736" s="90"/>
      <c r="AK1736" s="90"/>
      <c r="AL1736" s="90"/>
      <c r="AM1736" s="90"/>
      <c r="AN1736" s="90"/>
      <c r="AO1736" s="90"/>
      <c r="AP1736" s="90"/>
      <c r="AQ1736" s="90"/>
      <c r="AR1736" s="90"/>
      <c r="AS1736" s="90"/>
      <c r="AT1736" s="90"/>
      <c r="AU1736" s="90"/>
      <c r="AV1736" s="90"/>
      <c r="AW1736" s="90"/>
      <c r="AX1736" s="90"/>
      <c r="AY1736" s="90"/>
      <c r="AZ1736" s="90"/>
      <c r="BA1736" s="90"/>
      <c r="BB1736" s="90"/>
      <c r="BC1736" s="90"/>
      <c r="BD1736" s="90"/>
      <c r="BE1736" s="90"/>
      <c r="BF1736" s="90"/>
      <c r="BG1736" s="90"/>
      <c r="BH1736" s="90"/>
      <c r="BI1736" s="90"/>
      <c r="BJ1736" s="90"/>
      <c r="BK1736" s="90"/>
      <c r="BL1736" s="90"/>
      <c r="BM1736" s="90"/>
      <c r="BN1736" s="90"/>
      <c r="BO1736" s="90"/>
      <c r="BP1736" s="90"/>
      <c r="BQ1736" s="90"/>
      <c r="BR1736" s="90"/>
      <c r="BS1736" s="90"/>
      <c r="BT1736" s="90"/>
      <c r="BU1736" s="90"/>
      <c r="BV1736" s="90"/>
    </row>
    <row r="1737" spans="1:74" s="91" customFormat="1" ht="22.5" customHeight="1" x14ac:dyDescent="0.2">
      <c r="A1737" s="244" t="s">
        <v>1605</v>
      </c>
      <c r="B1737" s="245" t="s">
        <v>1800</v>
      </c>
      <c r="C1737" s="224"/>
      <c r="D1737" s="224"/>
      <c r="E1737" s="224"/>
      <c r="F1737" s="224"/>
      <c r="G1737" s="224"/>
      <c r="H1737" s="224"/>
      <c r="I1737" s="224"/>
      <c r="J1737" s="224"/>
      <c r="K1737" s="224"/>
      <c r="L1737" s="224"/>
      <c r="M1737" s="224"/>
      <c r="N1737" s="224"/>
      <c r="O1737" s="131">
        <f t="shared" si="593"/>
        <v>0</v>
      </c>
      <c r="P1737" s="90"/>
      <c r="Q1737" s="90"/>
      <c r="R1737" s="90"/>
      <c r="S1737" s="90"/>
      <c r="T1737" s="90"/>
      <c r="U1737" s="90"/>
      <c r="V1737" s="90"/>
      <c r="W1737" s="90"/>
      <c r="X1737" s="90"/>
      <c r="Y1737" s="90"/>
      <c r="Z1737" s="90"/>
      <c r="AA1737" s="90"/>
      <c r="AB1737" s="90"/>
      <c r="AC1737" s="90"/>
      <c r="AD1737" s="90"/>
      <c r="AE1737" s="90"/>
      <c r="AF1737" s="90"/>
      <c r="AG1737" s="90"/>
      <c r="AH1737" s="90"/>
      <c r="AI1737" s="90"/>
      <c r="AJ1737" s="90"/>
      <c r="AK1737" s="90"/>
      <c r="AL1737" s="90"/>
      <c r="AM1737" s="90"/>
      <c r="AN1737" s="90"/>
      <c r="AO1737" s="90"/>
      <c r="AP1737" s="90"/>
      <c r="AQ1737" s="90"/>
      <c r="AR1737" s="90"/>
      <c r="AS1737" s="90"/>
      <c r="AT1737" s="90"/>
      <c r="AU1737" s="90"/>
      <c r="AV1737" s="90"/>
      <c r="AW1737" s="90"/>
      <c r="AX1737" s="90"/>
      <c r="AY1737" s="90"/>
      <c r="AZ1737" s="90"/>
      <c r="BA1737" s="90"/>
      <c r="BB1737" s="90"/>
      <c r="BC1737" s="90"/>
      <c r="BD1737" s="90"/>
      <c r="BE1737" s="90"/>
      <c r="BF1737" s="90"/>
      <c r="BG1737" s="90"/>
      <c r="BH1737" s="90"/>
      <c r="BI1737" s="90"/>
      <c r="BJ1737" s="90"/>
      <c r="BK1737" s="90"/>
      <c r="BL1737" s="90"/>
      <c r="BM1737" s="90"/>
      <c r="BN1737" s="90"/>
      <c r="BO1737" s="90"/>
      <c r="BP1737" s="90"/>
      <c r="BQ1737" s="90"/>
      <c r="BR1737" s="90"/>
      <c r="BS1737" s="90"/>
      <c r="BT1737" s="90"/>
      <c r="BU1737" s="90"/>
      <c r="BV1737" s="90"/>
    </row>
    <row r="1738" spans="1:74" s="87" customFormat="1" ht="22.5" customHeight="1" x14ac:dyDescent="0.2">
      <c r="A1738" s="244" t="s">
        <v>1613</v>
      </c>
      <c r="B1738" s="245" t="s">
        <v>1797</v>
      </c>
      <c r="C1738" s="224"/>
      <c r="D1738" s="224"/>
      <c r="E1738" s="224"/>
      <c r="F1738" s="224"/>
      <c r="G1738" s="224"/>
      <c r="H1738" s="224"/>
      <c r="I1738" s="224"/>
      <c r="J1738" s="224"/>
      <c r="K1738" s="224"/>
      <c r="L1738" s="224"/>
      <c r="M1738" s="224"/>
      <c r="N1738" s="224"/>
      <c r="O1738" s="131">
        <f t="shared" si="593"/>
        <v>0</v>
      </c>
      <c r="P1738" s="86"/>
      <c r="Q1738" s="86"/>
      <c r="R1738" s="86"/>
      <c r="S1738" s="86"/>
      <c r="T1738" s="86"/>
      <c r="U1738" s="86"/>
      <c r="V1738" s="86"/>
      <c r="W1738" s="86"/>
      <c r="X1738" s="86"/>
      <c r="Y1738" s="86"/>
      <c r="Z1738" s="86"/>
      <c r="AA1738" s="86"/>
      <c r="AB1738" s="86"/>
      <c r="AC1738" s="86"/>
      <c r="AD1738" s="86"/>
      <c r="AE1738" s="86"/>
      <c r="AF1738" s="86"/>
      <c r="AG1738" s="86"/>
      <c r="AH1738" s="86"/>
      <c r="AI1738" s="86"/>
      <c r="AJ1738" s="86"/>
      <c r="AK1738" s="86"/>
      <c r="AL1738" s="86"/>
      <c r="AM1738" s="86"/>
      <c r="AN1738" s="86"/>
      <c r="AO1738" s="86"/>
      <c r="AP1738" s="86"/>
      <c r="AQ1738" s="86"/>
      <c r="AR1738" s="86"/>
      <c r="AS1738" s="86"/>
      <c r="AT1738" s="86"/>
      <c r="AU1738" s="86"/>
      <c r="AV1738" s="86"/>
      <c r="AW1738" s="86"/>
      <c r="AX1738" s="86"/>
      <c r="AY1738" s="86"/>
      <c r="AZ1738" s="86"/>
      <c r="BA1738" s="86"/>
      <c r="BB1738" s="86"/>
      <c r="BC1738" s="86"/>
      <c r="BD1738" s="86"/>
      <c r="BE1738" s="86"/>
      <c r="BF1738" s="86"/>
      <c r="BG1738" s="86"/>
      <c r="BH1738" s="86"/>
      <c r="BI1738" s="86"/>
      <c r="BJ1738" s="86"/>
      <c r="BK1738" s="86"/>
      <c r="BL1738" s="86"/>
      <c r="BM1738" s="86"/>
      <c r="BN1738" s="86"/>
      <c r="BO1738" s="86"/>
      <c r="BP1738" s="86"/>
      <c r="BQ1738" s="86"/>
      <c r="BR1738" s="86"/>
      <c r="BS1738" s="86"/>
      <c r="BT1738" s="86"/>
      <c r="BU1738" s="86"/>
      <c r="BV1738" s="86"/>
    </row>
    <row r="1739" spans="1:74" s="91" customFormat="1" ht="22.5" customHeight="1" x14ac:dyDescent="0.2">
      <c r="A1739" s="244" t="s">
        <v>1613</v>
      </c>
      <c r="B1739" s="245" t="s">
        <v>1797</v>
      </c>
      <c r="C1739" s="224"/>
      <c r="D1739" s="224"/>
      <c r="E1739" s="224"/>
      <c r="F1739" s="224"/>
      <c r="G1739" s="224"/>
      <c r="H1739" s="224"/>
      <c r="I1739" s="224"/>
      <c r="J1739" s="224"/>
      <c r="K1739" s="224"/>
      <c r="L1739" s="224"/>
      <c r="M1739" s="224"/>
      <c r="N1739" s="224"/>
      <c r="O1739" s="131">
        <f t="shared" si="593"/>
        <v>0</v>
      </c>
      <c r="P1739" s="90"/>
      <c r="Q1739" s="90"/>
      <c r="R1739" s="90"/>
      <c r="S1739" s="90"/>
      <c r="T1739" s="90"/>
      <c r="U1739" s="90"/>
      <c r="V1739" s="90"/>
      <c r="W1739" s="90"/>
      <c r="X1739" s="90"/>
      <c r="Y1739" s="90"/>
      <c r="Z1739" s="90"/>
      <c r="AA1739" s="90"/>
      <c r="AB1739" s="90"/>
      <c r="AC1739" s="90"/>
      <c r="AD1739" s="90"/>
      <c r="AE1739" s="90"/>
      <c r="AF1739" s="90"/>
      <c r="AG1739" s="90"/>
      <c r="AH1739" s="90"/>
      <c r="AI1739" s="90"/>
      <c r="AJ1739" s="90"/>
      <c r="AK1739" s="90"/>
      <c r="AL1739" s="90"/>
      <c r="AM1739" s="90"/>
      <c r="AN1739" s="90"/>
      <c r="AO1739" s="90"/>
      <c r="AP1739" s="90"/>
      <c r="AQ1739" s="90"/>
      <c r="AR1739" s="90"/>
      <c r="AS1739" s="90"/>
      <c r="AT1739" s="90"/>
      <c r="AU1739" s="90"/>
      <c r="AV1739" s="90"/>
      <c r="AW1739" s="90"/>
      <c r="AX1739" s="90"/>
      <c r="AY1739" s="90"/>
      <c r="AZ1739" s="90"/>
      <c r="BA1739" s="90"/>
      <c r="BB1739" s="90"/>
      <c r="BC1739" s="90"/>
      <c r="BD1739" s="90"/>
      <c r="BE1739" s="90"/>
      <c r="BF1739" s="90"/>
      <c r="BG1739" s="90"/>
      <c r="BH1739" s="90"/>
      <c r="BI1739" s="90"/>
      <c r="BJ1739" s="90"/>
      <c r="BK1739" s="90"/>
      <c r="BL1739" s="90"/>
      <c r="BM1739" s="90"/>
      <c r="BN1739" s="90"/>
      <c r="BO1739" s="90"/>
      <c r="BP1739" s="90"/>
      <c r="BQ1739" s="90"/>
      <c r="BR1739" s="90"/>
      <c r="BS1739" s="90"/>
      <c r="BT1739" s="90"/>
      <c r="BU1739" s="90"/>
      <c r="BV1739" s="90"/>
    </row>
    <row r="1740" spans="1:74" s="91" customFormat="1" ht="22.5" customHeight="1" x14ac:dyDescent="0.2">
      <c r="A1740" s="244" t="s">
        <v>1613</v>
      </c>
      <c r="B1740" s="245" t="s">
        <v>1797</v>
      </c>
      <c r="C1740" s="224"/>
      <c r="D1740" s="224"/>
      <c r="E1740" s="224"/>
      <c r="F1740" s="224"/>
      <c r="G1740" s="224"/>
      <c r="H1740" s="224"/>
      <c r="I1740" s="224"/>
      <c r="J1740" s="224"/>
      <c r="K1740" s="224"/>
      <c r="L1740" s="224"/>
      <c r="M1740" s="224"/>
      <c r="N1740" s="224"/>
      <c r="O1740" s="131">
        <f t="shared" si="593"/>
        <v>0</v>
      </c>
      <c r="P1740" s="90"/>
      <c r="Q1740" s="90"/>
      <c r="R1740" s="90"/>
      <c r="S1740" s="90"/>
      <c r="T1740" s="90"/>
      <c r="U1740" s="90"/>
      <c r="V1740" s="90"/>
      <c r="W1740" s="90"/>
      <c r="X1740" s="90"/>
      <c r="Y1740" s="90"/>
      <c r="Z1740" s="90"/>
      <c r="AA1740" s="90"/>
      <c r="AB1740" s="90"/>
      <c r="AC1740" s="90"/>
      <c r="AD1740" s="90"/>
      <c r="AE1740" s="90"/>
      <c r="AF1740" s="90"/>
      <c r="AG1740" s="90"/>
      <c r="AH1740" s="90"/>
      <c r="AI1740" s="90"/>
      <c r="AJ1740" s="90"/>
      <c r="AK1740" s="90"/>
      <c r="AL1740" s="90"/>
      <c r="AM1740" s="90"/>
      <c r="AN1740" s="90"/>
      <c r="AO1740" s="90"/>
      <c r="AP1740" s="90"/>
      <c r="AQ1740" s="90"/>
      <c r="AR1740" s="90"/>
      <c r="AS1740" s="90"/>
      <c r="AT1740" s="90"/>
      <c r="AU1740" s="90"/>
      <c r="AV1740" s="90"/>
      <c r="AW1740" s="90"/>
      <c r="AX1740" s="90"/>
      <c r="AY1740" s="90"/>
      <c r="AZ1740" s="90"/>
      <c r="BA1740" s="90"/>
      <c r="BB1740" s="90"/>
      <c r="BC1740" s="90"/>
      <c r="BD1740" s="90"/>
      <c r="BE1740" s="90"/>
      <c r="BF1740" s="90"/>
      <c r="BG1740" s="90"/>
      <c r="BH1740" s="90"/>
      <c r="BI1740" s="90"/>
      <c r="BJ1740" s="90"/>
      <c r="BK1740" s="90"/>
      <c r="BL1740" s="90"/>
      <c r="BM1740" s="90"/>
      <c r="BN1740" s="90"/>
      <c r="BO1740" s="90"/>
      <c r="BP1740" s="90"/>
      <c r="BQ1740" s="90"/>
      <c r="BR1740" s="90"/>
      <c r="BS1740" s="90"/>
      <c r="BT1740" s="90"/>
      <c r="BU1740" s="90"/>
      <c r="BV1740" s="90"/>
    </row>
    <row r="1741" spans="1:74" s="91" customFormat="1" ht="22.5" customHeight="1" x14ac:dyDescent="0.2">
      <c r="A1741" s="244" t="s">
        <v>1613</v>
      </c>
      <c r="B1741" s="245" t="s">
        <v>1797</v>
      </c>
      <c r="C1741" s="224"/>
      <c r="D1741" s="224"/>
      <c r="E1741" s="224"/>
      <c r="F1741" s="224"/>
      <c r="G1741" s="224"/>
      <c r="H1741" s="224"/>
      <c r="I1741" s="224"/>
      <c r="J1741" s="224"/>
      <c r="K1741" s="224"/>
      <c r="L1741" s="224"/>
      <c r="M1741" s="224"/>
      <c r="N1741" s="224"/>
      <c r="O1741" s="131">
        <f t="shared" si="593"/>
        <v>0</v>
      </c>
      <c r="P1741" s="90"/>
      <c r="Q1741" s="90"/>
      <c r="R1741" s="90"/>
      <c r="S1741" s="90"/>
      <c r="T1741" s="90"/>
      <c r="U1741" s="90"/>
      <c r="V1741" s="90"/>
      <c r="W1741" s="90"/>
      <c r="X1741" s="90"/>
      <c r="Y1741" s="90"/>
      <c r="Z1741" s="90"/>
      <c r="AA1741" s="90"/>
      <c r="AB1741" s="90"/>
      <c r="AC1741" s="90"/>
      <c r="AD1741" s="90"/>
      <c r="AE1741" s="90"/>
      <c r="AF1741" s="90"/>
      <c r="AG1741" s="90"/>
      <c r="AH1741" s="90"/>
      <c r="AI1741" s="90"/>
      <c r="AJ1741" s="90"/>
      <c r="AK1741" s="90"/>
      <c r="AL1741" s="90"/>
      <c r="AM1741" s="90"/>
      <c r="AN1741" s="90"/>
      <c r="AO1741" s="90"/>
      <c r="AP1741" s="90"/>
      <c r="AQ1741" s="90"/>
      <c r="AR1741" s="90"/>
      <c r="AS1741" s="90"/>
      <c r="AT1741" s="90"/>
      <c r="AU1741" s="90"/>
      <c r="AV1741" s="90"/>
      <c r="AW1741" s="90"/>
      <c r="AX1741" s="90"/>
      <c r="AY1741" s="90"/>
      <c r="AZ1741" s="90"/>
      <c r="BA1741" s="90"/>
      <c r="BB1741" s="90"/>
      <c r="BC1741" s="90"/>
      <c r="BD1741" s="90"/>
      <c r="BE1741" s="90"/>
      <c r="BF1741" s="90"/>
      <c r="BG1741" s="90"/>
      <c r="BH1741" s="90"/>
      <c r="BI1741" s="90"/>
      <c r="BJ1741" s="90"/>
      <c r="BK1741" s="90"/>
      <c r="BL1741" s="90"/>
      <c r="BM1741" s="90"/>
      <c r="BN1741" s="90"/>
      <c r="BO1741" s="90"/>
      <c r="BP1741" s="90"/>
      <c r="BQ1741" s="90"/>
      <c r="BR1741" s="90"/>
      <c r="BS1741" s="90"/>
      <c r="BT1741" s="90"/>
      <c r="BU1741" s="90"/>
      <c r="BV1741" s="90"/>
    </row>
    <row r="1742" spans="1:74" s="91" customFormat="1" ht="22.5" customHeight="1" x14ac:dyDescent="0.2">
      <c r="A1742" s="244" t="s">
        <v>1613</v>
      </c>
      <c r="B1742" s="245" t="s">
        <v>1797</v>
      </c>
      <c r="C1742" s="224"/>
      <c r="D1742" s="224"/>
      <c r="E1742" s="224"/>
      <c r="F1742" s="224"/>
      <c r="G1742" s="224"/>
      <c r="H1742" s="224"/>
      <c r="I1742" s="224"/>
      <c r="J1742" s="224"/>
      <c r="K1742" s="224"/>
      <c r="L1742" s="224"/>
      <c r="M1742" s="224"/>
      <c r="N1742" s="224"/>
      <c r="O1742" s="131">
        <f t="shared" si="593"/>
        <v>0</v>
      </c>
      <c r="P1742" s="90"/>
      <c r="Q1742" s="90"/>
      <c r="R1742" s="90"/>
      <c r="S1742" s="90"/>
      <c r="T1742" s="90"/>
      <c r="U1742" s="90"/>
      <c r="V1742" s="90"/>
      <c r="W1742" s="90"/>
      <c r="X1742" s="90"/>
      <c r="Y1742" s="90"/>
      <c r="Z1742" s="90"/>
      <c r="AA1742" s="90"/>
      <c r="AB1742" s="90"/>
      <c r="AC1742" s="90"/>
      <c r="AD1742" s="90"/>
      <c r="AE1742" s="90"/>
      <c r="AF1742" s="90"/>
      <c r="AG1742" s="90"/>
      <c r="AH1742" s="90"/>
      <c r="AI1742" s="90"/>
      <c r="AJ1742" s="90"/>
      <c r="AK1742" s="90"/>
      <c r="AL1742" s="90"/>
      <c r="AM1742" s="90"/>
      <c r="AN1742" s="90"/>
      <c r="AO1742" s="90"/>
      <c r="AP1742" s="90"/>
      <c r="AQ1742" s="90"/>
      <c r="AR1742" s="90"/>
      <c r="AS1742" s="90"/>
      <c r="AT1742" s="90"/>
      <c r="AU1742" s="90"/>
      <c r="AV1742" s="90"/>
      <c r="AW1742" s="90"/>
      <c r="AX1742" s="90"/>
      <c r="AY1742" s="90"/>
      <c r="AZ1742" s="90"/>
      <c r="BA1742" s="90"/>
      <c r="BB1742" s="90"/>
      <c r="BC1742" s="90"/>
      <c r="BD1742" s="90"/>
      <c r="BE1742" s="90"/>
      <c r="BF1742" s="90"/>
      <c r="BG1742" s="90"/>
      <c r="BH1742" s="90"/>
      <c r="BI1742" s="90"/>
      <c r="BJ1742" s="90"/>
      <c r="BK1742" s="90"/>
      <c r="BL1742" s="90"/>
      <c r="BM1742" s="90"/>
      <c r="BN1742" s="90"/>
      <c r="BO1742" s="90"/>
      <c r="BP1742" s="90"/>
      <c r="BQ1742" s="90"/>
      <c r="BR1742" s="90"/>
      <c r="BS1742" s="90"/>
      <c r="BT1742" s="90"/>
      <c r="BU1742" s="90"/>
      <c r="BV1742" s="90"/>
    </row>
    <row r="1743" spans="1:74" s="91" customFormat="1" ht="22.5" customHeight="1" x14ac:dyDescent="0.2">
      <c r="A1743" s="244" t="s">
        <v>1613</v>
      </c>
      <c r="B1743" s="245" t="s">
        <v>1797</v>
      </c>
      <c r="C1743" s="224"/>
      <c r="D1743" s="224"/>
      <c r="E1743" s="224"/>
      <c r="F1743" s="224"/>
      <c r="G1743" s="224"/>
      <c r="H1743" s="224"/>
      <c r="I1743" s="224"/>
      <c r="J1743" s="224"/>
      <c r="K1743" s="224"/>
      <c r="L1743" s="224"/>
      <c r="M1743" s="224"/>
      <c r="N1743" s="224"/>
      <c r="O1743" s="131">
        <f t="shared" si="593"/>
        <v>0</v>
      </c>
      <c r="P1743" s="90"/>
      <c r="Q1743" s="90"/>
      <c r="R1743" s="90"/>
      <c r="S1743" s="90"/>
      <c r="T1743" s="90"/>
      <c r="U1743" s="90"/>
      <c r="V1743" s="90"/>
      <c r="W1743" s="90"/>
      <c r="X1743" s="90"/>
      <c r="Y1743" s="90"/>
      <c r="Z1743" s="90"/>
      <c r="AA1743" s="90"/>
      <c r="AB1743" s="90"/>
      <c r="AC1743" s="90"/>
      <c r="AD1743" s="90"/>
      <c r="AE1743" s="90"/>
      <c r="AF1743" s="90"/>
      <c r="AG1743" s="90"/>
      <c r="AH1743" s="90"/>
      <c r="AI1743" s="90"/>
      <c r="AJ1743" s="90"/>
      <c r="AK1743" s="90"/>
      <c r="AL1743" s="90"/>
      <c r="AM1743" s="90"/>
      <c r="AN1743" s="90"/>
      <c r="AO1743" s="90"/>
      <c r="AP1743" s="90"/>
      <c r="AQ1743" s="90"/>
      <c r="AR1743" s="90"/>
      <c r="AS1743" s="90"/>
      <c r="AT1743" s="90"/>
      <c r="AU1743" s="90"/>
      <c r="AV1743" s="90"/>
      <c r="AW1743" s="90"/>
      <c r="AX1743" s="90"/>
      <c r="AY1743" s="90"/>
      <c r="AZ1743" s="90"/>
      <c r="BA1743" s="90"/>
      <c r="BB1743" s="90"/>
      <c r="BC1743" s="90"/>
      <c r="BD1743" s="90"/>
      <c r="BE1743" s="90"/>
      <c r="BF1743" s="90"/>
      <c r="BG1743" s="90"/>
      <c r="BH1743" s="90"/>
      <c r="BI1743" s="90"/>
      <c r="BJ1743" s="90"/>
      <c r="BK1743" s="90"/>
      <c r="BL1743" s="90"/>
      <c r="BM1743" s="90"/>
      <c r="BN1743" s="90"/>
      <c r="BO1743" s="90"/>
      <c r="BP1743" s="90"/>
      <c r="BQ1743" s="90"/>
      <c r="BR1743" s="90"/>
      <c r="BS1743" s="90"/>
      <c r="BT1743" s="90"/>
      <c r="BU1743" s="90"/>
      <c r="BV1743" s="90"/>
    </row>
    <row r="1744" spans="1:74" s="87" customFormat="1" ht="22.5" customHeight="1" x14ac:dyDescent="0.2">
      <c r="A1744" s="244" t="s">
        <v>1613</v>
      </c>
      <c r="B1744" s="245" t="s">
        <v>1797</v>
      </c>
      <c r="C1744" s="224"/>
      <c r="D1744" s="224"/>
      <c r="E1744" s="224"/>
      <c r="F1744" s="224"/>
      <c r="G1744" s="224"/>
      <c r="H1744" s="224"/>
      <c r="I1744" s="224"/>
      <c r="J1744" s="224"/>
      <c r="K1744" s="224"/>
      <c r="L1744" s="224"/>
      <c r="M1744" s="224"/>
      <c r="N1744" s="224"/>
      <c r="O1744" s="131">
        <f t="shared" si="593"/>
        <v>0</v>
      </c>
      <c r="P1744" s="86"/>
      <c r="Q1744" s="86"/>
      <c r="R1744" s="86"/>
      <c r="S1744" s="86"/>
      <c r="T1744" s="86"/>
      <c r="U1744" s="86"/>
      <c r="V1744" s="86"/>
      <c r="W1744" s="86"/>
      <c r="X1744" s="86"/>
      <c r="Y1744" s="86"/>
      <c r="Z1744" s="86"/>
      <c r="AA1744" s="86"/>
      <c r="AB1744" s="86"/>
      <c r="AC1744" s="86"/>
      <c r="AD1744" s="86"/>
      <c r="AE1744" s="86"/>
      <c r="AF1744" s="86"/>
      <c r="AG1744" s="86"/>
      <c r="AH1744" s="86"/>
      <c r="AI1744" s="86"/>
      <c r="AJ1744" s="86"/>
      <c r="AK1744" s="86"/>
      <c r="AL1744" s="86"/>
      <c r="AM1744" s="86"/>
      <c r="AN1744" s="86"/>
      <c r="AO1744" s="86"/>
      <c r="AP1744" s="86"/>
      <c r="AQ1744" s="86"/>
      <c r="AR1744" s="86"/>
      <c r="AS1744" s="86"/>
      <c r="AT1744" s="86"/>
      <c r="AU1744" s="86"/>
      <c r="AV1744" s="86"/>
      <c r="AW1744" s="86"/>
      <c r="AX1744" s="86"/>
      <c r="AY1744" s="86"/>
      <c r="AZ1744" s="86"/>
      <c r="BA1744" s="86"/>
      <c r="BB1744" s="86"/>
      <c r="BC1744" s="86"/>
      <c r="BD1744" s="86"/>
      <c r="BE1744" s="86"/>
      <c r="BF1744" s="86"/>
      <c r="BG1744" s="86"/>
      <c r="BH1744" s="86"/>
      <c r="BI1744" s="86"/>
      <c r="BJ1744" s="86"/>
      <c r="BK1744" s="86"/>
      <c r="BL1744" s="86"/>
      <c r="BM1744" s="86"/>
      <c r="BN1744" s="86"/>
      <c r="BO1744" s="86"/>
      <c r="BP1744" s="86"/>
      <c r="BQ1744" s="86"/>
      <c r="BR1744" s="86"/>
      <c r="BS1744" s="86"/>
      <c r="BT1744" s="86"/>
      <c r="BU1744" s="86"/>
      <c r="BV1744" s="86"/>
    </row>
    <row r="1745" spans="1:74" s="87" customFormat="1" ht="22.5" customHeight="1" x14ac:dyDescent="0.2">
      <c r="A1745" s="244" t="s">
        <v>1806</v>
      </c>
      <c r="B1745" s="245" t="s">
        <v>1002</v>
      </c>
      <c r="C1745" s="224"/>
      <c r="D1745" s="224"/>
      <c r="E1745" s="224"/>
      <c r="F1745" s="224"/>
      <c r="G1745" s="224"/>
      <c r="H1745" s="224"/>
      <c r="I1745" s="224"/>
      <c r="J1745" s="224"/>
      <c r="K1745" s="224"/>
      <c r="L1745" s="224"/>
      <c r="M1745" s="224"/>
      <c r="N1745" s="224"/>
      <c r="O1745" s="131">
        <f t="shared" si="593"/>
        <v>0</v>
      </c>
      <c r="P1745" s="86"/>
      <c r="Q1745" s="86"/>
      <c r="R1745" s="86"/>
      <c r="S1745" s="86"/>
      <c r="T1745" s="86"/>
      <c r="U1745" s="86"/>
      <c r="V1745" s="86"/>
      <c r="W1745" s="86"/>
      <c r="X1745" s="86"/>
      <c r="Y1745" s="86"/>
      <c r="Z1745" s="86"/>
      <c r="AA1745" s="86"/>
      <c r="AB1745" s="86"/>
      <c r="AC1745" s="86"/>
      <c r="AD1745" s="86"/>
      <c r="AE1745" s="86"/>
      <c r="AF1745" s="86"/>
      <c r="AG1745" s="86"/>
      <c r="AH1745" s="86"/>
      <c r="AI1745" s="86"/>
      <c r="AJ1745" s="86"/>
      <c r="AK1745" s="86"/>
      <c r="AL1745" s="86"/>
      <c r="AM1745" s="86"/>
      <c r="AN1745" s="86"/>
      <c r="AO1745" s="86"/>
      <c r="AP1745" s="86"/>
      <c r="AQ1745" s="86"/>
      <c r="AR1745" s="86"/>
      <c r="AS1745" s="86"/>
      <c r="AT1745" s="86"/>
      <c r="AU1745" s="86"/>
      <c r="AV1745" s="86"/>
      <c r="AW1745" s="86"/>
      <c r="AX1745" s="86"/>
      <c r="AY1745" s="86"/>
      <c r="AZ1745" s="86"/>
      <c r="BA1745" s="86"/>
      <c r="BB1745" s="86"/>
      <c r="BC1745" s="86"/>
      <c r="BD1745" s="86"/>
      <c r="BE1745" s="86"/>
      <c r="BF1745" s="86"/>
      <c r="BG1745" s="86"/>
      <c r="BH1745" s="86"/>
      <c r="BI1745" s="86"/>
      <c r="BJ1745" s="86"/>
      <c r="BK1745" s="86"/>
      <c r="BL1745" s="86"/>
      <c r="BM1745" s="86"/>
      <c r="BN1745" s="86"/>
      <c r="BO1745" s="86"/>
      <c r="BP1745" s="86"/>
      <c r="BQ1745" s="86"/>
      <c r="BR1745" s="86"/>
      <c r="BS1745" s="86"/>
      <c r="BT1745" s="86"/>
      <c r="BU1745" s="86"/>
      <c r="BV1745" s="86"/>
    </row>
    <row r="1746" spans="1:74" s="87" customFormat="1" ht="22.5" customHeight="1" x14ac:dyDescent="0.2">
      <c r="A1746" s="244" t="s">
        <v>1806</v>
      </c>
      <c r="B1746" s="245" t="s">
        <v>1002</v>
      </c>
      <c r="C1746" s="224"/>
      <c r="D1746" s="224"/>
      <c r="E1746" s="224"/>
      <c r="F1746" s="224"/>
      <c r="G1746" s="224"/>
      <c r="H1746" s="224"/>
      <c r="I1746" s="224"/>
      <c r="J1746" s="224"/>
      <c r="K1746" s="224"/>
      <c r="L1746" s="224"/>
      <c r="M1746" s="224"/>
      <c r="N1746" s="224"/>
      <c r="O1746" s="131">
        <f t="shared" si="593"/>
        <v>0</v>
      </c>
      <c r="P1746" s="86"/>
      <c r="Q1746" s="86"/>
      <c r="R1746" s="86"/>
      <c r="S1746" s="86"/>
      <c r="T1746" s="86"/>
      <c r="U1746" s="86"/>
      <c r="V1746" s="86"/>
      <c r="W1746" s="86"/>
      <c r="X1746" s="86"/>
      <c r="Y1746" s="86"/>
      <c r="Z1746" s="86"/>
      <c r="AA1746" s="86"/>
      <c r="AB1746" s="86"/>
      <c r="AC1746" s="86"/>
      <c r="AD1746" s="86"/>
      <c r="AE1746" s="86"/>
      <c r="AF1746" s="86"/>
      <c r="AG1746" s="86"/>
      <c r="AH1746" s="86"/>
      <c r="AI1746" s="86"/>
      <c r="AJ1746" s="86"/>
      <c r="AK1746" s="86"/>
      <c r="AL1746" s="86"/>
      <c r="AM1746" s="86"/>
      <c r="AN1746" s="86"/>
      <c r="AO1746" s="86"/>
      <c r="AP1746" s="86"/>
      <c r="AQ1746" s="86"/>
      <c r="AR1746" s="86"/>
      <c r="AS1746" s="86"/>
      <c r="AT1746" s="86"/>
      <c r="AU1746" s="86"/>
      <c r="AV1746" s="86"/>
      <c r="AW1746" s="86"/>
      <c r="AX1746" s="86"/>
      <c r="AY1746" s="86"/>
      <c r="AZ1746" s="86"/>
      <c r="BA1746" s="86"/>
      <c r="BB1746" s="86"/>
      <c r="BC1746" s="86"/>
      <c r="BD1746" s="86"/>
      <c r="BE1746" s="86"/>
      <c r="BF1746" s="86"/>
      <c r="BG1746" s="86"/>
      <c r="BH1746" s="86"/>
      <c r="BI1746" s="86"/>
      <c r="BJ1746" s="86"/>
      <c r="BK1746" s="86"/>
      <c r="BL1746" s="86"/>
      <c r="BM1746" s="86"/>
      <c r="BN1746" s="86"/>
      <c r="BO1746" s="86"/>
      <c r="BP1746" s="86"/>
      <c r="BQ1746" s="86"/>
      <c r="BR1746" s="86"/>
      <c r="BS1746" s="86"/>
      <c r="BT1746" s="86"/>
      <c r="BU1746" s="86"/>
      <c r="BV1746" s="86"/>
    </row>
    <row r="1747" spans="1:74" s="87" customFormat="1" ht="22.5" customHeight="1" x14ac:dyDescent="0.2">
      <c r="A1747" s="244" t="s">
        <v>1806</v>
      </c>
      <c r="B1747" s="245" t="s">
        <v>1002</v>
      </c>
      <c r="C1747" s="224"/>
      <c r="D1747" s="224"/>
      <c r="E1747" s="224"/>
      <c r="F1747" s="224"/>
      <c r="G1747" s="224"/>
      <c r="H1747" s="224"/>
      <c r="I1747" s="224"/>
      <c r="J1747" s="224"/>
      <c r="K1747" s="224"/>
      <c r="L1747" s="224"/>
      <c r="M1747" s="224"/>
      <c r="N1747" s="224"/>
      <c r="O1747" s="131">
        <f t="shared" si="593"/>
        <v>0</v>
      </c>
      <c r="P1747" s="86"/>
      <c r="Q1747" s="86"/>
      <c r="R1747" s="86"/>
      <c r="S1747" s="86"/>
      <c r="T1747" s="86"/>
      <c r="U1747" s="86"/>
      <c r="V1747" s="86"/>
      <c r="W1747" s="86"/>
      <c r="X1747" s="86"/>
      <c r="Y1747" s="86"/>
      <c r="Z1747" s="86"/>
      <c r="AA1747" s="86"/>
      <c r="AB1747" s="86"/>
      <c r="AC1747" s="86"/>
      <c r="AD1747" s="86"/>
      <c r="AE1747" s="86"/>
      <c r="AF1747" s="86"/>
      <c r="AG1747" s="86"/>
      <c r="AH1747" s="86"/>
      <c r="AI1747" s="86"/>
      <c r="AJ1747" s="86"/>
      <c r="AK1747" s="86"/>
      <c r="AL1747" s="86"/>
      <c r="AM1747" s="86"/>
      <c r="AN1747" s="86"/>
      <c r="AO1747" s="86"/>
      <c r="AP1747" s="86"/>
      <c r="AQ1747" s="86"/>
      <c r="AR1747" s="86"/>
      <c r="AS1747" s="86"/>
      <c r="AT1747" s="86"/>
      <c r="AU1747" s="86"/>
      <c r="AV1747" s="86"/>
      <c r="AW1747" s="86"/>
      <c r="AX1747" s="86"/>
      <c r="AY1747" s="86"/>
      <c r="AZ1747" s="86"/>
      <c r="BA1747" s="86"/>
      <c r="BB1747" s="86"/>
      <c r="BC1747" s="86"/>
      <c r="BD1747" s="86"/>
      <c r="BE1747" s="86"/>
      <c r="BF1747" s="86"/>
      <c r="BG1747" s="86"/>
      <c r="BH1747" s="86"/>
      <c r="BI1747" s="86"/>
      <c r="BJ1747" s="86"/>
      <c r="BK1747" s="86"/>
      <c r="BL1747" s="86"/>
      <c r="BM1747" s="86"/>
      <c r="BN1747" s="86"/>
      <c r="BO1747" s="86"/>
      <c r="BP1747" s="86"/>
      <c r="BQ1747" s="86"/>
      <c r="BR1747" s="86"/>
      <c r="BS1747" s="86"/>
      <c r="BT1747" s="86"/>
      <c r="BU1747" s="86"/>
      <c r="BV1747" s="86"/>
    </row>
    <row r="1748" spans="1:74" s="87" customFormat="1" ht="22.5" customHeight="1" x14ac:dyDescent="0.2">
      <c r="A1748" s="244" t="s">
        <v>1806</v>
      </c>
      <c r="B1748" s="245" t="s">
        <v>1002</v>
      </c>
      <c r="C1748" s="224"/>
      <c r="D1748" s="224"/>
      <c r="E1748" s="224"/>
      <c r="F1748" s="224"/>
      <c r="G1748" s="224"/>
      <c r="H1748" s="224"/>
      <c r="I1748" s="224"/>
      <c r="J1748" s="224"/>
      <c r="K1748" s="224"/>
      <c r="L1748" s="224"/>
      <c r="M1748" s="224"/>
      <c r="N1748" s="224"/>
      <c r="O1748" s="131">
        <f t="shared" si="593"/>
        <v>0</v>
      </c>
      <c r="P1748" s="86"/>
      <c r="Q1748" s="86"/>
      <c r="R1748" s="86"/>
      <c r="S1748" s="86"/>
      <c r="T1748" s="86"/>
      <c r="U1748" s="86"/>
      <c r="V1748" s="86"/>
      <c r="W1748" s="86"/>
      <c r="X1748" s="86"/>
      <c r="Y1748" s="86"/>
      <c r="Z1748" s="86"/>
      <c r="AA1748" s="86"/>
      <c r="AB1748" s="86"/>
      <c r="AC1748" s="86"/>
      <c r="AD1748" s="86"/>
      <c r="AE1748" s="86"/>
      <c r="AF1748" s="86"/>
      <c r="AG1748" s="86"/>
      <c r="AH1748" s="86"/>
      <c r="AI1748" s="86"/>
      <c r="AJ1748" s="86"/>
      <c r="AK1748" s="86"/>
      <c r="AL1748" s="86"/>
      <c r="AM1748" s="86"/>
      <c r="AN1748" s="86"/>
      <c r="AO1748" s="86"/>
      <c r="AP1748" s="86"/>
      <c r="AQ1748" s="86"/>
      <c r="AR1748" s="86"/>
      <c r="AS1748" s="86"/>
      <c r="AT1748" s="86"/>
      <c r="AU1748" s="86"/>
      <c r="AV1748" s="86"/>
      <c r="AW1748" s="86"/>
      <c r="AX1748" s="86"/>
      <c r="AY1748" s="86"/>
      <c r="AZ1748" s="86"/>
      <c r="BA1748" s="86"/>
      <c r="BB1748" s="86"/>
      <c r="BC1748" s="86"/>
      <c r="BD1748" s="86"/>
      <c r="BE1748" s="86"/>
      <c r="BF1748" s="86"/>
      <c r="BG1748" s="86"/>
      <c r="BH1748" s="86"/>
      <c r="BI1748" s="86"/>
      <c r="BJ1748" s="86"/>
      <c r="BK1748" s="86"/>
      <c r="BL1748" s="86"/>
      <c r="BM1748" s="86"/>
      <c r="BN1748" s="86"/>
      <c r="BO1748" s="86"/>
      <c r="BP1748" s="86"/>
      <c r="BQ1748" s="86"/>
      <c r="BR1748" s="86"/>
      <c r="BS1748" s="86"/>
      <c r="BT1748" s="86"/>
      <c r="BU1748" s="86"/>
      <c r="BV1748" s="86"/>
    </row>
    <row r="1749" spans="1:74" s="87" customFormat="1" ht="22.5" customHeight="1" x14ac:dyDescent="0.2">
      <c r="A1749" s="244" t="s">
        <v>1807</v>
      </c>
      <c r="B1749" s="245" t="s">
        <v>1799</v>
      </c>
      <c r="C1749" s="224"/>
      <c r="D1749" s="224"/>
      <c r="E1749" s="224"/>
      <c r="F1749" s="224"/>
      <c r="G1749" s="224"/>
      <c r="H1749" s="224"/>
      <c r="I1749" s="224"/>
      <c r="J1749" s="224"/>
      <c r="K1749" s="224"/>
      <c r="L1749" s="224"/>
      <c r="M1749" s="224"/>
      <c r="N1749" s="224"/>
      <c r="O1749" s="131">
        <f t="shared" si="593"/>
        <v>0</v>
      </c>
      <c r="P1749" s="86"/>
      <c r="Q1749" s="86"/>
      <c r="R1749" s="86"/>
      <c r="S1749" s="86"/>
      <c r="T1749" s="86"/>
      <c r="U1749" s="86"/>
      <c r="V1749" s="86"/>
      <c r="W1749" s="86"/>
      <c r="X1749" s="86"/>
      <c r="Y1749" s="86"/>
      <c r="Z1749" s="86"/>
      <c r="AA1749" s="86"/>
      <c r="AB1749" s="86"/>
      <c r="AC1749" s="86"/>
      <c r="AD1749" s="86"/>
      <c r="AE1749" s="86"/>
      <c r="AF1749" s="86"/>
      <c r="AG1749" s="86"/>
      <c r="AH1749" s="86"/>
      <c r="AI1749" s="86"/>
      <c r="AJ1749" s="86"/>
      <c r="AK1749" s="86"/>
      <c r="AL1749" s="86"/>
      <c r="AM1749" s="86"/>
      <c r="AN1749" s="86"/>
      <c r="AO1749" s="86"/>
      <c r="AP1749" s="86"/>
      <c r="AQ1749" s="86"/>
      <c r="AR1749" s="86"/>
      <c r="AS1749" s="86"/>
      <c r="AT1749" s="86"/>
      <c r="AU1749" s="86"/>
      <c r="AV1749" s="86"/>
      <c r="AW1749" s="86"/>
      <c r="AX1749" s="86"/>
      <c r="AY1749" s="86"/>
      <c r="AZ1749" s="86"/>
      <c r="BA1749" s="86"/>
      <c r="BB1749" s="86"/>
      <c r="BC1749" s="86"/>
      <c r="BD1749" s="86"/>
      <c r="BE1749" s="86"/>
      <c r="BF1749" s="86"/>
      <c r="BG1749" s="86"/>
      <c r="BH1749" s="86"/>
      <c r="BI1749" s="86"/>
      <c r="BJ1749" s="86"/>
      <c r="BK1749" s="86"/>
      <c r="BL1749" s="86"/>
      <c r="BM1749" s="86"/>
      <c r="BN1749" s="86"/>
      <c r="BO1749" s="86"/>
      <c r="BP1749" s="86"/>
      <c r="BQ1749" s="86"/>
      <c r="BR1749" s="86"/>
      <c r="BS1749" s="86"/>
      <c r="BT1749" s="86"/>
      <c r="BU1749" s="86"/>
      <c r="BV1749" s="86"/>
    </row>
    <row r="1750" spans="1:74" s="87" customFormat="1" ht="22.5" customHeight="1" x14ac:dyDescent="0.2">
      <c r="A1750" s="244" t="s">
        <v>977</v>
      </c>
      <c r="B1750" s="245" t="s">
        <v>1808</v>
      </c>
      <c r="C1750" s="224"/>
      <c r="D1750" s="224"/>
      <c r="E1750" s="224"/>
      <c r="F1750" s="224"/>
      <c r="G1750" s="224"/>
      <c r="H1750" s="224"/>
      <c r="I1750" s="224"/>
      <c r="J1750" s="224"/>
      <c r="K1750" s="224"/>
      <c r="L1750" s="224"/>
      <c r="M1750" s="224"/>
      <c r="N1750" s="224"/>
      <c r="O1750" s="131">
        <f t="shared" si="593"/>
        <v>0</v>
      </c>
      <c r="P1750" s="86"/>
      <c r="Q1750" s="86"/>
      <c r="R1750" s="86"/>
      <c r="S1750" s="86"/>
      <c r="T1750" s="86"/>
      <c r="U1750" s="86"/>
      <c r="V1750" s="86"/>
      <c r="W1750" s="86"/>
      <c r="X1750" s="86"/>
      <c r="Y1750" s="86"/>
      <c r="Z1750" s="86"/>
      <c r="AA1750" s="86"/>
      <c r="AB1750" s="86"/>
      <c r="AC1750" s="86"/>
      <c r="AD1750" s="86"/>
      <c r="AE1750" s="86"/>
      <c r="AF1750" s="86"/>
      <c r="AG1750" s="86"/>
      <c r="AH1750" s="86"/>
      <c r="AI1750" s="86"/>
      <c r="AJ1750" s="86"/>
      <c r="AK1750" s="86"/>
      <c r="AL1750" s="86"/>
      <c r="AM1750" s="86"/>
      <c r="AN1750" s="86"/>
      <c r="AO1750" s="86"/>
      <c r="AP1750" s="86"/>
      <c r="AQ1750" s="86"/>
      <c r="AR1750" s="86"/>
      <c r="AS1750" s="86"/>
      <c r="AT1750" s="86"/>
      <c r="AU1750" s="86"/>
      <c r="AV1750" s="86"/>
      <c r="AW1750" s="86"/>
      <c r="AX1750" s="86"/>
      <c r="AY1750" s="86"/>
      <c r="AZ1750" s="86"/>
      <c r="BA1750" s="86"/>
      <c r="BB1750" s="86"/>
      <c r="BC1750" s="86"/>
      <c r="BD1750" s="86"/>
      <c r="BE1750" s="86"/>
      <c r="BF1750" s="86"/>
      <c r="BG1750" s="86"/>
      <c r="BH1750" s="86"/>
      <c r="BI1750" s="86"/>
      <c r="BJ1750" s="86"/>
      <c r="BK1750" s="86"/>
      <c r="BL1750" s="86"/>
      <c r="BM1750" s="86"/>
      <c r="BN1750" s="86"/>
      <c r="BO1750" s="86"/>
      <c r="BP1750" s="86"/>
      <c r="BQ1750" s="86"/>
      <c r="BR1750" s="86"/>
      <c r="BS1750" s="86"/>
      <c r="BT1750" s="86"/>
      <c r="BU1750" s="86"/>
      <c r="BV1750" s="86"/>
    </row>
    <row r="1751" spans="1:74" s="89" customFormat="1" ht="22.5" customHeight="1" x14ac:dyDescent="0.2">
      <c r="A1751" s="244" t="s">
        <v>1809</v>
      </c>
      <c r="B1751" s="245" t="s">
        <v>1810</v>
      </c>
      <c r="C1751" s="224"/>
      <c r="D1751" s="224"/>
      <c r="E1751" s="224"/>
      <c r="F1751" s="224"/>
      <c r="G1751" s="224"/>
      <c r="H1751" s="224"/>
      <c r="I1751" s="224"/>
      <c r="J1751" s="224"/>
      <c r="K1751" s="224"/>
      <c r="L1751" s="224"/>
      <c r="M1751" s="224"/>
      <c r="N1751" s="224"/>
      <c r="O1751" s="131">
        <f t="shared" si="593"/>
        <v>0</v>
      </c>
      <c r="P1751" s="88"/>
      <c r="Q1751" s="88"/>
      <c r="R1751" s="88"/>
      <c r="S1751" s="88"/>
      <c r="T1751" s="88"/>
      <c r="U1751" s="88"/>
      <c r="V1751" s="88"/>
      <c r="W1751" s="88"/>
      <c r="X1751" s="88"/>
      <c r="Y1751" s="88"/>
      <c r="Z1751" s="88"/>
      <c r="AA1751" s="88"/>
      <c r="AB1751" s="88"/>
      <c r="AC1751" s="88"/>
      <c r="AD1751" s="88"/>
      <c r="AE1751" s="88"/>
      <c r="AF1751" s="88"/>
      <c r="AG1751" s="88"/>
      <c r="AH1751" s="88"/>
      <c r="AI1751" s="88"/>
      <c r="AJ1751" s="88"/>
      <c r="AK1751" s="88"/>
      <c r="AL1751" s="88"/>
      <c r="AM1751" s="88"/>
      <c r="AN1751" s="88"/>
      <c r="AO1751" s="88"/>
      <c r="AP1751" s="88"/>
      <c r="AQ1751" s="88"/>
      <c r="AR1751" s="88"/>
      <c r="AS1751" s="88"/>
      <c r="AT1751" s="88"/>
      <c r="AU1751" s="88"/>
      <c r="AV1751" s="88"/>
      <c r="AW1751" s="88"/>
      <c r="AX1751" s="88"/>
      <c r="AY1751" s="88"/>
      <c r="AZ1751" s="88"/>
      <c r="BA1751" s="88"/>
      <c r="BB1751" s="88"/>
      <c r="BC1751" s="88"/>
      <c r="BD1751" s="88"/>
      <c r="BE1751" s="88"/>
      <c r="BF1751" s="88"/>
      <c r="BG1751" s="88"/>
      <c r="BH1751" s="88"/>
      <c r="BI1751" s="88"/>
      <c r="BJ1751" s="88"/>
      <c r="BK1751" s="88"/>
      <c r="BL1751" s="88"/>
      <c r="BM1751" s="88"/>
      <c r="BN1751" s="88"/>
      <c r="BO1751" s="88"/>
      <c r="BP1751" s="88"/>
      <c r="BQ1751" s="88"/>
      <c r="BR1751" s="88"/>
      <c r="BS1751" s="88"/>
      <c r="BT1751" s="88"/>
      <c r="BU1751" s="88"/>
      <c r="BV1751" s="88"/>
    </row>
    <row r="1752" spans="1:74" s="87" customFormat="1" ht="22.5" customHeight="1" x14ac:dyDescent="0.2">
      <c r="A1752" s="244" t="s">
        <v>1809</v>
      </c>
      <c r="B1752" s="245" t="s">
        <v>1810</v>
      </c>
      <c r="C1752" s="224"/>
      <c r="D1752" s="224"/>
      <c r="E1752" s="224"/>
      <c r="F1752" s="224"/>
      <c r="G1752" s="224"/>
      <c r="H1752" s="224"/>
      <c r="I1752" s="224"/>
      <c r="J1752" s="224"/>
      <c r="K1752" s="224"/>
      <c r="L1752" s="224"/>
      <c r="M1752" s="224"/>
      <c r="N1752" s="224"/>
      <c r="O1752" s="131">
        <f t="shared" si="593"/>
        <v>0</v>
      </c>
      <c r="P1752" s="86"/>
      <c r="Q1752" s="86"/>
      <c r="R1752" s="86"/>
      <c r="S1752" s="86"/>
      <c r="T1752" s="86"/>
      <c r="U1752" s="86"/>
      <c r="V1752" s="86"/>
      <c r="W1752" s="86"/>
      <c r="X1752" s="86"/>
      <c r="Y1752" s="86"/>
      <c r="Z1752" s="86"/>
      <c r="AA1752" s="86"/>
      <c r="AB1752" s="86"/>
      <c r="AC1752" s="86"/>
      <c r="AD1752" s="86"/>
      <c r="AE1752" s="86"/>
      <c r="AF1752" s="86"/>
      <c r="AG1752" s="86"/>
      <c r="AH1752" s="86"/>
      <c r="AI1752" s="86"/>
      <c r="AJ1752" s="86"/>
      <c r="AK1752" s="86"/>
      <c r="AL1752" s="86"/>
      <c r="AM1752" s="86"/>
      <c r="AN1752" s="86"/>
      <c r="AO1752" s="86"/>
      <c r="AP1752" s="86"/>
      <c r="AQ1752" s="86"/>
      <c r="AR1752" s="86"/>
      <c r="AS1752" s="86"/>
      <c r="AT1752" s="86"/>
      <c r="AU1752" s="86"/>
      <c r="AV1752" s="86"/>
      <c r="AW1752" s="86"/>
      <c r="AX1752" s="86"/>
      <c r="AY1752" s="86"/>
      <c r="AZ1752" s="86"/>
      <c r="BA1752" s="86"/>
      <c r="BB1752" s="86"/>
      <c r="BC1752" s="86"/>
      <c r="BD1752" s="86"/>
      <c r="BE1752" s="86"/>
      <c r="BF1752" s="86"/>
      <c r="BG1752" s="86"/>
      <c r="BH1752" s="86"/>
      <c r="BI1752" s="86"/>
      <c r="BJ1752" s="86"/>
      <c r="BK1752" s="86"/>
      <c r="BL1752" s="86"/>
      <c r="BM1752" s="86"/>
      <c r="BN1752" s="86"/>
      <c r="BO1752" s="86"/>
      <c r="BP1752" s="86"/>
      <c r="BQ1752" s="86"/>
      <c r="BR1752" s="86"/>
      <c r="BS1752" s="86"/>
      <c r="BT1752" s="86"/>
      <c r="BU1752" s="86"/>
      <c r="BV1752" s="86"/>
    </row>
    <row r="1753" spans="1:74" s="87" customFormat="1" ht="22.5" customHeight="1" x14ac:dyDescent="0.2">
      <c r="A1753" s="244" t="s">
        <v>1809</v>
      </c>
      <c r="B1753" s="245" t="s">
        <v>1810</v>
      </c>
      <c r="C1753" s="224"/>
      <c r="D1753" s="224"/>
      <c r="E1753" s="224"/>
      <c r="F1753" s="224"/>
      <c r="G1753" s="224"/>
      <c r="H1753" s="224"/>
      <c r="I1753" s="224"/>
      <c r="J1753" s="224"/>
      <c r="K1753" s="224"/>
      <c r="L1753" s="224"/>
      <c r="M1753" s="224"/>
      <c r="N1753" s="224"/>
      <c r="O1753" s="131">
        <f t="shared" si="593"/>
        <v>0</v>
      </c>
      <c r="P1753" s="86"/>
      <c r="Q1753" s="86"/>
      <c r="R1753" s="86"/>
      <c r="S1753" s="86"/>
      <c r="T1753" s="86"/>
      <c r="U1753" s="86"/>
      <c r="V1753" s="86"/>
      <c r="W1753" s="86"/>
      <c r="X1753" s="86"/>
      <c r="Y1753" s="86"/>
      <c r="Z1753" s="86"/>
      <c r="AA1753" s="86"/>
      <c r="AB1753" s="86"/>
      <c r="AC1753" s="86"/>
      <c r="AD1753" s="86"/>
      <c r="AE1753" s="86"/>
      <c r="AF1753" s="86"/>
      <c r="AG1753" s="86"/>
      <c r="AH1753" s="86"/>
      <c r="AI1753" s="86"/>
      <c r="AJ1753" s="86"/>
      <c r="AK1753" s="86"/>
      <c r="AL1753" s="86"/>
      <c r="AM1753" s="86"/>
      <c r="AN1753" s="86"/>
      <c r="AO1753" s="86"/>
      <c r="AP1753" s="86"/>
      <c r="AQ1753" s="86"/>
      <c r="AR1753" s="86"/>
      <c r="AS1753" s="86"/>
      <c r="AT1753" s="86"/>
      <c r="AU1753" s="86"/>
      <c r="AV1753" s="86"/>
      <c r="AW1753" s="86"/>
      <c r="AX1753" s="86"/>
      <c r="AY1753" s="86"/>
      <c r="AZ1753" s="86"/>
      <c r="BA1753" s="86"/>
      <c r="BB1753" s="86"/>
      <c r="BC1753" s="86"/>
      <c r="BD1753" s="86"/>
      <c r="BE1753" s="86"/>
      <c r="BF1753" s="86"/>
      <c r="BG1753" s="86"/>
      <c r="BH1753" s="86"/>
      <c r="BI1753" s="86"/>
      <c r="BJ1753" s="86"/>
      <c r="BK1753" s="86"/>
      <c r="BL1753" s="86"/>
      <c r="BM1753" s="86"/>
      <c r="BN1753" s="86"/>
      <c r="BO1753" s="86"/>
      <c r="BP1753" s="86"/>
      <c r="BQ1753" s="86"/>
      <c r="BR1753" s="86"/>
      <c r="BS1753" s="86"/>
      <c r="BT1753" s="86"/>
      <c r="BU1753" s="86"/>
      <c r="BV1753" s="86"/>
    </row>
    <row r="1754" spans="1:74" s="89" customFormat="1" ht="22.5" customHeight="1" x14ac:dyDescent="0.2">
      <c r="A1754" s="244" t="s">
        <v>1809</v>
      </c>
      <c r="B1754" s="245" t="s">
        <v>1810</v>
      </c>
      <c r="C1754" s="224"/>
      <c r="D1754" s="224"/>
      <c r="E1754" s="224"/>
      <c r="F1754" s="224"/>
      <c r="G1754" s="224"/>
      <c r="H1754" s="224"/>
      <c r="I1754" s="224"/>
      <c r="J1754" s="224"/>
      <c r="K1754" s="224"/>
      <c r="L1754" s="224"/>
      <c r="M1754" s="224"/>
      <c r="N1754" s="224"/>
      <c r="O1754" s="131">
        <f t="shared" si="593"/>
        <v>0</v>
      </c>
      <c r="P1754" s="88"/>
      <c r="Q1754" s="88"/>
      <c r="R1754" s="88"/>
      <c r="S1754" s="88"/>
      <c r="T1754" s="88"/>
      <c r="U1754" s="88"/>
      <c r="V1754" s="88"/>
      <c r="W1754" s="88"/>
      <c r="X1754" s="88"/>
      <c r="Y1754" s="88"/>
      <c r="Z1754" s="88"/>
      <c r="AA1754" s="88"/>
      <c r="AB1754" s="88"/>
      <c r="AC1754" s="88"/>
      <c r="AD1754" s="88"/>
      <c r="AE1754" s="88"/>
      <c r="AF1754" s="88"/>
      <c r="AG1754" s="88"/>
      <c r="AH1754" s="88"/>
      <c r="AI1754" s="88"/>
      <c r="AJ1754" s="88"/>
      <c r="AK1754" s="88"/>
      <c r="AL1754" s="88"/>
      <c r="AM1754" s="88"/>
      <c r="AN1754" s="88"/>
      <c r="AO1754" s="88"/>
      <c r="AP1754" s="88"/>
      <c r="AQ1754" s="88"/>
      <c r="AR1754" s="88"/>
      <c r="AS1754" s="88"/>
      <c r="AT1754" s="88"/>
      <c r="AU1754" s="88"/>
      <c r="AV1754" s="88"/>
      <c r="AW1754" s="88"/>
      <c r="AX1754" s="88"/>
      <c r="AY1754" s="88"/>
      <c r="AZ1754" s="88"/>
      <c r="BA1754" s="88"/>
      <c r="BB1754" s="88"/>
      <c r="BC1754" s="88"/>
      <c r="BD1754" s="88"/>
      <c r="BE1754" s="88"/>
      <c r="BF1754" s="88"/>
      <c r="BG1754" s="88"/>
      <c r="BH1754" s="88"/>
      <c r="BI1754" s="88"/>
      <c r="BJ1754" s="88"/>
      <c r="BK1754" s="88"/>
      <c r="BL1754" s="88"/>
      <c r="BM1754" s="88"/>
      <c r="BN1754" s="88"/>
      <c r="BO1754" s="88"/>
      <c r="BP1754" s="88"/>
      <c r="BQ1754" s="88"/>
      <c r="BR1754" s="88"/>
      <c r="BS1754" s="88"/>
      <c r="BT1754" s="88"/>
      <c r="BU1754" s="88"/>
      <c r="BV1754" s="88"/>
    </row>
    <row r="1755" spans="1:74" s="87" customFormat="1" ht="22.5" customHeight="1" x14ac:dyDescent="0.2">
      <c r="A1755" s="244" t="s">
        <v>1809</v>
      </c>
      <c r="B1755" s="245" t="s">
        <v>1810</v>
      </c>
      <c r="C1755" s="224"/>
      <c r="D1755" s="224"/>
      <c r="E1755" s="224"/>
      <c r="F1755" s="224"/>
      <c r="G1755" s="224"/>
      <c r="H1755" s="224"/>
      <c r="I1755" s="224"/>
      <c r="J1755" s="224"/>
      <c r="K1755" s="224"/>
      <c r="L1755" s="224"/>
      <c r="M1755" s="224"/>
      <c r="N1755" s="224"/>
      <c r="O1755" s="131">
        <f t="shared" si="593"/>
        <v>0</v>
      </c>
      <c r="P1755" s="86"/>
      <c r="Q1755" s="86"/>
      <c r="R1755" s="86"/>
      <c r="S1755" s="86"/>
      <c r="T1755" s="86"/>
      <c r="U1755" s="86"/>
      <c r="V1755" s="86"/>
      <c r="W1755" s="86"/>
      <c r="X1755" s="86"/>
      <c r="Y1755" s="86"/>
      <c r="Z1755" s="86"/>
      <c r="AA1755" s="86"/>
      <c r="AB1755" s="86"/>
      <c r="AC1755" s="86"/>
      <c r="AD1755" s="86"/>
      <c r="AE1755" s="86"/>
      <c r="AF1755" s="86"/>
      <c r="AG1755" s="86"/>
      <c r="AH1755" s="86"/>
      <c r="AI1755" s="86"/>
      <c r="AJ1755" s="86"/>
      <c r="AK1755" s="86"/>
      <c r="AL1755" s="86"/>
      <c r="AM1755" s="86"/>
      <c r="AN1755" s="86"/>
      <c r="AO1755" s="86"/>
      <c r="AP1755" s="86"/>
      <c r="AQ1755" s="86"/>
      <c r="AR1755" s="86"/>
      <c r="AS1755" s="86"/>
      <c r="AT1755" s="86"/>
      <c r="AU1755" s="86"/>
      <c r="AV1755" s="86"/>
      <c r="AW1755" s="86"/>
      <c r="AX1755" s="86"/>
      <c r="AY1755" s="86"/>
      <c r="AZ1755" s="86"/>
      <c r="BA1755" s="86"/>
      <c r="BB1755" s="86"/>
      <c r="BC1755" s="86"/>
      <c r="BD1755" s="86"/>
      <c r="BE1755" s="86"/>
      <c r="BF1755" s="86"/>
      <c r="BG1755" s="86"/>
      <c r="BH1755" s="86"/>
      <c r="BI1755" s="86"/>
      <c r="BJ1755" s="86"/>
      <c r="BK1755" s="86"/>
      <c r="BL1755" s="86"/>
      <c r="BM1755" s="86"/>
      <c r="BN1755" s="86"/>
      <c r="BO1755" s="86"/>
      <c r="BP1755" s="86"/>
      <c r="BQ1755" s="86"/>
      <c r="BR1755" s="86"/>
      <c r="BS1755" s="86"/>
      <c r="BT1755" s="86"/>
      <c r="BU1755" s="86"/>
      <c r="BV1755" s="86"/>
    </row>
    <row r="1756" spans="1:74" s="87" customFormat="1" ht="22.5" customHeight="1" x14ac:dyDescent="0.2">
      <c r="A1756" s="246" t="s">
        <v>987</v>
      </c>
      <c r="B1756" s="247" t="s">
        <v>988</v>
      </c>
      <c r="C1756" s="234">
        <f t="shared" ref="C1756:N1756" si="594">+C1757+C1783</f>
        <v>0</v>
      </c>
      <c r="D1756" s="234">
        <f t="shared" si="594"/>
        <v>0</v>
      </c>
      <c r="E1756" s="234">
        <f t="shared" si="594"/>
        <v>0</v>
      </c>
      <c r="F1756" s="234">
        <f t="shared" si="594"/>
        <v>0</v>
      </c>
      <c r="G1756" s="234">
        <f t="shared" si="594"/>
        <v>0</v>
      </c>
      <c r="H1756" s="234">
        <f t="shared" si="594"/>
        <v>0</v>
      </c>
      <c r="I1756" s="234">
        <f t="shared" si="594"/>
        <v>0</v>
      </c>
      <c r="J1756" s="234">
        <f t="shared" si="594"/>
        <v>0</v>
      </c>
      <c r="K1756" s="234">
        <f t="shared" si="594"/>
        <v>0</v>
      </c>
      <c r="L1756" s="234">
        <f t="shared" si="594"/>
        <v>0</v>
      </c>
      <c r="M1756" s="234">
        <f t="shared" si="594"/>
        <v>0</v>
      </c>
      <c r="N1756" s="234">
        <f t="shared" si="594"/>
        <v>0</v>
      </c>
      <c r="O1756" s="131">
        <f t="shared" si="593"/>
        <v>0</v>
      </c>
      <c r="P1756" s="86"/>
      <c r="Q1756" s="86"/>
      <c r="R1756" s="86"/>
      <c r="S1756" s="86"/>
      <c r="T1756" s="86"/>
      <c r="U1756" s="86"/>
      <c r="V1756" s="86"/>
      <c r="W1756" s="86"/>
      <c r="X1756" s="86"/>
      <c r="Y1756" s="86"/>
      <c r="Z1756" s="86"/>
      <c r="AA1756" s="86"/>
      <c r="AB1756" s="86"/>
      <c r="AC1756" s="86"/>
      <c r="AD1756" s="86"/>
      <c r="AE1756" s="86"/>
      <c r="AF1756" s="86"/>
      <c r="AG1756" s="86"/>
      <c r="AH1756" s="86"/>
      <c r="AI1756" s="86"/>
      <c r="AJ1756" s="86"/>
      <c r="AK1756" s="86"/>
      <c r="AL1756" s="86"/>
      <c r="AM1756" s="86"/>
      <c r="AN1756" s="86"/>
      <c r="AO1756" s="86"/>
      <c r="AP1756" s="86"/>
      <c r="AQ1756" s="86"/>
      <c r="AR1756" s="86"/>
      <c r="AS1756" s="86"/>
      <c r="AT1756" s="86"/>
      <c r="AU1756" s="86"/>
      <c r="AV1756" s="86"/>
      <c r="AW1756" s="86"/>
      <c r="AX1756" s="86"/>
      <c r="AY1756" s="86"/>
      <c r="AZ1756" s="86"/>
      <c r="BA1756" s="86"/>
      <c r="BB1756" s="86"/>
      <c r="BC1756" s="86"/>
      <c r="BD1756" s="86"/>
      <c r="BE1756" s="86"/>
      <c r="BF1756" s="86"/>
      <c r="BG1756" s="86"/>
      <c r="BH1756" s="86"/>
      <c r="BI1756" s="86"/>
      <c r="BJ1756" s="86"/>
      <c r="BK1756" s="86"/>
      <c r="BL1756" s="86"/>
      <c r="BM1756" s="86"/>
      <c r="BN1756" s="86"/>
      <c r="BO1756" s="86"/>
      <c r="BP1756" s="86"/>
      <c r="BQ1756" s="86"/>
      <c r="BR1756" s="86"/>
      <c r="BS1756" s="86"/>
      <c r="BT1756" s="86"/>
      <c r="BU1756" s="86"/>
      <c r="BV1756" s="86"/>
    </row>
    <row r="1757" spans="1:74" s="87" customFormat="1" ht="22.5" customHeight="1" x14ac:dyDescent="0.2">
      <c r="A1757" s="246" t="s">
        <v>1811</v>
      </c>
      <c r="B1757" s="247" t="s">
        <v>1812</v>
      </c>
      <c r="C1757" s="234">
        <f t="shared" ref="C1757:N1757" si="595">SUM(C1758:C1769)</f>
        <v>0</v>
      </c>
      <c r="D1757" s="234">
        <f t="shared" si="595"/>
        <v>0</v>
      </c>
      <c r="E1757" s="234">
        <f t="shared" si="595"/>
        <v>0</v>
      </c>
      <c r="F1757" s="234">
        <f t="shared" si="595"/>
        <v>0</v>
      </c>
      <c r="G1757" s="234">
        <f t="shared" si="595"/>
        <v>0</v>
      </c>
      <c r="H1757" s="234">
        <f t="shared" si="595"/>
        <v>0</v>
      </c>
      <c r="I1757" s="234">
        <f t="shared" si="595"/>
        <v>0</v>
      </c>
      <c r="J1757" s="234">
        <f t="shared" si="595"/>
        <v>0</v>
      </c>
      <c r="K1757" s="234">
        <f t="shared" si="595"/>
        <v>0</v>
      </c>
      <c r="L1757" s="234">
        <f t="shared" si="595"/>
        <v>0</v>
      </c>
      <c r="M1757" s="234">
        <f t="shared" si="595"/>
        <v>0</v>
      </c>
      <c r="N1757" s="234">
        <f t="shared" si="595"/>
        <v>0</v>
      </c>
      <c r="O1757" s="131">
        <f t="shared" si="593"/>
        <v>0</v>
      </c>
      <c r="P1757" s="86"/>
      <c r="Q1757" s="86"/>
      <c r="R1757" s="86"/>
      <c r="S1757" s="86"/>
      <c r="T1757" s="86"/>
      <c r="U1757" s="86"/>
      <c r="V1757" s="86"/>
      <c r="W1757" s="86"/>
      <c r="X1757" s="86"/>
      <c r="Y1757" s="86"/>
      <c r="Z1757" s="86"/>
      <c r="AA1757" s="86"/>
      <c r="AB1757" s="86"/>
      <c r="AC1757" s="86"/>
      <c r="AD1757" s="86"/>
      <c r="AE1757" s="86"/>
      <c r="AF1757" s="86"/>
      <c r="AG1757" s="86"/>
      <c r="AH1757" s="86"/>
      <c r="AI1757" s="86"/>
      <c r="AJ1757" s="86"/>
      <c r="AK1757" s="86"/>
      <c r="AL1757" s="86"/>
      <c r="AM1757" s="86"/>
      <c r="AN1757" s="86"/>
      <c r="AO1757" s="86"/>
      <c r="AP1757" s="86"/>
      <c r="AQ1757" s="86"/>
      <c r="AR1757" s="86"/>
      <c r="AS1757" s="86"/>
      <c r="AT1757" s="86"/>
      <c r="AU1757" s="86"/>
      <c r="AV1757" s="86"/>
      <c r="AW1757" s="86"/>
      <c r="AX1757" s="86"/>
      <c r="AY1757" s="86"/>
      <c r="AZ1757" s="86"/>
      <c r="BA1757" s="86"/>
      <c r="BB1757" s="86"/>
      <c r="BC1757" s="86"/>
      <c r="BD1757" s="86"/>
      <c r="BE1757" s="86"/>
      <c r="BF1757" s="86"/>
      <c r="BG1757" s="86"/>
      <c r="BH1757" s="86"/>
      <c r="BI1757" s="86"/>
      <c r="BJ1757" s="86"/>
      <c r="BK1757" s="86"/>
      <c r="BL1757" s="86"/>
      <c r="BM1757" s="86"/>
      <c r="BN1757" s="86"/>
      <c r="BO1757" s="86"/>
      <c r="BP1757" s="86"/>
      <c r="BQ1757" s="86"/>
      <c r="BR1757" s="86"/>
      <c r="BS1757" s="86"/>
      <c r="BT1757" s="86"/>
      <c r="BU1757" s="86"/>
      <c r="BV1757" s="86"/>
    </row>
    <row r="1758" spans="1:74" s="87" customFormat="1" ht="22.5" customHeight="1" x14ac:dyDescent="0.2">
      <c r="A1758" s="244" t="s">
        <v>1813</v>
      </c>
      <c r="B1758" s="245" t="s">
        <v>315</v>
      </c>
      <c r="C1758" s="224"/>
      <c r="D1758" s="224"/>
      <c r="E1758" s="224"/>
      <c r="F1758" s="224"/>
      <c r="G1758" s="224"/>
      <c r="H1758" s="224"/>
      <c r="I1758" s="224"/>
      <c r="J1758" s="224"/>
      <c r="K1758" s="224"/>
      <c r="L1758" s="224"/>
      <c r="M1758" s="224"/>
      <c r="N1758" s="224"/>
      <c r="O1758" s="131">
        <f t="shared" si="593"/>
        <v>0</v>
      </c>
      <c r="P1758" s="86"/>
      <c r="Q1758" s="86"/>
      <c r="R1758" s="86"/>
      <c r="S1758" s="86"/>
      <c r="T1758" s="86"/>
      <c r="U1758" s="86"/>
      <c r="V1758" s="86"/>
      <c r="W1758" s="86"/>
      <c r="X1758" s="86"/>
      <c r="Y1758" s="86"/>
      <c r="Z1758" s="86"/>
      <c r="AA1758" s="86"/>
      <c r="AB1758" s="86"/>
      <c r="AC1758" s="86"/>
      <c r="AD1758" s="86"/>
      <c r="AE1758" s="86"/>
      <c r="AF1758" s="86"/>
      <c r="AG1758" s="86"/>
      <c r="AH1758" s="86"/>
      <c r="AI1758" s="86"/>
      <c r="AJ1758" s="86"/>
      <c r="AK1758" s="86"/>
      <c r="AL1758" s="86"/>
      <c r="AM1758" s="86"/>
      <c r="AN1758" s="86"/>
      <c r="AO1758" s="86"/>
      <c r="AP1758" s="86"/>
      <c r="AQ1758" s="86"/>
      <c r="AR1758" s="86"/>
      <c r="AS1758" s="86"/>
      <c r="AT1758" s="86"/>
      <c r="AU1758" s="86"/>
      <c r="AV1758" s="86"/>
      <c r="AW1758" s="86"/>
      <c r="AX1758" s="86"/>
      <c r="AY1758" s="86"/>
      <c r="AZ1758" s="86"/>
      <c r="BA1758" s="86"/>
      <c r="BB1758" s="86"/>
      <c r="BC1758" s="86"/>
      <c r="BD1758" s="86"/>
      <c r="BE1758" s="86"/>
      <c r="BF1758" s="86"/>
      <c r="BG1758" s="86"/>
      <c r="BH1758" s="86"/>
      <c r="BI1758" s="86"/>
      <c r="BJ1758" s="86"/>
      <c r="BK1758" s="86"/>
      <c r="BL1758" s="86"/>
      <c r="BM1758" s="86"/>
      <c r="BN1758" s="86"/>
      <c r="BO1758" s="86"/>
      <c r="BP1758" s="86"/>
      <c r="BQ1758" s="86"/>
      <c r="BR1758" s="86"/>
      <c r="BS1758" s="86"/>
      <c r="BT1758" s="86"/>
      <c r="BU1758" s="86"/>
      <c r="BV1758" s="86"/>
    </row>
    <row r="1759" spans="1:74" s="87" customFormat="1" ht="22.5" customHeight="1" x14ac:dyDescent="0.2">
      <c r="A1759" s="244" t="s">
        <v>1814</v>
      </c>
      <c r="B1759" s="245" t="s">
        <v>1815</v>
      </c>
      <c r="C1759" s="224"/>
      <c r="D1759" s="224"/>
      <c r="E1759" s="224"/>
      <c r="F1759" s="224"/>
      <c r="G1759" s="224"/>
      <c r="H1759" s="224"/>
      <c r="I1759" s="224"/>
      <c r="J1759" s="224"/>
      <c r="K1759" s="224"/>
      <c r="L1759" s="224"/>
      <c r="M1759" s="224"/>
      <c r="N1759" s="224"/>
      <c r="O1759" s="131">
        <f t="shared" si="593"/>
        <v>0</v>
      </c>
      <c r="P1759" s="86"/>
      <c r="Q1759" s="86"/>
      <c r="R1759" s="86"/>
      <c r="S1759" s="86"/>
      <c r="T1759" s="86"/>
      <c r="U1759" s="86"/>
      <c r="V1759" s="86"/>
      <c r="W1759" s="86"/>
      <c r="X1759" s="86"/>
      <c r="Y1759" s="86"/>
      <c r="Z1759" s="86"/>
      <c r="AA1759" s="86"/>
      <c r="AB1759" s="86"/>
      <c r="AC1759" s="86"/>
      <c r="AD1759" s="86"/>
      <c r="AE1759" s="86"/>
      <c r="AF1759" s="86"/>
      <c r="AG1759" s="86"/>
      <c r="AH1759" s="86"/>
      <c r="AI1759" s="86"/>
      <c r="AJ1759" s="86"/>
      <c r="AK1759" s="86"/>
      <c r="AL1759" s="86"/>
      <c r="AM1759" s="86"/>
      <c r="AN1759" s="86"/>
      <c r="AO1759" s="86"/>
      <c r="AP1759" s="86"/>
      <c r="AQ1759" s="86"/>
      <c r="AR1759" s="86"/>
      <c r="AS1759" s="86"/>
      <c r="AT1759" s="86"/>
      <c r="AU1759" s="86"/>
      <c r="AV1759" s="86"/>
      <c r="AW1759" s="86"/>
      <c r="AX1759" s="86"/>
      <c r="AY1759" s="86"/>
      <c r="AZ1759" s="86"/>
      <c r="BA1759" s="86"/>
      <c r="BB1759" s="86"/>
      <c r="BC1759" s="86"/>
      <c r="BD1759" s="86"/>
      <c r="BE1759" s="86"/>
      <c r="BF1759" s="86"/>
      <c r="BG1759" s="86"/>
      <c r="BH1759" s="86"/>
      <c r="BI1759" s="86"/>
      <c r="BJ1759" s="86"/>
      <c r="BK1759" s="86"/>
      <c r="BL1759" s="86"/>
      <c r="BM1759" s="86"/>
      <c r="BN1759" s="86"/>
      <c r="BO1759" s="86"/>
      <c r="BP1759" s="86"/>
      <c r="BQ1759" s="86"/>
      <c r="BR1759" s="86"/>
      <c r="BS1759" s="86"/>
      <c r="BT1759" s="86"/>
      <c r="BU1759" s="86"/>
      <c r="BV1759" s="86"/>
    </row>
    <row r="1760" spans="1:74" s="87" customFormat="1" ht="22.5" customHeight="1" x14ac:dyDescent="0.2">
      <c r="A1760" s="244" t="s">
        <v>1814</v>
      </c>
      <c r="B1760" s="245" t="s">
        <v>1815</v>
      </c>
      <c r="C1760" s="224"/>
      <c r="D1760" s="224"/>
      <c r="E1760" s="224"/>
      <c r="F1760" s="224"/>
      <c r="G1760" s="224"/>
      <c r="H1760" s="224"/>
      <c r="I1760" s="224"/>
      <c r="J1760" s="224"/>
      <c r="K1760" s="224"/>
      <c r="L1760" s="224"/>
      <c r="M1760" s="224"/>
      <c r="N1760" s="224"/>
      <c r="O1760" s="131">
        <f t="shared" si="593"/>
        <v>0</v>
      </c>
      <c r="P1760" s="86"/>
      <c r="Q1760" s="86"/>
      <c r="R1760" s="86"/>
      <c r="S1760" s="86"/>
      <c r="T1760" s="86"/>
      <c r="U1760" s="86"/>
      <c r="V1760" s="86"/>
      <c r="W1760" s="86"/>
      <c r="X1760" s="86"/>
      <c r="Y1760" s="86"/>
      <c r="Z1760" s="86"/>
      <c r="AA1760" s="86"/>
      <c r="AB1760" s="86"/>
      <c r="AC1760" s="86"/>
      <c r="AD1760" s="86"/>
      <c r="AE1760" s="86"/>
      <c r="AF1760" s="86"/>
      <c r="AG1760" s="86"/>
      <c r="AH1760" s="86"/>
      <c r="AI1760" s="86"/>
      <c r="AJ1760" s="86"/>
      <c r="AK1760" s="86"/>
      <c r="AL1760" s="86"/>
      <c r="AM1760" s="86"/>
      <c r="AN1760" s="86"/>
      <c r="AO1760" s="86"/>
      <c r="AP1760" s="86"/>
      <c r="AQ1760" s="86"/>
      <c r="AR1760" s="86"/>
      <c r="AS1760" s="86"/>
      <c r="AT1760" s="86"/>
      <c r="AU1760" s="86"/>
      <c r="AV1760" s="86"/>
      <c r="AW1760" s="86"/>
      <c r="AX1760" s="86"/>
      <c r="AY1760" s="86"/>
      <c r="AZ1760" s="86"/>
      <c r="BA1760" s="86"/>
      <c r="BB1760" s="86"/>
      <c r="BC1760" s="86"/>
      <c r="BD1760" s="86"/>
      <c r="BE1760" s="86"/>
      <c r="BF1760" s="86"/>
      <c r="BG1760" s="86"/>
      <c r="BH1760" s="86"/>
      <c r="BI1760" s="86"/>
      <c r="BJ1760" s="86"/>
      <c r="BK1760" s="86"/>
      <c r="BL1760" s="86"/>
      <c r="BM1760" s="86"/>
      <c r="BN1760" s="86"/>
      <c r="BO1760" s="86"/>
      <c r="BP1760" s="86"/>
      <c r="BQ1760" s="86"/>
      <c r="BR1760" s="86"/>
      <c r="BS1760" s="86"/>
      <c r="BT1760" s="86"/>
      <c r="BU1760" s="86"/>
      <c r="BV1760" s="86"/>
    </row>
    <row r="1761" spans="1:74" s="87" customFormat="1" ht="22.5" customHeight="1" x14ac:dyDescent="0.2">
      <c r="A1761" s="244" t="s">
        <v>1816</v>
      </c>
      <c r="B1761" s="245" t="s">
        <v>1817</v>
      </c>
      <c r="C1761" s="224"/>
      <c r="D1761" s="224"/>
      <c r="E1761" s="224"/>
      <c r="F1761" s="224"/>
      <c r="G1761" s="224"/>
      <c r="H1761" s="224"/>
      <c r="I1761" s="224"/>
      <c r="J1761" s="224"/>
      <c r="K1761" s="224"/>
      <c r="L1761" s="224"/>
      <c r="M1761" s="224"/>
      <c r="N1761" s="224"/>
      <c r="O1761" s="131">
        <f t="shared" si="593"/>
        <v>0</v>
      </c>
      <c r="P1761" s="86"/>
      <c r="Q1761" s="86"/>
      <c r="R1761" s="86"/>
      <c r="S1761" s="86"/>
      <c r="T1761" s="86"/>
      <c r="U1761" s="86"/>
      <c r="V1761" s="86"/>
      <c r="W1761" s="86"/>
      <c r="X1761" s="86"/>
      <c r="Y1761" s="86"/>
      <c r="Z1761" s="86"/>
      <c r="AA1761" s="86"/>
      <c r="AB1761" s="86"/>
      <c r="AC1761" s="86"/>
      <c r="AD1761" s="86"/>
      <c r="AE1761" s="86"/>
      <c r="AF1761" s="86"/>
      <c r="AG1761" s="86"/>
      <c r="AH1761" s="86"/>
      <c r="AI1761" s="86"/>
      <c r="AJ1761" s="86"/>
      <c r="AK1761" s="86"/>
      <c r="AL1761" s="86"/>
      <c r="AM1761" s="86"/>
      <c r="AN1761" s="86"/>
      <c r="AO1761" s="86"/>
      <c r="AP1761" s="86"/>
      <c r="AQ1761" s="86"/>
      <c r="AR1761" s="86"/>
      <c r="AS1761" s="86"/>
      <c r="AT1761" s="86"/>
      <c r="AU1761" s="86"/>
      <c r="AV1761" s="86"/>
      <c r="AW1761" s="86"/>
      <c r="AX1761" s="86"/>
      <c r="AY1761" s="86"/>
      <c r="AZ1761" s="86"/>
      <c r="BA1761" s="86"/>
      <c r="BB1761" s="86"/>
      <c r="BC1761" s="86"/>
      <c r="BD1761" s="86"/>
      <c r="BE1761" s="86"/>
      <c r="BF1761" s="86"/>
      <c r="BG1761" s="86"/>
      <c r="BH1761" s="86"/>
      <c r="BI1761" s="86"/>
      <c r="BJ1761" s="86"/>
      <c r="BK1761" s="86"/>
      <c r="BL1761" s="86"/>
      <c r="BM1761" s="86"/>
      <c r="BN1761" s="86"/>
      <c r="BO1761" s="86"/>
      <c r="BP1761" s="86"/>
      <c r="BQ1761" s="86"/>
      <c r="BR1761" s="86"/>
      <c r="BS1761" s="86"/>
      <c r="BT1761" s="86"/>
      <c r="BU1761" s="86"/>
      <c r="BV1761" s="86"/>
    </row>
    <row r="1762" spans="1:74" s="87" customFormat="1" ht="22.5" customHeight="1" x14ac:dyDescent="0.2">
      <c r="A1762" s="244" t="s">
        <v>1816</v>
      </c>
      <c r="B1762" s="245" t="s">
        <v>1817</v>
      </c>
      <c r="C1762" s="224"/>
      <c r="D1762" s="224"/>
      <c r="E1762" s="224"/>
      <c r="F1762" s="224"/>
      <c r="G1762" s="224"/>
      <c r="H1762" s="224"/>
      <c r="I1762" s="224"/>
      <c r="J1762" s="224"/>
      <c r="K1762" s="224"/>
      <c r="L1762" s="224"/>
      <c r="M1762" s="224"/>
      <c r="N1762" s="224"/>
      <c r="O1762" s="131">
        <f t="shared" si="593"/>
        <v>0</v>
      </c>
      <c r="P1762" s="86"/>
      <c r="Q1762" s="86"/>
      <c r="R1762" s="86"/>
      <c r="S1762" s="86"/>
      <c r="T1762" s="86"/>
      <c r="U1762" s="86"/>
      <c r="V1762" s="86"/>
      <c r="W1762" s="86"/>
      <c r="X1762" s="86"/>
      <c r="Y1762" s="86"/>
      <c r="Z1762" s="86"/>
      <c r="AA1762" s="86"/>
      <c r="AB1762" s="86"/>
      <c r="AC1762" s="86"/>
      <c r="AD1762" s="86"/>
      <c r="AE1762" s="86"/>
      <c r="AF1762" s="86"/>
      <c r="AG1762" s="86"/>
      <c r="AH1762" s="86"/>
      <c r="AI1762" s="86"/>
      <c r="AJ1762" s="86"/>
      <c r="AK1762" s="86"/>
      <c r="AL1762" s="86"/>
      <c r="AM1762" s="86"/>
      <c r="AN1762" s="86"/>
      <c r="AO1762" s="86"/>
      <c r="AP1762" s="86"/>
      <c r="AQ1762" s="86"/>
      <c r="AR1762" s="86"/>
      <c r="AS1762" s="86"/>
      <c r="AT1762" s="86"/>
      <c r="AU1762" s="86"/>
      <c r="AV1762" s="86"/>
      <c r="AW1762" s="86"/>
      <c r="AX1762" s="86"/>
      <c r="AY1762" s="86"/>
      <c r="AZ1762" s="86"/>
      <c r="BA1762" s="86"/>
      <c r="BB1762" s="86"/>
      <c r="BC1762" s="86"/>
      <c r="BD1762" s="86"/>
      <c r="BE1762" s="86"/>
      <c r="BF1762" s="86"/>
      <c r="BG1762" s="86"/>
      <c r="BH1762" s="86"/>
      <c r="BI1762" s="86"/>
      <c r="BJ1762" s="86"/>
      <c r="BK1762" s="86"/>
      <c r="BL1762" s="86"/>
      <c r="BM1762" s="86"/>
      <c r="BN1762" s="86"/>
      <c r="BO1762" s="86"/>
      <c r="BP1762" s="86"/>
      <c r="BQ1762" s="86"/>
      <c r="BR1762" s="86"/>
      <c r="BS1762" s="86"/>
      <c r="BT1762" s="86"/>
      <c r="BU1762" s="86"/>
      <c r="BV1762" s="86"/>
    </row>
    <row r="1763" spans="1:74" s="87" customFormat="1" ht="22.5" customHeight="1" x14ac:dyDescent="0.2">
      <c r="A1763" s="244" t="s">
        <v>1818</v>
      </c>
      <c r="B1763" s="245" t="s">
        <v>1819</v>
      </c>
      <c r="C1763" s="224"/>
      <c r="D1763" s="224"/>
      <c r="E1763" s="224"/>
      <c r="F1763" s="224"/>
      <c r="G1763" s="224"/>
      <c r="H1763" s="224"/>
      <c r="I1763" s="224"/>
      <c r="J1763" s="224"/>
      <c r="K1763" s="224"/>
      <c r="L1763" s="224"/>
      <c r="M1763" s="224"/>
      <c r="N1763" s="224"/>
      <c r="O1763" s="131">
        <f t="shared" si="593"/>
        <v>0</v>
      </c>
      <c r="P1763" s="86"/>
      <c r="Q1763" s="86"/>
      <c r="R1763" s="86"/>
      <c r="S1763" s="86"/>
      <c r="T1763" s="86"/>
      <c r="U1763" s="86"/>
      <c r="V1763" s="86"/>
      <c r="W1763" s="86"/>
      <c r="X1763" s="86"/>
      <c r="Y1763" s="86"/>
      <c r="Z1763" s="86"/>
      <c r="AA1763" s="86"/>
      <c r="AB1763" s="86"/>
      <c r="AC1763" s="86"/>
      <c r="AD1763" s="86"/>
      <c r="AE1763" s="86"/>
      <c r="AF1763" s="86"/>
      <c r="AG1763" s="86"/>
      <c r="AH1763" s="86"/>
      <c r="AI1763" s="86"/>
      <c r="AJ1763" s="86"/>
      <c r="AK1763" s="86"/>
      <c r="AL1763" s="86"/>
      <c r="AM1763" s="86"/>
      <c r="AN1763" s="86"/>
      <c r="AO1763" s="86"/>
      <c r="AP1763" s="86"/>
      <c r="AQ1763" s="86"/>
      <c r="AR1763" s="86"/>
      <c r="AS1763" s="86"/>
      <c r="AT1763" s="86"/>
      <c r="AU1763" s="86"/>
      <c r="AV1763" s="86"/>
      <c r="AW1763" s="86"/>
      <c r="AX1763" s="86"/>
      <c r="AY1763" s="86"/>
      <c r="AZ1763" s="86"/>
      <c r="BA1763" s="86"/>
      <c r="BB1763" s="86"/>
      <c r="BC1763" s="86"/>
      <c r="BD1763" s="86"/>
      <c r="BE1763" s="86"/>
      <c r="BF1763" s="86"/>
      <c r="BG1763" s="86"/>
      <c r="BH1763" s="86"/>
      <c r="BI1763" s="86"/>
      <c r="BJ1763" s="86"/>
      <c r="BK1763" s="86"/>
      <c r="BL1763" s="86"/>
      <c r="BM1763" s="86"/>
      <c r="BN1763" s="86"/>
      <c r="BO1763" s="86"/>
      <c r="BP1763" s="86"/>
      <c r="BQ1763" s="86"/>
      <c r="BR1763" s="86"/>
      <c r="BS1763" s="86"/>
      <c r="BT1763" s="86"/>
      <c r="BU1763" s="86"/>
      <c r="BV1763" s="86"/>
    </row>
    <row r="1764" spans="1:74" s="87" customFormat="1" ht="22.5" customHeight="1" x14ac:dyDescent="0.2">
      <c r="A1764" s="244" t="s">
        <v>1820</v>
      </c>
      <c r="B1764" s="245" t="s">
        <v>1792</v>
      </c>
      <c r="C1764" s="224"/>
      <c r="D1764" s="224"/>
      <c r="E1764" s="224"/>
      <c r="F1764" s="224"/>
      <c r="G1764" s="224"/>
      <c r="H1764" s="224"/>
      <c r="I1764" s="224"/>
      <c r="J1764" s="224"/>
      <c r="K1764" s="224"/>
      <c r="L1764" s="224"/>
      <c r="M1764" s="224"/>
      <c r="N1764" s="224"/>
      <c r="O1764" s="131">
        <f t="shared" si="593"/>
        <v>0</v>
      </c>
      <c r="P1764" s="86"/>
      <c r="Q1764" s="86"/>
      <c r="R1764" s="86"/>
      <c r="S1764" s="86"/>
      <c r="T1764" s="86"/>
      <c r="U1764" s="86"/>
      <c r="V1764" s="86"/>
      <c r="W1764" s="86"/>
      <c r="X1764" s="86"/>
      <c r="Y1764" s="86"/>
      <c r="Z1764" s="86"/>
      <c r="AA1764" s="86"/>
      <c r="AB1764" s="86"/>
      <c r="AC1764" s="86"/>
      <c r="AD1764" s="86"/>
      <c r="AE1764" s="86"/>
      <c r="AF1764" s="86"/>
      <c r="AG1764" s="86"/>
      <c r="AH1764" s="86"/>
      <c r="AI1764" s="86"/>
      <c r="AJ1764" s="86"/>
      <c r="AK1764" s="86"/>
      <c r="AL1764" s="86"/>
      <c r="AM1764" s="86"/>
      <c r="AN1764" s="86"/>
      <c r="AO1764" s="86"/>
      <c r="AP1764" s="86"/>
      <c r="AQ1764" s="86"/>
      <c r="AR1764" s="86"/>
      <c r="AS1764" s="86"/>
      <c r="AT1764" s="86"/>
      <c r="AU1764" s="86"/>
      <c r="AV1764" s="86"/>
      <c r="AW1764" s="86"/>
      <c r="AX1764" s="86"/>
      <c r="AY1764" s="86"/>
      <c r="AZ1764" s="86"/>
      <c r="BA1764" s="86"/>
      <c r="BB1764" s="86"/>
      <c r="BC1764" s="86"/>
      <c r="BD1764" s="86"/>
      <c r="BE1764" s="86"/>
      <c r="BF1764" s="86"/>
      <c r="BG1764" s="86"/>
      <c r="BH1764" s="86"/>
      <c r="BI1764" s="86"/>
      <c r="BJ1764" s="86"/>
      <c r="BK1764" s="86"/>
      <c r="BL1764" s="86"/>
      <c r="BM1764" s="86"/>
      <c r="BN1764" s="86"/>
      <c r="BO1764" s="86"/>
      <c r="BP1764" s="86"/>
      <c r="BQ1764" s="86"/>
      <c r="BR1764" s="86"/>
      <c r="BS1764" s="86"/>
      <c r="BT1764" s="86"/>
      <c r="BU1764" s="86"/>
      <c r="BV1764" s="86"/>
    </row>
    <row r="1765" spans="1:74" s="87" customFormat="1" ht="22.5" customHeight="1" x14ac:dyDescent="0.2">
      <c r="A1765" s="244" t="s">
        <v>1821</v>
      </c>
      <c r="B1765" s="245" t="s">
        <v>1822</v>
      </c>
      <c r="C1765" s="224"/>
      <c r="D1765" s="224"/>
      <c r="E1765" s="224"/>
      <c r="F1765" s="224"/>
      <c r="G1765" s="224"/>
      <c r="H1765" s="224"/>
      <c r="I1765" s="224"/>
      <c r="J1765" s="224"/>
      <c r="K1765" s="224"/>
      <c r="L1765" s="224"/>
      <c r="M1765" s="224"/>
      <c r="N1765" s="224"/>
      <c r="O1765" s="131">
        <f t="shared" si="593"/>
        <v>0</v>
      </c>
      <c r="P1765" s="86"/>
      <c r="Q1765" s="86"/>
      <c r="R1765" s="86"/>
      <c r="S1765" s="86"/>
      <c r="T1765" s="86"/>
      <c r="U1765" s="86"/>
      <c r="V1765" s="86"/>
      <c r="W1765" s="86"/>
      <c r="X1765" s="86"/>
      <c r="Y1765" s="86"/>
      <c r="Z1765" s="86"/>
      <c r="AA1765" s="86"/>
      <c r="AB1765" s="86"/>
      <c r="AC1765" s="86"/>
      <c r="AD1765" s="86"/>
      <c r="AE1765" s="86"/>
      <c r="AF1765" s="86"/>
      <c r="AG1765" s="86"/>
      <c r="AH1765" s="86"/>
      <c r="AI1765" s="86"/>
      <c r="AJ1765" s="86"/>
      <c r="AK1765" s="86"/>
      <c r="AL1765" s="86"/>
      <c r="AM1765" s="86"/>
      <c r="AN1765" s="86"/>
      <c r="AO1765" s="86"/>
      <c r="AP1765" s="86"/>
      <c r="AQ1765" s="86"/>
      <c r="AR1765" s="86"/>
      <c r="AS1765" s="86"/>
      <c r="AT1765" s="86"/>
      <c r="AU1765" s="86"/>
      <c r="AV1765" s="86"/>
      <c r="AW1765" s="86"/>
      <c r="AX1765" s="86"/>
      <c r="AY1765" s="86"/>
      <c r="AZ1765" s="86"/>
      <c r="BA1765" s="86"/>
      <c r="BB1765" s="86"/>
      <c r="BC1765" s="86"/>
      <c r="BD1765" s="86"/>
      <c r="BE1765" s="86"/>
      <c r="BF1765" s="86"/>
      <c r="BG1765" s="86"/>
      <c r="BH1765" s="86"/>
      <c r="BI1765" s="86"/>
      <c r="BJ1765" s="86"/>
      <c r="BK1765" s="86"/>
      <c r="BL1765" s="86"/>
      <c r="BM1765" s="86"/>
      <c r="BN1765" s="86"/>
      <c r="BO1765" s="86"/>
      <c r="BP1765" s="86"/>
      <c r="BQ1765" s="86"/>
      <c r="BR1765" s="86"/>
      <c r="BS1765" s="86"/>
      <c r="BT1765" s="86"/>
      <c r="BU1765" s="86"/>
      <c r="BV1765" s="86"/>
    </row>
    <row r="1766" spans="1:74" s="87" customFormat="1" ht="22.5" customHeight="1" x14ac:dyDescent="0.2">
      <c r="A1766" s="244" t="s">
        <v>1821</v>
      </c>
      <c r="B1766" s="245" t="s">
        <v>1822</v>
      </c>
      <c r="C1766" s="224"/>
      <c r="D1766" s="224"/>
      <c r="E1766" s="224"/>
      <c r="F1766" s="224"/>
      <c r="G1766" s="224"/>
      <c r="H1766" s="224"/>
      <c r="I1766" s="224"/>
      <c r="J1766" s="224"/>
      <c r="K1766" s="224"/>
      <c r="L1766" s="224"/>
      <c r="M1766" s="224"/>
      <c r="N1766" s="224"/>
      <c r="O1766" s="131">
        <f t="shared" si="593"/>
        <v>0</v>
      </c>
      <c r="P1766" s="86"/>
      <c r="Q1766" s="86"/>
      <c r="R1766" s="86"/>
      <c r="S1766" s="86"/>
      <c r="T1766" s="86"/>
      <c r="U1766" s="86"/>
      <c r="V1766" s="86"/>
      <c r="W1766" s="86"/>
      <c r="X1766" s="86"/>
      <c r="Y1766" s="86"/>
      <c r="Z1766" s="86"/>
      <c r="AA1766" s="86"/>
      <c r="AB1766" s="86"/>
      <c r="AC1766" s="86"/>
      <c r="AD1766" s="86"/>
      <c r="AE1766" s="86"/>
      <c r="AF1766" s="86"/>
      <c r="AG1766" s="86"/>
      <c r="AH1766" s="86"/>
      <c r="AI1766" s="86"/>
      <c r="AJ1766" s="86"/>
      <c r="AK1766" s="86"/>
      <c r="AL1766" s="86"/>
      <c r="AM1766" s="86"/>
      <c r="AN1766" s="86"/>
      <c r="AO1766" s="86"/>
      <c r="AP1766" s="86"/>
      <c r="AQ1766" s="86"/>
      <c r="AR1766" s="86"/>
      <c r="AS1766" s="86"/>
      <c r="AT1766" s="86"/>
      <c r="AU1766" s="86"/>
      <c r="AV1766" s="86"/>
      <c r="AW1766" s="86"/>
      <c r="AX1766" s="86"/>
      <c r="AY1766" s="86"/>
      <c r="AZ1766" s="86"/>
      <c r="BA1766" s="86"/>
      <c r="BB1766" s="86"/>
      <c r="BC1766" s="86"/>
      <c r="BD1766" s="86"/>
      <c r="BE1766" s="86"/>
      <c r="BF1766" s="86"/>
      <c r="BG1766" s="86"/>
      <c r="BH1766" s="86"/>
      <c r="BI1766" s="86"/>
      <c r="BJ1766" s="86"/>
      <c r="BK1766" s="86"/>
      <c r="BL1766" s="86"/>
      <c r="BM1766" s="86"/>
      <c r="BN1766" s="86"/>
      <c r="BO1766" s="86"/>
      <c r="BP1766" s="86"/>
      <c r="BQ1766" s="86"/>
      <c r="BR1766" s="86"/>
      <c r="BS1766" s="86"/>
      <c r="BT1766" s="86"/>
      <c r="BU1766" s="86"/>
      <c r="BV1766" s="86"/>
    </row>
    <row r="1767" spans="1:74" s="87" customFormat="1" ht="22.5" customHeight="1" x14ac:dyDescent="0.2">
      <c r="A1767" s="244" t="s">
        <v>1823</v>
      </c>
      <c r="B1767" s="245" t="s">
        <v>1773</v>
      </c>
      <c r="C1767" s="224"/>
      <c r="D1767" s="224"/>
      <c r="E1767" s="224"/>
      <c r="F1767" s="224"/>
      <c r="G1767" s="224"/>
      <c r="H1767" s="224"/>
      <c r="I1767" s="224"/>
      <c r="J1767" s="224"/>
      <c r="K1767" s="224"/>
      <c r="L1767" s="224"/>
      <c r="M1767" s="224"/>
      <c r="N1767" s="224"/>
      <c r="O1767" s="131">
        <f t="shared" si="593"/>
        <v>0</v>
      </c>
      <c r="P1767" s="86"/>
      <c r="Q1767" s="86"/>
      <c r="R1767" s="86"/>
      <c r="S1767" s="86"/>
      <c r="T1767" s="86"/>
      <c r="U1767" s="86"/>
      <c r="V1767" s="86"/>
      <c r="W1767" s="86"/>
      <c r="X1767" s="86"/>
      <c r="Y1767" s="86"/>
      <c r="Z1767" s="86"/>
      <c r="AA1767" s="86"/>
      <c r="AB1767" s="86"/>
      <c r="AC1767" s="86"/>
      <c r="AD1767" s="86"/>
      <c r="AE1767" s="86"/>
      <c r="AF1767" s="86"/>
      <c r="AG1767" s="86"/>
      <c r="AH1767" s="86"/>
      <c r="AI1767" s="86"/>
      <c r="AJ1767" s="86"/>
      <c r="AK1767" s="86"/>
      <c r="AL1767" s="86"/>
      <c r="AM1767" s="86"/>
      <c r="AN1767" s="86"/>
      <c r="AO1767" s="86"/>
      <c r="AP1767" s="86"/>
      <c r="AQ1767" s="86"/>
      <c r="AR1767" s="86"/>
      <c r="AS1767" s="86"/>
      <c r="AT1767" s="86"/>
      <c r="AU1767" s="86"/>
      <c r="AV1767" s="86"/>
      <c r="AW1767" s="86"/>
      <c r="AX1767" s="86"/>
      <c r="AY1767" s="86"/>
      <c r="AZ1767" s="86"/>
      <c r="BA1767" s="86"/>
      <c r="BB1767" s="86"/>
      <c r="BC1767" s="86"/>
      <c r="BD1767" s="86"/>
      <c r="BE1767" s="86"/>
      <c r="BF1767" s="86"/>
      <c r="BG1767" s="86"/>
      <c r="BH1767" s="86"/>
      <c r="BI1767" s="86"/>
      <c r="BJ1767" s="86"/>
      <c r="BK1767" s="86"/>
      <c r="BL1767" s="86"/>
      <c r="BM1767" s="86"/>
      <c r="BN1767" s="86"/>
      <c r="BO1767" s="86"/>
      <c r="BP1767" s="86"/>
      <c r="BQ1767" s="86"/>
      <c r="BR1767" s="86"/>
      <c r="BS1767" s="86"/>
      <c r="BT1767" s="86"/>
      <c r="BU1767" s="86"/>
      <c r="BV1767" s="86"/>
    </row>
    <row r="1768" spans="1:74" s="87" customFormat="1" ht="22.5" customHeight="1" x14ac:dyDescent="0.2">
      <c r="A1768" s="244" t="s">
        <v>1824</v>
      </c>
      <c r="B1768" s="245" t="s">
        <v>1799</v>
      </c>
      <c r="C1768" s="224"/>
      <c r="D1768" s="224"/>
      <c r="E1768" s="224"/>
      <c r="F1768" s="224"/>
      <c r="G1768" s="224"/>
      <c r="H1768" s="224"/>
      <c r="I1768" s="224"/>
      <c r="J1768" s="224"/>
      <c r="K1768" s="224"/>
      <c r="L1768" s="224"/>
      <c r="M1768" s="224"/>
      <c r="N1768" s="224"/>
      <c r="O1768" s="131">
        <f t="shared" si="593"/>
        <v>0</v>
      </c>
      <c r="P1768" s="86"/>
      <c r="Q1768" s="86"/>
      <c r="R1768" s="86"/>
      <c r="S1768" s="86"/>
      <c r="T1768" s="86"/>
      <c r="U1768" s="86"/>
      <c r="V1768" s="86"/>
      <c r="W1768" s="86"/>
      <c r="X1768" s="86"/>
      <c r="Y1768" s="86"/>
      <c r="Z1768" s="86"/>
      <c r="AA1768" s="86"/>
      <c r="AB1768" s="86"/>
      <c r="AC1768" s="86"/>
      <c r="AD1768" s="86"/>
      <c r="AE1768" s="86"/>
      <c r="AF1768" s="86"/>
      <c r="AG1768" s="86"/>
      <c r="AH1768" s="86"/>
      <c r="AI1768" s="86"/>
      <c r="AJ1768" s="86"/>
      <c r="AK1768" s="86"/>
      <c r="AL1768" s="86"/>
      <c r="AM1768" s="86"/>
      <c r="AN1768" s="86"/>
      <c r="AO1768" s="86"/>
      <c r="AP1768" s="86"/>
      <c r="AQ1768" s="86"/>
      <c r="AR1768" s="86"/>
      <c r="AS1768" s="86"/>
      <c r="AT1768" s="86"/>
      <c r="AU1768" s="86"/>
      <c r="AV1768" s="86"/>
      <c r="AW1768" s="86"/>
      <c r="AX1768" s="86"/>
      <c r="AY1768" s="86"/>
      <c r="AZ1768" s="86"/>
      <c r="BA1768" s="86"/>
      <c r="BB1768" s="86"/>
      <c r="BC1768" s="86"/>
      <c r="BD1768" s="86"/>
      <c r="BE1768" s="86"/>
      <c r="BF1768" s="86"/>
      <c r="BG1768" s="86"/>
      <c r="BH1768" s="86"/>
      <c r="BI1768" s="86"/>
      <c r="BJ1768" s="86"/>
      <c r="BK1768" s="86"/>
      <c r="BL1768" s="86"/>
      <c r="BM1768" s="86"/>
      <c r="BN1768" s="86"/>
      <c r="BO1768" s="86"/>
      <c r="BP1768" s="86"/>
      <c r="BQ1768" s="86"/>
      <c r="BR1768" s="86"/>
      <c r="BS1768" s="86"/>
      <c r="BT1768" s="86"/>
      <c r="BU1768" s="86"/>
      <c r="BV1768" s="86"/>
    </row>
    <row r="1769" spans="1:74" s="87" customFormat="1" ht="22.5" customHeight="1" x14ac:dyDescent="0.2">
      <c r="A1769" s="246" t="s">
        <v>1825</v>
      </c>
      <c r="B1769" s="247" t="s">
        <v>199</v>
      </c>
      <c r="C1769" s="234">
        <f t="shared" ref="C1769:N1769" si="596">SUM(C1770:C1782)</f>
        <v>0</v>
      </c>
      <c r="D1769" s="234">
        <f t="shared" si="596"/>
        <v>0</v>
      </c>
      <c r="E1769" s="234">
        <f t="shared" si="596"/>
        <v>0</v>
      </c>
      <c r="F1769" s="234">
        <f t="shared" si="596"/>
        <v>0</v>
      </c>
      <c r="G1769" s="234">
        <f t="shared" si="596"/>
        <v>0</v>
      </c>
      <c r="H1769" s="234">
        <f t="shared" si="596"/>
        <v>0</v>
      </c>
      <c r="I1769" s="234">
        <f t="shared" si="596"/>
        <v>0</v>
      </c>
      <c r="J1769" s="234">
        <f t="shared" si="596"/>
        <v>0</v>
      </c>
      <c r="K1769" s="234">
        <f t="shared" si="596"/>
        <v>0</v>
      </c>
      <c r="L1769" s="234">
        <f t="shared" si="596"/>
        <v>0</v>
      </c>
      <c r="M1769" s="234">
        <f t="shared" si="596"/>
        <v>0</v>
      </c>
      <c r="N1769" s="234">
        <f t="shared" si="596"/>
        <v>0</v>
      </c>
      <c r="O1769" s="131">
        <f t="shared" si="593"/>
        <v>0</v>
      </c>
      <c r="P1769" s="86"/>
      <c r="Q1769" s="86"/>
      <c r="R1769" s="86"/>
      <c r="S1769" s="86"/>
      <c r="T1769" s="86"/>
      <c r="U1769" s="86"/>
      <c r="V1769" s="86"/>
      <c r="W1769" s="86"/>
      <c r="X1769" s="86"/>
      <c r="Y1769" s="86"/>
      <c r="Z1769" s="86"/>
      <c r="AA1769" s="86"/>
      <c r="AB1769" s="86"/>
      <c r="AC1769" s="86"/>
      <c r="AD1769" s="86"/>
      <c r="AE1769" s="86"/>
      <c r="AF1769" s="86"/>
      <c r="AG1769" s="86"/>
      <c r="AH1769" s="86"/>
      <c r="AI1769" s="86"/>
      <c r="AJ1769" s="86"/>
      <c r="AK1769" s="86"/>
      <c r="AL1769" s="86"/>
      <c r="AM1769" s="86"/>
      <c r="AN1769" s="86"/>
      <c r="AO1769" s="86"/>
      <c r="AP1769" s="86"/>
      <c r="AQ1769" s="86"/>
      <c r="AR1769" s="86"/>
      <c r="AS1769" s="86"/>
      <c r="AT1769" s="86"/>
      <c r="AU1769" s="86"/>
      <c r="AV1769" s="86"/>
      <c r="AW1769" s="86"/>
      <c r="AX1769" s="86"/>
      <c r="AY1769" s="86"/>
      <c r="AZ1769" s="86"/>
      <c r="BA1769" s="86"/>
      <c r="BB1769" s="86"/>
      <c r="BC1769" s="86"/>
      <c r="BD1769" s="86"/>
      <c r="BE1769" s="86"/>
      <c r="BF1769" s="86"/>
      <c r="BG1769" s="86"/>
      <c r="BH1769" s="86"/>
      <c r="BI1769" s="86"/>
      <c r="BJ1769" s="86"/>
      <c r="BK1769" s="86"/>
      <c r="BL1769" s="86"/>
      <c r="BM1769" s="86"/>
      <c r="BN1769" s="86"/>
      <c r="BO1769" s="86"/>
      <c r="BP1769" s="86"/>
      <c r="BQ1769" s="86"/>
      <c r="BR1769" s="86"/>
      <c r="BS1769" s="86"/>
      <c r="BT1769" s="86"/>
      <c r="BU1769" s="86"/>
      <c r="BV1769" s="86"/>
    </row>
    <row r="1770" spans="1:74" s="87" customFormat="1" ht="22.5" customHeight="1" x14ac:dyDescent="0.2">
      <c r="A1770" s="244" t="s">
        <v>1826</v>
      </c>
      <c r="B1770" s="245" t="s">
        <v>1822</v>
      </c>
      <c r="C1770" s="224"/>
      <c r="D1770" s="224"/>
      <c r="E1770" s="224"/>
      <c r="F1770" s="224"/>
      <c r="G1770" s="224"/>
      <c r="H1770" s="224"/>
      <c r="I1770" s="224"/>
      <c r="J1770" s="224"/>
      <c r="K1770" s="224"/>
      <c r="L1770" s="224"/>
      <c r="M1770" s="224"/>
      <c r="N1770" s="224"/>
      <c r="O1770" s="131">
        <f t="shared" si="593"/>
        <v>0</v>
      </c>
      <c r="P1770" s="86"/>
      <c r="Q1770" s="86"/>
      <c r="R1770" s="86"/>
      <c r="S1770" s="86"/>
      <c r="T1770" s="86"/>
      <c r="U1770" s="86"/>
      <c r="V1770" s="86"/>
      <c r="W1770" s="86"/>
      <c r="X1770" s="86"/>
      <c r="Y1770" s="86"/>
      <c r="Z1770" s="86"/>
      <c r="AA1770" s="86"/>
      <c r="AB1770" s="86"/>
      <c r="AC1770" s="86"/>
      <c r="AD1770" s="86"/>
      <c r="AE1770" s="86"/>
      <c r="AF1770" s="86"/>
      <c r="AG1770" s="86"/>
      <c r="AH1770" s="86"/>
      <c r="AI1770" s="86"/>
      <c r="AJ1770" s="86"/>
      <c r="AK1770" s="86"/>
      <c r="AL1770" s="86"/>
      <c r="AM1770" s="86"/>
      <c r="AN1770" s="86"/>
      <c r="AO1770" s="86"/>
      <c r="AP1770" s="86"/>
      <c r="AQ1770" s="86"/>
      <c r="AR1770" s="86"/>
      <c r="AS1770" s="86"/>
      <c r="AT1770" s="86"/>
      <c r="AU1770" s="86"/>
      <c r="AV1770" s="86"/>
      <c r="AW1770" s="86"/>
      <c r="AX1770" s="86"/>
      <c r="AY1770" s="86"/>
      <c r="AZ1770" s="86"/>
      <c r="BA1770" s="86"/>
      <c r="BB1770" s="86"/>
      <c r="BC1770" s="86"/>
      <c r="BD1770" s="86"/>
      <c r="BE1770" s="86"/>
      <c r="BF1770" s="86"/>
      <c r="BG1770" s="86"/>
      <c r="BH1770" s="86"/>
      <c r="BI1770" s="86"/>
      <c r="BJ1770" s="86"/>
      <c r="BK1770" s="86"/>
      <c r="BL1770" s="86"/>
      <c r="BM1770" s="86"/>
      <c r="BN1770" s="86"/>
      <c r="BO1770" s="86"/>
      <c r="BP1770" s="86"/>
      <c r="BQ1770" s="86"/>
      <c r="BR1770" s="86"/>
      <c r="BS1770" s="86"/>
      <c r="BT1770" s="86"/>
      <c r="BU1770" s="86"/>
      <c r="BV1770" s="86"/>
    </row>
    <row r="1771" spans="1:74" s="87" customFormat="1" ht="22.5" customHeight="1" x14ac:dyDescent="0.2">
      <c r="A1771" s="244" t="s">
        <v>1826</v>
      </c>
      <c r="B1771" s="245" t="s">
        <v>1822</v>
      </c>
      <c r="C1771" s="224"/>
      <c r="D1771" s="224"/>
      <c r="E1771" s="224"/>
      <c r="F1771" s="224"/>
      <c r="G1771" s="224"/>
      <c r="H1771" s="224"/>
      <c r="I1771" s="224"/>
      <c r="J1771" s="224"/>
      <c r="K1771" s="224"/>
      <c r="L1771" s="224"/>
      <c r="M1771" s="224"/>
      <c r="N1771" s="224"/>
      <c r="O1771" s="131">
        <f t="shared" ref="O1771:O1834" si="597">SUM(C1771:N1771)</f>
        <v>0</v>
      </c>
      <c r="P1771" s="86"/>
      <c r="Q1771" s="86"/>
      <c r="R1771" s="86"/>
      <c r="S1771" s="86"/>
      <c r="T1771" s="86"/>
      <c r="U1771" s="86"/>
      <c r="V1771" s="86"/>
      <c r="W1771" s="86"/>
      <c r="X1771" s="86"/>
      <c r="Y1771" s="86"/>
      <c r="Z1771" s="86"/>
      <c r="AA1771" s="86"/>
      <c r="AB1771" s="86"/>
      <c r="AC1771" s="86"/>
      <c r="AD1771" s="86"/>
      <c r="AE1771" s="86"/>
      <c r="AF1771" s="86"/>
      <c r="AG1771" s="86"/>
      <c r="AH1771" s="86"/>
      <c r="AI1771" s="86"/>
      <c r="AJ1771" s="86"/>
      <c r="AK1771" s="86"/>
      <c r="AL1771" s="86"/>
      <c r="AM1771" s="86"/>
      <c r="AN1771" s="86"/>
      <c r="AO1771" s="86"/>
      <c r="AP1771" s="86"/>
      <c r="AQ1771" s="86"/>
      <c r="AR1771" s="86"/>
      <c r="AS1771" s="86"/>
      <c r="AT1771" s="86"/>
      <c r="AU1771" s="86"/>
      <c r="AV1771" s="86"/>
      <c r="AW1771" s="86"/>
      <c r="AX1771" s="86"/>
      <c r="AY1771" s="86"/>
      <c r="AZ1771" s="86"/>
      <c r="BA1771" s="86"/>
      <c r="BB1771" s="86"/>
      <c r="BC1771" s="86"/>
      <c r="BD1771" s="86"/>
      <c r="BE1771" s="86"/>
      <c r="BF1771" s="86"/>
      <c r="BG1771" s="86"/>
      <c r="BH1771" s="86"/>
      <c r="BI1771" s="86"/>
      <c r="BJ1771" s="86"/>
      <c r="BK1771" s="86"/>
      <c r="BL1771" s="86"/>
      <c r="BM1771" s="86"/>
      <c r="BN1771" s="86"/>
      <c r="BO1771" s="86"/>
      <c r="BP1771" s="86"/>
      <c r="BQ1771" s="86"/>
      <c r="BR1771" s="86"/>
      <c r="BS1771" s="86"/>
      <c r="BT1771" s="86"/>
      <c r="BU1771" s="86"/>
      <c r="BV1771" s="86"/>
    </row>
    <row r="1772" spans="1:74" s="87" customFormat="1" ht="22.5" customHeight="1" x14ac:dyDescent="0.2">
      <c r="A1772" s="244" t="s">
        <v>1827</v>
      </c>
      <c r="B1772" s="245" t="s">
        <v>1002</v>
      </c>
      <c r="C1772" s="224"/>
      <c r="D1772" s="224"/>
      <c r="E1772" s="224"/>
      <c r="F1772" s="224"/>
      <c r="G1772" s="224"/>
      <c r="H1772" s="224"/>
      <c r="I1772" s="224"/>
      <c r="J1772" s="224"/>
      <c r="K1772" s="224"/>
      <c r="L1772" s="224"/>
      <c r="M1772" s="224"/>
      <c r="N1772" s="224"/>
      <c r="O1772" s="131">
        <f t="shared" si="597"/>
        <v>0</v>
      </c>
      <c r="P1772" s="86"/>
      <c r="Q1772" s="86"/>
      <c r="R1772" s="86"/>
      <c r="S1772" s="86"/>
      <c r="T1772" s="86"/>
      <c r="U1772" s="86"/>
      <c r="V1772" s="86"/>
      <c r="W1772" s="86"/>
      <c r="X1772" s="86"/>
      <c r="Y1772" s="86"/>
      <c r="Z1772" s="86"/>
      <c r="AA1772" s="86"/>
      <c r="AB1772" s="86"/>
      <c r="AC1772" s="86"/>
      <c r="AD1772" s="86"/>
      <c r="AE1772" s="86"/>
      <c r="AF1772" s="86"/>
      <c r="AG1772" s="86"/>
      <c r="AH1772" s="86"/>
      <c r="AI1772" s="86"/>
      <c r="AJ1772" s="86"/>
      <c r="AK1772" s="86"/>
      <c r="AL1772" s="86"/>
      <c r="AM1772" s="86"/>
      <c r="AN1772" s="86"/>
      <c r="AO1772" s="86"/>
      <c r="AP1772" s="86"/>
      <c r="AQ1772" s="86"/>
      <c r="AR1772" s="86"/>
      <c r="AS1772" s="86"/>
      <c r="AT1772" s="86"/>
      <c r="AU1772" s="86"/>
      <c r="AV1772" s="86"/>
      <c r="AW1772" s="86"/>
      <c r="AX1772" s="86"/>
      <c r="AY1772" s="86"/>
      <c r="AZ1772" s="86"/>
      <c r="BA1772" s="86"/>
      <c r="BB1772" s="86"/>
      <c r="BC1772" s="86"/>
      <c r="BD1772" s="86"/>
      <c r="BE1772" s="86"/>
      <c r="BF1772" s="86"/>
      <c r="BG1772" s="86"/>
      <c r="BH1772" s="86"/>
      <c r="BI1772" s="86"/>
      <c r="BJ1772" s="86"/>
      <c r="BK1772" s="86"/>
      <c r="BL1772" s="86"/>
      <c r="BM1772" s="86"/>
      <c r="BN1772" s="86"/>
      <c r="BO1772" s="86"/>
      <c r="BP1772" s="86"/>
      <c r="BQ1772" s="86"/>
      <c r="BR1772" s="86"/>
      <c r="BS1772" s="86"/>
      <c r="BT1772" s="86"/>
      <c r="BU1772" s="86"/>
      <c r="BV1772" s="86"/>
    </row>
    <row r="1773" spans="1:74" s="87" customFormat="1" ht="22.5" customHeight="1" x14ac:dyDescent="0.2">
      <c r="A1773" s="244" t="s">
        <v>1827</v>
      </c>
      <c r="B1773" s="245" t="s">
        <v>1002</v>
      </c>
      <c r="C1773" s="224"/>
      <c r="D1773" s="224"/>
      <c r="E1773" s="224"/>
      <c r="F1773" s="224"/>
      <c r="G1773" s="224"/>
      <c r="H1773" s="224"/>
      <c r="I1773" s="224"/>
      <c r="J1773" s="224"/>
      <c r="K1773" s="224"/>
      <c r="L1773" s="224"/>
      <c r="M1773" s="224"/>
      <c r="N1773" s="224"/>
      <c r="O1773" s="131">
        <f t="shared" si="597"/>
        <v>0</v>
      </c>
      <c r="P1773" s="86"/>
      <c r="Q1773" s="86"/>
      <c r="R1773" s="86"/>
      <c r="S1773" s="86"/>
      <c r="T1773" s="86"/>
      <c r="U1773" s="86"/>
      <c r="V1773" s="86"/>
      <c r="W1773" s="86"/>
      <c r="X1773" s="86"/>
      <c r="Y1773" s="86"/>
      <c r="Z1773" s="86"/>
      <c r="AA1773" s="86"/>
      <c r="AB1773" s="86"/>
      <c r="AC1773" s="86"/>
      <c r="AD1773" s="86"/>
      <c r="AE1773" s="86"/>
      <c r="AF1773" s="86"/>
      <c r="AG1773" s="86"/>
      <c r="AH1773" s="86"/>
      <c r="AI1773" s="86"/>
      <c r="AJ1773" s="86"/>
      <c r="AK1773" s="86"/>
      <c r="AL1773" s="86"/>
      <c r="AM1773" s="86"/>
      <c r="AN1773" s="86"/>
      <c r="AO1773" s="86"/>
      <c r="AP1773" s="86"/>
      <c r="AQ1773" s="86"/>
      <c r="AR1773" s="86"/>
      <c r="AS1773" s="86"/>
      <c r="AT1773" s="86"/>
      <c r="AU1773" s="86"/>
      <c r="AV1773" s="86"/>
      <c r="AW1773" s="86"/>
      <c r="AX1773" s="86"/>
      <c r="AY1773" s="86"/>
      <c r="AZ1773" s="86"/>
      <c r="BA1773" s="86"/>
      <c r="BB1773" s="86"/>
      <c r="BC1773" s="86"/>
      <c r="BD1773" s="86"/>
      <c r="BE1773" s="86"/>
      <c r="BF1773" s="86"/>
      <c r="BG1773" s="86"/>
      <c r="BH1773" s="86"/>
      <c r="BI1773" s="86"/>
      <c r="BJ1773" s="86"/>
      <c r="BK1773" s="86"/>
      <c r="BL1773" s="86"/>
      <c r="BM1773" s="86"/>
      <c r="BN1773" s="86"/>
      <c r="BO1773" s="86"/>
      <c r="BP1773" s="86"/>
      <c r="BQ1773" s="86"/>
      <c r="BR1773" s="86"/>
      <c r="BS1773" s="86"/>
      <c r="BT1773" s="86"/>
      <c r="BU1773" s="86"/>
      <c r="BV1773" s="86"/>
    </row>
    <row r="1774" spans="1:74" s="87" customFormat="1" ht="22.5" customHeight="1" x14ac:dyDescent="0.2">
      <c r="A1774" s="244" t="s">
        <v>1827</v>
      </c>
      <c r="B1774" s="245" t="s">
        <v>1002</v>
      </c>
      <c r="C1774" s="224"/>
      <c r="D1774" s="224"/>
      <c r="E1774" s="224"/>
      <c r="F1774" s="224"/>
      <c r="G1774" s="224"/>
      <c r="H1774" s="224"/>
      <c r="I1774" s="224"/>
      <c r="J1774" s="224"/>
      <c r="K1774" s="224"/>
      <c r="L1774" s="224"/>
      <c r="M1774" s="224"/>
      <c r="N1774" s="224"/>
      <c r="O1774" s="131">
        <f t="shared" si="597"/>
        <v>0</v>
      </c>
      <c r="P1774" s="86"/>
      <c r="Q1774" s="86"/>
      <c r="R1774" s="86"/>
      <c r="S1774" s="86"/>
      <c r="T1774" s="86"/>
      <c r="U1774" s="86"/>
      <c r="V1774" s="86"/>
      <c r="W1774" s="86"/>
      <c r="X1774" s="86"/>
      <c r="Y1774" s="86"/>
      <c r="Z1774" s="86"/>
      <c r="AA1774" s="86"/>
      <c r="AB1774" s="86"/>
      <c r="AC1774" s="86"/>
      <c r="AD1774" s="86"/>
      <c r="AE1774" s="86"/>
      <c r="AF1774" s="86"/>
      <c r="AG1774" s="86"/>
      <c r="AH1774" s="86"/>
      <c r="AI1774" s="86"/>
      <c r="AJ1774" s="86"/>
      <c r="AK1774" s="86"/>
      <c r="AL1774" s="86"/>
      <c r="AM1774" s="86"/>
      <c r="AN1774" s="86"/>
      <c r="AO1774" s="86"/>
      <c r="AP1774" s="86"/>
      <c r="AQ1774" s="86"/>
      <c r="AR1774" s="86"/>
      <c r="AS1774" s="86"/>
      <c r="AT1774" s="86"/>
      <c r="AU1774" s="86"/>
      <c r="AV1774" s="86"/>
      <c r="AW1774" s="86"/>
      <c r="AX1774" s="86"/>
      <c r="AY1774" s="86"/>
      <c r="AZ1774" s="86"/>
      <c r="BA1774" s="86"/>
      <c r="BB1774" s="86"/>
      <c r="BC1774" s="86"/>
      <c r="BD1774" s="86"/>
      <c r="BE1774" s="86"/>
      <c r="BF1774" s="86"/>
      <c r="BG1774" s="86"/>
      <c r="BH1774" s="86"/>
      <c r="BI1774" s="86"/>
      <c r="BJ1774" s="86"/>
      <c r="BK1774" s="86"/>
      <c r="BL1774" s="86"/>
      <c r="BM1774" s="86"/>
      <c r="BN1774" s="86"/>
      <c r="BO1774" s="86"/>
      <c r="BP1774" s="86"/>
      <c r="BQ1774" s="86"/>
      <c r="BR1774" s="86"/>
      <c r="BS1774" s="86"/>
      <c r="BT1774" s="86"/>
      <c r="BU1774" s="86"/>
      <c r="BV1774" s="86"/>
    </row>
    <row r="1775" spans="1:74" s="87" customFormat="1" ht="22.5" customHeight="1" x14ac:dyDescent="0.2">
      <c r="A1775" s="244" t="s">
        <v>1828</v>
      </c>
      <c r="B1775" s="245" t="s">
        <v>1773</v>
      </c>
      <c r="C1775" s="224"/>
      <c r="D1775" s="224"/>
      <c r="E1775" s="224"/>
      <c r="F1775" s="224"/>
      <c r="G1775" s="224"/>
      <c r="H1775" s="224"/>
      <c r="I1775" s="224"/>
      <c r="J1775" s="224"/>
      <c r="K1775" s="224"/>
      <c r="L1775" s="224"/>
      <c r="M1775" s="224"/>
      <c r="N1775" s="224"/>
      <c r="O1775" s="131">
        <f t="shared" si="597"/>
        <v>0</v>
      </c>
      <c r="P1775" s="86"/>
      <c r="Q1775" s="86"/>
      <c r="R1775" s="86"/>
      <c r="S1775" s="86"/>
      <c r="T1775" s="86"/>
      <c r="U1775" s="86"/>
      <c r="V1775" s="86"/>
      <c r="W1775" s="86"/>
      <c r="X1775" s="86"/>
      <c r="Y1775" s="86"/>
      <c r="Z1775" s="86"/>
      <c r="AA1775" s="86"/>
      <c r="AB1775" s="86"/>
      <c r="AC1775" s="86"/>
      <c r="AD1775" s="86"/>
      <c r="AE1775" s="86"/>
      <c r="AF1775" s="86"/>
      <c r="AG1775" s="86"/>
      <c r="AH1775" s="86"/>
      <c r="AI1775" s="86"/>
      <c r="AJ1775" s="86"/>
      <c r="AK1775" s="86"/>
      <c r="AL1775" s="86"/>
      <c r="AM1775" s="86"/>
      <c r="AN1775" s="86"/>
      <c r="AO1775" s="86"/>
      <c r="AP1775" s="86"/>
      <c r="AQ1775" s="86"/>
      <c r="AR1775" s="86"/>
      <c r="AS1775" s="86"/>
      <c r="AT1775" s="86"/>
      <c r="AU1775" s="86"/>
      <c r="AV1775" s="86"/>
      <c r="AW1775" s="86"/>
      <c r="AX1775" s="86"/>
      <c r="AY1775" s="86"/>
      <c r="AZ1775" s="86"/>
      <c r="BA1775" s="86"/>
      <c r="BB1775" s="86"/>
      <c r="BC1775" s="86"/>
      <c r="BD1775" s="86"/>
      <c r="BE1775" s="86"/>
      <c r="BF1775" s="86"/>
      <c r="BG1775" s="86"/>
      <c r="BH1775" s="86"/>
      <c r="BI1775" s="86"/>
      <c r="BJ1775" s="86"/>
      <c r="BK1775" s="86"/>
      <c r="BL1775" s="86"/>
      <c r="BM1775" s="86"/>
      <c r="BN1775" s="86"/>
      <c r="BO1775" s="86"/>
      <c r="BP1775" s="86"/>
      <c r="BQ1775" s="86"/>
      <c r="BR1775" s="86"/>
      <c r="BS1775" s="86"/>
      <c r="BT1775" s="86"/>
      <c r="BU1775" s="86"/>
      <c r="BV1775" s="86"/>
    </row>
    <row r="1776" spans="1:74" s="87" customFormat="1" ht="22.5" customHeight="1" x14ac:dyDescent="0.2">
      <c r="A1776" s="244" t="s">
        <v>1828</v>
      </c>
      <c r="B1776" s="245" t="s">
        <v>1773</v>
      </c>
      <c r="C1776" s="224"/>
      <c r="D1776" s="224"/>
      <c r="E1776" s="224"/>
      <c r="F1776" s="224"/>
      <c r="G1776" s="224"/>
      <c r="H1776" s="224"/>
      <c r="I1776" s="224"/>
      <c r="J1776" s="224"/>
      <c r="K1776" s="224"/>
      <c r="L1776" s="224"/>
      <c r="M1776" s="224"/>
      <c r="N1776" s="224"/>
      <c r="O1776" s="131">
        <f t="shared" si="597"/>
        <v>0</v>
      </c>
      <c r="P1776" s="86"/>
      <c r="Q1776" s="86"/>
      <c r="R1776" s="86"/>
      <c r="S1776" s="86"/>
      <c r="T1776" s="86"/>
      <c r="U1776" s="86"/>
      <c r="V1776" s="86"/>
      <c r="W1776" s="86"/>
      <c r="X1776" s="86"/>
      <c r="Y1776" s="86"/>
      <c r="Z1776" s="86"/>
      <c r="AA1776" s="86"/>
      <c r="AB1776" s="86"/>
      <c r="AC1776" s="86"/>
      <c r="AD1776" s="86"/>
      <c r="AE1776" s="86"/>
      <c r="AF1776" s="86"/>
      <c r="AG1776" s="86"/>
      <c r="AH1776" s="86"/>
      <c r="AI1776" s="86"/>
      <c r="AJ1776" s="86"/>
      <c r="AK1776" s="86"/>
      <c r="AL1776" s="86"/>
      <c r="AM1776" s="86"/>
      <c r="AN1776" s="86"/>
      <c r="AO1776" s="86"/>
      <c r="AP1776" s="86"/>
      <c r="AQ1776" s="86"/>
      <c r="AR1776" s="86"/>
      <c r="AS1776" s="86"/>
      <c r="AT1776" s="86"/>
      <c r="AU1776" s="86"/>
      <c r="AV1776" s="86"/>
      <c r="AW1776" s="86"/>
      <c r="AX1776" s="86"/>
      <c r="AY1776" s="86"/>
      <c r="AZ1776" s="86"/>
      <c r="BA1776" s="86"/>
      <c r="BB1776" s="86"/>
      <c r="BC1776" s="86"/>
      <c r="BD1776" s="86"/>
      <c r="BE1776" s="86"/>
      <c r="BF1776" s="86"/>
      <c r="BG1776" s="86"/>
      <c r="BH1776" s="86"/>
      <c r="BI1776" s="86"/>
      <c r="BJ1776" s="86"/>
      <c r="BK1776" s="86"/>
      <c r="BL1776" s="86"/>
      <c r="BM1776" s="86"/>
      <c r="BN1776" s="86"/>
      <c r="BO1776" s="86"/>
      <c r="BP1776" s="86"/>
      <c r="BQ1776" s="86"/>
      <c r="BR1776" s="86"/>
      <c r="BS1776" s="86"/>
      <c r="BT1776" s="86"/>
      <c r="BU1776" s="86"/>
      <c r="BV1776" s="86"/>
    </row>
    <row r="1777" spans="1:74" s="91" customFormat="1" ht="22.5" customHeight="1" x14ac:dyDescent="0.2">
      <c r="A1777" s="244" t="s">
        <v>1828</v>
      </c>
      <c r="B1777" s="245" t="s">
        <v>1773</v>
      </c>
      <c r="C1777" s="224"/>
      <c r="D1777" s="224"/>
      <c r="E1777" s="224"/>
      <c r="F1777" s="224"/>
      <c r="G1777" s="224"/>
      <c r="H1777" s="224"/>
      <c r="I1777" s="224"/>
      <c r="J1777" s="224"/>
      <c r="K1777" s="224"/>
      <c r="L1777" s="224"/>
      <c r="M1777" s="224"/>
      <c r="N1777" s="224"/>
      <c r="O1777" s="131">
        <f t="shared" si="597"/>
        <v>0</v>
      </c>
      <c r="P1777" s="90"/>
      <c r="Q1777" s="90"/>
      <c r="R1777" s="90"/>
      <c r="S1777" s="90"/>
      <c r="T1777" s="90"/>
      <c r="U1777" s="90"/>
      <c r="V1777" s="90"/>
      <c r="W1777" s="90"/>
      <c r="X1777" s="90"/>
      <c r="Y1777" s="90"/>
      <c r="Z1777" s="90"/>
      <c r="AA1777" s="90"/>
      <c r="AB1777" s="90"/>
      <c r="AC1777" s="90"/>
      <c r="AD1777" s="90"/>
      <c r="AE1777" s="90"/>
      <c r="AF1777" s="90"/>
      <c r="AG1777" s="90"/>
      <c r="AH1777" s="90"/>
      <c r="AI1777" s="90"/>
      <c r="AJ1777" s="90"/>
      <c r="AK1777" s="90"/>
      <c r="AL1777" s="90"/>
      <c r="AM1777" s="90"/>
      <c r="AN1777" s="90"/>
      <c r="AO1777" s="90"/>
      <c r="AP1777" s="90"/>
      <c r="AQ1777" s="90"/>
      <c r="AR1777" s="90"/>
      <c r="AS1777" s="90"/>
      <c r="AT1777" s="90"/>
      <c r="AU1777" s="90"/>
      <c r="AV1777" s="90"/>
      <c r="AW1777" s="90"/>
      <c r="AX1777" s="90"/>
      <c r="AY1777" s="90"/>
      <c r="AZ1777" s="90"/>
      <c r="BA1777" s="90"/>
      <c r="BB1777" s="90"/>
      <c r="BC1777" s="90"/>
      <c r="BD1777" s="90"/>
      <c r="BE1777" s="90"/>
      <c r="BF1777" s="90"/>
      <c r="BG1777" s="90"/>
      <c r="BH1777" s="90"/>
      <c r="BI1777" s="90"/>
      <c r="BJ1777" s="90"/>
      <c r="BK1777" s="90"/>
      <c r="BL1777" s="90"/>
      <c r="BM1777" s="90"/>
      <c r="BN1777" s="90"/>
      <c r="BO1777" s="90"/>
      <c r="BP1777" s="90"/>
      <c r="BQ1777" s="90"/>
      <c r="BR1777" s="90"/>
      <c r="BS1777" s="90"/>
      <c r="BT1777" s="90"/>
      <c r="BU1777" s="90"/>
      <c r="BV1777" s="90"/>
    </row>
    <row r="1778" spans="1:74" s="91" customFormat="1" ht="22.5" customHeight="1" x14ac:dyDescent="0.2">
      <c r="A1778" s="244" t="s">
        <v>1828</v>
      </c>
      <c r="B1778" s="245" t="s">
        <v>1773</v>
      </c>
      <c r="C1778" s="224"/>
      <c r="D1778" s="224"/>
      <c r="E1778" s="224"/>
      <c r="F1778" s="224"/>
      <c r="G1778" s="224"/>
      <c r="H1778" s="224"/>
      <c r="I1778" s="224"/>
      <c r="J1778" s="224"/>
      <c r="K1778" s="224"/>
      <c r="L1778" s="224"/>
      <c r="M1778" s="224"/>
      <c r="N1778" s="224"/>
      <c r="O1778" s="131">
        <f t="shared" si="597"/>
        <v>0</v>
      </c>
      <c r="P1778" s="90"/>
      <c r="Q1778" s="90"/>
      <c r="R1778" s="90"/>
      <c r="S1778" s="90"/>
      <c r="T1778" s="90"/>
      <c r="U1778" s="90"/>
      <c r="V1778" s="90"/>
      <c r="W1778" s="90"/>
      <c r="X1778" s="90"/>
      <c r="Y1778" s="90"/>
      <c r="Z1778" s="90"/>
      <c r="AA1778" s="90"/>
      <c r="AB1778" s="90"/>
      <c r="AC1778" s="90"/>
      <c r="AD1778" s="90"/>
      <c r="AE1778" s="90"/>
      <c r="AF1778" s="90"/>
      <c r="AG1778" s="90"/>
      <c r="AH1778" s="90"/>
      <c r="AI1778" s="90"/>
      <c r="AJ1778" s="90"/>
      <c r="AK1778" s="90"/>
      <c r="AL1778" s="90"/>
      <c r="AM1778" s="90"/>
      <c r="AN1778" s="90"/>
      <c r="AO1778" s="90"/>
      <c r="AP1778" s="90"/>
      <c r="AQ1778" s="90"/>
      <c r="AR1778" s="90"/>
      <c r="AS1778" s="90"/>
      <c r="AT1778" s="90"/>
      <c r="AU1778" s="90"/>
      <c r="AV1778" s="90"/>
      <c r="AW1778" s="90"/>
      <c r="AX1778" s="90"/>
      <c r="AY1778" s="90"/>
      <c r="AZ1778" s="90"/>
      <c r="BA1778" s="90"/>
      <c r="BB1778" s="90"/>
      <c r="BC1778" s="90"/>
      <c r="BD1778" s="90"/>
      <c r="BE1778" s="90"/>
      <c r="BF1778" s="90"/>
      <c r="BG1778" s="90"/>
      <c r="BH1778" s="90"/>
      <c r="BI1778" s="90"/>
      <c r="BJ1778" s="90"/>
      <c r="BK1778" s="90"/>
      <c r="BL1778" s="90"/>
      <c r="BM1778" s="90"/>
      <c r="BN1778" s="90"/>
      <c r="BO1778" s="90"/>
      <c r="BP1778" s="90"/>
      <c r="BQ1778" s="90"/>
      <c r="BR1778" s="90"/>
      <c r="BS1778" s="90"/>
      <c r="BT1778" s="90"/>
      <c r="BU1778" s="90"/>
      <c r="BV1778" s="90"/>
    </row>
    <row r="1779" spans="1:74" s="91" customFormat="1" ht="22.5" customHeight="1" x14ac:dyDescent="0.2">
      <c r="A1779" s="244" t="s">
        <v>1828</v>
      </c>
      <c r="B1779" s="245" t="s">
        <v>1773</v>
      </c>
      <c r="C1779" s="224"/>
      <c r="D1779" s="224"/>
      <c r="E1779" s="224"/>
      <c r="F1779" s="224"/>
      <c r="G1779" s="224"/>
      <c r="H1779" s="224"/>
      <c r="I1779" s="224"/>
      <c r="J1779" s="224"/>
      <c r="K1779" s="224"/>
      <c r="L1779" s="224"/>
      <c r="M1779" s="224"/>
      <c r="N1779" s="224"/>
      <c r="O1779" s="131">
        <f t="shared" si="597"/>
        <v>0</v>
      </c>
      <c r="P1779" s="90"/>
      <c r="Q1779" s="90"/>
      <c r="R1779" s="90"/>
      <c r="S1779" s="90"/>
      <c r="T1779" s="90"/>
      <c r="U1779" s="90"/>
      <c r="V1779" s="90"/>
      <c r="W1779" s="90"/>
      <c r="X1779" s="90"/>
      <c r="Y1779" s="90"/>
      <c r="Z1779" s="90"/>
      <c r="AA1779" s="90"/>
      <c r="AB1779" s="90"/>
      <c r="AC1779" s="90"/>
      <c r="AD1779" s="90"/>
      <c r="AE1779" s="90"/>
      <c r="AF1779" s="90"/>
      <c r="AG1779" s="90"/>
      <c r="AH1779" s="90"/>
      <c r="AI1779" s="90"/>
      <c r="AJ1779" s="90"/>
      <c r="AK1779" s="90"/>
      <c r="AL1779" s="90"/>
      <c r="AM1779" s="90"/>
      <c r="AN1779" s="90"/>
      <c r="AO1779" s="90"/>
      <c r="AP1779" s="90"/>
      <c r="AQ1779" s="90"/>
      <c r="AR1779" s="90"/>
      <c r="AS1779" s="90"/>
      <c r="AT1779" s="90"/>
      <c r="AU1779" s="90"/>
      <c r="AV1779" s="90"/>
      <c r="AW1779" s="90"/>
      <c r="AX1779" s="90"/>
      <c r="AY1779" s="90"/>
      <c r="AZ1779" s="90"/>
      <c r="BA1779" s="90"/>
      <c r="BB1779" s="90"/>
      <c r="BC1779" s="90"/>
      <c r="BD1779" s="90"/>
      <c r="BE1779" s="90"/>
      <c r="BF1779" s="90"/>
      <c r="BG1779" s="90"/>
      <c r="BH1779" s="90"/>
      <c r="BI1779" s="90"/>
      <c r="BJ1779" s="90"/>
      <c r="BK1779" s="90"/>
      <c r="BL1779" s="90"/>
      <c r="BM1779" s="90"/>
      <c r="BN1779" s="90"/>
      <c r="BO1779" s="90"/>
      <c r="BP1779" s="90"/>
      <c r="BQ1779" s="90"/>
      <c r="BR1779" s="90"/>
      <c r="BS1779" s="90"/>
      <c r="BT1779" s="90"/>
      <c r="BU1779" s="90"/>
      <c r="BV1779" s="90"/>
    </row>
    <row r="1780" spans="1:74" s="91" customFormat="1" ht="22.5" customHeight="1" x14ac:dyDescent="0.2">
      <c r="A1780" s="244" t="s">
        <v>1829</v>
      </c>
      <c r="B1780" s="245" t="s">
        <v>1799</v>
      </c>
      <c r="C1780" s="224"/>
      <c r="D1780" s="224"/>
      <c r="E1780" s="224"/>
      <c r="F1780" s="224"/>
      <c r="G1780" s="224"/>
      <c r="H1780" s="224"/>
      <c r="I1780" s="224"/>
      <c r="J1780" s="224"/>
      <c r="K1780" s="224"/>
      <c r="L1780" s="224"/>
      <c r="M1780" s="224"/>
      <c r="N1780" s="224"/>
      <c r="O1780" s="131">
        <f t="shared" si="597"/>
        <v>0</v>
      </c>
      <c r="P1780" s="90"/>
      <c r="Q1780" s="90"/>
      <c r="R1780" s="90"/>
      <c r="S1780" s="90"/>
      <c r="T1780" s="90"/>
      <c r="U1780" s="90"/>
      <c r="V1780" s="90"/>
      <c r="W1780" s="90"/>
      <c r="X1780" s="90"/>
      <c r="Y1780" s="90"/>
      <c r="Z1780" s="90"/>
      <c r="AA1780" s="90"/>
      <c r="AB1780" s="90"/>
      <c r="AC1780" s="90"/>
      <c r="AD1780" s="90"/>
      <c r="AE1780" s="90"/>
      <c r="AF1780" s="90"/>
      <c r="AG1780" s="90"/>
      <c r="AH1780" s="90"/>
      <c r="AI1780" s="90"/>
      <c r="AJ1780" s="90"/>
      <c r="AK1780" s="90"/>
      <c r="AL1780" s="90"/>
      <c r="AM1780" s="90"/>
      <c r="AN1780" s="90"/>
      <c r="AO1780" s="90"/>
      <c r="AP1780" s="90"/>
      <c r="AQ1780" s="90"/>
      <c r="AR1780" s="90"/>
      <c r="AS1780" s="90"/>
      <c r="AT1780" s="90"/>
      <c r="AU1780" s="90"/>
      <c r="AV1780" s="90"/>
      <c r="AW1780" s="90"/>
      <c r="AX1780" s="90"/>
      <c r="AY1780" s="90"/>
      <c r="AZ1780" s="90"/>
      <c r="BA1780" s="90"/>
      <c r="BB1780" s="90"/>
      <c r="BC1780" s="90"/>
      <c r="BD1780" s="90"/>
      <c r="BE1780" s="90"/>
      <c r="BF1780" s="90"/>
      <c r="BG1780" s="90"/>
      <c r="BH1780" s="90"/>
      <c r="BI1780" s="90"/>
      <c r="BJ1780" s="90"/>
      <c r="BK1780" s="90"/>
      <c r="BL1780" s="90"/>
      <c r="BM1780" s="90"/>
      <c r="BN1780" s="90"/>
      <c r="BO1780" s="90"/>
      <c r="BP1780" s="90"/>
      <c r="BQ1780" s="90"/>
      <c r="BR1780" s="90"/>
      <c r="BS1780" s="90"/>
      <c r="BT1780" s="90"/>
      <c r="BU1780" s="90"/>
      <c r="BV1780" s="90"/>
    </row>
    <row r="1781" spans="1:74" s="91" customFormat="1" ht="22.5" customHeight="1" x14ac:dyDescent="0.2">
      <c r="A1781" s="244" t="s">
        <v>1829</v>
      </c>
      <c r="B1781" s="245" t="s">
        <v>1799</v>
      </c>
      <c r="C1781" s="224"/>
      <c r="D1781" s="224"/>
      <c r="E1781" s="224"/>
      <c r="F1781" s="224"/>
      <c r="G1781" s="224"/>
      <c r="H1781" s="224"/>
      <c r="I1781" s="224"/>
      <c r="J1781" s="224"/>
      <c r="K1781" s="224"/>
      <c r="L1781" s="224"/>
      <c r="M1781" s="224"/>
      <c r="N1781" s="224"/>
      <c r="O1781" s="131">
        <f t="shared" si="597"/>
        <v>0</v>
      </c>
      <c r="P1781" s="90"/>
      <c r="Q1781" s="90"/>
      <c r="R1781" s="90"/>
      <c r="S1781" s="90"/>
      <c r="T1781" s="90"/>
      <c r="U1781" s="90"/>
      <c r="V1781" s="90"/>
      <c r="W1781" s="90"/>
      <c r="X1781" s="90"/>
      <c r="Y1781" s="90"/>
      <c r="Z1781" s="90"/>
      <c r="AA1781" s="90"/>
      <c r="AB1781" s="90"/>
      <c r="AC1781" s="90"/>
      <c r="AD1781" s="90"/>
      <c r="AE1781" s="90"/>
      <c r="AF1781" s="90"/>
      <c r="AG1781" s="90"/>
      <c r="AH1781" s="90"/>
      <c r="AI1781" s="90"/>
      <c r="AJ1781" s="90"/>
      <c r="AK1781" s="90"/>
      <c r="AL1781" s="90"/>
      <c r="AM1781" s="90"/>
      <c r="AN1781" s="90"/>
      <c r="AO1781" s="90"/>
      <c r="AP1781" s="90"/>
      <c r="AQ1781" s="90"/>
      <c r="AR1781" s="90"/>
      <c r="AS1781" s="90"/>
      <c r="AT1781" s="90"/>
      <c r="AU1781" s="90"/>
      <c r="AV1781" s="90"/>
      <c r="AW1781" s="90"/>
      <c r="AX1781" s="90"/>
      <c r="AY1781" s="90"/>
      <c r="AZ1781" s="90"/>
      <c r="BA1781" s="90"/>
      <c r="BB1781" s="90"/>
      <c r="BC1781" s="90"/>
      <c r="BD1781" s="90"/>
      <c r="BE1781" s="90"/>
      <c r="BF1781" s="90"/>
      <c r="BG1781" s="90"/>
      <c r="BH1781" s="90"/>
      <c r="BI1781" s="90"/>
      <c r="BJ1781" s="90"/>
      <c r="BK1781" s="90"/>
      <c r="BL1781" s="90"/>
      <c r="BM1781" s="90"/>
      <c r="BN1781" s="90"/>
      <c r="BO1781" s="90"/>
      <c r="BP1781" s="90"/>
      <c r="BQ1781" s="90"/>
      <c r="BR1781" s="90"/>
      <c r="BS1781" s="90"/>
      <c r="BT1781" s="90"/>
      <c r="BU1781" s="90"/>
      <c r="BV1781" s="90"/>
    </row>
    <row r="1782" spans="1:74" s="91" customFormat="1" ht="22.5" customHeight="1" x14ac:dyDescent="0.2">
      <c r="A1782" s="244" t="s">
        <v>1830</v>
      </c>
      <c r="B1782" s="245" t="s">
        <v>1831</v>
      </c>
      <c r="C1782" s="224"/>
      <c r="D1782" s="224"/>
      <c r="E1782" s="224"/>
      <c r="F1782" s="224"/>
      <c r="G1782" s="224"/>
      <c r="H1782" s="224"/>
      <c r="I1782" s="224"/>
      <c r="J1782" s="224"/>
      <c r="K1782" s="224"/>
      <c r="L1782" s="224"/>
      <c r="M1782" s="224"/>
      <c r="N1782" s="224"/>
      <c r="O1782" s="131">
        <f t="shared" si="597"/>
        <v>0</v>
      </c>
      <c r="P1782" s="90"/>
      <c r="Q1782" s="90"/>
      <c r="R1782" s="90"/>
      <c r="S1782" s="90"/>
      <c r="T1782" s="90"/>
      <c r="U1782" s="90"/>
      <c r="V1782" s="90"/>
      <c r="W1782" s="90"/>
      <c r="X1782" s="90"/>
      <c r="Y1782" s="90"/>
      <c r="Z1782" s="90"/>
      <c r="AA1782" s="90"/>
      <c r="AB1782" s="90"/>
      <c r="AC1782" s="90"/>
      <c r="AD1782" s="90"/>
      <c r="AE1782" s="90"/>
      <c r="AF1782" s="90"/>
      <c r="AG1782" s="90"/>
      <c r="AH1782" s="90"/>
      <c r="AI1782" s="90"/>
      <c r="AJ1782" s="90"/>
      <c r="AK1782" s="90"/>
      <c r="AL1782" s="90"/>
      <c r="AM1782" s="90"/>
      <c r="AN1782" s="90"/>
      <c r="AO1782" s="90"/>
      <c r="AP1782" s="90"/>
      <c r="AQ1782" s="90"/>
      <c r="AR1782" s="90"/>
      <c r="AS1782" s="90"/>
      <c r="AT1782" s="90"/>
      <c r="AU1782" s="90"/>
      <c r="AV1782" s="90"/>
      <c r="AW1782" s="90"/>
      <c r="AX1782" s="90"/>
      <c r="AY1782" s="90"/>
      <c r="AZ1782" s="90"/>
      <c r="BA1782" s="90"/>
      <c r="BB1782" s="90"/>
      <c r="BC1782" s="90"/>
      <c r="BD1782" s="90"/>
      <c r="BE1782" s="90"/>
      <c r="BF1782" s="90"/>
      <c r="BG1782" s="90"/>
      <c r="BH1782" s="90"/>
      <c r="BI1782" s="90"/>
      <c r="BJ1782" s="90"/>
      <c r="BK1782" s="90"/>
      <c r="BL1782" s="90"/>
      <c r="BM1782" s="90"/>
      <c r="BN1782" s="90"/>
      <c r="BO1782" s="90"/>
      <c r="BP1782" s="90"/>
      <c r="BQ1782" s="90"/>
      <c r="BR1782" s="90"/>
      <c r="BS1782" s="90"/>
      <c r="BT1782" s="90"/>
      <c r="BU1782" s="90"/>
      <c r="BV1782" s="90"/>
    </row>
    <row r="1783" spans="1:74" s="91" customFormat="1" ht="22.5" customHeight="1" x14ac:dyDescent="0.2">
      <c r="A1783" s="246" t="s">
        <v>989</v>
      </c>
      <c r="B1783" s="247" t="s">
        <v>990</v>
      </c>
      <c r="C1783" s="234">
        <f t="shared" ref="C1783:N1783" si="598">+C1784</f>
        <v>0</v>
      </c>
      <c r="D1783" s="234">
        <f t="shared" si="598"/>
        <v>0</v>
      </c>
      <c r="E1783" s="234">
        <f t="shared" si="598"/>
        <v>0</v>
      </c>
      <c r="F1783" s="234">
        <f t="shared" si="598"/>
        <v>0</v>
      </c>
      <c r="G1783" s="234">
        <f t="shared" si="598"/>
        <v>0</v>
      </c>
      <c r="H1783" s="234">
        <f t="shared" si="598"/>
        <v>0</v>
      </c>
      <c r="I1783" s="234">
        <f t="shared" si="598"/>
        <v>0</v>
      </c>
      <c r="J1783" s="234">
        <f t="shared" si="598"/>
        <v>0</v>
      </c>
      <c r="K1783" s="234">
        <f t="shared" si="598"/>
        <v>0</v>
      </c>
      <c r="L1783" s="234">
        <f t="shared" si="598"/>
        <v>0</v>
      </c>
      <c r="M1783" s="234">
        <f t="shared" si="598"/>
        <v>0</v>
      </c>
      <c r="N1783" s="234">
        <f t="shared" si="598"/>
        <v>0</v>
      </c>
      <c r="O1783" s="131">
        <f t="shared" si="597"/>
        <v>0</v>
      </c>
      <c r="P1783" s="90"/>
      <c r="Q1783" s="90"/>
      <c r="R1783" s="90"/>
      <c r="S1783" s="90"/>
      <c r="T1783" s="90"/>
      <c r="U1783" s="90"/>
      <c r="V1783" s="90"/>
      <c r="W1783" s="90"/>
      <c r="X1783" s="90"/>
      <c r="Y1783" s="90"/>
      <c r="Z1783" s="90"/>
      <c r="AA1783" s="90"/>
      <c r="AB1783" s="90"/>
      <c r="AC1783" s="90"/>
      <c r="AD1783" s="90"/>
      <c r="AE1783" s="90"/>
      <c r="AF1783" s="90"/>
      <c r="AG1783" s="90"/>
      <c r="AH1783" s="90"/>
      <c r="AI1783" s="90"/>
      <c r="AJ1783" s="90"/>
      <c r="AK1783" s="90"/>
      <c r="AL1783" s="90"/>
      <c r="AM1783" s="90"/>
      <c r="AN1783" s="90"/>
      <c r="AO1783" s="90"/>
      <c r="AP1783" s="90"/>
      <c r="AQ1783" s="90"/>
      <c r="AR1783" s="90"/>
      <c r="AS1783" s="90"/>
      <c r="AT1783" s="90"/>
      <c r="AU1783" s="90"/>
      <c r="AV1783" s="90"/>
      <c r="AW1783" s="90"/>
      <c r="AX1783" s="90"/>
      <c r="AY1783" s="90"/>
      <c r="AZ1783" s="90"/>
      <c r="BA1783" s="90"/>
      <c r="BB1783" s="90"/>
      <c r="BC1783" s="90"/>
      <c r="BD1783" s="90"/>
      <c r="BE1783" s="90"/>
      <c r="BF1783" s="90"/>
      <c r="BG1783" s="90"/>
      <c r="BH1783" s="90"/>
      <c r="BI1783" s="90"/>
      <c r="BJ1783" s="90"/>
      <c r="BK1783" s="90"/>
      <c r="BL1783" s="90"/>
      <c r="BM1783" s="90"/>
      <c r="BN1783" s="90"/>
      <c r="BO1783" s="90"/>
      <c r="BP1783" s="90"/>
      <c r="BQ1783" s="90"/>
      <c r="BR1783" s="90"/>
      <c r="BS1783" s="90"/>
      <c r="BT1783" s="90"/>
      <c r="BU1783" s="90"/>
      <c r="BV1783" s="90"/>
    </row>
    <row r="1784" spans="1:74" s="87" customFormat="1" ht="22.5" customHeight="1" x14ac:dyDescent="0.2">
      <c r="A1784" s="246" t="s">
        <v>991</v>
      </c>
      <c r="B1784" s="247" t="s">
        <v>992</v>
      </c>
      <c r="C1784" s="234">
        <f t="shared" ref="C1784:N1784" si="599">SUM(C1785:C1795)</f>
        <v>0</v>
      </c>
      <c r="D1784" s="234">
        <f t="shared" si="599"/>
        <v>0</v>
      </c>
      <c r="E1784" s="234">
        <f t="shared" si="599"/>
        <v>0</v>
      </c>
      <c r="F1784" s="234">
        <f t="shared" si="599"/>
        <v>0</v>
      </c>
      <c r="G1784" s="234">
        <f t="shared" si="599"/>
        <v>0</v>
      </c>
      <c r="H1784" s="234">
        <f t="shared" si="599"/>
        <v>0</v>
      </c>
      <c r="I1784" s="234">
        <f t="shared" si="599"/>
        <v>0</v>
      </c>
      <c r="J1784" s="234">
        <f t="shared" si="599"/>
        <v>0</v>
      </c>
      <c r="K1784" s="234">
        <f t="shared" si="599"/>
        <v>0</v>
      </c>
      <c r="L1784" s="234">
        <f t="shared" si="599"/>
        <v>0</v>
      </c>
      <c r="M1784" s="234">
        <f t="shared" si="599"/>
        <v>0</v>
      </c>
      <c r="N1784" s="234">
        <f t="shared" si="599"/>
        <v>0</v>
      </c>
      <c r="O1784" s="131">
        <f t="shared" si="597"/>
        <v>0</v>
      </c>
      <c r="P1784" s="86"/>
      <c r="Q1784" s="86"/>
      <c r="R1784" s="86"/>
      <c r="S1784" s="86"/>
      <c r="T1784" s="86"/>
      <c r="U1784" s="86"/>
      <c r="V1784" s="86"/>
      <c r="W1784" s="86"/>
      <c r="X1784" s="86"/>
      <c r="Y1784" s="86"/>
      <c r="Z1784" s="86"/>
      <c r="AA1784" s="86"/>
      <c r="AB1784" s="86"/>
      <c r="AC1784" s="86"/>
      <c r="AD1784" s="86"/>
      <c r="AE1784" s="86"/>
      <c r="AF1784" s="86"/>
      <c r="AG1784" s="86"/>
      <c r="AH1784" s="86"/>
      <c r="AI1784" s="86"/>
      <c r="AJ1784" s="86"/>
      <c r="AK1784" s="86"/>
      <c r="AL1784" s="86"/>
      <c r="AM1784" s="86"/>
      <c r="AN1784" s="86"/>
      <c r="AO1784" s="86"/>
      <c r="AP1784" s="86"/>
      <c r="AQ1784" s="86"/>
      <c r="AR1784" s="86"/>
      <c r="AS1784" s="86"/>
      <c r="AT1784" s="86"/>
      <c r="AU1784" s="86"/>
      <c r="AV1784" s="86"/>
      <c r="AW1784" s="86"/>
      <c r="AX1784" s="86"/>
      <c r="AY1784" s="86"/>
      <c r="AZ1784" s="86"/>
      <c r="BA1784" s="86"/>
      <c r="BB1784" s="86"/>
      <c r="BC1784" s="86"/>
      <c r="BD1784" s="86"/>
      <c r="BE1784" s="86"/>
      <c r="BF1784" s="86"/>
      <c r="BG1784" s="86"/>
      <c r="BH1784" s="86"/>
      <c r="BI1784" s="86"/>
      <c r="BJ1784" s="86"/>
      <c r="BK1784" s="86"/>
      <c r="BL1784" s="86"/>
      <c r="BM1784" s="86"/>
      <c r="BN1784" s="86"/>
      <c r="BO1784" s="86"/>
      <c r="BP1784" s="86"/>
      <c r="BQ1784" s="86"/>
      <c r="BR1784" s="86"/>
      <c r="BS1784" s="86"/>
      <c r="BT1784" s="86"/>
      <c r="BU1784" s="86"/>
      <c r="BV1784" s="86"/>
    </row>
    <row r="1785" spans="1:74" s="87" customFormat="1" ht="22.5" customHeight="1" x14ac:dyDescent="0.2">
      <c r="A1785" s="244" t="s">
        <v>1832</v>
      </c>
      <c r="B1785" s="245" t="s">
        <v>1833</v>
      </c>
      <c r="C1785" s="224"/>
      <c r="D1785" s="224"/>
      <c r="E1785" s="224"/>
      <c r="F1785" s="224"/>
      <c r="G1785" s="224"/>
      <c r="H1785" s="224"/>
      <c r="I1785" s="224"/>
      <c r="J1785" s="224"/>
      <c r="K1785" s="224"/>
      <c r="L1785" s="224"/>
      <c r="M1785" s="224"/>
      <c r="N1785" s="224"/>
      <c r="O1785" s="131">
        <f t="shared" si="597"/>
        <v>0</v>
      </c>
      <c r="P1785" s="86"/>
      <c r="Q1785" s="86"/>
      <c r="R1785" s="86"/>
      <c r="S1785" s="86"/>
      <c r="T1785" s="86"/>
      <c r="U1785" s="86"/>
      <c r="V1785" s="86"/>
      <c r="W1785" s="86"/>
      <c r="X1785" s="86"/>
      <c r="Y1785" s="86"/>
      <c r="Z1785" s="86"/>
      <c r="AA1785" s="86"/>
      <c r="AB1785" s="86"/>
      <c r="AC1785" s="86"/>
      <c r="AD1785" s="86"/>
      <c r="AE1785" s="86"/>
      <c r="AF1785" s="86"/>
      <c r="AG1785" s="86"/>
      <c r="AH1785" s="86"/>
      <c r="AI1785" s="86"/>
      <c r="AJ1785" s="86"/>
      <c r="AK1785" s="86"/>
      <c r="AL1785" s="86"/>
      <c r="AM1785" s="86"/>
      <c r="AN1785" s="86"/>
      <c r="AO1785" s="86"/>
      <c r="AP1785" s="86"/>
      <c r="AQ1785" s="86"/>
      <c r="AR1785" s="86"/>
      <c r="AS1785" s="86"/>
      <c r="AT1785" s="86"/>
      <c r="AU1785" s="86"/>
      <c r="AV1785" s="86"/>
      <c r="AW1785" s="86"/>
      <c r="AX1785" s="86"/>
      <c r="AY1785" s="86"/>
      <c r="AZ1785" s="86"/>
      <c r="BA1785" s="86"/>
      <c r="BB1785" s="86"/>
      <c r="BC1785" s="86"/>
      <c r="BD1785" s="86"/>
      <c r="BE1785" s="86"/>
      <c r="BF1785" s="86"/>
      <c r="BG1785" s="86"/>
      <c r="BH1785" s="86"/>
      <c r="BI1785" s="86"/>
      <c r="BJ1785" s="86"/>
      <c r="BK1785" s="86"/>
      <c r="BL1785" s="86"/>
      <c r="BM1785" s="86"/>
      <c r="BN1785" s="86"/>
      <c r="BO1785" s="86"/>
      <c r="BP1785" s="86"/>
      <c r="BQ1785" s="86"/>
      <c r="BR1785" s="86"/>
      <c r="BS1785" s="86"/>
      <c r="BT1785" s="86"/>
      <c r="BU1785" s="86"/>
      <c r="BV1785" s="86"/>
    </row>
    <row r="1786" spans="1:74" s="87" customFormat="1" ht="22.5" customHeight="1" x14ac:dyDescent="0.2">
      <c r="A1786" s="244" t="s">
        <v>1832</v>
      </c>
      <c r="B1786" s="245" t="s">
        <v>1833</v>
      </c>
      <c r="C1786" s="224"/>
      <c r="D1786" s="224"/>
      <c r="E1786" s="224"/>
      <c r="F1786" s="224"/>
      <c r="G1786" s="224"/>
      <c r="H1786" s="224"/>
      <c r="I1786" s="224"/>
      <c r="J1786" s="224"/>
      <c r="K1786" s="224"/>
      <c r="L1786" s="224"/>
      <c r="M1786" s="224"/>
      <c r="N1786" s="224"/>
      <c r="O1786" s="131">
        <f t="shared" si="597"/>
        <v>0</v>
      </c>
      <c r="P1786" s="86"/>
      <c r="Q1786" s="86"/>
      <c r="R1786" s="86"/>
      <c r="S1786" s="86"/>
      <c r="T1786" s="86"/>
      <c r="U1786" s="86"/>
      <c r="V1786" s="86"/>
      <c r="W1786" s="86"/>
      <c r="X1786" s="86"/>
      <c r="Y1786" s="86"/>
      <c r="Z1786" s="86"/>
      <c r="AA1786" s="86"/>
      <c r="AB1786" s="86"/>
      <c r="AC1786" s="86"/>
      <c r="AD1786" s="86"/>
      <c r="AE1786" s="86"/>
      <c r="AF1786" s="86"/>
      <c r="AG1786" s="86"/>
      <c r="AH1786" s="86"/>
      <c r="AI1786" s="86"/>
      <c r="AJ1786" s="86"/>
      <c r="AK1786" s="86"/>
      <c r="AL1786" s="86"/>
      <c r="AM1786" s="86"/>
      <c r="AN1786" s="86"/>
      <c r="AO1786" s="86"/>
      <c r="AP1786" s="86"/>
      <c r="AQ1786" s="86"/>
      <c r="AR1786" s="86"/>
      <c r="AS1786" s="86"/>
      <c r="AT1786" s="86"/>
      <c r="AU1786" s="86"/>
      <c r="AV1786" s="86"/>
      <c r="AW1786" s="86"/>
      <c r="AX1786" s="86"/>
      <c r="AY1786" s="86"/>
      <c r="AZ1786" s="86"/>
      <c r="BA1786" s="86"/>
      <c r="BB1786" s="86"/>
      <c r="BC1786" s="86"/>
      <c r="BD1786" s="86"/>
      <c r="BE1786" s="86"/>
      <c r="BF1786" s="86"/>
      <c r="BG1786" s="86"/>
      <c r="BH1786" s="86"/>
      <c r="BI1786" s="86"/>
      <c r="BJ1786" s="86"/>
      <c r="BK1786" s="86"/>
      <c r="BL1786" s="86"/>
      <c r="BM1786" s="86"/>
      <c r="BN1786" s="86"/>
      <c r="BO1786" s="86"/>
      <c r="BP1786" s="86"/>
      <c r="BQ1786" s="86"/>
      <c r="BR1786" s="86"/>
      <c r="BS1786" s="86"/>
      <c r="BT1786" s="86"/>
      <c r="BU1786" s="86"/>
      <c r="BV1786" s="86"/>
    </row>
    <row r="1787" spans="1:74" s="91" customFormat="1" ht="22.5" customHeight="1" x14ac:dyDescent="0.2">
      <c r="A1787" s="244" t="s">
        <v>1832</v>
      </c>
      <c r="B1787" s="245" t="s">
        <v>1833</v>
      </c>
      <c r="C1787" s="224"/>
      <c r="D1787" s="224"/>
      <c r="E1787" s="224"/>
      <c r="F1787" s="224"/>
      <c r="G1787" s="224"/>
      <c r="H1787" s="224"/>
      <c r="I1787" s="224"/>
      <c r="J1787" s="224"/>
      <c r="K1787" s="224"/>
      <c r="L1787" s="224"/>
      <c r="M1787" s="224"/>
      <c r="N1787" s="224"/>
      <c r="O1787" s="131">
        <f t="shared" si="597"/>
        <v>0</v>
      </c>
      <c r="P1787" s="90"/>
      <c r="Q1787" s="90"/>
      <c r="R1787" s="90"/>
      <c r="S1787" s="90"/>
      <c r="T1787" s="90"/>
      <c r="U1787" s="90"/>
      <c r="V1787" s="90"/>
      <c r="W1787" s="90"/>
      <c r="X1787" s="90"/>
      <c r="Y1787" s="90"/>
      <c r="Z1787" s="90"/>
      <c r="AA1787" s="90"/>
      <c r="AB1787" s="90"/>
      <c r="AC1787" s="90"/>
      <c r="AD1787" s="90"/>
      <c r="AE1787" s="90"/>
      <c r="AF1787" s="90"/>
      <c r="AG1787" s="90"/>
      <c r="AH1787" s="90"/>
      <c r="AI1787" s="90"/>
      <c r="AJ1787" s="90"/>
      <c r="AK1787" s="90"/>
      <c r="AL1787" s="90"/>
      <c r="AM1787" s="90"/>
      <c r="AN1787" s="90"/>
      <c r="AO1787" s="90"/>
      <c r="AP1787" s="90"/>
      <c r="AQ1787" s="90"/>
      <c r="AR1787" s="90"/>
      <c r="AS1787" s="90"/>
      <c r="AT1787" s="90"/>
      <c r="AU1787" s="90"/>
      <c r="AV1787" s="90"/>
      <c r="AW1787" s="90"/>
      <c r="AX1787" s="90"/>
      <c r="AY1787" s="90"/>
      <c r="AZ1787" s="90"/>
      <c r="BA1787" s="90"/>
      <c r="BB1787" s="90"/>
      <c r="BC1787" s="90"/>
      <c r="BD1787" s="90"/>
      <c r="BE1787" s="90"/>
      <c r="BF1787" s="90"/>
      <c r="BG1787" s="90"/>
      <c r="BH1787" s="90"/>
      <c r="BI1787" s="90"/>
      <c r="BJ1787" s="90"/>
      <c r="BK1787" s="90"/>
      <c r="BL1787" s="90"/>
      <c r="BM1787" s="90"/>
      <c r="BN1787" s="90"/>
      <c r="BO1787" s="90"/>
      <c r="BP1787" s="90"/>
      <c r="BQ1787" s="90"/>
      <c r="BR1787" s="90"/>
      <c r="BS1787" s="90"/>
      <c r="BT1787" s="90"/>
      <c r="BU1787" s="90"/>
      <c r="BV1787" s="90"/>
    </row>
    <row r="1788" spans="1:74" s="91" customFormat="1" ht="22.5" customHeight="1" x14ac:dyDescent="0.2">
      <c r="A1788" s="244" t="s">
        <v>1832</v>
      </c>
      <c r="B1788" s="245" t="s">
        <v>1833</v>
      </c>
      <c r="C1788" s="224"/>
      <c r="D1788" s="224"/>
      <c r="E1788" s="224"/>
      <c r="F1788" s="224"/>
      <c r="G1788" s="224"/>
      <c r="H1788" s="224"/>
      <c r="I1788" s="224"/>
      <c r="J1788" s="224"/>
      <c r="K1788" s="224"/>
      <c r="L1788" s="224"/>
      <c r="M1788" s="224"/>
      <c r="N1788" s="224"/>
      <c r="O1788" s="131">
        <f t="shared" si="597"/>
        <v>0</v>
      </c>
      <c r="P1788" s="90"/>
      <c r="Q1788" s="90"/>
      <c r="R1788" s="90"/>
      <c r="S1788" s="90"/>
      <c r="T1788" s="90"/>
      <c r="U1788" s="90"/>
      <c r="V1788" s="90"/>
      <c r="W1788" s="90"/>
      <c r="X1788" s="90"/>
      <c r="Y1788" s="90"/>
      <c r="Z1788" s="90"/>
      <c r="AA1788" s="90"/>
      <c r="AB1788" s="90"/>
      <c r="AC1788" s="90"/>
      <c r="AD1788" s="90"/>
      <c r="AE1788" s="90"/>
      <c r="AF1788" s="90"/>
      <c r="AG1788" s="90"/>
      <c r="AH1788" s="90"/>
      <c r="AI1788" s="90"/>
      <c r="AJ1788" s="90"/>
      <c r="AK1788" s="90"/>
      <c r="AL1788" s="90"/>
      <c r="AM1788" s="90"/>
      <c r="AN1788" s="90"/>
      <c r="AO1788" s="90"/>
      <c r="AP1788" s="90"/>
      <c r="AQ1788" s="90"/>
      <c r="AR1788" s="90"/>
      <c r="AS1788" s="90"/>
      <c r="AT1788" s="90"/>
      <c r="AU1788" s="90"/>
      <c r="AV1788" s="90"/>
      <c r="AW1788" s="90"/>
      <c r="AX1788" s="90"/>
      <c r="AY1788" s="90"/>
      <c r="AZ1788" s="90"/>
      <c r="BA1788" s="90"/>
      <c r="BB1788" s="90"/>
      <c r="BC1788" s="90"/>
      <c r="BD1788" s="90"/>
      <c r="BE1788" s="90"/>
      <c r="BF1788" s="90"/>
      <c r="BG1788" s="90"/>
      <c r="BH1788" s="90"/>
      <c r="BI1788" s="90"/>
      <c r="BJ1788" s="90"/>
      <c r="BK1788" s="90"/>
      <c r="BL1788" s="90"/>
      <c r="BM1788" s="90"/>
      <c r="BN1788" s="90"/>
      <c r="BO1788" s="90"/>
      <c r="BP1788" s="90"/>
      <c r="BQ1788" s="90"/>
      <c r="BR1788" s="90"/>
      <c r="BS1788" s="90"/>
      <c r="BT1788" s="90"/>
      <c r="BU1788" s="90"/>
      <c r="BV1788" s="90"/>
    </row>
    <row r="1789" spans="1:74" s="91" customFormat="1" ht="22.5" customHeight="1" x14ac:dyDescent="0.2">
      <c r="A1789" s="244" t="s">
        <v>1832</v>
      </c>
      <c r="B1789" s="245" t="s">
        <v>1833</v>
      </c>
      <c r="C1789" s="224"/>
      <c r="D1789" s="224"/>
      <c r="E1789" s="224"/>
      <c r="F1789" s="224"/>
      <c r="G1789" s="224"/>
      <c r="H1789" s="224"/>
      <c r="I1789" s="224"/>
      <c r="J1789" s="224"/>
      <c r="K1789" s="224"/>
      <c r="L1789" s="224"/>
      <c r="M1789" s="224"/>
      <c r="N1789" s="224"/>
      <c r="O1789" s="131">
        <f t="shared" si="597"/>
        <v>0</v>
      </c>
      <c r="P1789" s="90"/>
      <c r="Q1789" s="90"/>
      <c r="R1789" s="90"/>
      <c r="S1789" s="90"/>
      <c r="T1789" s="90"/>
      <c r="U1789" s="90"/>
      <c r="V1789" s="90"/>
      <c r="W1789" s="90"/>
      <c r="X1789" s="90"/>
      <c r="Y1789" s="90"/>
      <c r="Z1789" s="90"/>
      <c r="AA1789" s="90"/>
      <c r="AB1789" s="90"/>
      <c r="AC1789" s="90"/>
      <c r="AD1789" s="90"/>
      <c r="AE1789" s="90"/>
      <c r="AF1789" s="90"/>
      <c r="AG1789" s="90"/>
      <c r="AH1789" s="90"/>
      <c r="AI1789" s="90"/>
      <c r="AJ1789" s="90"/>
      <c r="AK1789" s="90"/>
      <c r="AL1789" s="90"/>
      <c r="AM1789" s="90"/>
      <c r="AN1789" s="90"/>
      <c r="AO1789" s="90"/>
      <c r="AP1789" s="90"/>
      <c r="AQ1789" s="90"/>
      <c r="AR1789" s="90"/>
      <c r="AS1789" s="90"/>
      <c r="AT1789" s="90"/>
      <c r="AU1789" s="90"/>
      <c r="AV1789" s="90"/>
      <c r="AW1789" s="90"/>
      <c r="AX1789" s="90"/>
      <c r="AY1789" s="90"/>
      <c r="AZ1789" s="90"/>
      <c r="BA1789" s="90"/>
      <c r="BB1789" s="90"/>
      <c r="BC1789" s="90"/>
      <c r="BD1789" s="90"/>
      <c r="BE1789" s="90"/>
      <c r="BF1789" s="90"/>
      <c r="BG1789" s="90"/>
      <c r="BH1789" s="90"/>
      <c r="BI1789" s="90"/>
      <c r="BJ1789" s="90"/>
      <c r="BK1789" s="90"/>
      <c r="BL1789" s="90"/>
      <c r="BM1789" s="90"/>
      <c r="BN1789" s="90"/>
      <c r="BO1789" s="90"/>
      <c r="BP1789" s="90"/>
      <c r="BQ1789" s="90"/>
      <c r="BR1789" s="90"/>
      <c r="BS1789" s="90"/>
      <c r="BT1789" s="90"/>
      <c r="BU1789" s="90"/>
      <c r="BV1789" s="90"/>
    </row>
    <row r="1790" spans="1:74" s="91" customFormat="1" ht="22.5" customHeight="1" x14ac:dyDescent="0.2">
      <c r="A1790" s="244" t="s">
        <v>1834</v>
      </c>
      <c r="B1790" s="245" t="s">
        <v>1835</v>
      </c>
      <c r="C1790" s="224"/>
      <c r="D1790" s="224"/>
      <c r="E1790" s="224"/>
      <c r="F1790" s="224"/>
      <c r="G1790" s="224"/>
      <c r="H1790" s="224"/>
      <c r="I1790" s="224"/>
      <c r="J1790" s="224"/>
      <c r="K1790" s="224"/>
      <c r="L1790" s="224"/>
      <c r="M1790" s="224"/>
      <c r="N1790" s="224"/>
      <c r="O1790" s="131">
        <f t="shared" si="597"/>
        <v>0</v>
      </c>
      <c r="P1790" s="90"/>
      <c r="Q1790" s="90"/>
      <c r="R1790" s="90"/>
      <c r="S1790" s="90"/>
      <c r="T1790" s="90"/>
      <c r="U1790" s="90"/>
      <c r="V1790" s="90"/>
      <c r="W1790" s="90"/>
      <c r="X1790" s="90"/>
      <c r="Y1790" s="90"/>
      <c r="Z1790" s="90"/>
      <c r="AA1790" s="90"/>
      <c r="AB1790" s="90"/>
      <c r="AC1790" s="90"/>
      <c r="AD1790" s="90"/>
      <c r="AE1790" s="90"/>
      <c r="AF1790" s="90"/>
      <c r="AG1790" s="90"/>
      <c r="AH1790" s="90"/>
      <c r="AI1790" s="90"/>
      <c r="AJ1790" s="90"/>
      <c r="AK1790" s="90"/>
      <c r="AL1790" s="90"/>
      <c r="AM1790" s="90"/>
      <c r="AN1790" s="90"/>
      <c r="AO1790" s="90"/>
      <c r="AP1790" s="90"/>
      <c r="AQ1790" s="90"/>
      <c r="AR1790" s="90"/>
      <c r="AS1790" s="90"/>
      <c r="AT1790" s="90"/>
      <c r="AU1790" s="90"/>
      <c r="AV1790" s="90"/>
      <c r="AW1790" s="90"/>
      <c r="AX1790" s="90"/>
      <c r="AY1790" s="90"/>
      <c r="AZ1790" s="90"/>
      <c r="BA1790" s="90"/>
      <c r="BB1790" s="90"/>
      <c r="BC1790" s="90"/>
      <c r="BD1790" s="90"/>
      <c r="BE1790" s="90"/>
      <c r="BF1790" s="90"/>
      <c r="BG1790" s="90"/>
      <c r="BH1790" s="90"/>
      <c r="BI1790" s="90"/>
      <c r="BJ1790" s="90"/>
      <c r="BK1790" s="90"/>
      <c r="BL1790" s="90"/>
      <c r="BM1790" s="90"/>
      <c r="BN1790" s="90"/>
      <c r="BO1790" s="90"/>
      <c r="BP1790" s="90"/>
      <c r="BQ1790" s="90"/>
      <c r="BR1790" s="90"/>
      <c r="BS1790" s="90"/>
      <c r="BT1790" s="90"/>
      <c r="BU1790" s="90"/>
      <c r="BV1790" s="90"/>
    </row>
    <row r="1791" spans="1:74" s="87" customFormat="1" ht="22.5" customHeight="1" x14ac:dyDescent="0.2">
      <c r="A1791" s="244" t="s">
        <v>1834</v>
      </c>
      <c r="B1791" s="245" t="s">
        <v>1835</v>
      </c>
      <c r="C1791" s="224"/>
      <c r="D1791" s="224"/>
      <c r="E1791" s="224"/>
      <c r="F1791" s="224"/>
      <c r="G1791" s="224"/>
      <c r="H1791" s="224"/>
      <c r="I1791" s="224"/>
      <c r="J1791" s="224"/>
      <c r="K1791" s="224"/>
      <c r="L1791" s="224"/>
      <c r="M1791" s="224"/>
      <c r="N1791" s="224"/>
      <c r="O1791" s="131">
        <f t="shared" si="597"/>
        <v>0</v>
      </c>
      <c r="P1791" s="86"/>
      <c r="Q1791" s="86"/>
      <c r="R1791" s="86"/>
      <c r="S1791" s="86"/>
      <c r="T1791" s="86"/>
      <c r="U1791" s="86"/>
      <c r="V1791" s="86"/>
      <c r="W1791" s="86"/>
      <c r="X1791" s="86"/>
      <c r="Y1791" s="86"/>
      <c r="Z1791" s="86"/>
      <c r="AA1791" s="86"/>
      <c r="AB1791" s="86"/>
      <c r="AC1791" s="86"/>
      <c r="AD1791" s="86"/>
      <c r="AE1791" s="86"/>
      <c r="AF1791" s="86"/>
      <c r="AG1791" s="86"/>
      <c r="AH1791" s="86"/>
      <c r="AI1791" s="86"/>
      <c r="AJ1791" s="86"/>
      <c r="AK1791" s="86"/>
      <c r="AL1791" s="86"/>
      <c r="AM1791" s="86"/>
      <c r="AN1791" s="86"/>
      <c r="AO1791" s="86"/>
      <c r="AP1791" s="86"/>
      <c r="AQ1791" s="86"/>
      <c r="AR1791" s="86"/>
      <c r="AS1791" s="86"/>
      <c r="AT1791" s="86"/>
      <c r="AU1791" s="86"/>
      <c r="AV1791" s="86"/>
      <c r="AW1791" s="86"/>
      <c r="AX1791" s="86"/>
      <c r="AY1791" s="86"/>
      <c r="AZ1791" s="86"/>
      <c r="BA1791" s="86"/>
      <c r="BB1791" s="86"/>
      <c r="BC1791" s="86"/>
      <c r="BD1791" s="86"/>
      <c r="BE1791" s="86"/>
      <c r="BF1791" s="86"/>
      <c r="BG1791" s="86"/>
      <c r="BH1791" s="86"/>
      <c r="BI1791" s="86"/>
      <c r="BJ1791" s="86"/>
      <c r="BK1791" s="86"/>
      <c r="BL1791" s="86"/>
      <c r="BM1791" s="86"/>
      <c r="BN1791" s="86"/>
      <c r="BO1791" s="86"/>
      <c r="BP1791" s="86"/>
      <c r="BQ1791" s="86"/>
      <c r="BR1791" s="86"/>
      <c r="BS1791" s="86"/>
      <c r="BT1791" s="86"/>
      <c r="BU1791" s="86"/>
      <c r="BV1791" s="86"/>
    </row>
    <row r="1792" spans="1:74" s="87" customFormat="1" ht="22.5" customHeight="1" x14ac:dyDescent="0.2">
      <c r="A1792" s="244" t="s">
        <v>1834</v>
      </c>
      <c r="B1792" s="245" t="s">
        <v>1835</v>
      </c>
      <c r="C1792" s="224"/>
      <c r="D1792" s="224"/>
      <c r="E1792" s="224"/>
      <c r="F1792" s="224"/>
      <c r="G1792" s="224"/>
      <c r="H1792" s="224"/>
      <c r="I1792" s="224"/>
      <c r="J1792" s="224"/>
      <c r="K1792" s="224"/>
      <c r="L1792" s="224"/>
      <c r="M1792" s="224"/>
      <c r="N1792" s="224"/>
      <c r="O1792" s="131">
        <f t="shared" si="597"/>
        <v>0</v>
      </c>
      <c r="P1792" s="86"/>
      <c r="Q1792" s="86"/>
      <c r="R1792" s="86"/>
      <c r="S1792" s="86"/>
      <c r="T1792" s="86"/>
      <c r="U1792" s="86"/>
      <c r="V1792" s="86"/>
      <c r="W1792" s="86"/>
      <c r="X1792" s="86"/>
      <c r="Y1792" s="86"/>
      <c r="Z1792" s="86"/>
      <c r="AA1792" s="86"/>
      <c r="AB1792" s="86"/>
      <c r="AC1792" s="86"/>
      <c r="AD1792" s="86"/>
      <c r="AE1792" s="86"/>
      <c r="AF1792" s="86"/>
      <c r="AG1792" s="86"/>
      <c r="AH1792" s="86"/>
      <c r="AI1792" s="86"/>
      <c r="AJ1792" s="86"/>
      <c r="AK1792" s="86"/>
      <c r="AL1792" s="86"/>
      <c r="AM1792" s="86"/>
      <c r="AN1792" s="86"/>
      <c r="AO1792" s="86"/>
      <c r="AP1792" s="86"/>
      <c r="AQ1792" s="86"/>
      <c r="AR1792" s="86"/>
      <c r="AS1792" s="86"/>
      <c r="AT1792" s="86"/>
      <c r="AU1792" s="86"/>
      <c r="AV1792" s="86"/>
      <c r="AW1792" s="86"/>
      <c r="AX1792" s="86"/>
      <c r="AY1792" s="86"/>
      <c r="AZ1792" s="86"/>
      <c r="BA1792" s="86"/>
      <c r="BB1792" s="86"/>
      <c r="BC1792" s="86"/>
      <c r="BD1792" s="86"/>
      <c r="BE1792" s="86"/>
      <c r="BF1792" s="86"/>
      <c r="BG1792" s="86"/>
      <c r="BH1792" s="86"/>
      <c r="BI1792" s="86"/>
      <c r="BJ1792" s="86"/>
      <c r="BK1792" s="86"/>
      <c r="BL1792" s="86"/>
      <c r="BM1792" s="86"/>
      <c r="BN1792" s="86"/>
      <c r="BO1792" s="86"/>
      <c r="BP1792" s="86"/>
      <c r="BQ1792" s="86"/>
      <c r="BR1792" s="86"/>
      <c r="BS1792" s="86"/>
      <c r="BT1792" s="86"/>
      <c r="BU1792" s="86"/>
      <c r="BV1792" s="86"/>
    </row>
    <row r="1793" spans="1:74" s="87" customFormat="1" ht="22.5" customHeight="1" x14ac:dyDescent="0.2">
      <c r="A1793" s="244" t="s">
        <v>993</v>
      </c>
      <c r="B1793" s="245" t="s">
        <v>994</v>
      </c>
      <c r="C1793" s="224"/>
      <c r="D1793" s="224"/>
      <c r="E1793" s="224"/>
      <c r="F1793" s="224"/>
      <c r="G1793" s="224"/>
      <c r="H1793" s="224"/>
      <c r="I1793" s="224"/>
      <c r="J1793" s="224"/>
      <c r="K1793" s="224"/>
      <c r="L1793" s="224"/>
      <c r="M1793" s="224"/>
      <c r="N1793" s="224"/>
      <c r="O1793" s="131">
        <f t="shared" si="597"/>
        <v>0</v>
      </c>
      <c r="P1793" s="86"/>
      <c r="Q1793" s="86"/>
      <c r="R1793" s="86"/>
      <c r="S1793" s="86"/>
      <c r="T1793" s="86"/>
      <c r="U1793" s="86"/>
      <c r="V1793" s="86"/>
      <c r="W1793" s="86"/>
      <c r="X1793" s="86"/>
      <c r="Y1793" s="86"/>
      <c r="Z1793" s="86"/>
      <c r="AA1793" s="86"/>
      <c r="AB1793" s="86"/>
      <c r="AC1793" s="86"/>
      <c r="AD1793" s="86"/>
      <c r="AE1793" s="86"/>
      <c r="AF1793" s="86"/>
      <c r="AG1793" s="86"/>
      <c r="AH1793" s="86"/>
      <c r="AI1793" s="86"/>
      <c r="AJ1793" s="86"/>
      <c r="AK1793" s="86"/>
      <c r="AL1793" s="86"/>
      <c r="AM1793" s="86"/>
      <c r="AN1793" s="86"/>
      <c r="AO1793" s="86"/>
      <c r="AP1793" s="86"/>
      <c r="AQ1793" s="86"/>
      <c r="AR1793" s="86"/>
      <c r="AS1793" s="86"/>
      <c r="AT1793" s="86"/>
      <c r="AU1793" s="86"/>
      <c r="AV1793" s="86"/>
      <c r="AW1793" s="86"/>
      <c r="AX1793" s="86"/>
      <c r="AY1793" s="86"/>
      <c r="AZ1793" s="86"/>
      <c r="BA1793" s="86"/>
      <c r="BB1793" s="86"/>
      <c r="BC1793" s="86"/>
      <c r="BD1793" s="86"/>
      <c r="BE1793" s="86"/>
      <c r="BF1793" s="86"/>
      <c r="BG1793" s="86"/>
      <c r="BH1793" s="86"/>
      <c r="BI1793" s="86"/>
      <c r="BJ1793" s="86"/>
      <c r="BK1793" s="86"/>
      <c r="BL1793" s="86"/>
      <c r="BM1793" s="86"/>
      <c r="BN1793" s="86"/>
      <c r="BO1793" s="86"/>
      <c r="BP1793" s="86"/>
      <c r="BQ1793" s="86"/>
      <c r="BR1793" s="86"/>
      <c r="BS1793" s="86"/>
      <c r="BT1793" s="86"/>
      <c r="BU1793" s="86"/>
      <c r="BV1793" s="86"/>
    </row>
    <row r="1794" spans="1:74" s="87" customFormat="1" ht="22.5" customHeight="1" x14ac:dyDescent="0.2">
      <c r="A1794" s="244" t="s">
        <v>1836</v>
      </c>
      <c r="B1794" s="245" t="s">
        <v>1008</v>
      </c>
      <c r="C1794" s="224"/>
      <c r="D1794" s="224"/>
      <c r="E1794" s="224"/>
      <c r="F1794" s="224"/>
      <c r="G1794" s="224"/>
      <c r="H1794" s="224"/>
      <c r="I1794" s="224"/>
      <c r="J1794" s="224"/>
      <c r="K1794" s="224"/>
      <c r="L1794" s="224"/>
      <c r="M1794" s="224"/>
      <c r="N1794" s="224"/>
      <c r="O1794" s="131">
        <f t="shared" si="597"/>
        <v>0</v>
      </c>
      <c r="P1794" s="86"/>
      <c r="Q1794" s="86"/>
      <c r="R1794" s="86"/>
      <c r="S1794" s="86"/>
      <c r="T1794" s="86"/>
      <c r="U1794" s="86"/>
      <c r="V1794" s="86"/>
      <c r="W1794" s="86"/>
      <c r="X1794" s="86"/>
      <c r="Y1794" s="86"/>
      <c r="Z1794" s="86"/>
      <c r="AA1794" s="86"/>
      <c r="AB1794" s="86"/>
      <c r="AC1794" s="86"/>
      <c r="AD1794" s="86"/>
      <c r="AE1794" s="86"/>
      <c r="AF1794" s="86"/>
      <c r="AG1794" s="86"/>
      <c r="AH1794" s="86"/>
      <c r="AI1794" s="86"/>
      <c r="AJ1794" s="86"/>
      <c r="AK1794" s="86"/>
      <c r="AL1794" s="86"/>
      <c r="AM1794" s="86"/>
      <c r="AN1794" s="86"/>
      <c r="AO1794" s="86"/>
      <c r="AP1794" s="86"/>
      <c r="AQ1794" s="86"/>
      <c r="AR1794" s="86"/>
      <c r="AS1794" s="86"/>
      <c r="AT1794" s="86"/>
      <c r="AU1794" s="86"/>
      <c r="AV1794" s="86"/>
      <c r="AW1794" s="86"/>
      <c r="AX1794" s="86"/>
      <c r="AY1794" s="86"/>
      <c r="AZ1794" s="86"/>
      <c r="BA1794" s="86"/>
      <c r="BB1794" s="86"/>
      <c r="BC1794" s="86"/>
      <c r="BD1794" s="86"/>
      <c r="BE1794" s="86"/>
      <c r="BF1794" s="86"/>
      <c r="BG1794" s="86"/>
      <c r="BH1794" s="86"/>
      <c r="BI1794" s="86"/>
      <c r="BJ1794" s="86"/>
      <c r="BK1794" s="86"/>
      <c r="BL1794" s="86"/>
      <c r="BM1794" s="86"/>
      <c r="BN1794" s="86"/>
      <c r="BO1794" s="86"/>
      <c r="BP1794" s="86"/>
      <c r="BQ1794" s="86"/>
      <c r="BR1794" s="86"/>
      <c r="BS1794" s="86"/>
      <c r="BT1794" s="86"/>
      <c r="BU1794" s="86"/>
      <c r="BV1794" s="86"/>
    </row>
    <row r="1795" spans="1:74" s="87" customFormat="1" ht="22.5" customHeight="1" x14ac:dyDescent="0.2">
      <c r="A1795" s="244" t="s">
        <v>1837</v>
      </c>
      <c r="B1795" s="245" t="s">
        <v>1008</v>
      </c>
      <c r="C1795" s="224"/>
      <c r="D1795" s="224"/>
      <c r="E1795" s="224"/>
      <c r="F1795" s="224"/>
      <c r="G1795" s="224"/>
      <c r="H1795" s="224"/>
      <c r="I1795" s="224"/>
      <c r="J1795" s="224"/>
      <c r="K1795" s="224"/>
      <c r="L1795" s="224"/>
      <c r="M1795" s="224"/>
      <c r="N1795" s="224"/>
      <c r="O1795" s="131">
        <f t="shared" si="597"/>
        <v>0</v>
      </c>
      <c r="P1795" s="86"/>
      <c r="Q1795" s="86"/>
      <c r="R1795" s="86"/>
      <c r="S1795" s="86"/>
      <c r="T1795" s="86"/>
      <c r="U1795" s="86"/>
      <c r="V1795" s="86"/>
      <c r="W1795" s="86"/>
      <c r="X1795" s="86"/>
      <c r="Y1795" s="86"/>
      <c r="Z1795" s="86"/>
      <c r="AA1795" s="86"/>
      <c r="AB1795" s="86"/>
      <c r="AC1795" s="86"/>
      <c r="AD1795" s="86"/>
      <c r="AE1795" s="86"/>
      <c r="AF1795" s="86"/>
      <c r="AG1795" s="86"/>
      <c r="AH1795" s="86"/>
      <c r="AI1795" s="86"/>
      <c r="AJ1795" s="86"/>
      <c r="AK1795" s="86"/>
      <c r="AL1795" s="86"/>
      <c r="AM1795" s="86"/>
      <c r="AN1795" s="86"/>
      <c r="AO1795" s="86"/>
      <c r="AP1795" s="86"/>
      <c r="AQ1795" s="86"/>
      <c r="AR1795" s="86"/>
      <c r="AS1795" s="86"/>
      <c r="AT1795" s="86"/>
      <c r="AU1795" s="86"/>
      <c r="AV1795" s="86"/>
      <c r="AW1795" s="86"/>
      <c r="AX1795" s="86"/>
      <c r="AY1795" s="86"/>
      <c r="AZ1795" s="86"/>
      <c r="BA1795" s="86"/>
      <c r="BB1795" s="86"/>
      <c r="BC1795" s="86"/>
      <c r="BD1795" s="86"/>
      <c r="BE1795" s="86"/>
      <c r="BF1795" s="86"/>
      <c r="BG1795" s="86"/>
      <c r="BH1795" s="86"/>
      <c r="BI1795" s="86"/>
      <c r="BJ1795" s="86"/>
      <c r="BK1795" s="86"/>
      <c r="BL1795" s="86"/>
      <c r="BM1795" s="86"/>
      <c r="BN1795" s="86"/>
      <c r="BO1795" s="86"/>
      <c r="BP1795" s="86"/>
      <c r="BQ1795" s="86"/>
      <c r="BR1795" s="86"/>
      <c r="BS1795" s="86"/>
      <c r="BT1795" s="86"/>
      <c r="BU1795" s="86"/>
      <c r="BV1795" s="86"/>
    </row>
    <row r="1796" spans="1:74" s="87" customFormat="1" ht="22.5" customHeight="1" x14ac:dyDescent="0.2">
      <c r="A1796" s="246" t="s">
        <v>995</v>
      </c>
      <c r="B1796" s="247" t="s">
        <v>935</v>
      </c>
      <c r="C1796" s="234">
        <f t="shared" ref="C1796:N1796" si="600">SUM(C1797:C1877)+C1907+C1910+C1915+C1918</f>
        <v>0</v>
      </c>
      <c r="D1796" s="234">
        <f t="shared" si="600"/>
        <v>0</v>
      </c>
      <c r="E1796" s="234">
        <f t="shared" si="600"/>
        <v>0</v>
      </c>
      <c r="F1796" s="234">
        <f t="shared" si="600"/>
        <v>0</v>
      </c>
      <c r="G1796" s="234">
        <f t="shared" si="600"/>
        <v>0</v>
      </c>
      <c r="H1796" s="234">
        <f t="shared" si="600"/>
        <v>0</v>
      </c>
      <c r="I1796" s="234">
        <f t="shared" si="600"/>
        <v>0</v>
      </c>
      <c r="J1796" s="234">
        <f t="shared" si="600"/>
        <v>0</v>
      </c>
      <c r="K1796" s="234">
        <f t="shared" si="600"/>
        <v>0</v>
      </c>
      <c r="L1796" s="234">
        <f t="shared" si="600"/>
        <v>0</v>
      </c>
      <c r="M1796" s="234">
        <f t="shared" si="600"/>
        <v>0</v>
      </c>
      <c r="N1796" s="234">
        <f t="shared" si="600"/>
        <v>0</v>
      </c>
      <c r="O1796" s="131">
        <f t="shared" si="597"/>
        <v>0</v>
      </c>
      <c r="P1796" s="86"/>
      <c r="Q1796" s="86"/>
      <c r="R1796" s="86"/>
      <c r="S1796" s="86"/>
      <c r="T1796" s="86"/>
      <c r="U1796" s="86"/>
      <c r="V1796" s="86"/>
      <c r="W1796" s="86"/>
      <c r="X1796" s="86"/>
      <c r="Y1796" s="86"/>
      <c r="Z1796" s="86"/>
      <c r="AA1796" s="86"/>
      <c r="AB1796" s="86"/>
      <c r="AC1796" s="86"/>
      <c r="AD1796" s="86"/>
      <c r="AE1796" s="86"/>
      <c r="AF1796" s="86"/>
      <c r="AG1796" s="86"/>
      <c r="AH1796" s="86"/>
      <c r="AI1796" s="86"/>
      <c r="AJ1796" s="86"/>
      <c r="AK1796" s="86"/>
      <c r="AL1796" s="86"/>
      <c r="AM1796" s="86"/>
      <c r="AN1796" s="86"/>
      <c r="AO1796" s="86"/>
      <c r="AP1796" s="86"/>
      <c r="AQ1796" s="86"/>
      <c r="AR1796" s="86"/>
      <c r="AS1796" s="86"/>
      <c r="AT1796" s="86"/>
      <c r="AU1796" s="86"/>
      <c r="AV1796" s="86"/>
      <c r="AW1796" s="86"/>
      <c r="AX1796" s="86"/>
      <c r="AY1796" s="86"/>
      <c r="AZ1796" s="86"/>
      <c r="BA1796" s="86"/>
      <c r="BB1796" s="86"/>
      <c r="BC1796" s="86"/>
      <c r="BD1796" s="86"/>
      <c r="BE1796" s="86"/>
      <c r="BF1796" s="86"/>
      <c r="BG1796" s="86"/>
      <c r="BH1796" s="86"/>
      <c r="BI1796" s="86"/>
      <c r="BJ1796" s="86"/>
      <c r="BK1796" s="86"/>
      <c r="BL1796" s="86"/>
      <c r="BM1796" s="86"/>
      <c r="BN1796" s="86"/>
      <c r="BO1796" s="86"/>
      <c r="BP1796" s="86"/>
      <c r="BQ1796" s="86"/>
      <c r="BR1796" s="86"/>
      <c r="BS1796" s="86"/>
      <c r="BT1796" s="86"/>
      <c r="BU1796" s="86"/>
      <c r="BV1796" s="86"/>
    </row>
    <row r="1797" spans="1:74" s="87" customFormat="1" ht="22.5" customHeight="1" x14ac:dyDescent="0.2">
      <c r="A1797" s="244" t="s">
        <v>1009</v>
      </c>
      <c r="B1797" s="245" t="s">
        <v>1010</v>
      </c>
      <c r="C1797" s="224"/>
      <c r="D1797" s="224"/>
      <c r="E1797" s="224"/>
      <c r="F1797" s="224"/>
      <c r="G1797" s="224"/>
      <c r="H1797" s="224"/>
      <c r="I1797" s="224"/>
      <c r="J1797" s="224"/>
      <c r="K1797" s="224"/>
      <c r="L1797" s="224"/>
      <c r="M1797" s="224"/>
      <c r="N1797" s="224"/>
      <c r="O1797" s="131">
        <f t="shared" si="597"/>
        <v>0</v>
      </c>
      <c r="P1797" s="86"/>
      <c r="Q1797" s="86"/>
      <c r="R1797" s="86"/>
      <c r="S1797" s="86"/>
      <c r="T1797" s="86"/>
      <c r="U1797" s="86"/>
      <c r="V1797" s="86"/>
      <c r="W1797" s="86"/>
      <c r="X1797" s="86"/>
      <c r="Y1797" s="86"/>
      <c r="Z1797" s="86"/>
      <c r="AA1797" s="86"/>
      <c r="AB1797" s="86"/>
      <c r="AC1797" s="86"/>
      <c r="AD1797" s="86"/>
      <c r="AE1797" s="86"/>
      <c r="AF1797" s="86"/>
      <c r="AG1797" s="86"/>
      <c r="AH1797" s="86"/>
      <c r="AI1797" s="86"/>
      <c r="AJ1797" s="86"/>
      <c r="AK1797" s="86"/>
      <c r="AL1797" s="86"/>
      <c r="AM1797" s="86"/>
      <c r="AN1797" s="86"/>
      <c r="AO1797" s="86"/>
      <c r="AP1797" s="86"/>
      <c r="AQ1797" s="86"/>
      <c r="AR1797" s="86"/>
      <c r="AS1797" s="86"/>
      <c r="AT1797" s="86"/>
      <c r="AU1797" s="86"/>
      <c r="AV1797" s="86"/>
      <c r="AW1797" s="86"/>
      <c r="AX1797" s="86"/>
      <c r="AY1797" s="86"/>
      <c r="AZ1797" s="86"/>
      <c r="BA1797" s="86"/>
      <c r="BB1797" s="86"/>
      <c r="BC1797" s="86"/>
      <c r="BD1797" s="86"/>
      <c r="BE1797" s="86"/>
      <c r="BF1797" s="86"/>
      <c r="BG1797" s="86"/>
      <c r="BH1797" s="86"/>
      <c r="BI1797" s="86"/>
      <c r="BJ1797" s="86"/>
      <c r="BK1797" s="86"/>
      <c r="BL1797" s="86"/>
      <c r="BM1797" s="86"/>
      <c r="BN1797" s="86"/>
      <c r="BO1797" s="86"/>
      <c r="BP1797" s="86"/>
      <c r="BQ1797" s="86"/>
      <c r="BR1797" s="86"/>
      <c r="BS1797" s="86"/>
      <c r="BT1797" s="86"/>
      <c r="BU1797" s="86"/>
      <c r="BV1797" s="86"/>
    </row>
    <row r="1798" spans="1:74" s="87" customFormat="1" ht="22.5" customHeight="1" x14ac:dyDescent="0.2">
      <c r="A1798" s="244" t="s">
        <v>1009</v>
      </c>
      <c r="B1798" s="245" t="s">
        <v>1010</v>
      </c>
      <c r="C1798" s="224"/>
      <c r="D1798" s="224"/>
      <c r="E1798" s="224"/>
      <c r="F1798" s="224"/>
      <c r="G1798" s="224"/>
      <c r="H1798" s="224"/>
      <c r="I1798" s="224"/>
      <c r="J1798" s="224"/>
      <c r="K1798" s="224"/>
      <c r="L1798" s="224"/>
      <c r="M1798" s="224"/>
      <c r="N1798" s="224"/>
      <c r="O1798" s="131">
        <f t="shared" si="597"/>
        <v>0</v>
      </c>
      <c r="P1798" s="86"/>
      <c r="Q1798" s="86"/>
      <c r="R1798" s="86"/>
      <c r="S1798" s="86"/>
      <c r="T1798" s="86"/>
      <c r="U1798" s="86"/>
      <c r="V1798" s="86"/>
      <c r="W1798" s="86"/>
      <c r="X1798" s="86"/>
      <c r="Y1798" s="86"/>
      <c r="Z1798" s="86"/>
      <c r="AA1798" s="86"/>
      <c r="AB1798" s="86"/>
      <c r="AC1798" s="86"/>
      <c r="AD1798" s="86"/>
      <c r="AE1798" s="86"/>
      <c r="AF1798" s="86"/>
      <c r="AG1798" s="86"/>
      <c r="AH1798" s="86"/>
      <c r="AI1798" s="86"/>
      <c r="AJ1798" s="86"/>
      <c r="AK1798" s="86"/>
      <c r="AL1798" s="86"/>
      <c r="AM1798" s="86"/>
      <c r="AN1798" s="86"/>
      <c r="AO1798" s="86"/>
      <c r="AP1798" s="86"/>
      <c r="AQ1798" s="86"/>
      <c r="AR1798" s="86"/>
      <c r="AS1798" s="86"/>
      <c r="AT1798" s="86"/>
      <c r="AU1798" s="86"/>
      <c r="AV1798" s="86"/>
      <c r="AW1798" s="86"/>
      <c r="AX1798" s="86"/>
      <c r="AY1798" s="86"/>
      <c r="AZ1798" s="86"/>
      <c r="BA1798" s="86"/>
      <c r="BB1798" s="86"/>
      <c r="BC1798" s="86"/>
      <c r="BD1798" s="86"/>
      <c r="BE1798" s="86"/>
      <c r="BF1798" s="86"/>
      <c r="BG1798" s="86"/>
      <c r="BH1798" s="86"/>
      <c r="BI1798" s="86"/>
      <c r="BJ1798" s="86"/>
      <c r="BK1798" s="86"/>
      <c r="BL1798" s="86"/>
      <c r="BM1798" s="86"/>
      <c r="BN1798" s="86"/>
      <c r="BO1798" s="86"/>
      <c r="BP1798" s="86"/>
      <c r="BQ1798" s="86"/>
      <c r="BR1798" s="86"/>
      <c r="BS1798" s="86"/>
      <c r="BT1798" s="86"/>
      <c r="BU1798" s="86"/>
      <c r="BV1798" s="86"/>
    </row>
    <row r="1799" spans="1:74" s="87" customFormat="1" ht="22.5" customHeight="1" x14ac:dyDescent="0.2">
      <c r="A1799" s="244" t="s">
        <v>1009</v>
      </c>
      <c r="B1799" s="245" t="s">
        <v>1010</v>
      </c>
      <c r="C1799" s="224"/>
      <c r="D1799" s="224"/>
      <c r="E1799" s="224"/>
      <c r="F1799" s="224"/>
      <c r="G1799" s="224"/>
      <c r="H1799" s="224"/>
      <c r="I1799" s="224"/>
      <c r="J1799" s="224"/>
      <c r="K1799" s="224"/>
      <c r="L1799" s="224"/>
      <c r="M1799" s="224"/>
      <c r="N1799" s="224"/>
      <c r="O1799" s="131">
        <f t="shared" si="597"/>
        <v>0</v>
      </c>
      <c r="P1799" s="86"/>
      <c r="Q1799" s="86"/>
      <c r="R1799" s="86"/>
      <c r="S1799" s="86"/>
      <c r="T1799" s="86"/>
      <c r="U1799" s="86"/>
      <c r="V1799" s="86"/>
      <c r="W1799" s="86"/>
      <c r="X1799" s="86"/>
      <c r="Y1799" s="86"/>
      <c r="Z1799" s="86"/>
      <c r="AA1799" s="86"/>
      <c r="AB1799" s="86"/>
      <c r="AC1799" s="86"/>
      <c r="AD1799" s="86"/>
      <c r="AE1799" s="86"/>
      <c r="AF1799" s="86"/>
      <c r="AG1799" s="86"/>
      <c r="AH1799" s="86"/>
      <c r="AI1799" s="86"/>
      <c r="AJ1799" s="86"/>
      <c r="AK1799" s="86"/>
      <c r="AL1799" s="86"/>
      <c r="AM1799" s="86"/>
      <c r="AN1799" s="86"/>
      <c r="AO1799" s="86"/>
      <c r="AP1799" s="86"/>
      <c r="AQ1799" s="86"/>
      <c r="AR1799" s="86"/>
      <c r="AS1799" s="86"/>
      <c r="AT1799" s="86"/>
      <c r="AU1799" s="86"/>
      <c r="AV1799" s="86"/>
      <c r="AW1799" s="86"/>
      <c r="AX1799" s="86"/>
      <c r="AY1799" s="86"/>
      <c r="AZ1799" s="86"/>
      <c r="BA1799" s="86"/>
      <c r="BB1799" s="86"/>
      <c r="BC1799" s="86"/>
      <c r="BD1799" s="86"/>
      <c r="BE1799" s="86"/>
      <c r="BF1799" s="86"/>
      <c r="BG1799" s="86"/>
      <c r="BH1799" s="86"/>
      <c r="BI1799" s="86"/>
      <c r="BJ1799" s="86"/>
      <c r="BK1799" s="86"/>
      <c r="BL1799" s="86"/>
      <c r="BM1799" s="86"/>
      <c r="BN1799" s="86"/>
      <c r="BO1799" s="86"/>
      <c r="BP1799" s="86"/>
      <c r="BQ1799" s="86"/>
      <c r="BR1799" s="86"/>
      <c r="BS1799" s="86"/>
      <c r="BT1799" s="86"/>
      <c r="BU1799" s="86"/>
      <c r="BV1799" s="86"/>
    </row>
    <row r="1800" spans="1:74" s="87" customFormat="1" ht="22.5" customHeight="1" x14ac:dyDescent="0.2">
      <c r="A1800" s="244" t="s">
        <v>1009</v>
      </c>
      <c r="B1800" s="245" t="s">
        <v>1010</v>
      </c>
      <c r="C1800" s="224"/>
      <c r="D1800" s="224"/>
      <c r="E1800" s="224"/>
      <c r="F1800" s="224"/>
      <c r="G1800" s="224"/>
      <c r="H1800" s="224"/>
      <c r="I1800" s="224"/>
      <c r="J1800" s="224"/>
      <c r="K1800" s="224"/>
      <c r="L1800" s="224"/>
      <c r="M1800" s="224"/>
      <c r="N1800" s="224"/>
      <c r="O1800" s="131">
        <f t="shared" si="597"/>
        <v>0</v>
      </c>
      <c r="P1800" s="86"/>
      <c r="Q1800" s="86"/>
      <c r="R1800" s="86"/>
      <c r="S1800" s="86"/>
      <c r="T1800" s="86"/>
      <c r="U1800" s="86"/>
      <c r="V1800" s="86"/>
      <c r="W1800" s="86"/>
      <c r="X1800" s="86"/>
      <c r="Y1800" s="86"/>
      <c r="Z1800" s="86"/>
      <c r="AA1800" s="86"/>
      <c r="AB1800" s="86"/>
      <c r="AC1800" s="86"/>
      <c r="AD1800" s="86"/>
      <c r="AE1800" s="86"/>
      <c r="AF1800" s="86"/>
      <c r="AG1800" s="86"/>
      <c r="AH1800" s="86"/>
      <c r="AI1800" s="86"/>
      <c r="AJ1800" s="86"/>
      <c r="AK1800" s="86"/>
      <c r="AL1800" s="86"/>
      <c r="AM1800" s="86"/>
      <c r="AN1800" s="86"/>
      <c r="AO1800" s="86"/>
      <c r="AP1800" s="86"/>
      <c r="AQ1800" s="86"/>
      <c r="AR1800" s="86"/>
      <c r="AS1800" s="86"/>
      <c r="AT1800" s="86"/>
      <c r="AU1800" s="86"/>
      <c r="AV1800" s="86"/>
      <c r="AW1800" s="86"/>
      <c r="AX1800" s="86"/>
      <c r="AY1800" s="86"/>
      <c r="AZ1800" s="86"/>
      <c r="BA1800" s="86"/>
      <c r="BB1800" s="86"/>
      <c r="BC1800" s="86"/>
      <c r="BD1800" s="86"/>
      <c r="BE1800" s="86"/>
      <c r="BF1800" s="86"/>
      <c r="BG1800" s="86"/>
      <c r="BH1800" s="86"/>
      <c r="BI1800" s="86"/>
      <c r="BJ1800" s="86"/>
      <c r="BK1800" s="86"/>
      <c r="BL1800" s="86"/>
      <c r="BM1800" s="86"/>
      <c r="BN1800" s="86"/>
      <c r="BO1800" s="86"/>
      <c r="BP1800" s="86"/>
      <c r="BQ1800" s="86"/>
      <c r="BR1800" s="86"/>
      <c r="BS1800" s="86"/>
      <c r="BT1800" s="86"/>
      <c r="BU1800" s="86"/>
      <c r="BV1800" s="86"/>
    </row>
    <row r="1801" spans="1:74" s="87" customFormat="1" ht="22.5" customHeight="1" x14ac:dyDescent="0.2">
      <c r="A1801" s="244" t="s">
        <v>1009</v>
      </c>
      <c r="B1801" s="245" t="s">
        <v>1010</v>
      </c>
      <c r="C1801" s="224"/>
      <c r="D1801" s="224"/>
      <c r="E1801" s="224"/>
      <c r="F1801" s="224"/>
      <c r="G1801" s="224"/>
      <c r="H1801" s="224"/>
      <c r="I1801" s="224"/>
      <c r="J1801" s="224"/>
      <c r="K1801" s="224"/>
      <c r="L1801" s="224"/>
      <c r="M1801" s="224"/>
      <c r="N1801" s="224"/>
      <c r="O1801" s="131">
        <f t="shared" si="597"/>
        <v>0</v>
      </c>
      <c r="P1801" s="86"/>
      <c r="Q1801" s="86"/>
      <c r="R1801" s="86"/>
      <c r="S1801" s="86"/>
      <c r="T1801" s="86"/>
      <c r="U1801" s="86"/>
      <c r="V1801" s="86"/>
      <c r="W1801" s="86"/>
      <c r="X1801" s="86"/>
      <c r="Y1801" s="86"/>
      <c r="Z1801" s="86"/>
      <c r="AA1801" s="86"/>
      <c r="AB1801" s="86"/>
      <c r="AC1801" s="86"/>
      <c r="AD1801" s="86"/>
      <c r="AE1801" s="86"/>
      <c r="AF1801" s="86"/>
      <c r="AG1801" s="86"/>
      <c r="AH1801" s="86"/>
      <c r="AI1801" s="86"/>
      <c r="AJ1801" s="86"/>
      <c r="AK1801" s="86"/>
      <c r="AL1801" s="86"/>
      <c r="AM1801" s="86"/>
      <c r="AN1801" s="86"/>
      <c r="AO1801" s="86"/>
      <c r="AP1801" s="86"/>
      <c r="AQ1801" s="86"/>
      <c r="AR1801" s="86"/>
      <c r="AS1801" s="86"/>
      <c r="AT1801" s="86"/>
      <c r="AU1801" s="86"/>
      <c r="AV1801" s="86"/>
      <c r="AW1801" s="86"/>
      <c r="AX1801" s="86"/>
      <c r="AY1801" s="86"/>
      <c r="AZ1801" s="86"/>
      <c r="BA1801" s="86"/>
      <c r="BB1801" s="86"/>
      <c r="BC1801" s="86"/>
      <c r="BD1801" s="86"/>
      <c r="BE1801" s="86"/>
      <c r="BF1801" s="86"/>
      <c r="BG1801" s="86"/>
      <c r="BH1801" s="86"/>
      <c r="BI1801" s="86"/>
      <c r="BJ1801" s="86"/>
      <c r="BK1801" s="86"/>
      <c r="BL1801" s="86"/>
      <c r="BM1801" s="86"/>
      <c r="BN1801" s="86"/>
      <c r="BO1801" s="86"/>
      <c r="BP1801" s="86"/>
      <c r="BQ1801" s="86"/>
      <c r="BR1801" s="86"/>
      <c r="BS1801" s="86"/>
      <c r="BT1801" s="86"/>
      <c r="BU1801" s="86"/>
      <c r="BV1801" s="86"/>
    </row>
    <row r="1802" spans="1:74" s="87" customFormat="1" ht="22.5" customHeight="1" x14ac:dyDescent="0.2">
      <c r="A1802" s="244" t="s">
        <v>1009</v>
      </c>
      <c r="B1802" s="245" t="s">
        <v>1010</v>
      </c>
      <c r="C1802" s="224"/>
      <c r="D1802" s="224"/>
      <c r="E1802" s="224"/>
      <c r="F1802" s="224"/>
      <c r="G1802" s="224"/>
      <c r="H1802" s="224"/>
      <c r="I1802" s="224"/>
      <c r="J1802" s="224"/>
      <c r="K1802" s="224"/>
      <c r="L1802" s="224"/>
      <c r="M1802" s="224"/>
      <c r="N1802" s="224"/>
      <c r="O1802" s="131">
        <f t="shared" si="597"/>
        <v>0</v>
      </c>
      <c r="P1802" s="86"/>
      <c r="Q1802" s="86"/>
      <c r="R1802" s="86"/>
      <c r="S1802" s="86"/>
      <c r="T1802" s="86"/>
      <c r="U1802" s="86"/>
      <c r="V1802" s="86"/>
      <c r="W1802" s="86"/>
      <c r="X1802" s="86"/>
      <c r="Y1802" s="86"/>
      <c r="Z1802" s="86"/>
      <c r="AA1802" s="86"/>
      <c r="AB1802" s="86"/>
      <c r="AC1802" s="86"/>
      <c r="AD1802" s="86"/>
      <c r="AE1802" s="86"/>
      <c r="AF1802" s="86"/>
      <c r="AG1802" s="86"/>
      <c r="AH1802" s="86"/>
      <c r="AI1802" s="86"/>
      <c r="AJ1802" s="86"/>
      <c r="AK1802" s="86"/>
      <c r="AL1802" s="86"/>
      <c r="AM1802" s="86"/>
      <c r="AN1802" s="86"/>
      <c r="AO1802" s="86"/>
      <c r="AP1802" s="86"/>
      <c r="AQ1802" s="86"/>
      <c r="AR1802" s="86"/>
      <c r="AS1802" s="86"/>
      <c r="AT1802" s="86"/>
      <c r="AU1802" s="86"/>
      <c r="AV1802" s="86"/>
      <c r="AW1802" s="86"/>
      <c r="AX1802" s="86"/>
      <c r="AY1802" s="86"/>
      <c r="AZ1802" s="86"/>
      <c r="BA1802" s="86"/>
      <c r="BB1802" s="86"/>
      <c r="BC1802" s="86"/>
      <c r="BD1802" s="86"/>
      <c r="BE1802" s="86"/>
      <c r="BF1802" s="86"/>
      <c r="BG1802" s="86"/>
      <c r="BH1802" s="86"/>
      <c r="BI1802" s="86"/>
      <c r="BJ1802" s="86"/>
      <c r="BK1802" s="86"/>
      <c r="BL1802" s="86"/>
      <c r="BM1802" s="86"/>
      <c r="BN1802" s="86"/>
      <c r="BO1802" s="86"/>
      <c r="BP1802" s="86"/>
      <c r="BQ1802" s="86"/>
      <c r="BR1802" s="86"/>
      <c r="BS1802" s="86"/>
      <c r="BT1802" s="86"/>
      <c r="BU1802" s="86"/>
      <c r="BV1802" s="86"/>
    </row>
    <row r="1803" spans="1:74" s="87" customFormat="1" ht="22.5" customHeight="1" x14ac:dyDescent="0.2">
      <c r="A1803" s="244" t="s">
        <v>1009</v>
      </c>
      <c r="B1803" s="245" t="s">
        <v>1010</v>
      </c>
      <c r="C1803" s="224"/>
      <c r="D1803" s="224"/>
      <c r="E1803" s="224"/>
      <c r="F1803" s="224"/>
      <c r="G1803" s="224"/>
      <c r="H1803" s="224"/>
      <c r="I1803" s="224"/>
      <c r="J1803" s="224"/>
      <c r="K1803" s="224"/>
      <c r="L1803" s="224"/>
      <c r="M1803" s="224"/>
      <c r="N1803" s="224"/>
      <c r="O1803" s="131">
        <f t="shared" si="597"/>
        <v>0</v>
      </c>
      <c r="P1803" s="86"/>
      <c r="Q1803" s="86"/>
      <c r="R1803" s="86"/>
      <c r="S1803" s="86"/>
      <c r="T1803" s="86"/>
      <c r="U1803" s="86"/>
      <c r="V1803" s="86"/>
      <c r="W1803" s="86"/>
      <c r="X1803" s="86"/>
      <c r="Y1803" s="86"/>
      <c r="Z1803" s="86"/>
      <c r="AA1803" s="86"/>
      <c r="AB1803" s="86"/>
      <c r="AC1803" s="86"/>
      <c r="AD1803" s="86"/>
      <c r="AE1803" s="86"/>
      <c r="AF1803" s="86"/>
      <c r="AG1803" s="86"/>
      <c r="AH1803" s="86"/>
      <c r="AI1803" s="86"/>
      <c r="AJ1803" s="86"/>
      <c r="AK1803" s="86"/>
      <c r="AL1803" s="86"/>
      <c r="AM1803" s="86"/>
      <c r="AN1803" s="86"/>
      <c r="AO1803" s="86"/>
      <c r="AP1803" s="86"/>
      <c r="AQ1803" s="86"/>
      <c r="AR1803" s="86"/>
      <c r="AS1803" s="86"/>
      <c r="AT1803" s="86"/>
      <c r="AU1803" s="86"/>
      <c r="AV1803" s="86"/>
      <c r="AW1803" s="86"/>
      <c r="AX1803" s="86"/>
      <c r="AY1803" s="86"/>
      <c r="AZ1803" s="86"/>
      <c r="BA1803" s="86"/>
      <c r="BB1803" s="86"/>
      <c r="BC1803" s="86"/>
      <c r="BD1803" s="86"/>
      <c r="BE1803" s="86"/>
      <c r="BF1803" s="86"/>
      <c r="BG1803" s="86"/>
      <c r="BH1803" s="86"/>
      <c r="BI1803" s="86"/>
      <c r="BJ1803" s="86"/>
      <c r="BK1803" s="86"/>
      <c r="BL1803" s="86"/>
      <c r="BM1803" s="86"/>
      <c r="BN1803" s="86"/>
      <c r="BO1803" s="86"/>
      <c r="BP1803" s="86"/>
      <c r="BQ1803" s="86"/>
      <c r="BR1803" s="86"/>
      <c r="BS1803" s="86"/>
      <c r="BT1803" s="86"/>
      <c r="BU1803" s="86"/>
      <c r="BV1803" s="86"/>
    </row>
    <row r="1804" spans="1:74" s="87" customFormat="1" ht="22.5" customHeight="1" x14ac:dyDescent="0.2">
      <c r="A1804" s="244" t="s">
        <v>1009</v>
      </c>
      <c r="B1804" s="245" t="s">
        <v>1010</v>
      </c>
      <c r="C1804" s="224"/>
      <c r="D1804" s="224"/>
      <c r="E1804" s="224"/>
      <c r="F1804" s="224"/>
      <c r="G1804" s="224"/>
      <c r="H1804" s="224"/>
      <c r="I1804" s="224"/>
      <c r="J1804" s="224"/>
      <c r="K1804" s="224"/>
      <c r="L1804" s="224"/>
      <c r="M1804" s="224"/>
      <c r="N1804" s="224"/>
      <c r="O1804" s="131">
        <f t="shared" si="597"/>
        <v>0</v>
      </c>
      <c r="P1804" s="86"/>
      <c r="Q1804" s="86"/>
      <c r="R1804" s="86"/>
      <c r="S1804" s="86"/>
      <c r="T1804" s="86"/>
      <c r="U1804" s="86"/>
      <c r="V1804" s="86"/>
      <c r="W1804" s="86"/>
      <c r="X1804" s="86"/>
      <c r="Y1804" s="86"/>
      <c r="Z1804" s="86"/>
      <c r="AA1804" s="86"/>
      <c r="AB1804" s="86"/>
      <c r="AC1804" s="86"/>
      <c r="AD1804" s="86"/>
      <c r="AE1804" s="86"/>
      <c r="AF1804" s="86"/>
      <c r="AG1804" s="86"/>
      <c r="AH1804" s="86"/>
      <c r="AI1804" s="86"/>
      <c r="AJ1804" s="86"/>
      <c r="AK1804" s="86"/>
      <c r="AL1804" s="86"/>
      <c r="AM1804" s="86"/>
      <c r="AN1804" s="86"/>
      <c r="AO1804" s="86"/>
      <c r="AP1804" s="86"/>
      <c r="AQ1804" s="86"/>
      <c r="AR1804" s="86"/>
      <c r="AS1804" s="86"/>
      <c r="AT1804" s="86"/>
      <c r="AU1804" s="86"/>
      <c r="AV1804" s="86"/>
      <c r="AW1804" s="86"/>
      <c r="AX1804" s="86"/>
      <c r="AY1804" s="86"/>
      <c r="AZ1804" s="86"/>
      <c r="BA1804" s="86"/>
      <c r="BB1804" s="86"/>
      <c r="BC1804" s="86"/>
      <c r="BD1804" s="86"/>
      <c r="BE1804" s="86"/>
      <c r="BF1804" s="86"/>
      <c r="BG1804" s="86"/>
      <c r="BH1804" s="86"/>
      <c r="BI1804" s="86"/>
      <c r="BJ1804" s="86"/>
      <c r="BK1804" s="86"/>
      <c r="BL1804" s="86"/>
      <c r="BM1804" s="86"/>
      <c r="BN1804" s="86"/>
      <c r="BO1804" s="86"/>
      <c r="BP1804" s="86"/>
      <c r="BQ1804" s="86"/>
      <c r="BR1804" s="86"/>
      <c r="BS1804" s="86"/>
      <c r="BT1804" s="86"/>
      <c r="BU1804" s="86"/>
      <c r="BV1804" s="86"/>
    </row>
    <row r="1805" spans="1:74" s="87" customFormat="1" ht="22.5" customHeight="1" x14ac:dyDescent="0.2">
      <c r="A1805" s="244" t="s">
        <v>1009</v>
      </c>
      <c r="B1805" s="245" t="s">
        <v>1010</v>
      </c>
      <c r="C1805" s="224"/>
      <c r="D1805" s="224"/>
      <c r="E1805" s="224"/>
      <c r="F1805" s="224"/>
      <c r="G1805" s="224"/>
      <c r="H1805" s="224"/>
      <c r="I1805" s="224"/>
      <c r="J1805" s="224"/>
      <c r="K1805" s="224"/>
      <c r="L1805" s="224"/>
      <c r="M1805" s="224"/>
      <c r="N1805" s="224"/>
      <c r="O1805" s="131">
        <f t="shared" si="597"/>
        <v>0</v>
      </c>
      <c r="P1805" s="86"/>
      <c r="Q1805" s="86"/>
      <c r="R1805" s="86"/>
      <c r="S1805" s="86"/>
      <c r="T1805" s="86"/>
      <c r="U1805" s="86"/>
      <c r="V1805" s="86"/>
      <c r="W1805" s="86"/>
      <c r="X1805" s="86"/>
      <c r="Y1805" s="86"/>
      <c r="Z1805" s="86"/>
      <c r="AA1805" s="86"/>
      <c r="AB1805" s="86"/>
      <c r="AC1805" s="86"/>
      <c r="AD1805" s="86"/>
      <c r="AE1805" s="86"/>
      <c r="AF1805" s="86"/>
      <c r="AG1805" s="86"/>
      <c r="AH1805" s="86"/>
      <c r="AI1805" s="86"/>
      <c r="AJ1805" s="86"/>
      <c r="AK1805" s="86"/>
      <c r="AL1805" s="86"/>
      <c r="AM1805" s="86"/>
      <c r="AN1805" s="86"/>
      <c r="AO1805" s="86"/>
      <c r="AP1805" s="86"/>
      <c r="AQ1805" s="86"/>
      <c r="AR1805" s="86"/>
      <c r="AS1805" s="86"/>
      <c r="AT1805" s="86"/>
      <c r="AU1805" s="86"/>
      <c r="AV1805" s="86"/>
      <c r="AW1805" s="86"/>
      <c r="AX1805" s="86"/>
      <c r="AY1805" s="86"/>
      <c r="AZ1805" s="86"/>
      <c r="BA1805" s="86"/>
      <c r="BB1805" s="86"/>
      <c r="BC1805" s="86"/>
      <c r="BD1805" s="86"/>
      <c r="BE1805" s="86"/>
      <c r="BF1805" s="86"/>
      <c r="BG1805" s="86"/>
      <c r="BH1805" s="86"/>
      <c r="BI1805" s="86"/>
      <c r="BJ1805" s="86"/>
      <c r="BK1805" s="86"/>
      <c r="BL1805" s="86"/>
      <c r="BM1805" s="86"/>
      <c r="BN1805" s="86"/>
      <c r="BO1805" s="86"/>
      <c r="BP1805" s="86"/>
      <c r="BQ1805" s="86"/>
      <c r="BR1805" s="86"/>
      <c r="BS1805" s="86"/>
      <c r="BT1805" s="86"/>
      <c r="BU1805" s="86"/>
      <c r="BV1805" s="86"/>
    </row>
    <row r="1806" spans="1:74" s="87" customFormat="1" ht="22.5" customHeight="1" x14ac:dyDescent="0.2">
      <c r="A1806" s="244" t="s">
        <v>996</v>
      </c>
      <c r="B1806" s="245" t="s">
        <v>997</v>
      </c>
      <c r="C1806" s="224"/>
      <c r="D1806" s="224"/>
      <c r="E1806" s="224"/>
      <c r="F1806" s="224"/>
      <c r="G1806" s="224"/>
      <c r="H1806" s="224"/>
      <c r="I1806" s="224"/>
      <c r="J1806" s="224"/>
      <c r="K1806" s="224"/>
      <c r="L1806" s="224"/>
      <c r="M1806" s="224"/>
      <c r="N1806" s="224"/>
      <c r="O1806" s="131">
        <f t="shared" si="597"/>
        <v>0</v>
      </c>
      <c r="P1806" s="86"/>
      <c r="Q1806" s="86"/>
      <c r="R1806" s="86"/>
      <c r="S1806" s="86"/>
      <c r="T1806" s="86"/>
      <c r="U1806" s="86"/>
      <c r="V1806" s="86"/>
      <c r="W1806" s="86"/>
      <c r="X1806" s="86"/>
      <c r="Y1806" s="86"/>
      <c r="Z1806" s="86"/>
      <c r="AA1806" s="86"/>
      <c r="AB1806" s="86"/>
      <c r="AC1806" s="86"/>
      <c r="AD1806" s="86"/>
      <c r="AE1806" s="86"/>
      <c r="AF1806" s="86"/>
      <c r="AG1806" s="86"/>
      <c r="AH1806" s="86"/>
      <c r="AI1806" s="86"/>
      <c r="AJ1806" s="86"/>
      <c r="AK1806" s="86"/>
      <c r="AL1806" s="86"/>
      <c r="AM1806" s="86"/>
      <c r="AN1806" s="86"/>
      <c r="AO1806" s="86"/>
      <c r="AP1806" s="86"/>
      <c r="AQ1806" s="86"/>
      <c r="AR1806" s="86"/>
      <c r="AS1806" s="86"/>
      <c r="AT1806" s="86"/>
      <c r="AU1806" s="86"/>
      <c r="AV1806" s="86"/>
      <c r="AW1806" s="86"/>
      <c r="AX1806" s="86"/>
      <c r="AY1806" s="86"/>
      <c r="AZ1806" s="86"/>
      <c r="BA1806" s="86"/>
      <c r="BB1806" s="86"/>
      <c r="BC1806" s="86"/>
      <c r="BD1806" s="86"/>
      <c r="BE1806" s="86"/>
      <c r="BF1806" s="86"/>
      <c r="BG1806" s="86"/>
      <c r="BH1806" s="86"/>
      <c r="BI1806" s="86"/>
      <c r="BJ1806" s="86"/>
      <c r="BK1806" s="86"/>
      <c r="BL1806" s="86"/>
      <c r="BM1806" s="86"/>
      <c r="BN1806" s="86"/>
      <c r="BO1806" s="86"/>
      <c r="BP1806" s="86"/>
      <c r="BQ1806" s="86"/>
      <c r="BR1806" s="86"/>
      <c r="BS1806" s="86"/>
      <c r="BT1806" s="86"/>
      <c r="BU1806" s="86"/>
      <c r="BV1806" s="86"/>
    </row>
    <row r="1807" spans="1:74" s="87" customFormat="1" ht="22.5" customHeight="1" x14ac:dyDescent="0.2">
      <c r="A1807" s="244" t="s">
        <v>996</v>
      </c>
      <c r="B1807" s="245" t="s">
        <v>997</v>
      </c>
      <c r="C1807" s="224"/>
      <c r="D1807" s="224"/>
      <c r="E1807" s="224"/>
      <c r="F1807" s="224"/>
      <c r="G1807" s="224"/>
      <c r="H1807" s="224"/>
      <c r="I1807" s="224"/>
      <c r="J1807" s="224"/>
      <c r="K1807" s="224"/>
      <c r="L1807" s="224"/>
      <c r="M1807" s="224"/>
      <c r="N1807" s="224"/>
      <c r="O1807" s="131">
        <f t="shared" si="597"/>
        <v>0</v>
      </c>
      <c r="P1807" s="86"/>
      <c r="Q1807" s="86"/>
      <c r="R1807" s="86"/>
      <c r="S1807" s="86"/>
      <c r="T1807" s="86"/>
      <c r="U1807" s="86"/>
      <c r="V1807" s="86"/>
      <c r="W1807" s="86"/>
      <c r="X1807" s="86"/>
      <c r="Y1807" s="86"/>
      <c r="Z1807" s="86"/>
      <c r="AA1807" s="86"/>
      <c r="AB1807" s="86"/>
      <c r="AC1807" s="86"/>
      <c r="AD1807" s="86"/>
      <c r="AE1807" s="86"/>
      <c r="AF1807" s="86"/>
      <c r="AG1807" s="86"/>
      <c r="AH1807" s="86"/>
      <c r="AI1807" s="86"/>
      <c r="AJ1807" s="86"/>
      <c r="AK1807" s="86"/>
      <c r="AL1807" s="86"/>
      <c r="AM1807" s="86"/>
      <c r="AN1807" s="86"/>
      <c r="AO1807" s="86"/>
      <c r="AP1807" s="86"/>
      <c r="AQ1807" s="86"/>
      <c r="AR1807" s="86"/>
      <c r="AS1807" s="86"/>
      <c r="AT1807" s="86"/>
      <c r="AU1807" s="86"/>
      <c r="AV1807" s="86"/>
      <c r="AW1807" s="86"/>
      <c r="AX1807" s="86"/>
      <c r="AY1807" s="86"/>
      <c r="AZ1807" s="86"/>
      <c r="BA1807" s="86"/>
      <c r="BB1807" s="86"/>
      <c r="BC1807" s="86"/>
      <c r="BD1807" s="86"/>
      <c r="BE1807" s="86"/>
      <c r="BF1807" s="86"/>
      <c r="BG1807" s="86"/>
      <c r="BH1807" s="86"/>
      <c r="BI1807" s="86"/>
      <c r="BJ1807" s="86"/>
      <c r="BK1807" s="86"/>
      <c r="BL1807" s="86"/>
      <c r="BM1807" s="86"/>
      <c r="BN1807" s="86"/>
      <c r="BO1807" s="86"/>
      <c r="BP1807" s="86"/>
      <c r="BQ1807" s="86"/>
      <c r="BR1807" s="86"/>
      <c r="BS1807" s="86"/>
      <c r="BT1807" s="86"/>
      <c r="BU1807" s="86"/>
      <c r="BV1807" s="86"/>
    </row>
    <row r="1808" spans="1:74" s="87" customFormat="1" ht="22.5" customHeight="1" x14ac:dyDescent="0.2">
      <c r="A1808" s="244" t="s">
        <v>996</v>
      </c>
      <c r="B1808" s="245" t="s">
        <v>997</v>
      </c>
      <c r="C1808" s="224"/>
      <c r="D1808" s="224"/>
      <c r="E1808" s="224"/>
      <c r="F1808" s="224"/>
      <c r="G1808" s="224"/>
      <c r="H1808" s="224"/>
      <c r="I1808" s="224"/>
      <c r="J1808" s="224"/>
      <c r="K1808" s="224"/>
      <c r="L1808" s="224"/>
      <c r="M1808" s="224"/>
      <c r="N1808" s="224"/>
      <c r="O1808" s="131">
        <f t="shared" si="597"/>
        <v>0</v>
      </c>
      <c r="P1808" s="86"/>
      <c r="Q1808" s="86"/>
      <c r="R1808" s="86"/>
      <c r="S1808" s="86"/>
      <c r="T1808" s="86"/>
      <c r="U1808" s="86"/>
      <c r="V1808" s="86"/>
      <c r="W1808" s="86"/>
      <c r="X1808" s="86"/>
      <c r="Y1808" s="86"/>
      <c r="Z1808" s="86"/>
      <c r="AA1808" s="86"/>
      <c r="AB1808" s="86"/>
      <c r="AC1808" s="86"/>
      <c r="AD1808" s="86"/>
      <c r="AE1808" s="86"/>
      <c r="AF1808" s="86"/>
      <c r="AG1808" s="86"/>
      <c r="AH1808" s="86"/>
      <c r="AI1808" s="86"/>
      <c r="AJ1808" s="86"/>
      <c r="AK1808" s="86"/>
      <c r="AL1808" s="86"/>
      <c r="AM1808" s="86"/>
      <c r="AN1808" s="86"/>
      <c r="AO1808" s="86"/>
      <c r="AP1808" s="86"/>
      <c r="AQ1808" s="86"/>
      <c r="AR1808" s="86"/>
      <c r="AS1808" s="86"/>
      <c r="AT1808" s="86"/>
      <c r="AU1808" s="86"/>
      <c r="AV1808" s="86"/>
      <c r="AW1808" s="86"/>
      <c r="AX1808" s="86"/>
      <c r="AY1808" s="86"/>
      <c r="AZ1808" s="86"/>
      <c r="BA1808" s="86"/>
      <c r="BB1808" s="86"/>
      <c r="BC1808" s="86"/>
      <c r="BD1808" s="86"/>
      <c r="BE1808" s="86"/>
      <c r="BF1808" s="86"/>
      <c r="BG1808" s="86"/>
      <c r="BH1808" s="86"/>
      <c r="BI1808" s="86"/>
      <c r="BJ1808" s="86"/>
      <c r="BK1808" s="86"/>
      <c r="BL1808" s="86"/>
      <c r="BM1808" s="86"/>
      <c r="BN1808" s="86"/>
      <c r="BO1808" s="86"/>
      <c r="BP1808" s="86"/>
      <c r="BQ1808" s="86"/>
      <c r="BR1808" s="86"/>
      <c r="BS1808" s="86"/>
      <c r="BT1808" s="86"/>
      <c r="BU1808" s="86"/>
      <c r="BV1808" s="86"/>
    </row>
    <row r="1809" spans="1:74" s="87" customFormat="1" ht="22.5" customHeight="1" x14ac:dyDescent="0.2">
      <c r="A1809" s="244" t="s">
        <v>996</v>
      </c>
      <c r="B1809" s="245" t="s">
        <v>997</v>
      </c>
      <c r="C1809" s="224"/>
      <c r="D1809" s="224"/>
      <c r="E1809" s="224"/>
      <c r="F1809" s="224"/>
      <c r="G1809" s="224"/>
      <c r="H1809" s="224"/>
      <c r="I1809" s="224"/>
      <c r="J1809" s="224"/>
      <c r="K1809" s="224"/>
      <c r="L1809" s="224"/>
      <c r="M1809" s="224"/>
      <c r="N1809" s="224"/>
      <c r="O1809" s="131">
        <f t="shared" si="597"/>
        <v>0</v>
      </c>
      <c r="P1809" s="86"/>
      <c r="Q1809" s="86"/>
      <c r="R1809" s="86"/>
      <c r="S1809" s="86"/>
      <c r="T1809" s="86"/>
      <c r="U1809" s="86"/>
      <c r="V1809" s="86"/>
      <c r="W1809" s="86"/>
      <c r="X1809" s="86"/>
      <c r="Y1809" s="86"/>
      <c r="Z1809" s="86"/>
      <c r="AA1809" s="86"/>
      <c r="AB1809" s="86"/>
      <c r="AC1809" s="86"/>
      <c r="AD1809" s="86"/>
      <c r="AE1809" s="86"/>
      <c r="AF1809" s="86"/>
      <c r="AG1809" s="86"/>
      <c r="AH1809" s="86"/>
      <c r="AI1809" s="86"/>
      <c r="AJ1809" s="86"/>
      <c r="AK1809" s="86"/>
      <c r="AL1809" s="86"/>
      <c r="AM1809" s="86"/>
      <c r="AN1809" s="86"/>
      <c r="AO1809" s="86"/>
      <c r="AP1809" s="86"/>
      <c r="AQ1809" s="86"/>
      <c r="AR1809" s="86"/>
      <c r="AS1809" s="86"/>
      <c r="AT1809" s="86"/>
      <c r="AU1809" s="86"/>
      <c r="AV1809" s="86"/>
      <c r="AW1809" s="86"/>
      <c r="AX1809" s="86"/>
      <c r="AY1809" s="86"/>
      <c r="AZ1809" s="86"/>
      <c r="BA1809" s="86"/>
      <c r="BB1809" s="86"/>
      <c r="BC1809" s="86"/>
      <c r="BD1809" s="86"/>
      <c r="BE1809" s="86"/>
      <c r="BF1809" s="86"/>
      <c r="BG1809" s="86"/>
      <c r="BH1809" s="86"/>
      <c r="BI1809" s="86"/>
      <c r="BJ1809" s="86"/>
      <c r="BK1809" s="86"/>
      <c r="BL1809" s="86"/>
      <c r="BM1809" s="86"/>
      <c r="BN1809" s="86"/>
      <c r="BO1809" s="86"/>
      <c r="BP1809" s="86"/>
      <c r="BQ1809" s="86"/>
      <c r="BR1809" s="86"/>
      <c r="BS1809" s="86"/>
      <c r="BT1809" s="86"/>
      <c r="BU1809" s="86"/>
      <c r="BV1809" s="86"/>
    </row>
    <row r="1810" spans="1:74" s="87" customFormat="1" ht="22.5" customHeight="1" x14ac:dyDescent="0.2">
      <c r="A1810" s="244" t="s">
        <v>996</v>
      </c>
      <c r="B1810" s="245" t="s">
        <v>997</v>
      </c>
      <c r="C1810" s="224"/>
      <c r="D1810" s="224"/>
      <c r="E1810" s="224"/>
      <c r="F1810" s="224"/>
      <c r="G1810" s="224"/>
      <c r="H1810" s="224"/>
      <c r="I1810" s="224"/>
      <c r="J1810" s="224"/>
      <c r="K1810" s="224"/>
      <c r="L1810" s="224"/>
      <c r="M1810" s="224"/>
      <c r="N1810" s="224"/>
      <c r="O1810" s="131">
        <f t="shared" si="597"/>
        <v>0</v>
      </c>
      <c r="P1810" s="86"/>
      <c r="Q1810" s="86"/>
      <c r="R1810" s="86"/>
      <c r="S1810" s="86"/>
      <c r="T1810" s="86"/>
      <c r="U1810" s="86"/>
      <c r="V1810" s="86"/>
      <c r="W1810" s="86"/>
      <c r="X1810" s="86"/>
      <c r="Y1810" s="86"/>
      <c r="Z1810" s="86"/>
      <c r="AA1810" s="86"/>
      <c r="AB1810" s="86"/>
      <c r="AC1810" s="86"/>
      <c r="AD1810" s="86"/>
      <c r="AE1810" s="86"/>
      <c r="AF1810" s="86"/>
      <c r="AG1810" s="86"/>
      <c r="AH1810" s="86"/>
      <c r="AI1810" s="86"/>
      <c r="AJ1810" s="86"/>
      <c r="AK1810" s="86"/>
      <c r="AL1810" s="86"/>
      <c r="AM1810" s="86"/>
      <c r="AN1810" s="86"/>
      <c r="AO1810" s="86"/>
      <c r="AP1810" s="86"/>
      <c r="AQ1810" s="86"/>
      <c r="AR1810" s="86"/>
      <c r="AS1810" s="86"/>
      <c r="AT1810" s="86"/>
      <c r="AU1810" s="86"/>
      <c r="AV1810" s="86"/>
      <c r="AW1810" s="86"/>
      <c r="AX1810" s="86"/>
      <c r="AY1810" s="86"/>
      <c r="AZ1810" s="86"/>
      <c r="BA1810" s="86"/>
      <c r="BB1810" s="86"/>
      <c r="BC1810" s="86"/>
      <c r="BD1810" s="86"/>
      <c r="BE1810" s="86"/>
      <c r="BF1810" s="86"/>
      <c r="BG1810" s="86"/>
      <c r="BH1810" s="86"/>
      <c r="BI1810" s="86"/>
      <c r="BJ1810" s="86"/>
      <c r="BK1810" s="86"/>
      <c r="BL1810" s="86"/>
      <c r="BM1810" s="86"/>
      <c r="BN1810" s="86"/>
      <c r="BO1810" s="86"/>
      <c r="BP1810" s="86"/>
      <c r="BQ1810" s="86"/>
      <c r="BR1810" s="86"/>
      <c r="BS1810" s="86"/>
      <c r="BT1810" s="86"/>
      <c r="BU1810" s="86"/>
      <c r="BV1810" s="86"/>
    </row>
    <row r="1811" spans="1:74" s="87" customFormat="1" ht="22.5" customHeight="1" x14ac:dyDescent="0.2">
      <c r="A1811" s="244" t="s">
        <v>996</v>
      </c>
      <c r="B1811" s="245" t="s">
        <v>997</v>
      </c>
      <c r="C1811" s="224"/>
      <c r="D1811" s="224"/>
      <c r="E1811" s="224"/>
      <c r="F1811" s="224"/>
      <c r="G1811" s="224"/>
      <c r="H1811" s="224"/>
      <c r="I1811" s="224"/>
      <c r="J1811" s="224"/>
      <c r="K1811" s="224"/>
      <c r="L1811" s="224"/>
      <c r="M1811" s="224"/>
      <c r="N1811" s="224"/>
      <c r="O1811" s="131">
        <f t="shared" si="597"/>
        <v>0</v>
      </c>
      <c r="P1811" s="86"/>
      <c r="Q1811" s="86"/>
      <c r="R1811" s="86"/>
      <c r="S1811" s="86"/>
      <c r="T1811" s="86"/>
      <c r="U1811" s="86"/>
      <c r="V1811" s="86"/>
      <c r="W1811" s="86"/>
      <c r="X1811" s="86"/>
      <c r="Y1811" s="86"/>
      <c r="Z1811" s="86"/>
      <c r="AA1811" s="86"/>
      <c r="AB1811" s="86"/>
      <c r="AC1811" s="86"/>
      <c r="AD1811" s="86"/>
      <c r="AE1811" s="86"/>
      <c r="AF1811" s="86"/>
      <c r="AG1811" s="86"/>
      <c r="AH1811" s="86"/>
      <c r="AI1811" s="86"/>
      <c r="AJ1811" s="86"/>
      <c r="AK1811" s="86"/>
      <c r="AL1811" s="86"/>
      <c r="AM1811" s="86"/>
      <c r="AN1811" s="86"/>
      <c r="AO1811" s="86"/>
      <c r="AP1811" s="86"/>
      <c r="AQ1811" s="86"/>
      <c r="AR1811" s="86"/>
      <c r="AS1811" s="86"/>
      <c r="AT1811" s="86"/>
      <c r="AU1811" s="86"/>
      <c r="AV1811" s="86"/>
      <c r="AW1811" s="86"/>
      <c r="AX1811" s="86"/>
      <c r="AY1811" s="86"/>
      <c r="AZ1811" s="86"/>
      <c r="BA1811" s="86"/>
      <c r="BB1811" s="86"/>
      <c r="BC1811" s="86"/>
      <c r="BD1811" s="86"/>
      <c r="BE1811" s="86"/>
      <c r="BF1811" s="86"/>
      <c r="BG1811" s="86"/>
      <c r="BH1811" s="86"/>
      <c r="BI1811" s="86"/>
      <c r="BJ1811" s="86"/>
      <c r="BK1811" s="86"/>
      <c r="BL1811" s="86"/>
      <c r="BM1811" s="86"/>
      <c r="BN1811" s="86"/>
      <c r="BO1811" s="86"/>
      <c r="BP1811" s="86"/>
      <c r="BQ1811" s="86"/>
      <c r="BR1811" s="86"/>
      <c r="BS1811" s="86"/>
      <c r="BT1811" s="86"/>
      <c r="BU1811" s="86"/>
      <c r="BV1811" s="86"/>
    </row>
    <row r="1812" spans="1:74" s="87" customFormat="1" ht="22.5" customHeight="1" x14ac:dyDescent="0.2">
      <c r="A1812" s="244" t="s">
        <v>996</v>
      </c>
      <c r="B1812" s="245" t="s">
        <v>997</v>
      </c>
      <c r="C1812" s="224"/>
      <c r="D1812" s="224"/>
      <c r="E1812" s="224"/>
      <c r="F1812" s="224"/>
      <c r="G1812" s="224"/>
      <c r="H1812" s="224"/>
      <c r="I1812" s="224"/>
      <c r="J1812" s="224"/>
      <c r="K1812" s="224"/>
      <c r="L1812" s="224"/>
      <c r="M1812" s="224"/>
      <c r="N1812" s="224"/>
      <c r="O1812" s="131">
        <f t="shared" si="597"/>
        <v>0</v>
      </c>
      <c r="P1812" s="86"/>
      <c r="Q1812" s="86"/>
      <c r="R1812" s="86"/>
      <c r="S1812" s="86"/>
      <c r="T1812" s="86"/>
      <c r="U1812" s="86"/>
      <c r="V1812" s="86"/>
      <c r="W1812" s="86"/>
      <c r="X1812" s="86"/>
      <c r="Y1812" s="86"/>
      <c r="Z1812" s="86"/>
      <c r="AA1812" s="86"/>
      <c r="AB1812" s="86"/>
      <c r="AC1812" s="86"/>
      <c r="AD1812" s="86"/>
      <c r="AE1812" s="86"/>
      <c r="AF1812" s="86"/>
      <c r="AG1812" s="86"/>
      <c r="AH1812" s="86"/>
      <c r="AI1812" s="86"/>
      <c r="AJ1812" s="86"/>
      <c r="AK1812" s="86"/>
      <c r="AL1812" s="86"/>
      <c r="AM1812" s="86"/>
      <c r="AN1812" s="86"/>
      <c r="AO1812" s="86"/>
      <c r="AP1812" s="86"/>
      <c r="AQ1812" s="86"/>
      <c r="AR1812" s="86"/>
      <c r="AS1812" s="86"/>
      <c r="AT1812" s="86"/>
      <c r="AU1812" s="86"/>
      <c r="AV1812" s="86"/>
      <c r="AW1812" s="86"/>
      <c r="AX1812" s="86"/>
      <c r="AY1812" s="86"/>
      <c r="AZ1812" s="86"/>
      <c r="BA1812" s="86"/>
      <c r="BB1812" s="86"/>
      <c r="BC1812" s="86"/>
      <c r="BD1812" s="86"/>
      <c r="BE1812" s="86"/>
      <c r="BF1812" s="86"/>
      <c r="BG1812" s="86"/>
      <c r="BH1812" s="86"/>
      <c r="BI1812" s="86"/>
      <c r="BJ1812" s="86"/>
      <c r="BK1812" s="86"/>
      <c r="BL1812" s="86"/>
      <c r="BM1812" s="86"/>
      <c r="BN1812" s="86"/>
      <c r="BO1812" s="86"/>
      <c r="BP1812" s="86"/>
      <c r="BQ1812" s="86"/>
      <c r="BR1812" s="86"/>
      <c r="BS1812" s="86"/>
      <c r="BT1812" s="86"/>
      <c r="BU1812" s="86"/>
      <c r="BV1812" s="86"/>
    </row>
    <row r="1813" spans="1:74" s="87" customFormat="1" ht="22.5" customHeight="1" x14ac:dyDescent="0.2">
      <c r="A1813" s="244" t="s">
        <v>996</v>
      </c>
      <c r="B1813" s="245" t="s">
        <v>997</v>
      </c>
      <c r="C1813" s="224"/>
      <c r="D1813" s="224"/>
      <c r="E1813" s="224"/>
      <c r="F1813" s="224"/>
      <c r="G1813" s="224"/>
      <c r="H1813" s="224"/>
      <c r="I1813" s="224"/>
      <c r="J1813" s="224"/>
      <c r="K1813" s="224"/>
      <c r="L1813" s="224"/>
      <c r="M1813" s="224"/>
      <c r="N1813" s="224"/>
      <c r="O1813" s="131">
        <f t="shared" si="597"/>
        <v>0</v>
      </c>
      <c r="P1813" s="86"/>
      <c r="Q1813" s="86"/>
      <c r="R1813" s="86"/>
      <c r="S1813" s="86"/>
      <c r="T1813" s="86"/>
      <c r="U1813" s="86"/>
      <c r="V1813" s="86"/>
      <c r="W1813" s="86"/>
      <c r="X1813" s="86"/>
      <c r="Y1813" s="86"/>
      <c r="Z1813" s="86"/>
      <c r="AA1813" s="86"/>
      <c r="AB1813" s="86"/>
      <c r="AC1813" s="86"/>
      <c r="AD1813" s="86"/>
      <c r="AE1813" s="86"/>
      <c r="AF1813" s="86"/>
      <c r="AG1813" s="86"/>
      <c r="AH1813" s="86"/>
      <c r="AI1813" s="86"/>
      <c r="AJ1813" s="86"/>
      <c r="AK1813" s="86"/>
      <c r="AL1813" s="86"/>
      <c r="AM1813" s="86"/>
      <c r="AN1813" s="86"/>
      <c r="AO1813" s="86"/>
      <c r="AP1813" s="86"/>
      <c r="AQ1813" s="86"/>
      <c r="AR1813" s="86"/>
      <c r="AS1813" s="86"/>
      <c r="AT1813" s="86"/>
      <c r="AU1813" s="86"/>
      <c r="AV1813" s="86"/>
      <c r="AW1813" s="86"/>
      <c r="AX1813" s="86"/>
      <c r="AY1813" s="86"/>
      <c r="AZ1813" s="86"/>
      <c r="BA1813" s="86"/>
      <c r="BB1813" s="86"/>
      <c r="BC1813" s="86"/>
      <c r="BD1813" s="86"/>
      <c r="BE1813" s="86"/>
      <c r="BF1813" s="86"/>
      <c r="BG1813" s="86"/>
      <c r="BH1813" s="86"/>
      <c r="BI1813" s="86"/>
      <c r="BJ1813" s="86"/>
      <c r="BK1813" s="86"/>
      <c r="BL1813" s="86"/>
      <c r="BM1813" s="86"/>
      <c r="BN1813" s="86"/>
      <c r="BO1813" s="86"/>
      <c r="BP1813" s="86"/>
      <c r="BQ1813" s="86"/>
      <c r="BR1813" s="86"/>
      <c r="BS1813" s="86"/>
      <c r="BT1813" s="86"/>
      <c r="BU1813" s="86"/>
      <c r="BV1813" s="86"/>
    </row>
    <row r="1814" spans="1:74" s="87" customFormat="1" ht="22.5" customHeight="1" x14ac:dyDescent="0.2">
      <c r="A1814" s="244" t="s">
        <v>996</v>
      </c>
      <c r="B1814" s="245" t="s">
        <v>997</v>
      </c>
      <c r="C1814" s="224"/>
      <c r="D1814" s="224"/>
      <c r="E1814" s="224"/>
      <c r="F1814" s="224"/>
      <c r="G1814" s="224"/>
      <c r="H1814" s="224"/>
      <c r="I1814" s="224"/>
      <c r="J1814" s="224"/>
      <c r="K1814" s="224"/>
      <c r="L1814" s="224"/>
      <c r="M1814" s="224"/>
      <c r="N1814" s="224"/>
      <c r="O1814" s="131">
        <f t="shared" si="597"/>
        <v>0</v>
      </c>
      <c r="P1814" s="86"/>
      <c r="Q1814" s="86"/>
      <c r="R1814" s="86"/>
      <c r="S1814" s="86"/>
      <c r="T1814" s="86"/>
      <c r="U1814" s="86"/>
      <c r="V1814" s="86"/>
      <c r="W1814" s="86"/>
      <c r="X1814" s="86"/>
      <c r="Y1814" s="86"/>
      <c r="Z1814" s="86"/>
      <c r="AA1814" s="86"/>
      <c r="AB1814" s="86"/>
      <c r="AC1814" s="86"/>
      <c r="AD1814" s="86"/>
      <c r="AE1814" s="86"/>
      <c r="AF1814" s="86"/>
      <c r="AG1814" s="86"/>
      <c r="AH1814" s="86"/>
      <c r="AI1814" s="86"/>
      <c r="AJ1814" s="86"/>
      <c r="AK1814" s="86"/>
      <c r="AL1814" s="86"/>
      <c r="AM1814" s="86"/>
      <c r="AN1814" s="86"/>
      <c r="AO1814" s="86"/>
      <c r="AP1814" s="86"/>
      <c r="AQ1814" s="86"/>
      <c r="AR1814" s="86"/>
      <c r="AS1814" s="86"/>
      <c r="AT1814" s="86"/>
      <c r="AU1814" s="86"/>
      <c r="AV1814" s="86"/>
      <c r="AW1814" s="86"/>
      <c r="AX1814" s="86"/>
      <c r="AY1814" s="86"/>
      <c r="AZ1814" s="86"/>
      <c r="BA1814" s="86"/>
      <c r="BB1814" s="86"/>
      <c r="BC1814" s="86"/>
      <c r="BD1814" s="86"/>
      <c r="BE1814" s="86"/>
      <c r="BF1814" s="86"/>
      <c r="BG1814" s="86"/>
      <c r="BH1814" s="86"/>
      <c r="BI1814" s="86"/>
      <c r="BJ1814" s="86"/>
      <c r="BK1814" s="86"/>
      <c r="BL1814" s="86"/>
      <c r="BM1814" s="86"/>
      <c r="BN1814" s="86"/>
      <c r="BO1814" s="86"/>
      <c r="BP1814" s="86"/>
      <c r="BQ1814" s="86"/>
      <c r="BR1814" s="86"/>
      <c r="BS1814" s="86"/>
      <c r="BT1814" s="86"/>
      <c r="BU1814" s="86"/>
      <c r="BV1814" s="86"/>
    </row>
    <row r="1815" spans="1:74" s="87" customFormat="1" ht="22.5" customHeight="1" x14ac:dyDescent="0.2">
      <c r="A1815" s="244" t="s">
        <v>996</v>
      </c>
      <c r="B1815" s="245" t="s">
        <v>997</v>
      </c>
      <c r="C1815" s="224"/>
      <c r="D1815" s="224"/>
      <c r="E1815" s="224"/>
      <c r="F1815" s="224"/>
      <c r="G1815" s="224"/>
      <c r="H1815" s="224"/>
      <c r="I1815" s="224"/>
      <c r="J1815" s="224"/>
      <c r="K1815" s="224"/>
      <c r="L1815" s="224"/>
      <c r="M1815" s="224"/>
      <c r="N1815" s="224"/>
      <c r="O1815" s="131">
        <f t="shared" si="597"/>
        <v>0</v>
      </c>
      <c r="P1815" s="86"/>
      <c r="Q1815" s="86"/>
      <c r="R1815" s="86"/>
      <c r="S1815" s="86"/>
      <c r="T1815" s="86"/>
      <c r="U1815" s="86"/>
      <c r="V1815" s="86"/>
      <c r="W1815" s="86"/>
      <c r="X1815" s="86"/>
      <c r="Y1815" s="86"/>
      <c r="Z1815" s="86"/>
      <c r="AA1815" s="86"/>
      <c r="AB1815" s="86"/>
      <c r="AC1815" s="86"/>
      <c r="AD1815" s="86"/>
      <c r="AE1815" s="86"/>
      <c r="AF1815" s="86"/>
      <c r="AG1815" s="86"/>
      <c r="AH1815" s="86"/>
      <c r="AI1815" s="86"/>
      <c r="AJ1815" s="86"/>
      <c r="AK1815" s="86"/>
      <c r="AL1815" s="86"/>
      <c r="AM1815" s="86"/>
      <c r="AN1815" s="86"/>
      <c r="AO1815" s="86"/>
      <c r="AP1815" s="86"/>
      <c r="AQ1815" s="86"/>
      <c r="AR1815" s="86"/>
      <c r="AS1815" s="86"/>
      <c r="AT1815" s="86"/>
      <c r="AU1815" s="86"/>
      <c r="AV1815" s="86"/>
      <c r="AW1815" s="86"/>
      <c r="AX1815" s="86"/>
      <c r="AY1815" s="86"/>
      <c r="AZ1815" s="86"/>
      <c r="BA1815" s="86"/>
      <c r="BB1815" s="86"/>
      <c r="BC1815" s="86"/>
      <c r="BD1815" s="86"/>
      <c r="BE1815" s="86"/>
      <c r="BF1815" s="86"/>
      <c r="BG1815" s="86"/>
      <c r="BH1815" s="86"/>
      <c r="BI1815" s="86"/>
      <c r="BJ1815" s="86"/>
      <c r="BK1815" s="86"/>
      <c r="BL1815" s="86"/>
      <c r="BM1815" s="86"/>
      <c r="BN1815" s="86"/>
      <c r="BO1815" s="86"/>
      <c r="BP1815" s="86"/>
      <c r="BQ1815" s="86"/>
      <c r="BR1815" s="86"/>
      <c r="BS1815" s="86"/>
      <c r="BT1815" s="86"/>
      <c r="BU1815" s="86"/>
      <c r="BV1815" s="86"/>
    </row>
    <row r="1816" spans="1:74" s="87" customFormat="1" ht="22.5" customHeight="1" x14ac:dyDescent="0.2">
      <c r="A1816" s="244" t="s">
        <v>996</v>
      </c>
      <c r="B1816" s="245" t="s">
        <v>997</v>
      </c>
      <c r="C1816" s="224"/>
      <c r="D1816" s="224"/>
      <c r="E1816" s="224"/>
      <c r="F1816" s="224"/>
      <c r="G1816" s="224"/>
      <c r="H1816" s="224"/>
      <c r="I1816" s="224"/>
      <c r="J1816" s="224"/>
      <c r="K1816" s="224"/>
      <c r="L1816" s="224"/>
      <c r="M1816" s="224"/>
      <c r="N1816" s="224"/>
      <c r="O1816" s="131">
        <f t="shared" si="597"/>
        <v>0</v>
      </c>
      <c r="P1816" s="86"/>
      <c r="Q1816" s="86"/>
      <c r="R1816" s="86"/>
      <c r="S1816" s="86"/>
      <c r="T1816" s="86"/>
      <c r="U1816" s="86"/>
      <c r="V1816" s="86"/>
      <c r="W1816" s="86"/>
      <c r="X1816" s="86"/>
      <c r="Y1816" s="86"/>
      <c r="Z1816" s="86"/>
      <c r="AA1816" s="86"/>
      <c r="AB1816" s="86"/>
      <c r="AC1816" s="86"/>
      <c r="AD1816" s="86"/>
      <c r="AE1816" s="86"/>
      <c r="AF1816" s="86"/>
      <c r="AG1816" s="86"/>
      <c r="AH1816" s="86"/>
      <c r="AI1816" s="86"/>
      <c r="AJ1816" s="86"/>
      <c r="AK1816" s="86"/>
      <c r="AL1816" s="86"/>
      <c r="AM1816" s="86"/>
      <c r="AN1816" s="86"/>
      <c r="AO1816" s="86"/>
      <c r="AP1816" s="86"/>
      <c r="AQ1816" s="86"/>
      <c r="AR1816" s="86"/>
      <c r="AS1816" s="86"/>
      <c r="AT1816" s="86"/>
      <c r="AU1816" s="86"/>
      <c r="AV1816" s="86"/>
      <c r="AW1816" s="86"/>
      <c r="AX1816" s="86"/>
      <c r="AY1816" s="86"/>
      <c r="AZ1816" s="86"/>
      <c r="BA1816" s="86"/>
      <c r="BB1816" s="86"/>
      <c r="BC1816" s="86"/>
      <c r="BD1816" s="86"/>
      <c r="BE1816" s="86"/>
      <c r="BF1816" s="86"/>
      <c r="BG1816" s="86"/>
      <c r="BH1816" s="86"/>
      <c r="BI1816" s="86"/>
      <c r="BJ1816" s="86"/>
      <c r="BK1816" s="86"/>
      <c r="BL1816" s="86"/>
      <c r="BM1816" s="86"/>
      <c r="BN1816" s="86"/>
      <c r="BO1816" s="86"/>
      <c r="BP1816" s="86"/>
      <c r="BQ1816" s="86"/>
      <c r="BR1816" s="86"/>
      <c r="BS1816" s="86"/>
      <c r="BT1816" s="86"/>
      <c r="BU1816" s="86"/>
      <c r="BV1816" s="86"/>
    </row>
    <row r="1817" spans="1:74" s="87" customFormat="1" ht="22.5" customHeight="1" x14ac:dyDescent="0.2">
      <c r="A1817" s="244" t="s">
        <v>996</v>
      </c>
      <c r="B1817" s="245" t="s">
        <v>997</v>
      </c>
      <c r="C1817" s="224"/>
      <c r="D1817" s="224"/>
      <c r="E1817" s="224"/>
      <c r="F1817" s="224"/>
      <c r="G1817" s="224"/>
      <c r="H1817" s="224"/>
      <c r="I1817" s="224"/>
      <c r="J1817" s="224"/>
      <c r="K1817" s="224"/>
      <c r="L1817" s="224"/>
      <c r="M1817" s="224"/>
      <c r="N1817" s="224"/>
      <c r="O1817" s="131">
        <f t="shared" si="597"/>
        <v>0</v>
      </c>
      <c r="P1817" s="86"/>
      <c r="Q1817" s="86"/>
      <c r="R1817" s="86"/>
      <c r="S1817" s="86"/>
      <c r="T1817" s="86"/>
      <c r="U1817" s="86"/>
      <c r="V1817" s="86"/>
      <c r="W1817" s="86"/>
      <c r="X1817" s="86"/>
      <c r="Y1817" s="86"/>
      <c r="Z1817" s="86"/>
      <c r="AA1817" s="86"/>
      <c r="AB1817" s="86"/>
      <c r="AC1817" s="86"/>
      <c r="AD1817" s="86"/>
      <c r="AE1817" s="86"/>
      <c r="AF1817" s="86"/>
      <c r="AG1817" s="86"/>
      <c r="AH1817" s="86"/>
      <c r="AI1817" s="86"/>
      <c r="AJ1817" s="86"/>
      <c r="AK1817" s="86"/>
      <c r="AL1817" s="86"/>
      <c r="AM1817" s="86"/>
      <c r="AN1817" s="86"/>
      <c r="AO1817" s="86"/>
      <c r="AP1817" s="86"/>
      <c r="AQ1817" s="86"/>
      <c r="AR1817" s="86"/>
      <c r="AS1817" s="86"/>
      <c r="AT1817" s="86"/>
      <c r="AU1817" s="86"/>
      <c r="AV1817" s="86"/>
      <c r="AW1817" s="86"/>
      <c r="AX1817" s="86"/>
      <c r="AY1817" s="86"/>
      <c r="AZ1817" s="86"/>
      <c r="BA1817" s="86"/>
      <c r="BB1817" s="86"/>
      <c r="BC1817" s="86"/>
      <c r="BD1817" s="86"/>
      <c r="BE1817" s="86"/>
      <c r="BF1817" s="86"/>
      <c r="BG1817" s="86"/>
      <c r="BH1817" s="86"/>
      <c r="BI1817" s="86"/>
      <c r="BJ1817" s="86"/>
      <c r="BK1817" s="86"/>
      <c r="BL1817" s="86"/>
      <c r="BM1817" s="86"/>
      <c r="BN1817" s="86"/>
      <c r="BO1817" s="86"/>
      <c r="BP1817" s="86"/>
      <c r="BQ1817" s="86"/>
      <c r="BR1817" s="86"/>
      <c r="BS1817" s="86"/>
      <c r="BT1817" s="86"/>
      <c r="BU1817" s="86"/>
      <c r="BV1817" s="86"/>
    </row>
    <row r="1818" spans="1:74" s="87" customFormat="1" ht="22.5" customHeight="1" x14ac:dyDescent="0.2">
      <c r="A1818" s="244" t="s">
        <v>996</v>
      </c>
      <c r="B1818" s="245" t="s">
        <v>997</v>
      </c>
      <c r="C1818" s="224"/>
      <c r="D1818" s="224"/>
      <c r="E1818" s="224"/>
      <c r="F1818" s="224"/>
      <c r="G1818" s="224"/>
      <c r="H1818" s="224"/>
      <c r="I1818" s="224"/>
      <c r="J1818" s="224"/>
      <c r="K1818" s="224"/>
      <c r="L1818" s="224"/>
      <c r="M1818" s="224"/>
      <c r="N1818" s="224"/>
      <c r="O1818" s="131">
        <f t="shared" si="597"/>
        <v>0</v>
      </c>
      <c r="P1818" s="86"/>
      <c r="Q1818" s="86"/>
      <c r="R1818" s="86"/>
      <c r="S1818" s="86"/>
      <c r="T1818" s="86"/>
      <c r="U1818" s="86"/>
      <c r="V1818" s="86"/>
      <c r="W1818" s="86"/>
      <c r="X1818" s="86"/>
      <c r="Y1818" s="86"/>
      <c r="Z1818" s="86"/>
      <c r="AA1818" s="86"/>
      <c r="AB1818" s="86"/>
      <c r="AC1818" s="86"/>
      <c r="AD1818" s="86"/>
      <c r="AE1818" s="86"/>
      <c r="AF1818" s="86"/>
      <c r="AG1818" s="86"/>
      <c r="AH1818" s="86"/>
      <c r="AI1818" s="86"/>
      <c r="AJ1818" s="86"/>
      <c r="AK1818" s="86"/>
      <c r="AL1818" s="86"/>
      <c r="AM1818" s="86"/>
      <c r="AN1818" s="86"/>
      <c r="AO1818" s="86"/>
      <c r="AP1818" s="86"/>
      <c r="AQ1818" s="86"/>
      <c r="AR1818" s="86"/>
      <c r="AS1818" s="86"/>
      <c r="AT1818" s="86"/>
      <c r="AU1818" s="86"/>
      <c r="AV1818" s="86"/>
      <c r="AW1818" s="86"/>
      <c r="AX1818" s="86"/>
      <c r="AY1818" s="86"/>
      <c r="AZ1818" s="86"/>
      <c r="BA1818" s="86"/>
      <c r="BB1818" s="86"/>
      <c r="BC1818" s="86"/>
      <c r="BD1818" s="86"/>
      <c r="BE1818" s="86"/>
      <c r="BF1818" s="86"/>
      <c r="BG1818" s="86"/>
      <c r="BH1818" s="86"/>
      <c r="BI1818" s="86"/>
      <c r="BJ1818" s="86"/>
      <c r="BK1818" s="86"/>
      <c r="BL1818" s="86"/>
      <c r="BM1818" s="86"/>
      <c r="BN1818" s="86"/>
      <c r="BO1818" s="86"/>
      <c r="BP1818" s="86"/>
      <c r="BQ1818" s="86"/>
      <c r="BR1818" s="86"/>
      <c r="BS1818" s="86"/>
      <c r="BT1818" s="86"/>
      <c r="BU1818" s="86"/>
      <c r="BV1818" s="86"/>
    </row>
    <row r="1819" spans="1:74" s="87" customFormat="1" ht="22.5" customHeight="1" x14ac:dyDescent="0.2">
      <c r="A1819" s="244" t="s">
        <v>996</v>
      </c>
      <c r="B1819" s="245" t="s">
        <v>997</v>
      </c>
      <c r="C1819" s="224"/>
      <c r="D1819" s="224"/>
      <c r="E1819" s="224"/>
      <c r="F1819" s="224"/>
      <c r="G1819" s="224"/>
      <c r="H1819" s="224"/>
      <c r="I1819" s="224"/>
      <c r="J1819" s="224"/>
      <c r="K1819" s="224"/>
      <c r="L1819" s="224"/>
      <c r="M1819" s="224"/>
      <c r="N1819" s="224"/>
      <c r="O1819" s="131">
        <f t="shared" si="597"/>
        <v>0</v>
      </c>
      <c r="P1819" s="86"/>
      <c r="Q1819" s="86"/>
      <c r="R1819" s="86"/>
      <c r="S1819" s="86"/>
      <c r="T1819" s="86"/>
      <c r="U1819" s="86"/>
      <c r="V1819" s="86"/>
      <c r="W1819" s="86"/>
      <c r="X1819" s="86"/>
      <c r="Y1819" s="86"/>
      <c r="Z1819" s="86"/>
      <c r="AA1819" s="86"/>
      <c r="AB1819" s="86"/>
      <c r="AC1819" s="86"/>
      <c r="AD1819" s="86"/>
      <c r="AE1819" s="86"/>
      <c r="AF1819" s="86"/>
      <c r="AG1819" s="86"/>
      <c r="AH1819" s="86"/>
      <c r="AI1819" s="86"/>
      <c r="AJ1819" s="86"/>
      <c r="AK1819" s="86"/>
      <c r="AL1819" s="86"/>
      <c r="AM1819" s="86"/>
      <c r="AN1819" s="86"/>
      <c r="AO1819" s="86"/>
      <c r="AP1819" s="86"/>
      <c r="AQ1819" s="86"/>
      <c r="AR1819" s="86"/>
      <c r="AS1819" s="86"/>
      <c r="AT1819" s="86"/>
      <c r="AU1819" s="86"/>
      <c r="AV1819" s="86"/>
      <c r="AW1819" s="86"/>
      <c r="AX1819" s="86"/>
      <c r="AY1819" s="86"/>
      <c r="AZ1819" s="86"/>
      <c r="BA1819" s="86"/>
      <c r="BB1819" s="86"/>
      <c r="BC1819" s="86"/>
      <c r="BD1819" s="86"/>
      <c r="BE1819" s="86"/>
      <c r="BF1819" s="86"/>
      <c r="BG1819" s="86"/>
      <c r="BH1819" s="86"/>
      <c r="BI1819" s="86"/>
      <c r="BJ1819" s="86"/>
      <c r="BK1819" s="86"/>
      <c r="BL1819" s="86"/>
      <c r="BM1819" s="86"/>
      <c r="BN1819" s="86"/>
      <c r="BO1819" s="86"/>
      <c r="BP1819" s="86"/>
      <c r="BQ1819" s="86"/>
      <c r="BR1819" s="86"/>
      <c r="BS1819" s="86"/>
      <c r="BT1819" s="86"/>
      <c r="BU1819" s="86"/>
      <c r="BV1819" s="86"/>
    </row>
    <row r="1820" spans="1:74" s="87" customFormat="1" ht="22.5" customHeight="1" x14ac:dyDescent="0.2">
      <c r="A1820" s="244" t="s">
        <v>996</v>
      </c>
      <c r="B1820" s="245" t="s">
        <v>997</v>
      </c>
      <c r="C1820" s="224"/>
      <c r="D1820" s="224"/>
      <c r="E1820" s="224"/>
      <c r="F1820" s="224"/>
      <c r="G1820" s="224"/>
      <c r="H1820" s="224"/>
      <c r="I1820" s="224"/>
      <c r="J1820" s="224"/>
      <c r="K1820" s="224"/>
      <c r="L1820" s="224"/>
      <c r="M1820" s="224"/>
      <c r="N1820" s="224"/>
      <c r="O1820" s="131">
        <f t="shared" si="597"/>
        <v>0</v>
      </c>
      <c r="P1820" s="86"/>
      <c r="Q1820" s="86"/>
      <c r="R1820" s="86"/>
      <c r="S1820" s="86"/>
      <c r="T1820" s="86"/>
      <c r="U1820" s="86"/>
      <c r="V1820" s="86"/>
      <c r="W1820" s="86"/>
      <c r="X1820" s="86"/>
      <c r="Y1820" s="86"/>
      <c r="Z1820" s="86"/>
      <c r="AA1820" s="86"/>
      <c r="AB1820" s="86"/>
      <c r="AC1820" s="86"/>
      <c r="AD1820" s="86"/>
      <c r="AE1820" s="86"/>
      <c r="AF1820" s="86"/>
      <c r="AG1820" s="86"/>
      <c r="AH1820" s="86"/>
      <c r="AI1820" s="86"/>
      <c r="AJ1820" s="86"/>
      <c r="AK1820" s="86"/>
      <c r="AL1820" s="86"/>
      <c r="AM1820" s="86"/>
      <c r="AN1820" s="86"/>
      <c r="AO1820" s="86"/>
      <c r="AP1820" s="86"/>
      <c r="AQ1820" s="86"/>
      <c r="AR1820" s="86"/>
      <c r="AS1820" s="86"/>
      <c r="AT1820" s="86"/>
      <c r="AU1820" s="86"/>
      <c r="AV1820" s="86"/>
      <c r="AW1820" s="86"/>
      <c r="AX1820" s="86"/>
      <c r="AY1820" s="86"/>
      <c r="AZ1820" s="86"/>
      <c r="BA1820" s="86"/>
      <c r="BB1820" s="86"/>
      <c r="BC1820" s="86"/>
      <c r="BD1820" s="86"/>
      <c r="BE1820" s="86"/>
      <c r="BF1820" s="86"/>
      <c r="BG1820" s="86"/>
      <c r="BH1820" s="86"/>
      <c r="BI1820" s="86"/>
      <c r="BJ1820" s="86"/>
      <c r="BK1820" s="86"/>
      <c r="BL1820" s="86"/>
      <c r="BM1820" s="86"/>
      <c r="BN1820" s="86"/>
      <c r="BO1820" s="86"/>
      <c r="BP1820" s="86"/>
      <c r="BQ1820" s="86"/>
      <c r="BR1820" s="86"/>
      <c r="BS1820" s="86"/>
      <c r="BT1820" s="86"/>
      <c r="BU1820" s="86"/>
      <c r="BV1820" s="86"/>
    </row>
    <row r="1821" spans="1:74" s="87" customFormat="1" ht="22.5" customHeight="1" x14ac:dyDescent="0.2">
      <c r="A1821" s="244" t="s">
        <v>1838</v>
      </c>
      <c r="B1821" s="245" t="s">
        <v>1839</v>
      </c>
      <c r="C1821" s="224"/>
      <c r="D1821" s="224"/>
      <c r="E1821" s="224"/>
      <c r="F1821" s="224"/>
      <c r="G1821" s="224"/>
      <c r="H1821" s="224"/>
      <c r="I1821" s="224"/>
      <c r="J1821" s="224"/>
      <c r="K1821" s="224"/>
      <c r="L1821" s="224"/>
      <c r="M1821" s="224"/>
      <c r="N1821" s="224"/>
      <c r="O1821" s="131">
        <f t="shared" si="597"/>
        <v>0</v>
      </c>
      <c r="P1821" s="86"/>
      <c r="Q1821" s="86"/>
      <c r="R1821" s="86"/>
      <c r="S1821" s="86"/>
      <c r="T1821" s="86"/>
      <c r="U1821" s="86"/>
      <c r="V1821" s="86"/>
      <c r="W1821" s="86"/>
      <c r="X1821" s="86"/>
      <c r="Y1821" s="86"/>
      <c r="Z1821" s="86"/>
      <c r="AA1821" s="86"/>
      <c r="AB1821" s="86"/>
      <c r="AC1821" s="86"/>
      <c r="AD1821" s="86"/>
      <c r="AE1821" s="86"/>
      <c r="AF1821" s="86"/>
      <c r="AG1821" s="86"/>
      <c r="AH1821" s="86"/>
      <c r="AI1821" s="86"/>
      <c r="AJ1821" s="86"/>
      <c r="AK1821" s="86"/>
      <c r="AL1821" s="86"/>
      <c r="AM1821" s="86"/>
      <c r="AN1821" s="86"/>
      <c r="AO1821" s="86"/>
      <c r="AP1821" s="86"/>
      <c r="AQ1821" s="86"/>
      <c r="AR1821" s="86"/>
      <c r="AS1821" s="86"/>
      <c r="AT1821" s="86"/>
      <c r="AU1821" s="86"/>
      <c r="AV1821" s="86"/>
      <c r="AW1821" s="86"/>
      <c r="AX1821" s="86"/>
      <c r="AY1821" s="86"/>
      <c r="AZ1821" s="86"/>
      <c r="BA1821" s="86"/>
      <c r="BB1821" s="86"/>
      <c r="BC1821" s="86"/>
      <c r="BD1821" s="86"/>
      <c r="BE1821" s="86"/>
      <c r="BF1821" s="86"/>
      <c r="BG1821" s="86"/>
      <c r="BH1821" s="86"/>
      <c r="BI1821" s="86"/>
      <c r="BJ1821" s="86"/>
      <c r="BK1821" s="86"/>
      <c r="BL1821" s="86"/>
      <c r="BM1821" s="86"/>
      <c r="BN1821" s="86"/>
      <c r="BO1821" s="86"/>
      <c r="BP1821" s="86"/>
      <c r="BQ1821" s="86"/>
      <c r="BR1821" s="86"/>
      <c r="BS1821" s="86"/>
      <c r="BT1821" s="86"/>
      <c r="BU1821" s="86"/>
      <c r="BV1821" s="86"/>
    </row>
    <row r="1822" spans="1:74" s="87" customFormat="1" ht="22.5" customHeight="1" x14ac:dyDescent="0.2">
      <c r="A1822" s="244" t="s">
        <v>1838</v>
      </c>
      <c r="B1822" s="245" t="s">
        <v>1839</v>
      </c>
      <c r="C1822" s="224"/>
      <c r="D1822" s="224"/>
      <c r="E1822" s="224"/>
      <c r="F1822" s="224"/>
      <c r="G1822" s="224"/>
      <c r="H1822" s="224"/>
      <c r="I1822" s="224"/>
      <c r="J1822" s="224"/>
      <c r="K1822" s="224"/>
      <c r="L1822" s="224"/>
      <c r="M1822" s="224"/>
      <c r="N1822" s="224"/>
      <c r="O1822" s="131">
        <f t="shared" si="597"/>
        <v>0</v>
      </c>
      <c r="P1822" s="86"/>
      <c r="Q1822" s="86"/>
      <c r="R1822" s="86"/>
      <c r="S1822" s="86"/>
      <c r="T1822" s="86"/>
      <c r="U1822" s="86"/>
      <c r="V1822" s="86"/>
      <c r="W1822" s="86"/>
      <c r="X1822" s="86"/>
      <c r="Y1822" s="86"/>
      <c r="Z1822" s="86"/>
      <c r="AA1822" s="86"/>
      <c r="AB1822" s="86"/>
      <c r="AC1822" s="86"/>
      <c r="AD1822" s="86"/>
      <c r="AE1822" s="86"/>
      <c r="AF1822" s="86"/>
      <c r="AG1822" s="86"/>
      <c r="AH1822" s="86"/>
      <c r="AI1822" s="86"/>
      <c r="AJ1822" s="86"/>
      <c r="AK1822" s="86"/>
      <c r="AL1822" s="86"/>
      <c r="AM1822" s="86"/>
      <c r="AN1822" s="86"/>
      <c r="AO1822" s="86"/>
      <c r="AP1822" s="86"/>
      <c r="AQ1822" s="86"/>
      <c r="AR1822" s="86"/>
      <c r="AS1822" s="86"/>
      <c r="AT1822" s="86"/>
      <c r="AU1822" s="86"/>
      <c r="AV1822" s="86"/>
      <c r="AW1822" s="86"/>
      <c r="AX1822" s="86"/>
      <c r="AY1822" s="86"/>
      <c r="AZ1822" s="86"/>
      <c r="BA1822" s="86"/>
      <c r="BB1822" s="86"/>
      <c r="BC1822" s="86"/>
      <c r="BD1822" s="86"/>
      <c r="BE1822" s="86"/>
      <c r="BF1822" s="86"/>
      <c r="BG1822" s="86"/>
      <c r="BH1822" s="86"/>
      <c r="BI1822" s="86"/>
      <c r="BJ1822" s="86"/>
      <c r="BK1822" s="86"/>
      <c r="BL1822" s="86"/>
      <c r="BM1822" s="86"/>
      <c r="BN1822" s="86"/>
      <c r="BO1822" s="86"/>
      <c r="BP1822" s="86"/>
      <c r="BQ1822" s="86"/>
      <c r="BR1822" s="86"/>
      <c r="BS1822" s="86"/>
      <c r="BT1822" s="86"/>
      <c r="BU1822" s="86"/>
      <c r="BV1822" s="86"/>
    </row>
    <row r="1823" spans="1:74" s="87" customFormat="1" ht="22.5" customHeight="1" x14ac:dyDescent="0.2">
      <c r="A1823" s="244" t="s">
        <v>1838</v>
      </c>
      <c r="B1823" s="245" t="s">
        <v>1839</v>
      </c>
      <c r="C1823" s="224"/>
      <c r="D1823" s="224"/>
      <c r="E1823" s="224"/>
      <c r="F1823" s="224"/>
      <c r="G1823" s="224"/>
      <c r="H1823" s="224"/>
      <c r="I1823" s="224"/>
      <c r="J1823" s="224"/>
      <c r="K1823" s="224"/>
      <c r="L1823" s="224"/>
      <c r="M1823" s="224"/>
      <c r="N1823" s="224"/>
      <c r="O1823" s="131">
        <f t="shared" si="597"/>
        <v>0</v>
      </c>
      <c r="P1823" s="86"/>
      <c r="Q1823" s="86"/>
      <c r="R1823" s="86"/>
      <c r="S1823" s="86"/>
      <c r="T1823" s="86"/>
      <c r="U1823" s="86"/>
      <c r="V1823" s="86"/>
      <c r="W1823" s="86"/>
      <c r="X1823" s="86"/>
      <c r="Y1823" s="86"/>
      <c r="Z1823" s="86"/>
      <c r="AA1823" s="86"/>
      <c r="AB1823" s="86"/>
      <c r="AC1823" s="86"/>
      <c r="AD1823" s="86"/>
      <c r="AE1823" s="86"/>
      <c r="AF1823" s="86"/>
      <c r="AG1823" s="86"/>
      <c r="AH1823" s="86"/>
      <c r="AI1823" s="86"/>
      <c r="AJ1823" s="86"/>
      <c r="AK1823" s="86"/>
      <c r="AL1823" s="86"/>
      <c r="AM1823" s="86"/>
      <c r="AN1823" s="86"/>
      <c r="AO1823" s="86"/>
      <c r="AP1823" s="86"/>
      <c r="AQ1823" s="86"/>
      <c r="AR1823" s="86"/>
      <c r="AS1823" s="86"/>
      <c r="AT1823" s="86"/>
      <c r="AU1823" s="86"/>
      <c r="AV1823" s="86"/>
      <c r="AW1823" s="86"/>
      <c r="AX1823" s="86"/>
      <c r="AY1823" s="86"/>
      <c r="AZ1823" s="86"/>
      <c r="BA1823" s="86"/>
      <c r="BB1823" s="86"/>
      <c r="BC1823" s="86"/>
      <c r="BD1823" s="86"/>
      <c r="BE1823" s="86"/>
      <c r="BF1823" s="86"/>
      <c r="BG1823" s="86"/>
      <c r="BH1823" s="86"/>
      <c r="BI1823" s="86"/>
      <c r="BJ1823" s="86"/>
      <c r="BK1823" s="86"/>
      <c r="BL1823" s="86"/>
      <c r="BM1823" s="86"/>
      <c r="BN1823" s="86"/>
      <c r="BO1823" s="86"/>
      <c r="BP1823" s="86"/>
      <c r="BQ1823" s="86"/>
      <c r="BR1823" s="86"/>
      <c r="BS1823" s="86"/>
      <c r="BT1823" s="86"/>
      <c r="BU1823" s="86"/>
      <c r="BV1823" s="86"/>
    </row>
    <row r="1824" spans="1:74" s="87" customFormat="1" ht="22.5" customHeight="1" x14ac:dyDescent="0.2">
      <c r="A1824" s="244" t="s">
        <v>1838</v>
      </c>
      <c r="B1824" s="245" t="s">
        <v>1839</v>
      </c>
      <c r="C1824" s="224"/>
      <c r="D1824" s="224"/>
      <c r="E1824" s="224"/>
      <c r="F1824" s="224"/>
      <c r="G1824" s="224"/>
      <c r="H1824" s="224"/>
      <c r="I1824" s="224"/>
      <c r="J1824" s="224"/>
      <c r="K1824" s="224"/>
      <c r="L1824" s="224"/>
      <c r="M1824" s="224"/>
      <c r="N1824" s="224"/>
      <c r="O1824" s="131">
        <f t="shared" si="597"/>
        <v>0</v>
      </c>
      <c r="P1824" s="86"/>
      <c r="Q1824" s="86"/>
      <c r="R1824" s="86"/>
      <c r="S1824" s="86"/>
      <c r="T1824" s="86"/>
      <c r="U1824" s="86"/>
      <c r="V1824" s="86"/>
      <c r="W1824" s="86"/>
      <c r="X1824" s="86"/>
      <c r="Y1824" s="86"/>
      <c r="Z1824" s="86"/>
      <c r="AA1824" s="86"/>
      <c r="AB1824" s="86"/>
      <c r="AC1824" s="86"/>
      <c r="AD1824" s="86"/>
      <c r="AE1824" s="86"/>
      <c r="AF1824" s="86"/>
      <c r="AG1824" s="86"/>
      <c r="AH1824" s="86"/>
      <c r="AI1824" s="86"/>
      <c r="AJ1824" s="86"/>
      <c r="AK1824" s="86"/>
      <c r="AL1824" s="86"/>
      <c r="AM1824" s="86"/>
      <c r="AN1824" s="86"/>
      <c r="AO1824" s="86"/>
      <c r="AP1824" s="86"/>
      <c r="AQ1824" s="86"/>
      <c r="AR1824" s="86"/>
      <c r="AS1824" s="86"/>
      <c r="AT1824" s="86"/>
      <c r="AU1824" s="86"/>
      <c r="AV1824" s="86"/>
      <c r="AW1824" s="86"/>
      <c r="AX1824" s="86"/>
      <c r="AY1824" s="86"/>
      <c r="AZ1824" s="86"/>
      <c r="BA1824" s="86"/>
      <c r="BB1824" s="86"/>
      <c r="BC1824" s="86"/>
      <c r="BD1824" s="86"/>
      <c r="BE1824" s="86"/>
      <c r="BF1824" s="86"/>
      <c r="BG1824" s="86"/>
      <c r="BH1824" s="86"/>
      <c r="BI1824" s="86"/>
      <c r="BJ1824" s="86"/>
      <c r="BK1824" s="86"/>
      <c r="BL1824" s="86"/>
      <c r="BM1824" s="86"/>
      <c r="BN1824" s="86"/>
      <c r="BO1824" s="86"/>
      <c r="BP1824" s="86"/>
      <c r="BQ1824" s="86"/>
      <c r="BR1824" s="86"/>
      <c r="BS1824" s="86"/>
      <c r="BT1824" s="86"/>
      <c r="BU1824" s="86"/>
      <c r="BV1824" s="86"/>
    </row>
    <row r="1825" spans="1:74" s="87" customFormat="1" ht="22.5" customHeight="1" x14ac:dyDescent="0.2">
      <c r="A1825" s="244" t="s">
        <v>1838</v>
      </c>
      <c r="B1825" s="245" t="s">
        <v>1839</v>
      </c>
      <c r="C1825" s="224"/>
      <c r="D1825" s="224"/>
      <c r="E1825" s="224"/>
      <c r="F1825" s="224"/>
      <c r="G1825" s="224"/>
      <c r="H1825" s="224"/>
      <c r="I1825" s="224"/>
      <c r="J1825" s="224"/>
      <c r="K1825" s="224"/>
      <c r="L1825" s="224"/>
      <c r="M1825" s="224"/>
      <c r="N1825" s="224"/>
      <c r="O1825" s="131">
        <f t="shared" si="597"/>
        <v>0</v>
      </c>
      <c r="P1825" s="86"/>
      <c r="Q1825" s="86"/>
      <c r="R1825" s="86"/>
      <c r="S1825" s="86"/>
      <c r="T1825" s="86"/>
      <c r="U1825" s="86"/>
      <c r="V1825" s="86"/>
      <c r="W1825" s="86"/>
      <c r="X1825" s="86"/>
      <c r="Y1825" s="86"/>
      <c r="Z1825" s="86"/>
      <c r="AA1825" s="86"/>
      <c r="AB1825" s="86"/>
      <c r="AC1825" s="86"/>
      <c r="AD1825" s="86"/>
      <c r="AE1825" s="86"/>
      <c r="AF1825" s="86"/>
      <c r="AG1825" s="86"/>
      <c r="AH1825" s="86"/>
      <c r="AI1825" s="86"/>
      <c r="AJ1825" s="86"/>
      <c r="AK1825" s="86"/>
      <c r="AL1825" s="86"/>
      <c r="AM1825" s="86"/>
      <c r="AN1825" s="86"/>
      <c r="AO1825" s="86"/>
      <c r="AP1825" s="86"/>
      <c r="AQ1825" s="86"/>
      <c r="AR1825" s="86"/>
      <c r="AS1825" s="86"/>
      <c r="AT1825" s="86"/>
      <c r="AU1825" s="86"/>
      <c r="AV1825" s="86"/>
      <c r="AW1825" s="86"/>
      <c r="AX1825" s="86"/>
      <c r="AY1825" s="86"/>
      <c r="AZ1825" s="86"/>
      <c r="BA1825" s="86"/>
      <c r="BB1825" s="86"/>
      <c r="BC1825" s="86"/>
      <c r="BD1825" s="86"/>
      <c r="BE1825" s="86"/>
      <c r="BF1825" s="86"/>
      <c r="BG1825" s="86"/>
      <c r="BH1825" s="86"/>
      <c r="BI1825" s="86"/>
      <c r="BJ1825" s="86"/>
      <c r="BK1825" s="86"/>
      <c r="BL1825" s="86"/>
      <c r="BM1825" s="86"/>
      <c r="BN1825" s="86"/>
      <c r="BO1825" s="86"/>
      <c r="BP1825" s="86"/>
      <c r="BQ1825" s="86"/>
      <c r="BR1825" s="86"/>
      <c r="BS1825" s="86"/>
      <c r="BT1825" s="86"/>
      <c r="BU1825" s="86"/>
      <c r="BV1825" s="86"/>
    </row>
    <row r="1826" spans="1:74" s="87" customFormat="1" ht="22.5" customHeight="1" x14ac:dyDescent="0.2">
      <c r="A1826" s="244" t="s">
        <v>1838</v>
      </c>
      <c r="B1826" s="245" t="s">
        <v>1839</v>
      </c>
      <c r="C1826" s="224"/>
      <c r="D1826" s="224"/>
      <c r="E1826" s="224"/>
      <c r="F1826" s="224"/>
      <c r="G1826" s="224"/>
      <c r="H1826" s="224"/>
      <c r="I1826" s="224"/>
      <c r="J1826" s="224"/>
      <c r="K1826" s="224"/>
      <c r="L1826" s="224"/>
      <c r="M1826" s="224"/>
      <c r="N1826" s="224"/>
      <c r="O1826" s="131">
        <f t="shared" si="597"/>
        <v>0</v>
      </c>
      <c r="P1826" s="86"/>
      <c r="Q1826" s="86"/>
      <c r="R1826" s="86"/>
      <c r="S1826" s="86"/>
      <c r="T1826" s="86"/>
      <c r="U1826" s="86"/>
      <c r="V1826" s="86"/>
      <c r="W1826" s="86"/>
      <c r="X1826" s="86"/>
      <c r="Y1826" s="86"/>
      <c r="Z1826" s="86"/>
      <c r="AA1826" s="86"/>
      <c r="AB1826" s="86"/>
      <c r="AC1826" s="86"/>
      <c r="AD1826" s="86"/>
      <c r="AE1826" s="86"/>
      <c r="AF1826" s="86"/>
      <c r="AG1826" s="86"/>
      <c r="AH1826" s="86"/>
      <c r="AI1826" s="86"/>
      <c r="AJ1826" s="86"/>
      <c r="AK1826" s="86"/>
      <c r="AL1826" s="86"/>
      <c r="AM1826" s="86"/>
      <c r="AN1826" s="86"/>
      <c r="AO1826" s="86"/>
      <c r="AP1826" s="86"/>
      <c r="AQ1826" s="86"/>
      <c r="AR1826" s="86"/>
      <c r="AS1826" s="86"/>
      <c r="AT1826" s="86"/>
      <c r="AU1826" s="86"/>
      <c r="AV1826" s="86"/>
      <c r="AW1826" s="86"/>
      <c r="AX1826" s="86"/>
      <c r="AY1826" s="86"/>
      <c r="AZ1826" s="86"/>
      <c r="BA1826" s="86"/>
      <c r="BB1826" s="86"/>
      <c r="BC1826" s="86"/>
      <c r="BD1826" s="86"/>
      <c r="BE1826" s="86"/>
      <c r="BF1826" s="86"/>
      <c r="BG1826" s="86"/>
      <c r="BH1826" s="86"/>
      <c r="BI1826" s="86"/>
      <c r="BJ1826" s="86"/>
      <c r="BK1826" s="86"/>
      <c r="BL1826" s="86"/>
      <c r="BM1826" s="86"/>
      <c r="BN1826" s="86"/>
      <c r="BO1826" s="86"/>
      <c r="BP1826" s="86"/>
      <c r="BQ1826" s="86"/>
      <c r="BR1826" s="86"/>
      <c r="BS1826" s="86"/>
      <c r="BT1826" s="86"/>
      <c r="BU1826" s="86"/>
      <c r="BV1826" s="86"/>
    </row>
    <row r="1827" spans="1:74" s="87" customFormat="1" ht="22.5" customHeight="1" x14ac:dyDescent="0.2">
      <c r="A1827" s="244" t="s">
        <v>1838</v>
      </c>
      <c r="B1827" s="245" t="s">
        <v>1839</v>
      </c>
      <c r="C1827" s="224"/>
      <c r="D1827" s="224"/>
      <c r="E1827" s="224"/>
      <c r="F1827" s="224"/>
      <c r="G1827" s="224"/>
      <c r="H1827" s="224"/>
      <c r="I1827" s="224"/>
      <c r="J1827" s="224"/>
      <c r="K1827" s="224"/>
      <c r="L1827" s="224"/>
      <c r="M1827" s="224"/>
      <c r="N1827" s="224"/>
      <c r="O1827" s="131">
        <f t="shared" si="597"/>
        <v>0</v>
      </c>
      <c r="P1827" s="86"/>
      <c r="Q1827" s="86"/>
      <c r="R1827" s="86"/>
      <c r="S1827" s="86"/>
      <c r="T1827" s="86"/>
      <c r="U1827" s="86"/>
      <c r="V1827" s="86"/>
      <c r="W1827" s="86"/>
      <c r="X1827" s="86"/>
      <c r="Y1827" s="86"/>
      <c r="Z1827" s="86"/>
      <c r="AA1827" s="86"/>
      <c r="AB1827" s="86"/>
      <c r="AC1827" s="86"/>
      <c r="AD1827" s="86"/>
      <c r="AE1827" s="86"/>
      <c r="AF1827" s="86"/>
      <c r="AG1827" s="86"/>
      <c r="AH1827" s="86"/>
      <c r="AI1827" s="86"/>
      <c r="AJ1827" s="86"/>
      <c r="AK1827" s="86"/>
      <c r="AL1827" s="86"/>
      <c r="AM1827" s="86"/>
      <c r="AN1827" s="86"/>
      <c r="AO1827" s="86"/>
      <c r="AP1827" s="86"/>
      <c r="AQ1827" s="86"/>
      <c r="AR1827" s="86"/>
      <c r="AS1827" s="86"/>
      <c r="AT1827" s="86"/>
      <c r="AU1827" s="86"/>
      <c r="AV1827" s="86"/>
      <c r="AW1827" s="86"/>
      <c r="AX1827" s="86"/>
      <c r="AY1827" s="86"/>
      <c r="AZ1827" s="86"/>
      <c r="BA1827" s="86"/>
      <c r="BB1827" s="86"/>
      <c r="BC1827" s="86"/>
      <c r="BD1827" s="86"/>
      <c r="BE1827" s="86"/>
      <c r="BF1827" s="86"/>
      <c r="BG1827" s="86"/>
      <c r="BH1827" s="86"/>
      <c r="BI1827" s="86"/>
      <c r="BJ1827" s="86"/>
      <c r="BK1827" s="86"/>
      <c r="BL1827" s="86"/>
      <c r="BM1827" s="86"/>
      <c r="BN1827" s="86"/>
      <c r="BO1827" s="86"/>
      <c r="BP1827" s="86"/>
      <c r="BQ1827" s="86"/>
      <c r="BR1827" s="86"/>
      <c r="BS1827" s="86"/>
      <c r="BT1827" s="86"/>
      <c r="BU1827" s="86"/>
      <c r="BV1827" s="86"/>
    </row>
    <row r="1828" spans="1:74" s="87" customFormat="1" ht="22.5" customHeight="1" x14ac:dyDescent="0.2">
      <c r="A1828" s="244" t="s">
        <v>1838</v>
      </c>
      <c r="B1828" s="245" t="s">
        <v>1839</v>
      </c>
      <c r="C1828" s="224"/>
      <c r="D1828" s="224"/>
      <c r="E1828" s="224"/>
      <c r="F1828" s="224"/>
      <c r="G1828" s="224"/>
      <c r="H1828" s="224"/>
      <c r="I1828" s="224"/>
      <c r="J1828" s="224"/>
      <c r="K1828" s="224"/>
      <c r="L1828" s="224"/>
      <c r="M1828" s="224"/>
      <c r="N1828" s="224"/>
      <c r="O1828" s="131">
        <f t="shared" si="597"/>
        <v>0</v>
      </c>
      <c r="P1828" s="86"/>
      <c r="Q1828" s="86"/>
      <c r="R1828" s="86"/>
      <c r="S1828" s="86"/>
      <c r="T1828" s="86"/>
      <c r="U1828" s="86"/>
      <c r="V1828" s="86"/>
      <c r="W1828" s="86"/>
      <c r="X1828" s="86"/>
      <c r="Y1828" s="86"/>
      <c r="Z1828" s="86"/>
      <c r="AA1828" s="86"/>
      <c r="AB1828" s="86"/>
      <c r="AC1828" s="86"/>
      <c r="AD1828" s="86"/>
      <c r="AE1828" s="86"/>
      <c r="AF1828" s="86"/>
      <c r="AG1828" s="86"/>
      <c r="AH1828" s="86"/>
      <c r="AI1828" s="86"/>
      <c r="AJ1828" s="86"/>
      <c r="AK1828" s="86"/>
      <c r="AL1828" s="86"/>
      <c r="AM1828" s="86"/>
      <c r="AN1828" s="86"/>
      <c r="AO1828" s="86"/>
      <c r="AP1828" s="86"/>
      <c r="AQ1828" s="86"/>
      <c r="AR1828" s="86"/>
      <c r="AS1828" s="86"/>
      <c r="AT1828" s="86"/>
      <c r="AU1828" s="86"/>
      <c r="AV1828" s="86"/>
      <c r="AW1828" s="86"/>
      <c r="AX1828" s="86"/>
      <c r="AY1828" s="86"/>
      <c r="AZ1828" s="86"/>
      <c r="BA1828" s="86"/>
      <c r="BB1828" s="86"/>
      <c r="BC1828" s="86"/>
      <c r="BD1828" s="86"/>
      <c r="BE1828" s="86"/>
      <c r="BF1828" s="86"/>
      <c r="BG1828" s="86"/>
      <c r="BH1828" s="86"/>
      <c r="BI1828" s="86"/>
      <c r="BJ1828" s="86"/>
      <c r="BK1828" s="86"/>
      <c r="BL1828" s="86"/>
      <c r="BM1828" s="86"/>
      <c r="BN1828" s="86"/>
      <c r="BO1828" s="86"/>
      <c r="BP1828" s="86"/>
      <c r="BQ1828" s="86"/>
      <c r="BR1828" s="86"/>
      <c r="BS1828" s="86"/>
      <c r="BT1828" s="86"/>
      <c r="BU1828" s="86"/>
      <c r="BV1828" s="86"/>
    </row>
    <row r="1829" spans="1:74" s="87" customFormat="1" ht="22.5" customHeight="1" x14ac:dyDescent="0.2">
      <c r="A1829" s="244" t="s">
        <v>1838</v>
      </c>
      <c r="B1829" s="245" t="s">
        <v>1839</v>
      </c>
      <c r="C1829" s="224"/>
      <c r="D1829" s="224"/>
      <c r="E1829" s="224"/>
      <c r="F1829" s="224"/>
      <c r="G1829" s="224"/>
      <c r="H1829" s="224"/>
      <c r="I1829" s="224"/>
      <c r="J1829" s="224"/>
      <c r="K1829" s="224"/>
      <c r="L1829" s="224"/>
      <c r="M1829" s="224"/>
      <c r="N1829" s="224"/>
      <c r="O1829" s="131">
        <f t="shared" si="597"/>
        <v>0</v>
      </c>
      <c r="P1829" s="86"/>
      <c r="Q1829" s="86"/>
      <c r="R1829" s="86"/>
      <c r="S1829" s="86"/>
      <c r="T1829" s="86"/>
      <c r="U1829" s="86"/>
      <c r="V1829" s="86"/>
      <c r="W1829" s="86"/>
      <c r="X1829" s="86"/>
      <c r="Y1829" s="86"/>
      <c r="Z1829" s="86"/>
      <c r="AA1829" s="86"/>
      <c r="AB1829" s="86"/>
      <c r="AC1829" s="86"/>
      <c r="AD1829" s="86"/>
      <c r="AE1829" s="86"/>
      <c r="AF1829" s="86"/>
      <c r="AG1829" s="86"/>
      <c r="AH1829" s="86"/>
      <c r="AI1829" s="86"/>
      <c r="AJ1829" s="86"/>
      <c r="AK1829" s="86"/>
      <c r="AL1829" s="86"/>
      <c r="AM1829" s="86"/>
      <c r="AN1829" s="86"/>
      <c r="AO1829" s="86"/>
      <c r="AP1829" s="86"/>
      <c r="AQ1829" s="86"/>
      <c r="AR1829" s="86"/>
      <c r="AS1829" s="86"/>
      <c r="AT1829" s="86"/>
      <c r="AU1829" s="86"/>
      <c r="AV1829" s="86"/>
      <c r="AW1829" s="86"/>
      <c r="AX1829" s="86"/>
      <c r="AY1829" s="86"/>
      <c r="AZ1829" s="86"/>
      <c r="BA1829" s="86"/>
      <c r="BB1829" s="86"/>
      <c r="BC1829" s="86"/>
      <c r="BD1829" s="86"/>
      <c r="BE1829" s="86"/>
      <c r="BF1829" s="86"/>
      <c r="BG1829" s="86"/>
      <c r="BH1829" s="86"/>
      <c r="BI1829" s="86"/>
      <c r="BJ1829" s="86"/>
      <c r="BK1829" s="86"/>
      <c r="BL1829" s="86"/>
      <c r="BM1829" s="86"/>
      <c r="BN1829" s="86"/>
      <c r="BO1829" s="86"/>
      <c r="BP1829" s="86"/>
      <c r="BQ1829" s="86"/>
      <c r="BR1829" s="86"/>
      <c r="BS1829" s="86"/>
      <c r="BT1829" s="86"/>
      <c r="BU1829" s="86"/>
      <c r="BV1829" s="86"/>
    </row>
    <row r="1830" spans="1:74" s="87" customFormat="1" ht="22.5" customHeight="1" x14ac:dyDescent="0.2">
      <c r="A1830" s="244" t="s">
        <v>1838</v>
      </c>
      <c r="B1830" s="245" t="s">
        <v>1839</v>
      </c>
      <c r="C1830" s="224"/>
      <c r="D1830" s="224"/>
      <c r="E1830" s="224"/>
      <c r="F1830" s="224"/>
      <c r="G1830" s="224"/>
      <c r="H1830" s="224"/>
      <c r="I1830" s="224"/>
      <c r="J1830" s="224"/>
      <c r="K1830" s="224"/>
      <c r="L1830" s="224"/>
      <c r="M1830" s="224"/>
      <c r="N1830" s="224"/>
      <c r="O1830" s="131">
        <f t="shared" si="597"/>
        <v>0</v>
      </c>
      <c r="P1830" s="86"/>
      <c r="Q1830" s="86"/>
      <c r="R1830" s="86"/>
      <c r="S1830" s="86"/>
      <c r="T1830" s="86"/>
      <c r="U1830" s="86"/>
      <c r="V1830" s="86"/>
      <c r="W1830" s="86"/>
      <c r="X1830" s="86"/>
      <c r="Y1830" s="86"/>
      <c r="Z1830" s="86"/>
      <c r="AA1830" s="86"/>
      <c r="AB1830" s="86"/>
      <c r="AC1830" s="86"/>
      <c r="AD1830" s="86"/>
      <c r="AE1830" s="86"/>
      <c r="AF1830" s="86"/>
      <c r="AG1830" s="86"/>
      <c r="AH1830" s="86"/>
      <c r="AI1830" s="86"/>
      <c r="AJ1830" s="86"/>
      <c r="AK1830" s="86"/>
      <c r="AL1830" s="86"/>
      <c r="AM1830" s="86"/>
      <c r="AN1830" s="86"/>
      <c r="AO1830" s="86"/>
      <c r="AP1830" s="86"/>
      <c r="AQ1830" s="86"/>
      <c r="AR1830" s="86"/>
      <c r="AS1830" s="86"/>
      <c r="AT1830" s="86"/>
      <c r="AU1830" s="86"/>
      <c r="AV1830" s="86"/>
      <c r="AW1830" s="86"/>
      <c r="AX1830" s="86"/>
      <c r="AY1830" s="86"/>
      <c r="AZ1830" s="86"/>
      <c r="BA1830" s="86"/>
      <c r="BB1830" s="86"/>
      <c r="BC1830" s="86"/>
      <c r="BD1830" s="86"/>
      <c r="BE1830" s="86"/>
      <c r="BF1830" s="86"/>
      <c r="BG1830" s="86"/>
      <c r="BH1830" s="86"/>
      <c r="BI1830" s="86"/>
      <c r="BJ1830" s="86"/>
      <c r="BK1830" s="86"/>
      <c r="BL1830" s="86"/>
      <c r="BM1830" s="86"/>
      <c r="BN1830" s="86"/>
      <c r="BO1830" s="86"/>
      <c r="BP1830" s="86"/>
      <c r="BQ1830" s="86"/>
      <c r="BR1830" s="86"/>
      <c r="BS1830" s="86"/>
      <c r="BT1830" s="86"/>
      <c r="BU1830" s="86"/>
      <c r="BV1830" s="86"/>
    </row>
    <row r="1831" spans="1:74" s="87" customFormat="1" ht="22.5" customHeight="1" x14ac:dyDescent="0.2">
      <c r="A1831" s="244" t="s">
        <v>1838</v>
      </c>
      <c r="B1831" s="245" t="s">
        <v>1839</v>
      </c>
      <c r="C1831" s="224"/>
      <c r="D1831" s="224"/>
      <c r="E1831" s="224"/>
      <c r="F1831" s="224"/>
      <c r="G1831" s="224"/>
      <c r="H1831" s="224"/>
      <c r="I1831" s="224"/>
      <c r="J1831" s="224"/>
      <c r="K1831" s="224"/>
      <c r="L1831" s="224"/>
      <c r="M1831" s="224"/>
      <c r="N1831" s="224"/>
      <c r="O1831" s="131">
        <f t="shared" si="597"/>
        <v>0</v>
      </c>
      <c r="P1831" s="86"/>
      <c r="Q1831" s="86"/>
      <c r="R1831" s="86"/>
      <c r="S1831" s="86"/>
      <c r="T1831" s="86"/>
      <c r="U1831" s="86"/>
      <c r="V1831" s="86"/>
      <c r="W1831" s="86"/>
      <c r="X1831" s="86"/>
      <c r="Y1831" s="86"/>
      <c r="Z1831" s="86"/>
      <c r="AA1831" s="86"/>
      <c r="AB1831" s="86"/>
      <c r="AC1831" s="86"/>
      <c r="AD1831" s="86"/>
      <c r="AE1831" s="86"/>
      <c r="AF1831" s="86"/>
      <c r="AG1831" s="86"/>
      <c r="AH1831" s="86"/>
      <c r="AI1831" s="86"/>
      <c r="AJ1831" s="86"/>
      <c r="AK1831" s="86"/>
      <c r="AL1831" s="86"/>
      <c r="AM1831" s="86"/>
      <c r="AN1831" s="86"/>
      <c r="AO1831" s="86"/>
      <c r="AP1831" s="86"/>
      <c r="AQ1831" s="86"/>
      <c r="AR1831" s="86"/>
      <c r="AS1831" s="86"/>
      <c r="AT1831" s="86"/>
      <c r="AU1831" s="86"/>
      <c r="AV1831" s="86"/>
      <c r="AW1831" s="86"/>
      <c r="AX1831" s="86"/>
      <c r="AY1831" s="86"/>
      <c r="AZ1831" s="86"/>
      <c r="BA1831" s="86"/>
      <c r="BB1831" s="86"/>
      <c r="BC1831" s="86"/>
      <c r="BD1831" s="86"/>
      <c r="BE1831" s="86"/>
      <c r="BF1831" s="86"/>
      <c r="BG1831" s="86"/>
      <c r="BH1831" s="86"/>
      <c r="BI1831" s="86"/>
      <c r="BJ1831" s="86"/>
      <c r="BK1831" s="86"/>
      <c r="BL1831" s="86"/>
      <c r="BM1831" s="86"/>
      <c r="BN1831" s="86"/>
      <c r="BO1831" s="86"/>
      <c r="BP1831" s="86"/>
      <c r="BQ1831" s="86"/>
      <c r="BR1831" s="86"/>
      <c r="BS1831" s="86"/>
      <c r="BT1831" s="86"/>
      <c r="BU1831" s="86"/>
      <c r="BV1831" s="86"/>
    </row>
    <row r="1832" spans="1:74" s="87" customFormat="1" ht="22.5" customHeight="1" x14ac:dyDescent="0.2">
      <c r="A1832" s="244" t="s">
        <v>1838</v>
      </c>
      <c r="B1832" s="245" t="s">
        <v>1839</v>
      </c>
      <c r="C1832" s="224"/>
      <c r="D1832" s="224"/>
      <c r="E1832" s="224"/>
      <c r="F1832" s="224"/>
      <c r="G1832" s="224"/>
      <c r="H1832" s="224"/>
      <c r="I1832" s="224"/>
      <c r="J1832" s="224"/>
      <c r="K1832" s="224"/>
      <c r="L1832" s="224"/>
      <c r="M1832" s="224"/>
      <c r="N1832" s="224"/>
      <c r="O1832" s="131">
        <f t="shared" si="597"/>
        <v>0</v>
      </c>
      <c r="P1832" s="86"/>
      <c r="Q1832" s="86"/>
      <c r="R1832" s="86"/>
      <c r="S1832" s="86"/>
      <c r="T1832" s="86"/>
      <c r="U1832" s="86"/>
      <c r="V1832" s="86"/>
      <c r="W1832" s="86"/>
      <c r="X1832" s="86"/>
      <c r="Y1832" s="86"/>
      <c r="Z1832" s="86"/>
      <c r="AA1832" s="86"/>
      <c r="AB1832" s="86"/>
      <c r="AC1832" s="86"/>
      <c r="AD1832" s="86"/>
      <c r="AE1832" s="86"/>
      <c r="AF1832" s="86"/>
      <c r="AG1832" s="86"/>
      <c r="AH1832" s="86"/>
      <c r="AI1832" s="86"/>
      <c r="AJ1832" s="86"/>
      <c r="AK1832" s="86"/>
      <c r="AL1832" s="86"/>
      <c r="AM1832" s="86"/>
      <c r="AN1832" s="86"/>
      <c r="AO1832" s="86"/>
      <c r="AP1832" s="86"/>
      <c r="AQ1832" s="86"/>
      <c r="AR1832" s="86"/>
      <c r="AS1832" s="86"/>
      <c r="AT1832" s="86"/>
      <c r="AU1832" s="86"/>
      <c r="AV1832" s="86"/>
      <c r="AW1832" s="86"/>
      <c r="AX1832" s="86"/>
      <c r="AY1832" s="86"/>
      <c r="AZ1832" s="86"/>
      <c r="BA1832" s="86"/>
      <c r="BB1832" s="86"/>
      <c r="BC1832" s="86"/>
      <c r="BD1832" s="86"/>
      <c r="BE1832" s="86"/>
      <c r="BF1832" s="86"/>
      <c r="BG1832" s="86"/>
      <c r="BH1832" s="86"/>
      <c r="BI1832" s="86"/>
      <c r="BJ1832" s="86"/>
      <c r="BK1832" s="86"/>
      <c r="BL1832" s="86"/>
      <c r="BM1832" s="86"/>
      <c r="BN1832" s="86"/>
      <c r="BO1832" s="86"/>
      <c r="BP1832" s="86"/>
      <c r="BQ1832" s="86"/>
      <c r="BR1832" s="86"/>
      <c r="BS1832" s="86"/>
      <c r="BT1832" s="86"/>
      <c r="BU1832" s="86"/>
      <c r="BV1832" s="86"/>
    </row>
    <row r="1833" spans="1:74" s="89" customFormat="1" ht="22.5" customHeight="1" x14ac:dyDescent="0.2">
      <c r="A1833" s="244" t="s">
        <v>1838</v>
      </c>
      <c r="B1833" s="245" t="s">
        <v>1839</v>
      </c>
      <c r="C1833" s="224"/>
      <c r="D1833" s="224"/>
      <c r="E1833" s="224"/>
      <c r="F1833" s="224"/>
      <c r="G1833" s="224"/>
      <c r="H1833" s="224"/>
      <c r="I1833" s="224"/>
      <c r="J1833" s="224"/>
      <c r="K1833" s="224"/>
      <c r="L1833" s="224"/>
      <c r="M1833" s="224"/>
      <c r="N1833" s="224"/>
      <c r="O1833" s="131">
        <f t="shared" si="597"/>
        <v>0</v>
      </c>
      <c r="P1833" s="88"/>
      <c r="Q1833" s="88"/>
      <c r="R1833" s="88"/>
      <c r="S1833" s="88"/>
      <c r="T1833" s="88"/>
      <c r="U1833" s="88"/>
      <c r="V1833" s="88"/>
      <c r="W1833" s="88"/>
      <c r="X1833" s="88"/>
      <c r="Y1833" s="88"/>
      <c r="Z1833" s="88"/>
      <c r="AA1833" s="88"/>
      <c r="AB1833" s="88"/>
      <c r="AC1833" s="88"/>
      <c r="AD1833" s="88"/>
      <c r="AE1833" s="88"/>
      <c r="AF1833" s="88"/>
      <c r="AG1833" s="88"/>
      <c r="AH1833" s="88"/>
      <c r="AI1833" s="88"/>
      <c r="AJ1833" s="88"/>
      <c r="AK1833" s="88"/>
      <c r="AL1833" s="88"/>
      <c r="AM1833" s="88"/>
      <c r="AN1833" s="88"/>
      <c r="AO1833" s="88"/>
      <c r="AP1833" s="88"/>
      <c r="AQ1833" s="88"/>
      <c r="AR1833" s="88"/>
      <c r="AS1833" s="88"/>
      <c r="AT1833" s="88"/>
      <c r="AU1833" s="88"/>
      <c r="AV1833" s="88"/>
      <c r="AW1833" s="88"/>
      <c r="AX1833" s="88"/>
      <c r="AY1833" s="88"/>
      <c r="AZ1833" s="88"/>
      <c r="BA1833" s="88"/>
      <c r="BB1833" s="88"/>
      <c r="BC1833" s="88"/>
      <c r="BD1833" s="88"/>
      <c r="BE1833" s="88"/>
      <c r="BF1833" s="88"/>
      <c r="BG1833" s="88"/>
      <c r="BH1833" s="88"/>
      <c r="BI1833" s="88"/>
      <c r="BJ1833" s="88"/>
      <c r="BK1833" s="88"/>
      <c r="BL1833" s="88"/>
      <c r="BM1833" s="88"/>
      <c r="BN1833" s="88"/>
      <c r="BO1833" s="88"/>
      <c r="BP1833" s="88"/>
      <c r="BQ1833" s="88"/>
      <c r="BR1833" s="88"/>
      <c r="BS1833" s="88"/>
      <c r="BT1833" s="88"/>
      <c r="BU1833" s="88"/>
      <c r="BV1833" s="88"/>
    </row>
    <row r="1834" spans="1:74" s="89" customFormat="1" ht="22.5" customHeight="1" x14ac:dyDescent="0.2">
      <c r="A1834" s="244" t="s">
        <v>1838</v>
      </c>
      <c r="B1834" s="245" t="s">
        <v>1839</v>
      </c>
      <c r="C1834" s="224"/>
      <c r="D1834" s="224"/>
      <c r="E1834" s="224"/>
      <c r="F1834" s="224"/>
      <c r="G1834" s="224"/>
      <c r="H1834" s="224"/>
      <c r="I1834" s="224"/>
      <c r="J1834" s="224"/>
      <c r="K1834" s="224"/>
      <c r="L1834" s="224"/>
      <c r="M1834" s="224"/>
      <c r="N1834" s="224"/>
      <c r="O1834" s="131">
        <f t="shared" si="597"/>
        <v>0</v>
      </c>
      <c r="P1834" s="88"/>
      <c r="Q1834" s="88"/>
      <c r="R1834" s="88"/>
      <c r="S1834" s="88"/>
      <c r="T1834" s="88"/>
      <c r="U1834" s="88"/>
      <c r="V1834" s="88"/>
      <c r="W1834" s="88"/>
      <c r="X1834" s="88"/>
      <c r="Y1834" s="88"/>
      <c r="Z1834" s="88"/>
      <c r="AA1834" s="88"/>
      <c r="AB1834" s="88"/>
      <c r="AC1834" s="88"/>
      <c r="AD1834" s="88"/>
      <c r="AE1834" s="88"/>
      <c r="AF1834" s="88"/>
      <c r="AG1834" s="88"/>
      <c r="AH1834" s="88"/>
      <c r="AI1834" s="88"/>
      <c r="AJ1834" s="88"/>
      <c r="AK1834" s="88"/>
      <c r="AL1834" s="88"/>
      <c r="AM1834" s="88"/>
      <c r="AN1834" s="88"/>
      <c r="AO1834" s="88"/>
      <c r="AP1834" s="88"/>
      <c r="AQ1834" s="88"/>
      <c r="AR1834" s="88"/>
      <c r="AS1834" s="88"/>
      <c r="AT1834" s="88"/>
      <c r="AU1834" s="88"/>
      <c r="AV1834" s="88"/>
      <c r="AW1834" s="88"/>
      <c r="AX1834" s="88"/>
      <c r="AY1834" s="88"/>
      <c r="AZ1834" s="88"/>
      <c r="BA1834" s="88"/>
      <c r="BB1834" s="88"/>
      <c r="BC1834" s="88"/>
      <c r="BD1834" s="88"/>
      <c r="BE1834" s="88"/>
      <c r="BF1834" s="88"/>
      <c r="BG1834" s="88"/>
      <c r="BH1834" s="88"/>
      <c r="BI1834" s="88"/>
      <c r="BJ1834" s="88"/>
      <c r="BK1834" s="88"/>
      <c r="BL1834" s="88"/>
      <c r="BM1834" s="88"/>
      <c r="BN1834" s="88"/>
      <c r="BO1834" s="88"/>
      <c r="BP1834" s="88"/>
      <c r="BQ1834" s="88"/>
      <c r="BR1834" s="88"/>
      <c r="BS1834" s="88"/>
      <c r="BT1834" s="88"/>
      <c r="BU1834" s="88"/>
      <c r="BV1834" s="88"/>
    </row>
    <row r="1835" spans="1:74" s="89" customFormat="1" ht="22.5" customHeight="1" x14ac:dyDescent="0.2">
      <c r="A1835" s="244" t="s">
        <v>1838</v>
      </c>
      <c r="B1835" s="245" t="s">
        <v>1839</v>
      </c>
      <c r="C1835" s="224"/>
      <c r="D1835" s="224"/>
      <c r="E1835" s="224"/>
      <c r="F1835" s="224"/>
      <c r="G1835" s="224"/>
      <c r="H1835" s="224"/>
      <c r="I1835" s="224"/>
      <c r="J1835" s="224"/>
      <c r="K1835" s="224"/>
      <c r="L1835" s="224"/>
      <c r="M1835" s="224"/>
      <c r="N1835" s="224"/>
      <c r="O1835" s="131">
        <f t="shared" ref="O1835:O1898" si="601">SUM(C1835:N1835)</f>
        <v>0</v>
      </c>
      <c r="P1835" s="88"/>
      <c r="Q1835" s="88"/>
      <c r="R1835" s="88"/>
      <c r="S1835" s="88"/>
      <c r="T1835" s="88"/>
      <c r="U1835" s="88"/>
      <c r="V1835" s="88"/>
      <c r="W1835" s="88"/>
      <c r="X1835" s="88"/>
      <c r="Y1835" s="88"/>
      <c r="Z1835" s="88"/>
      <c r="AA1835" s="88"/>
      <c r="AB1835" s="88"/>
      <c r="AC1835" s="88"/>
      <c r="AD1835" s="88"/>
      <c r="AE1835" s="88"/>
      <c r="AF1835" s="88"/>
      <c r="AG1835" s="88"/>
      <c r="AH1835" s="88"/>
      <c r="AI1835" s="88"/>
      <c r="AJ1835" s="88"/>
      <c r="AK1835" s="88"/>
      <c r="AL1835" s="88"/>
      <c r="AM1835" s="88"/>
      <c r="AN1835" s="88"/>
      <c r="AO1835" s="88"/>
      <c r="AP1835" s="88"/>
      <c r="AQ1835" s="88"/>
      <c r="AR1835" s="88"/>
      <c r="AS1835" s="88"/>
      <c r="AT1835" s="88"/>
      <c r="AU1835" s="88"/>
      <c r="AV1835" s="88"/>
      <c r="AW1835" s="88"/>
      <c r="AX1835" s="88"/>
      <c r="AY1835" s="88"/>
      <c r="AZ1835" s="88"/>
      <c r="BA1835" s="88"/>
      <c r="BB1835" s="88"/>
      <c r="BC1835" s="88"/>
      <c r="BD1835" s="88"/>
      <c r="BE1835" s="88"/>
      <c r="BF1835" s="88"/>
      <c r="BG1835" s="88"/>
      <c r="BH1835" s="88"/>
      <c r="BI1835" s="88"/>
      <c r="BJ1835" s="88"/>
      <c r="BK1835" s="88"/>
      <c r="BL1835" s="88"/>
      <c r="BM1835" s="88"/>
      <c r="BN1835" s="88"/>
      <c r="BO1835" s="88"/>
      <c r="BP1835" s="88"/>
      <c r="BQ1835" s="88"/>
      <c r="BR1835" s="88"/>
      <c r="BS1835" s="88"/>
      <c r="BT1835" s="88"/>
      <c r="BU1835" s="88"/>
      <c r="BV1835" s="88"/>
    </row>
    <row r="1836" spans="1:74" s="89" customFormat="1" ht="22.5" customHeight="1" x14ac:dyDescent="0.2">
      <c r="A1836" s="244" t="s">
        <v>1838</v>
      </c>
      <c r="B1836" s="245" t="s">
        <v>1839</v>
      </c>
      <c r="C1836" s="224"/>
      <c r="D1836" s="224"/>
      <c r="E1836" s="224"/>
      <c r="F1836" s="224"/>
      <c r="G1836" s="224"/>
      <c r="H1836" s="224"/>
      <c r="I1836" s="224"/>
      <c r="J1836" s="224"/>
      <c r="K1836" s="224"/>
      <c r="L1836" s="224"/>
      <c r="M1836" s="224"/>
      <c r="N1836" s="224"/>
      <c r="O1836" s="131">
        <f t="shared" si="601"/>
        <v>0</v>
      </c>
      <c r="P1836" s="88"/>
      <c r="Q1836" s="88"/>
      <c r="R1836" s="88"/>
      <c r="S1836" s="88"/>
      <c r="T1836" s="88"/>
      <c r="U1836" s="88"/>
      <c r="V1836" s="88"/>
      <c r="W1836" s="88"/>
      <c r="X1836" s="88"/>
      <c r="Y1836" s="88"/>
      <c r="Z1836" s="88"/>
      <c r="AA1836" s="88"/>
      <c r="AB1836" s="88"/>
      <c r="AC1836" s="88"/>
      <c r="AD1836" s="88"/>
      <c r="AE1836" s="88"/>
      <c r="AF1836" s="88"/>
      <c r="AG1836" s="88"/>
      <c r="AH1836" s="88"/>
      <c r="AI1836" s="88"/>
      <c r="AJ1836" s="88"/>
      <c r="AK1836" s="88"/>
      <c r="AL1836" s="88"/>
      <c r="AM1836" s="88"/>
      <c r="AN1836" s="88"/>
      <c r="AO1836" s="88"/>
      <c r="AP1836" s="88"/>
      <c r="AQ1836" s="88"/>
      <c r="AR1836" s="88"/>
      <c r="AS1836" s="88"/>
      <c r="AT1836" s="88"/>
      <c r="AU1836" s="88"/>
      <c r="AV1836" s="88"/>
      <c r="AW1836" s="88"/>
      <c r="AX1836" s="88"/>
      <c r="AY1836" s="88"/>
      <c r="AZ1836" s="88"/>
      <c r="BA1836" s="88"/>
      <c r="BB1836" s="88"/>
      <c r="BC1836" s="88"/>
      <c r="BD1836" s="88"/>
      <c r="BE1836" s="88"/>
      <c r="BF1836" s="88"/>
      <c r="BG1836" s="88"/>
      <c r="BH1836" s="88"/>
      <c r="BI1836" s="88"/>
      <c r="BJ1836" s="88"/>
      <c r="BK1836" s="88"/>
      <c r="BL1836" s="88"/>
      <c r="BM1836" s="88"/>
      <c r="BN1836" s="88"/>
      <c r="BO1836" s="88"/>
      <c r="BP1836" s="88"/>
      <c r="BQ1836" s="88"/>
      <c r="BR1836" s="88"/>
      <c r="BS1836" s="88"/>
      <c r="BT1836" s="88"/>
      <c r="BU1836" s="88"/>
      <c r="BV1836" s="88"/>
    </row>
    <row r="1837" spans="1:74" s="89" customFormat="1" ht="22.5" customHeight="1" x14ac:dyDescent="0.2">
      <c r="A1837" s="244" t="s">
        <v>998</v>
      </c>
      <c r="B1837" s="245" t="s">
        <v>999</v>
      </c>
      <c r="C1837" s="224"/>
      <c r="D1837" s="224"/>
      <c r="E1837" s="224"/>
      <c r="F1837" s="224"/>
      <c r="G1837" s="224"/>
      <c r="H1837" s="224"/>
      <c r="I1837" s="224"/>
      <c r="J1837" s="224"/>
      <c r="K1837" s="224"/>
      <c r="L1837" s="224"/>
      <c r="M1837" s="224"/>
      <c r="N1837" s="224"/>
      <c r="O1837" s="131">
        <f t="shared" si="601"/>
        <v>0</v>
      </c>
      <c r="P1837" s="88"/>
      <c r="Q1837" s="88"/>
      <c r="R1837" s="88"/>
      <c r="S1837" s="88"/>
      <c r="T1837" s="88"/>
      <c r="U1837" s="88"/>
      <c r="V1837" s="88"/>
      <c r="W1837" s="88"/>
      <c r="X1837" s="88"/>
      <c r="Y1837" s="88"/>
      <c r="Z1837" s="88"/>
      <c r="AA1837" s="88"/>
      <c r="AB1837" s="88"/>
      <c r="AC1837" s="88"/>
      <c r="AD1837" s="88"/>
      <c r="AE1837" s="88"/>
      <c r="AF1837" s="88"/>
      <c r="AG1837" s="88"/>
      <c r="AH1837" s="88"/>
      <c r="AI1837" s="88"/>
      <c r="AJ1837" s="88"/>
      <c r="AK1837" s="88"/>
      <c r="AL1837" s="88"/>
      <c r="AM1837" s="88"/>
      <c r="AN1837" s="88"/>
      <c r="AO1837" s="88"/>
      <c r="AP1837" s="88"/>
      <c r="AQ1837" s="88"/>
      <c r="AR1837" s="88"/>
      <c r="AS1837" s="88"/>
      <c r="AT1837" s="88"/>
      <c r="AU1837" s="88"/>
      <c r="AV1837" s="88"/>
      <c r="AW1837" s="88"/>
      <c r="AX1837" s="88"/>
      <c r="AY1837" s="88"/>
      <c r="AZ1837" s="88"/>
      <c r="BA1837" s="88"/>
      <c r="BB1837" s="88"/>
      <c r="BC1837" s="88"/>
      <c r="BD1837" s="88"/>
      <c r="BE1837" s="88"/>
      <c r="BF1837" s="88"/>
      <c r="BG1837" s="88"/>
      <c r="BH1837" s="88"/>
      <c r="BI1837" s="88"/>
      <c r="BJ1837" s="88"/>
      <c r="BK1837" s="88"/>
      <c r="BL1837" s="88"/>
      <c r="BM1837" s="88"/>
      <c r="BN1837" s="88"/>
      <c r="BO1837" s="88"/>
      <c r="BP1837" s="88"/>
      <c r="BQ1837" s="88"/>
      <c r="BR1837" s="88"/>
      <c r="BS1837" s="88"/>
      <c r="BT1837" s="88"/>
      <c r="BU1837" s="88"/>
      <c r="BV1837" s="88"/>
    </row>
    <row r="1838" spans="1:74" s="89" customFormat="1" ht="22.5" customHeight="1" x14ac:dyDescent="0.2">
      <c r="A1838" s="244" t="s">
        <v>998</v>
      </c>
      <c r="B1838" s="245" t="s">
        <v>999</v>
      </c>
      <c r="C1838" s="224"/>
      <c r="D1838" s="224"/>
      <c r="E1838" s="224"/>
      <c r="F1838" s="224"/>
      <c r="G1838" s="224"/>
      <c r="H1838" s="224"/>
      <c r="I1838" s="224"/>
      <c r="J1838" s="224"/>
      <c r="K1838" s="224"/>
      <c r="L1838" s="224"/>
      <c r="M1838" s="224"/>
      <c r="N1838" s="224"/>
      <c r="O1838" s="131">
        <f t="shared" si="601"/>
        <v>0</v>
      </c>
      <c r="P1838" s="88"/>
      <c r="Q1838" s="88"/>
      <c r="R1838" s="88"/>
      <c r="S1838" s="88"/>
      <c r="T1838" s="88"/>
      <c r="U1838" s="88"/>
      <c r="V1838" s="88"/>
      <c r="W1838" s="88"/>
      <c r="X1838" s="88"/>
      <c r="Y1838" s="88"/>
      <c r="Z1838" s="88"/>
      <c r="AA1838" s="88"/>
      <c r="AB1838" s="88"/>
      <c r="AC1838" s="88"/>
      <c r="AD1838" s="88"/>
      <c r="AE1838" s="88"/>
      <c r="AF1838" s="88"/>
      <c r="AG1838" s="88"/>
      <c r="AH1838" s="88"/>
      <c r="AI1838" s="88"/>
      <c r="AJ1838" s="88"/>
      <c r="AK1838" s="88"/>
      <c r="AL1838" s="88"/>
      <c r="AM1838" s="88"/>
      <c r="AN1838" s="88"/>
      <c r="AO1838" s="88"/>
      <c r="AP1838" s="88"/>
      <c r="AQ1838" s="88"/>
      <c r="AR1838" s="88"/>
      <c r="AS1838" s="88"/>
      <c r="AT1838" s="88"/>
      <c r="AU1838" s="88"/>
      <c r="AV1838" s="88"/>
      <c r="AW1838" s="88"/>
      <c r="AX1838" s="88"/>
      <c r="AY1838" s="88"/>
      <c r="AZ1838" s="88"/>
      <c r="BA1838" s="88"/>
      <c r="BB1838" s="88"/>
      <c r="BC1838" s="88"/>
      <c r="BD1838" s="88"/>
      <c r="BE1838" s="88"/>
      <c r="BF1838" s="88"/>
      <c r="BG1838" s="88"/>
      <c r="BH1838" s="88"/>
      <c r="BI1838" s="88"/>
      <c r="BJ1838" s="88"/>
      <c r="BK1838" s="88"/>
      <c r="BL1838" s="88"/>
      <c r="BM1838" s="88"/>
      <c r="BN1838" s="88"/>
      <c r="BO1838" s="88"/>
      <c r="BP1838" s="88"/>
      <c r="BQ1838" s="88"/>
      <c r="BR1838" s="88"/>
      <c r="BS1838" s="88"/>
      <c r="BT1838" s="88"/>
      <c r="BU1838" s="88"/>
      <c r="BV1838" s="88"/>
    </row>
    <row r="1839" spans="1:74" s="89" customFormat="1" ht="22.5" customHeight="1" x14ac:dyDescent="0.2">
      <c r="A1839" s="244" t="s">
        <v>998</v>
      </c>
      <c r="B1839" s="245" t="s">
        <v>999</v>
      </c>
      <c r="C1839" s="224"/>
      <c r="D1839" s="224"/>
      <c r="E1839" s="224"/>
      <c r="F1839" s="224"/>
      <c r="G1839" s="224"/>
      <c r="H1839" s="224"/>
      <c r="I1839" s="224"/>
      <c r="J1839" s="224"/>
      <c r="K1839" s="224"/>
      <c r="L1839" s="224"/>
      <c r="M1839" s="224"/>
      <c r="N1839" s="224"/>
      <c r="O1839" s="131">
        <f t="shared" si="601"/>
        <v>0</v>
      </c>
      <c r="P1839" s="88"/>
      <c r="Q1839" s="88"/>
      <c r="R1839" s="88"/>
      <c r="S1839" s="88"/>
      <c r="T1839" s="88"/>
      <c r="U1839" s="88"/>
      <c r="V1839" s="88"/>
      <c r="W1839" s="88"/>
      <c r="X1839" s="88"/>
      <c r="Y1839" s="88"/>
      <c r="Z1839" s="88"/>
      <c r="AA1839" s="88"/>
      <c r="AB1839" s="88"/>
      <c r="AC1839" s="88"/>
      <c r="AD1839" s="88"/>
      <c r="AE1839" s="88"/>
      <c r="AF1839" s="88"/>
      <c r="AG1839" s="88"/>
      <c r="AH1839" s="88"/>
      <c r="AI1839" s="88"/>
      <c r="AJ1839" s="88"/>
      <c r="AK1839" s="88"/>
      <c r="AL1839" s="88"/>
      <c r="AM1839" s="88"/>
      <c r="AN1839" s="88"/>
      <c r="AO1839" s="88"/>
      <c r="AP1839" s="88"/>
      <c r="AQ1839" s="88"/>
      <c r="AR1839" s="88"/>
      <c r="AS1839" s="88"/>
      <c r="AT1839" s="88"/>
      <c r="AU1839" s="88"/>
      <c r="AV1839" s="88"/>
      <c r="AW1839" s="88"/>
      <c r="AX1839" s="88"/>
      <c r="AY1839" s="88"/>
      <c r="AZ1839" s="88"/>
      <c r="BA1839" s="88"/>
      <c r="BB1839" s="88"/>
      <c r="BC1839" s="88"/>
      <c r="BD1839" s="88"/>
      <c r="BE1839" s="88"/>
      <c r="BF1839" s="88"/>
      <c r="BG1839" s="88"/>
      <c r="BH1839" s="88"/>
      <c r="BI1839" s="88"/>
      <c r="BJ1839" s="88"/>
      <c r="BK1839" s="88"/>
      <c r="BL1839" s="88"/>
      <c r="BM1839" s="88"/>
      <c r="BN1839" s="88"/>
      <c r="BO1839" s="88"/>
      <c r="BP1839" s="88"/>
      <c r="BQ1839" s="88"/>
      <c r="BR1839" s="88"/>
      <c r="BS1839" s="88"/>
      <c r="BT1839" s="88"/>
      <c r="BU1839" s="88"/>
      <c r="BV1839" s="88"/>
    </row>
    <row r="1840" spans="1:74" s="89" customFormat="1" ht="22.5" customHeight="1" x14ac:dyDescent="0.2">
      <c r="A1840" s="244" t="s">
        <v>998</v>
      </c>
      <c r="B1840" s="245" t="s">
        <v>999</v>
      </c>
      <c r="C1840" s="224"/>
      <c r="D1840" s="224"/>
      <c r="E1840" s="224"/>
      <c r="F1840" s="224"/>
      <c r="G1840" s="224"/>
      <c r="H1840" s="224"/>
      <c r="I1840" s="224"/>
      <c r="J1840" s="224"/>
      <c r="K1840" s="224"/>
      <c r="L1840" s="224"/>
      <c r="M1840" s="224"/>
      <c r="N1840" s="224"/>
      <c r="O1840" s="131">
        <f t="shared" si="601"/>
        <v>0</v>
      </c>
      <c r="P1840" s="88"/>
      <c r="Q1840" s="88"/>
      <c r="R1840" s="88"/>
      <c r="S1840" s="88"/>
      <c r="T1840" s="88"/>
      <c r="U1840" s="88"/>
      <c r="V1840" s="88"/>
      <c r="W1840" s="88"/>
      <c r="X1840" s="88"/>
      <c r="Y1840" s="88"/>
      <c r="Z1840" s="88"/>
      <c r="AA1840" s="88"/>
      <c r="AB1840" s="88"/>
      <c r="AC1840" s="88"/>
      <c r="AD1840" s="88"/>
      <c r="AE1840" s="88"/>
      <c r="AF1840" s="88"/>
      <c r="AG1840" s="88"/>
      <c r="AH1840" s="88"/>
      <c r="AI1840" s="88"/>
      <c r="AJ1840" s="88"/>
      <c r="AK1840" s="88"/>
      <c r="AL1840" s="88"/>
      <c r="AM1840" s="88"/>
      <c r="AN1840" s="88"/>
      <c r="AO1840" s="88"/>
      <c r="AP1840" s="88"/>
      <c r="AQ1840" s="88"/>
      <c r="AR1840" s="88"/>
      <c r="AS1840" s="88"/>
      <c r="AT1840" s="88"/>
      <c r="AU1840" s="88"/>
      <c r="AV1840" s="88"/>
      <c r="AW1840" s="88"/>
      <c r="AX1840" s="88"/>
      <c r="AY1840" s="88"/>
      <c r="AZ1840" s="88"/>
      <c r="BA1840" s="88"/>
      <c r="BB1840" s="88"/>
      <c r="BC1840" s="88"/>
      <c r="BD1840" s="88"/>
      <c r="BE1840" s="88"/>
      <c r="BF1840" s="88"/>
      <c r="BG1840" s="88"/>
      <c r="BH1840" s="88"/>
      <c r="BI1840" s="88"/>
      <c r="BJ1840" s="88"/>
      <c r="BK1840" s="88"/>
      <c r="BL1840" s="88"/>
      <c r="BM1840" s="88"/>
      <c r="BN1840" s="88"/>
      <c r="BO1840" s="88"/>
      <c r="BP1840" s="88"/>
      <c r="BQ1840" s="88"/>
      <c r="BR1840" s="88"/>
      <c r="BS1840" s="88"/>
      <c r="BT1840" s="88"/>
      <c r="BU1840" s="88"/>
      <c r="BV1840" s="88"/>
    </row>
    <row r="1841" spans="1:74" s="89" customFormat="1" ht="22.5" customHeight="1" x14ac:dyDescent="0.2">
      <c r="A1841" s="244" t="s">
        <v>998</v>
      </c>
      <c r="B1841" s="245" t="s">
        <v>999</v>
      </c>
      <c r="C1841" s="224"/>
      <c r="D1841" s="224"/>
      <c r="E1841" s="224"/>
      <c r="F1841" s="224"/>
      <c r="G1841" s="224"/>
      <c r="H1841" s="224"/>
      <c r="I1841" s="224"/>
      <c r="J1841" s="224"/>
      <c r="K1841" s="224"/>
      <c r="L1841" s="224"/>
      <c r="M1841" s="224"/>
      <c r="N1841" s="224"/>
      <c r="O1841" s="131">
        <f t="shared" si="601"/>
        <v>0</v>
      </c>
      <c r="P1841" s="88"/>
      <c r="Q1841" s="88"/>
      <c r="R1841" s="88"/>
      <c r="S1841" s="88"/>
      <c r="T1841" s="88"/>
      <c r="U1841" s="88"/>
      <c r="V1841" s="88"/>
      <c r="W1841" s="88"/>
      <c r="X1841" s="88"/>
      <c r="Y1841" s="88"/>
      <c r="Z1841" s="88"/>
      <c r="AA1841" s="88"/>
      <c r="AB1841" s="88"/>
      <c r="AC1841" s="88"/>
      <c r="AD1841" s="88"/>
      <c r="AE1841" s="88"/>
      <c r="AF1841" s="88"/>
      <c r="AG1841" s="88"/>
      <c r="AH1841" s="88"/>
      <c r="AI1841" s="88"/>
      <c r="AJ1841" s="88"/>
      <c r="AK1841" s="88"/>
      <c r="AL1841" s="88"/>
      <c r="AM1841" s="88"/>
      <c r="AN1841" s="88"/>
      <c r="AO1841" s="88"/>
      <c r="AP1841" s="88"/>
      <c r="AQ1841" s="88"/>
      <c r="AR1841" s="88"/>
      <c r="AS1841" s="88"/>
      <c r="AT1841" s="88"/>
      <c r="AU1841" s="88"/>
      <c r="AV1841" s="88"/>
      <c r="AW1841" s="88"/>
      <c r="AX1841" s="88"/>
      <c r="AY1841" s="88"/>
      <c r="AZ1841" s="88"/>
      <c r="BA1841" s="88"/>
      <c r="BB1841" s="88"/>
      <c r="BC1841" s="88"/>
      <c r="BD1841" s="88"/>
      <c r="BE1841" s="88"/>
      <c r="BF1841" s="88"/>
      <c r="BG1841" s="88"/>
      <c r="BH1841" s="88"/>
      <c r="BI1841" s="88"/>
      <c r="BJ1841" s="88"/>
      <c r="BK1841" s="88"/>
      <c r="BL1841" s="88"/>
      <c r="BM1841" s="88"/>
      <c r="BN1841" s="88"/>
      <c r="BO1841" s="88"/>
      <c r="BP1841" s="88"/>
      <c r="BQ1841" s="88"/>
      <c r="BR1841" s="88"/>
      <c r="BS1841" s="88"/>
      <c r="BT1841" s="88"/>
      <c r="BU1841" s="88"/>
      <c r="BV1841" s="88"/>
    </row>
    <row r="1842" spans="1:74" s="89" customFormat="1" ht="22.5" customHeight="1" x14ac:dyDescent="0.2">
      <c r="A1842" s="244" t="s">
        <v>998</v>
      </c>
      <c r="B1842" s="245" t="s">
        <v>999</v>
      </c>
      <c r="C1842" s="224"/>
      <c r="D1842" s="224"/>
      <c r="E1842" s="224"/>
      <c r="F1842" s="224"/>
      <c r="G1842" s="224"/>
      <c r="H1842" s="224"/>
      <c r="I1842" s="224"/>
      <c r="J1842" s="224"/>
      <c r="K1842" s="224"/>
      <c r="L1842" s="224"/>
      <c r="M1842" s="224"/>
      <c r="N1842" s="224"/>
      <c r="O1842" s="131">
        <f t="shared" si="601"/>
        <v>0</v>
      </c>
      <c r="P1842" s="88"/>
      <c r="Q1842" s="88"/>
      <c r="R1842" s="88"/>
      <c r="S1842" s="88"/>
      <c r="T1842" s="88"/>
      <c r="U1842" s="88"/>
      <c r="V1842" s="88"/>
      <c r="W1842" s="88"/>
      <c r="X1842" s="88"/>
      <c r="Y1842" s="88"/>
      <c r="Z1842" s="88"/>
      <c r="AA1842" s="88"/>
      <c r="AB1842" s="88"/>
      <c r="AC1842" s="88"/>
      <c r="AD1842" s="88"/>
      <c r="AE1842" s="88"/>
      <c r="AF1842" s="88"/>
      <c r="AG1842" s="88"/>
      <c r="AH1842" s="88"/>
      <c r="AI1842" s="88"/>
      <c r="AJ1842" s="88"/>
      <c r="AK1842" s="88"/>
      <c r="AL1842" s="88"/>
      <c r="AM1842" s="88"/>
      <c r="AN1842" s="88"/>
      <c r="AO1842" s="88"/>
      <c r="AP1842" s="88"/>
      <c r="AQ1842" s="88"/>
      <c r="AR1842" s="88"/>
      <c r="AS1842" s="88"/>
      <c r="AT1842" s="88"/>
      <c r="AU1842" s="88"/>
      <c r="AV1842" s="88"/>
      <c r="AW1842" s="88"/>
      <c r="AX1842" s="88"/>
      <c r="AY1842" s="88"/>
      <c r="AZ1842" s="88"/>
      <c r="BA1842" s="88"/>
      <c r="BB1842" s="88"/>
      <c r="BC1842" s="88"/>
      <c r="BD1842" s="88"/>
      <c r="BE1842" s="88"/>
      <c r="BF1842" s="88"/>
      <c r="BG1842" s="88"/>
      <c r="BH1842" s="88"/>
      <c r="BI1842" s="88"/>
      <c r="BJ1842" s="88"/>
      <c r="BK1842" s="88"/>
      <c r="BL1842" s="88"/>
      <c r="BM1842" s="88"/>
      <c r="BN1842" s="88"/>
      <c r="BO1842" s="88"/>
      <c r="BP1842" s="88"/>
      <c r="BQ1842" s="88"/>
      <c r="BR1842" s="88"/>
      <c r="BS1842" s="88"/>
      <c r="BT1842" s="88"/>
      <c r="BU1842" s="88"/>
      <c r="BV1842" s="88"/>
    </row>
    <row r="1843" spans="1:74" s="89" customFormat="1" ht="22.5" customHeight="1" x14ac:dyDescent="0.2">
      <c r="A1843" s="244" t="s">
        <v>998</v>
      </c>
      <c r="B1843" s="245" t="s">
        <v>999</v>
      </c>
      <c r="C1843" s="224"/>
      <c r="D1843" s="224"/>
      <c r="E1843" s="224"/>
      <c r="F1843" s="224"/>
      <c r="G1843" s="224"/>
      <c r="H1843" s="224"/>
      <c r="I1843" s="224"/>
      <c r="J1843" s="224"/>
      <c r="K1843" s="224"/>
      <c r="L1843" s="224"/>
      <c r="M1843" s="224"/>
      <c r="N1843" s="224"/>
      <c r="O1843" s="131">
        <f t="shared" si="601"/>
        <v>0</v>
      </c>
      <c r="P1843" s="88"/>
      <c r="Q1843" s="88"/>
      <c r="R1843" s="88"/>
      <c r="S1843" s="88"/>
      <c r="T1843" s="88"/>
      <c r="U1843" s="88"/>
      <c r="V1843" s="88"/>
      <c r="W1843" s="88"/>
      <c r="X1843" s="88"/>
      <c r="Y1843" s="88"/>
      <c r="Z1843" s="88"/>
      <c r="AA1843" s="88"/>
      <c r="AB1843" s="88"/>
      <c r="AC1843" s="88"/>
      <c r="AD1843" s="88"/>
      <c r="AE1843" s="88"/>
      <c r="AF1843" s="88"/>
      <c r="AG1843" s="88"/>
      <c r="AH1843" s="88"/>
      <c r="AI1843" s="88"/>
      <c r="AJ1843" s="88"/>
      <c r="AK1843" s="88"/>
      <c r="AL1843" s="88"/>
      <c r="AM1843" s="88"/>
      <c r="AN1843" s="88"/>
      <c r="AO1843" s="88"/>
      <c r="AP1843" s="88"/>
      <c r="AQ1843" s="88"/>
      <c r="AR1843" s="88"/>
      <c r="AS1843" s="88"/>
      <c r="AT1843" s="88"/>
      <c r="AU1843" s="88"/>
      <c r="AV1843" s="88"/>
      <c r="AW1843" s="88"/>
      <c r="AX1843" s="88"/>
      <c r="AY1843" s="88"/>
      <c r="AZ1843" s="88"/>
      <c r="BA1843" s="88"/>
      <c r="BB1843" s="88"/>
      <c r="BC1843" s="88"/>
      <c r="BD1843" s="88"/>
      <c r="BE1843" s="88"/>
      <c r="BF1843" s="88"/>
      <c r="BG1843" s="88"/>
      <c r="BH1843" s="88"/>
      <c r="BI1843" s="88"/>
      <c r="BJ1843" s="88"/>
      <c r="BK1843" s="88"/>
      <c r="BL1843" s="88"/>
      <c r="BM1843" s="88"/>
      <c r="BN1843" s="88"/>
      <c r="BO1843" s="88"/>
      <c r="BP1843" s="88"/>
      <c r="BQ1843" s="88"/>
      <c r="BR1843" s="88"/>
      <c r="BS1843" s="88"/>
      <c r="BT1843" s="88"/>
      <c r="BU1843" s="88"/>
      <c r="BV1843" s="88"/>
    </row>
    <row r="1844" spans="1:74" s="89" customFormat="1" ht="22.5" customHeight="1" x14ac:dyDescent="0.2">
      <c r="A1844" s="244" t="s">
        <v>998</v>
      </c>
      <c r="B1844" s="245" t="s">
        <v>999</v>
      </c>
      <c r="C1844" s="224"/>
      <c r="D1844" s="224"/>
      <c r="E1844" s="224"/>
      <c r="F1844" s="224"/>
      <c r="G1844" s="224"/>
      <c r="H1844" s="224"/>
      <c r="I1844" s="224"/>
      <c r="J1844" s="224"/>
      <c r="K1844" s="224"/>
      <c r="L1844" s="224"/>
      <c r="M1844" s="224"/>
      <c r="N1844" s="224"/>
      <c r="O1844" s="131">
        <f t="shared" si="601"/>
        <v>0</v>
      </c>
      <c r="P1844" s="88"/>
      <c r="Q1844" s="88"/>
      <c r="R1844" s="88"/>
      <c r="S1844" s="88"/>
      <c r="T1844" s="88"/>
      <c r="U1844" s="88"/>
      <c r="V1844" s="88"/>
      <c r="W1844" s="88"/>
      <c r="X1844" s="88"/>
      <c r="Y1844" s="88"/>
      <c r="Z1844" s="88"/>
      <c r="AA1844" s="88"/>
      <c r="AB1844" s="88"/>
      <c r="AC1844" s="88"/>
      <c r="AD1844" s="88"/>
      <c r="AE1844" s="88"/>
      <c r="AF1844" s="88"/>
      <c r="AG1844" s="88"/>
      <c r="AH1844" s="88"/>
      <c r="AI1844" s="88"/>
      <c r="AJ1844" s="88"/>
      <c r="AK1844" s="88"/>
      <c r="AL1844" s="88"/>
      <c r="AM1844" s="88"/>
      <c r="AN1844" s="88"/>
      <c r="AO1844" s="88"/>
      <c r="AP1844" s="88"/>
      <c r="AQ1844" s="88"/>
      <c r="AR1844" s="88"/>
      <c r="AS1844" s="88"/>
      <c r="AT1844" s="88"/>
      <c r="AU1844" s="88"/>
      <c r="AV1844" s="88"/>
      <c r="AW1844" s="88"/>
      <c r="AX1844" s="88"/>
      <c r="AY1844" s="88"/>
      <c r="AZ1844" s="88"/>
      <c r="BA1844" s="88"/>
      <c r="BB1844" s="88"/>
      <c r="BC1844" s="88"/>
      <c r="BD1844" s="88"/>
      <c r="BE1844" s="88"/>
      <c r="BF1844" s="88"/>
      <c r="BG1844" s="88"/>
      <c r="BH1844" s="88"/>
      <c r="BI1844" s="88"/>
      <c r="BJ1844" s="88"/>
      <c r="BK1844" s="88"/>
      <c r="BL1844" s="88"/>
      <c r="BM1844" s="88"/>
      <c r="BN1844" s="88"/>
      <c r="BO1844" s="88"/>
      <c r="BP1844" s="88"/>
      <c r="BQ1844" s="88"/>
      <c r="BR1844" s="88"/>
      <c r="BS1844" s="88"/>
      <c r="BT1844" s="88"/>
      <c r="BU1844" s="88"/>
      <c r="BV1844" s="88"/>
    </row>
    <row r="1845" spans="1:74" s="89" customFormat="1" ht="22.5" customHeight="1" x14ac:dyDescent="0.2">
      <c r="A1845" s="244" t="s">
        <v>998</v>
      </c>
      <c r="B1845" s="245" t="s">
        <v>999</v>
      </c>
      <c r="C1845" s="224"/>
      <c r="D1845" s="224"/>
      <c r="E1845" s="224"/>
      <c r="F1845" s="224"/>
      <c r="G1845" s="224"/>
      <c r="H1845" s="224"/>
      <c r="I1845" s="224"/>
      <c r="J1845" s="224"/>
      <c r="K1845" s="224"/>
      <c r="L1845" s="224"/>
      <c r="M1845" s="224"/>
      <c r="N1845" s="224"/>
      <c r="O1845" s="131">
        <f t="shared" si="601"/>
        <v>0</v>
      </c>
      <c r="P1845" s="88"/>
      <c r="Q1845" s="88"/>
      <c r="R1845" s="88"/>
      <c r="S1845" s="88"/>
      <c r="T1845" s="88"/>
      <c r="U1845" s="88"/>
      <c r="V1845" s="88"/>
      <c r="W1845" s="88"/>
      <c r="X1845" s="88"/>
      <c r="Y1845" s="88"/>
      <c r="Z1845" s="88"/>
      <c r="AA1845" s="88"/>
      <c r="AB1845" s="88"/>
      <c r="AC1845" s="88"/>
      <c r="AD1845" s="88"/>
      <c r="AE1845" s="88"/>
      <c r="AF1845" s="88"/>
      <c r="AG1845" s="88"/>
      <c r="AH1845" s="88"/>
      <c r="AI1845" s="88"/>
      <c r="AJ1845" s="88"/>
      <c r="AK1845" s="88"/>
      <c r="AL1845" s="88"/>
      <c r="AM1845" s="88"/>
      <c r="AN1845" s="88"/>
      <c r="AO1845" s="88"/>
      <c r="AP1845" s="88"/>
      <c r="AQ1845" s="88"/>
      <c r="AR1845" s="88"/>
      <c r="AS1845" s="88"/>
      <c r="AT1845" s="88"/>
      <c r="AU1845" s="88"/>
      <c r="AV1845" s="88"/>
      <c r="AW1845" s="88"/>
      <c r="AX1845" s="88"/>
      <c r="AY1845" s="88"/>
      <c r="AZ1845" s="88"/>
      <c r="BA1845" s="88"/>
      <c r="BB1845" s="88"/>
      <c r="BC1845" s="88"/>
      <c r="BD1845" s="88"/>
      <c r="BE1845" s="88"/>
      <c r="BF1845" s="88"/>
      <c r="BG1845" s="88"/>
      <c r="BH1845" s="88"/>
      <c r="BI1845" s="88"/>
      <c r="BJ1845" s="88"/>
      <c r="BK1845" s="88"/>
      <c r="BL1845" s="88"/>
      <c r="BM1845" s="88"/>
      <c r="BN1845" s="88"/>
      <c r="BO1845" s="88"/>
      <c r="BP1845" s="88"/>
      <c r="BQ1845" s="88"/>
      <c r="BR1845" s="88"/>
      <c r="BS1845" s="88"/>
      <c r="BT1845" s="88"/>
      <c r="BU1845" s="88"/>
      <c r="BV1845" s="88"/>
    </row>
    <row r="1846" spans="1:74" s="89" customFormat="1" ht="22.5" customHeight="1" x14ac:dyDescent="0.2">
      <c r="A1846" s="244" t="s">
        <v>998</v>
      </c>
      <c r="B1846" s="245" t="s">
        <v>999</v>
      </c>
      <c r="C1846" s="224"/>
      <c r="D1846" s="224"/>
      <c r="E1846" s="224"/>
      <c r="F1846" s="224"/>
      <c r="G1846" s="224"/>
      <c r="H1846" s="224"/>
      <c r="I1846" s="224"/>
      <c r="J1846" s="224"/>
      <c r="K1846" s="224"/>
      <c r="L1846" s="224"/>
      <c r="M1846" s="224"/>
      <c r="N1846" s="224"/>
      <c r="O1846" s="131">
        <f t="shared" si="601"/>
        <v>0</v>
      </c>
      <c r="P1846" s="88"/>
      <c r="Q1846" s="88"/>
      <c r="R1846" s="88"/>
      <c r="S1846" s="88"/>
      <c r="T1846" s="88"/>
      <c r="U1846" s="88"/>
      <c r="V1846" s="88"/>
      <c r="W1846" s="88"/>
      <c r="X1846" s="88"/>
      <c r="Y1846" s="88"/>
      <c r="Z1846" s="88"/>
      <c r="AA1846" s="88"/>
      <c r="AB1846" s="88"/>
      <c r="AC1846" s="88"/>
      <c r="AD1846" s="88"/>
      <c r="AE1846" s="88"/>
      <c r="AF1846" s="88"/>
      <c r="AG1846" s="88"/>
      <c r="AH1846" s="88"/>
      <c r="AI1846" s="88"/>
      <c r="AJ1846" s="88"/>
      <c r="AK1846" s="88"/>
      <c r="AL1846" s="88"/>
      <c r="AM1846" s="88"/>
      <c r="AN1846" s="88"/>
      <c r="AO1846" s="88"/>
      <c r="AP1846" s="88"/>
      <c r="AQ1846" s="88"/>
      <c r="AR1846" s="88"/>
      <c r="AS1846" s="88"/>
      <c r="AT1846" s="88"/>
      <c r="AU1846" s="88"/>
      <c r="AV1846" s="88"/>
      <c r="AW1846" s="88"/>
      <c r="AX1846" s="88"/>
      <c r="AY1846" s="88"/>
      <c r="AZ1846" s="88"/>
      <c r="BA1846" s="88"/>
      <c r="BB1846" s="88"/>
      <c r="BC1846" s="88"/>
      <c r="BD1846" s="88"/>
      <c r="BE1846" s="88"/>
      <c r="BF1846" s="88"/>
      <c r="BG1846" s="88"/>
      <c r="BH1846" s="88"/>
      <c r="BI1846" s="88"/>
      <c r="BJ1846" s="88"/>
      <c r="BK1846" s="88"/>
      <c r="BL1846" s="88"/>
      <c r="BM1846" s="88"/>
      <c r="BN1846" s="88"/>
      <c r="BO1846" s="88"/>
      <c r="BP1846" s="88"/>
      <c r="BQ1846" s="88"/>
      <c r="BR1846" s="88"/>
      <c r="BS1846" s="88"/>
      <c r="BT1846" s="88"/>
      <c r="BU1846" s="88"/>
      <c r="BV1846" s="88"/>
    </row>
    <row r="1847" spans="1:74" s="89" customFormat="1" ht="22.5" customHeight="1" x14ac:dyDescent="0.2">
      <c r="A1847" s="244" t="s">
        <v>998</v>
      </c>
      <c r="B1847" s="245" t="s">
        <v>999</v>
      </c>
      <c r="C1847" s="224"/>
      <c r="D1847" s="224"/>
      <c r="E1847" s="224"/>
      <c r="F1847" s="224"/>
      <c r="G1847" s="224"/>
      <c r="H1847" s="224"/>
      <c r="I1847" s="224"/>
      <c r="J1847" s="224"/>
      <c r="K1847" s="224"/>
      <c r="L1847" s="224"/>
      <c r="M1847" s="224"/>
      <c r="N1847" s="224"/>
      <c r="O1847" s="131">
        <f t="shared" si="601"/>
        <v>0</v>
      </c>
      <c r="P1847" s="88"/>
      <c r="Q1847" s="88"/>
      <c r="R1847" s="88"/>
      <c r="S1847" s="88"/>
      <c r="T1847" s="88"/>
      <c r="U1847" s="88"/>
      <c r="V1847" s="88"/>
      <c r="W1847" s="88"/>
      <c r="X1847" s="88"/>
      <c r="Y1847" s="88"/>
      <c r="Z1847" s="88"/>
      <c r="AA1847" s="88"/>
      <c r="AB1847" s="88"/>
      <c r="AC1847" s="88"/>
      <c r="AD1847" s="88"/>
      <c r="AE1847" s="88"/>
      <c r="AF1847" s="88"/>
      <c r="AG1847" s="88"/>
      <c r="AH1847" s="88"/>
      <c r="AI1847" s="88"/>
      <c r="AJ1847" s="88"/>
      <c r="AK1847" s="88"/>
      <c r="AL1847" s="88"/>
      <c r="AM1847" s="88"/>
      <c r="AN1847" s="88"/>
      <c r="AO1847" s="88"/>
      <c r="AP1847" s="88"/>
      <c r="AQ1847" s="88"/>
      <c r="AR1847" s="88"/>
      <c r="AS1847" s="88"/>
      <c r="AT1847" s="88"/>
      <c r="AU1847" s="88"/>
      <c r="AV1847" s="88"/>
      <c r="AW1847" s="88"/>
      <c r="AX1847" s="88"/>
      <c r="AY1847" s="88"/>
      <c r="AZ1847" s="88"/>
      <c r="BA1847" s="88"/>
      <c r="BB1847" s="88"/>
      <c r="BC1847" s="88"/>
      <c r="BD1847" s="88"/>
      <c r="BE1847" s="88"/>
      <c r="BF1847" s="88"/>
      <c r="BG1847" s="88"/>
      <c r="BH1847" s="88"/>
      <c r="BI1847" s="88"/>
      <c r="BJ1847" s="88"/>
      <c r="BK1847" s="88"/>
      <c r="BL1847" s="88"/>
      <c r="BM1847" s="88"/>
      <c r="BN1847" s="88"/>
      <c r="BO1847" s="88"/>
      <c r="BP1847" s="88"/>
      <c r="BQ1847" s="88"/>
      <c r="BR1847" s="88"/>
      <c r="BS1847" s="88"/>
      <c r="BT1847" s="88"/>
      <c r="BU1847" s="88"/>
      <c r="BV1847" s="88"/>
    </row>
    <row r="1848" spans="1:74" s="89" customFormat="1" ht="22.5" customHeight="1" x14ac:dyDescent="0.2">
      <c r="A1848" s="244" t="s">
        <v>998</v>
      </c>
      <c r="B1848" s="245" t="s">
        <v>999</v>
      </c>
      <c r="C1848" s="224"/>
      <c r="D1848" s="224"/>
      <c r="E1848" s="224"/>
      <c r="F1848" s="224"/>
      <c r="G1848" s="224"/>
      <c r="H1848" s="224"/>
      <c r="I1848" s="224"/>
      <c r="J1848" s="224"/>
      <c r="K1848" s="224"/>
      <c r="L1848" s="224"/>
      <c r="M1848" s="224"/>
      <c r="N1848" s="224"/>
      <c r="O1848" s="131">
        <f t="shared" si="601"/>
        <v>0</v>
      </c>
      <c r="P1848" s="88"/>
      <c r="Q1848" s="88"/>
      <c r="R1848" s="88"/>
      <c r="S1848" s="88"/>
      <c r="T1848" s="88"/>
      <c r="U1848" s="88"/>
      <c r="V1848" s="88"/>
      <c r="W1848" s="88"/>
      <c r="X1848" s="88"/>
      <c r="Y1848" s="88"/>
      <c r="Z1848" s="88"/>
      <c r="AA1848" s="88"/>
      <c r="AB1848" s="88"/>
      <c r="AC1848" s="88"/>
      <c r="AD1848" s="88"/>
      <c r="AE1848" s="88"/>
      <c r="AF1848" s="88"/>
      <c r="AG1848" s="88"/>
      <c r="AH1848" s="88"/>
      <c r="AI1848" s="88"/>
      <c r="AJ1848" s="88"/>
      <c r="AK1848" s="88"/>
      <c r="AL1848" s="88"/>
      <c r="AM1848" s="88"/>
      <c r="AN1848" s="88"/>
      <c r="AO1848" s="88"/>
      <c r="AP1848" s="88"/>
      <c r="AQ1848" s="88"/>
      <c r="AR1848" s="88"/>
      <c r="AS1848" s="88"/>
      <c r="AT1848" s="88"/>
      <c r="AU1848" s="88"/>
      <c r="AV1848" s="88"/>
      <c r="AW1848" s="88"/>
      <c r="AX1848" s="88"/>
      <c r="AY1848" s="88"/>
      <c r="AZ1848" s="88"/>
      <c r="BA1848" s="88"/>
      <c r="BB1848" s="88"/>
      <c r="BC1848" s="88"/>
      <c r="BD1848" s="88"/>
      <c r="BE1848" s="88"/>
      <c r="BF1848" s="88"/>
      <c r="BG1848" s="88"/>
      <c r="BH1848" s="88"/>
      <c r="BI1848" s="88"/>
      <c r="BJ1848" s="88"/>
      <c r="BK1848" s="88"/>
      <c r="BL1848" s="88"/>
      <c r="BM1848" s="88"/>
      <c r="BN1848" s="88"/>
      <c r="BO1848" s="88"/>
      <c r="BP1848" s="88"/>
      <c r="BQ1848" s="88"/>
      <c r="BR1848" s="88"/>
      <c r="BS1848" s="88"/>
      <c r="BT1848" s="88"/>
      <c r="BU1848" s="88"/>
      <c r="BV1848" s="88"/>
    </row>
    <row r="1849" spans="1:74" s="89" customFormat="1" ht="22.5" customHeight="1" x14ac:dyDescent="0.2">
      <c r="A1849" s="244" t="s">
        <v>998</v>
      </c>
      <c r="B1849" s="245" t="s">
        <v>999</v>
      </c>
      <c r="C1849" s="224"/>
      <c r="D1849" s="224"/>
      <c r="E1849" s="224"/>
      <c r="F1849" s="224"/>
      <c r="G1849" s="224"/>
      <c r="H1849" s="224"/>
      <c r="I1849" s="224"/>
      <c r="J1849" s="224"/>
      <c r="K1849" s="224"/>
      <c r="L1849" s="224"/>
      <c r="M1849" s="224"/>
      <c r="N1849" s="224"/>
      <c r="O1849" s="131">
        <f t="shared" si="601"/>
        <v>0</v>
      </c>
      <c r="P1849" s="88"/>
      <c r="Q1849" s="88"/>
      <c r="R1849" s="88"/>
      <c r="S1849" s="88"/>
      <c r="T1849" s="88"/>
      <c r="U1849" s="88"/>
      <c r="V1849" s="88"/>
      <c r="W1849" s="88"/>
      <c r="X1849" s="88"/>
      <c r="Y1849" s="88"/>
      <c r="Z1849" s="88"/>
      <c r="AA1849" s="88"/>
      <c r="AB1849" s="88"/>
      <c r="AC1849" s="88"/>
      <c r="AD1849" s="88"/>
      <c r="AE1849" s="88"/>
      <c r="AF1849" s="88"/>
      <c r="AG1849" s="88"/>
      <c r="AH1849" s="88"/>
      <c r="AI1849" s="88"/>
      <c r="AJ1849" s="88"/>
      <c r="AK1849" s="88"/>
      <c r="AL1849" s="88"/>
      <c r="AM1849" s="88"/>
      <c r="AN1849" s="88"/>
      <c r="AO1849" s="88"/>
      <c r="AP1849" s="88"/>
      <c r="AQ1849" s="88"/>
      <c r="AR1849" s="88"/>
      <c r="AS1849" s="88"/>
      <c r="AT1849" s="88"/>
      <c r="AU1849" s="88"/>
      <c r="AV1849" s="88"/>
      <c r="AW1849" s="88"/>
      <c r="AX1849" s="88"/>
      <c r="AY1849" s="88"/>
      <c r="AZ1849" s="88"/>
      <c r="BA1849" s="88"/>
      <c r="BB1849" s="88"/>
      <c r="BC1849" s="88"/>
      <c r="BD1849" s="88"/>
      <c r="BE1849" s="88"/>
      <c r="BF1849" s="88"/>
      <c r="BG1849" s="88"/>
      <c r="BH1849" s="88"/>
      <c r="BI1849" s="88"/>
      <c r="BJ1849" s="88"/>
      <c r="BK1849" s="88"/>
      <c r="BL1849" s="88"/>
      <c r="BM1849" s="88"/>
      <c r="BN1849" s="88"/>
      <c r="BO1849" s="88"/>
      <c r="BP1849" s="88"/>
      <c r="BQ1849" s="88"/>
      <c r="BR1849" s="88"/>
      <c r="BS1849" s="88"/>
      <c r="BT1849" s="88"/>
      <c r="BU1849" s="88"/>
      <c r="BV1849" s="88"/>
    </row>
    <row r="1850" spans="1:74" s="89" customFormat="1" ht="22.5" customHeight="1" x14ac:dyDescent="0.2">
      <c r="A1850" s="244" t="s">
        <v>998</v>
      </c>
      <c r="B1850" s="245" t="s">
        <v>999</v>
      </c>
      <c r="C1850" s="224"/>
      <c r="D1850" s="224"/>
      <c r="E1850" s="224"/>
      <c r="F1850" s="224"/>
      <c r="G1850" s="224"/>
      <c r="H1850" s="224"/>
      <c r="I1850" s="224"/>
      <c r="J1850" s="224"/>
      <c r="K1850" s="224"/>
      <c r="L1850" s="224"/>
      <c r="M1850" s="224"/>
      <c r="N1850" s="224"/>
      <c r="O1850" s="131">
        <f t="shared" si="601"/>
        <v>0</v>
      </c>
      <c r="P1850" s="88"/>
      <c r="Q1850" s="88"/>
      <c r="R1850" s="88"/>
      <c r="S1850" s="88"/>
      <c r="T1850" s="88"/>
      <c r="U1850" s="88"/>
      <c r="V1850" s="88"/>
      <c r="W1850" s="88"/>
      <c r="X1850" s="88"/>
      <c r="Y1850" s="88"/>
      <c r="Z1850" s="88"/>
      <c r="AA1850" s="88"/>
      <c r="AB1850" s="88"/>
      <c r="AC1850" s="88"/>
      <c r="AD1850" s="88"/>
      <c r="AE1850" s="88"/>
      <c r="AF1850" s="88"/>
      <c r="AG1850" s="88"/>
      <c r="AH1850" s="88"/>
      <c r="AI1850" s="88"/>
      <c r="AJ1850" s="88"/>
      <c r="AK1850" s="88"/>
      <c r="AL1850" s="88"/>
      <c r="AM1850" s="88"/>
      <c r="AN1850" s="88"/>
      <c r="AO1850" s="88"/>
      <c r="AP1850" s="88"/>
      <c r="AQ1850" s="88"/>
      <c r="AR1850" s="88"/>
      <c r="AS1850" s="88"/>
      <c r="AT1850" s="88"/>
      <c r="AU1850" s="88"/>
      <c r="AV1850" s="88"/>
      <c r="AW1850" s="88"/>
      <c r="AX1850" s="88"/>
      <c r="AY1850" s="88"/>
      <c r="AZ1850" s="88"/>
      <c r="BA1850" s="88"/>
      <c r="BB1850" s="88"/>
      <c r="BC1850" s="88"/>
      <c r="BD1850" s="88"/>
      <c r="BE1850" s="88"/>
      <c r="BF1850" s="88"/>
      <c r="BG1850" s="88"/>
      <c r="BH1850" s="88"/>
      <c r="BI1850" s="88"/>
      <c r="BJ1850" s="88"/>
      <c r="BK1850" s="88"/>
      <c r="BL1850" s="88"/>
      <c r="BM1850" s="88"/>
      <c r="BN1850" s="88"/>
      <c r="BO1850" s="88"/>
      <c r="BP1850" s="88"/>
      <c r="BQ1850" s="88"/>
      <c r="BR1850" s="88"/>
      <c r="BS1850" s="88"/>
      <c r="BT1850" s="88"/>
      <c r="BU1850" s="88"/>
      <c r="BV1850" s="88"/>
    </row>
    <row r="1851" spans="1:74" s="89" customFormat="1" ht="22.5" customHeight="1" x14ac:dyDescent="0.2">
      <c r="A1851" s="244" t="s">
        <v>998</v>
      </c>
      <c r="B1851" s="245" t="s">
        <v>999</v>
      </c>
      <c r="C1851" s="224"/>
      <c r="D1851" s="224"/>
      <c r="E1851" s="224"/>
      <c r="F1851" s="224"/>
      <c r="G1851" s="224"/>
      <c r="H1851" s="224"/>
      <c r="I1851" s="224"/>
      <c r="J1851" s="224"/>
      <c r="K1851" s="224"/>
      <c r="L1851" s="224"/>
      <c r="M1851" s="224"/>
      <c r="N1851" s="224"/>
      <c r="O1851" s="131">
        <f t="shared" si="601"/>
        <v>0</v>
      </c>
      <c r="P1851" s="88"/>
      <c r="Q1851" s="88"/>
      <c r="R1851" s="88"/>
      <c r="S1851" s="88"/>
      <c r="T1851" s="88"/>
      <c r="U1851" s="88"/>
      <c r="V1851" s="88"/>
      <c r="W1851" s="88"/>
      <c r="X1851" s="88"/>
      <c r="Y1851" s="88"/>
      <c r="Z1851" s="88"/>
      <c r="AA1851" s="88"/>
      <c r="AB1851" s="88"/>
      <c r="AC1851" s="88"/>
      <c r="AD1851" s="88"/>
      <c r="AE1851" s="88"/>
      <c r="AF1851" s="88"/>
      <c r="AG1851" s="88"/>
      <c r="AH1851" s="88"/>
      <c r="AI1851" s="88"/>
      <c r="AJ1851" s="88"/>
      <c r="AK1851" s="88"/>
      <c r="AL1851" s="88"/>
      <c r="AM1851" s="88"/>
      <c r="AN1851" s="88"/>
      <c r="AO1851" s="88"/>
      <c r="AP1851" s="88"/>
      <c r="AQ1851" s="88"/>
      <c r="AR1851" s="88"/>
      <c r="AS1851" s="88"/>
      <c r="AT1851" s="88"/>
      <c r="AU1851" s="88"/>
      <c r="AV1851" s="88"/>
      <c r="AW1851" s="88"/>
      <c r="AX1851" s="88"/>
      <c r="AY1851" s="88"/>
      <c r="AZ1851" s="88"/>
      <c r="BA1851" s="88"/>
      <c r="BB1851" s="88"/>
      <c r="BC1851" s="88"/>
      <c r="BD1851" s="88"/>
      <c r="BE1851" s="88"/>
      <c r="BF1851" s="88"/>
      <c r="BG1851" s="88"/>
      <c r="BH1851" s="88"/>
      <c r="BI1851" s="88"/>
      <c r="BJ1851" s="88"/>
      <c r="BK1851" s="88"/>
      <c r="BL1851" s="88"/>
      <c r="BM1851" s="88"/>
      <c r="BN1851" s="88"/>
      <c r="BO1851" s="88"/>
      <c r="BP1851" s="88"/>
      <c r="BQ1851" s="88"/>
      <c r="BR1851" s="88"/>
      <c r="BS1851" s="88"/>
      <c r="BT1851" s="88"/>
      <c r="BU1851" s="88"/>
      <c r="BV1851" s="88"/>
    </row>
    <row r="1852" spans="1:74" s="89" customFormat="1" ht="22.5" customHeight="1" x14ac:dyDescent="0.2">
      <c r="A1852" s="244" t="s">
        <v>998</v>
      </c>
      <c r="B1852" s="245" t="s">
        <v>999</v>
      </c>
      <c r="C1852" s="224"/>
      <c r="D1852" s="224"/>
      <c r="E1852" s="224"/>
      <c r="F1852" s="224"/>
      <c r="G1852" s="224"/>
      <c r="H1852" s="224"/>
      <c r="I1852" s="224"/>
      <c r="J1852" s="224"/>
      <c r="K1852" s="224"/>
      <c r="L1852" s="224"/>
      <c r="M1852" s="224"/>
      <c r="N1852" s="224"/>
      <c r="O1852" s="131">
        <f t="shared" si="601"/>
        <v>0</v>
      </c>
      <c r="P1852" s="88"/>
      <c r="Q1852" s="88"/>
      <c r="R1852" s="88"/>
      <c r="S1852" s="88"/>
      <c r="T1852" s="88"/>
      <c r="U1852" s="88"/>
      <c r="V1852" s="88"/>
      <c r="W1852" s="88"/>
      <c r="X1852" s="88"/>
      <c r="Y1852" s="88"/>
      <c r="Z1852" s="88"/>
      <c r="AA1852" s="88"/>
      <c r="AB1852" s="88"/>
      <c r="AC1852" s="88"/>
      <c r="AD1852" s="88"/>
      <c r="AE1852" s="88"/>
      <c r="AF1852" s="88"/>
      <c r="AG1852" s="88"/>
      <c r="AH1852" s="88"/>
      <c r="AI1852" s="88"/>
      <c r="AJ1852" s="88"/>
      <c r="AK1852" s="88"/>
      <c r="AL1852" s="88"/>
      <c r="AM1852" s="88"/>
      <c r="AN1852" s="88"/>
      <c r="AO1852" s="88"/>
      <c r="AP1852" s="88"/>
      <c r="AQ1852" s="88"/>
      <c r="AR1852" s="88"/>
      <c r="AS1852" s="88"/>
      <c r="AT1852" s="88"/>
      <c r="AU1852" s="88"/>
      <c r="AV1852" s="88"/>
      <c r="AW1852" s="88"/>
      <c r="AX1852" s="88"/>
      <c r="AY1852" s="88"/>
      <c r="AZ1852" s="88"/>
      <c r="BA1852" s="88"/>
      <c r="BB1852" s="88"/>
      <c r="BC1852" s="88"/>
      <c r="BD1852" s="88"/>
      <c r="BE1852" s="88"/>
      <c r="BF1852" s="88"/>
      <c r="BG1852" s="88"/>
      <c r="BH1852" s="88"/>
      <c r="BI1852" s="88"/>
      <c r="BJ1852" s="88"/>
      <c r="BK1852" s="88"/>
      <c r="BL1852" s="88"/>
      <c r="BM1852" s="88"/>
      <c r="BN1852" s="88"/>
      <c r="BO1852" s="88"/>
      <c r="BP1852" s="88"/>
      <c r="BQ1852" s="88"/>
      <c r="BR1852" s="88"/>
      <c r="BS1852" s="88"/>
      <c r="BT1852" s="88"/>
      <c r="BU1852" s="88"/>
      <c r="BV1852" s="88"/>
    </row>
    <row r="1853" spans="1:74" s="89" customFormat="1" ht="22.5" customHeight="1" x14ac:dyDescent="0.2">
      <c r="A1853" s="244" t="s">
        <v>998</v>
      </c>
      <c r="B1853" s="245" t="s">
        <v>999</v>
      </c>
      <c r="C1853" s="224"/>
      <c r="D1853" s="224"/>
      <c r="E1853" s="224"/>
      <c r="F1853" s="224"/>
      <c r="G1853" s="224"/>
      <c r="H1853" s="224"/>
      <c r="I1853" s="224"/>
      <c r="J1853" s="224"/>
      <c r="K1853" s="224"/>
      <c r="L1853" s="224"/>
      <c r="M1853" s="224"/>
      <c r="N1853" s="224"/>
      <c r="O1853" s="131">
        <f t="shared" si="601"/>
        <v>0</v>
      </c>
      <c r="P1853" s="88"/>
      <c r="Q1853" s="88"/>
      <c r="R1853" s="88"/>
      <c r="S1853" s="88"/>
      <c r="T1853" s="88"/>
      <c r="U1853" s="88"/>
      <c r="V1853" s="88"/>
      <c r="W1853" s="88"/>
      <c r="X1853" s="88"/>
      <c r="Y1853" s="88"/>
      <c r="Z1853" s="88"/>
      <c r="AA1853" s="88"/>
      <c r="AB1853" s="88"/>
      <c r="AC1853" s="88"/>
      <c r="AD1853" s="88"/>
      <c r="AE1853" s="88"/>
      <c r="AF1853" s="88"/>
      <c r="AG1853" s="88"/>
      <c r="AH1853" s="88"/>
      <c r="AI1853" s="88"/>
      <c r="AJ1853" s="88"/>
      <c r="AK1853" s="88"/>
      <c r="AL1853" s="88"/>
      <c r="AM1853" s="88"/>
      <c r="AN1853" s="88"/>
      <c r="AO1853" s="88"/>
      <c r="AP1853" s="88"/>
      <c r="AQ1853" s="88"/>
      <c r="AR1853" s="88"/>
      <c r="AS1853" s="88"/>
      <c r="AT1853" s="88"/>
      <c r="AU1853" s="88"/>
      <c r="AV1853" s="88"/>
      <c r="AW1853" s="88"/>
      <c r="AX1853" s="88"/>
      <c r="AY1853" s="88"/>
      <c r="AZ1853" s="88"/>
      <c r="BA1853" s="88"/>
      <c r="BB1853" s="88"/>
      <c r="BC1853" s="88"/>
      <c r="BD1853" s="88"/>
      <c r="BE1853" s="88"/>
      <c r="BF1853" s="88"/>
      <c r="BG1853" s="88"/>
      <c r="BH1853" s="88"/>
      <c r="BI1853" s="88"/>
      <c r="BJ1853" s="88"/>
      <c r="BK1853" s="88"/>
      <c r="BL1853" s="88"/>
      <c r="BM1853" s="88"/>
      <c r="BN1853" s="88"/>
      <c r="BO1853" s="88"/>
      <c r="BP1853" s="88"/>
      <c r="BQ1853" s="88"/>
      <c r="BR1853" s="88"/>
      <c r="BS1853" s="88"/>
      <c r="BT1853" s="88"/>
      <c r="BU1853" s="88"/>
      <c r="BV1853" s="88"/>
    </row>
    <row r="1854" spans="1:74" s="89" customFormat="1" ht="22.5" customHeight="1" x14ac:dyDescent="0.2">
      <c r="A1854" s="244" t="s">
        <v>998</v>
      </c>
      <c r="B1854" s="245" t="s">
        <v>999</v>
      </c>
      <c r="C1854" s="224"/>
      <c r="D1854" s="224"/>
      <c r="E1854" s="224"/>
      <c r="F1854" s="224"/>
      <c r="G1854" s="224"/>
      <c r="H1854" s="224"/>
      <c r="I1854" s="224"/>
      <c r="J1854" s="224"/>
      <c r="K1854" s="224"/>
      <c r="L1854" s="224"/>
      <c r="M1854" s="224"/>
      <c r="N1854" s="224"/>
      <c r="O1854" s="131">
        <f t="shared" si="601"/>
        <v>0</v>
      </c>
      <c r="P1854" s="88"/>
      <c r="Q1854" s="88"/>
      <c r="R1854" s="88"/>
      <c r="S1854" s="88"/>
      <c r="T1854" s="88"/>
      <c r="U1854" s="88"/>
      <c r="V1854" s="88"/>
      <c r="W1854" s="88"/>
      <c r="X1854" s="88"/>
      <c r="Y1854" s="88"/>
      <c r="Z1854" s="88"/>
      <c r="AA1854" s="88"/>
      <c r="AB1854" s="88"/>
      <c r="AC1854" s="88"/>
      <c r="AD1854" s="88"/>
      <c r="AE1854" s="88"/>
      <c r="AF1854" s="88"/>
      <c r="AG1854" s="88"/>
      <c r="AH1854" s="88"/>
      <c r="AI1854" s="88"/>
      <c r="AJ1854" s="88"/>
      <c r="AK1854" s="88"/>
      <c r="AL1854" s="88"/>
      <c r="AM1854" s="88"/>
      <c r="AN1854" s="88"/>
      <c r="AO1854" s="88"/>
      <c r="AP1854" s="88"/>
      <c r="AQ1854" s="88"/>
      <c r="AR1854" s="88"/>
      <c r="AS1854" s="88"/>
      <c r="AT1854" s="88"/>
      <c r="AU1854" s="88"/>
      <c r="AV1854" s="88"/>
      <c r="AW1854" s="88"/>
      <c r="AX1854" s="88"/>
      <c r="AY1854" s="88"/>
      <c r="AZ1854" s="88"/>
      <c r="BA1854" s="88"/>
      <c r="BB1854" s="88"/>
      <c r="BC1854" s="88"/>
      <c r="BD1854" s="88"/>
      <c r="BE1854" s="88"/>
      <c r="BF1854" s="88"/>
      <c r="BG1854" s="88"/>
      <c r="BH1854" s="88"/>
      <c r="BI1854" s="88"/>
      <c r="BJ1854" s="88"/>
      <c r="BK1854" s="88"/>
      <c r="BL1854" s="88"/>
      <c r="BM1854" s="88"/>
      <c r="BN1854" s="88"/>
      <c r="BO1854" s="88"/>
      <c r="BP1854" s="88"/>
      <c r="BQ1854" s="88"/>
      <c r="BR1854" s="88"/>
      <c r="BS1854" s="88"/>
      <c r="BT1854" s="88"/>
      <c r="BU1854" s="88"/>
      <c r="BV1854" s="88"/>
    </row>
    <row r="1855" spans="1:74" s="89" customFormat="1" ht="22.5" customHeight="1" x14ac:dyDescent="0.2">
      <c r="A1855" s="244" t="s">
        <v>998</v>
      </c>
      <c r="B1855" s="245" t="s">
        <v>999</v>
      </c>
      <c r="C1855" s="224"/>
      <c r="D1855" s="224"/>
      <c r="E1855" s="224"/>
      <c r="F1855" s="224"/>
      <c r="G1855" s="224"/>
      <c r="H1855" s="224"/>
      <c r="I1855" s="224"/>
      <c r="J1855" s="224"/>
      <c r="K1855" s="224"/>
      <c r="L1855" s="224"/>
      <c r="M1855" s="224"/>
      <c r="N1855" s="224"/>
      <c r="O1855" s="131">
        <f t="shared" si="601"/>
        <v>0</v>
      </c>
      <c r="P1855" s="88"/>
      <c r="Q1855" s="88"/>
      <c r="R1855" s="88"/>
      <c r="S1855" s="88"/>
      <c r="T1855" s="88"/>
      <c r="U1855" s="88"/>
      <c r="V1855" s="88"/>
      <c r="W1855" s="88"/>
      <c r="X1855" s="88"/>
      <c r="Y1855" s="88"/>
      <c r="Z1855" s="88"/>
      <c r="AA1855" s="88"/>
      <c r="AB1855" s="88"/>
      <c r="AC1855" s="88"/>
      <c r="AD1855" s="88"/>
      <c r="AE1855" s="88"/>
      <c r="AF1855" s="88"/>
      <c r="AG1855" s="88"/>
      <c r="AH1855" s="88"/>
      <c r="AI1855" s="88"/>
      <c r="AJ1855" s="88"/>
      <c r="AK1855" s="88"/>
      <c r="AL1855" s="88"/>
      <c r="AM1855" s="88"/>
      <c r="AN1855" s="88"/>
      <c r="AO1855" s="88"/>
      <c r="AP1855" s="88"/>
      <c r="AQ1855" s="88"/>
      <c r="AR1855" s="88"/>
      <c r="AS1855" s="88"/>
      <c r="AT1855" s="88"/>
      <c r="AU1855" s="88"/>
      <c r="AV1855" s="88"/>
      <c r="AW1855" s="88"/>
      <c r="AX1855" s="88"/>
      <c r="AY1855" s="88"/>
      <c r="AZ1855" s="88"/>
      <c r="BA1855" s="88"/>
      <c r="BB1855" s="88"/>
      <c r="BC1855" s="88"/>
      <c r="BD1855" s="88"/>
      <c r="BE1855" s="88"/>
      <c r="BF1855" s="88"/>
      <c r="BG1855" s="88"/>
      <c r="BH1855" s="88"/>
      <c r="BI1855" s="88"/>
      <c r="BJ1855" s="88"/>
      <c r="BK1855" s="88"/>
      <c r="BL1855" s="88"/>
      <c r="BM1855" s="88"/>
      <c r="BN1855" s="88"/>
      <c r="BO1855" s="88"/>
      <c r="BP1855" s="88"/>
      <c r="BQ1855" s="88"/>
      <c r="BR1855" s="88"/>
      <c r="BS1855" s="88"/>
      <c r="BT1855" s="88"/>
      <c r="BU1855" s="88"/>
      <c r="BV1855" s="88"/>
    </row>
    <row r="1856" spans="1:74" s="89" customFormat="1" ht="22.5" customHeight="1" x14ac:dyDescent="0.2">
      <c r="A1856" s="244" t="s">
        <v>998</v>
      </c>
      <c r="B1856" s="245" t="s">
        <v>999</v>
      </c>
      <c r="C1856" s="224"/>
      <c r="D1856" s="224"/>
      <c r="E1856" s="224"/>
      <c r="F1856" s="224"/>
      <c r="G1856" s="224"/>
      <c r="H1856" s="224"/>
      <c r="I1856" s="224"/>
      <c r="J1856" s="224"/>
      <c r="K1856" s="224"/>
      <c r="L1856" s="224"/>
      <c r="M1856" s="224"/>
      <c r="N1856" s="224"/>
      <c r="O1856" s="131">
        <f t="shared" si="601"/>
        <v>0</v>
      </c>
      <c r="P1856" s="88"/>
      <c r="Q1856" s="88"/>
      <c r="R1856" s="88"/>
      <c r="S1856" s="88"/>
      <c r="T1856" s="88"/>
      <c r="U1856" s="88"/>
      <c r="V1856" s="88"/>
      <c r="W1856" s="88"/>
      <c r="X1856" s="88"/>
      <c r="Y1856" s="88"/>
      <c r="Z1856" s="88"/>
      <c r="AA1856" s="88"/>
      <c r="AB1856" s="88"/>
      <c r="AC1856" s="88"/>
      <c r="AD1856" s="88"/>
      <c r="AE1856" s="88"/>
      <c r="AF1856" s="88"/>
      <c r="AG1856" s="88"/>
      <c r="AH1856" s="88"/>
      <c r="AI1856" s="88"/>
      <c r="AJ1856" s="88"/>
      <c r="AK1856" s="88"/>
      <c r="AL1856" s="88"/>
      <c r="AM1856" s="88"/>
      <c r="AN1856" s="88"/>
      <c r="AO1856" s="88"/>
      <c r="AP1856" s="88"/>
      <c r="AQ1856" s="88"/>
      <c r="AR1856" s="88"/>
      <c r="AS1856" s="88"/>
      <c r="AT1856" s="88"/>
      <c r="AU1856" s="88"/>
      <c r="AV1856" s="88"/>
      <c r="AW1856" s="88"/>
      <c r="AX1856" s="88"/>
      <c r="AY1856" s="88"/>
      <c r="AZ1856" s="88"/>
      <c r="BA1856" s="88"/>
      <c r="BB1856" s="88"/>
      <c r="BC1856" s="88"/>
      <c r="BD1856" s="88"/>
      <c r="BE1856" s="88"/>
      <c r="BF1856" s="88"/>
      <c r="BG1856" s="88"/>
      <c r="BH1856" s="88"/>
      <c r="BI1856" s="88"/>
      <c r="BJ1856" s="88"/>
      <c r="BK1856" s="88"/>
      <c r="BL1856" s="88"/>
      <c r="BM1856" s="88"/>
      <c r="BN1856" s="88"/>
      <c r="BO1856" s="88"/>
      <c r="BP1856" s="88"/>
      <c r="BQ1856" s="88"/>
      <c r="BR1856" s="88"/>
      <c r="BS1856" s="88"/>
      <c r="BT1856" s="88"/>
      <c r="BU1856" s="88"/>
      <c r="BV1856" s="88"/>
    </row>
    <row r="1857" spans="1:74" s="89" customFormat="1" ht="22.5" customHeight="1" x14ac:dyDescent="0.2">
      <c r="A1857" s="244" t="s">
        <v>998</v>
      </c>
      <c r="B1857" s="245" t="s">
        <v>999</v>
      </c>
      <c r="C1857" s="224"/>
      <c r="D1857" s="224"/>
      <c r="E1857" s="224"/>
      <c r="F1857" s="224"/>
      <c r="G1857" s="224"/>
      <c r="H1857" s="224"/>
      <c r="I1857" s="224"/>
      <c r="J1857" s="224"/>
      <c r="K1857" s="224"/>
      <c r="L1857" s="224"/>
      <c r="M1857" s="224"/>
      <c r="N1857" s="224"/>
      <c r="O1857" s="131">
        <f t="shared" si="601"/>
        <v>0</v>
      </c>
      <c r="P1857" s="88"/>
      <c r="Q1857" s="88"/>
      <c r="R1857" s="88"/>
      <c r="S1857" s="88"/>
      <c r="T1857" s="88"/>
      <c r="U1857" s="88"/>
      <c r="V1857" s="88"/>
      <c r="W1857" s="88"/>
      <c r="X1857" s="88"/>
      <c r="Y1857" s="88"/>
      <c r="Z1857" s="88"/>
      <c r="AA1857" s="88"/>
      <c r="AB1857" s="88"/>
      <c r="AC1857" s="88"/>
      <c r="AD1857" s="88"/>
      <c r="AE1857" s="88"/>
      <c r="AF1857" s="88"/>
      <c r="AG1857" s="88"/>
      <c r="AH1857" s="88"/>
      <c r="AI1857" s="88"/>
      <c r="AJ1857" s="88"/>
      <c r="AK1857" s="88"/>
      <c r="AL1857" s="88"/>
      <c r="AM1857" s="88"/>
      <c r="AN1857" s="88"/>
      <c r="AO1857" s="88"/>
      <c r="AP1857" s="88"/>
      <c r="AQ1857" s="88"/>
      <c r="AR1857" s="88"/>
      <c r="AS1857" s="88"/>
      <c r="AT1857" s="88"/>
      <c r="AU1857" s="88"/>
      <c r="AV1857" s="88"/>
      <c r="AW1857" s="88"/>
      <c r="AX1857" s="88"/>
      <c r="AY1857" s="88"/>
      <c r="AZ1857" s="88"/>
      <c r="BA1857" s="88"/>
      <c r="BB1857" s="88"/>
      <c r="BC1857" s="88"/>
      <c r="BD1857" s="88"/>
      <c r="BE1857" s="88"/>
      <c r="BF1857" s="88"/>
      <c r="BG1857" s="88"/>
      <c r="BH1857" s="88"/>
      <c r="BI1857" s="88"/>
      <c r="BJ1857" s="88"/>
      <c r="BK1857" s="88"/>
      <c r="BL1857" s="88"/>
      <c r="BM1857" s="88"/>
      <c r="BN1857" s="88"/>
      <c r="BO1857" s="88"/>
      <c r="BP1857" s="88"/>
      <c r="BQ1857" s="88"/>
      <c r="BR1857" s="88"/>
      <c r="BS1857" s="88"/>
      <c r="BT1857" s="88"/>
      <c r="BU1857" s="88"/>
      <c r="BV1857" s="88"/>
    </row>
    <row r="1858" spans="1:74" s="89" customFormat="1" ht="22.5" customHeight="1" x14ac:dyDescent="0.2">
      <c r="A1858" s="244" t="s">
        <v>998</v>
      </c>
      <c r="B1858" s="245" t="s">
        <v>999</v>
      </c>
      <c r="C1858" s="224"/>
      <c r="D1858" s="224"/>
      <c r="E1858" s="224"/>
      <c r="F1858" s="224"/>
      <c r="G1858" s="224"/>
      <c r="H1858" s="224"/>
      <c r="I1858" s="224"/>
      <c r="J1858" s="224"/>
      <c r="K1858" s="224"/>
      <c r="L1858" s="224"/>
      <c r="M1858" s="224"/>
      <c r="N1858" s="224"/>
      <c r="O1858" s="131">
        <f t="shared" si="601"/>
        <v>0</v>
      </c>
      <c r="P1858" s="88"/>
      <c r="Q1858" s="88"/>
      <c r="R1858" s="88"/>
      <c r="S1858" s="88"/>
      <c r="T1858" s="88"/>
      <c r="U1858" s="88"/>
      <c r="V1858" s="88"/>
      <c r="W1858" s="88"/>
      <c r="X1858" s="88"/>
      <c r="Y1858" s="88"/>
      <c r="Z1858" s="88"/>
      <c r="AA1858" s="88"/>
      <c r="AB1858" s="88"/>
      <c r="AC1858" s="88"/>
      <c r="AD1858" s="88"/>
      <c r="AE1858" s="88"/>
      <c r="AF1858" s="88"/>
      <c r="AG1858" s="88"/>
      <c r="AH1858" s="88"/>
      <c r="AI1858" s="88"/>
      <c r="AJ1858" s="88"/>
      <c r="AK1858" s="88"/>
      <c r="AL1858" s="88"/>
      <c r="AM1858" s="88"/>
      <c r="AN1858" s="88"/>
      <c r="AO1858" s="88"/>
      <c r="AP1858" s="88"/>
      <c r="AQ1858" s="88"/>
      <c r="AR1858" s="88"/>
      <c r="AS1858" s="88"/>
      <c r="AT1858" s="88"/>
      <c r="AU1858" s="88"/>
      <c r="AV1858" s="88"/>
      <c r="AW1858" s="88"/>
      <c r="AX1858" s="88"/>
      <c r="AY1858" s="88"/>
      <c r="AZ1858" s="88"/>
      <c r="BA1858" s="88"/>
      <c r="BB1858" s="88"/>
      <c r="BC1858" s="88"/>
      <c r="BD1858" s="88"/>
      <c r="BE1858" s="88"/>
      <c r="BF1858" s="88"/>
      <c r="BG1858" s="88"/>
      <c r="BH1858" s="88"/>
      <c r="BI1858" s="88"/>
      <c r="BJ1858" s="88"/>
      <c r="BK1858" s="88"/>
      <c r="BL1858" s="88"/>
      <c r="BM1858" s="88"/>
      <c r="BN1858" s="88"/>
      <c r="BO1858" s="88"/>
      <c r="BP1858" s="88"/>
      <c r="BQ1858" s="88"/>
      <c r="BR1858" s="88"/>
      <c r="BS1858" s="88"/>
      <c r="BT1858" s="88"/>
      <c r="BU1858" s="88"/>
      <c r="BV1858" s="88"/>
    </row>
    <row r="1859" spans="1:74" s="89" customFormat="1" ht="22.5" customHeight="1" x14ac:dyDescent="0.2">
      <c r="A1859" s="244" t="s">
        <v>998</v>
      </c>
      <c r="B1859" s="245" t="s">
        <v>999</v>
      </c>
      <c r="C1859" s="224"/>
      <c r="D1859" s="224"/>
      <c r="E1859" s="224"/>
      <c r="F1859" s="224"/>
      <c r="G1859" s="224"/>
      <c r="H1859" s="224"/>
      <c r="I1859" s="224"/>
      <c r="J1859" s="224"/>
      <c r="K1859" s="224"/>
      <c r="L1859" s="224"/>
      <c r="M1859" s="224"/>
      <c r="N1859" s="224"/>
      <c r="O1859" s="131">
        <f t="shared" si="601"/>
        <v>0</v>
      </c>
      <c r="P1859" s="88"/>
      <c r="Q1859" s="88"/>
      <c r="R1859" s="88"/>
      <c r="S1859" s="88"/>
      <c r="T1859" s="88"/>
      <c r="U1859" s="88"/>
      <c r="V1859" s="88"/>
      <c r="W1859" s="88"/>
      <c r="X1859" s="88"/>
      <c r="Y1859" s="88"/>
      <c r="Z1859" s="88"/>
      <c r="AA1859" s="88"/>
      <c r="AB1859" s="88"/>
      <c r="AC1859" s="88"/>
      <c r="AD1859" s="88"/>
      <c r="AE1859" s="88"/>
      <c r="AF1859" s="88"/>
      <c r="AG1859" s="88"/>
      <c r="AH1859" s="88"/>
      <c r="AI1859" s="88"/>
      <c r="AJ1859" s="88"/>
      <c r="AK1859" s="88"/>
      <c r="AL1859" s="88"/>
      <c r="AM1859" s="88"/>
      <c r="AN1859" s="88"/>
      <c r="AO1859" s="88"/>
      <c r="AP1859" s="88"/>
      <c r="AQ1859" s="88"/>
      <c r="AR1859" s="88"/>
      <c r="AS1859" s="88"/>
      <c r="AT1859" s="88"/>
      <c r="AU1859" s="88"/>
      <c r="AV1859" s="88"/>
      <c r="AW1859" s="88"/>
      <c r="AX1859" s="88"/>
      <c r="AY1859" s="88"/>
      <c r="AZ1859" s="88"/>
      <c r="BA1859" s="88"/>
      <c r="BB1859" s="88"/>
      <c r="BC1859" s="88"/>
      <c r="BD1859" s="88"/>
      <c r="BE1859" s="88"/>
      <c r="BF1859" s="88"/>
      <c r="BG1859" s="88"/>
      <c r="BH1859" s="88"/>
      <c r="BI1859" s="88"/>
      <c r="BJ1859" s="88"/>
      <c r="BK1859" s="88"/>
      <c r="BL1859" s="88"/>
      <c r="BM1859" s="88"/>
      <c r="BN1859" s="88"/>
      <c r="BO1859" s="88"/>
      <c r="BP1859" s="88"/>
      <c r="BQ1859" s="88"/>
      <c r="BR1859" s="88"/>
      <c r="BS1859" s="88"/>
      <c r="BT1859" s="88"/>
      <c r="BU1859" s="88"/>
      <c r="BV1859" s="88"/>
    </row>
    <row r="1860" spans="1:74" s="89" customFormat="1" ht="22.5" customHeight="1" x14ac:dyDescent="0.2">
      <c r="A1860" s="244" t="s">
        <v>998</v>
      </c>
      <c r="B1860" s="245" t="s">
        <v>999</v>
      </c>
      <c r="C1860" s="224"/>
      <c r="D1860" s="224"/>
      <c r="E1860" s="224"/>
      <c r="F1860" s="224"/>
      <c r="G1860" s="224"/>
      <c r="H1860" s="224"/>
      <c r="I1860" s="224"/>
      <c r="J1860" s="224"/>
      <c r="K1860" s="224"/>
      <c r="L1860" s="224"/>
      <c r="M1860" s="224"/>
      <c r="N1860" s="224"/>
      <c r="O1860" s="131">
        <f t="shared" si="601"/>
        <v>0</v>
      </c>
      <c r="P1860" s="88"/>
      <c r="Q1860" s="88"/>
      <c r="R1860" s="88"/>
      <c r="S1860" s="88"/>
      <c r="T1860" s="88"/>
      <c r="U1860" s="88"/>
      <c r="V1860" s="88"/>
      <c r="W1860" s="88"/>
      <c r="X1860" s="88"/>
      <c r="Y1860" s="88"/>
      <c r="Z1860" s="88"/>
      <c r="AA1860" s="88"/>
      <c r="AB1860" s="88"/>
      <c r="AC1860" s="88"/>
      <c r="AD1860" s="88"/>
      <c r="AE1860" s="88"/>
      <c r="AF1860" s="88"/>
      <c r="AG1860" s="88"/>
      <c r="AH1860" s="88"/>
      <c r="AI1860" s="88"/>
      <c r="AJ1860" s="88"/>
      <c r="AK1860" s="88"/>
      <c r="AL1860" s="88"/>
      <c r="AM1860" s="88"/>
      <c r="AN1860" s="88"/>
      <c r="AO1860" s="88"/>
      <c r="AP1860" s="88"/>
      <c r="AQ1860" s="88"/>
      <c r="AR1860" s="88"/>
      <c r="AS1860" s="88"/>
      <c r="AT1860" s="88"/>
      <c r="AU1860" s="88"/>
      <c r="AV1860" s="88"/>
      <c r="AW1860" s="88"/>
      <c r="AX1860" s="88"/>
      <c r="AY1860" s="88"/>
      <c r="AZ1860" s="88"/>
      <c r="BA1860" s="88"/>
      <c r="BB1860" s="88"/>
      <c r="BC1860" s="88"/>
      <c r="BD1860" s="88"/>
      <c r="BE1860" s="88"/>
      <c r="BF1860" s="88"/>
      <c r="BG1860" s="88"/>
      <c r="BH1860" s="88"/>
      <c r="BI1860" s="88"/>
      <c r="BJ1860" s="88"/>
      <c r="BK1860" s="88"/>
      <c r="BL1860" s="88"/>
      <c r="BM1860" s="88"/>
      <c r="BN1860" s="88"/>
      <c r="BO1860" s="88"/>
      <c r="BP1860" s="88"/>
      <c r="BQ1860" s="88"/>
      <c r="BR1860" s="88"/>
      <c r="BS1860" s="88"/>
      <c r="BT1860" s="88"/>
      <c r="BU1860" s="88"/>
      <c r="BV1860" s="88"/>
    </row>
    <row r="1861" spans="1:74" s="89" customFormat="1" ht="22.5" customHeight="1" x14ac:dyDescent="0.2">
      <c r="A1861" s="244" t="s">
        <v>998</v>
      </c>
      <c r="B1861" s="245" t="s">
        <v>999</v>
      </c>
      <c r="C1861" s="224"/>
      <c r="D1861" s="224"/>
      <c r="E1861" s="224"/>
      <c r="F1861" s="224"/>
      <c r="G1861" s="224"/>
      <c r="H1861" s="224"/>
      <c r="I1861" s="224"/>
      <c r="J1861" s="224"/>
      <c r="K1861" s="224"/>
      <c r="L1861" s="224"/>
      <c r="M1861" s="224"/>
      <c r="N1861" s="224"/>
      <c r="O1861" s="131">
        <f t="shared" si="601"/>
        <v>0</v>
      </c>
      <c r="P1861" s="88"/>
      <c r="Q1861" s="88"/>
      <c r="R1861" s="88"/>
      <c r="S1861" s="88"/>
      <c r="T1861" s="88"/>
      <c r="U1861" s="88"/>
      <c r="V1861" s="88"/>
      <c r="W1861" s="88"/>
      <c r="X1861" s="88"/>
      <c r="Y1861" s="88"/>
      <c r="Z1861" s="88"/>
      <c r="AA1861" s="88"/>
      <c r="AB1861" s="88"/>
      <c r="AC1861" s="88"/>
      <c r="AD1861" s="88"/>
      <c r="AE1861" s="88"/>
      <c r="AF1861" s="88"/>
      <c r="AG1861" s="88"/>
      <c r="AH1861" s="88"/>
      <c r="AI1861" s="88"/>
      <c r="AJ1861" s="88"/>
      <c r="AK1861" s="88"/>
      <c r="AL1861" s="88"/>
      <c r="AM1861" s="88"/>
      <c r="AN1861" s="88"/>
      <c r="AO1861" s="88"/>
      <c r="AP1861" s="88"/>
      <c r="AQ1861" s="88"/>
      <c r="AR1861" s="88"/>
      <c r="AS1861" s="88"/>
      <c r="AT1861" s="88"/>
      <c r="AU1861" s="88"/>
      <c r="AV1861" s="88"/>
      <c r="AW1861" s="88"/>
      <c r="AX1861" s="88"/>
      <c r="AY1861" s="88"/>
      <c r="AZ1861" s="88"/>
      <c r="BA1861" s="88"/>
      <c r="BB1861" s="88"/>
      <c r="BC1861" s="88"/>
      <c r="BD1861" s="88"/>
      <c r="BE1861" s="88"/>
      <c r="BF1861" s="88"/>
      <c r="BG1861" s="88"/>
      <c r="BH1861" s="88"/>
      <c r="BI1861" s="88"/>
      <c r="BJ1861" s="88"/>
      <c r="BK1861" s="88"/>
      <c r="BL1861" s="88"/>
      <c r="BM1861" s="88"/>
      <c r="BN1861" s="88"/>
      <c r="BO1861" s="88"/>
      <c r="BP1861" s="88"/>
      <c r="BQ1861" s="88"/>
      <c r="BR1861" s="88"/>
      <c r="BS1861" s="88"/>
      <c r="BT1861" s="88"/>
      <c r="BU1861" s="88"/>
      <c r="BV1861" s="88"/>
    </row>
    <row r="1862" spans="1:74" s="89" customFormat="1" ht="22.5" customHeight="1" x14ac:dyDescent="0.2">
      <c r="A1862" s="244" t="s">
        <v>998</v>
      </c>
      <c r="B1862" s="245" t="s">
        <v>999</v>
      </c>
      <c r="C1862" s="224"/>
      <c r="D1862" s="224"/>
      <c r="E1862" s="224"/>
      <c r="F1862" s="224"/>
      <c r="G1862" s="224"/>
      <c r="H1862" s="224"/>
      <c r="I1862" s="224"/>
      <c r="J1862" s="224"/>
      <c r="K1862" s="224"/>
      <c r="L1862" s="224"/>
      <c r="M1862" s="224"/>
      <c r="N1862" s="224"/>
      <c r="O1862" s="131">
        <f t="shared" si="601"/>
        <v>0</v>
      </c>
      <c r="P1862" s="88"/>
      <c r="Q1862" s="88"/>
      <c r="R1862" s="88"/>
      <c r="S1862" s="88"/>
      <c r="T1862" s="88"/>
      <c r="U1862" s="88"/>
      <c r="V1862" s="88"/>
      <c r="W1862" s="88"/>
      <c r="X1862" s="88"/>
      <c r="Y1862" s="88"/>
      <c r="Z1862" s="88"/>
      <c r="AA1862" s="88"/>
      <c r="AB1862" s="88"/>
      <c r="AC1862" s="88"/>
      <c r="AD1862" s="88"/>
      <c r="AE1862" s="88"/>
      <c r="AF1862" s="88"/>
      <c r="AG1862" s="88"/>
      <c r="AH1862" s="88"/>
      <c r="AI1862" s="88"/>
      <c r="AJ1862" s="88"/>
      <c r="AK1862" s="88"/>
      <c r="AL1862" s="88"/>
      <c r="AM1862" s="88"/>
      <c r="AN1862" s="88"/>
      <c r="AO1862" s="88"/>
      <c r="AP1862" s="88"/>
      <c r="AQ1862" s="88"/>
      <c r="AR1862" s="88"/>
      <c r="AS1862" s="88"/>
      <c r="AT1862" s="88"/>
      <c r="AU1862" s="88"/>
      <c r="AV1862" s="88"/>
      <c r="AW1862" s="88"/>
      <c r="AX1862" s="88"/>
      <c r="AY1862" s="88"/>
      <c r="AZ1862" s="88"/>
      <c r="BA1862" s="88"/>
      <c r="BB1862" s="88"/>
      <c r="BC1862" s="88"/>
      <c r="BD1862" s="88"/>
      <c r="BE1862" s="88"/>
      <c r="BF1862" s="88"/>
      <c r="BG1862" s="88"/>
      <c r="BH1862" s="88"/>
      <c r="BI1862" s="88"/>
      <c r="BJ1862" s="88"/>
      <c r="BK1862" s="88"/>
      <c r="BL1862" s="88"/>
      <c r="BM1862" s="88"/>
      <c r="BN1862" s="88"/>
      <c r="BO1862" s="88"/>
      <c r="BP1862" s="88"/>
      <c r="BQ1862" s="88"/>
      <c r="BR1862" s="88"/>
      <c r="BS1862" s="88"/>
      <c r="BT1862" s="88"/>
      <c r="BU1862" s="88"/>
      <c r="BV1862" s="88"/>
    </row>
    <row r="1863" spans="1:74" s="89" customFormat="1" ht="22.5" customHeight="1" x14ac:dyDescent="0.2">
      <c r="A1863" s="244" t="s">
        <v>998</v>
      </c>
      <c r="B1863" s="245" t="s">
        <v>999</v>
      </c>
      <c r="C1863" s="224"/>
      <c r="D1863" s="224"/>
      <c r="E1863" s="224"/>
      <c r="F1863" s="224"/>
      <c r="G1863" s="224"/>
      <c r="H1863" s="224"/>
      <c r="I1863" s="224"/>
      <c r="J1863" s="224"/>
      <c r="K1863" s="224"/>
      <c r="L1863" s="224"/>
      <c r="M1863" s="224"/>
      <c r="N1863" s="224"/>
      <c r="O1863" s="131">
        <f t="shared" si="601"/>
        <v>0</v>
      </c>
      <c r="P1863" s="88"/>
      <c r="Q1863" s="88"/>
      <c r="R1863" s="88"/>
      <c r="S1863" s="88"/>
      <c r="T1863" s="88"/>
      <c r="U1863" s="88"/>
      <c r="V1863" s="88"/>
      <c r="W1863" s="88"/>
      <c r="X1863" s="88"/>
      <c r="Y1863" s="88"/>
      <c r="Z1863" s="88"/>
      <c r="AA1863" s="88"/>
      <c r="AB1863" s="88"/>
      <c r="AC1863" s="88"/>
      <c r="AD1863" s="88"/>
      <c r="AE1863" s="88"/>
      <c r="AF1863" s="88"/>
      <c r="AG1863" s="88"/>
      <c r="AH1863" s="88"/>
      <c r="AI1863" s="88"/>
      <c r="AJ1863" s="88"/>
      <c r="AK1863" s="88"/>
      <c r="AL1863" s="88"/>
      <c r="AM1863" s="88"/>
      <c r="AN1863" s="88"/>
      <c r="AO1863" s="88"/>
      <c r="AP1863" s="88"/>
      <c r="AQ1863" s="88"/>
      <c r="AR1863" s="88"/>
      <c r="AS1863" s="88"/>
      <c r="AT1863" s="88"/>
      <c r="AU1863" s="88"/>
      <c r="AV1863" s="88"/>
      <c r="AW1863" s="88"/>
      <c r="AX1863" s="88"/>
      <c r="AY1863" s="88"/>
      <c r="AZ1863" s="88"/>
      <c r="BA1863" s="88"/>
      <c r="BB1863" s="88"/>
      <c r="BC1863" s="88"/>
      <c r="BD1863" s="88"/>
      <c r="BE1863" s="88"/>
      <c r="BF1863" s="88"/>
      <c r="BG1863" s="88"/>
      <c r="BH1863" s="88"/>
      <c r="BI1863" s="88"/>
      <c r="BJ1863" s="88"/>
      <c r="BK1863" s="88"/>
      <c r="BL1863" s="88"/>
      <c r="BM1863" s="88"/>
      <c r="BN1863" s="88"/>
      <c r="BO1863" s="88"/>
      <c r="BP1863" s="88"/>
      <c r="BQ1863" s="88"/>
      <c r="BR1863" s="88"/>
      <c r="BS1863" s="88"/>
      <c r="BT1863" s="88"/>
      <c r="BU1863" s="88"/>
      <c r="BV1863" s="88"/>
    </row>
    <row r="1864" spans="1:74" s="89" customFormat="1" ht="22.5" customHeight="1" x14ac:dyDescent="0.2">
      <c r="A1864" s="244" t="s">
        <v>998</v>
      </c>
      <c r="B1864" s="245" t="s">
        <v>999</v>
      </c>
      <c r="C1864" s="224"/>
      <c r="D1864" s="224"/>
      <c r="E1864" s="224"/>
      <c r="F1864" s="224"/>
      <c r="G1864" s="224"/>
      <c r="H1864" s="224"/>
      <c r="I1864" s="224"/>
      <c r="J1864" s="224"/>
      <c r="K1864" s="224"/>
      <c r="L1864" s="224"/>
      <c r="M1864" s="224"/>
      <c r="N1864" s="224"/>
      <c r="O1864" s="131">
        <f t="shared" si="601"/>
        <v>0</v>
      </c>
      <c r="P1864" s="88"/>
      <c r="Q1864" s="88"/>
      <c r="R1864" s="88"/>
      <c r="S1864" s="88"/>
      <c r="T1864" s="88"/>
      <c r="U1864" s="88"/>
      <c r="V1864" s="88"/>
      <c r="W1864" s="88"/>
      <c r="X1864" s="88"/>
      <c r="Y1864" s="88"/>
      <c r="Z1864" s="88"/>
      <c r="AA1864" s="88"/>
      <c r="AB1864" s="88"/>
      <c r="AC1864" s="88"/>
      <c r="AD1864" s="88"/>
      <c r="AE1864" s="88"/>
      <c r="AF1864" s="88"/>
      <c r="AG1864" s="88"/>
      <c r="AH1864" s="88"/>
      <c r="AI1864" s="88"/>
      <c r="AJ1864" s="88"/>
      <c r="AK1864" s="88"/>
      <c r="AL1864" s="88"/>
      <c r="AM1864" s="88"/>
      <c r="AN1864" s="88"/>
      <c r="AO1864" s="88"/>
      <c r="AP1864" s="88"/>
      <c r="AQ1864" s="88"/>
      <c r="AR1864" s="88"/>
      <c r="AS1864" s="88"/>
      <c r="AT1864" s="88"/>
      <c r="AU1864" s="88"/>
      <c r="AV1864" s="88"/>
      <c r="AW1864" s="88"/>
      <c r="AX1864" s="88"/>
      <c r="AY1864" s="88"/>
      <c r="AZ1864" s="88"/>
      <c r="BA1864" s="88"/>
      <c r="BB1864" s="88"/>
      <c r="BC1864" s="88"/>
      <c r="BD1864" s="88"/>
      <c r="BE1864" s="88"/>
      <c r="BF1864" s="88"/>
      <c r="BG1864" s="88"/>
      <c r="BH1864" s="88"/>
      <c r="BI1864" s="88"/>
      <c r="BJ1864" s="88"/>
      <c r="BK1864" s="88"/>
      <c r="BL1864" s="88"/>
      <c r="BM1864" s="88"/>
      <c r="BN1864" s="88"/>
      <c r="BO1864" s="88"/>
      <c r="BP1864" s="88"/>
      <c r="BQ1864" s="88"/>
      <c r="BR1864" s="88"/>
      <c r="BS1864" s="88"/>
      <c r="BT1864" s="88"/>
      <c r="BU1864" s="88"/>
      <c r="BV1864" s="88"/>
    </row>
    <row r="1865" spans="1:74" s="89" customFormat="1" ht="22.5" customHeight="1" x14ac:dyDescent="0.2">
      <c r="A1865" s="244" t="s">
        <v>998</v>
      </c>
      <c r="B1865" s="245" t="s">
        <v>999</v>
      </c>
      <c r="C1865" s="224"/>
      <c r="D1865" s="224"/>
      <c r="E1865" s="224"/>
      <c r="F1865" s="224"/>
      <c r="G1865" s="224"/>
      <c r="H1865" s="224"/>
      <c r="I1865" s="224"/>
      <c r="J1865" s="224"/>
      <c r="K1865" s="224"/>
      <c r="L1865" s="224"/>
      <c r="M1865" s="224"/>
      <c r="N1865" s="224"/>
      <c r="O1865" s="131">
        <f t="shared" si="601"/>
        <v>0</v>
      </c>
      <c r="P1865" s="88"/>
      <c r="Q1865" s="88"/>
      <c r="R1865" s="88"/>
      <c r="S1865" s="88"/>
      <c r="T1865" s="88"/>
      <c r="U1865" s="88"/>
      <c r="V1865" s="88"/>
      <c r="W1865" s="88"/>
      <c r="X1865" s="88"/>
      <c r="Y1865" s="88"/>
      <c r="Z1865" s="88"/>
      <c r="AA1865" s="88"/>
      <c r="AB1865" s="88"/>
      <c r="AC1865" s="88"/>
      <c r="AD1865" s="88"/>
      <c r="AE1865" s="88"/>
      <c r="AF1865" s="88"/>
      <c r="AG1865" s="88"/>
      <c r="AH1865" s="88"/>
      <c r="AI1865" s="88"/>
      <c r="AJ1865" s="88"/>
      <c r="AK1865" s="88"/>
      <c r="AL1865" s="88"/>
      <c r="AM1865" s="88"/>
      <c r="AN1865" s="88"/>
      <c r="AO1865" s="88"/>
      <c r="AP1865" s="88"/>
      <c r="AQ1865" s="88"/>
      <c r="AR1865" s="88"/>
      <c r="AS1865" s="88"/>
      <c r="AT1865" s="88"/>
      <c r="AU1865" s="88"/>
      <c r="AV1865" s="88"/>
      <c r="AW1865" s="88"/>
      <c r="AX1865" s="88"/>
      <c r="AY1865" s="88"/>
      <c r="AZ1865" s="88"/>
      <c r="BA1865" s="88"/>
      <c r="BB1865" s="88"/>
      <c r="BC1865" s="88"/>
      <c r="BD1865" s="88"/>
      <c r="BE1865" s="88"/>
      <c r="BF1865" s="88"/>
      <c r="BG1865" s="88"/>
      <c r="BH1865" s="88"/>
      <c r="BI1865" s="88"/>
      <c r="BJ1865" s="88"/>
      <c r="BK1865" s="88"/>
      <c r="BL1865" s="88"/>
      <c r="BM1865" s="88"/>
      <c r="BN1865" s="88"/>
      <c r="BO1865" s="88"/>
      <c r="BP1865" s="88"/>
      <c r="BQ1865" s="88"/>
      <c r="BR1865" s="88"/>
      <c r="BS1865" s="88"/>
      <c r="BT1865" s="88"/>
      <c r="BU1865" s="88"/>
      <c r="BV1865" s="88"/>
    </row>
    <row r="1866" spans="1:74" s="89" customFormat="1" ht="22.5" customHeight="1" x14ac:dyDescent="0.2">
      <c r="A1866" s="244" t="s">
        <v>998</v>
      </c>
      <c r="B1866" s="245" t="s">
        <v>999</v>
      </c>
      <c r="C1866" s="224"/>
      <c r="D1866" s="224"/>
      <c r="E1866" s="224"/>
      <c r="F1866" s="224"/>
      <c r="G1866" s="224"/>
      <c r="H1866" s="224"/>
      <c r="I1866" s="224"/>
      <c r="J1866" s="224"/>
      <c r="K1866" s="224"/>
      <c r="L1866" s="224"/>
      <c r="M1866" s="224"/>
      <c r="N1866" s="224"/>
      <c r="O1866" s="131">
        <f t="shared" si="601"/>
        <v>0</v>
      </c>
      <c r="P1866" s="88"/>
      <c r="Q1866" s="88"/>
      <c r="R1866" s="88"/>
      <c r="S1866" s="88"/>
      <c r="T1866" s="88"/>
      <c r="U1866" s="88"/>
      <c r="V1866" s="88"/>
      <c r="W1866" s="88"/>
      <c r="X1866" s="88"/>
      <c r="Y1866" s="88"/>
      <c r="Z1866" s="88"/>
      <c r="AA1866" s="88"/>
      <c r="AB1866" s="88"/>
      <c r="AC1866" s="88"/>
      <c r="AD1866" s="88"/>
      <c r="AE1866" s="88"/>
      <c r="AF1866" s="88"/>
      <c r="AG1866" s="88"/>
      <c r="AH1866" s="88"/>
      <c r="AI1866" s="88"/>
      <c r="AJ1866" s="88"/>
      <c r="AK1866" s="88"/>
      <c r="AL1866" s="88"/>
      <c r="AM1866" s="88"/>
      <c r="AN1866" s="88"/>
      <c r="AO1866" s="88"/>
      <c r="AP1866" s="88"/>
      <c r="AQ1866" s="88"/>
      <c r="AR1866" s="88"/>
      <c r="AS1866" s="88"/>
      <c r="AT1866" s="88"/>
      <c r="AU1866" s="88"/>
      <c r="AV1866" s="88"/>
      <c r="AW1866" s="88"/>
      <c r="AX1866" s="88"/>
      <c r="AY1866" s="88"/>
      <c r="AZ1866" s="88"/>
      <c r="BA1866" s="88"/>
      <c r="BB1866" s="88"/>
      <c r="BC1866" s="88"/>
      <c r="BD1866" s="88"/>
      <c r="BE1866" s="88"/>
      <c r="BF1866" s="88"/>
      <c r="BG1866" s="88"/>
      <c r="BH1866" s="88"/>
      <c r="BI1866" s="88"/>
      <c r="BJ1866" s="88"/>
      <c r="BK1866" s="88"/>
      <c r="BL1866" s="88"/>
      <c r="BM1866" s="88"/>
      <c r="BN1866" s="88"/>
      <c r="BO1866" s="88"/>
      <c r="BP1866" s="88"/>
      <c r="BQ1866" s="88"/>
      <c r="BR1866" s="88"/>
      <c r="BS1866" s="88"/>
      <c r="BT1866" s="88"/>
      <c r="BU1866" s="88"/>
      <c r="BV1866" s="88"/>
    </row>
    <row r="1867" spans="1:74" s="89" customFormat="1" ht="22.5" customHeight="1" x14ac:dyDescent="0.2">
      <c r="A1867" s="244" t="s">
        <v>998</v>
      </c>
      <c r="B1867" s="245" t="s">
        <v>999</v>
      </c>
      <c r="C1867" s="224"/>
      <c r="D1867" s="224"/>
      <c r="E1867" s="224"/>
      <c r="F1867" s="224"/>
      <c r="G1867" s="224"/>
      <c r="H1867" s="224"/>
      <c r="I1867" s="224"/>
      <c r="J1867" s="224"/>
      <c r="K1867" s="224"/>
      <c r="L1867" s="224"/>
      <c r="M1867" s="224"/>
      <c r="N1867" s="224"/>
      <c r="O1867" s="131">
        <f t="shared" si="601"/>
        <v>0</v>
      </c>
      <c r="P1867" s="88"/>
      <c r="Q1867" s="88"/>
      <c r="R1867" s="88"/>
      <c r="S1867" s="88"/>
      <c r="T1867" s="88"/>
      <c r="U1867" s="88"/>
      <c r="V1867" s="88"/>
      <c r="W1867" s="88"/>
      <c r="X1867" s="88"/>
      <c r="Y1867" s="88"/>
      <c r="Z1867" s="88"/>
      <c r="AA1867" s="88"/>
      <c r="AB1867" s="88"/>
      <c r="AC1867" s="88"/>
      <c r="AD1867" s="88"/>
      <c r="AE1867" s="88"/>
      <c r="AF1867" s="88"/>
      <c r="AG1867" s="88"/>
      <c r="AH1867" s="88"/>
      <c r="AI1867" s="88"/>
      <c r="AJ1867" s="88"/>
      <c r="AK1867" s="88"/>
      <c r="AL1867" s="88"/>
      <c r="AM1867" s="88"/>
      <c r="AN1867" s="88"/>
      <c r="AO1867" s="88"/>
      <c r="AP1867" s="88"/>
      <c r="AQ1867" s="88"/>
      <c r="AR1867" s="88"/>
      <c r="AS1867" s="88"/>
      <c r="AT1867" s="88"/>
      <c r="AU1867" s="88"/>
      <c r="AV1867" s="88"/>
      <c r="AW1867" s="88"/>
      <c r="AX1867" s="88"/>
      <c r="AY1867" s="88"/>
      <c r="AZ1867" s="88"/>
      <c r="BA1867" s="88"/>
      <c r="BB1867" s="88"/>
      <c r="BC1867" s="88"/>
      <c r="BD1867" s="88"/>
      <c r="BE1867" s="88"/>
      <c r="BF1867" s="88"/>
      <c r="BG1867" s="88"/>
      <c r="BH1867" s="88"/>
      <c r="BI1867" s="88"/>
      <c r="BJ1867" s="88"/>
      <c r="BK1867" s="88"/>
      <c r="BL1867" s="88"/>
      <c r="BM1867" s="88"/>
      <c r="BN1867" s="88"/>
      <c r="BO1867" s="88"/>
      <c r="BP1867" s="88"/>
      <c r="BQ1867" s="88"/>
      <c r="BR1867" s="88"/>
      <c r="BS1867" s="88"/>
      <c r="BT1867" s="88"/>
      <c r="BU1867" s="88"/>
      <c r="BV1867" s="88"/>
    </row>
    <row r="1868" spans="1:74" s="89" customFormat="1" ht="22.5" customHeight="1" x14ac:dyDescent="0.2">
      <c r="A1868" s="244" t="s">
        <v>998</v>
      </c>
      <c r="B1868" s="245" t="s">
        <v>999</v>
      </c>
      <c r="C1868" s="224"/>
      <c r="D1868" s="224"/>
      <c r="E1868" s="224"/>
      <c r="F1868" s="224"/>
      <c r="G1868" s="224"/>
      <c r="H1868" s="224"/>
      <c r="I1868" s="224"/>
      <c r="J1868" s="224"/>
      <c r="K1868" s="224"/>
      <c r="L1868" s="224"/>
      <c r="M1868" s="224"/>
      <c r="N1868" s="224"/>
      <c r="O1868" s="131">
        <f t="shared" si="601"/>
        <v>0</v>
      </c>
      <c r="P1868" s="88"/>
      <c r="Q1868" s="88"/>
      <c r="R1868" s="88"/>
      <c r="S1868" s="88"/>
      <c r="T1868" s="88"/>
      <c r="U1868" s="88"/>
      <c r="V1868" s="88"/>
      <c r="W1868" s="88"/>
      <c r="X1868" s="88"/>
      <c r="Y1868" s="88"/>
      <c r="Z1868" s="88"/>
      <c r="AA1868" s="88"/>
      <c r="AB1868" s="88"/>
      <c r="AC1868" s="88"/>
      <c r="AD1868" s="88"/>
      <c r="AE1868" s="88"/>
      <c r="AF1868" s="88"/>
      <c r="AG1868" s="88"/>
      <c r="AH1868" s="88"/>
      <c r="AI1868" s="88"/>
      <c r="AJ1868" s="88"/>
      <c r="AK1868" s="88"/>
      <c r="AL1868" s="88"/>
      <c r="AM1868" s="88"/>
      <c r="AN1868" s="88"/>
      <c r="AO1868" s="88"/>
      <c r="AP1868" s="88"/>
      <c r="AQ1868" s="88"/>
      <c r="AR1868" s="88"/>
      <c r="AS1868" s="88"/>
      <c r="AT1868" s="88"/>
      <c r="AU1868" s="88"/>
      <c r="AV1868" s="88"/>
      <c r="AW1868" s="88"/>
      <c r="AX1868" s="88"/>
      <c r="AY1868" s="88"/>
      <c r="AZ1868" s="88"/>
      <c r="BA1868" s="88"/>
      <c r="BB1868" s="88"/>
      <c r="BC1868" s="88"/>
      <c r="BD1868" s="88"/>
      <c r="BE1868" s="88"/>
      <c r="BF1868" s="88"/>
      <c r="BG1868" s="88"/>
      <c r="BH1868" s="88"/>
      <c r="BI1868" s="88"/>
      <c r="BJ1868" s="88"/>
      <c r="BK1868" s="88"/>
      <c r="BL1868" s="88"/>
      <c r="BM1868" s="88"/>
      <c r="BN1868" s="88"/>
      <c r="BO1868" s="88"/>
      <c r="BP1868" s="88"/>
      <c r="BQ1868" s="88"/>
      <c r="BR1868" s="88"/>
      <c r="BS1868" s="88"/>
      <c r="BT1868" s="88"/>
      <c r="BU1868" s="88"/>
      <c r="BV1868" s="88"/>
    </row>
    <row r="1869" spans="1:74" s="89" customFormat="1" ht="22.5" customHeight="1" x14ac:dyDescent="0.2">
      <c r="A1869" s="244" t="s">
        <v>998</v>
      </c>
      <c r="B1869" s="245" t="s">
        <v>999</v>
      </c>
      <c r="C1869" s="224"/>
      <c r="D1869" s="224"/>
      <c r="E1869" s="224"/>
      <c r="F1869" s="224"/>
      <c r="G1869" s="224"/>
      <c r="H1869" s="224"/>
      <c r="I1869" s="224"/>
      <c r="J1869" s="224"/>
      <c r="K1869" s="224"/>
      <c r="L1869" s="224"/>
      <c r="M1869" s="224"/>
      <c r="N1869" s="224"/>
      <c r="O1869" s="131">
        <f t="shared" si="601"/>
        <v>0</v>
      </c>
      <c r="P1869" s="88"/>
      <c r="Q1869" s="88"/>
      <c r="R1869" s="88"/>
      <c r="S1869" s="88"/>
      <c r="T1869" s="88"/>
      <c r="U1869" s="88"/>
      <c r="V1869" s="88"/>
      <c r="W1869" s="88"/>
      <c r="X1869" s="88"/>
      <c r="Y1869" s="88"/>
      <c r="Z1869" s="88"/>
      <c r="AA1869" s="88"/>
      <c r="AB1869" s="88"/>
      <c r="AC1869" s="88"/>
      <c r="AD1869" s="88"/>
      <c r="AE1869" s="88"/>
      <c r="AF1869" s="88"/>
      <c r="AG1869" s="88"/>
      <c r="AH1869" s="88"/>
      <c r="AI1869" s="88"/>
      <c r="AJ1869" s="88"/>
      <c r="AK1869" s="88"/>
      <c r="AL1869" s="88"/>
      <c r="AM1869" s="88"/>
      <c r="AN1869" s="88"/>
      <c r="AO1869" s="88"/>
      <c r="AP1869" s="88"/>
      <c r="AQ1869" s="88"/>
      <c r="AR1869" s="88"/>
      <c r="AS1869" s="88"/>
      <c r="AT1869" s="88"/>
      <c r="AU1869" s="88"/>
      <c r="AV1869" s="88"/>
      <c r="AW1869" s="88"/>
      <c r="AX1869" s="88"/>
      <c r="AY1869" s="88"/>
      <c r="AZ1869" s="88"/>
      <c r="BA1869" s="88"/>
      <c r="BB1869" s="88"/>
      <c r="BC1869" s="88"/>
      <c r="BD1869" s="88"/>
      <c r="BE1869" s="88"/>
      <c r="BF1869" s="88"/>
      <c r="BG1869" s="88"/>
      <c r="BH1869" s="88"/>
      <c r="BI1869" s="88"/>
      <c r="BJ1869" s="88"/>
      <c r="BK1869" s="88"/>
      <c r="BL1869" s="88"/>
      <c r="BM1869" s="88"/>
      <c r="BN1869" s="88"/>
      <c r="BO1869" s="88"/>
      <c r="BP1869" s="88"/>
      <c r="BQ1869" s="88"/>
      <c r="BR1869" s="88"/>
      <c r="BS1869" s="88"/>
      <c r="BT1869" s="88"/>
      <c r="BU1869" s="88"/>
      <c r="BV1869" s="88"/>
    </row>
    <row r="1870" spans="1:74" s="89" customFormat="1" ht="22.5" customHeight="1" x14ac:dyDescent="0.2">
      <c r="A1870" s="244" t="s">
        <v>998</v>
      </c>
      <c r="B1870" s="245" t="s">
        <v>999</v>
      </c>
      <c r="C1870" s="224"/>
      <c r="D1870" s="224"/>
      <c r="E1870" s="224"/>
      <c r="F1870" s="224"/>
      <c r="G1870" s="224"/>
      <c r="H1870" s="224"/>
      <c r="I1870" s="224"/>
      <c r="J1870" s="224"/>
      <c r="K1870" s="224"/>
      <c r="L1870" s="224"/>
      <c r="M1870" s="224"/>
      <c r="N1870" s="224"/>
      <c r="O1870" s="131">
        <f t="shared" si="601"/>
        <v>0</v>
      </c>
      <c r="P1870" s="88"/>
      <c r="Q1870" s="88"/>
      <c r="R1870" s="88"/>
      <c r="S1870" s="88"/>
      <c r="T1870" s="88"/>
      <c r="U1870" s="88"/>
      <c r="V1870" s="88"/>
      <c r="W1870" s="88"/>
      <c r="X1870" s="88"/>
      <c r="Y1870" s="88"/>
      <c r="Z1870" s="88"/>
      <c r="AA1870" s="88"/>
      <c r="AB1870" s="88"/>
      <c r="AC1870" s="88"/>
      <c r="AD1870" s="88"/>
      <c r="AE1870" s="88"/>
      <c r="AF1870" s="88"/>
      <c r="AG1870" s="88"/>
      <c r="AH1870" s="88"/>
      <c r="AI1870" s="88"/>
      <c r="AJ1870" s="88"/>
      <c r="AK1870" s="88"/>
      <c r="AL1870" s="88"/>
      <c r="AM1870" s="88"/>
      <c r="AN1870" s="88"/>
      <c r="AO1870" s="88"/>
      <c r="AP1870" s="88"/>
      <c r="AQ1870" s="88"/>
      <c r="AR1870" s="88"/>
      <c r="AS1870" s="88"/>
      <c r="AT1870" s="88"/>
      <c r="AU1870" s="88"/>
      <c r="AV1870" s="88"/>
      <c r="AW1870" s="88"/>
      <c r="AX1870" s="88"/>
      <c r="AY1870" s="88"/>
      <c r="AZ1870" s="88"/>
      <c r="BA1870" s="88"/>
      <c r="BB1870" s="88"/>
      <c r="BC1870" s="88"/>
      <c r="BD1870" s="88"/>
      <c r="BE1870" s="88"/>
      <c r="BF1870" s="88"/>
      <c r="BG1870" s="88"/>
      <c r="BH1870" s="88"/>
      <c r="BI1870" s="88"/>
      <c r="BJ1870" s="88"/>
      <c r="BK1870" s="88"/>
      <c r="BL1870" s="88"/>
      <c r="BM1870" s="88"/>
      <c r="BN1870" s="88"/>
      <c r="BO1870" s="88"/>
      <c r="BP1870" s="88"/>
      <c r="BQ1870" s="88"/>
      <c r="BR1870" s="88"/>
      <c r="BS1870" s="88"/>
      <c r="BT1870" s="88"/>
      <c r="BU1870" s="88"/>
      <c r="BV1870" s="88"/>
    </row>
    <row r="1871" spans="1:74" s="89" customFormat="1" ht="22.5" customHeight="1" x14ac:dyDescent="0.2">
      <c r="A1871" s="244" t="s">
        <v>998</v>
      </c>
      <c r="B1871" s="245" t="s">
        <v>999</v>
      </c>
      <c r="C1871" s="224"/>
      <c r="D1871" s="224"/>
      <c r="E1871" s="224"/>
      <c r="F1871" s="224"/>
      <c r="G1871" s="224"/>
      <c r="H1871" s="224"/>
      <c r="I1871" s="224"/>
      <c r="J1871" s="224"/>
      <c r="K1871" s="224"/>
      <c r="L1871" s="224"/>
      <c r="M1871" s="224"/>
      <c r="N1871" s="224"/>
      <c r="O1871" s="131">
        <f t="shared" si="601"/>
        <v>0</v>
      </c>
      <c r="P1871" s="88"/>
      <c r="Q1871" s="88"/>
      <c r="R1871" s="88"/>
      <c r="S1871" s="88"/>
      <c r="T1871" s="88"/>
      <c r="U1871" s="88"/>
      <c r="V1871" s="88"/>
      <c r="W1871" s="88"/>
      <c r="X1871" s="88"/>
      <c r="Y1871" s="88"/>
      <c r="Z1871" s="88"/>
      <c r="AA1871" s="88"/>
      <c r="AB1871" s="88"/>
      <c r="AC1871" s="88"/>
      <c r="AD1871" s="88"/>
      <c r="AE1871" s="88"/>
      <c r="AF1871" s="88"/>
      <c r="AG1871" s="88"/>
      <c r="AH1871" s="88"/>
      <c r="AI1871" s="88"/>
      <c r="AJ1871" s="88"/>
      <c r="AK1871" s="88"/>
      <c r="AL1871" s="88"/>
      <c r="AM1871" s="88"/>
      <c r="AN1871" s="88"/>
      <c r="AO1871" s="88"/>
      <c r="AP1871" s="88"/>
      <c r="AQ1871" s="88"/>
      <c r="AR1871" s="88"/>
      <c r="AS1871" s="88"/>
      <c r="AT1871" s="88"/>
      <c r="AU1871" s="88"/>
      <c r="AV1871" s="88"/>
      <c r="AW1871" s="88"/>
      <c r="AX1871" s="88"/>
      <c r="AY1871" s="88"/>
      <c r="AZ1871" s="88"/>
      <c r="BA1871" s="88"/>
      <c r="BB1871" s="88"/>
      <c r="BC1871" s="88"/>
      <c r="BD1871" s="88"/>
      <c r="BE1871" s="88"/>
      <c r="BF1871" s="88"/>
      <c r="BG1871" s="88"/>
      <c r="BH1871" s="88"/>
      <c r="BI1871" s="88"/>
      <c r="BJ1871" s="88"/>
      <c r="BK1871" s="88"/>
      <c r="BL1871" s="88"/>
      <c r="BM1871" s="88"/>
      <c r="BN1871" s="88"/>
      <c r="BO1871" s="88"/>
      <c r="BP1871" s="88"/>
      <c r="BQ1871" s="88"/>
      <c r="BR1871" s="88"/>
      <c r="BS1871" s="88"/>
      <c r="BT1871" s="88"/>
      <c r="BU1871" s="88"/>
      <c r="BV1871" s="88"/>
    </row>
    <row r="1872" spans="1:74" s="89" customFormat="1" ht="22.5" customHeight="1" x14ac:dyDescent="0.2">
      <c r="A1872" s="244" t="s">
        <v>998</v>
      </c>
      <c r="B1872" s="245" t="s">
        <v>999</v>
      </c>
      <c r="C1872" s="224"/>
      <c r="D1872" s="224"/>
      <c r="E1872" s="224"/>
      <c r="F1872" s="224"/>
      <c r="G1872" s="224"/>
      <c r="H1872" s="224"/>
      <c r="I1872" s="224"/>
      <c r="J1872" s="224"/>
      <c r="K1872" s="224"/>
      <c r="L1872" s="224"/>
      <c r="M1872" s="224"/>
      <c r="N1872" s="224"/>
      <c r="O1872" s="131">
        <f t="shared" si="601"/>
        <v>0</v>
      </c>
      <c r="P1872" s="88"/>
      <c r="Q1872" s="88"/>
      <c r="R1872" s="88"/>
      <c r="S1872" s="88"/>
      <c r="T1872" s="88"/>
      <c r="U1872" s="88"/>
      <c r="V1872" s="88"/>
      <c r="W1872" s="88"/>
      <c r="X1872" s="88"/>
      <c r="Y1872" s="88"/>
      <c r="Z1872" s="88"/>
      <c r="AA1872" s="88"/>
      <c r="AB1872" s="88"/>
      <c r="AC1872" s="88"/>
      <c r="AD1872" s="88"/>
      <c r="AE1872" s="88"/>
      <c r="AF1872" s="88"/>
      <c r="AG1872" s="88"/>
      <c r="AH1872" s="88"/>
      <c r="AI1872" s="88"/>
      <c r="AJ1872" s="88"/>
      <c r="AK1872" s="88"/>
      <c r="AL1872" s="88"/>
      <c r="AM1872" s="88"/>
      <c r="AN1872" s="88"/>
      <c r="AO1872" s="88"/>
      <c r="AP1872" s="88"/>
      <c r="AQ1872" s="88"/>
      <c r="AR1872" s="88"/>
      <c r="AS1872" s="88"/>
      <c r="AT1872" s="88"/>
      <c r="AU1872" s="88"/>
      <c r="AV1872" s="88"/>
      <c r="AW1872" s="88"/>
      <c r="AX1872" s="88"/>
      <c r="AY1872" s="88"/>
      <c r="AZ1872" s="88"/>
      <c r="BA1872" s="88"/>
      <c r="BB1872" s="88"/>
      <c r="BC1872" s="88"/>
      <c r="BD1872" s="88"/>
      <c r="BE1872" s="88"/>
      <c r="BF1872" s="88"/>
      <c r="BG1872" s="88"/>
      <c r="BH1872" s="88"/>
      <c r="BI1872" s="88"/>
      <c r="BJ1872" s="88"/>
      <c r="BK1872" s="88"/>
      <c r="BL1872" s="88"/>
      <c r="BM1872" s="88"/>
      <c r="BN1872" s="88"/>
      <c r="BO1872" s="88"/>
      <c r="BP1872" s="88"/>
      <c r="BQ1872" s="88"/>
      <c r="BR1872" s="88"/>
      <c r="BS1872" s="88"/>
      <c r="BT1872" s="88"/>
      <c r="BU1872" s="88"/>
      <c r="BV1872" s="88"/>
    </row>
    <row r="1873" spans="1:74" s="89" customFormat="1" ht="22.5" customHeight="1" x14ac:dyDescent="0.2">
      <c r="A1873" s="244" t="s">
        <v>998</v>
      </c>
      <c r="B1873" s="245" t="s">
        <v>999</v>
      </c>
      <c r="C1873" s="224"/>
      <c r="D1873" s="224"/>
      <c r="E1873" s="224"/>
      <c r="F1873" s="224"/>
      <c r="G1873" s="224"/>
      <c r="H1873" s="224"/>
      <c r="I1873" s="224"/>
      <c r="J1873" s="224"/>
      <c r="K1873" s="224"/>
      <c r="L1873" s="224"/>
      <c r="M1873" s="224"/>
      <c r="N1873" s="224"/>
      <c r="O1873" s="131">
        <f t="shared" si="601"/>
        <v>0</v>
      </c>
      <c r="P1873" s="88"/>
      <c r="Q1873" s="88"/>
      <c r="R1873" s="88"/>
      <c r="S1873" s="88"/>
      <c r="T1873" s="88"/>
      <c r="U1873" s="88"/>
      <c r="V1873" s="88"/>
      <c r="W1873" s="88"/>
      <c r="X1873" s="88"/>
      <c r="Y1873" s="88"/>
      <c r="Z1873" s="88"/>
      <c r="AA1873" s="88"/>
      <c r="AB1873" s="88"/>
      <c r="AC1873" s="88"/>
      <c r="AD1873" s="88"/>
      <c r="AE1873" s="88"/>
      <c r="AF1873" s="88"/>
      <c r="AG1873" s="88"/>
      <c r="AH1873" s="88"/>
      <c r="AI1873" s="88"/>
      <c r="AJ1873" s="88"/>
      <c r="AK1873" s="88"/>
      <c r="AL1873" s="88"/>
      <c r="AM1873" s="88"/>
      <c r="AN1873" s="88"/>
      <c r="AO1873" s="88"/>
      <c r="AP1873" s="88"/>
      <c r="AQ1873" s="88"/>
      <c r="AR1873" s="88"/>
      <c r="AS1873" s="88"/>
      <c r="AT1873" s="88"/>
      <c r="AU1873" s="88"/>
      <c r="AV1873" s="88"/>
      <c r="AW1873" s="88"/>
      <c r="AX1873" s="88"/>
      <c r="AY1873" s="88"/>
      <c r="AZ1873" s="88"/>
      <c r="BA1873" s="88"/>
      <c r="BB1873" s="88"/>
      <c r="BC1873" s="88"/>
      <c r="BD1873" s="88"/>
      <c r="BE1873" s="88"/>
      <c r="BF1873" s="88"/>
      <c r="BG1873" s="88"/>
      <c r="BH1873" s="88"/>
      <c r="BI1873" s="88"/>
      <c r="BJ1873" s="88"/>
      <c r="BK1873" s="88"/>
      <c r="BL1873" s="88"/>
      <c r="BM1873" s="88"/>
      <c r="BN1873" s="88"/>
      <c r="BO1873" s="88"/>
      <c r="BP1873" s="88"/>
      <c r="BQ1873" s="88"/>
      <c r="BR1873" s="88"/>
      <c r="BS1873" s="88"/>
      <c r="BT1873" s="88"/>
      <c r="BU1873" s="88"/>
      <c r="BV1873" s="88"/>
    </row>
    <row r="1874" spans="1:74" s="89" customFormat="1" ht="22.5" customHeight="1" x14ac:dyDescent="0.2">
      <c r="A1874" s="244" t="s">
        <v>998</v>
      </c>
      <c r="B1874" s="245" t="s">
        <v>999</v>
      </c>
      <c r="C1874" s="224"/>
      <c r="D1874" s="224"/>
      <c r="E1874" s="224"/>
      <c r="F1874" s="224"/>
      <c r="G1874" s="224"/>
      <c r="H1874" s="224"/>
      <c r="I1874" s="224"/>
      <c r="J1874" s="224"/>
      <c r="K1874" s="224"/>
      <c r="L1874" s="224"/>
      <c r="M1874" s="224"/>
      <c r="N1874" s="224"/>
      <c r="O1874" s="131">
        <f t="shared" si="601"/>
        <v>0</v>
      </c>
      <c r="P1874" s="88"/>
      <c r="Q1874" s="88"/>
      <c r="R1874" s="88"/>
      <c r="S1874" s="88"/>
      <c r="T1874" s="88"/>
      <c r="U1874" s="88"/>
      <c r="V1874" s="88"/>
      <c r="W1874" s="88"/>
      <c r="X1874" s="88"/>
      <c r="Y1874" s="88"/>
      <c r="Z1874" s="88"/>
      <c r="AA1874" s="88"/>
      <c r="AB1874" s="88"/>
      <c r="AC1874" s="88"/>
      <c r="AD1874" s="88"/>
      <c r="AE1874" s="88"/>
      <c r="AF1874" s="88"/>
      <c r="AG1874" s="88"/>
      <c r="AH1874" s="88"/>
      <c r="AI1874" s="88"/>
      <c r="AJ1874" s="88"/>
      <c r="AK1874" s="88"/>
      <c r="AL1874" s="88"/>
      <c r="AM1874" s="88"/>
      <c r="AN1874" s="88"/>
      <c r="AO1874" s="88"/>
      <c r="AP1874" s="88"/>
      <c r="AQ1874" s="88"/>
      <c r="AR1874" s="88"/>
      <c r="AS1874" s="88"/>
      <c r="AT1874" s="88"/>
      <c r="AU1874" s="88"/>
      <c r="AV1874" s="88"/>
      <c r="AW1874" s="88"/>
      <c r="AX1874" s="88"/>
      <c r="AY1874" s="88"/>
      <c r="AZ1874" s="88"/>
      <c r="BA1874" s="88"/>
      <c r="BB1874" s="88"/>
      <c r="BC1874" s="88"/>
      <c r="BD1874" s="88"/>
      <c r="BE1874" s="88"/>
      <c r="BF1874" s="88"/>
      <c r="BG1874" s="88"/>
      <c r="BH1874" s="88"/>
      <c r="BI1874" s="88"/>
      <c r="BJ1874" s="88"/>
      <c r="BK1874" s="88"/>
      <c r="BL1874" s="88"/>
      <c r="BM1874" s="88"/>
      <c r="BN1874" s="88"/>
      <c r="BO1874" s="88"/>
      <c r="BP1874" s="88"/>
      <c r="BQ1874" s="88"/>
      <c r="BR1874" s="88"/>
      <c r="BS1874" s="88"/>
      <c r="BT1874" s="88"/>
      <c r="BU1874" s="88"/>
      <c r="BV1874" s="88"/>
    </row>
    <row r="1875" spans="1:74" s="89" customFormat="1" ht="22.5" customHeight="1" x14ac:dyDescent="0.2">
      <c r="A1875" s="244" t="s">
        <v>998</v>
      </c>
      <c r="B1875" s="245" t="s">
        <v>999</v>
      </c>
      <c r="C1875" s="224"/>
      <c r="D1875" s="224"/>
      <c r="E1875" s="224"/>
      <c r="F1875" s="224"/>
      <c r="G1875" s="224"/>
      <c r="H1875" s="224"/>
      <c r="I1875" s="224"/>
      <c r="J1875" s="224"/>
      <c r="K1875" s="224"/>
      <c r="L1875" s="224"/>
      <c r="M1875" s="224"/>
      <c r="N1875" s="224"/>
      <c r="O1875" s="131">
        <f t="shared" si="601"/>
        <v>0</v>
      </c>
      <c r="P1875" s="88"/>
      <c r="Q1875" s="88"/>
      <c r="R1875" s="88"/>
      <c r="S1875" s="88"/>
      <c r="T1875" s="88"/>
      <c r="U1875" s="88"/>
      <c r="V1875" s="88"/>
      <c r="W1875" s="88"/>
      <c r="X1875" s="88"/>
      <c r="Y1875" s="88"/>
      <c r="Z1875" s="88"/>
      <c r="AA1875" s="88"/>
      <c r="AB1875" s="88"/>
      <c r="AC1875" s="88"/>
      <c r="AD1875" s="88"/>
      <c r="AE1875" s="88"/>
      <c r="AF1875" s="88"/>
      <c r="AG1875" s="88"/>
      <c r="AH1875" s="88"/>
      <c r="AI1875" s="88"/>
      <c r="AJ1875" s="88"/>
      <c r="AK1875" s="88"/>
      <c r="AL1875" s="88"/>
      <c r="AM1875" s="88"/>
      <c r="AN1875" s="88"/>
      <c r="AO1875" s="88"/>
      <c r="AP1875" s="88"/>
      <c r="AQ1875" s="88"/>
      <c r="AR1875" s="88"/>
      <c r="AS1875" s="88"/>
      <c r="AT1875" s="88"/>
      <c r="AU1875" s="88"/>
      <c r="AV1875" s="88"/>
      <c r="AW1875" s="88"/>
      <c r="AX1875" s="88"/>
      <c r="AY1875" s="88"/>
      <c r="AZ1875" s="88"/>
      <c r="BA1875" s="88"/>
      <c r="BB1875" s="88"/>
      <c r="BC1875" s="88"/>
      <c r="BD1875" s="88"/>
      <c r="BE1875" s="88"/>
      <c r="BF1875" s="88"/>
      <c r="BG1875" s="88"/>
      <c r="BH1875" s="88"/>
      <c r="BI1875" s="88"/>
      <c r="BJ1875" s="88"/>
      <c r="BK1875" s="88"/>
      <c r="BL1875" s="88"/>
      <c r="BM1875" s="88"/>
      <c r="BN1875" s="88"/>
      <c r="BO1875" s="88"/>
      <c r="BP1875" s="88"/>
      <c r="BQ1875" s="88"/>
      <c r="BR1875" s="88"/>
      <c r="BS1875" s="88"/>
      <c r="BT1875" s="88"/>
      <c r="BU1875" s="88"/>
      <c r="BV1875" s="88"/>
    </row>
    <row r="1876" spans="1:74" s="89" customFormat="1" ht="22.5" customHeight="1" x14ac:dyDescent="0.2">
      <c r="A1876" s="244" t="s">
        <v>998</v>
      </c>
      <c r="B1876" s="245" t="s">
        <v>999</v>
      </c>
      <c r="C1876" s="224"/>
      <c r="D1876" s="224"/>
      <c r="E1876" s="224"/>
      <c r="F1876" s="224"/>
      <c r="G1876" s="224"/>
      <c r="H1876" s="224"/>
      <c r="I1876" s="224"/>
      <c r="J1876" s="224"/>
      <c r="K1876" s="224"/>
      <c r="L1876" s="224"/>
      <c r="M1876" s="224"/>
      <c r="N1876" s="224"/>
      <c r="O1876" s="131">
        <f t="shared" si="601"/>
        <v>0</v>
      </c>
      <c r="P1876" s="88"/>
      <c r="Q1876" s="88"/>
      <c r="R1876" s="88"/>
      <c r="S1876" s="88"/>
      <c r="T1876" s="88"/>
      <c r="U1876" s="88"/>
      <c r="V1876" s="88"/>
      <c r="W1876" s="88"/>
      <c r="X1876" s="88"/>
      <c r="Y1876" s="88"/>
      <c r="Z1876" s="88"/>
      <c r="AA1876" s="88"/>
      <c r="AB1876" s="88"/>
      <c r="AC1876" s="88"/>
      <c r="AD1876" s="88"/>
      <c r="AE1876" s="88"/>
      <c r="AF1876" s="88"/>
      <c r="AG1876" s="88"/>
      <c r="AH1876" s="88"/>
      <c r="AI1876" s="88"/>
      <c r="AJ1876" s="88"/>
      <c r="AK1876" s="88"/>
      <c r="AL1876" s="88"/>
      <c r="AM1876" s="88"/>
      <c r="AN1876" s="88"/>
      <c r="AO1876" s="88"/>
      <c r="AP1876" s="88"/>
      <c r="AQ1876" s="88"/>
      <c r="AR1876" s="88"/>
      <c r="AS1876" s="88"/>
      <c r="AT1876" s="88"/>
      <c r="AU1876" s="88"/>
      <c r="AV1876" s="88"/>
      <c r="AW1876" s="88"/>
      <c r="AX1876" s="88"/>
      <c r="AY1876" s="88"/>
      <c r="AZ1876" s="88"/>
      <c r="BA1876" s="88"/>
      <c r="BB1876" s="88"/>
      <c r="BC1876" s="88"/>
      <c r="BD1876" s="88"/>
      <c r="BE1876" s="88"/>
      <c r="BF1876" s="88"/>
      <c r="BG1876" s="88"/>
      <c r="BH1876" s="88"/>
      <c r="BI1876" s="88"/>
      <c r="BJ1876" s="88"/>
      <c r="BK1876" s="88"/>
      <c r="BL1876" s="88"/>
      <c r="BM1876" s="88"/>
      <c r="BN1876" s="88"/>
      <c r="BO1876" s="88"/>
      <c r="BP1876" s="88"/>
      <c r="BQ1876" s="88"/>
      <c r="BR1876" s="88"/>
      <c r="BS1876" s="88"/>
      <c r="BT1876" s="88"/>
      <c r="BU1876" s="88"/>
      <c r="BV1876" s="88"/>
    </row>
    <row r="1877" spans="1:74" s="89" customFormat="1" ht="22.5" customHeight="1" x14ac:dyDescent="0.2">
      <c r="A1877" s="246" t="s">
        <v>1840</v>
      </c>
      <c r="B1877" s="247" t="s">
        <v>999</v>
      </c>
      <c r="C1877" s="234">
        <v>0</v>
      </c>
      <c r="D1877" s="234">
        <v>0</v>
      </c>
      <c r="E1877" s="234">
        <v>0</v>
      </c>
      <c r="F1877" s="234">
        <v>0</v>
      </c>
      <c r="G1877" s="234">
        <v>0</v>
      </c>
      <c r="H1877" s="234">
        <v>0</v>
      </c>
      <c r="I1877" s="234">
        <v>0</v>
      </c>
      <c r="J1877" s="234">
        <v>0</v>
      </c>
      <c r="K1877" s="234">
        <v>0</v>
      </c>
      <c r="L1877" s="234">
        <v>0</v>
      </c>
      <c r="M1877" s="234">
        <v>0</v>
      </c>
      <c r="N1877" s="234">
        <v>0</v>
      </c>
      <c r="O1877" s="131">
        <f t="shared" si="601"/>
        <v>0</v>
      </c>
      <c r="P1877" s="88"/>
      <c r="Q1877" s="88"/>
      <c r="R1877" s="88"/>
      <c r="S1877" s="88"/>
      <c r="T1877" s="88"/>
      <c r="U1877" s="88"/>
      <c r="V1877" s="88"/>
      <c r="W1877" s="88"/>
      <c r="X1877" s="88"/>
      <c r="Y1877" s="88"/>
      <c r="Z1877" s="88"/>
      <c r="AA1877" s="88"/>
      <c r="AB1877" s="88"/>
      <c r="AC1877" s="88"/>
      <c r="AD1877" s="88"/>
      <c r="AE1877" s="88"/>
      <c r="AF1877" s="88"/>
      <c r="AG1877" s="88"/>
      <c r="AH1877" s="88"/>
      <c r="AI1877" s="88"/>
      <c r="AJ1877" s="88"/>
      <c r="AK1877" s="88"/>
      <c r="AL1877" s="88"/>
      <c r="AM1877" s="88"/>
      <c r="AN1877" s="88"/>
      <c r="AO1877" s="88"/>
      <c r="AP1877" s="88"/>
      <c r="AQ1877" s="88"/>
      <c r="AR1877" s="88"/>
      <c r="AS1877" s="88"/>
      <c r="AT1877" s="88"/>
      <c r="AU1877" s="88"/>
      <c r="AV1877" s="88"/>
      <c r="AW1877" s="88"/>
      <c r="AX1877" s="88"/>
      <c r="AY1877" s="88"/>
      <c r="AZ1877" s="88"/>
      <c r="BA1877" s="88"/>
      <c r="BB1877" s="88"/>
      <c r="BC1877" s="88"/>
      <c r="BD1877" s="88"/>
      <c r="BE1877" s="88"/>
      <c r="BF1877" s="88"/>
      <c r="BG1877" s="88"/>
      <c r="BH1877" s="88"/>
      <c r="BI1877" s="88"/>
      <c r="BJ1877" s="88"/>
      <c r="BK1877" s="88"/>
      <c r="BL1877" s="88"/>
      <c r="BM1877" s="88"/>
      <c r="BN1877" s="88"/>
      <c r="BO1877" s="88"/>
      <c r="BP1877" s="88"/>
      <c r="BQ1877" s="88"/>
      <c r="BR1877" s="88"/>
      <c r="BS1877" s="88"/>
      <c r="BT1877" s="88"/>
      <c r="BU1877" s="88"/>
      <c r="BV1877" s="88"/>
    </row>
    <row r="1878" spans="1:74" s="89" customFormat="1" ht="22.5" customHeight="1" x14ac:dyDescent="0.2">
      <c r="A1878" s="244" t="s">
        <v>1841</v>
      </c>
      <c r="B1878" s="245" t="s">
        <v>309</v>
      </c>
      <c r="C1878" s="224"/>
      <c r="D1878" s="224"/>
      <c r="E1878" s="224"/>
      <c r="F1878" s="224"/>
      <c r="G1878" s="224"/>
      <c r="H1878" s="224"/>
      <c r="I1878" s="224"/>
      <c r="J1878" s="224"/>
      <c r="K1878" s="224"/>
      <c r="L1878" s="224"/>
      <c r="M1878" s="224"/>
      <c r="N1878" s="224"/>
      <c r="O1878" s="131">
        <f t="shared" si="601"/>
        <v>0</v>
      </c>
      <c r="P1878" s="88"/>
      <c r="Q1878" s="88"/>
      <c r="R1878" s="88"/>
      <c r="S1878" s="88"/>
      <c r="T1878" s="88"/>
      <c r="U1878" s="88"/>
      <c r="V1878" s="88"/>
      <c r="W1878" s="88"/>
      <c r="X1878" s="88"/>
      <c r="Y1878" s="88"/>
      <c r="Z1878" s="88"/>
      <c r="AA1878" s="88"/>
      <c r="AB1878" s="88"/>
      <c r="AC1878" s="88"/>
      <c r="AD1878" s="88"/>
      <c r="AE1878" s="88"/>
      <c r="AF1878" s="88"/>
      <c r="AG1878" s="88"/>
      <c r="AH1878" s="88"/>
      <c r="AI1878" s="88"/>
      <c r="AJ1878" s="88"/>
      <c r="AK1878" s="88"/>
      <c r="AL1878" s="88"/>
      <c r="AM1878" s="88"/>
      <c r="AN1878" s="88"/>
      <c r="AO1878" s="88"/>
      <c r="AP1878" s="88"/>
      <c r="AQ1878" s="88"/>
      <c r="AR1878" s="88"/>
      <c r="AS1878" s="88"/>
      <c r="AT1878" s="88"/>
      <c r="AU1878" s="88"/>
      <c r="AV1878" s="88"/>
      <c r="AW1878" s="88"/>
      <c r="AX1878" s="88"/>
      <c r="AY1878" s="88"/>
      <c r="AZ1878" s="88"/>
      <c r="BA1878" s="88"/>
      <c r="BB1878" s="88"/>
      <c r="BC1878" s="88"/>
      <c r="BD1878" s="88"/>
      <c r="BE1878" s="88"/>
      <c r="BF1878" s="88"/>
      <c r="BG1878" s="88"/>
      <c r="BH1878" s="88"/>
      <c r="BI1878" s="88"/>
      <c r="BJ1878" s="88"/>
      <c r="BK1878" s="88"/>
      <c r="BL1878" s="88"/>
      <c r="BM1878" s="88"/>
      <c r="BN1878" s="88"/>
      <c r="BO1878" s="88"/>
      <c r="BP1878" s="88"/>
      <c r="BQ1878" s="88"/>
      <c r="BR1878" s="88"/>
      <c r="BS1878" s="88"/>
      <c r="BT1878" s="88"/>
      <c r="BU1878" s="88"/>
      <c r="BV1878" s="88"/>
    </row>
    <row r="1879" spans="1:74" s="89" customFormat="1" ht="22.5" customHeight="1" x14ac:dyDescent="0.2">
      <c r="A1879" s="244" t="s">
        <v>1841</v>
      </c>
      <c r="B1879" s="245" t="s">
        <v>309</v>
      </c>
      <c r="C1879" s="224"/>
      <c r="D1879" s="224"/>
      <c r="E1879" s="224"/>
      <c r="F1879" s="224"/>
      <c r="G1879" s="224"/>
      <c r="H1879" s="224"/>
      <c r="I1879" s="224"/>
      <c r="J1879" s="224"/>
      <c r="K1879" s="224"/>
      <c r="L1879" s="224"/>
      <c r="M1879" s="224"/>
      <c r="N1879" s="224"/>
      <c r="O1879" s="131">
        <f t="shared" si="601"/>
        <v>0</v>
      </c>
      <c r="P1879" s="88"/>
      <c r="Q1879" s="88"/>
      <c r="R1879" s="88"/>
      <c r="S1879" s="88"/>
      <c r="T1879" s="88"/>
      <c r="U1879" s="88"/>
      <c r="V1879" s="88"/>
      <c r="W1879" s="88"/>
      <c r="X1879" s="88"/>
      <c r="Y1879" s="88"/>
      <c r="Z1879" s="88"/>
      <c r="AA1879" s="88"/>
      <c r="AB1879" s="88"/>
      <c r="AC1879" s="88"/>
      <c r="AD1879" s="88"/>
      <c r="AE1879" s="88"/>
      <c r="AF1879" s="88"/>
      <c r="AG1879" s="88"/>
      <c r="AH1879" s="88"/>
      <c r="AI1879" s="88"/>
      <c r="AJ1879" s="88"/>
      <c r="AK1879" s="88"/>
      <c r="AL1879" s="88"/>
      <c r="AM1879" s="88"/>
      <c r="AN1879" s="88"/>
      <c r="AO1879" s="88"/>
      <c r="AP1879" s="88"/>
      <c r="AQ1879" s="88"/>
      <c r="AR1879" s="88"/>
      <c r="AS1879" s="88"/>
      <c r="AT1879" s="88"/>
      <c r="AU1879" s="88"/>
      <c r="AV1879" s="88"/>
      <c r="AW1879" s="88"/>
      <c r="AX1879" s="88"/>
      <c r="AY1879" s="88"/>
      <c r="AZ1879" s="88"/>
      <c r="BA1879" s="88"/>
      <c r="BB1879" s="88"/>
      <c r="BC1879" s="88"/>
      <c r="BD1879" s="88"/>
      <c r="BE1879" s="88"/>
      <c r="BF1879" s="88"/>
      <c r="BG1879" s="88"/>
      <c r="BH1879" s="88"/>
      <c r="BI1879" s="88"/>
      <c r="BJ1879" s="88"/>
      <c r="BK1879" s="88"/>
      <c r="BL1879" s="88"/>
      <c r="BM1879" s="88"/>
      <c r="BN1879" s="88"/>
      <c r="BO1879" s="88"/>
      <c r="BP1879" s="88"/>
      <c r="BQ1879" s="88"/>
      <c r="BR1879" s="88"/>
      <c r="BS1879" s="88"/>
      <c r="BT1879" s="88"/>
      <c r="BU1879" s="88"/>
      <c r="BV1879" s="88"/>
    </row>
    <row r="1880" spans="1:74" s="89" customFormat="1" ht="22.5" customHeight="1" x14ac:dyDescent="0.2">
      <c r="A1880" s="244" t="s">
        <v>1842</v>
      </c>
      <c r="B1880" s="245" t="s">
        <v>1843</v>
      </c>
      <c r="C1880" s="224"/>
      <c r="D1880" s="224"/>
      <c r="E1880" s="224"/>
      <c r="F1880" s="224"/>
      <c r="G1880" s="224"/>
      <c r="H1880" s="224"/>
      <c r="I1880" s="224"/>
      <c r="J1880" s="224"/>
      <c r="K1880" s="224"/>
      <c r="L1880" s="224"/>
      <c r="M1880" s="224"/>
      <c r="N1880" s="224"/>
      <c r="O1880" s="131">
        <f t="shared" si="601"/>
        <v>0</v>
      </c>
      <c r="P1880" s="88"/>
      <c r="Q1880" s="88"/>
      <c r="R1880" s="88"/>
      <c r="S1880" s="88"/>
      <c r="T1880" s="88"/>
      <c r="U1880" s="88"/>
      <c r="V1880" s="88"/>
      <c r="W1880" s="88"/>
      <c r="X1880" s="88"/>
      <c r="Y1880" s="88"/>
      <c r="Z1880" s="88"/>
      <c r="AA1880" s="88"/>
      <c r="AB1880" s="88"/>
      <c r="AC1880" s="88"/>
      <c r="AD1880" s="88"/>
      <c r="AE1880" s="88"/>
      <c r="AF1880" s="88"/>
      <c r="AG1880" s="88"/>
      <c r="AH1880" s="88"/>
      <c r="AI1880" s="88"/>
      <c r="AJ1880" s="88"/>
      <c r="AK1880" s="88"/>
      <c r="AL1880" s="88"/>
      <c r="AM1880" s="88"/>
      <c r="AN1880" s="88"/>
      <c r="AO1880" s="88"/>
      <c r="AP1880" s="88"/>
      <c r="AQ1880" s="88"/>
      <c r="AR1880" s="88"/>
      <c r="AS1880" s="88"/>
      <c r="AT1880" s="88"/>
      <c r="AU1880" s="88"/>
      <c r="AV1880" s="88"/>
      <c r="AW1880" s="88"/>
      <c r="AX1880" s="88"/>
      <c r="AY1880" s="88"/>
      <c r="AZ1880" s="88"/>
      <c r="BA1880" s="88"/>
      <c r="BB1880" s="88"/>
      <c r="BC1880" s="88"/>
      <c r="BD1880" s="88"/>
      <c r="BE1880" s="88"/>
      <c r="BF1880" s="88"/>
      <c r="BG1880" s="88"/>
      <c r="BH1880" s="88"/>
      <c r="BI1880" s="88"/>
      <c r="BJ1880" s="88"/>
      <c r="BK1880" s="88"/>
      <c r="BL1880" s="88"/>
      <c r="BM1880" s="88"/>
      <c r="BN1880" s="88"/>
      <c r="BO1880" s="88"/>
      <c r="BP1880" s="88"/>
      <c r="BQ1880" s="88"/>
      <c r="BR1880" s="88"/>
      <c r="BS1880" s="88"/>
      <c r="BT1880" s="88"/>
      <c r="BU1880" s="88"/>
      <c r="BV1880" s="88"/>
    </row>
    <row r="1881" spans="1:74" s="89" customFormat="1" ht="22.5" customHeight="1" x14ac:dyDescent="0.2">
      <c r="A1881" s="244" t="s">
        <v>1842</v>
      </c>
      <c r="B1881" s="245" t="s">
        <v>1843</v>
      </c>
      <c r="C1881" s="224"/>
      <c r="D1881" s="224"/>
      <c r="E1881" s="224"/>
      <c r="F1881" s="224"/>
      <c r="G1881" s="224"/>
      <c r="H1881" s="224"/>
      <c r="I1881" s="224"/>
      <c r="J1881" s="224"/>
      <c r="K1881" s="224"/>
      <c r="L1881" s="224"/>
      <c r="M1881" s="224"/>
      <c r="N1881" s="224"/>
      <c r="O1881" s="131">
        <f t="shared" si="601"/>
        <v>0</v>
      </c>
      <c r="P1881" s="88"/>
      <c r="Q1881" s="88"/>
      <c r="R1881" s="88"/>
      <c r="S1881" s="88"/>
      <c r="T1881" s="88"/>
      <c r="U1881" s="88"/>
      <c r="V1881" s="88"/>
      <c r="W1881" s="88"/>
      <c r="X1881" s="88"/>
      <c r="Y1881" s="88"/>
      <c r="Z1881" s="88"/>
      <c r="AA1881" s="88"/>
      <c r="AB1881" s="88"/>
      <c r="AC1881" s="88"/>
      <c r="AD1881" s="88"/>
      <c r="AE1881" s="88"/>
      <c r="AF1881" s="88"/>
      <c r="AG1881" s="88"/>
      <c r="AH1881" s="88"/>
      <c r="AI1881" s="88"/>
      <c r="AJ1881" s="88"/>
      <c r="AK1881" s="88"/>
      <c r="AL1881" s="88"/>
      <c r="AM1881" s="88"/>
      <c r="AN1881" s="88"/>
      <c r="AO1881" s="88"/>
      <c r="AP1881" s="88"/>
      <c r="AQ1881" s="88"/>
      <c r="AR1881" s="88"/>
      <c r="AS1881" s="88"/>
      <c r="AT1881" s="88"/>
      <c r="AU1881" s="88"/>
      <c r="AV1881" s="88"/>
      <c r="AW1881" s="88"/>
      <c r="AX1881" s="88"/>
      <c r="AY1881" s="88"/>
      <c r="AZ1881" s="88"/>
      <c r="BA1881" s="88"/>
      <c r="BB1881" s="88"/>
      <c r="BC1881" s="88"/>
      <c r="BD1881" s="88"/>
      <c r="BE1881" s="88"/>
      <c r="BF1881" s="88"/>
      <c r="BG1881" s="88"/>
      <c r="BH1881" s="88"/>
      <c r="BI1881" s="88"/>
      <c r="BJ1881" s="88"/>
      <c r="BK1881" s="88"/>
      <c r="BL1881" s="88"/>
      <c r="BM1881" s="88"/>
      <c r="BN1881" s="88"/>
      <c r="BO1881" s="88"/>
      <c r="BP1881" s="88"/>
      <c r="BQ1881" s="88"/>
      <c r="BR1881" s="88"/>
      <c r="BS1881" s="88"/>
      <c r="BT1881" s="88"/>
      <c r="BU1881" s="88"/>
      <c r="BV1881" s="88"/>
    </row>
    <row r="1882" spans="1:74" s="89" customFormat="1" ht="22.5" customHeight="1" x14ac:dyDescent="0.2">
      <c r="A1882" s="244" t="s">
        <v>1844</v>
      </c>
      <c r="B1882" s="245" t="s">
        <v>1845</v>
      </c>
      <c r="C1882" s="224"/>
      <c r="D1882" s="224"/>
      <c r="E1882" s="224"/>
      <c r="F1882" s="224"/>
      <c r="G1882" s="224"/>
      <c r="H1882" s="224"/>
      <c r="I1882" s="224"/>
      <c r="J1882" s="224"/>
      <c r="K1882" s="224"/>
      <c r="L1882" s="224"/>
      <c r="M1882" s="224"/>
      <c r="N1882" s="224"/>
      <c r="O1882" s="131">
        <f t="shared" si="601"/>
        <v>0</v>
      </c>
      <c r="P1882" s="88"/>
      <c r="Q1882" s="88"/>
      <c r="R1882" s="88"/>
      <c r="S1882" s="88"/>
      <c r="T1882" s="88"/>
      <c r="U1882" s="88"/>
      <c r="V1882" s="88"/>
      <c r="W1882" s="88"/>
      <c r="X1882" s="88"/>
      <c r="Y1882" s="88"/>
      <c r="Z1882" s="88"/>
      <c r="AA1882" s="88"/>
      <c r="AB1882" s="88"/>
      <c r="AC1882" s="88"/>
      <c r="AD1882" s="88"/>
      <c r="AE1882" s="88"/>
      <c r="AF1882" s="88"/>
      <c r="AG1882" s="88"/>
      <c r="AH1882" s="88"/>
      <c r="AI1882" s="88"/>
      <c r="AJ1882" s="88"/>
      <c r="AK1882" s="88"/>
      <c r="AL1882" s="88"/>
      <c r="AM1882" s="88"/>
      <c r="AN1882" s="88"/>
      <c r="AO1882" s="88"/>
      <c r="AP1882" s="88"/>
      <c r="AQ1882" s="88"/>
      <c r="AR1882" s="88"/>
      <c r="AS1882" s="88"/>
      <c r="AT1882" s="88"/>
      <c r="AU1882" s="88"/>
      <c r="AV1882" s="88"/>
      <c r="AW1882" s="88"/>
      <c r="AX1882" s="88"/>
      <c r="AY1882" s="88"/>
      <c r="AZ1882" s="88"/>
      <c r="BA1882" s="88"/>
      <c r="BB1882" s="88"/>
      <c r="BC1882" s="88"/>
      <c r="BD1882" s="88"/>
      <c r="BE1882" s="88"/>
      <c r="BF1882" s="88"/>
      <c r="BG1882" s="88"/>
      <c r="BH1882" s="88"/>
      <c r="BI1882" s="88"/>
      <c r="BJ1882" s="88"/>
      <c r="BK1882" s="88"/>
      <c r="BL1882" s="88"/>
      <c r="BM1882" s="88"/>
      <c r="BN1882" s="88"/>
      <c r="BO1882" s="88"/>
      <c r="BP1882" s="88"/>
      <c r="BQ1882" s="88"/>
      <c r="BR1882" s="88"/>
      <c r="BS1882" s="88"/>
      <c r="BT1882" s="88"/>
      <c r="BU1882" s="88"/>
      <c r="BV1882" s="88"/>
    </row>
    <row r="1883" spans="1:74" s="89" customFormat="1" ht="22.5" customHeight="1" x14ac:dyDescent="0.2">
      <c r="A1883" s="244" t="s">
        <v>1844</v>
      </c>
      <c r="B1883" s="245" t="s">
        <v>1843</v>
      </c>
      <c r="C1883" s="224"/>
      <c r="D1883" s="224"/>
      <c r="E1883" s="224"/>
      <c r="F1883" s="224"/>
      <c r="G1883" s="224"/>
      <c r="H1883" s="224"/>
      <c r="I1883" s="224"/>
      <c r="J1883" s="224"/>
      <c r="K1883" s="224"/>
      <c r="L1883" s="224"/>
      <c r="M1883" s="224"/>
      <c r="N1883" s="224"/>
      <c r="O1883" s="131">
        <f t="shared" si="601"/>
        <v>0</v>
      </c>
      <c r="P1883" s="88"/>
      <c r="Q1883" s="88"/>
      <c r="R1883" s="88"/>
      <c r="S1883" s="88"/>
      <c r="T1883" s="88"/>
      <c r="U1883" s="88"/>
      <c r="V1883" s="88"/>
      <c r="W1883" s="88"/>
      <c r="X1883" s="88"/>
      <c r="Y1883" s="88"/>
      <c r="Z1883" s="88"/>
      <c r="AA1883" s="88"/>
      <c r="AB1883" s="88"/>
      <c r="AC1883" s="88"/>
      <c r="AD1883" s="88"/>
      <c r="AE1883" s="88"/>
      <c r="AF1883" s="88"/>
      <c r="AG1883" s="88"/>
      <c r="AH1883" s="88"/>
      <c r="AI1883" s="88"/>
      <c r="AJ1883" s="88"/>
      <c r="AK1883" s="88"/>
      <c r="AL1883" s="88"/>
      <c r="AM1883" s="88"/>
      <c r="AN1883" s="88"/>
      <c r="AO1883" s="88"/>
      <c r="AP1883" s="88"/>
      <c r="AQ1883" s="88"/>
      <c r="AR1883" s="88"/>
      <c r="AS1883" s="88"/>
      <c r="AT1883" s="88"/>
      <c r="AU1883" s="88"/>
      <c r="AV1883" s="88"/>
      <c r="AW1883" s="88"/>
      <c r="AX1883" s="88"/>
      <c r="AY1883" s="88"/>
      <c r="AZ1883" s="88"/>
      <c r="BA1883" s="88"/>
      <c r="BB1883" s="88"/>
      <c r="BC1883" s="88"/>
      <c r="BD1883" s="88"/>
      <c r="BE1883" s="88"/>
      <c r="BF1883" s="88"/>
      <c r="BG1883" s="88"/>
      <c r="BH1883" s="88"/>
      <c r="BI1883" s="88"/>
      <c r="BJ1883" s="88"/>
      <c r="BK1883" s="88"/>
      <c r="BL1883" s="88"/>
      <c r="BM1883" s="88"/>
      <c r="BN1883" s="88"/>
      <c r="BO1883" s="88"/>
      <c r="BP1883" s="88"/>
      <c r="BQ1883" s="88"/>
      <c r="BR1883" s="88"/>
      <c r="BS1883" s="88"/>
      <c r="BT1883" s="88"/>
      <c r="BU1883" s="88"/>
      <c r="BV1883" s="88"/>
    </row>
    <row r="1884" spans="1:74" s="89" customFormat="1" ht="22.5" customHeight="1" x14ac:dyDescent="0.2">
      <c r="A1884" s="244" t="s">
        <v>1844</v>
      </c>
      <c r="B1884" s="245" t="s">
        <v>1843</v>
      </c>
      <c r="C1884" s="224"/>
      <c r="D1884" s="224"/>
      <c r="E1884" s="224"/>
      <c r="F1884" s="224"/>
      <c r="G1884" s="224"/>
      <c r="H1884" s="224"/>
      <c r="I1884" s="224"/>
      <c r="J1884" s="224"/>
      <c r="K1884" s="224"/>
      <c r="L1884" s="224"/>
      <c r="M1884" s="224"/>
      <c r="N1884" s="224"/>
      <c r="O1884" s="131">
        <f t="shared" si="601"/>
        <v>0</v>
      </c>
      <c r="P1884" s="88"/>
      <c r="Q1884" s="88"/>
      <c r="R1884" s="88"/>
      <c r="S1884" s="88"/>
      <c r="T1884" s="88"/>
      <c r="U1884" s="88"/>
      <c r="V1884" s="88"/>
      <c r="W1884" s="88"/>
      <c r="X1884" s="88"/>
      <c r="Y1884" s="88"/>
      <c r="Z1884" s="88"/>
      <c r="AA1884" s="88"/>
      <c r="AB1884" s="88"/>
      <c r="AC1884" s="88"/>
      <c r="AD1884" s="88"/>
      <c r="AE1884" s="88"/>
      <c r="AF1884" s="88"/>
      <c r="AG1884" s="88"/>
      <c r="AH1884" s="88"/>
      <c r="AI1884" s="88"/>
      <c r="AJ1884" s="88"/>
      <c r="AK1884" s="88"/>
      <c r="AL1884" s="88"/>
      <c r="AM1884" s="88"/>
      <c r="AN1884" s="88"/>
      <c r="AO1884" s="88"/>
      <c r="AP1884" s="88"/>
      <c r="AQ1884" s="88"/>
      <c r="AR1884" s="88"/>
      <c r="AS1884" s="88"/>
      <c r="AT1884" s="88"/>
      <c r="AU1884" s="88"/>
      <c r="AV1884" s="88"/>
      <c r="AW1884" s="88"/>
      <c r="AX1884" s="88"/>
      <c r="AY1884" s="88"/>
      <c r="AZ1884" s="88"/>
      <c r="BA1884" s="88"/>
      <c r="BB1884" s="88"/>
      <c r="BC1884" s="88"/>
      <c r="BD1884" s="88"/>
      <c r="BE1884" s="88"/>
      <c r="BF1884" s="88"/>
      <c r="BG1884" s="88"/>
      <c r="BH1884" s="88"/>
      <c r="BI1884" s="88"/>
      <c r="BJ1884" s="88"/>
      <c r="BK1884" s="88"/>
      <c r="BL1884" s="88"/>
      <c r="BM1884" s="88"/>
      <c r="BN1884" s="88"/>
      <c r="BO1884" s="88"/>
      <c r="BP1884" s="88"/>
      <c r="BQ1884" s="88"/>
      <c r="BR1884" s="88"/>
      <c r="BS1884" s="88"/>
      <c r="BT1884" s="88"/>
      <c r="BU1884" s="88"/>
      <c r="BV1884" s="88"/>
    </row>
    <row r="1885" spans="1:74" s="89" customFormat="1" ht="22.5" customHeight="1" x14ac:dyDescent="0.2">
      <c r="A1885" s="244" t="s">
        <v>1846</v>
      </c>
      <c r="B1885" s="245" t="s">
        <v>1847</v>
      </c>
      <c r="C1885" s="224"/>
      <c r="D1885" s="224"/>
      <c r="E1885" s="224"/>
      <c r="F1885" s="224"/>
      <c r="G1885" s="224"/>
      <c r="H1885" s="224"/>
      <c r="I1885" s="224"/>
      <c r="J1885" s="224"/>
      <c r="K1885" s="224"/>
      <c r="L1885" s="224"/>
      <c r="M1885" s="224"/>
      <c r="N1885" s="224"/>
      <c r="O1885" s="131">
        <f t="shared" si="601"/>
        <v>0</v>
      </c>
      <c r="P1885" s="88"/>
      <c r="Q1885" s="88"/>
      <c r="R1885" s="88"/>
      <c r="S1885" s="88"/>
      <c r="T1885" s="88"/>
      <c r="U1885" s="88"/>
      <c r="V1885" s="88"/>
      <c r="W1885" s="88"/>
      <c r="X1885" s="88"/>
      <c r="Y1885" s="88"/>
      <c r="Z1885" s="88"/>
      <c r="AA1885" s="88"/>
      <c r="AB1885" s="88"/>
      <c r="AC1885" s="88"/>
      <c r="AD1885" s="88"/>
      <c r="AE1885" s="88"/>
      <c r="AF1885" s="88"/>
      <c r="AG1885" s="88"/>
      <c r="AH1885" s="88"/>
      <c r="AI1885" s="88"/>
      <c r="AJ1885" s="88"/>
      <c r="AK1885" s="88"/>
      <c r="AL1885" s="88"/>
      <c r="AM1885" s="88"/>
      <c r="AN1885" s="88"/>
      <c r="AO1885" s="88"/>
      <c r="AP1885" s="88"/>
      <c r="AQ1885" s="88"/>
      <c r="AR1885" s="88"/>
      <c r="AS1885" s="88"/>
      <c r="AT1885" s="88"/>
      <c r="AU1885" s="88"/>
      <c r="AV1885" s="88"/>
      <c r="AW1885" s="88"/>
      <c r="AX1885" s="88"/>
      <c r="AY1885" s="88"/>
      <c r="AZ1885" s="88"/>
      <c r="BA1885" s="88"/>
      <c r="BB1885" s="88"/>
      <c r="BC1885" s="88"/>
      <c r="BD1885" s="88"/>
      <c r="BE1885" s="88"/>
      <c r="BF1885" s="88"/>
      <c r="BG1885" s="88"/>
      <c r="BH1885" s="88"/>
      <c r="BI1885" s="88"/>
      <c r="BJ1885" s="88"/>
      <c r="BK1885" s="88"/>
      <c r="BL1885" s="88"/>
      <c r="BM1885" s="88"/>
      <c r="BN1885" s="88"/>
      <c r="BO1885" s="88"/>
      <c r="BP1885" s="88"/>
      <c r="BQ1885" s="88"/>
      <c r="BR1885" s="88"/>
      <c r="BS1885" s="88"/>
      <c r="BT1885" s="88"/>
      <c r="BU1885" s="88"/>
      <c r="BV1885" s="88"/>
    </row>
    <row r="1886" spans="1:74" s="87" customFormat="1" ht="22.5" customHeight="1" x14ac:dyDescent="0.2">
      <c r="A1886" s="244" t="s">
        <v>1848</v>
      </c>
      <c r="B1886" s="245" t="s">
        <v>1797</v>
      </c>
      <c r="C1886" s="224"/>
      <c r="D1886" s="224"/>
      <c r="E1886" s="224"/>
      <c r="F1886" s="224"/>
      <c r="G1886" s="224"/>
      <c r="H1886" s="224"/>
      <c r="I1886" s="224"/>
      <c r="J1886" s="224"/>
      <c r="K1886" s="224"/>
      <c r="L1886" s="224"/>
      <c r="M1886" s="224"/>
      <c r="N1886" s="224"/>
      <c r="O1886" s="131">
        <f t="shared" si="601"/>
        <v>0</v>
      </c>
      <c r="P1886" s="86"/>
      <c r="Q1886" s="86"/>
      <c r="R1886" s="86"/>
      <c r="S1886" s="86"/>
      <c r="T1886" s="86"/>
      <c r="U1886" s="86"/>
      <c r="V1886" s="86"/>
      <c r="W1886" s="86"/>
      <c r="X1886" s="86"/>
      <c r="Y1886" s="86"/>
      <c r="Z1886" s="86"/>
      <c r="AA1886" s="86"/>
      <c r="AB1886" s="86"/>
      <c r="AC1886" s="86"/>
      <c r="AD1886" s="86"/>
      <c r="AE1886" s="86"/>
      <c r="AF1886" s="86"/>
      <c r="AG1886" s="86"/>
      <c r="AH1886" s="86"/>
      <c r="AI1886" s="86"/>
      <c r="AJ1886" s="86"/>
      <c r="AK1886" s="86"/>
      <c r="AL1886" s="86"/>
      <c r="AM1886" s="86"/>
      <c r="AN1886" s="86"/>
      <c r="AO1886" s="86"/>
      <c r="AP1886" s="86"/>
      <c r="AQ1886" s="86"/>
      <c r="AR1886" s="86"/>
      <c r="AS1886" s="86"/>
      <c r="AT1886" s="86"/>
      <c r="AU1886" s="86"/>
      <c r="AV1886" s="86"/>
      <c r="AW1886" s="86"/>
      <c r="AX1886" s="86"/>
      <c r="AY1886" s="86"/>
      <c r="AZ1886" s="86"/>
      <c r="BA1886" s="86"/>
      <c r="BB1886" s="86"/>
      <c r="BC1886" s="86"/>
      <c r="BD1886" s="86"/>
      <c r="BE1886" s="86"/>
      <c r="BF1886" s="86"/>
      <c r="BG1886" s="86"/>
      <c r="BH1886" s="86"/>
      <c r="BI1886" s="86"/>
      <c r="BJ1886" s="86"/>
      <c r="BK1886" s="86"/>
      <c r="BL1886" s="86"/>
      <c r="BM1886" s="86"/>
      <c r="BN1886" s="86"/>
      <c r="BO1886" s="86"/>
      <c r="BP1886" s="86"/>
      <c r="BQ1886" s="86"/>
      <c r="BR1886" s="86"/>
      <c r="BS1886" s="86"/>
      <c r="BT1886" s="86"/>
      <c r="BU1886" s="86"/>
      <c r="BV1886" s="86"/>
    </row>
    <row r="1887" spans="1:74" s="87" customFormat="1" ht="22.5" customHeight="1" x14ac:dyDescent="0.2">
      <c r="A1887" s="244" t="s">
        <v>1848</v>
      </c>
      <c r="B1887" s="245" t="s">
        <v>1797</v>
      </c>
      <c r="C1887" s="224"/>
      <c r="D1887" s="224"/>
      <c r="E1887" s="224"/>
      <c r="F1887" s="224"/>
      <c r="G1887" s="224"/>
      <c r="H1887" s="224"/>
      <c r="I1887" s="224"/>
      <c r="J1887" s="224"/>
      <c r="K1887" s="224"/>
      <c r="L1887" s="224"/>
      <c r="M1887" s="224"/>
      <c r="N1887" s="224"/>
      <c r="O1887" s="131">
        <f t="shared" si="601"/>
        <v>0</v>
      </c>
      <c r="P1887" s="86"/>
      <c r="Q1887" s="86"/>
      <c r="R1887" s="86"/>
      <c r="S1887" s="86"/>
      <c r="T1887" s="86"/>
      <c r="U1887" s="86"/>
      <c r="V1887" s="86"/>
      <c r="W1887" s="86"/>
      <c r="X1887" s="86"/>
      <c r="Y1887" s="86"/>
      <c r="Z1887" s="86"/>
      <c r="AA1887" s="86"/>
      <c r="AB1887" s="86"/>
      <c r="AC1887" s="86"/>
      <c r="AD1887" s="86"/>
      <c r="AE1887" s="86"/>
      <c r="AF1887" s="86"/>
      <c r="AG1887" s="86"/>
      <c r="AH1887" s="86"/>
      <c r="AI1887" s="86"/>
      <c r="AJ1887" s="86"/>
      <c r="AK1887" s="86"/>
      <c r="AL1887" s="86"/>
      <c r="AM1887" s="86"/>
      <c r="AN1887" s="86"/>
      <c r="AO1887" s="86"/>
      <c r="AP1887" s="86"/>
      <c r="AQ1887" s="86"/>
      <c r="AR1887" s="86"/>
      <c r="AS1887" s="86"/>
      <c r="AT1887" s="86"/>
      <c r="AU1887" s="86"/>
      <c r="AV1887" s="86"/>
      <c r="AW1887" s="86"/>
      <c r="AX1887" s="86"/>
      <c r="AY1887" s="86"/>
      <c r="AZ1887" s="86"/>
      <c r="BA1887" s="86"/>
      <c r="BB1887" s="86"/>
      <c r="BC1887" s="86"/>
      <c r="BD1887" s="86"/>
      <c r="BE1887" s="86"/>
      <c r="BF1887" s="86"/>
      <c r="BG1887" s="86"/>
      <c r="BH1887" s="86"/>
      <c r="BI1887" s="86"/>
      <c r="BJ1887" s="86"/>
      <c r="BK1887" s="86"/>
      <c r="BL1887" s="86"/>
      <c r="BM1887" s="86"/>
      <c r="BN1887" s="86"/>
      <c r="BO1887" s="86"/>
      <c r="BP1887" s="86"/>
      <c r="BQ1887" s="86"/>
      <c r="BR1887" s="86"/>
      <c r="BS1887" s="86"/>
      <c r="BT1887" s="86"/>
      <c r="BU1887" s="86"/>
      <c r="BV1887" s="86"/>
    </row>
    <row r="1888" spans="1:74" s="87" customFormat="1" ht="22.5" customHeight="1" x14ac:dyDescent="0.2">
      <c r="A1888" s="244" t="s">
        <v>1849</v>
      </c>
      <c r="B1888" s="245" t="s">
        <v>1002</v>
      </c>
      <c r="C1888" s="224"/>
      <c r="D1888" s="224"/>
      <c r="E1888" s="224"/>
      <c r="F1888" s="224"/>
      <c r="G1888" s="224"/>
      <c r="H1888" s="224"/>
      <c r="I1888" s="224"/>
      <c r="J1888" s="224"/>
      <c r="K1888" s="224"/>
      <c r="L1888" s="224"/>
      <c r="M1888" s="224"/>
      <c r="N1888" s="224"/>
      <c r="O1888" s="131">
        <f t="shared" si="601"/>
        <v>0</v>
      </c>
      <c r="P1888" s="86"/>
      <c r="Q1888" s="86"/>
      <c r="R1888" s="86"/>
      <c r="S1888" s="86"/>
      <c r="T1888" s="86"/>
      <c r="U1888" s="86"/>
      <c r="V1888" s="86"/>
      <c r="W1888" s="86"/>
      <c r="X1888" s="86"/>
      <c r="Y1888" s="86"/>
      <c r="Z1888" s="86"/>
      <c r="AA1888" s="86"/>
      <c r="AB1888" s="86"/>
      <c r="AC1888" s="86"/>
      <c r="AD1888" s="86"/>
      <c r="AE1888" s="86"/>
      <c r="AF1888" s="86"/>
      <c r="AG1888" s="86"/>
      <c r="AH1888" s="86"/>
      <c r="AI1888" s="86"/>
      <c r="AJ1888" s="86"/>
      <c r="AK1888" s="86"/>
      <c r="AL1888" s="86"/>
      <c r="AM1888" s="86"/>
      <c r="AN1888" s="86"/>
      <c r="AO1888" s="86"/>
      <c r="AP1888" s="86"/>
      <c r="AQ1888" s="86"/>
      <c r="AR1888" s="86"/>
      <c r="AS1888" s="86"/>
      <c r="AT1888" s="86"/>
      <c r="AU1888" s="86"/>
      <c r="AV1888" s="86"/>
      <c r="AW1888" s="86"/>
      <c r="AX1888" s="86"/>
      <c r="AY1888" s="86"/>
      <c r="AZ1888" s="86"/>
      <c r="BA1888" s="86"/>
      <c r="BB1888" s="86"/>
      <c r="BC1888" s="86"/>
      <c r="BD1888" s="86"/>
      <c r="BE1888" s="86"/>
      <c r="BF1888" s="86"/>
      <c r="BG1888" s="86"/>
      <c r="BH1888" s="86"/>
      <c r="BI1888" s="86"/>
      <c r="BJ1888" s="86"/>
      <c r="BK1888" s="86"/>
      <c r="BL1888" s="86"/>
      <c r="BM1888" s="86"/>
      <c r="BN1888" s="86"/>
      <c r="BO1888" s="86"/>
      <c r="BP1888" s="86"/>
      <c r="BQ1888" s="86"/>
      <c r="BR1888" s="86"/>
      <c r="BS1888" s="86"/>
      <c r="BT1888" s="86"/>
      <c r="BU1888" s="86"/>
      <c r="BV1888" s="86"/>
    </row>
    <row r="1889" spans="1:74" s="87" customFormat="1" ht="22.5" customHeight="1" x14ac:dyDescent="0.2">
      <c r="A1889" s="244" t="s">
        <v>1849</v>
      </c>
      <c r="B1889" s="245" t="s">
        <v>1002</v>
      </c>
      <c r="C1889" s="224"/>
      <c r="D1889" s="224"/>
      <c r="E1889" s="224"/>
      <c r="F1889" s="224"/>
      <c r="G1889" s="224"/>
      <c r="H1889" s="224"/>
      <c r="I1889" s="224"/>
      <c r="J1889" s="224"/>
      <c r="K1889" s="224"/>
      <c r="L1889" s="224"/>
      <c r="M1889" s="224"/>
      <c r="N1889" s="224"/>
      <c r="O1889" s="131">
        <f t="shared" si="601"/>
        <v>0</v>
      </c>
      <c r="P1889" s="86"/>
      <c r="Q1889" s="86"/>
      <c r="R1889" s="86"/>
      <c r="S1889" s="86"/>
      <c r="T1889" s="86"/>
      <c r="U1889" s="86"/>
      <c r="V1889" s="86"/>
      <c r="W1889" s="86"/>
      <c r="X1889" s="86"/>
      <c r="Y1889" s="86"/>
      <c r="Z1889" s="86"/>
      <c r="AA1889" s="86"/>
      <c r="AB1889" s="86"/>
      <c r="AC1889" s="86"/>
      <c r="AD1889" s="86"/>
      <c r="AE1889" s="86"/>
      <c r="AF1889" s="86"/>
      <c r="AG1889" s="86"/>
      <c r="AH1889" s="86"/>
      <c r="AI1889" s="86"/>
      <c r="AJ1889" s="86"/>
      <c r="AK1889" s="86"/>
      <c r="AL1889" s="86"/>
      <c r="AM1889" s="86"/>
      <c r="AN1889" s="86"/>
      <c r="AO1889" s="86"/>
      <c r="AP1889" s="86"/>
      <c r="AQ1889" s="86"/>
      <c r="AR1889" s="86"/>
      <c r="AS1889" s="86"/>
      <c r="AT1889" s="86"/>
      <c r="AU1889" s="86"/>
      <c r="AV1889" s="86"/>
      <c r="AW1889" s="86"/>
      <c r="AX1889" s="86"/>
      <c r="AY1889" s="86"/>
      <c r="AZ1889" s="86"/>
      <c r="BA1889" s="86"/>
      <c r="BB1889" s="86"/>
      <c r="BC1889" s="86"/>
      <c r="BD1889" s="86"/>
      <c r="BE1889" s="86"/>
      <c r="BF1889" s="86"/>
      <c r="BG1889" s="86"/>
      <c r="BH1889" s="86"/>
      <c r="BI1889" s="86"/>
      <c r="BJ1889" s="86"/>
      <c r="BK1889" s="86"/>
      <c r="BL1889" s="86"/>
      <c r="BM1889" s="86"/>
      <c r="BN1889" s="86"/>
      <c r="BO1889" s="86"/>
      <c r="BP1889" s="86"/>
      <c r="BQ1889" s="86"/>
      <c r="BR1889" s="86"/>
      <c r="BS1889" s="86"/>
      <c r="BT1889" s="86"/>
      <c r="BU1889" s="86"/>
      <c r="BV1889" s="86"/>
    </row>
    <row r="1890" spans="1:74" s="87" customFormat="1" ht="22.5" customHeight="1" x14ac:dyDescent="0.2">
      <c r="A1890" s="244" t="s">
        <v>1849</v>
      </c>
      <c r="B1890" s="245" t="s">
        <v>1002</v>
      </c>
      <c r="C1890" s="224"/>
      <c r="D1890" s="224"/>
      <c r="E1890" s="224"/>
      <c r="F1890" s="224"/>
      <c r="G1890" s="224"/>
      <c r="H1890" s="224"/>
      <c r="I1890" s="224"/>
      <c r="J1890" s="224"/>
      <c r="K1890" s="224"/>
      <c r="L1890" s="224"/>
      <c r="M1890" s="224"/>
      <c r="N1890" s="224"/>
      <c r="O1890" s="131">
        <f t="shared" si="601"/>
        <v>0</v>
      </c>
      <c r="P1890" s="86"/>
      <c r="Q1890" s="86"/>
      <c r="R1890" s="86"/>
      <c r="S1890" s="86"/>
      <c r="T1890" s="86"/>
      <c r="U1890" s="86"/>
      <c r="V1890" s="86"/>
      <c r="W1890" s="86"/>
      <c r="X1890" s="86"/>
      <c r="Y1890" s="86"/>
      <c r="Z1890" s="86"/>
      <c r="AA1890" s="86"/>
      <c r="AB1890" s="86"/>
      <c r="AC1890" s="86"/>
      <c r="AD1890" s="86"/>
      <c r="AE1890" s="86"/>
      <c r="AF1890" s="86"/>
      <c r="AG1890" s="86"/>
      <c r="AH1890" s="86"/>
      <c r="AI1890" s="86"/>
      <c r="AJ1890" s="86"/>
      <c r="AK1890" s="86"/>
      <c r="AL1890" s="86"/>
      <c r="AM1890" s="86"/>
      <c r="AN1890" s="86"/>
      <c r="AO1890" s="86"/>
      <c r="AP1890" s="86"/>
      <c r="AQ1890" s="86"/>
      <c r="AR1890" s="86"/>
      <c r="AS1890" s="86"/>
      <c r="AT1890" s="86"/>
      <c r="AU1890" s="86"/>
      <c r="AV1890" s="86"/>
      <c r="AW1890" s="86"/>
      <c r="AX1890" s="86"/>
      <c r="AY1890" s="86"/>
      <c r="AZ1890" s="86"/>
      <c r="BA1890" s="86"/>
      <c r="BB1890" s="86"/>
      <c r="BC1890" s="86"/>
      <c r="BD1890" s="86"/>
      <c r="BE1890" s="86"/>
      <c r="BF1890" s="86"/>
      <c r="BG1890" s="86"/>
      <c r="BH1890" s="86"/>
      <c r="BI1890" s="86"/>
      <c r="BJ1890" s="86"/>
      <c r="BK1890" s="86"/>
      <c r="BL1890" s="86"/>
      <c r="BM1890" s="86"/>
      <c r="BN1890" s="86"/>
      <c r="BO1890" s="86"/>
      <c r="BP1890" s="86"/>
      <c r="BQ1890" s="86"/>
      <c r="BR1890" s="86"/>
      <c r="BS1890" s="86"/>
      <c r="BT1890" s="86"/>
      <c r="BU1890" s="86"/>
      <c r="BV1890" s="86"/>
    </row>
    <row r="1891" spans="1:74" s="87" customFormat="1" ht="22.5" customHeight="1" x14ac:dyDescent="0.2">
      <c r="A1891" s="244" t="s">
        <v>1849</v>
      </c>
      <c r="B1891" s="245" t="s">
        <v>1002</v>
      </c>
      <c r="C1891" s="224"/>
      <c r="D1891" s="224"/>
      <c r="E1891" s="224"/>
      <c r="F1891" s="224"/>
      <c r="G1891" s="224"/>
      <c r="H1891" s="224"/>
      <c r="I1891" s="224"/>
      <c r="J1891" s="224"/>
      <c r="K1891" s="224"/>
      <c r="L1891" s="224"/>
      <c r="M1891" s="224"/>
      <c r="N1891" s="224"/>
      <c r="O1891" s="131">
        <f t="shared" si="601"/>
        <v>0</v>
      </c>
      <c r="P1891" s="86"/>
      <c r="Q1891" s="86"/>
      <c r="R1891" s="86"/>
      <c r="S1891" s="86"/>
      <c r="T1891" s="86"/>
      <c r="U1891" s="86"/>
      <c r="V1891" s="86"/>
      <c r="W1891" s="86"/>
      <c r="X1891" s="86"/>
      <c r="Y1891" s="86"/>
      <c r="Z1891" s="86"/>
      <c r="AA1891" s="86"/>
      <c r="AB1891" s="86"/>
      <c r="AC1891" s="86"/>
      <c r="AD1891" s="86"/>
      <c r="AE1891" s="86"/>
      <c r="AF1891" s="86"/>
      <c r="AG1891" s="86"/>
      <c r="AH1891" s="86"/>
      <c r="AI1891" s="86"/>
      <c r="AJ1891" s="86"/>
      <c r="AK1891" s="86"/>
      <c r="AL1891" s="86"/>
      <c r="AM1891" s="86"/>
      <c r="AN1891" s="86"/>
      <c r="AO1891" s="86"/>
      <c r="AP1891" s="86"/>
      <c r="AQ1891" s="86"/>
      <c r="AR1891" s="86"/>
      <c r="AS1891" s="86"/>
      <c r="AT1891" s="86"/>
      <c r="AU1891" s="86"/>
      <c r="AV1891" s="86"/>
      <c r="AW1891" s="86"/>
      <c r="AX1891" s="86"/>
      <c r="AY1891" s="86"/>
      <c r="AZ1891" s="86"/>
      <c r="BA1891" s="86"/>
      <c r="BB1891" s="86"/>
      <c r="BC1891" s="86"/>
      <c r="BD1891" s="86"/>
      <c r="BE1891" s="86"/>
      <c r="BF1891" s="86"/>
      <c r="BG1891" s="86"/>
      <c r="BH1891" s="86"/>
      <c r="BI1891" s="86"/>
      <c r="BJ1891" s="86"/>
      <c r="BK1891" s="86"/>
      <c r="BL1891" s="86"/>
      <c r="BM1891" s="86"/>
      <c r="BN1891" s="86"/>
      <c r="BO1891" s="86"/>
      <c r="BP1891" s="86"/>
      <c r="BQ1891" s="86"/>
      <c r="BR1891" s="86"/>
      <c r="BS1891" s="86"/>
      <c r="BT1891" s="86"/>
      <c r="BU1891" s="86"/>
      <c r="BV1891" s="86"/>
    </row>
    <row r="1892" spans="1:74" s="87" customFormat="1" ht="22.5" customHeight="1" x14ac:dyDescent="0.2">
      <c r="A1892" s="244" t="s">
        <v>1849</v>
      </c>
      <c r="B1892" s="245" t="s">
        <v>1002</v>
      </c>
      <c r="C1892" s="224"/>
      <c r="D1892" s="224"/>
      <c r="E1892" s="224"/>
      <c r="F1892" s="224"/>
      <c r="G1892" s="224"/>
      <c r="H1892" s="224"/>
      <c r="I1892" s="224"/>
      <c r="J1892" s="224"/>
      <c r="K1892" s="224"/>
      <c r="L1892" s="224"/>
      <c r="M1892" s="224"/>
      <c r="N1892" s="224"/>
      <c r="O1892" s="131">
        <f t="shared" si="601"/>
        <v>0</v>
      </c>
      <c r="P1892" s="86"/>
      <c r="Q1892" s="86"/>
      <c r="R1892" s="86"/>
      <c r="S1892" s="86"/>
      <c r="T1892" s="86"/>
      <c r="U1892" s="86"/>
      <c r="V1892" s="86"/>
      <c r="W1892" s="86"/>
      <c r="X1892" s="86"/>
      <c r="Y1892" s="86"/>
      <c r="Z1892" s="86"/>
      <c r="AA1892" s="86"/>
      <c r="AB1892" s="86"/>
      <c r="AC1892" s="86"/>
      <c r="AD1892" s="86"/>
      <c r="AE1892" s="86"/>
      <c r="AF1892" s="86"/>
      <c r="AG1892" s="86"/>
      <c r="AH1892" s="86"/>
      <c r="AI1892" s="86"/>
      <c r="AJ1892" s="86"/>
      <c r="AK1892" s="86"/>
      <c r="AL1892" s="86"/>
      <c r="AM1892" s="86"/>
      <c r="AN1892" s="86"/>
      <c r="AO1892" s="86"/>
      <c r="AP1892" s="86"/>
      <c r="AQ1892" s="86"/>
      <c r="AR1892" s="86"/>
      <c r="AS1892" s="86"/>
      <c r="AT1892" s="86"/>
      <c r="AU1892" s="86"/>
      <c r="AV1892" s="86"/>
      <c r="AW1892" s="86"/>
      <c r="AX1892" s="86"/>
      <c r="AY1892" s="86"/>
      <c r="AZ1892" s="86"/>
      <c r="BA1892" s="86"/>
      <c r="BB1892" s="86"/>
      <c r="BC1892" s="86"/>
      <c r="BD1892" s="86"/>
      <c r="BE1892" s="86"/>
      <c r="BF1892" s="86"/>
      <c r="BG1892" s="86"/>
      <c r="BH1892" s="86"/>
      <c r="BI1892" s="86"/>
      <c r="BJ1892" s="86"/>
      <c r="BK1892" s="86"/>
      <c r="BL1892" s="86"/>
      <c r="BM1892" s="86"/>
      <c r="BN1892" s="86"/>
      <c r="BO1892" s="86"/>
      <c r="BP1892" s="86"/>
      <c r="BQ1892" s="86"/>
      <c r="BR1892" s="86"/>
      <c r="BS1892" s="86"/>
      <c r="BT1892" s="86"/>
      <c r="BU1892" s="86"/>
      <c r="BV1892" s="86"/>
    </row>
    <row r="1893" spans="1:74" s="87" customFormat="1" ht="22.5" customHeight="1" x14ac:dyDescent="0.2">
      <c r="A1893" s="244" t="s">
        <v>1849</v>
      </c>
      <c r="B1893" s="245" t="s">
        <v>1002</v>
      </c>
      <c r="C1893" s="224"/>
      <c r="D1893" s="224"/>
      <c r="E1893" s="224"/>
      <c r="F1893" s="224"/>
      <c r="G1893" s="224"/>
      <c r="H1893" s="224"/>
      <c r="I1893" s="224"/>
      <c r="J1893" s="224"/>
      <c r="K1893" s="224"/>
      <c r="L1893" s="224"/>
      <c r="M1893" s="224"/>
      <c r="N1893" s="224"/>
      <c r="O1893" s="131">
        <f t="shared" si="601"/>
        <v>0</v>
      </c>
      <c r="P1893" s="86"/>
      <c r="Q1893" s="86"/>
      <c r="R1893" s="86"/>
      <c r="S1893" s="86"/>
      <c r="T1893" s="86"/>
      <c r="U1893" s="86"/>
      <c r="V1893" s="86"/>
      <c r="W1893" s="86"/>
      <c r="X1893" s="86"/>
      <c r="Y1893" s="86"/>
      <c r="Z1893" s="86"/>
      <c r="AA1893" s="86"/>
      <c r="AB1893" s="86"/>
      <c r="AC1893" s="86"/>
      <c r="AD1893" s="86"/>
      <c r="AE1893" s="86"/>
      <c r="AF1893" s="86"/>
      <c r="AG1893" s="86"/>
      <c r="AH1893" s="86"/>
      <c r="AI1893" s="86"/>
      <c r="AJ1893" s="86"/>
      <c r="AK1893" s="86"/>
      <c r="AL1893" s="86"/>
      <c r="AM1893" s="86"/>
      <c r="AN1893" s="86"/>
      <c r="AO1893" s="86"/>
      <c r="AP1893" s="86"/>
      <c r="AQ1893" s="86"/>
      <c r="AR1893" s="86"/>
      <c r="AS1893" s="86"/>
      <c r="AT1893" s="86"/>
      <c r="AU1893" s="86"/>
      <c r="AV1893" s="86"/>
      <c r="AW1893" s="86"/>
      <c r="AX1893" s="86"/>
      <c r="AY1893" s="86"/>
      <c r="AZ1893" s="86"/>
      <c r="BA1893" s="86"/>
      <c r="BB1893" s="86"/>
      <c r="BC1893" s="86"/>
      <c r="BD1893" s="86"/>
      <c r="BE1893" s="86"/>
      <c r="BF1893" s="86"/>
      <c r="BG1893" s="86"/>
      <c r="BH1893" s="86"/>
      <c r="BI1893" s="86"/>
      <c r="BJ1893" s="86"/>
      <c r="BK1893" s="86"/>
      <c r="BL1893" s="86"/>
      <c r="BM1893" s="86"/>
      <c r="BN1893" s="86"/>
      <c r="BO1893" s="86"/>
      <c r="BP1893" s="86"/>
      <c r="BQ1893" s="86"/>
      <c r="BR1893" s="86"/>
      <c r="BS1893" s="86"/>
      <c r="BT1893" s="86"/>
      <c r="BU1893" s="86"/>
      <c r="BV1893" s="86"/>
    </row>
    <row r="1894" spans="1:74" s="87" customFormat="1" ht="22.5" customHeight="1" x14ac:dyDescent="0.2">
      <c r="A1894" s="244" t="s">
        <v>1849</v>
      </c>
      <c r="B1894" s="245" t="s">
        <v>1002</v>
      </c>
      <c r="C1894" s="224"/>
      <c r="D1894" s="224"/>
      <c r="E1894" s="224"/>
      <c r="F1894" s="224"/>
      <c r="G1894" s="224"/>
      <c r="H1894" s="224"/>
      <c r="I1894" s="224"/>
      <c r="J1894" s="224"/>
      <c r="K1894" s="224"/>
      <c r="L1894" s="224"/>
      <c r="M1894" s="224"/>
      <c r="N1894" s="224"/>
      <c r="O1894" s="131">
        <f t="shared" si="601"/>
        <v>0</v>
      </c>
      <c r="P1894" s="86"/>
      <c r="Q1894" s="86"/>
      <c r="R1894" s="86"/>
      <c r="S1894" s="86"/>
      <c r="T1894" s="86"/>
      <c r="U1894" s="86"/>
      <c r="V1894" s="86"/>
      <c r="W1894" s="86"/>
      <c r="X1894" s="86"/>
      <c r="Y1894" s="86"/>
      <c r="Z1894" s="86"/>
      <c r="AA1894" s="86"/>
      <c r="AB1894" s="86"/>
      <c r="AC1894" s="86"/>
      <c r="AD1894" s="86"/>
      <c r="AE1894" s="86"/>
      <c r="AF1894" s="86"/>
      <c r="AG1894" s="86"/>
      <c r="AH1894" s="86"/>
      <c r="AI1894" s="86"/>
      <c r="AJ1894" s="86"/>
      <c r="AK1894" s="86"/>
      <c r="AL1894" s="86"/>
      <c r="AM1894" s="86"/>
      <c r="AN1894" s="86"/>
      <c r="AO1894" s="86"/>
      <c r="AP1894" s="86"/>
      <c r="AQ1894" s="86"/>
      <c r="AR1894" s="86"/>
      <c r="AS1894" s="86"/>
      <c r="AT1894" s="86"/>
      <c r="AU1894" s="86"/>
      <c r="AV1894" s="86"/>
      <c r="AW1894" s="86"/>
      <c r="AX1894" s="86"/>
      <c r="AY1894" s="86"/>
      <c r="AZ1894" s="86"/>
      <c r="BA1894" s="86"/>
      <c r="BB1894" s="86"/>
      <c r="BC1894" s="86"/>
      <c r="BD1894" s="86"/>
      <c r="BE1894" s="86"/>
      <c r="BF1894" s="86"/>
      <c r="BG1894" s="86"/>
      <c r="BH1894" s="86"/>
      <c r="BI1894" s="86"/>
      <c r="BJ1894" s="86"/>
      <c r="BK1894" s="86"/>
      <c r="BL1894" s="86"/>
      <c r="BM1894" s="86"/>
      <c r="BN1894" s="86"/>
      <c r="BO1894" s="86"/>
      <c r="BP1894" s="86"/>
      <c r="BQ1894" s="86"/>
      <c r="BR1894" s="86"/>
      <c r="BS1894" s="86"/>
      <c r="BT1894" s="86"/>
      <c r="BU1894" s="86"/>
      <c r="BV1894" s="86"/>
    </row>
    <row r="1895" spans="1:74" s="87" customFormat="1" ht="22.5" customHeight="1" x14ac:dyDescent="0.2">
      <c r="A1895" s="244" t="s">
        <v>1849</v>
      </c>
      <c r="B1895" s="245" t="s">
        <v>1002</v>
      </c>
      <c r="C1895" s="224"/>
      <c r="D1895" s="224"/>
      <c r="E1895" s="224"/>
      <c r="F1895" s="224"/>
      <c r="G1895" s="224"/>
      <c r="H1895" s="224"/>
      <c r="I1895" s="224"/>
      <c r="J1895" s="224"/>
      <c r="K1895" s="224"/>
      <c r="L1895" s="224"/>
      <c r="M1895" s="224"/>
      <c r="N1895" s="224"/>
      <c r="O1895" s="131">
        <f t="shared" si="601"/>
        <v>0</v>
      </c>
      <c r="P1895" s="86"/>
      <c r="Q1895" s="86"/>
      <c r="R1895" s="86"/>
      <c r="S1895" s="86"/>
      <c r="T1895" s="86"/>
      <c r="U1895" s="86"/>
      <c r="V1895" s="86"/>
      <c r="W1895" s="86"/>
      <c r="X1895" s="86"/>
      <c r="Y1895" s="86"/>
      <c r="Z1895" s="86"/>
      <c r="AA1895" s="86"/>
      <c r="AB1895" s="86"/>
      <c r="AC1895" s="86"/>
      <c r="AD1895" s="86"/>
      <c r="AE1895" s="86"/>
      <c r="AF1895" s="86"/>
      <c r="AG1895" s="86"/>
      <c r="AH1895" s="86"/>
      <c r="AI1895" s="86"/>
      <c r="AJ1895" s="86"/>
      <c r="AK1895" s="86"/>
      <c r="AL1895" s="86"/>
      <c r="AM1895" s="86"/>
      <c r="AN1895" s="86"/>
      <c r="AO1895" s="86"/>
      <c r="AP1895" s="86"/>
      <c r="AQ1895" s="86"/>
      <c r="AR1895" s="86"/>
      <c r="AS1895" s="86"/>
      <c r="AT1895" s="86"/>
      <c r="AU1895" s="86"/>
      <c r="AV1895" s="86"/>
      <c r="AW1895" s="86"/>
      <c r="AX1895" s="86"/>
      <c r="AY1895" s="86"/>
      <c r="AZ1895" s="86"/>
      <c r="BA1895" s="86"/>
      <c r="BB1895" s="86"/>
      <c r="BC1895" s="86"/>
      <c r="BD1895" s="86"/>
      <c r="BE1895" s="86"/>
      <c r="BF1895" s="86"/>
      <c r="BG1895" s="86"/>
      <c r="BH1895" s="86"/>
      <c r="BI1895" s="86"/>
      <c r="BJ1895" s="86"/>
      <c r="BK1895" s="86"/>
      <c r="BL1895" s="86"/>
      <c r="BM1895" s="86"/>
      <c r="BN1895" s="86"/>
      <c r="BO1895" s="86"/>
      <c r="BP1895" s="86"/>
      <c r="BQ1895" s="86"/>
      <c r="BR1895" s="86"/>
      <c r="BS1895" s="86"/>
      <c r="BT1895" s="86"/>
      <c r="BU1895" s="86"/>
      <c r="BV1895" s="86"/>
    </row>
    <row r="1896" spans="1:74" s="87" customFormat="1" ht="22.5" customHeight="1" x14ac:dyDescent="0.2">
      <c r="A1896" s="244" t="s">
        <v>1849</v>
      </c>
      <c r="B1896" s="245" t="s">
        <v>1002</v>
      </c>
      <c r="C1896" s="224"/>
      <c r="D1896" s="224"/>
      <c r="E1896" s="224"/>
      <c r="F1896" s="224"/>
      <c r="G1896" s="224"/>
      <c r="H1896" s="224"/>
      <c r="I1896" s="224"/>
      <c r="J1896" s="224"/>
      <c r="K1896" s="224"/>
      <c r="L1896" s="224"/>
      <c r="M1896" s="224"/>
      <c r="N1896" s="224"/>
      <c r="O1896" s="131">
        <f t="shared" si="601"/>
        <v>0</v>
      </c>
      <c r="P1896" s="86"/>
      <c r="Q1896" s="86"/>
      <c r="R1896" s="86"/>
      <c r="S1896" s="86"/>
      <c r="T1896" s="86"/>
      <c r="U1896" s="86"/>
      <c r="V1896" s="86"/>
      <c r="W1896" s="86"/>
      <c r="X1896" s="86"/>
      <c r="Y1896" s="86"/>
      <c r="Z1896" s="86"/>
      <c r="AA1896" s="86"/>
      <c r="AB1896" s="86"/>
      <c r="AC1896" s="86"/>
      <c r="AD1896" s="86"/>
      <c r="AE1896" s="86"/>
      <c r="AF1896" s="86"/>
      <c r="AG1896" s="86"/>
      <c r="AH1896" s="86"/>
      <c r="AI1896" s="86"/>
      <c r="AJ1896" s="86"/>
      <c r="AK1896" s="86"/>
      <c r="AL1896" s="86"/>
      <c r="AM1896" s="86"/>
      <c r="AN1896" s="86"/>
      <c r="AO1896" s="86"/>
      <c r="AP1896" s="86"/>
      <c r="AQ1896" s="86"/>
      <c r="AR1896" s="86"/>
      <c r="AS1896" s="86"/>
      <c r="AT1896" s="86"/>
      <c r="AU1896" s="86"/>
      <c r="AV1896" s="86"/>
      <c r="AW1896" s="86"/>
      <c r="AX1896" s="86"/>
      <c r="AY1896" s="86"/>
      <c r="AZ1896" s="86"/>
      <c r="BA1896" s="86"/>
      <c r="BB1896" s="86"/>
      <c r="BC1896" s="86"/>
      <c r="BD1896" s="86"/>
      <c r="BE1896" s="86"/>
      <c r="BF1896" s="86"/>
      <c r="BG1896" s="86"/>
      <c r="BH1896" s="86"/>
      <c r="BI1896" s="86"/>
      <c r="BJ1896" s="86"/>
      <c r="BK1896" s="86"/>
      <c r="BL1896" s="86"/>
      <c r="BM1896" s="86"/>
      <c r="BN1896" s="86"/>
      <c r="BO1896" s="86"/>
      <c r="BP1896" s="86"/>
      <c r="BQ1896" s="86"/>
      <c r="BR1896" s="86"/>
      <c r="BS1896" s="86"/>
      <c r="BT1896" s="86"/>
      <c r="BU1896" s="86"/>
      <c r="BV1896" s="86"/>
    </row>
    <row r="1897" spans="1:74" s="87" customFormat="1" ht="22.5" customHeight="1" x14ac:dyDescent="0.2">
      <c r="A1897" s="244" t="s">
        <v>1850</v>
      </c>
      <c r="B1897" s="245" t="s">
        <v>1773</v>
      </c>
      <c r="C1897" s="224"/>
      <c r="D1897" s="224"/>
      <c r="E1897" s="224"/>
      <c r="F1897" s="224"/>
      <c r="G1897" s="224"/>
      <c r="H1897" s="224"/>
      <c r="I1897" s="224"/>
      <c r="J1897" s="224"/>
      <c r="K1897" s="224"/>
      <c r="L1897" s="224"/>
      <c r="M1897" s="224"/>
      <c r="N1897" s="224"/>
      <c r="O1897" s="131">
        <f t="shared" si="601"/>
        <v>0</v>
      </c>
      <c r="P1897" s="86"/>
      <c r="Q1897" s="86"/>
      <c r="R1897" s="86"/>
      <c r="S1897" s="86"/>
      <c r="T1897" s="86"/>
      <c r="U1897" s="86"/>
      <c r="V1897" s="86"/>
      <c r="W1897" s="86"/>
      <c r="X1897" s="86"/>
      <c r="Y1897" s="86"/>
      <c r="Z1897" s="86"/>
      <c r="AA1897" s="86"/>
      <c r="AB1897" s="86"/>
      <c r="AC1897" s="86"/>
      <c r="AD1897" s="86"/>
      <c r="AE1897" s="86"/>
      <c r="AF1897" s="86"/>
      <c r="AG1897" s="86"/>
      <c r="AH1897" s="86"/>
      <c r="AI1897" s="86"/>
      <c r="AJ1897" s="86"/>
      <c r="AK1897" s="86"/>
      <c r="AL1897" s="86"/>
      <c r="AM1897" s="86"/>
      <c r="AN1897" s="86"/>
      <c r="AO1897" s="86"/>
      <c r="AP1897" s="86"/>
      <c r="AQ1897" s="86"/>
      <c r="AR1897" s="86"/>
      <c r="AS1897" s="86"/>
      <c r="AT1897" s="86"/>
      <c r="AU1897" s="86"/>
      <c r="AV1897" s="86"/>
      <c r="AW1897" s="86"/>
      <c r="AX1897" s="86"/>
      <c r="AY1897" s="86"/>
      <c r="AZ1897" s="86"/>
      <c r="BA1897" s="86"/>
      <c r="BB1897" s="86"/>
      <c r="BC1897" s="86"/>
      <c r="BD1897" s="86"/>
      <c r="BE1897" s="86"/>
      <c r="BF1897" s="86"/>
      <c r="BG1897" s="86"/>
      <c r="BH1897" s="86"/>
      <c r="BI1897" s="86"/>
      <c r="BJ1897" s="86"/>
      <c r="BK1897" s="86"/>
      <c r="BL1897" s="86"/>
      <c r="BM1897" s="86"/>
      <c r="BN1897" s="86"/>
      <c r="BO1897" s="86"/>
      <c r="BP1897" s="86"/>
      <c r="BQ1897" s="86"/>
      <c r="BR1897" s="86"/>
      <c r="BS1897" s="86"/>
      <c r="BT1897" s="86"/>
      <c r="BU1897" s="86"/>
      <c r="BV1897" s="86"/>
    </row>
    <row r="1898" spans="1:74" s="87" customFormat="1" ht="22.5" customHeight="1" x14ac:dyDescent="0.2">
      <c r="A1898" s="244" t="s">
        <v>1850</v>
      </c>
      <c r="B1898" s="245" t="s">
        <v>1773</v>
      </c>
      <c r="C1898" s="224"/>
      <c r="D1898" s="224"/>
      <c r="E1898" s="224"/>
      <c r="F1898" s="224"/>
      <c r="G1898" s="224"/>
      <c r="H1898" s="224"/>
      <c r="I1898" s="224"/>
      <c r="J1898" s="224"/>
      <c r="K1898" s="224"/>
      <c r="L1898" s="224"/>
      <c r="M1898" s="224"/>
      <c r="N1898" s="224"/>
      <c r="O1898" s="131">
        <f t="shared" si="601"/>
        <v>0</v>
      </c>
      <c r="P1898" s="86"/>
      <c r="Q1898" s="86"/>
      <c r="R1898" s="86"/>
      <c r="S1898" s="86"/>
      <c r="T1898" s="86"/>
      <c r="U1898" s="86"/>
      <c r="V1898" s="86"/>
      <c r="W1898" s="86"/>
      <c r="X1898" s="86"/>
      <c r="Y1898" s="86"/>
      <c r="Z1898" s="86"/>
      <c r="AA1898" s="86"/>
      <c r="AB1898" s="86"/>
      <c r="AC1898" s="86"/>
      <c r="AD1898" s="86"/>
      <c r="AE1898" s="86"/>
      <c r="AF1898" s="86"/>
      <c r="AG1898" s="86"/>
      <c r="AH1898" s="86"/>
      <c r="AI1898" s="86"/>
      <c r="AJ1898" s="86"/>
      <c r="AK1898" s="86"/>
      <c r="AL1898" s="86"/>
      <c r="AM1898" s="86"/>
      <c r="AN1898" s="86"/>
      <c r="AO1898" s="86"/>
      <c r="AP1898" s="86"/>
      <c r="AQ1898" s="86"/>
      <c r="AR1898" s="86"/>
      <c r="AS1898" s="86"/>
      <c r="AT1898" s="86"/>
      <c r="AU1898" s="86"/>
      <c r="AV1898" s="86"/>
      <c r="AW1898" s="86"/>
      <c r="AX1898" s="86"/>
      <c r="AY1898" s="86"/>
      <c r="AZ1898" s="86"/>
      <c r="BA1898" s="86"/>
      <c r="BB1898" s="86"/>
      <c r="BC1898" s="86"/>
      <c r="BD1898" s="86"/>
      <c r="BE1898" s="86"/>
      <c r="BF1898" s="86"/>
      <c r="BG1898" s="86"/>
      <c r="BH1898" s="86"/>
      <c r="BI1898" s="86"/>
      <c r="BJ1898" s="86"/>
      <c r="BK1898" s="86"/>
      <c r="BL1898" s="86"/>
      <c r="BM1898" s="86"/>
      <c r="BN1898" s="86"/>
      <c r="BO1898" s="86"/>
      <c r="BP1898" s="86"/>
      <c r="BQ1898" s="86"/>
      <c r="BR1898" s="86"/>
      <c r="BS1898" s="86"/>
      <c r="BT1898" s="86"/>
      <c r="BU1898" s="86"/>
      <c r="BV1898" s="86"/>
    </row>
    <row r="1899" spans="1:74" s="87" customFormat="1" ht="22.5" customHeight="1" x14ac:dyDescent="0.2">
      <c r="A1899" s="244" t="s">
        <v>1850</v>
      </c>
      <c r="B1899" s="245" t="s">
        <v>1773</v>
      </c>
      <c r="C1899" s="224"/>
      <c r="D1899" s="224"/>
      <c r="E1899" s="224"/>
      <c r="F1899" s="224"/>
      <c r="G1899" s="224"/>
      <c r="H1899" s="224"/>
      <c r="I1899" s="224"/>
      <c r="J1899" s="224"/>
      <c r="K1899" s="224"/>
      <c r="L1899" s="224"/>
      <c r="M1899" s="224"/>
      <c r="N1899" s="224"/>
      <c r="O1899" s="131">
        <f t="shared" ref="O1899:O1945" si="602">SUM(C1899:N1899)</f>
        <v>0</v>
      </c>
      <c r="P1899" s="86"/>
      <c r="Q1899" s="86"/>
      <c r="R1899" s="86"/>
      <c r="S1899" s="86"/>
      <c r="T1899" s="86"/>
      <c r="U1899" s="86"/>
      <c r="V1899" s="86"/>
      <c r="W1899" s="86"/>
      <c r="X1899" s="86"/>
      <c r="Y1899" s="86"/>
      <c r="Z1899" s="86"/>
      <c r="AA1899" s="86"/>
      <c r="AB1899" s="86"/>
      <c r="AC1899" s="86"/>
      <c r="AD1899" s="86"/>
      <c r="AE1899" s="86"/>
      <c r="AF1899" s="86"/>
      <c r="AG1899" s="86"/>
      <c r="AH1899" s="86"/>
      <c r="AI1899" s="86"/>
      <c r="AJ1899" s="86"/>
      <c r="AK1899" s="86"/>
      <c r="AL1899" s="86"/>
      <c r="AM1899" s="86"/>
      <c r="AN1899" s="86"/>
      <c r="AO1899" s="86"/>
      <c r="AP1899" s="86"/>
      <c r="AQ1899" s="86"/>
      <c r="AR1899" s="86"/>
      <c r="AS1899" s="86"/>
      <c r="AT1899" s="86"/>
      <c r="AU1899" s="86"/>
      <c r="AV1899" s="86"/>
      <c r="AW1899" s="86"/>
      <c r="AX1899" s="86"/>
      <c r="AY1899" s="86"/>
      <c r="AZ1899" s="86"/>
      <c r="BA1899" s="86"/>
      <c r="BB1899" s="86"/>
      <c r="BC1899" s="86"/>
      <c r="BD1899" s="86"/>
      <c r="BE1899" s="86"/>
      <c r="BF1899" s="86"/>
      <c r="BG1899" s="86"/>
      <c r="BH1899" s="86"/>
      <c r="BI1899" s="86"/>
      <c r="BJ1899" s="86"/>
      <c r="BK1899" s="86"/>
      <c r="BL1899" s="86"/>
      <c r="BM1899" s="86"/>
      <c r="BN1899" s="86"/>
      <c r="BO1899" s="86"/>
      <c r="BP1899" s="86"/>
      <c r="BQ1899" s="86"/>
      <c r="BR1899" s="86"/>
      <c r="BS1899" s="86"/>
      <c r="BT1899" s="86"/>
      <c r="BU1899" s="86"/>
      <c r="BV1899" s="86"/>
    </row>
    <row r="1900" spans="1:74" s="87" customFormat="1" ht="22.5" customHeight="1" x14ac:dyDescent="0.2">
      <c r="A1900" s="244" t="s">
        <v>1850</v>
      </c>
      <c r="B1900" s="245" t="s">
        <v>1773</v>
      </c>
      <c r="C1900" s="224"/>
      <c r="D1900" s="224"/>
      <c r="E1900" s="224"/>
      <c r="F1900" s="224"/>
      <c r="G1900" s="224"/>
      <c r="H1900" s="224"/>
      <c r="I1900" s="224"/>
      <c r="J1900" s="224"/>
      <c r="K1900" s="224"/>
      <c r="L1900" s="224"/>
      <c r="M1900" s="224"/>
      <c r="N1900" s="224"/>
      <c r="O1900" s="131">
        <f t="shared" si="602"/>
        <v>0</v>
      </c>
      <c r="P1900" s="86"/>
      <c r="Q1900" s="86"/>
      <c r="R1900" s="86"/>
      <c r="S1900" s="86"/>
      <c r="T1900" s="86"/>
      <c r="U1900" s="86"/>
      <c r="V1900" s="86"/>
      <c r="W1900" s="86"/>
      <c r="X1900" s="86"/>
      <c r="Y1900" s="86"/>
      <c r="Z1900" s="86"/>
      <c r="AA1900" s="86"/>
      <c r="AB1900" s="86"/>
      <c r="AC1900" s="86"/>
      <c r="AD1900" s="86"/>
      <c r="AE1900" s="86"/>
      <c r="AF1900" s="86"/>
      <c r="AG1900" s="86"/>
      <c r="AH1900" s="86"/>
      <c r="AI1900" s="86"/>
      <c r="AJ1900" s="86"/>
      <c r="AK1900" s="86"/>
      <c r="AL1900" s="86"/>
      <c r="AM1900" s="86"/>
      <c r="AN1900" s="86"/>
      <c r="AO1900" s="86"/>
      <c r="AP1900" s="86"/>
      <c r="AQ1900" s="86"/>
      <c r="AR1900" s="86"/>
      <c r="AS1900" s="86"/>
      <c r="AT1900" s="86"/>
      <c r="AU1900" s="86"/>
      <c r="AV1900" s="86"/>
      <c r="AW1900" s="86"/>
      <c r="AX1900" s="86"/>
      <c r="AY1900" s="86"/>
      <c r="AZ1900" s="86"/>
      <c r="BA1900" s="86"/>
      <c r="BB1900" s="86"/>
      <c r="BC1900" s="86"/>
      <c r="BD1900" s="86"/>
      <c r="BE1900" s="86"/>
      <c r="BF1900" s="86"/>
      <c r="BG1900" s="86"/>
      <c r="BH1900" s="86"/>
      <c r="BI1900" s="86"/>
      <c r="BJ1900" s="86"/>
      <c r="BK1900" s="86"/>
      <c r="BL1900" s="86"/>
      <c r="BM1900" s="86"/>
      <c r="BN1900" s="86"/>
      <c r="BO1900" s="86"/>
      <c r="BP1900" s="86"/>
      <c r="BQ1900" s="86"/>
      <c r="BR1900" s="86"/>
      <c r="BS1900" s="86"/>
      <c r="BT1900" s="86"/>
      <c r="BU1900" s="86"/>
      <c r="BV1900" s="86"/>
    </row>
    <row r="1901" spans="1:74" s="87" customFormat="1" ht="22.5" customHeight="1" x14ac:dyDescent="0.2">
      <c r="A1901" s="244" t="s">
        <v>1850</v>
      </c>
      <c r="B1901" s="245" t="s">
        <v>1773</v>
      </c>
      <c r="C1901" s="224"/>
      <c r="D1901" s="224"/>
      <c r="E1901" s="224"/>
      <c r="F1901" s="224"/>
      <c r="G1901" s="224"/>
      <c r="H1901" s="224"/>
      <c r="I1901" s="224"/>
      <c r="J1901" s="224"/>
      <c r="K1901" s="224"/>
      <c r="L1901" s="224"/>
      <c r="M1901" s="224"/>
      <c r="N1901" s="224"/>
      <c r="O1901" s="131">
        <f t="shared" si="602"/>
        <v>0</v>
      </c>
      <c r="P1901" s="86"/>
      <c r="Q1901" s="86"/>
      <c r="R1901" s="86"/>
      <c r="S1901" s="86"/>
      <c r="T1901" s="86"/>
      <c r="U1901" s="86"/>
      <c r="V1901" s="86"/>
      <c r="W1901" s="86"/>
      <c r="X1901" s="86"/>
      <c r="Y1901" s="86"/>
      <c r="Z1901" s="86"/>
      <c r="AA1901" s="86"/>
      <c r="AB1901" s="86"/>
      <c r="AC1901" s="86"/>
      <c r="AD1901" s="86"/>
      <c r="AE1901" s="86"/>
      <c r="AF1901" s="86"/>
      <c r="AG1901" s="86"/>
      <c r="AH1901" s="86"/>
      <c r="AI1901" s="86"/>
      <c r="AJ1901" s="86"/>
      <c r="AK1901" s="86"/>
      <c r="AL1901" s="86"/>
      <c r="AM1901" s="86"/>
      <c r="AN1901" s="86"/>
      <c r="AO1901" s="86"/>
      <c r="AP1901" s="86"/>
      <c r="AQ1901" s="86"/>
      <c r="AR1901" s="86"/>
      <c r="AS1901" s="86"/>
      <c r="AT1901" s="86"/>
      <c r="AU1901" s="86"/>
      <c r="AV1901" s="86"/>
      <c r="AW1901" s="86"/>
      <c r="AX1901" s="86"/>
      <c r="AY1901" s="86"/>
      <c r="AZ1901" s="86"/>
      <c r="BA1901" s="86"/>
      <c r="BB1901" s="86"/>
      <c r="BC1901" s="86"/>
      <c r="BD1901" s="86"/>
      <c r="BE1901" s="86"/>
      <c r="BF1901" s="86"/>
      <c r="BG1901" s="86"/>
      <c r="BH1901" s="86"/>
      <c r="BI1901" s="86"/>
      <c r="BJ1901" s="86"/>
      <c r="BK1901" s="86"/>
      <c r="BL1901" s="86"/>
      <c r="BM1901" s="86"/>
      <c r="BN1901" s="86"/>
      <c r="BO1901" s="86"/>
      <c r="BP1901" s="86"/>
      <c r="BQ1901" s="86"/>
      <c r="BR1901" s="86"/>
      <c r="BS1901" s="86"/>
      <c r="BT1901" s="86"/>
      <c r="BU1901" s="86"/>
      <c r="BV1901" s="86"/>
    </row>
    <row r="1902" spans="1:74" s="89" customFormat="1" ht="22.5" customHeight="1" x14ac:dyDescent="0.2">
      <c r="A1902" s="244" t="s">
        <v>1850</v>
      </c>
      <c r="B1902" s="245" t="s">
        <v>1773</v>
      </c>
      <c r="C1902" s="224"/>
      <c r="D1902" s="224"/>
      <c r="E1902" s="224"/>
      <c r="F1902" s="224"/>
      <c r="G1902" s="224"/>
      <c r="H1902" s="224"/>
      <c r="I1902" s="224"/>
      <c r="J1902" s="224"/>
      <c r="K1902" s="224"/>
      <c r="L1902" s="224"/>
      <c r="M1902" s="224"/>
      <c r="N1902" s="224"/>
      <c r="O1902" s="131">
        <f t="shared" si="602"/>
        <v>0</v>
      </c>
      <c r="P1902" s="88"/>
      <c r="Q1902" s="88"/>
      <c r="R1902" s="88"/>
      <c r="S1902" s="88"/>
      <c r="T1902" s="88"/>
      <c r="U1902" s="88"/>
      <c r="V1902" s="88"/>
      <c r="W1902" s="88"/>
      <c r="X1902" s="88"/>
      <c r="Y1902" s="88"/>
      <c r="Z1902" s="88"/>
      <c r="AA1902" s="88"/>
      <c r="AB1902" s="88"/>
      <c r="AC1902" s="88"/>
      <c r="AD1902" s="88"/>
      <c r="AE1902" s="88"/>
      <c r="AF1902" s="88"/>
      <c r="AG1902" s="88"/>
      <c r="AH1902" s="88"/>
      <c r="AI1902" s="88"/>
      <c r="AJ1902" s="88"/>
      <c r="AK1902" s="88"/>
      <c r="AL1902" s="88"/>
      <c r="AM1902" s="88"/>
      <c r="AN1902" s="88"/>
      <c r="AO1902" s="88"/>
      <c r="AP1902" s="88"/>
      <c r="AQ1902" s="88"/>
      <c r="AR1902" s="88"/>
      <c r="AS1902" s="88"/>
      <c r="AT1902" s="88"/>
      <c r="AU1902" s="88"/>
      <c r="AV1902" s="88"/>
      <c r="AW1902" s="88"/>
      <c r="AX1902" s="88"/>
      <c r="AY1902" s="88"/>
      <c r="AZ1902" s="88"/>
      <c r="BA1902" s="88"/>
      <c r="BB1902" s="88"/>
      <c r="BC1902" s="88"/>
      <c r="BD1902" s="88"/>
      <c r="BE1902" s="88"/>
      <c r="BF1902" s="88"/>
      <c r="BG1902" s="88"/>
      <c r="BH1902" s="88"/>
      <c r="BI1902" s="88"/>
      <c r="BJ1902" s="88"/>
      <c r="BK1902" s="88"/>
      <c r="BL1902" s="88"/>
      <c r="BM1902" s="88"/>
      <c r="BN1902" s="88"/>
      <c r="BO1902" s="88"/>
      <c r="BP1902" s="88"/>
      <c r="BQ1902" s="88"/>
      <c r="BR1902" s="88"/>
      <c r="BS1902" s="88"/>
      <c r="BT1902" s="88"/>
      <c r="BU1902" s="88"/>
      <c r="BV1902" s="88"/>
    </row>
    <row r="1903" spans="1:74" s="89" customFormat="1" ht="22.5" customHeight="1" x14ac:dyDescent="0.2">
      <c r="A1903" s="244" t="s">
        <v>1850</v>
      </c>
      <c r="B1903" s="245" t="s">
        <v>1773</v>
      </c>
      <c r="C1903" s="224"/>
      <c r="D1903" s="224"/>
      <c r="E1903" s="224"/>
      <c r="F1903" s="224"/>
      <c r="G1903" s="224"/>
      <c r="H1903" s="224"/>
      <c r="I1903" s="224"/>
      <c r="J1903" s="224"/>
      <c r="K1903" s="224"/>
      <c r="L1903" s="224"/>
      <c r="M1903" s="224"/>
      <c r="N1903" s="224"/>
      <c r="O1903" s="131">
        <f t="shared" si="602"/>
        <v>0</v>
      </c>
      <c r="P1903" s="88"/>
      <c r="Q1903" s="88"/>
      <c r="R1903" s="88"/>
      <c r="S1903" s="88"/>
      <c r="T1903" s="88"/>
      <c r="U1903" s="88"/>
      <c r="V1903" s="88"/>
      <c r="W1903" s="88"/>
      <c r="X1903" s="88"/>
      <c r="Y1903" s="88"/>
      <c r="Z1903" s="88"/>
      <c r="AA1903" s="88"/>
      <c r="AB1903" s="88"/>
      <c r="AC1903" s="88"/>
      <c r="AD1903" s="88"/>
      <c r="AE1903" s="88"/>
      <c r="AF1903" s="88"/>
      <c r="AG1903" s="88"/>
      <c r="AH1903" s="88"/>
      <c r="AI1903" s="88"/>
      <c r="AJ1903" s="88"/>
      <c r="AK1903" s="88"/>
      <c r="AL1903" s="88"/>
      <c r="AM1903" s="88"/>
      <c r="AN1903" s="88"/>
      <c r="AO1903" s="88"/>
      <c r="AP1903" s="88"/>
      <c r="AQ1903" s="88"/>
      <c r="AR1903" s="88"/>
      <c r="AS1903" s="88"/>
      <c r="AT1903" s="88"/>
      <c r="AU1903" s="88"/>
      <c r="AV1903" s="88"/>
      <c r="AW1903" s="88"/>
      <c r="AX1903" s="88"/>
      <c r="AY1903" s="88"/>
      <c r="AZ1903" s="88"/>
      <c r="BA1903" s="88"/>
      <c r="BB1903" s="88"/>
      <c r="BC1903" s="88"/>
      <c r="BD1903" s="88"/>
      <c r="BE1903" s="88"/>
      <c r="BF1903" s="88"/>
      <c r="BG1903" s="88"/>
      <c r="BH1903" s="88"/>
      <c r="BI1903" s="88"/>
      <c r="BJ1903" s="88"/>
      <c r="BK1903" s="88"/>
      <c r="BL1903" s="88"/>
      <c r="BM1903" s="88"/>
      <c r="BN1903" s="88"/>
      <c r="BO1903" s="88"/>
      <c r="BP1903" s="88"/>
      <c r="BQ1903" s="88"/>
      <c r="BR1903" s="88"/>
      <c r="BS1903" s="88"/>
      <c r="BT1903" s="88"/>
      <c r="BU1903" s="88"/>
      <c r="BV1903" s="88"/>
    </row>
    <row r="1904" spans="1:74" s="89" customFormat="1" ht="22.5" customHeight="1" x14ac:dyDescent="0.2">
      <c r="A1904" s="244" t="s">
        <v>1850</v>
      </c>
      <c r="B1904" s="245" t="s">
        <v>1773</v>
      </c>
      <c r="C1904" s="224"/>
      <c r="D1904" s="224"/>
      <c r="E1904" s="224"/>
      <c r="F1904" s="224"/>
      <c r="G1904" s="224"/>
      <c r="H1904" s="224"/>
      <c r="I1904" s="224"/>
      <c r="J1904" s="224"/>
      <c r="K1904" s="224"/>
      <c r="L1904" s="224"/>
      <c r="M1904" s="224"/>
      <c r="N1904" s="224"/>
      <c r="O1904" s="131">
        <f t="shared" si="602"/>
        <v>0</v>
      </c>
      <c r="P1904" s="88"/>
      <c r="Q1904" s="88"/>
      <c r="R1904" s="88"/>
      <c r="S1904" s="88"/>
      <c r="T1904" s="88"/>
      <c r="U1904" s="88"/>
      <c r="V1904" s="88"/>
      <c r="W1904" s="88"/>
      <c r="X1904" s="88"/>
      <c r="Y1904" s="88"/>
      <c r="Z1904" s="88"/>
      <c r="AA1904" s="88"/>
      <c r="AB1904" s="88"/>
      <c r="AC1904" s="88"/>
      <c r="AD1904" s="88"/>
      <c r="AE1904" s="88"/>
      <c r="AF1904" s="88"/>
      <c r="AG1904" s="88"/>
      <c r="AH1904" s="88"/>
      <c r="AI1904" s="88"/>
      <c r="AJ1904" s="88"/>
      <c r="AK1904" s="88"/>
      <c r="AL1904" s="88"/>
      <c r="AM1904" s="88"/>
      <c r="AN1904" s="88"/>
      <c r="AO1904" s="88"/>
      <c r="AP1904" s="88"/>
      <c r="AQ1904" s="88"/>
      <c r="AR1904" s="88"/>
      <c r="AS1904" s="88"/>
      <c r="AT1904" s="88"/>
      <c r="AU1904" s="88"/>
      <c r="AV1904" s="88"/>
      <c r="AW1904" s="88"/>
      <c r="AX1904" s="88"/>
      <c r="AY1904" s="88"/>
      <c r="AZ1904" s="88"/>
      <c r="BA1904" s="88"/>
      <c r="BB1904" s="88"/>
      <c r="BC1904" s="88"/>
      <c r="BD1904" s="88"/>
      <c r="BE1904" s="88"/>
      <c r="BF1904" s="88"/>
      <c r="BG1904" s="88"/>
      <c r="BH1904" s="88"/>
      <c r="BI1904" s="88"/>
      <c r="BJ1904" s="88"/>
      <c r="BK1904" s="88"/>
      <c r="BL1904" s="88"/>
      <c r="BM1904" s="88"/>
      <c r="BN1904" s="88"/>
      <c r="BO1904" s="88"/>
      <c r="BP1904" s="88"/>
      <c r="BQ1904" s="88"/>
      <c r="BR1904" s="88"/>
      <c r="BS1904" s="88"/>
      <c r="BT1904" s="88"/>
      <c r="BU1904" s="88"/>
      <c r="BV1904" s="88"/>
    </row>
    <row r="1905" spans="1:74" s="89" customFormat="1" ht="22.5" customHeight="1" x14ac:dyDescent="0.2">
      <c r="A1905" s="244" t="s">
        <v>1850</v>
      </c>
      <c r="B1905" s="245" t="s">
        <v>1773</v>
      </c>
      <c r="C1905" s="224"/>
      <c r="D1905" s="224"/>
      <c r="E1905" s="224"/>
      <c r="F1905" s="224"/>
      <c r="G1905" s="224"/>
      <c r="H1905" s="224"/>
      <c r="I1905" s="224"/>
      <c r="J1905" s="224"/>
      <c r="K1905" s="224"/>
      <c r="L1905" s="224"/>
      <c r="M1905" s="224"/>
      <c r="N1905" s="224"/>
      <c r="O1905" s="131">
        <f t="shared" si="602"/>
        <v>0</v>
      </c>
      <c r="P1905" s="88"/>
      <c r="Q1905" s="88"/>
      <c r="R1905" s="88"/>
      <c r="S1905" s="88"/>
      <c r="T1905" s="88"/>
      <c r="U1905" s="88"/>
      <c r="V1905" s="88"/>
      <c r="W1905" s="88"/>
      <c r="X1905" s="88"/>
      <c r="Y1905" s="88"/>
      <c r="Z1905" s="88"/>
      <c r="AA1905" s="88"/>
      <c r="AB1905" s="88"/>
      <c r="AC1905" s="88"/>
      <c r="AD1905" s="88"/>
      <c r="AE1905" s="88"/>
      <c r="AF1905" s="88"/>
      <c r="AG1905" s="88"/>
      <c r="AH1905" s="88"/>
      <c r="AI1905" s="88"/>
      <c r="AJ1905" s="88"/>
      <c r="AK1905" s="88"/>
      <c r="AL1905" s="88"/>
      <c r="AM1905" s="88"/>
      <c r="AN1905" s="88"/>
      <c r="AO1905" s="88"/>
      <c r="AP1905" s="88"/>
      <c r="AQ1905" s="88"/>
      <c r="AR1905" s="88"/>
      <c r="AS1905" s="88"/>
      <c r="AT1905" s="88"/>
      <c r="AU1905" s="88"/>
      <c r="AV1905" s="88"/>
      <c r="AW1905" s="88"/>
      <c r="AX1905" s="88"/>
      <c r="AY1905" s="88"/>
      <c r="AZ1905" s="88"/>
      <c r="BA1905" s="88"/>
      <c r="BB1905" s="88"/>
      <c r="BC1905" s="88"/>
      <c r="BD1905" s="88"/>
      <c r="BE1905" s="88"/>
      <c r="BF1905" s="88"/>
      <c r="BG1905" s="88"/>
      <c r="BH1905" s="88"/>
      <c r="BI1905" s="88"/>
      <c r="BJ1905" s="88"/>
      <c r="BK1905" s="88"/>
      <c r="BL1905" s="88"/>
      <c r="BM1905" s="88"/>
      <c r="BN1905" s="88"/>
      <c r="BO1905" s="88"/>
      <c r="BP1905" s="88"/>
      <c r="BQ1905" s="88"/>
      <c r="BR1905" s="88"/>
      <c r="BS1905" s="88"/>
      <c r="BT1905" s="88"/>
      <c r="BU1905" s="88"/>
      <c r="BV1905" s="88"/>
    </row>
    <row r="1906" spans="1:74" s="89" customFormat="1" ht="22.5" customHeight="1" x14ac:dyDescent="0.2">
      <c r="A1906" s="244" t="s">
        <v>1850</v>
      </c>
      <c r="B1906" s="245" t="s">
        <v>1773</v>
      </c>
      <c r="C1906" s="224"/>
      <c r="D1906" s="224"/>
      <c r="E1906" s="224"/>
      <c r="F1906" s="224"/>
      <c r="G1906" s="224"/>
      <c r="H1906" s="224"/>
      <c r="I1906" s="224"/>
      <c r="J1906" s="224"/>
      <c r="K1906" s="224"/>
      <c r="L1906" s="224"/>
      <c r="M1906" s="224"/>
      <c r="N1906" s="224"/>
      <c r="O1906" s="131">
        <f t="shared" si="602"/>
        <v>0</v>
      </c>
      <c r="P1906" s="88"/>
      <c r="Q1906" s="88"/>
      <c r="R1906" s="88"/>
      <c r="S1906" s="88"/>
      <c r="T1906" s="88"/>
      <c r="U1906" s="88"/>
      <c r="V1906" s="88"/>
      <c r="W1906" s="88"/>
      <c r="X1906" s="88"/>
      <c r="Y1906" s="88"/>
      <c r="Z1906" s="88"/>
      <c r="AA1906" s="88"/>
      <c r="AB1906" s="88"/>
      <c r="AC1906" s="88"/>
      <c r="AD1906" s="88"/>
      <c r="AE1906" s="88"/>
      <c r="AF1906" s="88"/>
      <c r="AG1906" s="88"/>
      <c r="AH1906" s="88"/>
      <c r="AI1906" s="88"/>
      <c r="AJ1906" s="88"/>
      <c r="AK1906" s="88"/>
      <c r="AL1906" s="88"/>
      <c r="AM1906" s="88"/>
      <c r="AN1906" s="88"/>
      <c r="AO1906" s="88"/>
      <c r="AP1906" s="88"/>
      <c r="AQ1906" s="88"/>
      <c r="AR1906" s="88"/>
      <c r="AS1906" s="88"/>
      <c r="AT1906" s="88"/>
      <c r="AU1906" s="88"/>
      <c r="AV1906" s="88"/>
      <c r="AW1906" s="88"/>
      <c r="AX1906" s="88"/>
      <c r="AY1906" s="88"/>
      <c r="AZ1906" s="88"/>
      <c r="BA1906" s="88"/>
      <c r="BB1906" s="88"/>
      <c r="BC1906" s="88"/>
      <c r="BD1906" s="88"/>
      <c r="BE1906" s="88"/>
      <c r="BF1906" s="88"/>
      <c r="BG1906" s="88"/>
      <c r="BH1906" s="88"/>
      <c r="BI1906" s="88"/>
      <c r="BJ1906" s="88"/>
      <c r="BK1906" s="88"/>
      <c r="BL1906" s="88"/>
      <c r="BM1906" s="88"/>
      <c r="BN1906" s="88"/>
      <c r="BO1906" s="88"/>
      <c r="BP1906" s="88"/>
      <c r="BQ1906" s="88"/>
      <c r="BR1906" s="88"/>
      <c r="BS1906" s="88"/>
      <c r="BT1906" s="88"/>
      <c r="BU1906" s="88"/>
      <c r="BV1906" s="88"/>
    </row>
    <row r="1907" spans="1:74" s="89" customFormat="1" ht="22.5" customHeight="1" x14ac:dyDescent="0.2">
      <c r="A1907" s="246" t="s">
        <v>1851</v>
      </c>
      <c r="B1907" s="247" t="s">
        <v>199</v>
      </c>
      <c r="C1907" s="234">
        <f t="shared" ref="C1907:N1907" si="603">SUM(C1908:C1909)</f>
        <v>0</v>
      </c>
      <c r="D1907" s="234">
        <f t="shared" si="603"/>
        <v>0</v>
      </c>
      <c r="E1907" s="234">
        <f t="shared" si="603"/>
        <v>0</v>
      </c>
      <c r="F1907" s="234">
        <f t="shared" si="603"/>
        <v>0</v>
      </c>
      <c r="G1907" s="234">
        <f t="shared" si="603"/>
        <v>0</v>
      </c>
      <c r="H1907" s="234">
        <f t="shared" si="603"/>
        <v>0</v>
      </c>
      <c r="I1907" s="234">
        <f t="shared" si="603"/>
        <v>0</v>
      </c>
      <c r="J1907" s="234">
        <f t="shared" si="603"/>
        <v>0</v>
      </c>
      <c r="K1907" s="234">
        <f t="shared" si="603"/>
        <v>0</v>
      </c>
      <c r="L1907" s="234">
        <f t="shared" si="603"/>
        <v>0</v>
      </c>
      <c r="M1907" s="234">
        <f t="shared" si="603"/>
        <v>0</v>
      </c>
      <c r="N1907" s="234">
        <f t="shared" si="603"/>
        <v>0</v>
      </c>
      <c r="O1907" s="131">
        <f t="shared" si="602"/>
        <v>0</v>
      </c>
      <c r="P1907" s="88"/>
      <c r="Q1907" s="88"/>
      <c r="R1907" s="88"/>
      <c r="S1907" s="88"/>
      <c r="T1907" s="88"/>
      <c r="U1907" s="88"/>
      <c r="V1907" s="88"/>
      <c r="W1907" s="88"/>
      <c r="X1907" s="88"/>
      <c r="Y1907" s="88"/>
      <c r="Z1907" s="88"/>
      <c r="AA1907" s="88"/>
      <c r="AB1907" s="88"/>
      <c r="AC1907" s="88"/>
      <c r="AD1907" s="88"/>
      <c r="AE1907" s="88"/>
      <c r="AF1907" s="88"/>
      <c r="AG1907" s="88"/>
      <c r="AH1907" s="88"/>
      <c r="AI1907" s="88"/>
      <c r="AJ1907" s="88"/>
      <c r="AK1907" s="88"/>
      <c r="AL1907" s="88"/>
      <c r="AM1907" s="88"/>
      <c r="AN1907" s="88"/>
      <c r="AO1907" s="88"/>
      <c r="AP1907" s="88"/>
      <c r="AQ1907" s="88"/>
      <c r="AR1907" s="88"/>
      <c r="AS1907" s="88"/>
      <c r="AT1907" s="88"/>
      <c r="AU1907" s="88"/>
      <c r="AV1907" s="88"/>
      <c r="AW1907" s="88"/>
      <c r="AX1907" s="88"/>
      <c r="AY1907" s="88"/>
      <c r="AZ1907" s="88"/>
      <c r="BA1907" s="88"/>
      <c r="BB1907" s="88"/>
      <c r="BC1907" s="88"/>
      <c r="BD1907" s="88"/>
      <c r="BE1907" s="88"/>
      <c r="BF1907" s="88"/>
      <c r="BG1907" s="88"/>
      <c r="BH1907" s="88"/>
      <c r="BI1907" s="88"/>
      <c r="BJ1907" s="88"/>
      <c r="BK1907" s="88"/>
      <c r="BL1907" s="88"/>
      <c r="BM1907" s="88"/>
      <c r="BN1907" s="88"/>
      <c r="BO1907" s="88"/>
      <c r="BP1907" s="88"/>
      <c r="BQ1907" s="88"/>
      <c r="BR1907" s="88"/>
      <c r="BS1907" s="88"/>
      <c r="BT1907" s="88"/>
      <c r="BU1907" s="88"/>
      <c r="BV1907" s="88"/>
    </row>
    <row r="1908" spans="1:74" s="89" customFormat="1" ht="22.5" customHeight="1" x14ac:dyDescent="0.2">
      <c r="A1908" s="244" t="s">
        <v>1852</v>
      </c>
      <c r="B1908" s="245" t="s">
        <v>1773</v>
      </c>
      <c r="C1908" s="224"/>
      <c r="D1908" s="224"/>
      <c r="E1908" s="224"/>
      <c r="F1908" s="224"/>
      <c r="G1908" s="224"/>
      <c r="H1908" s="224"/>
      <c r="I1908" s="224"/>
      <c r="J1908" s="224"/>
      <c r="K1908" s="224"/>
      <c r="L1908" s="224"/>
      <c r="M1908" s="224"/>
      <c r="N1908" s="224"/>
      <c r="O1908" s="131">
        <f t="shared" si="602"/>
        <v>0</v>
      </c>
      <c r="P1908" s="88"/>
      <c r="Q1908" s="88"/>
      <c r="R1908" s="88"/>
      <c r="S1908" s="88"/>
      <c r="T1908" s="88"/>
      <c r="U1908" s="88"/>
      <c r="V1908" s="88"/>
      <c r="W1908" s="88"/>
      <c r="X1908" s="88"/>
      <c r="Y1908" s="88"/>
      <c r="Z1908" s="88"/>
      <c r="AA1908" s="88"/>
      <c r="AB1908" s="88"/>
      <c r="AC1908" s="88"/>
      <c r="AD1908" s="88"/>
      <c r="AE1908" s="88"/>
      <c r="AF1908" s="88"/>
      <c r="AG1908" s="88"/>
      <c r="AH1908" s="88"/>
      <c r="AI1908" s="88"/>
      <c r="AJ1908" s="88"/>
      <c r="AK1908" s="88"/>
      <c r="AL1908" s="88"/>
      <c r="AM1908" s="88"/>
      <c r="AN1908" s="88"/>
      <c r="AO1908" s="88"/>
      <c r="AP1908" s="88"/>
      <c r="AQ1908" s="88"/>
      <c r="AR1908" s="88"/>
      <c r="AS1908" s="88"/>
      <c r="AT1908" s="88"/>
      <c r="AU1908" s="88"/>
      <c r="AV1908" s="88"/>
      <c r="AW1908" s="88"/>
      <c r="AX1908" s="88"/>
      <c r="AY1908" s="88"/>
      <c r="AZ1908" s="88"/>
      <c r="BA1908" s="88"/>
      <c r="BB1908" s="88"/>
      <c r="BC1908" s="88"/>
      <c r="BD1908" s="88"/>
      <c r="BE1908" s="88"/>
      <c r="BF1908" s="88"/>
      <c r="BG1908" s="88"/>
      <c r="BH1908" s="88"/>
      <c r="BI1908" s="88"/>
      <c r="BJ1908" s="88"/>
      <c r="BK1908" s="88"/>
      <c r="BL1908" s="88"/>
      <c r="BM1908" s="88"/>
      <c r="BN1908" s="88"/>
      <c r="BO1908" s="88"/>
      <c r="BP1908" s="88"/>
      <c r="BQ1908" s="88"/>
      <c r="BR1908" s="88"/>
      <c r="BS1908" s="88"/>
      <c r="BT1908" s="88"/>
      <c r="BU1908" s="88"/>
      <c r="BV1908" s="88"/>
    </row>
    <row r="1909" spans="1:74" s="89" customFormat="1" ht="22.5" customHeight="1" x14ac:dyDescent="0.2">
      <c r="A1909" s="244" t="s">
        <v>1852</v>
      </c>
      <c r="B1909" s="245" t="s">
        <v>1773</v>
      </c>
      <c r="C1909" s="224"/>
      <c r="D1909" s="224"/>
      <c r="E1909" s="224"/>
      <c r="F1909" s="224"/>
      <c r="G1909" s="224"/>
      <c r="H1909" s="224"/>
      <c r="I1909" s="224"/>
      <c r="J1909" s="224"/>
      <c r="K1909" s="224"/>
      <c r="L1909" s="224"/>
      <c r="M1909" s="224"/>
      <c r="N1909" s="224"/>
      <c r="O1909" s="131">
        <f t="shared" si="602"/>
        <v>0</v>
      </c>
      <c r="P1909" s="88"/>
      <c r="Q1909" s="88"/>
      <c r="R1909" s="88"/>
      <c r="S1909" s="88"/>
      <c r="T1909" s="88"/>
      <c r="U1909" s="88"/>
      <c r="V1909" s="88"/>
      <c r="W1909" s="88"/>
      <c r="X1909" s="88"/>
      <c r="Y1909" s="88"/>
      <c r="Z1909" s="88"/>
      <c r="AA1909" s="88"/>
      <c r="AB1909" s="88"/>
      <c r="AC1909" s="88"/>
      <c r="AD1909" s="88"/>
      <c r="AE1909" s="88"/>
      <c r="AF1909" s="88"/>
      <c r="AG1909" s="88"/>
      <c r="AH1909" s="88"/>
      <c r="AI1909" s="88"/>
      <c r="AJ1909" s="88"/>
      <c r="AK1909" s="88"/>
      <c r="AL1909" s="88"/>
      <c r="AM1909" s="88"/>
      <c r="AN1909" s="88"/>
      <c r="AO1909" s="88"/>
      <c r="AP1909" s="88"/>
      <c r="AQ1909" s="88"/>
      <c r="AR1909" s="88"/>
      <c r="AS1909" s="88"/>
      <c r="AT1909" s="88"/>
      <c r="AU1909" s="88"/>
      <c r="AV1909" s="88"/>
      <c r="AW1909" s="88"/>
      <c r="AX1909" s="88"/>
      <c r="AY1909" s="88"/>
      <c r="AZ1909" s="88"/>
      <c r="BA1909" s="88"/>
      <c r="BB1909" s="88"/>
      <c r="BC1909" s="88"/>
      <c r="BD1909" s="88"/>
      <c r="BE1909" s="88"/>
      <c r="BF1909" s="88"/>
      <c r="BG1909" s="88"/>
      <c r="BH1909" s="88"/>
      <c r="BI1909" s="88"/>
      <c r="BJ1909" s="88"/>
      <c r="BK1909" s="88"/>
      <c r="BL1909" s="88"/>
      <c r="BM1909" s="88"/>
      <c r="BN1909" s="88"/>
      <c r="BO1909" s="88"/>
      <c r="BP1909" s="88"/>
      <c r="BQ1909" s="88"/>
      <c r="BR1909" s="88"/>
      <c r="BS1909" s="88"/>
      <c r="BT1909" s="88"/>
      <c r="BU1909" s="88"/>
      <c r="BV1909" s="88"/>
    </row>
    <row r="1910" spans="1:74" s="89" customFormat="1" ht="22.5" customHeight="1" x14ac:dyDescent="0.2">
      <c r="A1910" s="246" t="s">
        <v>1853</v>
      </c>
      <c r="B1910" s="247" t="s">
        <v>1854</v>
      </c>
      <c r="C1910" s="234">
        <f t="shared" ref="C1910:N1910" si="604">SUM(C1911:C1914)</f>
        <v>0</v>
      </c>
      <c r="D1910" s="234">
        <f t="shared" si="604"/>
        <v>0</v>
      </c>
      <c r="E1910" s="234">
        <f t="shared" si="604"/>
        <v>0</v>
      </c>
      <c r="F1910" s="234">
        <f t="shared" si="604"/>
        <v>0</v>
      </c>
      <c r="G1910" s="234">
        <f t="shared" si="604"/>
        <v>0</v>
      </c>
      <c r="H1910" s="234">
        <f t="shared" si="604"/>
        <v>0</v>
      </c>
      <c r="I1910" s="234">
        <f t="shared" si="604"/>
        <v>0</v>
      </c>
      <c r="J1910" s="234">
        <f t="shared" si="604"/>
        <v>0</v>
      </c>
      <c r="K1910" s="234">
        <f t="shared" si="604"/>
        <v>0</v>
      </c>
      <c r="L1910" s="234">
        <f t="shared" si="604"/>
        <v>0</v>
      </c>
      <c r="M1910" s="234">
        <f t="shared" si="604"/>
        <v>0</v>
      </c>
      <c r="N1910" s="234">
        <f t="shared" si="604"/>
        <v>0</v>
      </c>
      <c r="O1910" s="131">
        <f t="shared" si="602"/>
        <v>0</v>
      </c>
      <c r="P1910" s="88"/>
      <c r="Q1910" s="88"/>
      <c r="R1910" s="88"/>
      <c r="S1910" s="88"/>
      <c r="T1910" s="88"/>
      <c r="U1910" s="88"/>
      <c r="V1910" s="88"/>
      <c r="W1910" s="88"/>
      <c r="X1910" s="88"/>
      <c r="Y1910" s="88"/>
      <c r="Z1910" s="88"/>
      <c r="AA1910" s="88"/>
      <c r="AB1910" s="88"/>
      <c r="AC1910" s="88"/>
      <c r="AD1910" s="88"/>
      <c r="AE1910" s="88"/>
      <c r="AF1910" s="88"/>
      <c r="AG1910" s="88"/>
      <c r="AH1910" s="88"/>
      <c r="AI1910" s="88"/>
      <c r="AJ1910" s="88"/>
      <c r="AK1910" s="88"/>
      <c r="AL1910" s="88"/>
      <c r="AM1910" s="88"/>
      <c r="AN1910" s="88"/>
      <c r="AO1910" s="88"/>
      <c r="AP1910" s="88"/>
      <c r="AQ1910" s="88"/>
      <c r="AR1910" s="88"/>
      <c r="AS1910" s="88"/>
      <c r="AT1910" s="88"/>
      <c r="AU1910" s="88"/>
      <c r="AV1910" s="88"/>
      <c r="AW1910" s="88"/>
      <c r="AX1910" s="88"/>
      <c r="AY1910" s="88"/>
      <c r="AZ1910" s="88"/>
      <c r="BA1910" s="88"/>
      <c r="BB1910" s="88"/>
      <c r="BC1910" s="88"/>
      <c r="BD1910" s="88"/>
      <c r="BE1910" s="88"/>
      <c r="BF1910" s="88"/>
      <c r="BG1910" s="88"/>
      <c r="BH1910" s="88"/>
      <c r="BI1910" s="88"/>
      <c r="BJ1910" s="88"/>
      <c r="BK1910" s="88"/>
      <c r="BL1910" s="88"/>
      <c r="BM1910" s="88"/>
      <c r="BN1910" s="88"/>
      <c r="BO1910" s="88"/>
      <c r="BP1910" s="88"/>
      <c r="BQ1910" s="88"/>
      <c r="BR1910" s="88"/>
      <c r="BS1910" s="88"/>
      <c r="BT1910" s="88"/>
      <c r="BU1910" s="88"/>
      <c r="BV1910" s="88"/>
    </row>
    <row r="1911" spans="1:74" s="89" customFormat="1" ht="22.5" customHeight="1" x14ac:dyDescent="0.2">
      <c r="A1911" s="244" t="s">
        <v>1855</v>
      </c>
      <c r="B1911" s="245" t="s">
        <v>1843</v>
      </c>
      <c r="C1911" s="224"/>
      <c r="D1911" s="224"/>
      <c r="E1911" s="224"/>
      <c r="F1911" s="224"/>
      <c r="G1911" s="224"/>
      <c r="H1911" s="224"/>
      <c r="I1911" s="224"/>
      <c r="J1911" s="224"/>
      <c r="K1911" s="224"/>
      <c r="L1911" s="224"/>
      <c r="M1911" s="224"/>
      <c r="N1911" s="224"/>
      <c r="O1911" s="131">
        <f t="shared" si="602"/>
        <v>0</v>
      </c>
      <c r="P1911" s="88"/>
      <c r="Q1911" s="88"/>
      <c r="R1911" s="88"/>
      <c r="S1911" s="88"/>
      <c r="T1911" s="88"/>
      <c r="U1911" s="88"/>
      <c r="V1911" s="88"/>
      <c r="W1911" s="88"/>
      <c r="X1911" s="88"/>
      <c r="Y1911" s="88"/>
      <c r="Z1911" s="88"/>
      <c r="AA1911" s="88"/>
      <c r="AB1911" s="88"/>
      <c r="AC1911" s="88"/>
      <c r="AD1911" s="88"/>
      <c r="AE1911" s="88"/>
      <c r="AF1911" s="88"/>
      <c r="AG1911" s="88"/>
      <c r="AH1911" s="88"/>
      <c r="AI1911" s="88"/>
      <c r="AJ1911" s="88"/>
      <c r="AK1911" s="88"/>
      <c r="AL1911" s="88"/>
      <c r="AM1911" s="88"/>
      <c r="AN1911" s="88"/>
      <c r="AO1911" s="88"/>
      <c r="AP1911" s="88"/>
      <c r="AQ1911" s="88"/>
      <c r="AR1911" s="88"/>
      <c r="AS1911" s="88"/>
      <c r="AT1911" s="88"/>
      <c r="AU1911" s="88"/>
      <c r="AV1911" s="88"/>
      <c r="AW1911" s="88"/>
      <c r="AX1911" s="88"/>
      <c r="AY1911" s="88"/>
      <c r="AZ1911" s="88"/>
      <c r="BA1911" s="88"/>
      <c r="BB1911" s="88"/>
      <c r="BC1911" s="88"/>
      <c r="BD1911" s="88"/>
      <c r="BE1911" s="88"/>
      <c r="BF1911" s="88"/>
      <c r="BG1911" s="88"/>
      <c r="BH1911" s="88"/>
      <c r="BI1911" s="88"/>
      <c r="BJ1911" s="88"/>
      <c r="BK1911" s="88"/>
      <c r="BL1911" s="88"/>
      <c r="BM1911" s="88"/>
      <c r="BN1911" s="88"/>
      <c r="BO1911" s="88"/>
      <c r="BP1911" s="88"/>
      <c r="BQ1911" s="88"/>
      <c r="BR1911" s="88"/>
      <c r="BS1911" s="88"/>
      <c r="BT1911" s="88"/>
      <c r="BU1911" s="88"/>
      <c r="BV1911" s="88"/>
    </row>
    <row r="1912" spans="1:74" s="89" customFormat="1" ht="22.5" customHeight="1" x14ac:dyDescent="0.2">
      <c r="A1912" s="244" t="s">
        <v>1855</v>
      </c>
      <c r="B1912" s="245" t="s">
        <v>1843</v>
      </c>
      <c r="C1912" s="224"/>
      <c r="D1912" s="224"/>
      <c r="E1912" s="224"/>
      <c r="F1912" s="224"/>
      <c r="G1912" s="224"/>
      <c r="H1912" s="224"/>
      <c r="I1912" s="224"/>
      <c r="J1912" s="224"/>
      <c r="K1912" s="224"/>
      <c r="L1912" s="224"/>
      <c r="M1912" s="224"/>
      <c r="N1912" s="224"/>
      <c r="O1912" s="131">
        <f t="shared" si="602"/>
        <v>0</v>
      </c>
      <c r="P1912" s="88"/>
      <c r="Q1912" s="88"/>
      <c r="R1912" s="88"/>
      <c r="S1912" s="88"/>
      <c r="T1912" s="88"/>
      <c r="U1912" s="88"/>
      <c r="V1912" s="88"/>
      <c r="W1912" s="88"/>
      <c r="X1912" s="88"/>
      <c r="Y1912" s="88"/>
      <c r="Z1912" s="88"/>
      <c r="AA1912" s="88"/>
      <c r="AB1912" s="88"/>
      <c r="AC1912" s="88"/>
      <c r="AD1912" s="88"/>
      <c r="AE1912" s="88"/>
      <c r="AF1912" s="88"/>
      <c r="AG1912" s="88"/>
      <c r="AH1912" s="88"/>
      <c r="AI1912" s="88"/>
      <c r="AJ1912" s="88"/>
      <c r="AK1912" s="88"/>
      <c r="AL1912" s="88"/>
      <c r="AM1912" s="88"/>
      <c r="AN1912" s="88"/>
      <c r="AO1912" s="88"/>
      <c r="AP1912" s="88"/>
      <c r="AQ1912" s="88"/>
      <c r="AR1912" s="88"/>
      <c r="AS1912" s="88"/>
      <c r="AT1912" s="88"/>
      <c r="AU1912" s="88"/>
      <c r="AV1912" s="88"/>
      <c r="AW1912" s="88"/>
      <c r="AX1912" s="88"/>
      <c r="AY1912" s="88"/>
      <c r="AZ1912" s="88"/>
      <c r="BA1912" s="88"/>
      <c r="BB1912" s="88"/>
      <c r="BC1912" s="88"/>
      <c r="BD1912" s="88"/>
      <c r="BE1912" s="88"/>
      <c r="BF1912" s="88"/>
      <c r="BG1912" s="88"/>
      <c r="BH1912" s="88"/>
      <c r="BI1912" s="88"/>
      <c r="BJ1912" s="88"/>
      <c r="BK1912" s="88"/>
      <c r="BL1912" s="88"/>
      <c r="BM1912" s="88"/>
      <c r="BN1912" s="88"/>
      <c r="BO1912" s="88"/>
      <c r="BP1912" s="88"/>
      <c r="BQ1912" s="88"/>
      <c r="BR1912" s="88"/>
      <c r="BS1912" s="88"/>
      <c r="BT1912" s="88"/>
      <c r="BU1912" s="88"/>
      <c r="BV1912" s="88"/>
    </row>
    <row r="1913" spans="1:74" s="89" customFormat="1" ht="22.5" customHeight="1" x14ac:dyDescent="0.2">
      <c r="A1913" s="244" t="s">
        <v>1856</v>
      </c>
      <c r="B1913" s="245" t="s">
        <v>1845</v>
      </c>
      <c r="C1913" s="224"/>
      <c r="D1913" s="224"/>
      <c r="E1913" s="224"/>
      <c r="F1913" s="224"/>
      <c r="G1913" s="224"/>
      <c r="H1913" s="224"/>
      <c r="I1913" s="224"/>
      <c r="J1913" s="224"/>
      <c r="K1913" s="224"/>
      <c r="L1913" s="224"/>
      <c r="M1913" s="224"/>
      <c r="N1913" s="224"/>
      <c r="O1913" s="131">
        <f t="shared" si="602"/>
        <v>0</v>
      </c>
      <c r="P1913" s="88"/>
      <c r="Q1913" s="88"/>
      <c r="R1913" s="88"/>
      <c r="S1913" s="88"/>
      <c r="T1913" s="88"/>
      <c r="U1913" s="88"/>
      <c r="V1913" s="88"/>
      <c r="W1913" s="88"/>
      <c r="X1913" s="88"/>
      <c r="Y1913" s="88"/>
      <c r="Z1913" s="88"/>
      <c r="AA1913" s="88"/>
      <c r="AB1913" s="88"/>
      <c r="AC1913" s="88"/>
      <c r="AD1913" s="88"/>
      <c r="AE1913" s="88"/>
      <c r="AF1913" s="88"/>
      <c r="AG1913" s="88"/>
      <c r="AH1913" s="88"/>
      <c r="AI1913" s="88"/>
      <c r="AJ1913" s="88"/>
      <c r="AK1913" s="88"/>
      <c r="AL1913" s="88"/>
      <c r="AM1913" s="88"/>
      <c r="AN1913" s="88"/>
      <c r="AO1913" s="88"/>
      <c r="AP1913" s="88"/>
      <c r="AQ1913" s="88"/>
      <c r="AR1913" s="88"/>
      <c r="AS1913" s="88"/>
      <c r="AT1913" s="88"/>
      <c r="AU1913" s="88"/>
      <c r="AV1913" s="88"/>
      <c r="AW1913" s="88"/>
      <c r="AX1913" s="88"/>
      <c r="AY1913" s="88"/>
      <c r="AZ1913" s="88"/>
      <c r="BA1913" s="88"/>
      <c r="BB1913" s="88"/>
      <c r="BC1913" s="88"/>
      <c r="BD1913" s="88"/>
      <c r="BE1913" s="88"/>
      <c r="BF1913" s="88"/>
      <c r="BG1913" s="88"/>
      <c r="BH1913" s="88"/>
      <c r="BI1913" s="88"/>
      <c r="BJ1913" s="88"/>
      <c r="BK1913" s="88"/>
      <c r="BL1913" s="88"/>
      <c r="BM1913" s="88"/>
      <c r="BN1913" s="88"/>
      <c r="BO1913" s="88"/>
      <c r="BP1913" s="88"/>
      <c r="BQ1913" s="88"/>
      <c r="BR1913" s="88"/>
      <c r="BS1913" s="88"/>
      <c r="BT1913" s="88"/>
      <c r="BU1913" s="88"/>
      <c r="BV1913" s="88"/>
    </row>
    <row r="1914" spans="1:74" s="89" customFormat="1" ht="22.5" customHeight="1" x14ac:dyDescent="0.2">
      <c r="A1914" s="244" t="s">
        <v>1856</v>
      </c>
      <c r="B1914" s="245" t="s">
        <v>1857</v>
      </c>
      <c r="C1914" s="224"/>
      <c r="D1914" s="224"/>
      <c r="E1914" s="224"/>
      <c r="F1914" s="224"/>
      <c r="G1914" s="224"/>
      <c r="H1914" s="224"/>
      <c r="I1914" s="224"/>
      <c r="J1914" s="224"/>
      <c r="K1914" s="224"/>
      <c r="L1914" s="224"/>
      <c r="M1914" s="224"/>
      <c r="N1914" s="224"/>
      <c r="O1914" s="131">
        <f t="shared" si="602"/>
        <v>0</v>
      </c>
      <c r="P1914" s="88"/>
      <c r="Q1914" s="88"/>
      <c r="R1914" s="88"/>
      <c r="S1914" s="88"/>
      <c r="T1914" s="88"/>
      <c r="U1914" s="88"/>
      <c r="V1914" s="88"/>
      <c r="W1914" s="88"/>
      <c r="X1914" s="88"/>
      <c r="Y1914" s="88"/>
      <c r="Z1914" s="88"/>
      <c r="AA1914" s="88"/>
      <c r="AB1914" s="88"/>
      <c r="AC1914" s="88"/>
      <c r="AD1914" s="88"/>
      <c r="AE1914" s="88"/>
      <c r="AF1914" s="88"/>
      <c r="AG1914" s="88"/>
      <c r="AH1914" s="88"/>
      <c r="AI1914" s="88"/>
      <c r="AJ1914" s="88"/>
      <c r="AK1914" s="88"/>
      <c r="AL1914" s="88"/>
      <c r="AM1914" s="88"/>
      <c r="AN1914" s="88"/>
      <c r="AO1914" s="88"/>
      <c r="AP1914" s="88"/>
      <c r="AQ1914" s="88"/>
      <c r="AR1914" s="88"/>
      <c r="AS1914" s="88"/>
      <c r="AT1914" s="88"/>
      <c r="AU1914" s="88"/>
      <c r="AV1914" s="88"/>
      <c r="AW1914" s="88"/>
      <c r="AX1914" s="88"/>
      <c r="AY1914" s="88"/>
      <c r="AZ1914" s="88"/>
      <c r="BA1914" s="88"/>
      <c r="BB1914" s="88"/>
      <c r="BC1914" s="88"/>
      <c r="BD1914" s="88"/>
      <c r="BE1914" s="88"/>
      <c r="BF1914" s="88"/>
      <c r="BG1914" s="88"/>
      <c r="BH1914" s="88"/>
      <c r="BI1914" s="88"/>
      <c r="BJ1914" s="88"/>
      <c r="BK1914" s="88"/>
      <c r="BL1914" s="88"/>
      <c r="BM1914" s="88"/>
      <c r="BN1914" s="88"/>
      <c r="BO1914" s="88"/>
      <c r="BP1914" s="88"/>
      <c r="BQ1914" s="88"/>
      <c r="BR1914" s="88"/>
      <c r="BS1914" s="88"/>
      <c r="BT1914" s="88"/>
      <c r="BU1914" s="88"/>
      <c r="BV1914" s="88"/>
    </row>
    <row r="1915" spans="1:74" s="89" customFormat="1" ht="22.5" customHeight="1" x14ac:dyDescent="0.2">
      <c r="A1915" s="246" t="s">
        <v>1858</v>
      </c>
      <c r="B1915" s="247" t="s">
        <v>199</v>
      </c>
      <c r="C1915" s="234">
        <f t="shared" ref="C1915:N1915" si="605">SUM(C1916:C1917)</f>
        <v>0</v>
      </c>
      <c r="D1915" s="234">
        <f t="shared" si="605"/>
        <v>0</v>
      </c>
      <c r="E1915" s="234">
        <f t="shared" si="605"/>
        <v>0</v>
      </c>
      <c r="F1915" s="234">
        <f t="shared" si="605"/>
        <v>0</v>
      </c>
      <c r="G1915" s="234">
        <f t="shared" si="605"/>
        <v>0</v>
      </c>
      <c r="H1915" s="234">
        <f t="shared" si="605"/>
        <v>0</v>
      </c>
      <c r="I1915" s="234">
        <f t="shared" si="605"/>
        <v>0</v>
      </c>
      <c r="J1915" s="234">
        <f t="shared" si="605"/>
        <v>0</v>
      </c>
      <c r="K1915" s="234">
        <f t="shared" si="605"/>
        <v>0</v>
      </c>
      <c r="L1915" s="234">
        <f t="shared" si="605"/>
        <v>0</v>
      </c>
      <c r="M1915" s="234">
        <f t="shared" si="605"/>
        <v>0</v>
      </c>
      <c r="N1915" s="234">
        <f t="shared" si="605"/>
        <v>0</v>
      </c>
      <c r="O1915" s="131">
        <f t="shared" si="602"/>
        <v>0</v>
      </c>
      <c r="P1915" s="88"/>
      <c r="Q1915" s="88"/>
      <c r="R1915" s="88"/>
      <c r="S1915" s="88"/>
      <c r="T1915" s="88"/>
      <c r="U1915" s="88"/>
      <c r="V1915" s="88"/>
      <c r="W1915" s="88"/>
      <c r="X1915" s="88"/>
      <c r="Y1915" s="88"/>
      <c r="Z1915" s="88"/>
      <c r="AA1915" s="88"/>
      <c r="AB1915" s="88"/>
      <c r="AC1915" s="88"/>
      <c r="AD1915" s="88"/>
      <c r="AE1915" s="88"/>
      <c r="AF1915" s="88"/>
      <c r="AG1915" s="88"/>
      <c r="AH1915" s="88"/>
      <c r="AI1915" s="88"/>
      <c r="AJ1915" s="88"/>
      <c r="AK1915" s="88"/>
      <c r="AL1915" s="88"/>
      <c r="AM1915" s="88"/>
      <c r="AN1915" s="88"/>
      <c r="AO1915" s="88"/>
      <c r="AP1915" s="88"/>
      <c r="AQ1915" s="88"/>
      <c r="AR1915" s="88"/>
      <c r="AS1915" s="88"/>
      <c r="AT1915" s="88"/>
      <c r="AU1915" s="88"/>
      <c r="AV1915" s="88"/>
      <c r="AW1915" s="88"/>
      <c r="AX1915" s="88"/>
      <c r="AY1915" s="88"/>
      <c r="AZ1915" s="88"/>
      <c r="BA1915" s="88"/>
      <c r="BB1915" s="88"/>
      <c r="BC1915" s="88"/>
      <c r="BD1915" s="88"/>
      <c r="BE1915" s="88"/>
      <c r="BF1915" s="88"/>
      <c r="BG1915" s="88"/>
      <c r="BH1915" s="88"/>
      <c r="BI1915" s="88"/>
      <c r="BJ1915" s="88"/>
      <c r="BK1915" s="88"/>
      <c r="BL1915" s="88"/>
      <c r="BM1915" s="88"/>
      <c r="BN1915" s="88"/>
      <c r="BO1915" s="88"/>
      <c r="BP1915" s="88"/>
      <c r="BQ1915" s="88"/>
      <c r="BR1915" s="88"/>
      <c r="BS1915" s="88"/>
      <c r="BT1915" s="88"/>
      <c r="BU1915" s="88"/>
      <c r="BV1915" s="88"/>
    </row>
    <row r="1916" spans="1:74" s="89" customFormat="1" ht="22.5" customHeight="1" x14ac:dyDescent="0.2">
      <c r="A1916" s="244" t="s">
        <v>1859</v>
      </c>
      <c r="B1916" s="245" t="s">
        <v>1797</v>
      </c>
      <c r="C1916" s="224"/>
      <c r="D1916" s="224"/>
      <c r="E1916" s="224"/>
      <c r="F1916" s="224"/>
      <c r="G1916" s="224"/>
      <c r="H1916" s="224"/>
      <c r="I1916" s="224"/>
      <c r="J1916" s="224"/>
      <c r="K1916" s="224"/>
      <c r="L1916" s="224"/>
      <c r="M1916" s="224"/>
      <c r="N1916" s="224"/>
      <c r="O1916" s="131">
        <f t="shared" si="602"/>
        <v>0</v>
      </c>
      <c r="P1916" s="88"/>
      <c r="Q1916" s="88"/>
      <c r="R1916" s="88"/>
      <c r="S1916" s="88"/>
      <c r="T1916" s="88"/>
      <c r="U1916" s="88"/>
      <c r="V1916" s="88"/>
      <c r="W1916" s="88"/>
      <c r="X1916" s="88"/>
      <c r="Y1916" s="88"/>
      <c r="Z1916" s="88"/>
      <c r="AA1916" s="88"/>
      <c r="AB1916" s="88"/>
      <c r="AC1916" s="88"/>
      <c r="AD1916" s="88"/>
      <c r="AE1916" s="88"/>
      <c r="AF1916" s="88"/>
      <c r="AG1916" s="88"/>
      <c r="AH1916" s="88"/>
      <c r="AI1916" s="88"/>
      <c r="AJ1916" s="88"/>
      <c r="AK1916" s="88"/>
      <c r="AL1916" s="88"/>
      <c r="AM1916" s="88"/>
      <c r="AN1916" s="88"/>
      <c r="AO1916" s="88"/>
      <c r="AP1916" s="88"/>
      <c r="AQ1916" s="88"/>
      <c r="AR1916" s="88"/>
      <c r="AS1916" s="88"/>
      <c r="AT1916" s="88"/>
      <c r="AU1916" s="88"/>
      <c r="AV1916" s="88"/>
      <c r="AW1916" s="88"/>
      <c r="AX1916" s="88"/>
      <c r="AY1916" s="88"/>
      <c r="AZ1916" s="88"/>
      <c r="BA1916" s="88"/>
      <c r="BB1916" s="88"/>
      <c r="BC1916" s="88"/>
      <c r="BD1916" s="88"/>
      <c r="BE1916" s="88"/>
      <c r="BF1916" s="88"/>
      <c r="BG1916" s="88"/>
      <c r="BH1916" s="88"/>
      <c r="BI1916" s="88"/>
      <c r="BJ1916" s="88"/>
      <c r="BK1916" s="88"/>
      <c r="BL1916" s="88"/>
      <c r="BM1916" s="88"/>
      <c r="BN1916" s="88"/>
      <c r="BO1916" s="88"/>
      <c r="BP1916" s="88"/>
      <c r="BQ1916" s="88"/>
      <c r="BR1916" s="88"/>
      <c r="BS1916" s="88"/>
      <c r="BT1916" s="88"/>
      <c r="BU1916" s="88"/>
      <c r="BV1916" s="88"/>
    </row>
    <row r="1917" spans="1:74" s="89" customFormat="1" ht="22.5" customHeight="1" x14ac:dyDescent="0.2">
      <c r="A1917" s="244" t="s">
        <v>1859</v>
      </c>
      <c r="B1917" s="245" t="s">
        <v>1797</v>
      </c>
      <c r="C1917" s="224"/>
      <c r="D1917" s="224"/>
      <c r="E1917" s="224"/>
      <c r="F1917" s="224"/>
      <c r="G1917" s="224"/>
      <c r="H1917" s="224"/>
      <c r="I1917" s="224"/>
      <c r="J1917" s="224"/>
      <c r="K1917" s="224"/>
      <c r="L1917" s="224"/>
      <c r="M1917" s="224"/>
      <c r="N1917" s="224"/>
      <c r="O1917" s="131">
        <f t="shared" si="602"/>
        <v>0</v>
      </c>
      <c r="P1917" s="88"/>
      <c r="Q1917" s="88"/>
      <c r="R1917" s="88"/>
      <c r="S1917" s="88"/>
      <c r="T1917" s="88"/>
      <c r="U1917" s="88"/>
      <c r="V1917" s="88"/>
      <c r="W1917" s="88"/>
      <c r="X1917" s="88"/>
      <c r="Y1917" s="88"/>
      <c r="Z1917" s="88"/>
      <c r="AA1917" s="88"/>
      <c r="AB1917" s="88"/>
      <c r="AC1917" s="88"/>
      <c r="AD1917" s="88"/>
      <c r="AE1917" s="88"/>
      <c r="AF1917" s="88"/>
      <c r="AG1917" s="88"/>
      <c r="AH1917" s="88"/>
      <c r="AI1917" s="88"/>
      <c r="AJ1917" s="88"/>
      <c r="AK1917" s="88"/>
      <c r="AL1917" s="88"/>
      <c r="AM1917" s="88"/>
      <c r="AN1917" s="88"/>
      <c r="AO1917" s="88"/>
      <c r="AP1917" s="88"/>
      <c r="AQ1917" s="88"/>
      <c r="AR1917" s="88"/>
      <c r="AS1917" s="88"/>
      <c r="AT1917" s="88"/>
      <c r="AU1917" s="88"/>
      <c r="AV1917" s="88"/>
      <c r="AW1917" s="88"/>
      <c r="AX1917" s="88"/>
      <c r="AY1917" s="88"/>
      <c r="AZ1917" s="88"/>
      <c r="BA1917" s="88"/>
      <c r="BB1917" s="88"/>
      <c r="BC1917" s="88"/>
      <c r="BD1917" s="88"/>
      <c r="BE1917" s="88"/>
      <c r="BF1917" s="88"/>
      <c r="BG1917" s="88"/>
      <c r="BH1917" s="88"/>
      <c r="BI1917" s="88"/>
      <c r="BJ1917" s="88"/>
      <c r="BK1917" s="88"/>
      <c r="BL1917" s="88"/>
      <c r="BM1917" s="88"/>
      <c r="BN1917" s="88"/>
      <c r="BO1917" s="88"/>
      <c r="BP1917" s="88"/>
      <c r="BQ1917" s="88"/>
      <c r="BR1917" s="88"/>
      <c r="BS1917" s="88"/>
      <c r="BT1917" s="88"/>
      <c r="BU1917" s="88"/>
      <c r="BV1917" s="88"/>
    </row>
    <row r="1918" spans="1:74" s="89" customFormat="1" ht="22.5" customHeight="1" x14ac:dyDescent="0.2">
      <c r="A1918" s="246" t="s">
        <v>1860</v>
      </c>
      <c r="B1918" s="247" t="s">
        <v>1819</v>
      </c>
      <c r="C1918" s="234">
        <f t="shared" ref="C1918:N1918" si="606">SUM(C1919:C1921)</f>
        <v>0</v>
      </c>
      <c r="D1918" s="234">
        <f t="shared" si="606"/>
        <v>0</v>
      </c>
      <c r="E1918" s="234">
        <f t="shared" si="606"/>
        <v>0</v>
      </c>
      <c r="F1918" s="234">
        <f t="shared" si="606"/>
        <v>0</v>
      </c>
      <c r="G1918" s="234">
        <f t="shared" si="606"/>
        <v>0</v>
      </c>
      <c r="H1918" s="234">
        <f t="shared" si="606"/>
        <v>0</v>
      </c>
      <c r="I1918" s="234">
        <f t="shared" si="606"/>
        <v>0</v>
      </c>
      <c r="J1918" s="234">
        <f t="shared" si="606"/>
        <v>0</v>
      </c>
      <c r="K1918" s="234">
        <f t="shared" si="606"/>
        <v>0</v>
      </c>
      <c r="L1918" s="234">
        <f t="shared" si="606"/>
        <v>0</v>
      </c>
      <c r="M1918" s="234">
        <f t="shared" si="606"/>
        <v>0</v>
      </c>
      <c r="N1918" s="234">
        <f t="shared" si="606"/>
        <v>0</v>
      </c>
      <c r="O1918" s="131">
        <f t="shared" si="602"/>
        <v>0</v>
      </c>
      <c r="P1918" s="88"/>
      <c r="Q1918" s="88"/>
      <c r="R1918" s="88"/>
      <c r="S1918" s="88"/>
      <c r="T1918" s="88"/>
      <c r="U1918" s="88"/>
      <c r="V1918" s="88"/>
      <c r="W1918" s="88"/>
      <c r="X1918" s="88"/>
      <c r="Y1918" s="88"/>
      <c r="Z1918" s="88"/>
      <c r="AA1918" s="88"/>
      <c r="AB1918" s="88"/>
      <c r="AC1918" s="88"/>
      <c r="AD1918" s="88"/>
      <c r="AE1918" s="88"/>
      <c r="AF1918" s="88"/>
      <c r="AG1918" s="88"/>
      <c r="AH1918" s="88"/>
      <c r="AI1918" s="88"/>
      <c r="AJ1918" s="88"/>
      <c r="AK1918" s="88"/>
      <c r="AL1918" s="88"/>
      <c r="AM1918" s="88"/>
      <c r="AN1918" s="88"/>
      <c r="AO1918" s="88"/>
      <c r="AP1918" s="88"/>
      <c r="AQ1918" s="88"/>
      <c r="AR1918" s="88"/>
      <c r="AS1918" s="88"/>
      <c r="AT1918" s="88"/>
      <c r="AU1918" s="88"/>
      <c r="AV1918" s="88"/>
      <c r="AW1918" s="88"/>
      <c r="AX1918" s="88"/>
      <c r="AY1918" s="88"/>
      <c r="AZ1918" s="88"/>
      <c r="BA1918" s="88"/>
      <c r="BB1918" s="88"/>
      <c r="BC1918" s="88"/>
      <c r="BD1918" s="88"/>
      <c r="BE1918" s="88"/>
      <c r="BF1918" s="88"/>
      <c r="BG1918" s="88"/>
      <c r="BH1918" s="88"/>
      <c r="BI1918" s="88"/>
      <c r="BJ1918" s="88"/>
      <c r="BK1918" s="88"/>
      <c r="BL1918" s="88"/>
      <c r="BM1918" s="88"/>
      <c r="BN1918" s="88"/>
      <c r="BO1918" s="88"/>
      <c r="BP1918" s="88"/>
      <c r="BQ1918" s="88"/>
      <c r="BR1918" s="88"/>
      <c r="BS1918" s="88"/>
      <c r="BT1918" s="88"/>
      <c r="BU1918" s="88"/>
      <c r="BV1918" s="88"/>
    </row>
    <row r="1919" spans="1:74" s="89" customFormat="1" ht="22.5" customHeight="1" x14ac:dyDescent="0.2">
      <c r="A1919" s="244" t="s">
        <v>1861</v>
      </c>
      <c r="B1919" s="245" t="s">
        <v>1797</v>
      </c>
      <c r="C1919" s="224"/>
      <c r="D1919" s="224"/>
      <c r="E1919" s="224"/>
      <c r="F1919" s="224"/>
      <c r="G1919" s="224"/>
      <c r="H1919" s="224"/>
      <c r="I1919" s="224"/>
      <c r="J1919" s="224"/>
      <c r="K1919" s="224"/>
      <c r="L1919" s="224"/>
      <c r="M1919" s="224"/>
      <c r="N1919" s="224"/>
      <c r="O1919" s="131">
        <f t="shared" si="602"/>
        <v>0</v>
      </c>
      <c r="P1919" s="88"/>
      <c r="Q1919" s="88"/>
      <c r="R1919" s="88"/>
      <c r="S1919" s="88"/>
      <c r="T1919" s="88"/>
      <c r="U1919" s="88"/>
      <c r="V1919" s="88"/>
      <c r="W1919" s="88"/>
      <c r="X1919" s="88"/>
      <c r="Y1919" s="88"/>
      <c r="Z1919" s="88"/>
      <c r="AA1919" s="88"/>
      <c r="AB1919" s="88"/>
      <c r="AC1919" s="88"/>
      <c r="AD1919" s="88"/>
      <c r="AE1919" s="88"/>
      <c r="AF1919" s="88"/>
      <c r="AG1919" s="88"/>
      <c r="AH1919" s="88"/>
      <c r="AI1919" s="88"/>
      <c r="AJ1919" s="88"/>
      <c r="AK1919" s="88"/>
      <c r="AL1919" s="88"/>
      <c r="AM1919" s="88"/>
      <c r="AN1919" s="88"/>
      <c r="AO1919" s="88"/>
      <c r="AP1919" s="88"/>
      <c r="AQ1919" s="88"/>
      <c r="AR1919" s="88"/>
      <c r="AS1919" s="88"/>
      <c r="AT1919" s="88"/>
      <c r="AU1919" s="88"/>
      <c r="AV1919" s="88"/>
      <c r="AW1919" s="88"/>
      <c r="AX1919" s="88"/>
      <c r="AY1919" s="88"/>
      <c r="AZ1919" s="88"/>
      <c r="BA1919" s="88"/>
      <c r="BB1919" s="88"/>
      <c r="BC1919" s="88"/>
      <c r="BD1919" s="88"/>
      <c r="BE1919" s="88"/>
      <c r="BF1919" s="88"/>
      <c r="BG1919" s="88"/>
      <c r="BH1919" s="88"/>
      <c r="BI1919" s="88"/>
      <c r="BJ1919" s="88"/>
      <c r="BK1919" s="88"/>
      <c r="BL1919" s="88"/>
      <c r="BM1919" s="88"/>
      <c r="BN1919" s="88"/>
      <c r="BO1919" s="88"/>
      <c r="BP1919" s="88"/>
      <c r="BQ1919" s="88"/>
      <c r="BR1919" s="88"/>
      <c r="BS1919" s="88"/>
      <c r="BT1919" s="88"/>
      <c r="BU1919" s="88"/>
      <c r="BV1919" s="88"/>
    </row>
    <row r="1920" spans="1:74" s="89" customFormat="1" ht="22.5" customHeight="1" x14ac:dyDescent="0.2">
      <c r="A1920" s="244" t="s">
        <v>1861</v>
      </c>
      <c r="B1920" s="245" t="s">
        <v>1797</v>
      </c>
      <c r="C1920" s="224"/>
      <c r="D1920" s="224"/>
      <c r="E1920" s="224"/>
      <c r="F1920" s="224"/>
      <c r="G1920" s="224"/>
      <c r="H1920" s="224"/>
      <c r="I1920" s="224"/>
      <c r="J1920" s="224"/>
      <c r="K1920" s="224"/>
      <c r="L1920" s="224"/>
      <c r="M1920" s="224"/>
      <c r="N1920" s="224"/>
      <c r="O1920" s="131">
        <f t="shared" si="602"/>
        <v>0</v>
      </c>
      <c r="P1920" s="88"/>
      <c r="Q1920" s="88"/>
      <c r="R1920" s="88"/>
      <c r="S1920" s="88"/>
      <c r="T1920" s="88"/>
      <c r="U1920" s="88"/>
      <c r="V1920" s="88"/>
      <c r="W1920" s="88"/>
      <c r="X1920" s="88"/>
      <c r="Y1920" s="88"/>
      <c r="Z1920" s="88"/>
      <c r="AA1920" s="88"/>
      <c r="AB1920" s="88"/>
      <c r="AC1920" s="88"/>
      <c r="AD1920" s="88"/>
      <c r="AE1920" s="88"/>
      <c r="AF1920" s="88"/>
      <c r="AG1920" s="88"/>
      <c r="AH1920" s="88"/>
      <c r="AI1920" s="88"/>
      <c r="AJ1920" s="88"/>
      <c r="AK1920" s="88"/>
      <c r="AL1920" s="88"/>
      <c r="AM1920" s="88"/>
      <c r="AN1920" s="88"/>
      <c r="AO1920" s="88"/>
      <c r="AP1920" s="88"/>
      <c r="AQ1920" s="88"/>
      <c r="AR1920" s="88"/>
      <c r="AS1920" s="88"/>
      <c r="AT1920" s="88"/>
      <c r="AU1920" s="88"/>
      <c r="AV1920" s="88"/>
      <c r="AW1920" s="88"/>
      <c r="AX1920" s="88"/>
      <c r="AY1920" s="88"/>
      <c r="AZ1920" s="88"/>
      <c r="BA1920" s="88"/>
      <c r="BB1920" s="88"/>
      <c r="BC1920" s="88"/>
      <c r="BD1920" s="88"/>
      <c r="BE1920" s="88"/>
      <c r="BF1920" s="88"/>
      <c r="BG1920" s="88"/>
      <c r="BH1920" s="88"/>
      <c r="BI1920" s="88"/>
      <c r="BJ1920" s="88"/>
      <c r="BK1920" s="88"/>
      <c r="BL1920" s="88"/>
      <c r="BM1920" s="88"/>
      <c r="BN1920" s="88"/>
      <c r="BO1920" s="88"/>
      <c r="BP1920" s="88"/>
      <c r="BQ1920" s="88"/>
      <c r="BR1920" s="88"/>
      <c r="BS1920" s="88"/>
      <c r="BT1920" s="88"/>
      <c r="BU1920" s="88"/>
      <c r="BV1920" s="88"/>
    </row>
    <row r="1921" spans="1:74" s="89" customFormat="1" ht="22.5" customHeight="1" x14ac:dyDescent="0.2">
      <c r="A1921" s="244" t="s">
        <v>1861</v>
      </c>
      <c r="B1921" s="245" t="s">
        <v>1797</v>
      </c>
      <c r="C1921" s="224"/>
      <c r="D1921" s="224"/>
      <c r="E1921" s="224"/>
      <c r="F1921" s="224"/>
      <c r="G1921" s="224"/>
      <c r="H1921" s="224"/>
      <c r="I1921" s="224"/>
      <c r="J1921" s="224"/>
      <c r="K1921" s="224"/>
      <c r="L1921" s="224"/>
      <c r="M1921" s="224"/>
      <c r="N1921" s="224"/>
      <c r="O1921" s="131">
        <f t="shared" si="602"/>
        <v>0</v>
      </c>
      <c r="P1921" s="88"/>
      <c r="Q1921" s="88"/>
      <c r="R1921" s="88"/>
      <c r="S1921" s="88"/>
      <c r="T1921" s="88"/>
      <c r="U1921" s="88"/>
      <c r="V1921" s="88"/>
      <c r="W1921" s="88"/>
      <c r="X1921" s="88"/>
      <c r="Y1921" s="88"/>
      <c r="Z1921" s="88"/>
      <c r="AA1921" s="88"/>
      <c r="AB1921" s="88"/>
      <c r="AC1921" s="88"/>
      <c r="AD1921" s="88"/>
      <c r="AE1921" s="88"/>
      <c r="AF1921" s="88"/>
      <c r="AG1921" s="88"/>
      <c r="AH1921" s="88"/>
      <c r="AI1921" s="88"/>
      <c r="AJ1921" s="88"/>
      <c r="AK1921" s="88"/>
      <c r="AL1921" s="88"/>
      <c r="AM1921" s="88"/>
      <c r="AN1921" s="88"/>
      <c r="AO1921" s="88"/>
      <c r="AP1921" s="88"/>
      <c r="AQ1921" s="88"/>
      <c r="AR1921" s="88"/>
      <c r="AS1921" s="88"/>
      <c r="AT1921" s="88"/>
      <c r="AU1921" s="88"/>
      <c r="AV1921" s="88"/>
      <c r="AW1921" s="88"/>
      <c r="AX1921" s="88"/>
      <c r="AY1921" s="88"/>
      <c r="AZ1921" s="88"/>
      <c r="BA1921" s="88"/>
      <c r="BB1921" s="88"/>
      <c r="BC1921" s="88"/>
      <c r="BD1921" s="88"/>
      <c r="BE1921" s="88"/>
      <c r="BF1921" s="88"/>
      <c r="BG1921" s="88"/>
      <c r="BH1921" s="88"/>
      <c r="BI1921" s="88"/>
      <c r="BJ1921" s="88"/>
      <c r="BK1921" s="88"/>
      <c r="BL1921" s="88"/>
      <c r="BM1921" s="88"/>
      <c r="BN1921" s="88"/>
      <c r="BO1921" s="88"/>
      <c r="BP1921" s="88"/>
      <c r="BQ1921" s="88"/>
      <c r="BR1921" s="88"/>
      <c r="BS1921" s="88"/>
      <c r="BT1921" s="88"/>
      <c r="BU1921" s="88"/>
      <c r="BV1921" s="88"/>
    </row>
    <row r="1922" spans="1:74" s="89" customFormat="1" ht="22.5" customHeight="1" x14ac:dyDescent="0.2">
      <c r="A1922" s="246" t="s">
        <v>1183</v>
      </c>
      <c r="B1922" s="247" t="s">
        <v>1184</v>
      </c>
      <c r="C1922" s="234">
        <f t="shared" ref="C1922:N1924" si="607">+C1923</f>
        <v>0</v>
      </c>
      <c r="D1922" s="234">
        <f t="shared" si="607"/>
        <v>0</v>
      </c>
      <c r="E1922" s="234">
        <f t="shared" si="607"/>
        <v>0</v>
      </c>
      <c r="F1922" s="234">
        <f t="shared" si="607"/>
        <v>0</v>
      </c>
      <c r="G1922" s="234">
        <f t="shared" si="607"/>
        <v>0</v>
      </c>
      <c r="H1922" s="234">
        <f t="shared" si="607"/>
        <v>0</v>
      </c>
      <c r="I1922" s="234">
        <f t="shared" si="607"/>
        <v>0</v>
      </c>
      <c r="J1922" s="234">
        <f t="shared" si="607"/>
        <v>0</v>
      </c>
      <c r="K1922" s="234">
        <f t="shared" si="607"/>
        <v>0</v>
      </c>
      <c r="L1922" s="234">
        <f t="shared" si="607"/>
        <v>0</v>
      </c>
      <c r="M1922" s="234">
        <f t="shared" si="607"/>
        <v>0</v>
      </c>
      <c r="N1922" s="234">
        <f t="shared" si="607"/>
        <v>0</v>
      </c>
      <c r="O1922" s="131">
        <f t="shared" si="602"/>
        <v>0</v>
      </c>
      <c r="P1922" s="88"/>
      <c r="Q1922" s="88"/>
      <c r="R1922" s="88"/>
      <c r="S1922" s="88"/>
      <c r="T1922" s="88"/>
      <c r="U1922" s="88"/>
      <c r="V1922" s="88"/>
      <c r="W1922" s="88"/>
      <c r="X1922" s="88"/>
      <c r="Y1922" s="88"/>
      <c r="Z1922" s="88"/>
      <c r="AA1922" s="88"/>
      <c r="AB1922" s="88"/>
      <c r="AC1922" s="88"/>
      <c r="AD1922" s="88"/>
      <c r="AE1922" s="88"/>
      <c r="AF1922" s="88"/>
      <c r="AG1922" s="88"/>
      <c r="AH1922" s="88"/>
      <c r="AI1922" s="88"/>
      <c r="AJ1922" s="88"/>
      <c r="AK1922" s="88"/>
      <c r="AL1922" s="88"/>
      <c r="AM1922" s="88"/>
      <c r="AN1922" s="88"/>
      <c r="AO1922" s="88"/>
      <c r="AP1922" s="88"/>
      <c r="AQ1922" s="88"/>
      <c r="AR1922" s="88"/>
      <c r="AS1922" s="88"/>
      <c r="AT1922" s="88"/>
      <c r="AU1922" s="88"/>
      <c r="AV1922" s="88"/>
      <c r="AW1922" s="88"/>
      <c r="AX1922" s="88"/>
      <c r="AY1922" s="88"/>
      <c r="AZ1922" s="88"/>
      <c r="BA1922" s="88"/>
      <c r="BB1922" s="88"/>
      <c r="BC1922" s="88"/>
      <c r="BD1922" s="88"/>
      <c r="BE1922" s="88"/>
      <c r="BF1922" s="88"/>
      <c r="BG1922" s="88"/>
      <c r="BH1922" s="88"/>
      <c r="BI1922" s="88"/>
      <c r="BJ1922" s="88"/>
      <c r="BK1922" s="88"/>
      <c r="BL1922" s="88"/>
      <c r="BM1922" s="88"/>
      <c r="BN1922" s="88"/>
      <c r="BO1922" s="88"/>
      <c r="BP1922" s="88"/>
      <c r="BQ1922" s="88"/>
      <c r="BR1922" s="88"/>
      <c r="BS1922" s="88"/>
      <c r="BT1922" s="88"/>
      <c r="BU1922" s="88"/>
      <c r="BV1922" s="88"/>
    </row>
    <row r="1923" spans="1:74" s="89" customFormat="1" ht="22.5" customHeight="1" x14ac:dyDescent="0.2">
      <c r="A1923" s="246" t="s">
        <v>1185</v>
      </c>
      <c r="B1923" s="247" t="s">
        <v>1195</v>
      </c>
      <c r="C1923" s="234">
        <f t="shared" si="607"/>
        <v>0</v>
      </c>
      <c r="D1923" s="234">
        <f t="shared" si="607"/>
        <v>0</v>
      </c>
      <c r="E1923" s="234">
        <f t="shared" si="607"/>
        <v>0</v>
      </c>
      <c r="F1923" s="234">
        <f t="shared" si="607"/>
        <v>0</v>
      </c>
      <c r="G1923" s="234">
        <f t="shared" si="607"/>
        <v>0</v>
      </c>
      <c r="H1923" s="234">
        <f t="shared" si="607"/>
        <v>0</v>
      </c>
      <c r="I1923" s="234">
        <f t="shared" si="607"/>
        <v>0</v>
      </c>
      <c r="J1923" s="234">
        <f t="shared" si="607"/>
        <v>0</v>
      </c>
      <c r="K1923" s="234">
        <f t="shared" si="607"/>
        <v>0</v>
      </c>
      <c r="L1923" s="234">
        <f t="shared" si="607"/>
        <v>0</v>
      </c>
      <c r="M1923" s="234">
        <f t="shared" si="607"/>
        <v>0</v>
      </c>
      <c r="N1923" s="234">
        <f t="shared" si="607"/>
        <v>0</v>
      </c>
      <c r="O1923" s="131">
        <f t="shared" si="602"/>
        <v>0</v>
      </c>
      <c r="P1923" s="88"/>
      <c r="Q1923" s="88"/>
      <c r="R1923" s="88"/>
      <c r="S1923" s="88"/>
      <c r="T1923" s="88"/>
      <c r="U1923" s="88"/>
      <c r="V1923" s="88"/>
      <c r="W1923" s="88"/>
      <c r="X1923" s="88"/>
      <c r="Y1923" s="88"/>
      <c r="Z1923" s="88"/>
      <c r="AA1923" s="88"/>
      <c r="AB1923" s="88"/>
      <c r="AC1923" s="88"/>
      <c r="AD1923" s="88"/>
      <c r="AE1923" s="88"/>
      <c r="AF1923" s="88"/>
      <c r="AG1923" s="88"/>
      <c r="AH1923" s="88"/>
      <c r="AI1923" s="88"/>
      <c r="AJ1923" s="88"/>
      <c r="AK1923" s="88"/>
      <c r="AL1923" s="88"/>
      <c r="AM1923" s="88"/>
      <c r="AN1923" s="88"/>
      <c r="AO1923" s="88"/>
      <c r="AP1923" s="88"/>
      <c r="AQ1923" s="88"/>
      <c r="AR1923" s="88"/>
      <c r="AS1923" s="88"/>
      <c r="AT1923" s="88"/>
      <c r="AU1923" s="88"/>
      <c r="AV1923" s="88"/>
      <c r="AW1923" s="88"/>
      <c r="AX1923" s="88"/>
      <c r="AY1923" s="88"/>
      <c r="AZ1923" s="88"/>
      <c r="BA1923" s="88"/>
      <c r="BB1923" s="88"/>
      <c r="BC1923" s="88"/>
      <c r="BD1923" s="88"/>
      <c r="BE1923" s="88"/>
      <c r="BF1923" s="88"/>
      <c r="BG1923" s="88"/>
      <c r="BH1923" s="88"/>
      <c r="BI1923" s="88"/>
      <c r="BJ1923" s="88"/>
      <c r="BK1923" s="88"/>
      <c r="BL1923" s="88"/>
      <c r="BM1923" s="88"/>
      <c r="BN1923" s="88"/>
      <c r="BO1923" s="88"/>
      <c r="BP1923" s="88"/>
      <c r="BQ1923" s="88"/>
      <c r="BR1923" s="88"/>
      <c r="BS1923" s="88"/>
      <c r="BT1923" s="88"/>
      <c r="BU1923" s="88"/>
      <c r="BV1923" s="88"/>
    </row>
    <row r="1924" spans="1:74" s="89" customFormat="1" ht="22.5" customHeight="1" x14ac:dyDescent="0.2">
      <c r="A1924" s="246" t="s">
        <v>1862</v>
      </c>
      <c r="B1924" s="247" t="s">
        <v>1863</v>
      </c>
      <c r="C1924" s="234">
        <f t="shared" si="607"/>
        <v>0</v>
      </c>
      <c r="D1924" s="234">
        <f t="shared" si="607"/>
        <v>0</v>
      </c>
      <c r="E1924" s="234">
        <f t="shared" si="607"/>
        <v>0</v>
      </c>
      <c r="F1924" s="234">
        <f t="shared" si="607"/>
        <v>0</v>
      </c>
      <c r="G1924" s="234">
        <f t="shared" si="607"/>
        <v>0</v>
      </c>
      <c r="H1924" s="234">
        <f t="shared" si="607"/>
        <v>0</v>
      </c>
      <c r="I1924" s="234">
        <f t="shared" si="607"/>
        <v>0</v>
      </c>
      <c r="J1924" s="234">
        <f t="shared" si="607"/>
        <v>0</v>
      </c>
      <c r="K1924" s="234">
        <f t="shared" si="607"/>
        <v>0</v>
      </c>
      <c r="L1924" s="234">
        <f t="shared" si="607"/>
        <v>0</v>
      </c>
      <c r="M1924" s="234">
        <f t="shared" si="607"/>
        <v>0</v>
      </c>
      <c r="N1924" s="234">
        <f t="shared" si="607"/>
        <v>0</v>
      </c>
      <c r="O1924" s="131">
        <f t="shared" si="602"/>
        <v>0</v>
      </c>
      <c r="P1924" s="88"/>
      <c r="Q1924" s="88"/>
      <c r="R1924" s="88"/>
      <c r="S1924" s="88"/>
      <c r="T1924" s="88"/>
      <c r="U1924" s="88"/>
      <c r="V1924" s="88"/>
      <c r="W1924" s="88"/>
      <c r="X1924" s="88"/>
      <c r="Y1924" s="88"/>
      <c r="Z1924" s="88"/>
      <c r="AA1924" s="88"/>
      <c r="AB1924" s="88"/>
      <c r="AC1924" s="88"/>
      <c r="AD1924" s="88"/>
      <c r="AE1924" s="88"/>
      <c r="AF1924" s="88"/>
      <c r="AG1924" s="88"/>
      <c r="AH1924" s="88"/>
      <c r="AI1924" s="88"/>
      <c r="AJ1924" s="88"/>
      <c r="AK1924" s="88"/>
      <c r="AL1924" s="88"/>
      <c r="AM1924" s="88"/>
      <c r="AN1924" s="88"/>
      <c r="AO1924" s="88"/>
      <c r="AP1924" s="88"/>
      <c r="AQ1924" s="88"/>
      <c r="AR1924" s="88"/>
      <c r="AS1924" s="88"/>
      <c r="AT1924" s="88"/>
      <c r="AU1924" s="88"/>
      <c r="AV1924" s="88"/>
      <c r="AW1924" s="88"/>
      <c r="AX1924" s="88"/>
      <c r="AY1924" s="88"/>
      <c r="AZ1924" s="88"/>
      <c r="BA1924" s="88"/>
      <c r="BB1924" s="88"/>
      <c r="BC1924" s="88"/>
      <c r="BD1924" s="88"/>
      <c r="BE1924" s="88"/>
      <c r="BF1924" s="88"/>
      <c r="BG1924" s="88"/>
      <c r="BH1924" s="88"/>
      <c r="BI1924" s="88"/>
      <c r="BJ1924" s="88"/>
      <c r="BK1924" s="88"/>
      <c r="BL1924" s="88"/>
      <c r="BM1924" s="88"/>
      <c r="BN1924" s="88"/>
      <c r="BO1924" s="88"/>
      <c r="BP1924" s="88"/>
      <c r="BQ1924" s="88"/>
      <c r="BR1924" s="88"/>
      <c r="BS1924" s="88"/>
      <c r="BT1924" s="88"/>
      <c r="BU1924" s="88"/>
      <c r="BV1924" s="88"/>
    </row>
    <row r="1925" spans="1:74" s="89" customFormat="1" ht="22.5" customHeight="1" x14ac:dyDescent="0.2">
      <c r="A1925" s="244" t="s">
        <v>1864</v>
      </c>
      <c r="B1925" s="245" t="s">
        <v>1865</v>
      </c>
      <c r="C1925" s="224"/>
      <c r="D1925" s="224"/>
      <c r="E1925" s="224"/>
      <c r="F1925" s="224"/>
      <c r="G1925" s="224"/>
      <c r="H1925" s="224"/>
      <c r="I1925" s="224"/>
      <c r="J1925" s="224"/>
      <c r="K1925" s="224"/>
      <c r="L1925" s="224"/>
      <c r="M1925" s="224"/>
      <c r="N1925" s="224"/>
      <c r="O1925" s="131">
        <f t="shared" si="602"/>
        <v>0</v>
      </c>
      <c r="P1925" s="88"/>
      <c r="Q1925" s="88"/>
      <c r="R1925" s="88"/>
      <c r="S1925" s="88"/>
      <c r="T1925" s="88"/>
      <c r="U1925" s="88"/>
      <c r="V1925" s="88"/>
      <c r="W1925" s="88"/>
      <c r="X1925" s="88"/>
      <c r="Y1925" s="88"/>
      <c r="Z1925" s="88"/>
      <c r="AA1925" s="88"/>
      <c r="AB1925" s="88"/>
      <c r="AC1925" s="88"/>
      <c r="AD1925" s="88"/>
      <c r="AE1925" s="88"/>
      <c r="AF1925" s="88"/>
      <c r="AG1925" s="88"/>
      <c r="AH1925" s="88"/>
      <c r="AI1925" s="88"/>
      <c r="AJ1925" s="88"/>
      <c r="AK1925" s="88"/>
      <c r="AL1925" s="88"/>
      <c r="AM1925" s="88"/>
      <c r="AN1925" s="88"/>
      <c r="AO1925" s="88"/>
      <c r="AP1925" s="88"/>
      <c r="AQ1925" s="88"/>
      <c r="AR1925" s="88"/>
      <c r="AS1925" s="88"/>
      <c r="AT1925" s="88"/>
      <c r="AU1925" s="88"/>
      <c r="AV1925" s="88"/>
      <c r="AW1925" s="88"/>
      <c r="AX1925" s="88"/>
      <c r="AY1925" s="88"/>
      <c r="AZ1925" s="88"/>
      <c r="BA1925" s="88"/>
      <c r="BB1925" s="88"/>
      <c r="BC1925" s="88"/>
      <c r="BD1925" s="88"/>
      <c r="BE1925" s="88"/>
      <c r="BF1925" s="88"/>
      <c r="BG1925" s="88"/>
      <c r="BH1925" s="88"/>
      <c r="BI1925" s="88"/>
      <c r="BJ1925" s="88"/>
      <c r="BK1925" s="88"/>
      <c r="BL1925" s="88"/>
      <c r="BM1925" s="88"/>
      <c r="BN1925" s="88"/>
      <c r="BO1925" s="88"/>
      <c r="BP1925" s="88"/>
      <c r="BQ1925" s="88"/>
      <c r="BR1925" s="88"/>
      <c r="BS1925" s="88"/>
      <c r="BT1925" s="88"/>
      <c r="BU1925" s="88"/>
      <c r="BV1925" s="88"/>
    </row>
    <row r="1926" spans="1:74" s="89" customFormat="1" ht="22.5" customHeight="1" x14ac:dyDescent="0.2">
      <c r="A1926" s="246" t="s">
        <v>310</v>
      </c>
      <c r="B1926" s="247" t="s">
        <v>105</v>
      </c>
      <c r="C1926" s="234">
        <f t="shared" ref="C1926:N1926" si="608">+C1927</f>
        <v>0</v>
      </c>
      <c r="D1926" s="234">
        <f t="shared" si="608"/>
        <v>0</v>
      </c>
      <c r="E1926" s="234">
        <f t="shared" si="608"/>
        <v>0</v>
      </c>
      <c r="F1926" s="234">
        <f t="shared" si="608"/>
        <v>0</v>
      </c>
      <c r="G1926" s="234">
        <f t="shared" si="608"/>
        <v>0</v>
      </c>
      <c r="H1926" s="234">
        <f t="shared" si="608"/>
        <v>0</v>
      </c>
      <c r="I1926" s="234">
        <f t="shared" si="608"/>
        <v>0</v>
      </c>
      <c r="J1926" s="234">
        <f t="shared" si="608"/>
        <v>0</v>
      </c>
      <c r="K1926" s="234">
        <f t="shared" si="608"/>
        <v>0</v>
      </c>
      <c r="L1926" s="234">
        <f t="shared" si="608"/>
        <v>0</v>
      </c>
      <c r="M1926" s="234">
        <f t="shared" si="608"/>
        <v>0</v>
      </c>
      <c r="N1926" s="234">
        <f t="shared" si="608"/>
        <v>0</v>
      </c>
      <c r="O1926" s="131">
        <f t="shared" si="602"/>
        <v>0</v>
      </c>
      <c r="P1926" s="88"/>
      <c r="Q1926" s="88"/>
      <c r="R1926" s="88"/>
      <c r="S1926" s="88"/>
      <c r="T1926" s="88"/>
      <c r="U1926" s="88"/>
      <c r="V1926" s="88"/>
      <c r="W1926" s="88"/>
      <c r="X1926" s="88"/>
      <c r="Y1926" s="88"/>
      <c r="Z1926" s="88"/>
      <c r="AA1926" s="88"/>
      <c r="AB1926" s="88"/>
      <c r="AC1926" s="88"/>
      <c r="AD1926" s="88"/>
      <c r="AE1926" s="88"/>
      <c r="AF1926" s="88"/>
      <c r="AG1926" s="88"/>
      <c r="AH1926" s="88"/>
      <c r="AI1926" s="88"/>
      <c r="AJ1926" s="88"/>
      <c r="AK1926" s="88"/>
      <c r="AL1926" s="88"/>
      <c r="AM1926" s="88"/>
      <c r="AN1926" s="88"/>
      <c r="AO1926" s="88"/>
      <c r="AP1926" s="88"/>
      <c r="AQ1926" s="88"/>
      <c r="AR1926" s="88"/>
      <c r="AS1926" s="88"/>
      <c r="AT1926" s="88"/>
      <c r="AU1926" s="88"/>
      <c r="AV1926" s="88"/>
      <c r="AW1926" s="88"/>
      <c r="AX1926" s="88"/>
      <c r="AY1926" s="88"/>
      <c r="AZ1926" s="88"/>
      <c r="BA1926" s="88"/>
      <c r="BB1926" s="88"/>
      <c r="BC1926" s="88"/>
      <c r="BD1926" s="88"/>
      <c r="BE1926" s="88"/>
      <c r="BF1926" s="88"/>
      <c r="BG1926" s="88"/>
      <c r="BH1926" s="88"/>
      <c r="BI1926" s="88"/>
      <c r="BJ1926" s="88"/>
      <c r="BK1926" s="88"/>
      <c r="BL1926" s="88"/>
      <c r="BM1926" s="88"/>
      <c r="BN1926" s="88"/>
      <c r="BO1926" s="88"/>
      <c r="BP1926" s="88"/>
      <c r="BQ1926" s="88"/>
      <c r="BR1926" s="88"/>
      <c r="BS1926" s="88"/>
      <c r="BT1926" s="88"/>
      <c r="BU1926" s="88"/>
      <c r="BV1926" s="88"/>
    </row>
    <row r="1927" spans="1:74" s="89" customFormat="1" ht="22.5" customHeight="1" x14ac:dyDescent="0.2">
      <c r="A1927" s="246" t="s">
        <v>311</v>
      </c>
      <c r="B1927" s="247" t="s">
        <v>108</v>
      </c>
      <c r="C1927" s="234">
        <f t="shared" ref="C1927:N1927" si="609">+C1928+C1936</f>
        <v>0</v>
      </c>
      <c r="D1927" s="234">
        <f t="shared" si="609"/>
        <v>0</v>
      </c>
      <c r="E1927" s="234">
        <f t="shared" si="609"/>
        <v>0</v>
      </c>
      <c r="F1927" s="234">
        <f t="shared" si="609"/>
        <v>0</v>
      </c>
      <c r="G1927" s="234">
        <f t="shared" si="609"/>
        <v>0</v>
      </c>
      <c r="H1927" s="234">
        <f t="shared" si="609"/>
        <v>0</v>
      </c>
      <c r="I1927" s="234">
        <f t="shared" si="609"/>
        <v>0</v>
      </c>
      <c r="J1927" s="234">
        <f t="shared" si="609"/>
        <v>0</v>
      </c>
      <c r="K1927" s="234">
        <f t="shared" si="609"/>
        <v>0</v>
      </c>
      <c r="L1927" s="234">
        <f t="shared" si="609"/>
        <v>0</v>
      </c>
      <c r="M1927" s="234">
        <f t="shared" si="609"/>
        <v>0</v>
      </c>
      <c r="N1927" s="234">
        <f t="shared" si="609"/>
        <v>0</v>
      </c>
      <c r="O1927" s="131">
        <f t="shared" si="602"/>
        <v>0</v>
      </c>
      <c r="P1927" s="88"/>
      <c r="Q1927" s="88"/>
      <c r="R1927" s="88"/>
      <c r="S1927" s="88"/>
      <c r="T1927" s="88"/>
      <c r="U1927" s="88"/>
      <c r="V1927" s="88"/>
      <c r="W1927" s="88"/>
      <c r="X1927" s="88"/>
      <c r="Y1927" s="88"/>
      <c r="Z1927" s="88"/>
      <c r="AA1927" s="88"/>
      <c r="AB1927" s="88"/>
      <c r="AC1927" s="88"/>
      <c r="AD1927" s="88"/>
      <c r="AE1927" s="88"/>
      <c r="AF1927" s="88"/>
      <c r="AG1927" s="88"/>
      <c r="AH1927" s="88"/>
      <c r="AI1927" s="88"/>
      <c r="AJ1927" s="88"/>
      <c r="AK1927" s="88"/>
      <c r="AL1927" s="88"/>
      <c r="AM1927" s="88"/>
      <c r="AN1927" s="88"/>
      <c r="AO1927" s="88"/>
      <c r="AP1927" s="88"/>
      <c r="AQ1927" s="88"/>
      <c r="AR1927" s="88"/>
      <c r="AS1927" s="88"/>
      <c r="AT1927" s="88"/>
      <c r="AU1927" s="88"/>
      <c r="AV1927" s="88"/>
      <c r="AW1927" s="88"/>
      <c r="AX1927" s="88"/>
      <c r="AY1927" s="88"/>
      <c r="AZ1927" s="88"/>
      <c r="BA1927" s="88"/>
      <c r="BB1927" s="88"/>
      <c r="BC1927" s="88"/>
      <c r="BD1927" s="88"/>
      <c r="BE1927" s="88"/>
      <c r="BF1927" s="88"/>
      <c r="BG1927" s="88"/>
      <c r="BH1927" s="88"/>
      <c r="BI1927" s="88"/>
      <c r="BJ1927" s="88"/>
      <c r="BK1927" s="88"/>
      <c r="BL1927" s="88"/>
      <c r="BM1927" s="88"/>
      <c r="BN1927" s="88"/>
      <c r="BO1927" s="88"/>
      <c r="BP1927" s="88"/>
      <c r="BQ1927" s="88"/>
      <c r="BR1927" s="88"/>
      <c r="BS1927" s="88"/>
      <c r="BT1927" s="88"/>
      <c r="BU1927" s="88"/>
      <c r="BV1927" s="88"/>
    </row>
    <row r="1928" spans="1:74" s="89" customFormat="1" ht="22.5" customHeight="1" x14ac:dyDescent="0.2">
      <c r="A1928" s="246" t="s">
        <v>357</v>
      </c>
      <c r="B1928" s="247" t="s">
        <v>358</v>
      </c>
      <c r="C1928" s="234">
        <f t="shared" ref="C1928:N1928" si="610">SUM(C1929:C1931)</f>
        <v>0</v>
      </c>
      <c r="D1928" s="234">
        <f t="shared" si="610"/>
        <v>0</v>
      </c>
      <c r="E1928" s="234">
        <f t="shared" si="610"/>
        <v>0</v>
      </c>
      <c r="F1928" s="234">
        <f t="shared" si="610"/>
        <v>0</v>
      </c>
      <c r="G1928" s="234">
        <f t="shared" si="610"/>
        <v>0</v>
      </c>
      <c r="H1928" s="234">
        <f t="shared" si="610"/>
        <v>0</v>
      </c>
      <c r="I1928" s="234">
        <f t="shared" si="610"/>
        <v>0</v>
      </c>
      <c r="J1928" s="234">
        <f t="shared" si="610"/>
        <v>0</v>
      </c>
      <c r="K1928" s="234">
        <f t="shared" si="610"/>
        <v>0</v>
      </c>
      <c r="L1928" s="234">
        <f t="shared" si="610"/>
        <v>0</v>
      </c>
      <c r="M1928" s="234">
        <f t="shared" si="610"/>
        <v>0</v>
      </c>
      <c r="N1928" s="234">
        <f t="shared" si="610"/>
        <v>0</v>
      </c>
      <c r="O1928" s="131">
        <f t="shared" si="602"/>
        <v>0</v>
      </c>
      <c r="P1928" s="88"/>
      <c r="Q1928" s="88"/>
      <c r="R1928" s="88"/>
      <c r="S1928" s="88"/>
      <c r="T1928" s="88"/>
      <c r="U1928" s="88"/>
      <c r="V1928" s="88"/>
      <c r="W1928" s="88"/>
      <c r="X1928" s="88"/>
      <c r="Y1928" s="88"/>
      <c r="Z1928" s="88"/>
      <c r="AA1928" s="88"/>
      <c r="AB1928" s="88"/>
      <c r="AC1928" s="88"/>
      <c r="AD1928" s="88"/>
      <c r="AE1928" s="88"/>
      <c r="AF1928" s="88"/>
      <c r="AG1928" s="88"/>
      <c r="AH1928" s="88"/>
      <c r="AI1928" s="88"/>
      <c r="AJ1928" s="88"/>
      <c r="AK1928" s="88"/>
      <c r="AL1928" s="88"/>
      <c r="AM1928" s="88"/>
      <c r="AN1928" s="88"/>
      <c r="AO1928" s="88"/>
      <c r="AP1928" s="88"/>
      <c r="AQ1928" s="88"/>
      <c r="AR1928" s="88"/>
      <c r="AS1928" s="88"/>
      <c r="AT1928" s="88"/>
      <c r="AU1928" s="88"/>
      <c r="AV1928" s="88"/>
      <c r="AW1928" s="88"/>
      <c r="AX1928" s="88"/>
      <c r="AY1928" s="88"/>
      <c r="AZ1928" s="88"/>
      <c r="BA1928" s="88"/>
      <c r="BB1928" s="88"/>
      <c r="BC1928" s="88"/>
      <c r="BD1928" s="88"/>
      <c r="BE1928" s="88"/>
      <c r="BF1928" s="88"/>
      <c r="BG1928" s="88"/>
      <c r="BH1928" s="88"/>
      <c r="BI1928" s="88"/>
      <c r="BJ1928" s="88"/>
      <c r="BK1928" s="88"/>
      <c r="BL1928" s="88"/>
      <c r="BM1928" s="88"/>
      <c r="BN1928" s="88"/>
      <c r="BO1928" s="88"/>
      <c r="BP1928" s="88"/>
      <c r="BQ1928" s="88"/>
      <c r="BR1928" s="88"/>
      <c r="BS1928" s="88"/>
      <c r="BT1928" s="88"/>
      <c r="BU1928" s="88"/>
      <c r="BV1928" s="88"/>
    </row>
    <row r="1929" spans="1:74" s="89" customFormat="1" ht="22.5" customHeight="1" x14ac:dyDescent="0.2">
      <c r="A1929" s="244" t="s">
        <v>359</v>
      </c>
      <c r="B1929" s="245" t="s">
        <v>360</v>
      </c>
      <c r="C1929" s="224"/>
      <c r="D1929" s="224"/>
      <c r="E1929" s="224"/>
      <c r="F1929" s="224"/>
      <c r="G1929" s="224"/>
      <c r="H1929" s="224"/>
      <c r="I1929" s="224"/>
      <c r="J1929" s="224"/>
      <c r="K1929" s="224"/>
      <c r="L1929" s="224"/>
      <c r="M1929" s="224"/>
      <c r="N1929" s="224"/>
      <c r="O1929" s="131">
        <f t="shared" si="602"/>
        <v>0</v>
      </c>
      <c r="P1929" s="88"/>
      <c r="Q1929" s="88"/>
      <c r="R1929" s="88"/>
      <c r="S1929" s="88"/>
      <c r="T1929" s="88"/>
      <c r="U1929" s="88"/>
      <c r="V1929" s="88"/>
      <c r="W1929" s="88"/>
      <c r="X1929" s="88"/>
      <c r="Y1929" s="88"/>
      <c r="Z1929" s="88"/>
      <c r="AA1929" s="88"/>
      <c r="AB1929" s="88"/>
      <c r="AC1929" s="88"/>
      <c r="AD1929" s="88"/>
      <c r="AE1929" s="88"/>
      <c r="AF1929" s="88"/>
      <c r="AG1929" s="88"/>
      <c r="AH1929" s="88"/>
      <c r="AI1929" s="88"/>
      <c r="AJ1929" s="88"/>
      <c r="AK1929" s="88"/>
      <c r="AL1929" s="88"/>
      <c r="AM1929" s="88"/>
      <c r="AN1929" s="88"/>
      <c r="AO1929" s="88"/>
      <c r="AP1929" s="88"/>
      <c r="AQ1929" s="88"/>
      <c r="AR1929" s="88"/>
      <c r="AS1929" s="88"/>
      <c r="AT1929" s="88"/>
      <c r="AU1929" s="88"/>
      <c r="AV1929" s="88"/>
      <c r="AW1929" s="88"/>
      <c r="AX1929" s="88"/>
      <c r="AY1929" s="88"/>
      <c r="AZ1929" s="88"/>
      <c r="BA1929" s="88"/>
      <c r="BB1929" s="88"/>
      <c r="BC1929" s="88"/>
      <c r="BD1929" s="88"/>
      <c r="BE1929" s="88"/>
      <c r="BF1929" s="88"/>
      <c r="BG1929" s="88"/>
      <c r="BH1929" s="88"/>
      <c r="BI1929" s="88"/>
      <c r="BJ1929" s="88"/>
      <c r="BK1929" s="88"/>
      <c r="BL1929" s="88"/>
      <c r="BM1929" s="88"/>
      <c r="BN1929" s="88"/>
      <c r="BO1929" s="88"/>
      <c r="BP1929" s="88"/>
      <c r="BQ1929" s="88"/>
      <c r="BR1929" s="88"/>
      <c r="BS1929" s="88"/>
      <c r="BT1929" s="88"/>
      <c r="BU1929" s="88"/>
      <c r="BV1929" s="88"/>
    </row>
    <row r="1930" spans="1:74" s="89" customFormat="1" ht="22.5" customHeight="1" x14ac:dyDescent="0.2">
      <c r="A1930" s="244" t="s">
        <v>1866</v>
      </c>
      <c r="B1930" s="245" t="s">
        <v>1867</v>
      </c>
      <c r="C1930" s="224"/>
      <c r="D1930" s="224"/>
      <c r="E1930" s="224"/>
      <c r="F1930" s="224"/>
      <c r="G1930" s="224"/>
      <c r="H1930" s="224"/>
      <c r="I1930" s="224"/>
      <c r="J1930" s="224"/>
      <c r="K1930" s="224"/>
      <c r="L1930" s="224"/>
      <c r="M1930" s="224"/>
      <c r="N1930" s="224"/>
      <c r="O1930" s="131">
        <f t="shared" si="602"/>
        <v>0</v>
      </c>
      <c r="P1930" s="88"/>
      <c r="Q1930" s="88"/>
      <c r="R1930" s="88"/>
      <c r="S1930" s="88"/>
      <c r="T1930" s="88"/>
      <c r="U1930" s="88"/>
      <c r="V1930" s="88"/>
      <c r="W1930" s="88"/>
      <c r="X1930" s="88"/>
      <c r="Y1930" s="88"/>
      <c r="Z1930" s="88"/>
      <c r="AA1930" s="88"/>
      <c r="AB1930" s="88"/>
      <c r="AC1930" s="88"/>
      <c r="AD1930" s="88"/>
      <c r="AE1930" s="88"/>
      <c r="AF1930" s="88"/>
      <c r="AG1930" s="88"/>
      <c r="AH1930" s="88"/>
      <c r="AI1930" s="88"/>
      <c r="AJ1930" s="88"/>
      <c r="AK1930" s="88"/>
      <c r="AL1930" s="88"/>
      <c r="AM1930" s="88"/>
      <c r="AN1930" s="88"/>
      <c r="AO1930" s="88"/>
      <c r="AP1930" s="88"/>
      <c r="AQ1930" s="88"/>
      <c r="AR1930" s="88"/>
      <c r="AS1930" s="88"/>
      <c r="AT1930" s="88"/>
      <c r="AU1930" s="88"/>
      <c r="AV1930" s="88"/>
      <c r="AW1930" s="88"/>
      <c r="AX1930" s="88"/>
      <c r="AY1930" s="88"/>
      <c r="AZ1930" s="88"/>
      <c r="BA1930" s="88"/>
      <c r="BB1930" s="88"/>
      <c r="BC1930" s="88"/>
      <c r="BD1930" s="88"/>
      <c r="BE1930" s="88"/>
      <c r="BF1930" s="88"/>
      <c r="BG1930" s="88"/>
      <c r="BH1930" s="88"/>
      <c r="BI1930" s="88"/>
      <c r="BJ1930" s="88"/>
      <c r="BK1930" s="88"/>
      <c r="BL1930" s="88"/>
      <c r="BM1930" s="88"/>
      <c r="BN1930" s="88"/>
      <c r="BO1930" s="88"/>
      <c r="BP1930" s="88"/>
      <c r="BQ1930" s="88"/>
      <c r="BR1930" s="88"/>
      <c r="BS1930" s="88"/>
      <c r="BT1930" s="88"/>
      <c r="BU1930" s="88"/>
      <c r="BV1930" s="88"/>
    </row>
    <row r="1931" spans="1:74" s="89" customFormat="1" ht="22.5" customHeight="1" x14ac:dyDescent="0.2">
      <c r="A1931" s="246" t="s">
        <v>361</v>
      </c>
      <c r="B1931" s="247" t="s">
        <v>362</v>
      </c>
      <c r="C1931" s="234">
        <f t="shared" ref="C1931:N1931" si="611">SUM(C1932:C1935)</f>
        <v>0</v>
      </c>
      <c r="D1931" s="234">
        <f t="shared" si="611"/>
        <v>0</v>
      </c>
      <c r="E1931" s="234">
        <f t="shared" si="611"/>
        <v>0</v>
      </c>
      <c r="F1931" s="234">
        <f t="shared" si="611"/>
        <v>0</v>
      </c>
      <c r="G1931" s="234">
        <f t="shared" si="611"/>
        <v>0</v>
      </c>
      <c r="H1931" s="234">
        <f t="shared" si="611"/>
        <v>0</v>
      </c>
      <c r="I1931" s="234">
        <f t="shared" si="611"/>
        <v>0</v>
      </c>
      <c r="J1931" s="234">
        <f t="shared" si="611"/>
        <v>0</v>
      </c>
      <c r="K1931" s="234">
        <f t="shared" si="611"/>
        <v>0</v>
      </c>
      <c r="L1931" s="234">
        <f t="shared" si="611"/>
        <v>0</v>
      </c>
      <c r="M1931" s="234">
        <f t="shared" si="611"/>
        <v>0</v>
      </c>
      <c r="N1931" s="234">
        <f t="shared" si="611"/>
        <v>0</v>
      </c>
      <c r="O1931" s="131">
        <f t="shared" si="602"/>
        <v>0</v>
      </c>
      <c r="P1931" s="88"/>
      <c r="Q1931" s="88"/>
      <c r="R1931" s="88"/>
      <c r="S1931" s="88"/>
      <c r="T1931" s="88"/>
      <c r="U1931" s="88"/>
      <c r="V1931" s="88"/>
      <c r="W1931" s="88"/>
      <c r="X1931" s="88"/>
      <c r="Y1931" s="88"/>
      <c r="Z1931" s="88"/>
      <c r="AA1931" s="88"/>
      <c r="AB1931" s="88"/>
      <c r="AC1931" s="88"/>
      <c r="AD1931" s="88"/>
      <c r="AE1931" s="88"/>
      <c r="AF1931" s="88"/>
      <c r="AG1931" s="88"/>
      <c r="AH1931" s="88"/>
      <c r="AI1931" s="88"/>
      <c r="AJ1931" s="88"/>
      <c r="AK1931" s="88"/>
      <c r="AL1931" s="88"/>
      <c r="AM1931" s="88"/>
      <c r="AN1931" s="88"/>
      <c r="AO1931" s="88"/>
      <c r="AP1931" s="88"/>
      <c r="AQ1931" s="88"/>
      <c r="AR1931" s="88"/>
      <c r="AS1931" s="88"/>
      <c r="AT1931" s="88"/>
      <c r="AU1931" s="88"/>
      <c r="AV1931" s="88"/>
      <c r="AW1931" s="88"/>
      <c r="AX1931" s="88"/>
      <c r="AY1931" s="88"/>
      <c r="AZ1931" s="88"/>
      <c r="BA1931" s="88"/>
      <c r="BB1931" s="88"/>
      <c r="BC1931" s="88"/>
      <c r="BD1931" s="88"/>
      <c r="BE1931" s="88"/>
      <c r="BF1931" s="88"/>
      <c r="BG1931" s="88"/>
      <c r="BH1931" s="88"/>
      <c r="BI1931" s="88"/>
      <c r="BJ1931" s="88"/>
      <c r="BK1931" s="88"/>
      <c r="BL1931" s="88"/>
      <c r="BM1931" s="88"/>
      <c r="BN1931" s="88"/>
      <c r="BO1931" s="88"/>
      <c r="BP1931" s="88"/>
      <c r="BQ1931" s="88"/>
      <c r="BR1931" s="88"/>
      <c r="BS1931" s="88"/>
      <c r="BT1931" s="88"/>
      <c r="BU1931" s="88"/>
      <c r="BV1931" s="88"/>
    </row>
    <row r="1932" spans="1:74" s="89" customFormat="1" ht="22.5" customHeight="1" x14ac:dyDescent="0.2">
      <c r="A1932" s="244" t="s">
        <v>363</v>
      </c>
      <c r="B1932" s="245" t="s">
        <v>364</v>
      </c>
      <c r="C1932" s="224"/>
      <c r="D1932" s="224"/>
      <c r="E1932" s="224"/>
      <c r="F1932" s="224"/>
      <c r="G1932" s="224"/>
      <c r="H1932" s="224"/>
      <c r="I1932" s="224"/>
      <c r="J1932" s="224"/>
      <c r="K1932" s="224"/>
      <c r="L1932" s="224"/>
      <c r="M1932" s="224"/>
      <c r="N1932" s="224"/>
      <c r="O1932" s="131">
        <f t="shared" si="602"/>
        <v>0</v>
      </c>
      <c r="P1932" s="88"/>
      <c r="Q1932" s="88"/>
      <c r="R1932" s="88"/>
      <c r="S1932" s="88"/>
      <c r="T1932" s="88"/>
      <c r="U1932" s="88"/>
      <c r="V1932" s="88"/>
      <c r="W1932" s="88"/>
      <c r="X1932" s="88"/>
      <c r="Y1932" s="88"/>
      <c r="Z1932" s="88"/>
      <c r="AA1932" s="88"/>
      <c r="AB1932" s="88"/>
      <c r="AC1932" s="88"/>
      <c r="AD1932" s="88"/>
      <c r="AE1932" s="88"/>
      <c r="AF1932" s="88"/>
      <c r="AG1932" s="88"/>
      <c r="AH1932" s="88"/>
      <c r="AI1932" s="88"/>
      <c r="AJ1932" s="88"/>
      <c r="AK1932" s="88"/>
      <c r="AL1932" s="88"/>
      <c r="AM1932" s="88"/>
      <c r="AN1932" s="88"/>
      <c r="AO1932" s="88"/>
      <c r="AP1932" s="88"/>
      <c r="AQ1932" s="88"/>
      <c r="AR1932" s="88"/>
      <c r="AS1932" s="88"/>
      <c r="AT1932" s="88"/>
      <c r="AU1932" s="88"/>
      <c r="AV1932" s="88"/>
      <c r="AW1932" s="88"/>
      <c r="AX1932" s="88"/>
      <c r="AY1932" s="88"/>
      <c r="AZ1932" s="88"/>
      <c r="BA1932" s="88"/>
      <c r="BB1932" s="88"/>
      <c r="BC1932" s="88"/>
      <c r="BD1932" s="88"/>
      <c r="BE1932" s="88"/>
      <c r="BF1932" s="88"/>
      <c r="BG1932" s="88"/>
      <c r="BH1932" s="88"/>
      <c r="BI1932" s="88"/>
      <c r="BJ1932" s="88"/>
      <c r="BK1932" s="88"/>
      <c r="BL1932" s="88"/>
      <c r="BM1932" s="88"/>
      <c r="BN1932" s="88"/>
      <c r="BO1932" s="88"/>
      <c r="BP1932" s="88"/>
      <c r="BQ1932" s="88"/>
      <c r="BR1932" s="88"/>
      <c r="BS1932" s="88"/>
      <c r="BT1932" s="88"/>
      <c r="BU1932" s="88"/>
      <c r="BV1932" s="88"/>
    </row>
    <row r="1933" spans="1:74" s="89" customFormat="1" ht="22.5" customHeight="1" x14ac:dyDescent="0.2">
      <c r="A1933" s="244" t="s">
        <v>365</v>
      </c>
      <c r="B1933" s="245" t="s">
        <v>366</v>
      </c>
      <c r="C1933" s="224"/>
      <c r="D1933" s="224"/>
      <c r="E1933" s="224"/>
      <c r="F1933" s="224"/>
      <c r="G1933" s="224"/>
      <c r="H1933" s="224"/>
      <c r="I1933" s="224"/>
      <c r="J1933" s="224"/>
      <c r="K1933" s="224"/>
      <c r="L1933" s="224"/>
      <c r="M1933" s="224"/>
      <c r="N1933" s="224"/>
      <c r="O1933" s="131">
        <f t="shared" si="602"/>
        <v>0</v>
      </c>
      <c r="P1933" s="88"/>
      <c r="Q1933" s="88"/>
      <c r="R1933" s="88"/>
      <c r="S1933" s="88"/>
      <c r="T1933" s="88"/>
      <c r="U1933" s="88"/>
      <c r="V1933" s="88"/>
      <c r="W1933" s="88"/>
      <c r="X1933" s="88"/>
      <c r="Y1933" s="88"/>
      <c r="Z1933" s="88"/>
      <c r="AA1933" s="88"/>
      <c r="AB1933" s="88"/>
      <c r="AC1933" s="88"/>
      <c r="AD1933" s="88"/>
      <c r="AE1933" s="88"/>
      <c r="AF1933" s="88"/>
      <c r="AG1933" s="88"/>
      <c r="AH1933" s="88"/>
      <c r="AI1933" s="88"/>
      <c r="AJ1933" s="88"/>
      <c r="AK1933" s="88"/>
      <c r="AL1933" s="88"/>
      <c r="AM1933" s="88"/>
      <c r="AN1933" s="88"/>
      <c r="AO1933" s="88"/>
      <c r="AP1933" s="88"/>
      <c r="AQ1933" s="88"/>
      <c r="AR1933" s="88"/>
      <c r="AS1933" s="88"/>
      <c r="AT1933" s="88"/>
      <c r="AU1933" s="88"/>
      <c r="AV1933" s="88"/>
      <c r="AW1933" s="88"/>
      <c r="AX1933" s="88"/>
      <c r="AY1933" s="88"/>
      <c r="AZ1933" s="88"/>
      <c r="BA1933" s="88"/>
      <c r="BB1933" s="88"/>
      <c r="BC1933" s="88"/>
      <c r="BD1933" s="88"/>
      <c r="BE1933" s="88"/>
      <c r="BF1933" s="88"/>
      <c r="BG1933" s="88"/>
      <c r="BH1933" s="88"/>
      <c r="BI1933" s="88"/>
      <c r="BJ1933" s="88"/>
      <c r="BK1933" s="88"/>
      <c r="BL1933" s="88"/>
      <c r="BM1933" s="88"/>
      <c r="BN1933" s="88"/>
      <c r="BO1933" s="88"/>
      <c r="BP1933" s="88"/>
      <c r="BQ1933" s="88"/>
      <c r="BR1933" s="88"/>
      <c r="BS1933" s="88"/>
      <c r="BT1933" s="88"/>
      <c r="BU1933" s="88"/>
      <c r="BV1933" s="88"/>
    </row>
    <row r="1934" spans="1:74" s="89" customFormat="1" ht="22.5" customHeight="1" x14ac:dyDescent="0.2">
      <c r="A1934" s="244" t="s">
        <v>367</v>
      </c>
      <c r="B1934" s="245" t="s">
        <v>368</v>
      </c>
      <c r="C1934" s="224"/>
      <c r="D1934" s="224"/>
      <c r="E1934" s="224"/>
      <c r="F1934" s="224"/>
      <c r="G1934" s="224"/>
      <c r="H1934" s="224"/>
      <c r="I1934" s="224"/>
      <c r="J1934" s="224"/>
      <c r="K1934" s="224"/>
      <c r="L1934" s="224"/>
      <c r="M1934" s="224"/>
      <c r="N1934" s="224"/>
      <c r="O1934" s="131">
        <f t="shared" si="602"/>
        <v>0</v>
      </c>
      <c r="P1934" s="88"/>
      <c r="Q1934" s="88"/>
      <c r="R1934" s="88"/>
      <c r="S1934" s="88"/>
      <c r="T1934" s="88"/>
      <c r="U1934" s="88"/>
      <c r="V1934" s="88"/>
      <c r="W1934" s="88"/>
      <c r="X1934" s="88"/>
      <c r="Y1934" s="88"/>
      <c r="Z1934" s="88"/>
      <c r="AA1934" s="88"/>
      <c r="AB1934" s="88"/>
      <c r="AC1934" s="88"/>
      <c r="AD1934" s="88"/>
      <c r="AE1934" s="88"/>
      <c r="AF1934" s="88"/>
      <c r="AG1934" s="88"/>
      <c r="AH1934" s="88"/>
      <c r="AI1934" s="88"/>
      <c r="AJ1934" s="88"/>
      <c r="AK1934" s="88"/>
      <c r="AL1934" s="88"/>
      <c r="AM1934" s="88"/>
      <c r="AN1934" s="88"/>
      <c r="AO1934" s="88"/>
      <c r="AP1934" s="88"/>
      <c r="AQ1934" s="88"/>
      <c r="AR1934" s="88"/>
      <c r="AS1934" s="88"/>
      <c r="AT1934" s="88"/>
      <c r="AU1934" s="88"/>
      <c r="AV1934" s="88"/>
      <c r="AW1934" s="88"/>
      <c r="AX1934" s="88"/>
      <c r="AY1934" s="88"/>
      <c r="AZ1934" s="88"/>
      <c r="BA1934" s="88"/>
      <c r="BB1934" s="88"/>
      <c r="BC1934" s="88"/>
      <c r="BD1934" s="88"/>
      <c r="BE1934" s="88"/>
      <c r="BF1934" s="88"/>
      <c r="BG1934" s="88"/>
      <c r="BH1934" s="88"/>
      <c r="BI1934" s="88"/>
      <c r="BJ1934" s="88"/>
      <c r="BK1934" s="88"/>
      <c r="BL1934" s="88"/>
      <c r="BM1934" s="88"/>
      <c r="BN1934" s="88"/>
      <c r="BO1934" s="88"/>
      <c r="BP1934" s="88"/>
      <c r="BQ1934" s="88"/>
      <c r="BR1934" s="88"/>
      <c r="BS1934" s="88"/>
      <c r="BT1934" s="88"/>
      <c r="BU1934" s="88"/>
      <c r="BV1934" s="88"/>
    </row>
    <row r="1935" spans="1:74" s="89" customFormat="1" ht="22.5" customHeight="1" x14ac:dyDescent="0.2">
      <c r="A1935" s="244" t="s">
        <v>1868</v>
      </c>
      <c r="B1935" s="245" t="s">
        <v>1869</v>
      </c>
      <c r="C1935" s="224"/>
      <c r="D1935" s="224"/>
      <c r="E1935" s="224"/>
      <c r="F1935" s="224"/>
      <c r="G1935" s="224"/>
      <c r="H1935" s="224"/>
      <c r="I1935" s="224"/>
      <c r="J1935" s="224"/>
      <c r="K1935" s="224"/>
      <c r="L1935" s="224"/>
      <c r="M1935" s="224"/>
      <c r="N1935" s="224"/>
      <c r="O1935" s="131">
        <f t="shared" si="602"/>
        <v>0</v>
      </c>
      <c r="P1935" s="88"/>
      <c r="Q1935" s="88"/>
      <c r="R1935" s="88"/>
      <c r="S1935" s="88"/>
      <c r="T1935" s="88"/>
      <c r="U1935" s="88"/>
      <c r="V1935" s="88"/>
      <c r="W1935" s="88"/>
      <c r="X1935" s="88"/>
      <c r="Y1935" s="88"/>
      <c r="Z1935" s="88"/>
      <c r="AA1935" s="88"/>
      <c r="AB1935" s="88"/>
      <c r="AC1935" s="88"/>
      <c r="AD1935" s="88"/>
      <c r="AE1935" s="88"/>
      <c r="AF1935" s="88"/>
      <c r="AG1935" s="88"/>
      <c r="AH1935" s="88"/>
      <c r="AI1935" s="88"/>
      <c r="AJ1935" s="88"/>
      <c r="AK1935" s="88"/>
      <c r="AL1935" s="88"/>
      <c r="AM1935" s="88"/>
      <c r="AN1935" s="88"/>
      <c r="AO1935" s="88"/>
      <c r="AP1935" s="88"/>
      <c r="AQ1935" s="88"/>
      <c r="AR1935" s="88"/>
      <c r="AS1935" s="88"/>
      <c r="AT1935" s="88"/>
      <c r="AU1935" s="88"/>
      <c r="AV1935" s="88"/>
      <c r="AW1935" s="88"/>
      <c r="AX1935" s="88"/>
      <c r="AY1935" s="88"/>
      <c r="AZ1935" s="88"/>
      <c r="BA1935" s="88"/>
      <c r="BB1935" s="88"/>
      <c r="BC1935" s="88"/>
      <c r="BD1935" s="88"/>
      <c r="BE1935" s="88"/>
      <c r="BF1935" s="88"/>
      <c r="BG1935" s="88"/>
      <c r="BH1935" s="88"/>
      <c r="BI1935" s="88"/>
      <c r="BJ1935" s="88"/>
      <c r="BK1935" s="88"/>
      <c r="BL1935" s="88"/>
      <c r="BM1935" s="88"/>
      <c r="BN1935" s="88"/>
      <c r="BO1935" s="88"/>
      <c r="BP1935" s="88"/>
      <c r="BQ1935" s="88"/>
      <c r="BR1935" s="88"/>
      <c r="BS1935" s="88"/>
      <c r="BT1935" s="88"/>
      <c r="BU1935" s="88"/>
      <c r="BV1935" s="88"/>
    </row>
    <row r="1936" spans="1:74" s="89" customFormat="1" ht="22.5" customHeight="1" x14ac:dyDescent="0.2">
      <c r="A1936" s="246" t="s">
        <v>312</v>
      </c>
      <c r="B1936" s="247" t="s">
        <v>313</v>
      </c>
      <c r="C1936" s="234">
        <f t="shared" ref="C1936:N1936" si="612">+C1937+C1940</f>
        <v>0</v>
      </c>
      <c r="D1936" s="234">
        <f t="shared" si="612"/>
        <v>0</v>
      </c>
      <c r="E1936" s="234">
        <f t="shared" si="612"/>
        <v>0</v>
      </c>
      <c r="F1936" s="234">
        <f t="shared" si="612"/>
        <v>0</v>
      </c>
      <c r="G1936" s="234">
        <f t="shared" si="612"/>
        <v>0</v>
      </c>
      <c r="H1936" s="234">
        <f t="shared" si="612"/>
        <v>0</v>
      </c>
      <c r="I1936" s="234">
        <f t="shared" si="612"/>
        <v>0</v>
      </c>
      <c r="J1936" s="234">
        <f t="shared" si="612"/>
        <v>0</v>
      </c>
      <c r="K1936" s="234">
        <f t="shared" si="612"/>
        <v>0</v>
      </c>
      <c r="L1936" s="234">
        <f t="shared" si="612"/>
        <v>0</v>
      </c>
      <c r="M1936" s="234">
        <f t="shared" si="612"/>
        <v>0</v>
      </c>
      <c r="N1936" s="234">
        <f t="shared" si="612"/>
        <v>0</v>
      </c>
      <c r="O1936" s="131">
        <f t="shared" si="602"/>
        <v>0</v>
      </c>
      <c r="P1936" s="88"/>
      <c r="Q1936" s="88"/>
      <c r="R1936" s="88"/>
      <c r="S1936" s="88"/>
      <c r="T1936" s="88"/>
      <c r="U1936" s="88"/>
      <c r="V1936" s="88"/>
      <c r="W1936" s="88"/>
      <c r="X1936" s="88"/>
      <c r="Y1936" s="88"/>
      <c r="Z1936" s="88"/>
      <c r="AA1936" s="88"/>
      <c r="AB1936" s="88"/>
      <c r="AC1936" s="88"/>
      <c r="AD1936" s="88"/>
      <c r="AE1936" s="88"/>
      <c r="AF1936" s="88"/>
      <c r="AG1936" s="88"/>
      <c r="AH1936" s="88"/>
      <c r="AI1936" s="88"/>
      <c r="AJ1936" s="88"/>
      <c r="AK1936" s="88"/>
      <c r="AL1936" s="88"/>
      <c r="AM1936" s="88"/>
      <c r="AN1936" s="88"/>
      <c r="AO1936" s="88"/>
      <c r="AP1936" s="88"/>
      <c r="AQ1936" s="88"/>
      <c r="AR1936" s="88"/>
      <c r="AS1936" s="88"/>
      <c r="AT1936" s="88"/>
      <c r="AU1936" s="88"/>
      <c r="AV1936" s="88"/>
      <c r="AW1936" s="88"/>
      <c r="AX1936" s="88"/>
      <c r="AY1936" s="88"/>
      <c r="AZ1936" s="88"/>
      <c r="BA1936" s="88"/>
      <c r="BB1936" s="88"/>
      <c r="BC1936" s="88"/>
      <c r="BD1936" s="88"/>
      <c r="BE1936" s="88"/>
      <c r="BF1936" s="88"/>
      <c r="BG1936" s="88"/>
      <c r="BH1936" s="88"/>
      <c r="BI1936" s="88"/>
      <c r="BJ1936" s="88"/>
      <c r="BK1936" s="88"/>
      <c r="BL1936" s="88"/>
      <c r="BM1936" s="88"/>
      <c r="BN1936" s="88"/>
      <c r="BO1936" s="88"/>
      <c r="BP1936" s="88"/>
      <c r="BQ1936" s="88"/>
      <c r="BR1936" s="88"/>
      <c r="BS1936" s="88"/>
      <c r="BT1936" s="88"/>
      <c r="BU1936" s="88"/>
      <c r="BV1936" s="88"/>
    </row>
    <row r="1937" spans="1:74" s="89" customFormat="1" ht="22.5" customHeight="1" x14ac:dyDescent="0.2">
      <c r="A1937" s="246" t="s">
        <v>314</v>
      </c>
      <c r="B1937" s="247" t="s">
        <v>315</v>
      </c>
      <c r="C1937" s="234">
        <f t="shared" ref="C1937:N1937" si="613">SUM(C1938:C1939)</f>
        <v>0</v>
      </c>
      <c r="D1937" s="234">
        <f t="shared" si="613"/>
        <v>0</v>
      </c>
      <c r="E1937" s="234">
        <f t="shared" si="613"/>
        <v>0</v>
      </c>
      <c r="F1937" s="234">
        <f t="shared" si="613"/>
        <v>0</v>
      </c>
      <c r="G1937" s="234">
        <f t="shared" si="613"/>
        <v>0</v>
      </c>
      <c r="H1937" s="234">
        <f t="shared" si="613"/>
        <v>0</v>
      </c>
      <c r="I1937" s="234">
        <f t="shared" si="613"/>
        <v>0</v>
      </c>
      <c r="J1937" s="234">
        <f t="shared" si="613"/>
        <v>0</v>
      </c>
      <c r="K1937" s="234">
        <f t="shared" si="613"/>
        <v>0</v>
      </c>
      <c r="L1937" s="234">
        <f t="shared" si="613"/>
        <v>0</v>
      </c>
      <c r="M1937" s="234">
        <f t="shared" si="613"/>
        <v>0</v>
      </c>
      <c r="N1937" s="234">
        <f t="shared" si="613"/>
        <v>0</v>
      </c>
      <c r="O1937" s="131">
        <f t="shared" si="602"/>
        <v>0</v>
      </c>
      <c r="P1937" s="88"/>
      <c r="Q1937" s="88"/>
      <c r="R1937" s="88"/>
      <c r="S1937" s="88"/>
      <c r="T1937" s="88"/>
      <c r="U1937" s="88"/>
      <c r="V1937" s="88"/>
      <c r="W1937" s="88"/>
      <c r="X1937" s="88"/>
      <c r="Y1937" s="88"/>
      <c r="Z1937" s="88"/>
      <c r="AA1937" s="88"/>
      <c r="AB1937" s="88"/>
      <c r="AC1937" s="88"/>
      <c r="AD1937" s="88"/>
      <c r="AE1937" s="88"/>
      <c r="AF1937" s="88"/>
      <c r="AG1937" s="88"/>
      <c r="AH1937" s="88"/>
      <c r="AI1937" s="88"/>
      <c r="AJ1937" s="88"/>
      <c r="AK1937" s="88"/>
      <c r="AL1937" s="88"/>
      <c r="AM1937" s="88"/>
      <c r="AN1937" s="88"/>
      <c r="AO1937" s="88"/>
      <c r="AP1937" s="88"/>
      <c r="AQ1937" s="88"/>
      <c r="AR1937" s="88"/>
      <c r="AS1937" s="88"/>
      <c r="AT1937" s="88"/>
      <c r="AU1937" s="88"/>
      <c r="AV1937" s="88"/>
      <c r="AW1937" s="88"/>
      <c r="AX1937" s="88"/>
      <c r="AY1937" s="88"/>
      <c r="AZ1937" s="88"/>
      <c r="BA1937" s="88"/>
      <c r="BB1937" s="88"/>
      <c r="BC1937" s="88"/>
      <c r="BD1937" s="88"/>
      <c r="BE1937" s="88"/>
      <c r="BF1937" s="88"/>
      <c r="BG1937" s="88"/>
      <c r="BH1937" s="88"/>
      <c r="BI1937" s="88"/>
      <c r="BJ1937" s="88"/>
      <c r="BK1937" s="88"/>
      <c r="BL1937" s="88"/>
      <c r="BM1937" s="88"/>
      <c r="BN1937" s="88"/>
      <c r="BO1937" s="88"/>
      <c r="BP1937" s="88"/>
      <c r="BQ1937" s="88"/>
      <c r="BR1937" s="88"/>
      <c r="BS1937" s="88"/>
      <c r="BT1937" s="88"/>
      <c r="BU1937" s="88"/>
      <c r="BV1937" s="88"/>
    </row>
    <row r="1938" spans="1:74" s="89" customFormat="1" ht="22.5" customHeight="1" x14ac:dyDescent="0.2">
      <c r="A1938" s="244" t="s">
        <v>316</v>
      </c>
      <c r="B1938" s="245" t="s">
        <v>173</v>
      </c>
      <c r="C1938" s="224"/>
      <c r="D1938" s="224"/>
      <c r="E1938" s="224"/>
      <c r="F1938" s="224"/>
      <c r="G1938" s="224"/>
      <c r="H1938" s="224"/>
      <c r="I1938" s="224"/>
      <c r="J1938" s="224"/>
      <c r="K1938" s="224"/>
      <c r="L1938" s="224"/>
      <c r="M1938" s="224"/>
      <c r="N1938" s="224"/>
      <c r="O1938" s="131">
        <f t="shared" si="602"/>
        <v>0</v>
      </c>
      <c r="P1938" s="88"/>
      <c r="Q1938" s="88"/>
      <c r="R1938" s="88"/>
      <c r="S1938" s="88"/>
      <c r="T1938" s="88"/>
      <c r="U1938" s="88"/>
      <c r="V1938" s="88"/>
      <c r="W1938" s="88"/>
      <c r="X1938" s="88"/>
      <c r="Y1938" s="88"/>
      <c r="Z1938" s="88"/>
      <c r="AA1938" s="88"/>
      <c r="AB1938" s="88"/>
      <c r="AC1938" s="88"/>
      <c r="AD1938" s="88"/>
      <c r="AE1938" s="88"/>
      <c r="AF1938" s="88"/>
      <c r="AG1938" s="88"/>
      <c r="AH1938" s="88"/>
      <c r="AI1938" s="88"/>
      <c r="AJ1938" s="88"/>
      <c r="AK1938" s="88"/>
      <c r="AL1938" s="88"/>
      <c r="AM1938" s="88"/>
      <c r="AN1938" s="88"/>
      <c r="AO1938" s="88"/>
      <c r="AP1938" s="88"/>
      <c r="AQ1938" s="88"/>
      <c r="AR1938" s="88"/>
      <c r="AS1938" s="88"/>
      <c r="AT1938" s="88"/>
      <c r="AU1938" s="88"/>
      <c r="AV1938" s="88"/>
      <c r="AW1938" s="88"/>
      <c r="AX1938" s="88"/>
      <c r="AY1938" s="88"/>
      <c r="AZ1938" s="88"/>
      <c r="BA1938" s="88"/>
      <c r="BB1938" s="88"/>
      <c r="BC1938" s="88"/>
      <c r="BD1938" s="88"/>
      <c r="BE1938" s="88"/>
      <c r="BF1938" s="88"/>
      <c r="BG1938" s="88"/>
      <c r="BH1938" s="88"/>
      <c r="BI1938" s="88"/>
      <c r="BJ1938" s="88"/>
      <c r="BK1938" s="88"/>
      <c r="BL1938" s="88"/>
      <c r="BM1938" s="88"/>
      <c r="BN1938" s="88"/>
      <c r="BO1938" s="88"/>
      <c r="BP1938" s="88"/>
      <c r="BQ1938" s="88"/>
      <c r="BR1938" s="88"/>
      <c r="BS1938" s="88"/>
      <c r="BT1938" s="88"/>
      <c r="BU1938" s="88"/>
      <c r="BV1938" s="88"/>
    </row>
    <row r="1939" spans="1:74" s="89" customFormat="1" ht="22.5" customHeight="1" x14ac:dyDescent="0.2">
      <c r="A1939" s="244" t="s">
        <v>337</v>
      </c>
      <c r="B1939" s="245" t="s">
        <v>335</v>
      </c>
      <c r="C1939" s="224"/>
      <c r="D1939" s="224"/>
      <c r="E1939" s="224"/>
      <c r="F1939" s="224"/>
      <c r="G1939" s="224"/>
      <c r="H1939" s="224"/>
      <c r="I1939" s="224"/>
      <c r="J1939" s="224"/>
      <c r="K1939" s="224"/>
      <c r="L1939" s="224"/>
      <c r="M1939" s="224"/>
      <c r="N1939" s="224"/>
      <c r="O1939" s="131">
        <f t="shared" si="602"/>
        <v>0</v>
      </c>
      <c r="P1939" s="88"/>
      <c r="Q1939" s="88"/>
      <c r="R1939" s="88"/>
      <c r="S1939" s="88"/>
      <c r="T1939" s="88"/>
      <c r="U1939" s="88"/>
      <c r="V1939" s="88"/>
      <c r="W1939" s="88"/>
      <c r="X1939" s="88"/>
      <c r="Y1939" s="88"/>
      <c r="Z1939" s="88"/>
      <c r="AA1939" s="88"/>
      <c r="AB1939" s="88"/>
      <c r="AC1939" s="88"/>
      <c r="AD1939" s="88"/>
      <c r="AE1939" s="88"/>
      <c r="AF1939" s="88"/>
      <c r="AG1939" s="88"/>
      <c r="AH1939" s="88"/>
      <c r="AI1939" s="88"/>
      <c r="AJ1939" s="88"/>
      <c r="AK1939" s="88"/>
      <c r="AL1939" s="88"/>
      <c r="AM1939" s="88"/>
      <c r="AN1939" s="88"/>
      <c r="AO1939" s="88"/>
      <c r="AP1939" s="88"/>
      <c r="AQ1939" s="88"/>
      <c r="AR1939" s="88"/>
      <c r="AS1939" s="88"/>
      <c r="AT1939" s="88"/>
      <c r="AU1939" s="88"/>
      <c r="AV1939" s="88"/>
      <c r="AW1939" s="88"/>
      <c r="AX1939" s="88"/>
      <c r="AY1939" s="88"/>
      <c r="AZ1939" s="88"/>
      <c r="BA1939" s="88"/>
      <c r="BB1939" s="88"/>
      <c r="BC1939" s="88"/>
      <c r="BD1939" s="88"/>
      <c r="BE1939" s="88"/>
      <c r="BF1939" s="88"/>
      <c r="BG1939" s="88"/>
      <c r="BH1939" s="88"/>
      <c r="BI1939" s="88"/>
      <c r="BJ1939" s="88"/>
      <c r="BK1939" s="88"/>
      <c r="BL1939" s="88"/>
      <c r="BM1939" s="88"/>
      <c r="BN1939" s="88"/>
      <c r="BO1939" s="88"/>
      <c r="BP1939" s="88"/>
      <c r="BQ1939" s="88"/>
      <c r="BR1939" s="88"/>
      <c r="BS1939" s="88"/>
      <c r="BT1939" s="88"/>
      <c r="BU1939" s="88"/>
      <c r="BV1939" s="88"/>
    </row>
    <row r="1940" spans="1:74" s="89" customFormat="1" ht="22.5" customHeight="1" x14ac:dyDescent="0.2">
      <c r="A1940" s="246" t="s">
        <v>317</v>
      </c>
      <c r="B1940" s="247" t="s">
        <v>140</v>
      </c>
      <c r="C1940" s="234">
        <f t="shared" ref="C1940:N1940" si="614">SUM(C1941:C1945)</f>
        <v>0</v>
      </c>
      <c r="D1940" s="234">
        <f t="shared" si="614"/>
        <v>0</v>
      </c>
      <c r="E1940" s="234">
        <f t="shared" si="614"/>
        <v>0</v>
      </c>
      <c r="F1940" s="234">
        <f t="shared" si="614"/>
        <v>0</v>
      </c>
      <c r="G1940" s="234">
        <f t="shared" si="614"/>
        <v>0</v>
      </c>
      <c r="H1940" s="234">
        <f t="shared" si="614"/>
        <v>0</v>
      </c>
      <c r="I1940" s="234">
        <f t="shared" si="614"/>
        <v>0</v>
      </c>
      <c r="J1940" s="234">
        <f t="shared" si="614"/>
        <v>0</v>
      </c>
      <c r="K1940" s="234">
        <f t="shared" si="614"/>
        <v>0</v>
      </c>
      <c r="L1940" s="234">
        <f t="shared" si="614"/>
        <v>0</v>
      </c>
      <c r="M1940" s="234">
        <f t="shared" si="614"/>
        <v>0</v>
      </c>
      <c r="N1940" s="234">
        <f t="shared" si="614"/>
        <v>0</v>
      </c>
      <c r="O1940" s="131">
        <f t="shared" si="602"/>
        <v>0</v>
      </c>
      <c r="P1940" s="88"/>
      <c r="Q1940" s="88"/>
      <c r="R1940" s="88"/>
      <c r="S1940" s="88"/>
      <c r="T1940" s="88"/>
      <c r="U1940" s="88"/>
      <c r="V1940" s="88"/>
      <c r="W1940" s="88"/>
      <c r="X1940" s="88"/>
      <c r="Y1940" s="88"/>
      <c r="Z1940" s="88"/>
      <c r="AA1940" s="88"/>
      <c r="AB1940" s="88"/>
      <c r="AC1940" s="88"/>
      <c r="AD1940" s="88"/>
      <c r="AE1940" s="88"/>
      <c r="AF1940" s="88"/>
      <c r="AG1940" s="88"/>
      <c r="AH1940" s="88"/>
      <c r="AI1940" s="88"/>
      <c r="AJ1940" s="88"/>
      <c r="AK1940" s="88"/>
      <c r="AL1940" s="88"/>
      <c r="AM1940" s="88"/>
      <c r="AN1940" s="88"/>
      <c r="AO1940" s="88"/>
      <c r="AP1940" s="88"/>
      <c r="AQ1940" s="88"/>
      <c r="AR1940" s="88"/>
      <c r="AS1940" s="88"/>
      <c r="AT1940" s="88"/>
      <c r="AU1940" s="88"/>
      <c r="AV1940" s="88"/>
      <c r="AW1940" s="88"/>
      <c r="AX1940" s="88"/>
      <c r="AY1940" s="88"/>
      <c r="AZ1940" s="88"/>
      <c r="BA1940" s="88"/>
      <c r="BB1940" s="88"/>
      <c r="BC1940" s="88"/>
      <c r="BD1940" s="88"/>
      <c r="BE1940" s="88"/>
      <c r="BF1940" s="88"/>
      <c r="BG1940" s="88"/>
      <c r="BH1940" s="88"/>
      <c r="BI1940" s="88"/>
      <c r="BJ1940" s="88"/>
      <c r="BK1940" s="88"/>
      <c r="BL1940" s="88"/>
      <c r="BM1940" s="88"/>
      <c r="BN1940" s="88"/>
      <c r="BO1940" s="88"/>
      <c r="BP1940" s="88"/>
      <c r="BQ1940" s="88"/>
      <c r="BR1940" s="88"/>
      <c r="BS1940" s="88"/>
      <c r="BT1940" s="88"/>
      <c r="BU1940" s="88"/>
      <c r="BV1940" s="88"/>
    </row>
    <row r="1941" spans="1:74" s="89" customFormat="1" ht="22.5" customHeight="1" x14ac:dyDescent="0.2">
      <c r="A1941" s="244" t="s">
        <v>318</v>
      </c>
      <c r="B1941" s="245" t="s">
        <v>172</v>
      </c>
      <c r="C1941" s="224"/>
      <c r="D1941" s="224"/>
      <c r="E1941" s="224"/>
      <c r="F1941" s="224"/>
      <c r="G1941" s="224"/>
      <c r="H1941" s="224"/>
      <c r="I1941" s="224"/>
      <c r="J1941" s="224"/>
      <c r="K1941" s="224"/>
      <c r="L1941" s="224"/>
      <c r="M1941" s="224"/>
      <c r="N1941" s="224"/>
      <c r="O1941" s="131">
        <f t="shared" si="602"/>
        <v>0</v>
      </c>
      <c r="P1941" s="88"/>
      <c r="Q1941" s="88"/>
      <c r="R1941" s="88"/>
      <c r="S1941" s="88"/>
      <c r="T1941" s="88"/>
      <c r="U1941" s="88"/>
      <c r="V1941" s="88"/>
      <c r="W1941" s="88"/>
      <c r="X1941" s="88"/>
      <c r="Y1941" s="88"/>
      <c r="Z1941" s="88"/>
      <c r="AA1941" s="88"/>
      <c r="AB1941" s="88"/>
      <c r="AC1941" s="88"/>
      <c r="AD1941" s="88"/>
      <c r="AE1941" s="88"/>
      <c r="AF1941" s="88"/>
      <c r="AG1941" s="88"/>
      <c r="AH1941" s="88"/>
      <c r="AI1941" s="88"/>
      <c r="AJ1941" s="88"/>
      <c r="AK1941" s="88"/>
      <c r="AL1941" s="88"/>
      <c r="AM1941" s="88"/>
      <c r="AN1941" s="88"/>
      <c r="AO1941" s="88"/>
      <c r="AP1941" s="88"/>
      <c r="AQ1941" s="88"/>
      <c r="AR1941" s="88"/>
      <c r="AS1941" s="88"/>
      <c r="AT1941" s="88"/>
      <c r="AU1941" s="88"/>
      <c r="AV1941" s="88"/>
      <c r="AW1941" s="88"/>
      <c r="AX1941" s="88"/>
      <c r="AY1941" s="88"/>
      <c r="AZ1941" s="88"/>
      <c r="BA1941" s="88"/>
      <c r="BB1941" s="88"/>
      <c r="BC1941" s="88"/>
      <c r="BD1941" s="88"/>
      <c r="BE1941" s="88"/>
      <c r="BF1941" s="88"/>
      <c r="BG1941" s="88"/>
      <c r="BH1941" s="88"/>
      <c r="BI1941" s="88"/>
      <c r="BJ1941" s="88"/>
      <c r="BK1941" s="88"/>
      <c r="BL1941" s="88"/>
      <c r="BM1941" s="88"/>
      <c r="BN1941" s="88"/>
      <c r="BO1941" s="88"/>
      <c r="BP1941" s="88"/>
      <c r="BQ1941" s="88"/>
      <c r="BR1941" s="88"/>
      <c r="BS1941" s="88"/>
      <c r="BT1941" s="88"/>
      <c r="BU1941" s="88"/>
      <c r="BV1941" s="88"/>
    </row>
    <row r="1942" spans="1:74" s="89" customFormat="1" ht="22.5" customHeight="1" x14ac:dyDescent="0.2">
      <c r="A1942" s="244" t="s">
        <v>876</v>
      </c>
      <c r="B1942" s="245" t="s">
        <v>369</v>
      </c>
      <c r="C1942" s="224"/>
      <c r="D1942" s="224"/>
      <c r="E1942" s="224"/>
      <c r="F1942" s="224"/>
      <c r="G1942" s="224"/>
      <c r="H1942" s="224"/>
      <c r="I1942" s="224"/>
      <c r="J1942" s="224"/>
      <c r="K1942" s="224"/>
      <c r="L1942" s="224"/>
      <c r="M1942" s="224"/>
      <c r="N1942" s="224"/>
      <c r="O1942" s="131">
        <f t="shared" si="602"/>
        <v>0</v>
      </c>
      <c r="P1942" s="88"/>
      <c r="Q1942" s="88"/>
      <c r="R1942" s="88"/>
      <c r="S1942" s="88"/>
      <c r="T1942" s="88"/>
      <c r="U1942" s="88"/>
      <c r="V1942" s="88"/>
      <c r="W1942" s="88"/>
      <c r="X1942" s="88"/>
      <c r="Y1942" s="88"/>
      <c r="Z1942" s="88"/>
      <c r="AA1942" s="88"/>
      <c r="AB1942" s="88"/>
      <c r="AC1942" s="88"/>
      <c r="AD1942" s="88"/>
      <c r="AE1942" s="88"/>
      <c r="AF1942" s="88"/>
      <c r="AG1942" s="88"/>
      <c r="AH1942" s="88"/>
      <c r="AI1942" s="88"/>
      <c r="AJ1942" s="88"/>
      <c r="AK1942" s="88"/>
      <c r="AL1942" s="88"/>
      <c r="AM1942" s="88"/>
      <c r="AN1942" s="88"/>
      <c r="AO1942" s="88"/>
      <c r="AP1942" s="88"/>
      <c r="AQ1942" s="88"/>
      <c r="AR1942" s="88"/>
      <c r="AS1942" s="88"/>
      <c r="AT1942" s="88"/>
      <c r="AU1942" s="88"/>
      <c r="AV1942" s="88"/>
      <c r="AW1942" s="88"/>
      <c r="AX1942" s="88"/>
      <c r="AY1942" s="88"/>
      <c r="AZ1942" s="88"/>
      <c r="BA1942" s="88"/>
      <c r="BB1942" s="88"/>
      <c r="BC1942" s="88"/>
      <c r="BD1942" s="88"/>
      <c r="BE1942" s="88"/>
      <c r="BF1942" s="88"/>
      <c r="BG1942" s="88"/>
      <c r="BH1942" s="88"/>
      <c r="BI1942" s="88"/>
      <c r="BJ1942" s="88"/>
      <c r="BK1942" s="88"/>
      <c r="BL1942" s="88"/>
      <c r="BM1942" s="88"/>
      <c r="BN1942" s="88"/>
      <c r="BO1942" s="88"/>
      <c r="BP1942" s="88"/>
      <c r="BQ1942" s="88"/>
      <c r="BR1942" s="88"/>
      <c r="BS1942" s="88"/>
      <c r="BT1942" s="88"/>
      <c r="BU1942" s="88"/>
      <c r="BV1942" s="88"/>
    </row>
    <row r="1943" spans="1:74" s="89" customFormat="1" ht="22.5" customHeight="1" x14ac:dyDescent="0.2">
      <c r="A1943" s="244" t="s">
        <v>319</v>
      </c>
      <c r="B1943" s="245" t="s">
        <v>320</v>
      </c>
      <c r="C1943" s="224"/>
      <c r="D1943" s="224"/>
      <c r="E1943" s="224"/>
      <c r="F1943" s="224"/>
      <c r="G1943" s="224"/>
      <c r="H1943" s="224"/>
      <c r="I1943" s="224"/>
      <c r="J1943" s="224"/>
      <c r="K1943" s="224"/>
      <c r="L1943" s="224"/>
      <c r="M1943" s="224"/>
      <c r="N1943" s="224"/>
      <c r="O1943" s="131">
        <f t="shared" si="602"/>
        <v>0</v>
      </c>
      <c r="P1943" s="88"/>
      <c r="Q1943" s="88"/>
      <c r="R1943" s="88"/>
      <c r="S1943" s="88"/>
      <c r="T1943" s="88"/>
      <c r="U1943" s="88"/>
      <c r="V1943" s="88"/>
      <c r="W1943" s="88"/>
      <c r="X1943" s="88"/>
      <c r="Y1943" s="88"/>
      <c r="Z1943" s="88"/>
      <c r="AA1943" s="88"/>
      <c r="AB1943" s="88"/>
      <c r="AC1943" s="88"/>
      <c r="AD1943" s="88"/>
      <c r="AE1943" s="88"/>
      <c r="AF1943" s="88"/>
      <c r="AG1943" s="88"/>
      <c r="AH1943" s="88"/>
      <c r="AI1943" s="88"/>
      <c r="AJ1943" s="88"/>
      <c r="AK1943" s="88"/>
      <c r="AL1943" s="88"/>
      <c r="AM1943" s="88"/>
      <c r="AN1943" s="88"/>
      <c r="AO1943" s="88"/>
      <c r="AP1943" s="88"/>
      <c r="AQ1943" s="88"/>
      <c r="AR1943" s="88"/>
      <c r="AS1943" s="88"/>
      <c r="AT1943" s="88"/>
      <c r="AU1943" s="88"/>
      <c r="AV1943" s="88"/>
      <c r="AW1943" s="88"/>
      <c r="AX1943" s="88"/>
      <c r="AY1943" s="88"/>
      <c r="AZ1943" s="88"/>
      <c r="BA1943" s="88"/>
      <c r="BB1943" s="88"/>
      <c r="BC1943" s="88"/>
      <c r="BD1943" s="88"/>
      <c r="BE1943" s="88"/>
      <c r="BF1943" s="88"/>
      <c r="BG1943" s="88"/>
      <c r="BH1943" s="88"/>
      <c r="BI1943" s="88"/>
      <c r="BJ1943" s="88"/>
      <c r="BK1943" s="88"/>
      <c r="BL1943" s="88"/>
      <c r="BM1943" s="88"/>
      <c r="BN1943" s="88"/>
      <c r="BO1943" s="88"/>
      <c r="BP1943" s="88"/>
      <c r="BQ1943" s="88"/>
      <c r="BR1943" s="88"/>
      <c r="BS1943" s="88"/>
      <c r="BT1943" s="88"/>
      <c r="BU1943" s="88"/>
      <c r="BV1943" s="88"/>
    </row>
    <row r="1944" spans="1:74" s="89" customFormat="1" ht="22.5" customHeight="1" x14ac:dyDescent="0.2">
      <c r="A1944" s="244" t="s">
        <v>1308</v>
      </c>
      <c r="B1944" s="245" t="s">
        <v>1309</v>
      </c>
      <c r="C1944" s="224"/>
      <c r="D1944" s="224"/>
      <c r="E1944" s="224"/>
      <c r="F1944" s="224"/>
      <c r="G1944" s="224"/>
      <c r="H1944" s="224"/>
      <c r="I1944" s="224"/>
      <c r="J1944" s="224"/>
      <c r="K1944" s="224"/>
      <c r="L1944" s="224"/>
      <c r="M1944" s="224"/>
      <c r="N1944" s="224"/>
      <c r="O1944" s="131">
        <f t="shared" si="602"/>
        <v>0</v>
      </c>
      <c r="P1944" s="88"/>
      <c r="Q1944" s="88"/>
      <c r="R1944" s="88"/>
      <c r="S1944" s="88"/>
      <c r="T1944" s="88"/>
      <c r="U1944" s="88"/>
      <c r="V1944" s="88"/>
      <c r="W1944" s="88"/>
      <c r="X1944" s="88"/>
      <c r="Y1944" s="88"/>
      <c r="Z1944" s="88"/>
      <c r="AA1944" s="88"/>
      <c r="AB1944" s="88"/>
      <c r="AC1944" s="88"/>
      <c r="AD1944" s="88"/>
      <c r="AE1944" s="88"/>
      <c r="AF1944" s="88"/>
      <c r="AG1944" s="88"/>
      <c r="AH1944" s="88"/>
      <c r="AI1944" s="88"/>
      <c r="AJ1944" s="88"/>
      <c r="AK1944" s="88"/>
      <c r="AL1944" s="88"/>
      <c r="AM1944" s="88"/>
      <c r="AN1944" s="88"/>
      <c r="AO1944" s="88"/>
      <c r="AP1944" s="88"/>
      <c r="AQ1944" s="88"/>
      <c r="AR1944" s="88"/>
      <c r="AS1944" s="88"/>
      <c r="AT1944" s="88"/>
      <c r="AU1944" s="88"/>
      <c r="AV1944" s="88"/>
      <c r="AW1944" s="88"/>
      <c r="AX1944" s="88"/>
      <c r="AY1944" s="88"/>
      <c r="AZ1944" s="88"/>
      <c r="BA1944" s="88"/>
      <c r="BB1944" s="88"/>
      <c r="BC1944" s="88"/>
      <c r="BD1944" s="88"/>
      <c r="BE1944" s="88"/>
      <c r="BF1944" s="88"/>
      <c r="BG1944" s="88"/>
      <c r="BH1944" s="88"/>
      <c r="BI1944" s="88"/>
      <c r="BJ1944" s="88"/>
      <c r="BK1944" s="88"/>
      <c r="BL1944" s="88"/>
      <c r="BM1944" s="88"/>
      <c r="BN1944" s="88"/>
      <c r="BO1944" s="88"/>
      <c r="BP1944" s="88"/>
      <c r="BQ1944" s="88"/>
      <c r="BR1944" s="88"/>
      <c r="BS1944" s="88"/>
      <c r="BT1944" s="88"/>
      <c r="BU1944" s="88"/>
      <c r="BV1944" s="88"/>
    </row>
    <row r="1945" spans="1:74" s="89" customFormat="1" ht="22.5" customHeight="1" thickBot="1" x14ac:dyDescent="0.25">
      <c r="A1945" s="244" t="s">
        <v>1870</v>
      </c>
      <c r="B1945" s="245" t="s">
        <v>1869</v>
      </c>
      <c r="C1945" s="224"/>
      <c r="D1945" s="224"/>
      <c r="E1945" s="224"/>
      <c r="F1945" s="224"/>
      <c r="G1945" s="224"/>
      <c r="H1945" s="224"/>
      <c r="I1945" s="224"/>
      <c r="J1945" s="224"/>
      <c r="K1945" s="224"/>
      <c r="L1945" s="224"/>
      <c r="M1945" s="224"/>
      <c r="N1945" s="224"/>
      <c r="O1945" s="131">
        <f t="shared" si="602"/>
        <v>0</v>
      </c>
      <c r="P1945" s="88"/>
      <c r="Q1945" s="88"/>
      <c r="R1945" s="88"/>
      <c r="S1945" s="88"/>
      <c r="T1945" s="88"/>
      <c r="U1945" s="88"/>
      <c r="V1945" s="88"/>
      <c r="W1945" s="88"/>
      <c r="X1945" s="88"/>
      <c r="Y1945" s="88"/>
      <c r="Z1945" s="88"/>
      <c r="AA1945" s="88"/>
      <c r="AB1945" s="88"/>
      <c r="AC1945" s="88"/>
      <c r="AD1945" s="88"/>
      <c r="AE1945" s="88"/>
      <c r="AF1945" s="88"/>
      <c r="AG1945" s="88"/>
      <c r="AH1945" s="88"/>
      <c r="AI1945" s="88"/>
      <c r="AJ1945" s="88"/>
      <c r="AK1945" s="88"/>
      <c r="AL1945" s="88"/>
      <c r="AM1945" s="88"/>
      <c r="AN1945" s="88"/>
      <c r="AO1945" s="88"/>
      <c r="AP1945" s="88"/>
      <c r="AQ1945" s="88"/>
      <c r="AR1945" s="88"/>
      <c r="AS1945" s="88"/>
      <c r="AT1945" s="88"/>
      <c r="AU1945" s="88"/>
      <c r="AV1945" s="88"/>
      <c r="AW1945" s="88"/>
      <c r="AX1945" s="88"/>
      <c r="AY1945" s="88"/>
      <c r="AZ1945" s="88"/>
      <c r="BA1945" s="88"/>
      <c r="BB1945" s="88"/>
      <c r="BC1945" s="88"/>
      <c r="BD1945" s="88"/>
      <c r="BE1945" s="88"/>
      <c r="BF1945" s="88"/>
      <c r="BG1945" s="88"/>
      <c r="BH1945" s="88"/>
      <c r="BI1945" s="88"/>
      <c r="BJ1945" s="88"/>
      <c r="BK1945" s="88"/>
      <c r="BL1945" s="88"/>
      <c r="BM1945" s="88"/>
      <c r="BN1945" s="88"/>
      <c r="BO1945" s="88"/>
      <c r="BP1945" s="88"/>
      <c r="BQ1945" s="88"/>
      <c r="BR1945" s="88"/>
      <c r="BS1945" s="88"/>
      <c r="BT1945" s="88"/>
      <c r="BU1945" s="88"/>
      <c r="BV1945" s="88"/>
    </row>
    <row r="1946" spans="1:74" s="227" customFormat="1" ht="16.5" thickBot="1" x14ac:dyDescent="0.25">
      <c r="A1946" s="442" t="s">
        <v>23</v>
      </c>
      <c r="B1946" s="443"/>
      <c r="C1946" s="225">
        <f t="shared" ref="C1946:O1946" si="615">+C1373</f>
        <v>0</v>
      </c>
      <c r="D1946" s="225">
        <f t="shared" si="615"/>
        <v>57244832139.009995</v>
      </c>
      <c r="E1946" s="225">
        <f t="shared" si="615"/>
        <v>0</v>
      </c>
      <c r="F1946" s="225">
        <f t="shared" si="615"/>
        <v>43377650924.860008</v>
      </c>
      <c r="G1946" s="225">
        <f t="shared" si="615"/>
        <v>0</v>
      </c>
      <c r="H1946" s="225">
        <f t="shared" si="615"/>
        <v>0</v>
      </c>
      <c r="I1946" s="225">
        <f t="shared" si="615"/>
        <v>9866414600.9100018</v>
      </c>
      <c r="J1946" s="225">
        <f t="shared" si="615"/>
        <v>10675785046</v>
      </c>
      <c r="K1946" s="225">
        <f t="shared" si="615"/>
        <v>0</v>
      </c>
      <c r="L1946" s="225">
        <f t="shared" si="615"/>
        <v>6000000000</v>
      </c>
      <c r="M1946" s="225">
        <f t="shared" si="615"/>
        <v>1789772619.4300001</v>
      </c>
      <c r="N1946" s="225">
        <f t="shared" si="615"/>
        <v>0</v>
      </c>
      <c r="O1946" s="225">
        <f t="shared" si="615"/>
        <v>128954455330.20999</v>
      </c>
      <c r="P1946" s="226"/>
      <c r="Q1946" s="226"/>
      <c r="R1946" s="226"/>
      <c r="S1946" s="226"/>
      <c r="T1946" s="226"/>
      <c r="U1946" s="226"/>
      <c r="V1946" s="226"/>
      <c r="W1946" s="226"/>
      <c r="X1946" s="226"/>
      <c r="Y1946" s="226"/>
      <c r="Z1946" s="226"/>
      <c r="AA1946" s="226"/>
      <c r="AB1946" s="226"/>
      <c r="AC1946" s="226"/>
      <c r="AD1946" s="226"/>
      <c r="AE1946" s="226"/>
      <c r="AF1946" s="226"/>
      <c r="AG1946" s="226"/>
      <c r="AH1946" s="226"/>
      <c r="AI1946" s="226"/>
      <c r="AJ1946" s="226"/>
      <c r="AK1946" s="226"/>
      <c r="AL1946" s="226"/>
      <c r="AM1946" s="226"/>
      <c r="AN1946" s="226"/>
      <c r="AO1946" s="226"/>
      <c r="AP1946" s="226"/>
      <c r="AQ1946" s="226"/>
      <c r="AR1946" s="226"/>
      <c r="AS1946" s="226"/>
      <c r="AT1946" s="226"/>
      <c r="AU1946" s="226"/>
      <c r="AV1946" s="226"/>
      <c r="AW1946" s="226"/>
      <c r="AX1946" s="226"/>
      <c r="AY1946" s="226"/>
      <c r="AZ1946" s="226"/>
      <c r="BA1946" s="226"/>
      <c r="BB1946" s="226"/>
      <c r="BC1946" s="226"/>
      <c r="BD1946" s="226"/>
      <c r="BE1946" s="226"/>
      <c r="BF1946" s="226"/>
      <c r="BG1946" s="226"/>
      <c r="BH1946" s="226"/>
      <c r="BI1946" s="226"/>
      <c r="BJ1946" s="226"/>
      <c r="BK1946" s="226"/>
      <c r="BL1946" s="226"/>
      <c r="BM1946" s="226"/>
      <c r="BN1946" s="226"/>
      <c r="BO1946" s="226"/>
      <c r="BP1946" s="226"/>
      <c r="BQ1946" s="226"/>
      <c r="BR1946" s="226"/>
      <c r="BS1946" s="226"/>
      <c r="BT1946" s="226"/>
      <c r="BU1946" s="226"/>
      <c r="BV1946" s="226"/>
    </row>
    <row r="1947" spans="1:74" s="126" customFormat="1" x14ac:dyDescent="0.2">
      <c r="A1947" s="261"/>
      <c r="B1947" s="262"/>
      <c r="C1947" s="263"/>
      <c r="D1947" s="263"/>
      <c r="E1947" s="263"/>
      <c r="F1947" s="263"/>
      <c r="G1947" s="264"/>
      <c r="H1947" s="263"/>
      <c r="I1947" s="263"/>
      <c r="J1947" s="263"/>
      <c r="K1947" s="263"/>
      <c r="L1947" s="263"/>
      <c r="M1947" s="263"/>
      <c r="N1947" s="263"/>
      <c r="O1947" s="168"/>
      <c r="P1947" s="125"/>
      <c r="Q1947" s="125"/>
      <c r="R1947" s="125"/>
      <c r="S1947" s="125"/>
      <c r="T1947" s="125"/>
      <c r="U1947" s="125"/>
      <c r="V1947" s="125"/>
      <c r="W1947" s="125"/>
      <c r="X1947" s="125"/>
      <c r="Y1947" s="125"/>
      <c r="Z1947" s="125"/>
      <c r="AA1947" s="125"/>
      <c r="AB1947" s="125"/>
      <c r="AC1947" s="125"/>
      <c r="AD1947" s="125"/>
      <c r="AE1947" s="125"/>
      <c r="AF1947" s="125"/>
      <c r="AG1947" s="125"/>
      <c r="AH1947" s="125"/>
      <c r="AI1947" s="125"/>
      <c r="AJ1947" s="125"/>
      <c r="AK1947" s="125"/>
      <c r="AL1947" s="125"/>
      <c r="AM1947" s="125"/>
      <c r="AN1947" s="125"/>
      <c r="AO1947" s="125"/>
      <c r="AP1947" s="125"/>
      <c r="AQ1947" s="125"/>
      <c r="AR1947" s="125"/>
      <c r="AS1947" s="125"/>
      <c r="AT1947" s="125"/>
      <c r="AU1947" s="125"/>
      <c r="AV1947" s="125"/>
      <c r="AW1947" s="125"/>
      <c r="AX1947" s="125"/>
      <c r="AY1947" s="125"/>
      <c r="AZ1947" s="125"/>
      <c r="BA1947" s="125"/>
      <c r="BB1947" s="125"/>
      <c r="BC1947" s="125"/>
      <c r="BD1947" s="125"/>
      <c r="BE1947" s="125"/>
      <c r="BF1947" s="125"/>
      <c r="BG1947" s="125"/>
      <c r="BH1947" s="125"/>
      <c r="BI1947" s="125"/>
      <c r="BJ1947" s="125"/>
      <c r="BK1947" s="125"/>
      <c r="BL1947" s="125"/>
      <c r="BM1947" s="125"/>
      <c r="BN1947" s="125"/>
      <c r="BO1947" s="125"/>
      <c r="BP1947" s="125"/>
      <c r="BQ1947" s="125"/>
      <c r="BR1947" s="125"/>
      <c r="BS1947" s="125"/>
      <c r="BT1947" s="125"/>
      <c r="BU1947" s="125"/>
      <c r="BV1947" s="125"/>
    </row>
    <row r="1948" spans="1:74" s="126" customFormat="1" ht="18.75" x14ac:dyDescent="0.2">
      <c r="A1948" s="449" t="s">
        <v>1946</v>
      </c>
      <c r="B1948" s="450"/>
      <c r="C1948" s="95"/>
      <c r="D1948" s="95"/>
      <c r="E1948" s="95"/>
      <c r="F1948" s="95"/>
      <c r="G1948" s="305"/>
      <c r="H1948" s="95"/>
      <c r="I1948" s="95"/>
      <c r="J1948" s="95"/>
      <c r="K1948" s="95"/>
      <c r="L1948" s="95"/>
      <c r="M1948" s="95"/>
      <c r="N1948" s="95"/>
      <c r="O1948" s="306"/>
      <c r="P1948" s="125"/>
      <c r="Q1948" s="125"/>
      <c r="R1948" s="125"/>
      <c r="S1948" s="125"/>
      <c r="T1948" s="125"/>
      <c r="U1948" s="125"/>
      <c r="V1948" s="125"/>
      <c r="W1948" s="125"/>
      <c r="X1948" s="125"/>
      <c r="Y1948" s="125"/>
      <c r="Z1948" s="125"/>
      <c r="AA1948" s="125"/>
      <c r="AB1948" s="125"/>
      <c r="AC1948" s="125"/>
      <c r="AD1948" s="125"/>
      <c r="AE1948" s="125"/>
      <c r="AF1948" s="125"/>
      <c r="AG1948" s="125"/>
      <c r="AH1948" s="125"/>
      <c r="AI1948" s="125"/>
      <c r="AJ1948" s="125"/>
      <c r="AK1948" s="125"/>
      <c r="AL1948" s="125"/>
      <c r="AM1948" s="125"/>
      <c r="AN1948" s="125"/>
      <c r="AO1948" s="125"/>
      <c r="AP1948" s="125"/>
      <c r="AQ1948" s="125"/>
      <c r="AR1948" s="125"/>
      <c r="AS1948" s="125"/>
      <c r="AT1948" s="125"/>
      <c r="AU1948" s="125"/>
      <c r="AV1948" s="125"/>
      <c r="AW1948" s="125"/>
      <c r="AX1948" s="125"/>
      <c r="AY1948" s="125"/>
      <c r="AZ1948" s="125"/>
      <c r="BA1948" s="125"/>
      <c r="BB1948" s="125"/>
      <c r="BC1948" s="125"/>
      <c r="BD1948" s="125"/>
      <c r="BE1948" s="125"/>
      <c r="BF1948" s="125"/>
      <c r="BG1948" s="125"/>
      <c r="BH1948" s="125"/>
      <c r="BI1948" s="125"/>
      <c r="BJ1948" s="125"/>
      <c r="BK1948" s="125"/>
      <c r="BL1948" s="125"/>
      <c r="BM1948" s="125"/>
      <c r="BN1948" s="125"/>
      <c r="BO1948" s="125"/>
      <c r="BP1948" s="125"/>
      <c r="BQ1948" s="125"/>
      <c r="BR1948" s="125"/>
      <c r="BS1948" s="125"/>
      <c r="BT1948" s="125"/>
      <c r="BU1948" s="125"/>
      <c r="BV1948" s="125"/>
    </row>
    <row r="1949" spans="1:74" s="126" customFormat="1" ht="15.75" x14ac:dyDescent="0.2">
      <c r="A1949" s="323" t="s">
        <v>186</v>
      </c>
      <c r="B1949" s="324" t="s">
        <v>1947</v>
      </c>
      <c r="C1949" s="328">
        <f>+C1950+C1963</f>
        <v>0</v>
      </c>
      <c r="D1949" s="328">
        <f t="shared" ref="D1949:N1949" si="616">+D1950+D1963</f>
        <v>0</v>
      </c>
      <c r="E1949" s="328">
        <f t="shared" si="616"/>
        <v>2810342816.4200001</v>
      </c>
      <c r="F1949" s="328">
        <f t="shared" si="616"/>
        <v>0</v>
      </c>
      <c r="G1949" s="328">
        <f t="shared" si="616"/>
        <v>0</v>
      </c>
      <c r="H1949" s="328">
        <f t="shared" si="616"/>
        <v>0</v>
      </c>
      <c r="I1949" s="328">
        <f t="shared" si="616"/>
        <v>0</v>
      </c>
      <c r="J1949" s="328">
        <f t="shared" si="616"/>
        <v>468732603.91000003</v>
      </c>
      <c r="K1949" s="328">
        <f t="shared" si="616"/>
        <v>0</v>
      </c>
      <c r="L1949" s="328">
        <f t="shared" si="616"/>
        <v>0</v>
      </c>
      <c r="M1949" s="328">
        <f t="shared" si="616"/>
        <v>0</v>
      </c>
      <c r="N1949" s="328">
        <f t="shared" si="616"/>
        <v>0</v>
      </c>
      <c r="O1949" s="131">
        <f t="shared" ref="O1949:O1986" si="617">SUM(C1949:N1949)</f>
        <v>3279075420.3299999</v>
      </c>
      <c r="P1949" s="125"/>
      <c r="Q1949" s="125"/>
      <c r="R1949" s="125"/>
      <c r="S1949" s="125"/>
      <c r="T1949" s="125"/>
      <c r="U1949" s="125"/>
      <c r="V1949" s="125"/>
      <c r="W1949" s="125"/>
      <c r="X1949" s="125"/>
      <c r="Y1949" s="125"/>
      <c r="Z1949" s="125"/>
      <c r="AA1949" s="125"/>
      <c r="AB1949" s="125"/>
      <c r="AC1949" s="125"/>
      <c r="AD1949" s="125"/>
      <c r="AE1949" s="125"/>
      <c r="AF1949" s="125"/>
      <c r="AG1949" s="125"/>
      <c r="AH1949" s="125"/>
      <c r="AI1949" s="125"/>
      <c r="AJ1949" s="125"/>
      <c r="AK1949" s="125"/>
      <c r="AL1949" s="125"/>
      <c r="AM1949" s="125"/>
      <c r="AN1949" s="125"/>
      <c r="AO1949" s="125"/>
      <c r="AP1949" s="125"/>
      <c r="AQ1949" s="125"/>
      <c r="AR1949" s="125"/>
      <c r="AS1949" s="125"/>
      <c r="AT1949" s="125"/>
      <c r="AU1949" s="125"/>
      <c r="AV1949" s="125"/>
      <c r="AW1949" s="125"/>
      <c r="AX1949" s="125"/>
      <c r="AY1949" s="125"/>
      <c r="AZ1949" s="125"/>
      <c r="BA1949" s="125"/>
      <c r="BB1949" s="125"/>
      <c r="BC1949" s="125"/>
      <c r="BD1949" s="125"/>
      <c r="BE1949" s="125"/>
      <c r="BF1949" s="125"/>
      <c r="BG1949" s="125"/>
      <c r="BH1949" s="125"/>
      <c r="BI1949" s="125"/>
      <c r="BJ1949" s="125"/>
      <c r="BK1949" s="125"/>
      <c r="BL1949" s="125"/>
      <c r="BM1949" s="125"/>
      <c r="BN1949" s="125"/>
      <c r="BO1949" s="125"/>
      <c r="BP1949" s="125"/>
      <c r="BQ1949" s="125"/>
      <c r="BR1949" s="125"/>
      <c r="BS1949" s="125"/>
      <c r="BT1949" s="125"/>
      <c r="BU1949" s="125"/>
      <c r="BV1949" s="125"/>
    </row>
    <row r="1950" spans="1:74" s="126" customFormat="1" ht="15.75" x14ac:dyDescent="0.2">
      <c r="A1950" s="323" t="s">
        <v>188</v>
      </c>
      <c r="B1950" s="324" t="s">
        <v>91</v>
      </c>
      <c r="C1950" s="328">
        <f t="shared" ref="C1950:N1956" si="618">+C1951</f>
        <v>0</v>
      </c>
      <c r="D1950" s="328">
        <f t="shared" si="618"/>
        <v>0</v>
      </c>
      <c r="E1950" s="328">
        <f t="shared" si="618"/>
        <v>2227553206</v>
      </c>
      <c r="F1950" s="328">
        <f t="shared" si="618"/>
        <v>0</v>
      </c>
      <c r="G1950" s="328">
        <f t="shared" si="618"/>
        <v>0</v>
      </c>
      <c r="H1950" s="328">
        <f t="shared" si="618"/>
        <v>0</v>
      </c>
      <c r="I1950" s="328">
        <f t="shared" si="618"/>
        <v>0</v>
      </c>
      <c r="J1950" s="328">
        <f t="shared" si="618"/>
        <v>452732603.91000003</v>
      </c>
      <c r="K1950" s="328">
        <f t="shared" si="618"/>
        <v>0</v>
      </c>
      <c r="L1950" s="328">
        <f t="shared" si="618"/>
        <v>0</v>
      </c>
      <c r="M1950" s="328">
        <f t="shared" si="618"/>
        <v>0</v>
      </c>
      <c r="N1950" s="328">
        <f t="shared" si="618"/>
        <v>0</v>
      </c>
      <c r="O1950" s="131">
        <f t="shared" si="617"/>
        <v>2680285809.9099998</v>
      </c>
      <c r="P1950" s="125"/>
      <c r="Q1950" s="125"/>
      <c r="R1950" s="125"/>
      <c r="S1950" s="125"/>
      <c r="T1950" s="125"/>
      <c r="U1950" s="125"/>
      <c r="V1950" s="125"/>
      <c r="W1950" s="125"/>
      <c r="X1950" s="125"/>
      <c r="Y1950" s="125"/>
      <c r="Z1950" s="125"/>
      <c r="AA1950" s="125"/>
      <c r="AB1950" s="125"/>
      <c r="AC1950" s="125"/>
      <c r="AD1950" s="125"/>
      <c r="AE1950" s="125"/>
      <c r="AF1950" s="125"/>
      <c r="AG1950" s="125"/>
      <c r="AH1950" s="125"/>
      <c r="AI1950" s="125"/>
      <c r="AJ1950" s="125"/>
      <c r="AK1950" s="125"/>
      <c r="AL1950" s="125"/>
      <c r="AM1950" s="125"/>
      <c r="AN1950" s="125"/>
      <c r="AO1950" s="125"/>
      <c r="AP1950" s="125"/>
      <c r="AQ1950" s="125"/>
      <c r="AR1950" s="125"/>
      <c r="AS1950" s="125"/>
      <c r="AT1950" s="125"/>
      <c r="AU1950" s="125"/>
      <c r="AV1950" s="125"/>
      <c r="AW1950" s="125"/>
      <c r="AX1950" s="125"/>
      <c r="AY1950" s="125"/>
      <c r="AZ1950" s="125"/>
      <c r="BA1950" s="125"/>
      <c r="BB1950" s="125"/>
      <c r="BC1950" s="125"/>
      <c r="BD1950" s="125"/>
      <c r="BE1950" s="125"/>
      <c r="BF1950" s="125"/>
      <c r="BG1950" s="125"/>
      <c r="BH1950" s="125"/>
      <c r="BI1950" s="125"/>
      <c r="BJ1950" s="125"/>
      <c r="BK1950" s="125"/>
      <c r="BL1950" s="125"/>
      <c r="BM1950" s="125"/>
      <c r="BN1950" s="125"/>
      <c r="BO1950" s="125"/>
      <c r="BP1950" s="125"/>
      <c r="BQ1950" s="125"/>
      <c r="BR1950" s="125"/>
      <c r="BS1950" s="125"/>
      <c r="BT1950" s="125"/>
      <c r="BU1950" s="125"/>
      <c r="BV1950" s="125"/>
    </row>
    <row r="1951" spans="1:74" s="126" customFormat="1" ht="15.75" x14ac:dyDescent="0.2">
      <c r="A1951" s="323" t="s">
        <v>237</v>
      </c>
      <c r="B1951" s="324" t="s">
        <v>238</v>
      </c>
      <c r="C1951" s="328">
        <f t="shared" si="618"/>
        <v>0</v>
      </c>
      <c r="D1951" s="328">
        <f t="shared" si="618"/>
        <v>0</v>
      </c>
      <c r="E1951" s="328">
        <f t="shared" si="618"/>
        <v>2227553206</v>
      </c>
      <c r="F1951" s="328">
        <f t="shared" si="618"/>
        <v>0</v>
      </c>
      <c r="G1951" s="328">
        <f t="shared" si="618"/>
        <v>0</v>
      </c>
      <c r="H1951" s="328">
        <f t="shared" si="618"/>
        <v>0</v>
      </c>
      <c r="I1951" s="328">
        <f t="shared" si="618"/>
        <v>0</v>
      </c>
      <c r="J1951" s="328">
        <f t="shared" si="618"/>
        <v>452732603.91000003</v>
      </c>
      <c r="K1951" s="328">
        <f t="shared" si="618"/>
        <v>0</v>
      </c>
      <c r="L1951" s="328">
        <f t="shared" si="618"/>
        <v>0</v>
      </c>
      <c r="M1951" s="328">
        <f t="shared" si="618"/>
        <v>0</v>
      </c>
      <c r="N1951" s="328">
        <f t="shared" si="618"/>
        <v>0</v>
      </c>
      <c r="O1951" s="131">
        <f t="shared" si="617"/>
        <v>2680285809.9099998</v>
      </c>
      <c r="P1951" s="125"/>
      <c r="Q1951" s="125"/>
      <c r="R1951" s="125"/>
      <c r="S1951" s="125"/>
      <c r="T1951" s="125"/>
      <c r="U1951" s="125"/>
      <c r="V1951" s="125"/>
      <c r="W1951" s="125"/>
      <c r="X1951" s="125"/>
      <c r="Y1951" s="125"/>
      <c r="Z1951" s="125"/>
      <c r="AA1951" s="125"/>
      <c r="AB1951" s="125"/>
      <c r="AC1951" s="125"/>
      <c r="AD1951" s="125"/>
      <c r="AE1951" s="125"/>
      <c r="AF1951" s="125"/>
      <c r="AG1951" s="125"/>
      <c r="AH1951" s="125"/>
      <c r="AI1951" s="125"/>
      <c r="AJ1951" s="125"/>
      <c r="AK1951" s="125"/>
      <c r="AL1951" s="125"/>
      <c r="AM1951" s="125"/>
      <c r="AN1951" s="125"/>
      <c r="AO1951" s="125"/>
      <c r="AP1951" s="125"/>
      <c r="AQ1951" s="125"/>
      <c r="AR1951" s="125"/>
      <c r="AS1951" s="125"/>
      <c r="AT1951" s="125"/>
      <c r="AU1951" s="125"/>
      <c r="AV1951" s="125"/>
      <c r="AW1951" s="125"/>
      <c r="AX1951" s="125"/>
      <c r="AY1951" s="125"/>
      <c r="AZ1951" s="125"/>
      <c r="BA1951" s="125"/>
      <c r="BB1951" s="125"/>
      <c r="BC1951" s="125"/>
      <c r="BD1951" s="125"/>
      <c r="BE1951" s="125"/>
      <c r="BF1951" s="125"/>
      <c r="BG1951" s="125"/>
      <c r="BH1951" s="125"/>
      <c r="BI1951" s="125"/>
      <c r="BJ1951" s="125"/>
      <c r="BK1951" s="125"/>
      <c r="BL1951" s="125"/>
      <c r="BM1951" s="125"/>
      <c r="BN1951" s="125"/>
      <c r="BO1951" s="125"/>
      <c r="BP1951" s="125"/>
      <c r="BQ1951" s="125"/>
      <c r="BR1951" s="125"/>
      <c r="BS1951" s="125"/>
      <c r="BT1951" s="125"/>
      <c r="BU1951" s="125"/>
      <c r="BV1951" s="125"/>
    </row>
    <row r="1952" spans="1:74" s="126" customFormat="1" ht="15.75" x14ac:dyDescent="0.2">
      <c r="A1952" s="323" t="s">
        <v>268</v>
      </c>
      <c r="B1952" s="324" t="s">
        <v>269</v>
      </c>
      <c r="C1952" s="328">
        <f t="shared" si="618"/>
        <v>0</v>
      </c>
      <c r="D1952" s="328">
        <f t="shared" si="618"/>
        <v>0</v>
      </c>
      <c r="E1952" s="328">
        <f t="shared" si="618"/>
        <v>2227553206</v>
      </c>
      <c r="F1952" s="328">
        <f t="shared" si="618"/>
        <v>0</v>
      </c>
      <c r="G1952" s="328">
        <f t="shared" si="618"/>
        <v>0</v>
      </c>
      <c r="H1952" s="328">
        <f t="shared" si="618"/>
        <v>0</v>
      </c>
      <c r="I1952" s="328">
        <f t="shared" si="618"/>
        <v>0</v>
      </c>
      <c r="J1952" s="328">
        <f t="shared" si="618"/>
        <v>452732603.91000003</v>
      </c>
      <c r="K1952" s="328">
        <f t="shared" si="618"/>
        <v>0</v>
      </c>
      <c r="L1952" s="328">
        <f t="shared" si="618"/>
        <v>0</v>
      </c>
      <c r="M1952" s="328">
        <f t="shared" si="618"/>
        <v>0</v>
      </c>
      <c r="N1952" s="328">
        <f t="shared" si="618"/>
        <v>0</v>
      </c>
      <c r="O1952" s="131">
        <f t="shared" si="617"/>
        <v>2680285809.9099998</v>
      </c>
      <c r="P1952" s="125"/>
      <c r="Q1952" s="125"/>
      <c r="R1952" s="125"/>
      <c r="S1952" s="125"/>
      <c r="T1952" s="125"/>
      <c r="U1952" s="125"/>
      <c r="V1952" s="125"/>
      <c r="W1952" s="125"/>
      <c r="X1952" s="125"/>
      <c r="Y1952" s="125"/>
      <c r="Z1952" s="125"/>
      <c r="AA1952" s="125"/>
      <c r="AB1952" s="125"/>
      <c r="AC1952" s="125"/>
      <c r="AD1952" s="125"/>
      <c r="AE1952" s="125"/>
      <c r="AF1952" s="125"/>
      <c r="AG1952" s="125"/>
      <c r="AH1952" s="125"/>
      <c r="AI1952" s="125"/>
      <c r="AJ1952" s="125"/>
      <c r="AK1952" s="125"/>
      <c r="AL1952" s="125"/>
      <c r="AM1952" s="125"/>
      <c r="AN1952" s="125"/>
      <c r="AO1952" s="125"/>
      <c r="AP1952" s="125"/>
      <c r="AQ1952" s="125"/>
      <c r="AR1952" s="125"/>
      <c r="AS1952" s="125"/>
      <c r="AT1952" s="125"/>
      <c r="AU1952" s="125"/>
      <c r="AV1952" s="125"/>
      <c r="AW1952" s="125"/>
      <c r="AX1952" s="125"/>
      <c r="AY1952" s="125"/>
      <c r="AZ1952" s="125"/>
      <c r="BA1952" s="125"/>
      <c r="BB1952" s="125"/>
      <c r="BC1952" s="125"/>
      <c r="BD1952" s="125"/>
      <c r="BE1952" s="125"/>
      <c r="BF1952" s="125"/>
      <c r="BG1952" s="125"/>
      <c r="BH1952" s="125"/>
      <c r="BI1952" s="125"/>
      <c r="BJ1952" s="125"/>
      <c r="BK1952" s="125"/>
      <c r="BL1952" s="125"/>
      <c r="BM1952" s="125"/>
      <c r="BN1952" s="125"/>
      <c r="BO1952" s="125"/>
      <c r="BP1952" s="125"/>
      <c r="BQ1952" s="125"/>
      <c r="BR1952" s="125"/>
      <c r="BS1952" s="125"/>
      <c r="BT1952" s="125"/>
      <c r="BU1952" s="125"/>
      <c r="BV1952" s="125"/>
    </row>
    <row r="1953" spans="1:74" s="126" customFormat="1" ht="15.75" x14ac:dyDescent="0.2">
      <c r="A1953" s="323" t="s">
        <v>270</v>
      </c>
      <c r="B1953" s="324" t="s">
        <v>1948</v>
      </c>
      <c r="C1953" s="328">
        <f t="shared" si="618"/>
        <v>0</v>
      </c>
      <c r="D1953" s="328">
        <f t="shared" si="618"/>
        <v>0</v>
      </c>
      <c r="E1953" s="328">
        <f t="shared" si="618"/>
        <v>2227553206</v>
      </c>
      <c r="F1953" s="328">
        <f t="shared" si="618"/>
        <v>0</v>
      </c>
      <c r="G1953" s="328">
        <f t="shared" si="618"/>
        <v>0</v>
      </c>
      <c r="H1953" s="328">
        <f t="shared" si="618"/>
        <v>0</v>
      </c>
      <c r="I1953" s="328">
        <f t="shared" si="618"/>
        <v>0</v>
      </c>
      <c r="J1953" s="328">
        <f t="shared" si="618"/>
        <v>452732603.91000003</v>
      </c>
      <c r="K1953" s="328">
        <f t="shared" si="618"/>
        <v>0</v>
      </c>
      <c r="L1953" s="328">
        <f t="shared" si="618"/>
        <v>0</v>
      </c>
      <c r="M1953" s="328">
        <f t="shared" si="618"/>
        <v>0</v>
      </c>
      <c r="N1953" s="328">
        <f t="shared" si="618"/>
        <v>0</v>
      </c>
      <c r="O1953" s="131">
        <f t="shared" si="617"/>
        <v>2680285809.9099998</v>
      </c>
      <c r="P1953" s="125"/>
      <c r="Q1953" s="125"/>
      <c r="R1953" s="125"/>
      <c r="S1953" s="125"/>
      <c r="T1953" s="125"/>
      <c r="U1953" s="125"/>
      <c r="V1953" s="125"/>
      <c r="W1953" s="125"/>
      <c r="X1953" s="125"/>
      <c r="Y1953" s="125"/>
      <c r="Z1953" s="125"/>
      <c r="AA1953" s="125"/>
      <c r="AB1953" s="125"/>
      <c r="AC1953" s="125"/>
      <c r="AD1953" s="125"/>
      <c r="AE1953" s="125"/>
      <c r="AF1953" s="125"/>
      <c r="AG1953" s="125"/>
      <c r="AH1953" s="125"/>
      <c r="AI1953" s="125"/>
      <c r="AJ1953" s="125"/>
      <c r="AK1953" s="125"/>
      <c r="AL1953" s="125"/>
      <c r="AM1953" s="125"/>
      <c r="AN1953" s="125"/>
      <c r="AO1953" s="125"/>
      <c r="AP1953" s="125"/>
      <c r="AQ1953" s="125"/>
      <c r="AR1953" s="125"/>
      <c r="AS1953" s="125"/>
      <c r="AT1953" s="125"/>
      <c r="AU1953" s="125"/>
      <c r="AV1953" s="125"/>
      <c r="AW1953" s="125"/>
      <c r="AX1953" s="125"/>
      <c r="AY1953" s="125"/>
      <c r="AZ1953" s="125"/>
      <c r="BA1953" s="125"/>
      <c r="BB1953" s="125"/>
      <c r="BC1953" s="125"/>
      <c r="BD1953" s="125"/>
      <c r="BE1953" s="125"/>
      <c r="BF1953" s="125"/>
      <c r="BG1953" s="125"/>
      <c r="BH1953" s="125"/>
      <c r="BI1953" s="125"/>
      <c r="BJ1953" s="125"/>
      <c r="BK1953" s="125"/>
      <c r="BL1953" s="125"/>
      <c r="BM1953" s="125"/>
      <c r="BN1953" s="125"/>
      <c r="BO1953" s="125"/>
      <c r="BP1953" s="125"/>
      <c r="BQ1953" s="125"/>
      <c r="BR1953" s="125"/>
      <c r="BS1953" s="125"/>
      <c r="BT1953" s="125"/>
      <c r="BU1953" s="125"/>
      <c r="BV1953" s="125"/>
    </row>
    <row r="1954" spans="1:74" s="126" customFormat="1" ht="15.75" x14ac:dyDescent="0.2">
      <c r="A1954" s="323" t="s">
        <v>271</v>
      </c>
      <c r="B1954" s="324" t="s">
        <v>97</v>
      </c>
      <c r="C1954" s="328">
        <f t="shared" si="618"/>
        <v>0</v>
      </c>
      <c r="D1954" s="328">
        <f t="shared" si="618"/>
        <v>0</v>
      </c>
      <c r="E1954" s="328">
        <f t="shared" si="618"/>
        <v>2227553206</v>
      </c>
      <c r="F1954" s="328">
        <f t="shared" si="618"/>
        <v>0</v>
      </c>
      <c r="G1954" s="328">
        <f t="shared" si="618"/>
        <v>0</v>
      </c>
      <c r="H1954" s="328">
        <f t="shared" si="618"/>
        <v>0</v>
      </c>
      <c r="I1954" s="328">
        <f t="shared" si="618"/>
        <v>0</v>
      </c>
      <c r="J1954" s="328">
        <f t="shared" si="618"/>
        <v>452732603.91000003</v>
      </c>
      <c r="K1954" s="328">
        <f t="shared" si="618"/>
        <v>0</v>
      </c>
      <c r="L1954" s="328">
        <f t="shared" si="618"/>
        <v>0</v>
      </c>
      <c r="M1954" s="328">
        <f t="shared" si="618"/>
        <v>0</v>
      </c>
      <c r="N1954" s="328">
        <f t="shared" si="618"/>
        <v>0</v>
      </c>
      <c r="O1954" s="131">
        <f t="shared" si="617"/>
        <v>2680285809.9099998</v>
      </c>
      <c r="P1954" s="125"/>
      <c r="Q1954" s="125"/>
      <c r="R1954" s="125"/>
      <c r="S1954" s="125"/>
      <c r="T1954" s="125"/>
      <c r="U1954" s="125"/>
      <c r="V1954" s="125"/>
      <c r="W1954" s="125"/>
      <c r="X1954" s="125"/>
      <c r="Y1954" s="125"/>
      <c r="Z1954" s="125"/>
      <c r="AA1954" s="125"/>
      <c r="AB1954" s="125"/>
      <c r="AC1954" s="125"/>
      <c r="AD1954" s="125"/>
      <c r="AE1954" s="125"/>
      <c r="AF1954" s="125"/>
      <c r="AG1954" s="125"/>
      <c r="AH1954" s="125"/>
      <c r="AI1954" s="125"/>
      <c r="AJ1954" s="125"/>
      <c r="AK1954" s="125"/>
      <c r="AL1954" s="125"/>
      <c r="AM1954" s="125"/>
      <c r="AN1954" s="125"/>
      <c r="AO1954" s="125"/>
      <c r="AP1954" s="125"/>
      <c r="AQ1954" s="125"/>
      <c r="AR1954" s="125"/>
      <c r="AS1954" s="125"/>
      <c r="AT1954" s="125"/>
      <c r="AU1954" s="125"/>
      <c r="AV1954" s="125"/>
      <c r="AW1954" s="125"/>
      <c r="AX1954" s="125"/>
      <c r="AY1954" s="125"/>
      <c r="AZ1954" s="125"/>
      <c r="BA1954" s="125"/>
      <c r="BB1954" s="125"/>
      <c r="BC1954" s="125"/>
      <c r="BD1954" s="125"/>
      <c r="BE1954" s="125"/>
      <c r="BF1954" s="125"/>
      <c r="BG1954" s="125"/>
      <c r="BH1954" s="125"/>
      <c r="BI1954" s="125"/>
      <c r="BJ1954" s="125"/>
      <c r="BK1954" s="125"/>
      <c r="BL1954" s="125"/>
      <c r="BM1954" s="125"/>
      <c r="BN1954" s="125"/>
      <c r="BO1954" s="125"/>
      <c r="BP1954" s="125"/>
      <c r="BQ1954" s="125"/>
      <c r="BR1954" s="125"/>
      <c r="BS1954" s="125"/>
      <c r="BT1954" s="125"/>
      <c r="BU1954" s="125"/>
      <c r="BV1954" s="125"/>
    </row>
    <row r="1955" spans="1:74" s="126" customFormat="1" ht="15.75" x14ac:dyDescent="0.2">
      <c r="A1955" s="323" t="s">
        <v>272</v>
      </c>
      <c r="B1955" s="324" t="s">
        <v>1949</v>
      </c>
      <c r="C1955" s="328">
        <f t="shared" si="618"/>
        <v>0</v>
      </c>
      <c r="D1955" s="328">
        <f t="shared" si="618"/>
        <v>0</v>
      </c>
      <c r="E1955" s="328">
        <f t="shared" si="618"/>
        <v>2227553206</v>
      </c>
      <c r="F1955" s="328">
        <f t="shared" si="618"/>
        <v>0</v>
      </c>
      <c r="G1955" s="328">
        <f t="shared" si="618"/>
        <v>0</v>
      </c>
      <c r="H1955" s="328">
        <f t="shared" si="618"/>
        <v>0</v>
      </c>
      <c r="I1955" s="328">
        <f t="shared" si="618"/>
        <v>0</v>
      </c>
      <c r="J1955" s="328">
        <f t="shared" si="618"/>
        <v>452732603.91000003</v>
      </c>
      <c r="K1955" s="328">
        <f t="shared" si="618"/>
        <v>0</v>
      </c>
      <c r="L1955" s="328">
        <f t="shared" si="618"/>
        <v>0</v>
      </c>
      <c r="M1955" s="328">
        <f t="shared" si="618"/>
        <v>0</v>
      </c>
      <c r="N1955" s="328">
        <f t="shared" si="618"/>
        <v>0</v>
      </c>
      <c r="O1955" s="131">
        <f t="shared" si="617"/>
        <v>2680285809.9099998</v>
      </c>
      <c r="P1955" s="125"/>
      <c r="Q1955" s="125"/>
      <c r="R1955" s="125"/>
      <c r="S1955" s="125"/>
      <c r="T1955" s="125"/>
      <c r="U1955" s="125"/>
      <c r="V1955" s="125"/>
      <c r="W1955" s="125"/>
      <c r="X1955" s="125"/>
      <c r="Y1955" s="125"/>
      <c r="Z1955" s="125"/>
      <c r="AA1955" s="125"/>
      <c r="AB1955" s="125"/>
      <c r="AC1955" s="125"/>
      <c r="AD1955" s="125"/>
      <c r="AE1955" s="125"/>
      <c r="AF1955" s="125"/>
      <c r="AG1955" s="125"/>
      <c r="AH1955" s="125"/>
      <c r="AI1955" s="125"/>
      <c r="AJ1955" s="125"/>
      <c r="AK1955" s="125"/>
      <c r="AL1955" s="125"/>
      <c r="AM1955" s="125"/>
      <c r="AN1955" s="125"/>
      <c r="AO1955" s="125"/>
      <c r="AP1955" s="125"/>
      <c r="AQ1955" s="125"/>
      <c r="AR1955" s="125"/>
      <c r="AS1955" s="125"/>
      <c r="AT1955" s="125"/>
      <c r="AU1955" s="125"/>
      <c r="AV1955" s="125"/>
      <c r="AW1955" s="125"/>
      <c r="AX1955" s="125"/>
      <c r="AY1955" s="125"/>
      <c r="AZ1955" s="125"/>
      <c r="BA1955" s="125"/>
      <c r="BB1955" s="125"/>
      <c r="BC1955" s="125"/>
      <c r="BD1955" s="125"/>
      <c r="BE1955" s="125"/>
      <c r="BF1955" s="125"/>
      <c r="BG1955" s="125"/>
      <c r="BH1955" s="125"/>
      <c r="BI1955" s="125"/>
      <c r="BJ1955" s="125"/>
      <c r="BK1955" s="125"/>
      <c r="BL1955" s="125"/>
      <c r="BM1955" s="125"/>
      <c r="BN1955" s="125"/>
      <c r="BO1955" s="125"/>
      <c r="BP1955" s="125"/>
      <c r="BQ1955" s="125"/>
      <c r="BR1955" s="125"/>
      <c r="BS1955" s="125"/>
      <c r="BT1955" s="125"/>
      <c r="BU1955" s="125"/>
      <c r="BV1955" s="125"/>
    </row>
    <row r="1956" spans="1:74" s="126" customFormat="1" ht="15.75" x14ac:dyDescent="0.2">
      <c r="A1956" s="323" t="s">
        <v>747</v>
      </c>
      <c r="B1956" s="324" t="s">
        <v>748</v>
      </c>
      <c r="C1956" s="328">
        <f t="shared" si="618"/>
        <v>0</v>
      </c>
      <c r="D1956" s="328">
        <f t="shared" si="618"/>
        <v>0</v>
      </c>
      <c r="E1956" s="328">
        <f t="shared" si="618"/>
        <v>2227553206</v>
      </c>
      <c r="F1956" s="328">
        <f t="shared" si="618"/>
        <v>0</v>
      </c>
      <c r="G1956" s="328">
        <f t="shared" si="618"/>
        <v>0</v>
      </c>
      <c r="H1956" s="328">
        <f t="shared" si="618"/>
        <v>0</v>
      </c>
      <c r="I1956" s="328">
        <f t="shared" si="618"/>
        <v>0</v>
      </c>
      <c r="J1956" s="328">
        <f t="shared" si="618"/>
        <v>452732603.91000003</v>
      </c>
      <c r="K1956" s="328">
        <f t="shared" si="618"/>
        <v>0</v>
      </c>
      <c r="L1956" s="328">
        <f t="shared" si="618"/>
        <v>0</v>
      </c>
      <c r="M1956" s="328">
        <f t="shared" si="618"/>
        <v>0</v>
      </c>
      <c r="N1956" s="328">
        <f t="shared" si="618"/>
        <v>0</v>
      </c>
      <c r="O1956" s="131">
        <f t="shared" si="617"/>
        <v>2680285809.9099998</v>
      </c>
      <c r="P1956" s="125"/>
      <c r="Q1956" s="125"/>
      <c r="R1956" s="125"/>
      <c r="S1956" s="125"/>
      <c r="T1956" s="125"/>
      <c r="U1956" s="125"/>
      <c r="V1956" s="125"/>
      <c r="W1956" s="125"/>
      <c r="X1956" s="125"/>
      <c r="Y1956" s="125"/>
      <c r="Z1956" s="125"/>
      <c r="AA1956" s="125"/>
      <c r="AB1956" s="125"/>
      <c r="AC1956" s="125"/>
      <c r="AD1956" s="125"/>
      <c r="AE1956" s="125"/>
      <c r="AF1956" s="125"/>
      <c r="AG1956" s="125"/>
      <c r="AH1956" s="125"/>
      <c r="AI1956" s="125"/>
      <c r="AJ1956" s="125"/>
      <c r="AK1956" s="125"/>
      <c r="AL1956" s="125"/>
      <c r="AM1956" s="125"/>
      <c r="AN1956" s="125"/>
      <c r="AO1956" s="125"/>
      <c r="AP1956" s="125"/>
      <c r="AQ1956" s="125"/>
      <c r="AR1956" s="125"/>
      <c r="AS1956" s="125"/>
      <c r="AT1956" s="125"/>
      <c r="AU1956" s="125"/>
      <c r="AV1956" s="125"/>
      <c r="AW1956" s="125"/>
      <c r="AX1956" s="125"/>
      <c r="AY1956" s="125"/>
      <c r="AZ1956" s="125"/>
      <c r="BA1956" s="125"/>
      <c r="BB1956" s="125"/>
      <c r="BC1956" s="125"/>
      <c r="BD1956" s="125"/>
      <c r="BE1956" s="125"/>
      <c r="BF1956" s="125"/>
      <c r="BG1956" s="125"/>
      <c r="BH1956" s="125"/>
      <c r="BI1956" s="125"/>
      <c r="BJ1956" s="125"/>
      <c r="BK1956" s="125"/>
      <c r="BL1956" s="125"/>
      <c r="BM1956" s="125"/>
      <c r="BN1956" s="125"/>
      <c r="BO1956" s="125"/>
      <c r="BP1956" s="125"/>
      <c r="BQ1956" s="125"/>
      <c r="BR1956" s="125"/>
      <c r="BS1956" s="125"/>
      <c r="BT1956" s="125"/>
      <c r="BU1956" s="125"/>
      <c r="BV1956" s="125"/>
    </row>
    <row r="1957" spans="1:74" s="126" customFormat="1" ht="22.5" x14ac:dyDescent="0.2">
      <c r="A1957" s="323" t="s">
        <v>1950</v>
      </c>
      <c r="B1957" s="324" t="s">
        <v>1951</v>
      </c>
      <c r="C1957" s="328">
        <f>SUM(C1958:C1962)</f>
        <v>0</v>
      </c>
      <c r="D1957" s="328">
        <f t="shared" ref="D1957:N1957" si="619">SUM(D1958:D1962)</f>
        <v>0</v>
      </c>
      <c r="E1957" s="328">
        <f t="shared" si="619"/>
        <v>2227553206</v>
      </c>
      <c r="F1957" s="328">
        <f t="shared" si="619"/>
        <v>0</v>
      </c>
      <c r="G1957" s="328">
        <f t="shared" si="619"/>
        <v>0</v>
      </c>
      <c r="H1957" s="328">
        <f t="shared" si="619"/>
        <v>0</v>
      </c>
      <c r="I1957" s="328">
        <f t="shared" si="619"/>
        <v>0</v>
      </c>
      <c r="J1957" s="328">
        <f t="shared" si="619"/>
        <v>452732603.91000003</v>
      </c>
      <c r="K1957" s="328">
        <f t="shared" si="619"/>
        <v>0</v>
      </c>
      <c r="L1957" s="328">
        <f t="shared" si="619"/>
        <v>0</v>
      </c>
      <c r="M1957" s="328">
        <f t="shared" si="619"/>
        <v>0</v>
      </c>
      <c r="N1957" s="328">
        <f t="shared" si="619"/>
        <v>0</v>
      </c>
      <c r="O1957" s="131">
        <f t="shared" si="617"/>
        <v>2680285809.9099998</v>
      </c>
      <c r="P1957" s="125"/>
      <c r="Q1957" s="125"/>
      <c r="R1957" s="125"/>
      <c r="S1957" s="125"/>
      <c r="T1957" s="125"/>
      <c r="U1957" s="125"/>
      <c r="V1957" s="125"/>
      <c r="W1957" s="125"/>
      <c r="X1957" s="125"/>
      <c r="Y1957" s="125"/>
      <c r="Z1957" s="125"/>
      <c r="AA1957" s="125"/>
      <c r="AB1957" s="125"/>
      <c r="AC1957" s="125"/>
      <c r="AD1957" s="125"/>
      <c r="AE1957" s="125"/>
      <c r="AF1957" s="125"/>
      <c r="AG1957" s="125"/>
      <c r="AH1957" s="125"/>
      <c r="AI1957" s="125"/>
      <c r="AJ1957" s="125"/>
      <c r="AK1957" s="125"/>
      <c r="AL1957" s="125"/>
      <c r="AM1957" s="125"/>
      <c r="AN1957" s="125"/>
      <c r="AO1957" s="125"/>
      <c r="AP1957" s="125"/>
      <c r="AQ1957" s="125"/>
      <c r="AR1957" s="125"/>
      <c r="AS1957" s="125"/>
      <c r="AT1957" s="125"/>
      <c r="AU1957" s="125"/>
      <c r="AV1957" s="125"/>
      <c r="AW1957" s="125"/>
      <c r="AX1957" s="125"/>
      <c r="AY1957" s="125"/>
      <c r="AZ1957" s="125"/>
      <c r="BA1957" s="125"/>
      <c r="BB1957" s="125"/>
      <c r="BC1957" s="125"/>
      <c r="BD1957" s="125"/>
      <c r="BE1957" s="125"/>
      <c r="BF1957" s="125"/>
      <c r="BG1957" s="125"/>
      <c r="BH1957" s="125"/>
      <c r="BI1957" s="125"/>
      <c r="BJ1957" s="125"/>
      <c r="BK1957" s="125"/>
      <c r="BL1957" s="125"/>
      <c r="BM1957" s="125"/>
      <c r="BN1957" s="125"/>
      <c r="BO1957" s="125"/>
      <c r="BP1957" s="125"/>
      <c r="BQ1957" s="125"/>
      <c r="BR1957" s="125"/>
      <c r="BS1957" s="125"/>
      <c r="BT1957" s="125"/>
      <c r="BU1957" s="125"/>
      <c r="BV1957" s="125"/>
    </row>
    <row r="1958" spans="1:74" s="126" customFormat="1" ht="33.75" x14ac:dyDescent="0.2">
      <c r="A1958" s="325" t="s">
        <v>1952</v>
      </c>
      <c r="B1958" s="326" t="s">
        <v>1953</v>
      </c>
      <c r="C1958" s="95"/>
      <c r="D1958" s="95"/>
      <c r="E1958" s="327">
        <v>1046383879</v>
      </c>
      <c r="F1958" s="95"/>
      <c r="G1958" s="305"/>
      <c r="H1958" s="95"/>
      <c r="I1958" s="95"/>
      <c r="J1958" s="95"/>
      <c r="K1958" s="95"/>
      <c r="L1958" s="95"/>
      <c r="M1958" s="95"/>
      <c r="N1958" s="95"/>
      <c r="O1958" s="131">
        <f t="shared" si="617"/>
        <v>1046383879</v>
      </c>
      <c r="P1958" s="125"/>
      <c r="Q1958" s="125"/>
      <c r="R1958" s="125"/>
      <c r="S1958" s="125"/>
      <c r="T1958" s="125"/>
      <c r="U1958" s="125"/>
      <c r="V1958" s="125"/>
      <c r="W1958" s="125"/>
      <c r="X1958" s="125"/>
      <c r="Y1958" s="125"/>
      <c r="Z1958" s="125"/>
      <c r="AA1958" s="125"/>
      <c r="AB1958" s="125"/>
      <c r="AC1958" s="125"/>
      <c r="AD1958" s="125"/>
      <c r="AE1958" s="125"/>
      <c r="AF1958" s="125"/>
      <c r="AG1958" s="125"/>
      <c r="AH1958" s="125"/>
      <c r="AI1958" s="125"/>
      <c r="AJ1958" s="125"/>
      <c r="AK1958" s="125"/>
      <c r="AL1958" s="125"/>
      <c r="AM1958" s="125"/>
      <c r="AN1958" s="125"/>
      <c r="AO1958" s="125"/>
      <c r="AP1958" s="125"/>
      <c r="AQ1958" s="125"/>
      <c r="AR1958" s="125"/>
      <c r="AS1958" s="125"/>
      <c r="AT1958" s="125"/>
      <c r="AU1958" s="125"/>
      <c r="AV1958" s="125"/>
      <c r="AW1958" s="125"/>
      <c r="AX1958" s="125"/>
      <c r="AY1958" s="125"/>
      <c r="AZ1958" s="125"/>
      <c r="BA1958" s="125"/>
      <c r="BB1958" s="125"/>
      <c r="BC1958" s="125"/>
      <c r="BD1958" s="125"/>
      <c r="BE1958" s="125"/>
      <c r="BF1958" s="125"/>
      <c r="BG1958" s="125"/>
      <c r="BH1958" s="125"/>
      <c r="BI1958" s="125"/>
      <c r="BJ1958" s="125"/>
      <c r="BK1958" s="125"/>
      <c r="BL1958" s="125"/>
      <c r="BM1958" s="125"/>
      <c r="BN1958" s="125"/>
      <c r="BO1958" s="125"/>
      <c r="BP1958" s="125"/>
      <c r="BQ1958" s="125"/>
      <c r="BR1958" s="125"/>
      <c r="BS1958" s="125"/>
      <c r="BT1958" s="125"/>
      <c r="BU1958" s="125"/>
      <c r="BV1958" s="125"/>
    </row>
    <row r="1959" spans="1:74" s="126" customFormat="1" ht="22.5" x14ac:dyDescent="0.2">
      <c r="A1959" s="325" t="s">
        <v>1954</v>
      </c>
      <c r="B1959" s="326" t="s">
        <v>1955</v>
      </c>
      <c r="C1959" s="95"/>
      <c r="D1959" s="95"/>
      <c r="E1959" s="327">
        <v>499738874</v>
      </c>
      <c r="F1959" s="95"/>
      <c r="G1959" s="305"/>
      <c r="H1959" s="95"/>
      <c r="I1959" s="95"/>
      <c r="J1959" s="95"/>
      <c r="K1959" s="95"/>
      <c r="L1959" s="95"/>
      <c r="M1959" s="95"/>
      <c r="N1959" s="95"/>
      <c r="O1959" s="131">
        <f t="shared" si="617"/>
        <v>499738874</v>
      </c>
      <c r="P1959" s="125"/>
      <c r="Q1959" s="125"/>
      <c r="R1959" s="125"/>
      <c r="S1959" s="125"/>
      <c r="T1959" s="125"/>
      <c r="U1959" s="125"/>
      <c r="V1959" s="125"/>
      <c r="W1959" s="125"/>
      <c r="X1959" s="125"/>
      <c r="Y1959" s="125"/>
      <c r="Z1959" s="125"/>
      <c r="AA1959" s="125"/>
      <c r="AB1959" s="125"/>
      <c r="AC1959" s="125"/>
      <c r="AD1959" s="125"/>
      <c r="AE1959" s="125"/>
      <c r="AF1959" s="125"/>
      <c r="AG1959" s="125"/>
      <c r="AH1959" s="125"/>
      <c r="AI1959" s="125"/>
      <c r="AJ1959" s="125"/>
      <c r="AK1959" s="125"/>
      <c r="AL1959" s="125"/>
      <c r="AM1959" s="125"/>
      <c r="AN1959" s="125"/>
      <c r="AO1959" s="125"/>
      <c r="AP1959" s="125"/>
      <c r="AQ1959" s="125"/>
      <c r="AR1959" s="125"/>
      <c r="AS1959" s="125"/>
      <c r="AT1959" s="125"/>
      <c r="AU1959" s="125"/>
      <c r="AV1959" s="125"/>
      <c r="AW1959" s="125"/>
      <c r="AX1959" s="125"/>
      <c r="AY1959" s="125"/>
      <c r="AZ1959" s="125"/>
      <c r="BA1959" s="125"/>
      <c r="BB1959" s="125"/>
      <c r="BC1959" s="125"/>
      <c r="BD1959" s="125"/>
      <c r="BE1959" s="125"/>
      <c r="BF1959" s="125"/>
      <c r="BG1959" s="125"/>
      <c r="BH1959" s="125"/>
      <c r="BI1959" s="125"/>
      <c r="BJ1959" s="125"/>
      <c r="BK1959" s="125"/>
      <c r="BL1959" s="125"/>
      <c r="BM1959" s="125"/>
      <c r="BN1959" s="125"/>
      <c r="BO1959" s="125"/>
      <c r="BP1959" s="125"/>
      <c r="BQ1959" s="125"/>
      <c r="BR1959" s="125"/>
      <c r="BS1959" s="125"/>
      <c r="BT1959" s="125"/>
      <c r="BU1959" s="125"/>
      <c r="BV1959" s="125"/>
    </row>
    <row r="1960" spans="1:74" s="126" customFormat="1" ht="33.75" x14ac:dyDescent="0.2">
      <c r="A1960" s="325" t="s">
        <v>1956</v>
      </c>
      <c r="B1960" s="326" t="s">
        <v>1957</v>
      </c>
      <c r="C1960" s="95"/>
      <c r="D1960" s="95"/>
      <c r="E1960" s="327">
        <v>681430453</v>
      </c>
      <c r="F1960" s="95"/>
      <c r="G1960" s="305"/>
      <c r="H1960" s="95"/>
      <c r="I1960" s="95"/>
      <c r="J1960" s="95"/>
      <c r="K1960" s="95"/>
      <c r="L1960" s="95"/>
      <c r="M1960" s="95"/>
      <c r="N1960" s="95"/>
      <c r="O1960" s="131">
        <f t="shared" si="617"/>
        <v>681430453</v>
      </c>
      <c r="P1960" s="125"/>
      <c r="Q1960" s="125"/>
      <c r="R1960" s="125"/>
      <c r="S1960" s="125"/>
      <c r="T1960" s="125"/>
      <c r="U1960" s="125"/>
      <c r="V1960" s="125"/>
      <c r="W1960" s="125"/>
      <c r="X1960" s="125"/>
      <c r="Y1960" s="125"/>
      <c r="Z1960" s="125"/>
      <c r="AA1960" s="125"/>
      <c r="AB1960" s="125"/>
      <c r="AC1960" s="125"/>
      <c r="AD1960" s="125"/>
      <c r="AE1960" s="125"/>
      <c r="AF1960" s="125"/>
      <c r="AG1960" s="125"/>
      <c r="AH1960" s="125"/>
      <c r="AI1960" s="125"/>
      <c r="AJ1960" s="125"/>
      <c r="AK1960" s="125"/>
      <c r="AL1960" s="125"/>
      <c r="AM1960" s="125"/>
      <c r="AN1960" s="125"/>
      <c r="AO1960" s="125"/>
      <c r="AP1960" s="125"/>
      <c r="AQ1960" s="125"/>
      <c r="AR1960" s="125"/>
      <c r="AS1960" s="125"/>
      <c r="AT1960" s="125"/>
      <c r="AU1960" s="125"/>
      <c r="AV1960" s="125"/>
      <c r="AW1960" s="125"/>
      <c r="AX1960" s="125"/>
      <c r="AY1960" s="125"/>
      <c r="AZ1960" s="125"/>
      <c r="BA1960" s="125"/>
      <c r="BB1960" s="125"/>
      <c r="BC1960" s="125"/>
      <c r="BD1960" s="125"/>
      <c r="BE1960" s="125"/>
      <c r="BF1960" s="125"/>
      <c r="BG1960" s="125"/>
      <c r="BH1960" s="125"/>
      <c r="BI1960" s="125"/>
      <c r="BJ1960" s="125"/>
      <c r="BK1960" s="125"/>
      <c r="BL1960" s="125"/>
      <c r="BM1960" s="125"/>
      <c r="BN1960" s="125"/>
      <c r="BO1960" s="125"/>
      <c r="BP1960" s="125"/>
      <c r="BQ1960" s="125"/>
      <c r="BR1960" s="125"/>
      <c r="BS1960" s="125"/>
      <c r="BT1960" s="125"/>
      <c r="BU1960" s="125"/>
      <c r="BV1960" s="125"/>
    </row>
    <row r="1961" spans="1:74" s="126" customFormat="1" ht="33.75" x14ac:dyDescent="0.2">
      <c r="A1961" s="325" t="s">
        <v>2553</v>
      </c>
      <c r="B1961" s="326" t="s">
        <v>2554</v>
      </c>
      <c r="C1961" s="95"/>
      <c r="D1961" s="95"/>
      <c r="E1961" s="327"/>
      <c r="F1961" s="95"/>
      <c r="G1961" s="305"/>
      <c r="H1961" s="95"/>
      <c r="I1961" s="95"/>
      <c r="J1961" s="342">
        <v>6391470.9100000001</v>
      </c>
      <c r="K1961" s="95"/>
      <c r="L1961" s="95"/>
      <c r="M1961" s="95"/>
      <c r="N1961" s="95"/>
      <c r="O1961" s="131">
        <f t="shared" si="617"/>
        <v>6391470.9100000001</v>
      </c>
      <c r="P1961" s="125"/>
      <c r="Q1961" s="125"/>
      <c r="R1961" s="125"/>
      <c r="S1961" s="125"/>
      <c r="T1961" s="125"/>
      <c r="U1961" s="125"/>
      <c r="V1961" s="125"/>
      <c r="W1961" s="125"/>
      <c r="X1961" s="125"/>
      <c r="Y1961" s="125"/>
      <c r="Z1961" s="125"/>
      <c r="AA1961" s="125"/>
      <c r="AB1961" s="125"/>
      <c r="AC1961" s="125"/>
      <c r="AD1961" s="125"/>
      <c r="AE1961" s="125"/>
      <c r="AF1961" s="125"/>
      <c r="AG1961" s="125"/>
      <c r="AH1961" s="125"/>
      <c r="AI1961" s="125"/>
      <c r="AJ1961" s="125"/>
      <c r="AK1961" s="125"/>
      <c r="AL1961" s="125"/>
      <c r="AM1961" s="125"/>
      <c r="AN1961" s="125"/>
      <c r="AO1961" s="125"/>
      <c r="AP1961" s="125"/>
      <c r="AQ1961" s="125"/>
      <c r="AR1961" s="125"/>
      <c r="AS1961" s="125"/>
      <c r="AT1961" s="125"/>
      <c r="AU1961" s="125"/>
      <c r="AV1961" s="125"/>
      <c r="AW1961" s="125"/>
      <c r="AX1961" s="125"/>
      <c r="AY1961" s="125"/>
      <c r="AZ1961" s="125"/>
      <c r="BA1961" s="125"/>
      <c r="BB1961" s="125"/>
      <c r="BC1961" s="125"/>
      <c r="BD1961" s="125"/>
      <c r="BE1961" s="125"/>
      <c r="BF1961" s="125"/>
      <c r="BG1961" s="125"/>
      <c r="BH1961" s="125"/>
      <c r="BI1961" s="125"/>
      <c r="BJ1961" s="125"/>
      <c r="BK1961" s="125"/>
      <c r="BL1961" s="125"/>
      <c r="BM1961" s="125"/>
      <c r="BN1961" s="125"/>
      <c r="BO1961" s="125"/>
      <c r="BP1961" s="125"/>
      <c r="BQ1961" s="125"/>
      <c r="BR1961" s="125"/>
      <c r="BS1961" s="125"/>
      <c r="BT1961" s="125"/>
      <c r="BU1961" s="125"/>
      <c r="BV1961" s="125"/>
    </row>
    <row r="1962" spans="1:74" s="126" customFormat="1" ht="33.75" x14ac:dyDescent="0.2">
      <c r="A1962" s="325" t="s">
        <v>2553</v>
      </c>
      <c r="B1962" s="326" t="s">
        <v>2554</v>
      </c>
      <c r="C1962" s="95"/>
      <c r="D1962" s="95"/>
      <c r="E1962" s="327"/>
      <c r="F1962" s="95"/>
      <c r="G1962" s="305"/>
      <c r="H1962" s="95"/>
      <c r="I1962" s="95"/>
      <c r="J1962" s="342">
        <v>446341133</v>
      </c>
      <c r="K1962" s="95"/>
      <c r="L1962" s="95"/>
      <c r="M1962" s="95"/>
      <c r="N1962" s="95"/>
      <c r="O1962" s="131">
        <f t="shared" si="617"/>
        <v>446341133</v>
      </c>
      <c r="P1962" s="125"/>
      <c r="Q1962" s="125"/>
      <c r="R1962" s="125"/>
      <c r="S1962" s="125"/>
      <c r="T1962" s="125"/>
      <c r="U1962" s="125"/>
      <c r="V1962" s="125"/>
      <c r="W1962" s="125"/>
      <c r="X1962" s="125"/>
      <c r="Y1962" s="125"/>
      <c r="Z1962" s="125"/>
      <c r="AA1962" s="125"/>
      <c r="AB1962" s="125"/>
      <c r="AC1962" s="125"/>
      <c r="AD1962" s="125"/>
      <c r="AE1962" s="125"/>
      <c r="AF1962" s="125"/>
      <c r="AG1962" s="125"/>
      <c r="AH1962" s="125"/>
      <c r="AI1962" s="125"/>
      <c r="AJ1962" s="125"/>
      <c r="AK1962" s="125"/>
      <c r="AL1962" s="125"/>
      <c r="AM1962" s="125"/>
      <c r="AN1962" s="125"/>
      <c r="AO1962" s="125"/>
      <c r="AP1962" s="125"/>
      <c r="AQ1962" s="125"/>
      <c r="AR1962" s="125"/>
      <c r="AS1962" s="125"/>
      <c r="AT1962" s="125"/>
      <c r="AU1962" s="125"/>
      <c r="AV1962" s="125"/>
      <c r="AW1962" s="125"/>
      <c r="AX1962" s="125"/>
      <c r="AY1962" s="125"/>
      <c r="AZ1962" s="125"/>
      <c r="BA1962" s="125"/>
      <c r="BB1962" s="125"/>
      <c r="BC1962" s="125"/>
      <c r="BD1962" s="125"/>
      <c r="BE1962" s="125"/>
      <c r="BF1962" s="125"/>
      <c r="BG1962" s="125"/>
      <c r="BH1962" s="125"/>
      <c r="BI1962" s="125"/>
      <c r="BJ1962" s="125"/>
      <c r="BK1962" s="125"/>
      <c r="BL1962" s="125"/>
      <c r="BM1962" s="125"/>
      <c r="BN1962" s="125"/>
      <c r="BO1962" s="125"/>
      <c r="BP1962" s="125"/>
      <c r="BQ1962" s="125"/>
      <c r="BR1962" s="125"/>
      <c r="BS1962" s="125"/>
      <c r="BT1962" s="125"/>
      <c r="BU1962" s="125"/>
      <c r="BV1962" s="125"/>
    </row>
    <row r="1963" spans="1:74" s="126" customFormat="1" ht="15.75" x14ac:dyDescent="0.2">
      <c r="A1963" s="323" t="s">
        <v>308</v>
      </c>
      <c r="B1963" s="324" t="s">
        <v>102</v>
      </c>
      <c r="C1963" s="328">
        <f t="shared" ref="C1963:N1963" si="620">+C1964+C1974</f>
        <v>0</v>
      </c>
      <c r="D1963" s="328">
        <f t="shared" si="620"/>
        <v>0</v>
      </c>
      <c r="E1963" s="328">
        <f t="shared" si="620"/>
        <v>582789610.42000008</v>
      </c>
      <c r="F1963" s="328">
        <f t="shared" si="620"/>
        <v>0</v>
      </c>
      <c r="G1963" s="328">
        <f t="shared" si="620"/>
        <v>0</v>
      </c>
      <c r="H1963" s="328">
        <f t="shared" si="620"/>
        <v>0</v>
      </c>
      <c r="I1963" s="328">
        <f t="shared" si="620"/>
        <v>0</v>
      </c>
      <c r="J1963" s="328">
        <f t="shared" si="620"/>
        <v>16000000</v>
      </c>
      <c r="K1963" s="328">
        <f t="shared" si="620"/>
        <v>0</v>
      </c>
      <c r="L1963" s="328">
        <f t="shared" si="620"/>
        <v>0</v>
      </c>
      <c r="M1963" s="328">
        <f t="shared" si="620"/>
        <v>0</v>
      </c>
      <c r="N1963" s="328">
        <f t="shared" si="620"/>
        <v>0</v>
      </c>
      <c r="O1963" s="131">
        <f t="shared" si="617"/>
        <v>598789610.42000008</v>
      </c>
      <c r="P1963" s="125"/>
      <c r="Q1963" s="125"/>
      <c r="R1963" s="125"/>
      <c r="S1963" s="125"/>
      <c r="T1963" s="125"/>
      <c r="U1963" s="125"/>
      <c r="V1963" s="125"/>
      <c r="W1963" s="125"/>
      <c r="X1963" s="125"/>
      <c r="Y1963" s="125"/>
      <c r="Z1963" s="125"/>
      <c r="AA1963" s="125"/>
      <c r="AB1963" s="125"/>
      <c r="AC1963" s="125"/>
      <c r="AD1963" s="125"/>
      <c r="AE1963" s="125"/>
      <c r="AF1963" s="125"/>
      <c r="AG1963" s="125"/>
      <c r="AH1963" s="125"/>
      <c r="AI1963" s="125"/>
      <c r="AJ1963" s="125"/>
      <c r="AK1963" s="125"/>
      <c r="AL1963" s="125"/>
      <c r="AM1963" s="125"/>
      <c r="AN1963" s="125"/>
      <c r="AO1963" s="125"/>
      <c r="AP1963" s="125"/>
      <c r="AQ1963" s="125"/>
      <c r="AR1963" s="125"/>
      <c r="AS1963" s="125"/>
      <c r="AT1963" s="125"/>
      <c r="AU1963" s="125"/>
      <c r="AV1963" s="125"/>
      <c r="AW1963" s="125"/>
      <c r="AX1963" s="125"/>
      <c r="AY1963" s="125"/>
      <c r="AZ1963" s="125"/>
      <c r="BA1963" s="125"/>
      <c r="BB1963" s="125"/>
      <c r="BC1963" s="125"/>
      <c r="BD1963" s="125"/>
      <c r="BE1963" s="125"/>
      <c r="BF1963" s="125"/>
      <c r="BG1963" s="125"/>
      <c r="BH1963" s="125"/>
      <c r="BI1963" s="125"/>
      <c r="BJ1963" s="125"/>
      <c r="BK1963" s="125"/>
      <c r="BL1963" s="125"/>
      <c r="BM1963" s="125"/>
      <c r="BN1963" s="125"/>
      <c r="BO1963" s="125"/>
      <c r="BP1963" s="125"/>
      <c r="BQ1963" s="125"/>
      <c r="BR1963" s="125"/>
      <c r="BS1963" s="125"/>
      <c r="BT1963" s="125"/>
      <c r="BU1963" s="125"/>
      <c r="BV1963" s="125"/>
    </row>
    <row r="1964" spans="1:74" s="126" customFormat="1" ht="15.75" x14ac:dyDescent="0.2">
      <c r="A1964" s="323" t="s">
        <v>799</v>
      </c>
      <c r="B1964" s="324" t="s">
        <v>1958</v>
      </c>
      <c r="C1964" s="328">
        <f t="shared" ref="C1964:N1969" si="621">+C1965</f>
        <v>0</v>
      </c>
      <c r="D1964" s="328">
        <f t="shared" si="621"/>
        <v>0</v>
      </c>
      <c r="E1964" s="328">
        <f t="shared" si="621"/>
        <v>578289610.42000008</v>
      </c>
      <c r="F1964" s="328">
        <f t="shared" si="621"/>
        <v>0</v>
      </c>
      <c r="G1964" s="328">
        <f t="shared" si="621"/>
        <v>0</v>
      </c>
      <c r="H1964" s="328">
        <f t="shared" si="621"/>
        <v>0</v>
      </c>
      <c r="I1964" s="328">
        <f t="shared" si="621"/>
        <v>0</v>
      </c>
      <c r="J1964" s="328">
        <f t="shared" si="621"/>
        <v>0</v>
      </c>
      <c r="K1964" s="328">
        <f t="shared" si="621"/>
        <v>0</v>
      </c>
      <c r="L1964" s="328">
        <f t="shared" si="621"/>
        <v>0</v>
      </c>
      <c r="M1964" s="328">
        <f t="shared" si="621"/>
        <v>0</v>
      </c>
      <c r="N1964" s="328">
        <f t="shared" si="621"/>
        <v>0</v>
      </c>
      <c r="O1964" s="131">
        <f t="shared" si="617"/>
        <v>578289610.42000008</v>
      </c>
      <c r="P1964" s="125"/>
      <c r="Q1964" s="125"/>
      <c r="R1964" s="125"/>
      <c r="S1964" s="125"/>
      <c r="T1964" s="125"/>
      <c r="U1964" s="125"/>
      <c r="V1964" s="125"/>
      <c r="W1964" s="125"/>
      <c r="X1964" s="125"/>
      <c r="Y1964" s="125"/>
      <c r="Z1964" s="125"/>
      <c r="AA1964" s="125"/>
      <c r="AB1964" s="125"/>
      <c r="AC1964" s="125"/>
      <c r="AD1964" s="125"/>
      <c r="AE1964" s="125"/>
      <c r="AF1964" s="125"/>
      <c r="AG1964" s="125"/>
      <c r="AH1964" s="125"/>
      <c r="AI1964" s="125"/>
      <c r="AJ1964" s="125"/>
      <c r="AK1964" s="125"/>
      <c r="AL1964" s="125"/>
      <c r="AM1964" s="125"/>
      <c r="AN1964" s="125"/>
      <c r="AO1964" s="125"/>
      <c r="AP1964" s="125"/>
      <c r="AQ1964" s="125"/>
      <c r="AR1964" s="125"/>
      <c r="AS1964" s="125"/>
      <c r="AT1964" s="125"/>
      <c r="AU1964" s="125"/>
      <c r="AV1964" s="125"/>
      <c r="AW1964" s="125"/>
      <c r="AX1964" s="125"/>
      <c r="AY1964" s="125"/>
      <c r="AZ1964" s="125"/>
      <c r="BA1964" s="125"/>
      <c r="BB1964" s="125"/>
      <c r="BC1964" s="125"/>
      <c r="BD1964" s="125"/>
      <c r="BE1964" s="125"/>
      <c r="BF1964" s="125"/>
      <c r="BG1964" s="125"/>
      <c r="BH1964" s="125"/>
      <c r="BI1964" s="125"/>
      <c r="BJ1964" s="125"/>
      <c r="BK1964" s="125"/>
      <c r="BL1964" s="125"/>
      <c r="BM1964" s="125"/>
      <c r="BN1964" s="125"/>
      <c r="BO1964" s="125"/>
      <c r="BP1964" s="125"/>
      <c r="BQ1964" s="125"/>
      <c r="BR1964" s="125"/>
      <c r="BS1964" s="125"/>
      <c r="BT1964" s="125"/>
      <c r="BU1964" s="125"/>
      <c r="BV1964" s="125"/>
    </row>
    <row r="1965" spans="1:74" s="126" customFormat="1" ht="15.75" x14ac:dyDescent="0.2">
      <c r="A1965" s="323" t="s">
        <v>352</v>
      </c>
      <c r="B1965" s="324" t="s">
        <v>1959</v>
      </c>
      <c r="C1965" s="328">
        <f t="shared" si="621"/>
        <v>0</v>
      </c>
      <c r="D1965" s="328">
        <f t="shared" si="621"/>
        <v>0</v>
      </c>
      <c r="E1965" s="328">
        <f t="shared" si="621"/>
        <v>578289610.42000008</v>
      </c>
      <c r="F1965" s="328">
        <f t="shared" si="621"/>
        <v>0</v>
      </c>
      <c r="G1965" s="328">
        <f t="shared" si="621"/>
        <v>0</v>
      </c>
      <c r="H1965" s="328">
        <f t="shared" si="621"/>
        <v>0</v>
      </c>
      <c r="I1965" s="328">
        <f t="shared" si="621"/>
        <v>0</v>
      </c>
      <c r="J1965" s="328">
        <f t="shared" si="621"/>
        <v>0</v>
      </c>
      <c r="K1965" s="328">
        <f t="shared" si="621"/>
        <v>0</v>
      </c>
      <c r="L1965" s="328">
        <f t="shared" si="621"/>
        <v>0</v>
      </c>
      <c r="M1965" s="328">
        <f t="shared" si="621"/>
        <v>0</v>
      </c>
      <c r="N1965" s="328">
        <f t="shared" si="621"/>
        <v>0</v>
      </c>
      <c r="O1965" s="131">
        <f t="shared" si="617"/>
        <v>578289610.42000008</v>
      </c>
      <c r="P1965" s="125"/>
      <c r="Q1965" s="125"/>
      <c r="R1965" s="125"/>
      <c r="S1965" s="125"/>
      <c r="T1965" s="125"/>
      <c r="U1965" s="125"/>
      <c r="V1965" s="125"/>
      <c r="W1965" s="125"/>
      <c r="X1965" s="125"/>
      <c r="Y1965" s="125"/>
      <c r="Z1965" s="125"/>
      <c r="AA1965" s="125"/>
      <c r="AB1965" s="125"/>
      <c r="AC1965" s="125"/>
      <c r="AD1965" s="125"/>
      <c r="AE1965" s="125"/>
      <c r="AF1965" s="125"/>
      <c r="AG1965" s="125"/>
      <c r="AH1965" s="125"/>
      <c r="AI1965" s="125"/>
      <c r="AJ1965" s="125"/>
      <c r="AK1965" s="125"/>
      <c r="AL1965" s="125"/>
      <c r="AM1965" s="125"/>
      <c r="AN1965" s="125"/>
      <c r="AO1965" s="125"/>
      <c r="AP1965" s="125"/>
      <c r="AQ1965" s="125"/>
      <c r="AR1965" s="125"/>
      <c r="AS1965" s="125"/>
      <c r="AT1965" s="125"/>
      <c r="AU1965" s="125"/>
      <c r="AV1965" s="125"/>
      <c r="AW1965" s="125"/>
      <c r="AX1965" s="125"/>
      <c r="AY1965" s="125"/>
      <c r="AZ1965" s="125"/>
      <c r="BA1965" s="125"/>
      <c r="BB1965" s="125"/>
      <c r="BC1965" s="125"/>
      <c r="BD1965" s="125"/>
      <c r="BE1965" s="125"/>
      <c r="BF1965" s="125"/>
      <c r="BG1965" s="125"/>
      <c r="BH1965" s="125"/>
      <c r="BI1965" s="125"/>
      <c r="BJ1965" s="125"/>
      <c r="BK1965" s="125"/>
      <c r="BL1965" s="125"/>
      <c r="BM1965" s="125"/>
      <c r="BN1965" s="125"/>
      <c r="BO1965" s="125"/>
      <c r="BP1965" s="125"/>
      <c r="BQ1965" s="125"/>
      <c r="BR1965" s="125"/>
      <c r="BS1965" s="125"/>
      <c r="BT1965" s="125"/>
      <c r="BU1965" s="125"/>
      <c r="BV1965" s="125"/>
    </row>
    <row r="1966" spans="1:74" s="126" customFormat="1" ht="15.75" x14ac:dyDescent="0.2">
      <c r="A1966" s="323" t="s">
        <v>353</v>
      </c>
      <c r="B1966" s="324" t="s">
        <v>1960</v>
      </c>
      <c r="C1966" s="328">
        <f t="shared" si="621"/>
        <v>0</v>
      </c>
      <c r="D1966" s="328">
        <f t="shared" si="621"/>
        <v>0</v>
      </c>
      <c r="E1966" s="328">
        <f t="shared" si="621"/>
        <v>578289610.42000008</v>
      </c>
      <c r="F1966" s="328">
        <f t="shared" si="621"/>
        <v>0</v>
      </c>
      <c r="G1966" s="328">
        <f t="shared" si="621"/>
        <v>0</v>
      </c>
      <c r="H1966" s="328">
        <f t="shared" si="621"/>
        <v>0</v>
      </c>
      <c r="I1966" s="328">
        <f t="shared" si="621"/>
        <v>0</v>
      </c>
      <c r="J1966" s="328">
        <f t="shared" si="621"/>
        <v>0</v>
      </c>
      <c r="K1966" s="328">
        <f t="shared" si="621"/>
        <v>0</v>
      </c>
      <c r="L1966" s="328">
        <f t="shared" si="621"/>
        <v>0</v>
      </c>
      <c r="M1966" s="328">
        <f t="shared" si="621"/>
        <v>0</v>
      </c>
      <c r="N1966" s="328">
        <f t="shared" si="621"/>
        <v>0</v>
      </c>
      <c r="O1966" s="131">
        <f t="shared" si="617"/>
        <v>578289610.42000008</v>
      </c>
      <c r="P1966" s="125"/>
      <c r="Q1966" s="125"/>
      <c r="R1966" s="125"/>
      <c r="S1966" s="125"/>
      <c r="T1966" s="125"/>
      <c r="U1966" s="125"/>
      <c r="V1966" s="125"/>
      <c r="W1966" s="125"/>
      <c r="X1966" s="125"/>
      <c r="Y1966" s="125"/>
      <c r="Z1966" s="125"/>
      <c r="AA1966" s="125"/>
      <c r="AB1966" s="125"/>
      <c r="AC1966" s="125"/>
      <c r="AD1966" s="125"/>
      <c r="AE1966" s="125"/>
      <c r="AF1966" s="125"/>
      <c r="AG1966" s="125"/>
      <c r="AH1966" s="125"/>
      <c r="AI1966" s="125"/>
      <c r="AJ1966" s="125"/>
      <c r="AK1966" s="125"/>
      <c r="AL1966" s="125"/>
      <c r="AM1966" s="125"/>
      <c r="AN1966" s="125"/>
      <c r="AO1966" s="125"/>
      <c r="AP1966" s="125"/>
      <c r="AQ1966" s="125"/>
      <c r="AR1966" s="125"/>
      <c r="AS1966" s="125"/>
      <c r="AT1966" s="125"/>
      <c r="AU1966" s="125"/>
      <c r="AV1966" s="125"/>
      <c r="AW1966" s="125"/>
      <c r="AX1966" s="125"/>
      <c r="AY1966" s="125"/>
      <c r="AZ1966" s="125"/>
      <c r="BA1966" s="125"/>
      <c r="BB1966" s="125"/>
      <c r="BC1966" s="125"/>
      <c r="BD1966" s="125"/>
      <c r="BE1966" s="125"/>
      <c r="BF1966" s="125"/>
      <c r="BG1966" s="125"/>
      <c r="BH1966" s="125"/>
      <c r="BI1966" s="125"/>
      <c r="BJ1966" s="125"/>
      <c r="BK1966" s="125"/>
      <c r="BL1966" s="125"/>
      <c r="BM1966" s="125"/>
      <c r="BN1966" s="125"/>
      <c r="BO1966" s="125"/>
      <c r="BP1966" s="125"/>
      <c r="BQ1966" s="125"/>
      <c r="BR1966" s="125"/>
      <c r="BS1966" s="125"/>
      <c r="BT1966" s="125"/>
      <c r="BU1966" s="125"/>
      <c r="BV1966" s="125"/>
    </row>
    <row r="1967" spans="1:74" s="126" customFormat="1" ht="22.5" x14ac:dyDescent="0.2">
      <c r="A1967" s="323" t="s">
        <v>931</v>
      </c>
      <c r="B1967" s="324" t="s">
        <v>990</v>
      </c>
      <c r="C1967" s="328">
        <f t="shared" si="621"/>
        <v>0</v>
      </c>
      <c r="D1967" s="328">
        <f t="shared" si="621"/>
        <v>0</v>
      </c>
      <c r="E1967" s="328">
        <f t="shared" si="621"/>
        <v>578289610.42000008</v>
      </c>
      <c r="F1967" s="328">
        <f t="shared" si="621"/>
        <v>0</v>
      </c>
      <c r="G1967" s="328">
        <f t="shared" si="621"/>
        <v>0</v>
      </c>
      <c r="H1967" s="328">
        <f t="shared" si="621"/>
        <v>0</v>
      </c>
      <c r="I1967" s="328">
        <f t="shared" si="621"/>
        <v>0</v>
      </c>
      <c r="J1967" s="328">
        <f t="shared" si="621"/>
        <v>0</v>
      </c>
      <c r="K1967" s="328">
        <f t="shared" si="621"/>
        <v>0</v>
      </c>
      <c r="L1967" s="328">
        <f t="shared" si="621"/>
        <v>0</v>
      </c>
      <c r="M1967" s="328">
        <f t="shared" si="621"/>
        <v>0</v>
      </c>
      <c r="N1967" s="328">
        <f t="shared" si="621"/>
        <v>0</v>
      </c>
      <c r="O1967" s="131">
        <f t="shared" si="617"/>
        <v>578289610.42000008</v>
      </c>
      <c r="P1967" s="125"/>
      <c r="Q1967" s="125"/>
      <c r="R1967" s="125"/>
      <c r="S1967" s="125"/>
      <c r="T1967" s="125"/>
      <c r="U1967" s="125"/>
      <c r="V1967" s="125"/>
      <c r="W1967" s="125"/>
      <c r="X1967" s="125"/>
      <c r="Y1967" s="125"/>
      <c r="Z1967" s="125"/>
      <c r="AA1967" s="125"/>
      <c r="AB1967" s="125"/>
      <c r="AC1967" s="125"/>
      <c r="AD1967" s="125"/>
      <c r="AE1967" s="125"/>
      <c r="AF1967" s="125"/>
      <c r="AG1967" s="125"/>
      <c r="AH1967" s="125"/>
      <c r="AI1967" s="125"/>
      <c r="AJ1967" s="125"/>
      <c r="AK1967" s="125"/>
      <c r="AL1967" s="125"/>
      <c r="AM1967" s="125"/>
      <c r="AN1967" s="125"/>
      <c r="AO1967" s="125"/>
      <c r="AP1967" s="125"/>
      <c r="AQ1967" s="125"/>
      <c r="AR1967" s="125"/>
      <c r="AS1967" s="125"/>
      <c r="AT1967" s="125"/>
      <c r="AU1967" s="125"/>
      <c r="AV1967" s="125"/>
      <c r="AW1967" s="125"/>
      <c r="AX1967" s="125"/>
      <c r="AY1967" s="125"/>
      <c r="AZ1967" s="125"/>
      <c r="BA1967" s="125"/>
      <c r="BB1967" s="125"/>
      <c r="BC1967" s="125"/>
      <c r="BD1967" s="125"/>
      <c r="BE1967" s="125"/>
      <c r="BF1967" s="125"/>
      <c r="BG1967" s="125"/>
      <c r="BH1967" s="125"/>
      <c r="BI1967" s="125"/>
      <c r="BJ1967" s="125"/>
      <c r="BK1967" s="125"/>
      <c r="BL1967" s="125"/>
      <c r="BM1967" s="125"/>
      <c r="BN1967" s="125"/>
      <c r="BO1967" s="125"/>
      <c r="BP1967" s="125"/>
      <c r="BQ1967" s="125"/>
      <c r="BR1967" s="125"/>
      <c r="BS1967" s="125"/>
      <c r="BT1967" s="125"/>
      <c r="BU1967" s="125"/>
      <c r="BV1967" s="125"/>
    </row>
    <row r="1968" spans="1:74" s="126" customFormat="1" ht="22.5" x14ac:dyDescent="0.2">
      <c r="A1968" s="323" t="s">
        <v>932</v>
      </c>
      <c r="B1968" s="324" t="s">
        <v>1961</v>
      </c>
      <c r="C1968" s="328">
        <f t="shared" si="621"/>
        <v>0</v>
      </c>
      <c r="D1968" s="328">
        <f t="shared" si="621"/>
        <v>0</v>
      </c>
      <c r="E1968" s="328">
        <f t="shared" si="621"/>
        <v>578289610.42000008</v>
      </c>
      <c r="F1968" s="328">
        <f t="shared" si="621"/>
        <v>0</v>
      </c>
      <c r="G1968" s="328">
        <f t="shared" si="621"/>
        <v>0</v>
      </c>
      <c r="H1968" s="328">
        <f t="shared" si="621"/>
        <v>0</v>
      </c>
      <c r="I1968" s="328">
        <f t="shared" si="621"/>
        <v>0</v>
      </c>
      <c r="J1968" s="328">
        <f t="shared" si="621"/>
        <v>0</v>
      </c>
      <c r="K1968" s="328">
        <f t="shared" si="621"/>
        <v>0</v>
      </c>
      <c r="L1968" s="328">
        <f t="shared" si="621"/>
        <v>0</v>
      </c>
      <c r="M1968" s="328">
        <f t="shared" si="621"/>
        <v>0</v>
      </c>
      <c r="N1968" s="328">
        <f t="shared" si="621"/>
        <v>0</v>
      </c>
      <c r="O1968" s="131">
        <f t="shared" si="617"/>
        <v>578289610.42000008</v>
      </c>
      <c r="P1968" s="125"/>
      <c r="Q1968" s="125"/>
      <c r="R1968" s="125"/>
      <c r="S1968" s="125"/>
      <c r="T1968" s="125"/>
      <c r="U1968" s="125"/>
      <c r="V1968" s="125"/>
      <c r="W1968" s="125"/>
      <c r="X1968" s="125"/>
      <c r="Y1968" s="125"/>
      <c r="Z1968" s="125"/>
      <c r="AA1968" s="125"/>
      <c r="AB1968" s="125"/>
      <c r="AC1968" s="125"/>
      <c r="AD1968" s="125"/>
      <c r="AE1968" s="125"/>
      <c r="AF1968" s="125"/>
      <c r="AG1968" s="125"/>
      <c r="AH1968" s="125"/>
      <c r="AI1968" s="125"/>
      <c r="AJ1968" s="125"/>
      <c r="AK1968" s="125"/>
      <c r="AL1968" s="125"/>
      <c r="AM1968" s="125"/>
      <c r="AN1968" s="125"/>
      <c r="AO1968" s="125"/>
      <c r="AP1968" s="125"/>
      <c r="AQ1968" s="125"/>
      <c r="AR1968" s="125"/>
      <c r="AS1968" s="125"/>
      <c r="AT1968" s="125"/>
      <c r="AU1968" s="125"/>
      <c r="AV1968" s="125"/>
      <c r="AW1968" s="125"/>
      <c r="AX1968" s="125"/>
      <c r="AY1968" s="125"/>
      <c r="AZ1968" s="125"/>
      <c r="BA1968" s="125"/>
      <c r="BB1968" s="125"/>
      <c r="BC1968" s="125"/>
      <c r="BD1968" s="125"/>
      <c r="BE1968" s="125"/>
      <c r="BF1968" s="125"/>
      <c r="BG1968" s="125"/>
      <c r="BH1968" s="125"/>
      <c r="BI1968" s="125"/>
      <c r="BJ1968" s="125"/>
      <c r="BK1968" s="125"/>
      <c r="BL1968" s="125"/>
      <c r="BM1968" s="125"/>
      <c r="BN1968" s="125"/>
      <c r="BO1968" s="125"/>
      <c r="BP1968" s="125"/>
      <c r="BQ1968" s="125"/>
      <c r="BR1968" s="125"/>
      <c r="BS1968" s="125"/>
      <c r="BT1968" s="125"/>
      <c r="BU1968" s="125"/>
      <c r="BV1968" s="125"/>
    </row>
    <row r="1969" spans="1:74" s="126" customFormat="1" ht="33.75" x14ac:dyDescent="0.2">
      <c r="A1969" s="323" t="s">
        <v>933</v>
      </c>
      <c r="B1969" s="324" t="s">
        <v>1962</v>
      </c>
      <c r="C1969" s="328">
        <f t="shared" si="621"/>
        <v>0</v>
      </c>
      <c r="D1969" s="328">
        <f t="shared" si="621"/>
        <v>0</v>
      </c>
      <c r="E1969" s="328">
        <f t="shared" si="621"/>
        <v>578289610.42000008</v>
      </c>
      <c r="F1969" s="328">
        <f t="shared" si="621"/>
        <v>0</v>
      </c>
      <c r="G1969" s="328">
        <f t="shared" si="621"/>
        <v>0</v>
      </c>
      <c r="H1969" s="328">
        <f t="shared" si="621"/>
        <v>0</v>
      </c>
      <c r="I1969" s="328">
        <f t="shared" si="621"/>
        <v>0</v>
      </c>
      <c r="J1969" s="328">
        <f t="shared" si="621"/>
        <v>0</v>
      </c>
      <c r="K1969" s="328">
        <f t="shared" si="621"/>
        <v>0</v>
      </c>
      <c r="L1969" s="328">
        <f t="shared" si="621"/>
        <v>0</v>
      </c>
      <c r="M1969" s="328">
        <f t="shared" si="621"/>
        <v>0</v>
      </c>
      <c r="N1969" s="328">
        <f t="shared" si="621"/>
        <v>0</v>
      </c>
      <c r="O1969" s="131">
        <f t="shared" si="617"/>
        <v>578289610.42000008</v>
      </c>
      <c r="P1969" s="125"/>
      <c r="Q1969" s="125"/>
      <c r="R1969" s="125"/>
      <c r="S1969" s="125"/>
      <c r="T1969" s="125"/>
      <c r="U1969" s="125"/>
      <c r="V1969" s="125"/>
      <c r="W1969" s="125"/>
      <c r="X1969" s="125"/>
      <c r="Y1969" s="125"/>
      <c r="Z1969" s="125"/>
      <c r="AA1969" s="125"/>
      <c r="AB1969" s="125"/>
      <c r="AC1969" s="125"/>
      <c r="AD1969" s="125"/>
      <c r="AE1969" s="125"/>
      <c r="AF1969" s="125"/>
      <c r="AG1969" s="125"/>
      <c r="AH1969" s="125"/>
      <c r="AI1969" s="125"/>
      <c r="AJ1969" s="125"/>
      <c r="AK1969" s="125"/>
      <c r="AL1969" s="125"/>
      <c r="AM1969" s="125"/>
      <c r="AN1969" s="125"/>
      <c r="AO1969" s="125"/>
      <c r="AP1969" s="125"/>
      <c r="AQ1969" s="125"/>
      <c r="AR1969" s="125"/>
      <c r="AS1969" s="125"/>
      <c r="AT1969" s="125"/>
      <c r="AU1969" s="125"/>
      <c r="AV1969" s="125"/>
      <c r="AW1969" s="125"/>
      <c r="AX1969" s="125"/>
      <c r="AY1969" s="125"/>
      <c r="AZ1969" s="125"/>
      <c r="BA1969" s="125"/>
      <c r="BB1969" s="125"/>
      <c r="BC1969" s="125"/>
      <c r="BD1969" s="125"/>
      <c r="BE1969" s="125"/>
      <c r="BF1969" s="125"/>
      <c r="BG1969" s="125"/>
      <c r="BH1969" s="125"/>
      <c r="BI1969" s="125"/>
      <c r="BJ1969" s="125"/>
      <c r="BK1969" s="125"/>
      <c r="BL1969" s="125"/>
      <c r="BM1969" s="125"/>
      <c r="BN1969" s="125"/>
      <c r="BO1969" s="125"/>
      <c r="BP1969" s="125"/>
      <c r="BQ1969" s="125"/>
      <c r="BR1969" s="125"/>
      <c r="BS1969" s="125"/>
      <c r="BT1969" s="125"/>
      <c r="BU1969" s="125"/>
      <c r="BV1969" s="125"/>
    </row>
    <row r="1970" spans="1:74" s="126" customFormat="1" ht="33.75" x14ac:dyDescent="0.2">
      <c r="A1970" s="323" t="s">
        <v>1963</v>
      </c>
      <c r="B1970" s="324" t="s">
        <v>1962</v>
      </c>
      <c r="C1970" s="328">
        <f t="shared" ref="C1970:N1970" si="622">SUM(C1971:C1973)</f>
        <v>0</v>
      </c>
      <c r="D1970" s="328">
        <f t="shared" si="622"/>
        <v>0</v>
      </c>
      <c r="E1970" s="328">
        <f t="shared" si="622"/>
        <v>578289610.42000008</v>
      </c>
      <c r="F1970" s="328">
        <f t="shared" si="622"/>
        <v>0</v>
      </c>
      <c r="G1970" s="328">
        <f t="shared" si="622"/>
        <v>0</v>
      </c>
      <c r="H1970" s="328">
        <f t="shared" si="622"/>
        <v>0</v>
      </c>
      <c r="I1970" s="328">
        <f t="shared" si="622"/>
        <v>0</v>
      </c>
      <c r="J1970" s="328">
        <f t="shared" si="622"/>
        <v>0</v>
      </c>
      <c r="K1970" s="328">
        <f t="shared" si="622"/>
        <v>0</v>
      </c>
      <c r="L1970" s="328">
        <f t="shared" si="622"/>
        <v>0</v>
      </c>
      <c r="M1970" s="328">
        <f t="shared" si="622"/>
        <v>0</v>
      </c>
      <c r="N1970" s="328">
        <f t="shared" si="622"/>
        <v>0</v>
      </c>
      <c r="O1970" s="131">
        <f t="shared" si="617"/>
        <v>578289610.42000008</v>
      </c>
      <c r="P1970" s="125"/>
      <c r="Q1970" s="125"/>
      <c r="R1970" s="125"/>
      <c r="S1970" s="125"/>
      <c r="T1970" s="125"/>
      <c r="U1970" s="125"/>
      <c r="V1970" s="125"/>
      <c r="W1970" s="125"/>
      <c r="X1970" s="125"/>
      <c r="Y1970" s="125"/>
      <c r="Z1970" s="125"/>
      <c r="AA1970" s="125"/>
      <c r="AB1970" s="125"/>
      <c r="AC1970" s="125"/>
      <c r="AD1970" s="125"/>
      <c r="AE1970" s="125"/>
      <c r="AF1970" s="125"/>
      <c r="AG1970" s="125"/>
      <c r="AH1970" s="125"/>
      <c r="AI1970" s="125"/>
      <c r="AJ1970" s="125"/>
      <c r="AK1970" s="125"/>
      <c r="AL1970" s="125"/>
      <c r="AM1970" s="125"/>
      <c r="AN1970" s="125"/>
      <c r="AO1970" s="125"/>
      <c r="AP1970" s="125"/>
      <c r="AQ1970" s="125"/>
      <c r="AR1970" s="125"/>
      <c r="AS1970" s="125"/>
      <c r="AT1970" s="125"/>
      <c r="AU1970" s="125"/>
      <c r="AV1970" s="125"/>
      <c r="AW1970" s="125"/>
      <c r="AX1970" s="125"/>
      <c r="AY1970" s="125"/>
      <c r="AZ1970" s="125"/>
      <c r="BA1970" s="125"/>
      <c r="BB1970" s="125"/>
      <c r="BC1970" s="125"/>
      <c r="BD1970" s="125"/>
      <c r="BE1970" s="125"/>
      <c r="BF1970" s="125"/>
      <c r="BG1970" s="125"/>
      <c r="BH1970" s="125"/>
      <c r="BI1970" s="125"/>
      <c r="BJ1970" s="125"/>
      <c r="BK1970" s="125"/>
      <c r="BL1970" s="125"/>
      <c r="BM1970" s="125"/>
      <c r="BN1970" s="125"/>
      <c r="BO1970" s="125"/>
      <c r="BP1970" s="125"/>
      <c r="BQ1970" s="125"/>
      <c r="BR1970" s="125"/>
      <c r="BS1970" s="125"/>
      <c r="BT1970" s="125"/>
      <c r="BU1970" s="125"/>
      <c r="BV1970" s="125"/>
    </row>
    <row r="1971" spans="1:74" s="126" customFormat="1" ht="33.75" x14ac:dyDescent="0.2">
      <c r="A1971" s="325" t="s">
        <v>1964</v>
      </c>
      <c r="B1971" s="326" t="s">
        <v>1953</v>
      </c>
      <c r="C1971" s="95"/>
      <c r="D1971" s="95"/>
      <c r="E1971" s="327">
        <v>373644744</v>
      </c>
      <c r="F1971" s="95"/>
      <c r="G1971" s="305"/>
      <c r="H1971" s="95"/>
      <c r="I1971" s="95"/>
      <c r="J1971" s="95"/>
      <c r="K1971" s="95"/>
      <c r="L1971" s="95"/>
      <c r="M1971" s="95"/>
      <c r="N1971" s="95"/>
      <c r="O1971" s="131">
        <f t="shared" si="617"/>
        <v>373644744</v>
      </c>
      <c r="P1971" s="125"/>
      <c r="Q1971" s="125"/>
      <c r="R1971" s="125"/>
      <c r="S1971" s="125"/>
      <c r="T1971" s="125"/>
      <c r="U1971" s="125"/>
      <c r="V1971" s="125"/>
      <c r="W1971" s="125"/>
      <c r="X1971" s="125"/>
      <c r="Y1971" s="125"/>
      <c r="Z1971" s="125"/>
      <c r="AA1971" s="125"/>
      <c r="AB1971" s="125"/>
      <c r="AC1971" s="125"/>
      <c r="AD1971" s="125"/>
      <c r="AE1971" s="125"/>
      <c r="AF1971" s="125"/>
      <c r="AG1971" s="125"/>
      <c r="AH1971" s="125"/>
      <c r="AI1971" s="125"/>
      <c r="AJ1971" s="125"/>
      <c r="AK1971" s="125"/>
      <c r="AL1971" s="125"/>
      <c r="AM1971" s="125"/>
      <c r="AN1971" s="125"/>
      <c r="AO1971" s="125"/>
      <c r="AP1971" s="125"/>
      <c r="AQ1971" s="125"/>
      <c r="AR1971" s="125"/>
      <c r="AS1971" s="125"/>
      <c r="AT1971" s="125"/>
      <c r="AU1971" s="125"/>
      <c r="AV1971" s="125"/>
      <c r="AW1971" s="125"/>
      <c r="AX1971" s="125"/>
      <c r="AY1971" s="125"/>
      <c r="AZ1971" s="125"/>
      <c r="BA1971" s="125"/>
      <c r="BB1971" s="125"/>
      <c r="BC1971" s="125"/>
      <c r="BD1971" s="125"/>
      <c r="BE1971" s="125"/>
      <c r="BF1971" s="125"/>
      <c r="BG1971" s="125"/>
      <c r="BH1971" s="125"/>
      <c r="BI1971" s="125"/>
      <c r="BJ1971" s="125"/>
      <c r="BK1971" s="125"/>
      <c r="BL1971" s="125"/>
      <c r="BM1971" s="125"/>
      <c r="BN1971" s="125"/>
      <c r="BO1971" s="125"/>
      <c r="BP1971" s="125"/>
      <c r="BQ1971" s="125"/>
      <c r="BR1971" s="125"/>
      <c r="BS1971" s="125"/>
      <c r="BT1971" s="125"/>
      <c r="BU1971" s="125"/>
      <c r="BV1971" s="125"/>
    </row>
    <row r="1972" spans="1:74" s="126" customFormat="1" ht="22.5" x14ac:dyDescent="0.2">
      <c r="A1972" s="325" t="s">
        <v>1965</v>
      </c>
      <c r="B1972" s="326" t="s">
        <v>1955</v>
      </c>
      <c r="C1972" s="95"/>
      <c r="D1972" s="95"/>
      <c r="E1972" s="327">
        <v>86012313.420000002</v>
      </c>
      <c r="F1972" s="95"/>
      <c r="G1972" s="305"/>
      <c r="H1972" s="95"/>
      <c r="I1972" s="95"/>
      <c r="J1972" s="95"/>
      <c r="K1972" s="95"/>
      <c r="L1972" s="95"/>
      <c r="M1972" s="95"/>
      <c r="N1972" s="95"/>
      <c r="O1972" s="131">
        <f t="shared" si="617"/>
        <v>86012313.420000002</v>
      </c>
      <c r="P1972" s="125"/>
      <c r="Q1972" s="125"/>
      <c r="R1972" s="125"/>
      <c r="S1972" s="125"/>
      <c r="T1972" s="125"/>
      <c r="U1972" s="125"/>
      <c r="V1972" s="125"/>
      <c r="W1972" s="125"/>
      <c r="X1972" s="125"/>
      <c r="Y1972" s="125"/>
      <c r="Z1972" s="125"/>
      <c r="AA1972" s="125"/>
      <c r="AB1972" s="125"/>
      <c r="AC1972" s="125"/>
      <c r="AD1972" s="125"/>
      <c r="AE1972" s="125"/>
      <c r="AF1972" s="125"/>
      <c r="AG1972" s="125"/>
      <c r="AH1972" s="125"/>
      <c r="AI1972" s="125"/>
      <c r="AJ1972" s="125"/>
      <c r="AK1972" s="125"/>
      <c r="AL1972" s="125"/>
      <c r="AM1972" s="125"/>
      <c r="AN1972" s="125"/>
      <c r="AO1972" s="125"/>
      <c r="AP1972" s="125"/>
      <c r="AQ1972" s="125"/>
      <c r="AR1972" s="125"/>
      <c r="AS1972" s="125"/>
      <c r="AT1972" s="125"/>
      <c r="AU1972" s="125"/>
      <c r="AV1972" s="125"/>
      <c r="AW1972" s="125"/>
      <c r="AX1972" s="125"/>
      <c r="AY1972" s="125"/>
      <c r="AZ1972" s="125"/>
      <c r="BA1972" s="125"/>
      <c r="BB1972" s="125"/>
      <c r="BC1972" s="125"/>
      <c r="BD1972" s="125"/>
      <c r="BE1972" s="125"/>
      <c r="BF1972" s="125"/>
      <c r="BG1972" s="125"/>
      <c r="BH1972" s="125"/>
      <c r="BI1972" s="125"/>
      <c r="BJ1972" s="125"/>
      <c r="BK1972" s="125"/>
      <c r="BL1972" s="125"/>
      <c r="BM1972" s="125"/>
      <c r="BN1972" s="125"/>
      <c r="BO1972" s="125"/>
      <c r="BP1972" s="125"/>
      <c r="BQ1972" s="125"/>
      <c r="BR1972" s="125"/>
      <c r="BS1972" s="125"/>
      <c r="BT1972" s="125"/>
      <c r="BU1972" s="125"/>
      <c r="BV1972" s="125"/>
    </row>
    <row r="1973" spans="1:74" s="126" customFormat="1" ht="33.75" x14ac:dyDescent="0.2">
      <c r="A1973" s="325" t="s">
        <v>1966</v>
      </c>
      <c r="B1973" s="326" t="s">
        <v>1957</v>
      </c>
      <c r="C1973" s="95"/>
      <c r="D1973" s="95"/>
      <c r="E1973" s="327">
        <v>118632553</v>
      </c>
      <c r="F1973" s="95"/>
      <c r="G1973" s="305"/>
      <c r="H1973" s="95"/>
      <c r="I1973" s="95"/>
      <c r="J1973" s="95"/>
      <c r="K1973" s="95"/>
      <c r="L1973" s="95"/>
      <c r="M1973" s="95"/>
      <c r="N1973" s="95"/>
      <c r="O1973" s="131">
        <f t="shared" si="617"/>
        <v>118632553</v>
      </c>
      <c r="P1973" s="125"/>
      <c r="Q1973" s="125"/>
      <c r="R1973" s="125"/>
      <c r="S1973" s="125"/>
      <c r="T1973" s="125"/>
      <c r="U1973" s="125"/>
      <c r="V1973" s="125"/>
      <c r="W1973" s="125"/>
      <c r="X1973" s="125"/>
      <c r="Y1973" s="125"/>
      <c r="Z1973" s="125"/>
      <c r="AA1973" s="125"/>
      <c r="AB1973" s="125"/>
      <c r="AC1973" s="125"/>
      <c r="AD1973" s="125"/>
      <c r="AE1973" s="125"/>
      <c r="AF1973" s="125"/>
      <c r="AG1973" s="125"/>
      <c r="AH1973" s="125"/>
      <c r="AI1973" s="125"/>
      <c r="AJ1973" s="125"/>
      <c r="AK1973" s="125"/>
      <c r="AL1973" s="125"/>
      <c r="AM1973" s="125"/>
      <c r="AN1973" s="125"/>
      <c r="AO1973" s="125"/>
      <c r="AP1973" s="125"/>
      <c r="AQ1973" s="125"/>
      <c r="AR1973" s="125"/>
      <c r="AS1973" s="125"/>
      <c r="AT1973" s="125"/>
      <c r="AU1973" s="125"/>
      <c r="AV1973" s="125"/>
      <c r="AW1973" s="125"/>
      <c r="AX1973" s="125"/>
      <c r="AY1973" s="125"/>
      <c r="AZ1973" s="125"/>
      <c r="BA1973" s="125"/>
      <c r="BB1973" s="125"/>
      <c r="BC1973" s="125"/>
      <c r="BD1973" s="125"/>
      <c r="BE1973" s="125"/>
      <c r="BF1973" s="125"/>
      <c r="BG1973" s="125"/>
      <c r="BH1973" s="125"/>
      <c r="BI1973" s="125"/>
      <c r="BJ1973" s="125"/>
      <c r="BK1973" s="125"/>
      <c r="BL1973" s="125"/>
      <c r="BM1973" s="125"/>
      <c r="BN1973" s="125"/>
      <c r="BO1973" s="125"/>
      <c r="BP1973" s="125"/>
      <c r="BQ1973" s="125"/>
      <c r="BR1973" s="125"/>
      <c r="BS1973" s="125"/>
      <c r="BT1973" s="125"/>
      <c r="BU1973" s="125"/>
      <c r="BV1973" s="125"/>
    </row>
    <row r="1974" spans="1:74" s="126" customFormat="1" ht="15.75" x14ac:dyDescent="0.2">
      <c r="A1974" s="323" t="s">
        <v>310</v>
      </c>
      <c r="B1974" s="324" t="s">
        <v>1967</v>
      </c>
      <c r="C1974" s="328">
        <f t="shared" ref="C1974:N1977" si="623">+C1975</f>
        <v>0</v>
      </c>
      <c r="D1974" s="328">
        <f t="shared" si="623"/>
        <v>0</v>
      </c>
      <c r="E1974" s="328">
        <f t="shared" si="623"/>
        <v>4500000</v>
      </c>
      <c r="F1974" s="328">
        <f t="shared" si="623"/>
        <v>0</v>
      </c>
      <c r="G1974" s="328">
        <f t="shared" si="623"/>
        <v>0</v>
      </c>
      <c r="H1974" s="328">
        <f t="shared" si="623"/>
        <v>0</v>
      </c>
      <c r="I1974" s="328">
        <f t="shared" si="623"/>
        <v>0</v>
      </c>
      <c r="J1974" s="328">
        <f t="shared" si="623"/>
        <v>16000000</v>
      </c>
      <c r="K1974" s="328">
        <f t="shared" si="623"/>
        <v>0</v>
      </c>
      <c r="L1974" s="328">
        <f t="shared" si="623"/>
        <v>0</v>
      </c>
      <c r="M1974" s="328">
        <f t="shared" si="623"/>
        <v>0</v>
      </c>
      <c r="N1974" s="328">
        <f t="shared" si="623"/>
        <v>0</v>
      </c>
      <c r="O1974" s="131">
        <f t="shared" si="617"/>
        <v>20500000</v>
      </c>
      <c r="P1974" s="125"/>
      <c r="Q1974" s="125"/>
      <c r="R1974" s="125"/>
      <c r="S1974" s="125"/>
      <c r="T1974" s="125"/>
      <c r="U1974" s="125"/>
      <c r="V1974" s="125"/>
      <c r="W1974" s="125"/>
      <c r="X1974" s="125"/>
      <c r="Y1974" s="125"/>
      <c r="Z1974" s="125"/>
      <c r="AA1974" s="125"/>
      <c r="AB1974" s="125"/>
      <c r="AC1974" s="125"/>
      <c r="AD1974" s="125"/>
      <c r="AE1974" s="125"/>
      <c r="AF1974" s="125"/>
      <c r="AG1974" s="125"/>
      <c r="AH1974" s="125"/>
      <c r="AI1974" s="125"/>
      <c r="AJ1974" s="125"/>
      <c r="AK1974" s="125"/>
      <c r="AL1974" s="125"/>
      <c r="AM1974" s="125"/>
      <c r="AN1974" s="125"/>
      <c r="AO1974" s="125"/>
      <c r="AP1974" s="125"/>
      <c r="AQ1974" s="125"/>
      <c r="AR1974" s="125"/>
      <c r="AS1974" s="125"/>
      <c r="AT1974" s="125"/>
      <c r="AU1974" s="125"/>
      <c r="AV1974" s="125"/>
      <c r="AW1974" s="125"/>
      <c r="AX1974" s="125"/>
      <c r="AY1974" s="125"/>
      <c r="AZ1974" s="125"/>
      <c r="BA1974" s="125"/>
      <c r="BB1974" s="125"/>
      <c r="BC1974" s="125"/>
      <c r="BD1974" s="125"/>
      <c r="BE1974" s="125"/>
      <c r="BF1974" s="125"/>
      <c r="BG1974" s="125"/>
      <c r="BH1974" s="125"/>
      <c r="BI1974" s="125"/>
      <c r="BJ1974" s="125"/>
      <c r="BK1974" s="125"/>
      <c r="BL1974" s="125"/>
      <c r="BM1974" s="125"/>
      <c r="BN1974" s="125"/>
      <c r="BO1974" s="125"/>
      <c r="BP1974" s="125"/>
      <c r="BQ1974" s="125"/>
      <c r="BR1974" s="125"/>
      <c r="BS1974" s="125"/>
      <c r="BT1974" s="125"/>
      <c r="BU1974" s="125"/>
      <c r="BV1974" s="125"/>
    </row>
    <row r="1975" spans="1:74" s="126" customFormat="1" ht="22.5" x14ac:dyDescent="0.2">
      <c r="A1975" s="323" t="s">
        <v>311</v>
      </c>
      <c r="B1975" s="324" t="s">
        <v>1968</v>
      </c>
      <c r="C1975" s="328">
        <f t="shared" si="623"/>
        <v>0</v>
      </c>
      <c r="D1975" s="328">
        <f t="shared" si="623"/>
        <v>0</v>
      </c>
      <c r="E1975" s="328">
        <f t="shared" si="623"/>
        <v>4500000</v>
      </c>
      <c r="F1975" s="328">
        <f t="shared" si="623"/>
        <v>0</v>
      </c>
      <c r="G1975" s="328">
        <f t="shared" si="623"/>
        <v>0</v>
      </c>
      <c r="H1975" s="328">
        <f t="shared" si="623"/>
        <v>0</v>
      </c>
      <c r="I1975" s="328">
        <f t="shared" si="623"/>
        <v>0</v>
      </c>
      <c r="J1975" s="328">
        <f t="shared" si="623"/>
        <v>16000000</v>
      </c>
      <c r="K1975" s="328">
        <f t="shared" si="623"/>
        <v>0</v>
      </c>
      <c r="L1975" s="328">
        <f t="shared" si="623"/>
        <v>0</v>
      </c>
      <c r="M1975" s="328">
        <f t="shared" si="623"/>
        <v>0</v>
      </c>
      <c r="N1975" s="328">
        <f t="shared" si="623"/>
        <v>0</v>
      </c>
      <c r="O1975" s="131">
        <f t="shared" si="617"/>
        <v>20500000</v>
      </c>
      <c r="P1975" s="125"/>
      <c r="Q1975" s="125"/>
      <c r="R1975" s="125"/>
      <c r="S1975" s="125"/>
      <c r="T1975" s="125"/>
      <c r="U1975" s="125"/>
      <c r="V1975" s="125"/>
      <c r="W1975" s="125"/>
      <c r="X1975" s="125"/>
      <c r="Y1975" s="125"/>
      <c r="Z1975" s="125"/>
      <c r="AA1975" s="125"/>
      <c r="AB1975" s="125"/>
      <c r="AC1975" s="125"/>
      <c r="AD1975" s="125"/>
      <c r="AE1975" s="125"/>
      <c r="AF1975" s="125"/>
      <c r="AG1975" s="125"/>
      <c r="AH1975" s="125"/>
      <c r="AI1975" s="125"/>
      <c r="AJ1975" s="125"/>
      <c r="AK1975" s="125"/>
      <c r="AL1975" s="125"/>
      <c r="AM1975" s="125"/>
      <c r="AN1975" s="125"/>
      <c r="AO1975" s="125"/>
      <c r="AP1975" s="125"/>
      <c r="AQ1975" s="125"/>
      <c r="AR1975" s="125"/>
      <c r="AS1975" s="125"/>
      <c r="AT1975" s="125"/>
      <c r="AU1975" s="125"/>
      <c r="AV1975" s="125"/>
      <c r="AW1975" s="125"/>
      <c r="AX1975" s="125"/>
      <c r="AY1975" s="125"/>
      <c r="AZ1975" s="125"/>
      <c r="BA1975" s="125"/>
      <c r="BB1975" s="125"/>
      <c r="BC1975" s="125"/>
      <c r="BD1975" s="125"/>
      <c r="BE1975" s="125"/>
      <c r="BF1975" s="125"/>
      <c r="BG1975" s="125"/>
      <c r="BH1975" s="125"/>
      <c r="BI1975" s="125"/>
      <c r="BJ1975" s="125"/>
      <c r="BK1975" s="125"/>
      <c r="BL1975" s="125"/>
      <c r="BM1975" s="125"/>
      <c r="BN1975" s="125"/>
      <c r="BO1975" s="125"/>
      <c r="BP1975" s="125"/>
      <c r="BQ1975" s="125"/>
      <c r="BR1975" s="125"/>
      <c r="BS1975" s="125"/>
      <c r="BT1975" s="125"/>
      <c r="BU1975" s="125"/>
      <c r="BV1975" s="125"/>
    </row>
    <row r="1976" spans="1:74" s="126" customFormat="1" ht="22.5" x14ac:dyDescent="0.2">
      <c r="A1976" s="323" t="s">
        <v>811</v>
      </c>
      <c r="B1976" s="324" t="s">
        <v>812</v>
      </c>
      <c r="C1976" s="328">
        <f t="shared" si="623"/>
        <v>0</v>
      </c>
      <c r="D1976" s="328">
        <f t="shared" si="623"/>
        <v>0</v>
      </c>
      <c r="E1976" s="328">
        <f t="shared" si="623"/>
        <v>4500000</v>
      </c>
      <c r="F1976" s="328">
        <f t="shared" si="623"/>
        <v>0</v>
      </c>
      <c r="G1976" s="328">
        <f t="shared" si="623"/>
        <v>0</v>
      </c>
      <c r="H1976" s="328">
        <f t="shared" si="623"/>
        <v>0</v>
      </c>
      <c r="I1976" s="328">
        <f t="shared" si="623"/>
        <v>0</v>
      </c>
      <c r="J1976" s="328">
        <f t="shared" si="623"/>
        <v>16000000</v>
      </c>
      <c r="K1976" s="328">
        <f t="shared" si="623"/>
        <v>0</v>
      </c>
      <c r="L1976" s="328">
        <f t="shared" si="623"/>
        <v>0</v>
      </c>
      <c r="M1976" s="328">
        <f t="shared" si="623"/>
        <v>0</v>
      </c>
      <c r="N1976" s="328">
        <f t="shared" si="623"/>
        <v>0</v>
      </c>
      <c r="O1976" s="131">
        <f t="shared" si="617"/>
        <v>20500000</v>
      </c>
      <c r="P1976" s="125"/>
      <c r="Q1976" s="125"/>
      <c r="R1976" s="125"/>
      <c r="S1976" s="125"/>
      <c r="T1976" s="125"/>
      <c r="U1976" s="125"/>
      <c r="V1976" s="125"/>
      <c r="W1976" s="125"/>
      <c r="X1976" s="125"/>
      <c r="Y1976" s="125"/>
      <c r="Z1976" s="125"/>
      <c r="AA1976" s="125"/>
      <c r="AB1976" s="125"/>
      <c r="AC1976" s="125"/>
      <c r="AD1976" s="125"/>
      <c r="AE1976" s="125"/>
      <c r="AF1976" s="125"/>
      <c r="AG1976" s="125"/>
      <c r="AH1976" s="125"/>
      <c r="AI1976" s="125"/>
      <c r="AJ1976" s="125"/>
      <c r="AK1976" s="125"/>
      <c r="AL1976" s="125"/>
      <c r="AM1976" s="125"/>
      <c r="AN1976" s="125"/>
      <c r="AO1976" s="125"/>
      <c r="AP1976" s="125"/>
      <c r="AQ1976" s="125"/>
      <c r="AR1976" s="125"/>
      <c r="AS1976" s="125"/>
      <c r="AT1976" s="125"/>
      <c r="AU1976" s="125"/>
      <c r="AV1976" s="125"/>
      <c r="AW1976" s="125"/>
      <c r="AX1976" s="125"/>
      <c r="AY1976" s="125"/>
      <c r="AZ1976" s="125"/>
      <c r="BA1976" s="125"/>
      <c r="BB1976" s="125"/>
      <c r="BC1976" s="125"/>
      <c r="BD1976" s="125"/>
      <c r="BE1976" s="125"/>
      <c r="BF1976" s="125"/>
      <c r="BG1976" s="125"/>
      <c r="BH1976" s="125"/>
      <c r="BI1976" s="125"/>
      <c r="BJ1976" s="125"/>
      <c r="BK1976" s="125"/>
      <c r="BL1976" s="125"/>
      <c r="BM1976" s="125"/>
      <c r="BN1976" s="125"/>
      <c r="BO1976" s="125"/>
      <c r="BP1976" s="125"/>
      <c r="BQ1976" s="125"/>
      <c r="BR1976" s="125"/>
      <c r="BS1976" s="125"/>
      <c r="BT1976" s="125"/>
      <c r="BU1976" s="125"/>
      <c r="BV1976" s="125"/>
    </row>
    <row r="1977" spans="1:74" s="126" customFormat="1" ht="33.75" x14ac:dyDescent="0.2">
      <c r="A1977" s="323" t="s">
        <v>813</v>
      </c>
      <c r="B1977" s="324" t="s">
        <v>1969</v>
      </c>
      <c r="C1977" s="328">
        <f t="shared" si="623"/>
        <v>0</v>
      </c>
      <c r="D1977" s="328">
        <f t="shared" si="623"/>
        <v>0</v>
      </c>
      <c r="E1977" s="328">
        <f t="shared" si="623"/>
        <v>4500000</v>
      </c>
      <c r="F1977" s="328">
        <f t="shared" si="623"/>
        <v>0</v>
      </c>
      <c r="G1977" s="328">
        <f t="shared" si="623"/>
        <v>0</v>
      </c>
      <c r="H1977" s="328">
        <f t="shared" si="623"/>
        <v>0</v>
      </c>
      <c r="I1977" s="328">
        <f t="shared" si="623"/>
        <v>0</v>
      </c>
      <c r="J1977" s="328">
        <f t="shared" si="623"/>
        <v>16000000</v>
      </c>
      <c r="K1977" s="328">
        <f t="shared" si="623"/>
        <v>0</v>
      </c>
      <c r="L1977" s="328">
        <f t="shared" si="623"/>
        <v>0</v>
      </c>
      <c r="M1977" s="328">
        <f t="shared" si="623"/>
        <v>0</v>
      </c>
      <c r="N1977" s="328">
        <f t="shared" si="623"/>
        <v>0</v>
      </c>
      <c r="O1977" s="131">
        <f t="shared" si="617"/>
        <v>20500000</v>
      </c>
      <c r="P1977" s="125"/>
      <c r="Q1977" s="125"/>
      <c r="R1977" s="125"/>
      <c r="S1977" s="125"/>
      <c r="T1977" s="125"/>
      <c r="U1977" s="125"/>
      <c r="V1977" s="125"/>
      <c r="W1977" s="125"/>
      <c r="X1977" s="125"/>
      <c r="Y1977" s="125"/>
      <c r="Z1977" s="125"/>
      <c r="AA1977" s="125"/>
      <c r="AB1977" s="125"/>
      <c r="AC1977" s="125"/>
      <c r="AD1977" s="125"/>
      <c r="AE1977" s="125"/>
      <c r="AF1977" s="125"/>
      <c r="AG1977" s="125"/>
      <c r="AH1977" s="125"/>
      <c r="AI1977" s="125"/>
      <c r="AJ1977" s="125"/>
      <c r="AK1977" s="125"/>
      <c r="AL1977" s="125"/>
      <c r="AM1977" s="125"/>
      <c r="AN1977" s="125"/>
      <c r="AO1977" s="125"/>
      <c r="AP1977" s="125"/>
      <c r="AQ1977" s="125"/>
      <c r="AR1977" s="125"/>
      <c r="AS1977" s="125"/>
      <c r="AT1977" s="125"/>
      <c r="AU1977" s="125"/>
      <c r="AV1977" s="125"/>
      <c r="AW1977" s="125"/>
      <c r="AX1977" s="125"/>
      <c r="AY1977" s="125"/>
      <c r="AZ1977" s="125"/>
      <c r="BA1977" s="125"/>
      <c r="BB1977" s="125"/>
      <c r="BC1977" s="125"/>
      <c r="BD1977" s="125"/>
      <c r="BE1977" s="125"/>
      <c r="BF1977" s="125"/>
      <c r="BG1977" s="125"/>
      <c r="BH1977" s="125"/>
      <c r="BI1977" s="125"/>
      <c r="BJ1977" s="125"/>
      <c r="BK1977" s="125"/>
      <c r="BL1977" s="125"/>
      <c r="BM1977" s="125"/>
      <c r="BN1977" s="125"/>
      <c r="BO1977" s="125"/>
      <c r="BP1977" s="125"/>
      <c r="BQ1977" s="125"/>
      <c r="BR1977" s="125"/>
      <c r="BS1977" s="125"/>
      <c r="BT1977" s="125"/>
      <c r="BU1977" s="125"/>
      <c r="BV1977" s="125"/>
    </row>
    <row r="1978" spans="1:74" s="126" customFormat="1" ht="22.5" x14ac:dyDescent="0.2">
      <c r="A1978" s="323" t="s">
        <v>1970</v>
      </c>
      <c r="B1978" s="324" t="s">
        <v>1951</v>
      </c>
      <c r="C1978" s="328">
        <f>SUM(C1979:C1982)</f>
        <v>0</v>
      </c>
      <c r="D1978" s="328">
        <f t="shared" ref="D1978:N1978" si="624">SUM(D1979:D1982)</f>
        <v>0</v>
      </c>
      <c r="E1978" s="328">
        <f t="shared" si="624"/>
        <v>4500000</v>
      </c>
      <c r="F1978" s="328">
        <f t="shared" si="624"/>
        <v>0</v>
      </c>
      <c r="G1978" s="328">
        <f t="shared" si="624"/>
        <v>0</v>
      </c>
      <c r="H1978" s="328">
        <f t="shared" si="624"/>
        <v>0</v>
      </c>
      <c r="I1978" s="328">
        <f t="shared" si="624"/>
        <v>0</v>
      </c>
      <c r="J1978" s="328">
        <f t="shared" si="624"/>
        <v>16000000</v>
      </c>
      <c r="K1978" s="328">
        <f t="shared" si="624"/>
        <v>0</v>
      </c>
      <c r="L1978" s="328">
        <f t="shared" si="624"/>
        <v>0</v>
      </c>
      <c r="M1978" s="328">
        <f t="shared" si="624"/>
        <v>0</v>
      </c>
      <c r="N1978" s="328">
        <f t="shared" si="624"/>
        <v>0</v>
      </c>
      <c r="O1978" s="131">
        <f t="shared" si="617"/>
        <v>20500000</v>
      </c>
      <c r="P1978" s="125"/>
      <c r="Q1978" s="125"/>
      <c r="R1978" s="125"/>
      <c r="S1978" s="125"/>
      <c r="T1978" s="125"/>
      <c r="U1978" s="125"/>
      <c r="V1978" s="125"/>
      <c r="W1978" s="125"/>
      <c r="X1978" s="125"/>
      <c r="Y1978" s="125"/>
      <c r="Z1978" s="125"/>
      <c r="AA1978" s="125"/>
      <c r="AB1978" s="125"/>
      <c r="AC1978" s="125"/>
      <c r="AD1978" s="125"/>
      <c r="AE1978" s="125"/>
      <c r="AF1978" s="125"/>
      <c r="AG1978" s="125"/>
      <c r="AH1978" s="125"/>
      <c r="AI1978" s="125"/>
      <c r="AJ1978" s="125"/>
      <c r="AK1978" s="125"/>
      <c r="AL1978" s="125"/>
      <c r="AM1978" s="125"/>
      <c r="AN1978" s="125"/>
      <c r="AO1978" s="125"/>
      <c r="AP1978" s="125"/>
      <c r="AQ1978" s="125"/>
      <c r="AR1978" s="125"/>
      <c r="AS1978" s="125"/>
      <c r="AT1978" s="125"/>
      <c r="AU1978" s="125"/>
      <c r="AV1978" s="125"/>
      <c r="AW1978" s="125"/>
      <c r="AX1978" s="125"/>
      <c r="AY1978" s="125"/>
      <c r="AZ1978" s="125"/>
      <c r="BA1978" s="125"/>
      <c r="BB1978" s="125"/>
      <c r="BC1978" s="125"/>
      <c r="BD1978" s="125"/>
      <c r="BE1978" s="125"/>
      <c r="BF1978" s="125"/>
      <c r="BG1978" s="125"/>
      <c r="BH1978" s="125"/>
      <c r="BI1978" s="125"/>
      <c r="BJ1978" s="125"/>
      <c r="BK1978" s="125"/>
      <c r="BL1978" s="125"/>
      <c r="BM1978" s="125"/>
      <c r="BN1978" s="125"/>
      <c r="BO1978" s="125"/>
      <c r="BP1978" s="125"/>
      <c r="BQ1978" s="125"/>
      <c r="BR1978" s="125"/>
      <c r="BS1978" s="125"/>
      <c r="BT1978" s="125"/>
      <c r="BU1978" s="125"/>
      <c r="BV1978" s="125"/>
    </row>
    <row r="1979" spans="1:74" s="126" customFormat="1" ht="33.75" x14ac:dyDescent="0.2">
      <c r="A1979" s="325" t="s">
        <v>1971</v>
      </c>
      <c r="B1979" s="326" t="s">
        <v>1953</v>
      </c>
      <c r="C1979" s="95"/>
      <c r="D1979" s="95"/>
      <c r="E1979" s="327">
        <v>1500000</v>
      </c>
      <c r="F1979" s="95"/>
      <c r="G1979" s="305"/>
      <c r="H1979" s="95"/>
      <c r="I1979" s="95"/>
      <c r="J1979" s="95"/>
      <c r="K1979" s="95"/>
      <c r="L1979" s="95"/>
      <c r="M1979" s="95"/>
      <c r="N1979" s="95"/>
      <c r="O1979" s="131">
        <f t="shared" si="617"/>
        <v>1500000</v>
      </c>
      <c r="P1979" s="125"/>
      <c r="Q1979" s="125"/>
      <c r="R1979" s="125"/>
      <c r="S1979" s="125"/>
      <c r="T1979" s="125"/>
      <c r="U1979" s="125"/>
      <c r="V1979" s="125"/>
      <c r="W1979" s="125"/>
      <c r="X1979" s="125"/>
      <c r="Y1979" s="125"/>
      <c r="Z1979" s="125"/>
      <c r="AA1979" s="125"/>
      <c r="AB1979" s="125"/>
      <c r="AC1979" s="125"/>
      <c r="AD1979" s="125"/>
      <c r="AE1979" s="125"/>
      <c r="AF1979" s="125"/>
      <c r="AG1979" s="125"/>
      <c r="AH1979" s="125"/>
      <c r="AI1979" s="125"/>
      <c r="AJ1979" s="125"/>
      <c r="AK1979" s="125"/>
      <c r="AL1979" s="125"/>
      <c r="AM1979" s="125"/>
      <c r="AN1979" s="125"/>
      <c r="AO1979" s="125"/>
      <c r="AP1979" s="125"/>
      <c r="AQ1979" s="125"/>
      <c r="AR1979" s="125"/>
      <c r="AS1979" s="125"/>
      <c r="AT1979" s="125"/>
      <c r="AU1979" s="125"/>
      <c r="AV1979" s="125"/>
      <c r="AW1979" s="125"/>
      <c r="AX1979" s="125"/>
      <c r="AY1979" s="125"/>
      <c r="AZ1979" s="125"/>
      <c r="BA1979" s="125"/>
      <c r="BB1979" s="125"/>
      <c r="BC1979" s="125"/>
      <c r="BD1979" s="125"/>
      <c r="BE1979" s="125"/>
      <c r="BF1979" s="125"/>
      <c r="BG1979" s="125"/>
      <c r="BH1979" s="125"/>
      <c r="BI1979" s="125"/>
      <c r="BJ1979" s="125"/>
      <c r="BK1979" s="125"/>
      <c r="BL1979" s="125"/>
      <c r="BM1979" s="125"/>
      <c r="BN1979" s="125"/>
      <c r="BO1979" s="125"/>
      <c r="BP1979" s="125"/>
      <c r="BQ1979" s="125"/>
      <c r="BR1979" s="125"/>
      <c r="BS1979" s="125"/>
      <c r="BT1979" s="125"/>
      <c r="BU1979" s="125"/>
      <c r="BV1979" s="125"/>
    </row>
    <row r="1980" spans="1:74" s="126" customFormat="1" ht="22.5" x14ac:dyDescent="0.2">
      <c r="A1980" s="325" t="s">
        <v>1972</v>
      </c>
      <c r="B1980" s="326" t="s">
        <v>1955</v>
      </c>
      <c r="C1980" s="95"/>
      <c r="D1980" s="95"/>
      <c r="E1980" s="327">
        <v>1500000</v>
      </c>
      <c r="F1980" s="95"/>
      <c r="G1980" s="305"/>
      <c r="H1980" s="95"/>
      <c r="I1980" s="95"/>
      <c r="J1980" s="95"/>
      <c r="K1980" s="95"/>
      <c r="L1980" s="95"/>
      <c r="M1980" s="95"/>
      <c r="N1980" s="95"/>
      <c r="O1980" s="131">
        <f t="shared" si="617"/>
        <v>1500000</v>
      </c>
      <c r="P1980" s="125"/>
      <c r="Q1980" s="125"/>
      <c r="R1980" s="125"/>
      <c r="S1980" s="125"/>
      <c r="T1980" s="125"/>
      <c r="U1980" s="125"/>
      <c r="V1980" s="125"/>
      <c r="W1980" s="125"/>
      <c r="X1980" s="125"/>
      <c r="Y1980" s="125"/>
      <c r="Z1980" s="125"/>
      <c r="AA1980" s="125"/>
      <c r="AB1980" s="125"/>
      <c r="AC1980" s="125"/>
      <c r="AD1980" s="125"/>
      <c r="AE1980" s="125"/>
      <c r="AF1980" s="125"/>
      <c r="AG1980" s="125"/>
      <c r="AH1980" s="125"/>
      <c r="AI1980" s="125"/>
      <c r="AJ1980" s="125"/>
      <c r="AK1980" s="125"/>
      <c r="AL1980" s="125"/>
      <c r="AM1980" s="125"/>
      <c r="AN1980" s="125"/>
      <c r="AO1980" s="125"/>
      <c r="AP1980" s="125"/>
      <c r="AQ1980" s="125"/>
      <c r="AR1980" s="125"/>
      <c r="AS1980" s="125"/>
      <c r="AT1980" s="125"/>
      <c r="AU1980" s="125"/>
      <c r="AV1980" s="125"/>
      <c r="AW1980" s="125"/>
      <c r="AX1980" s="125"/>
      <c r="AY1980" s="125"/>
      <c r="AZ1980" s="125"/>
      <c r="BA1980" s="125"/>
      <c r="BB1980" s="125"/>
      <c r="BC1980" s="125"/>
      <c r="BD1980" s="125"/>
      <c r="BE1980" s="125"/>
      <c r="BF1980" s="125"/>
      <c r="BG1980" s="125"/>
      <c r="BH1980" s="125"/>
      <c r="BI1980" s="125"/>
      <c r="BJ1980" s="125"/>
      <c r="BK1980" s="125"/>
      <c r="BL1980" s="125"/>
      <c r="BM1980" s="125"/>
      <c r="BN1980" s="125"/>
      <c r="BO1980" s="125"/>
      <c r="BP1980" s="125"/>
      <c r="BQ1980" s="125"/>
      <c r="BR1980" s="125"/>
      <c r="BS1980" s="125"/>
      <c r="BT1980" s="125"/>
      <c r="BU1980" s="125"/>
      <c r="BV1980" s="125"/>
    </row>
    <row r="1981" spans="1:74" s="126" customFormat="1" ht="33.75" x14ac:dyDescent="0.2">
      <c r="A1981" s="325" t="s">
        <v>1973</v>
      </c>
      <c r="B1981" s="326" t="s">
        <v>1957</v>
      </c>
      <c r="C1981" s="95"/>
      <c r="D1981" s="95"/>
      <c r="E1981" s="327">
        <v>1500000</v>
      </c>
      <c r="F1981" s="95"/>
      <c r="G1981" s="305"/>
      <c r="H1981" s="95"/>
      <c r="I1981" s="95"/>
      <c r="J1981" s="95"/>
      <c r="K1981" s="95"/>
      <c r="L1981" s="95"/>
      <c r="M1981" s="95"/>
      <c r="N1981" s="95"/>
      <c r="O1981" s="131">
        <f t="shared" si="617"/>
        <v>1500000</v>
      </c>
      <c r="P1981" s="125"/>
      <c r="Q1981" s="125"/>
      <c r="R1981" s="125"/>
      <c r="S1981" s="125"/>
      <c r="T1981" s="125"/>
      <c r="U1981" s="125"/>
      <c r="V1981" s="125"/>
      <c r="W1981" s="125"/>
      <c r="X1981" s="125"/>
      <c r="Y1981" s="125"/>
      <c r="Z1981" s="125"/>
      <c r="AA1981" s="125"/>
      <c r="AB1981" s="125"/>
      <c r="AC1981" s="125"/>
      <c r="AD1981" s="125"/>
      <c r="AE1981" s="125"/>
      <c r="AF1981" s="125"/>
      <c r="AG1981" s="125"/>
      <c r="AH1981" s="125"/>
      <c r="AI1981" s="125"/>
      <c r="AJ1981" s="125"/>
      <c r="AK1981" s="125"/>
      <c r="AL1981" s="125"/>
      <c r="AM1981" s="125"/>
      <c r="AN1981" s="125"/>
      <c r="AO1981" s="125"/>
      <c r="AP1981" s="125"/>
      <c r="AQ1981" s="125"/>
      <c r="AR1981" s="125"/>
      <c r="AS1981" s="125"/>
      <c r="AT1981" s="125"/>
      <c r="AU1981" s="125"/>
      <c r="AV1981" s="125"/>
      <c r="AW1981" s="125"/>
      <c r="AX1981" s="125"/>
      <c r="AY1981" s="125"/>
      <c r="AZ1981" s="125"/>
      <c r="BA1981" s="125"/>
      <c r="BB1981" s="125"/>
      <c r="BC1981" s="125"/>
      <c r="BD1981" s="125"/>
      <c r="BE1981" s="125"/>
      <c r="BF1981" s="125"/>
      <c r="BG1981" s="125"/>
      <c r="BH1981" s="125"/>
      <c r="BI1981" s="125"/>
      <c r="BJ1981" s="125"/>
      <c r="BK1981" s="125"/>
      <c r="BL1981" s="125"/>
      <c r="BM1981" s="125"/>
      <c r="BN1981" s="125"/>
      <c r="BO1981" s="125"/>
      <c r="BP1981" s="125"/>
      <c r="BQ1981" s="125"/>
      <c r="BR1981" s="125"/>
      <c r="BS1981" s="125"/>
      <c r="BT1981" s="125"/>
      <c r="BU1981" s="125"/>
      <c r="BV1981" s="125"/>
    </row>
    <row r="1982" spans="1:74" s="126" customFormat="1" ht="34.5" thickBot="1" x14ac:dyDescent="0.25">
      <c r="A1982" s="343" t="s">
        <v>2555</v>
      </c>
      <c r="B1982" s="344" t="s">
        <v>2554</v>
      </c>
      <c r="C1982" s="345"/>
      <c r="D1982" s="345"/>
      <c r="E1982" s="346"/>
      <c r="F1982" s="345"/>
      <c r="G1982" s="347"/>
      <c r="H1982" s="345"/>
      <c r="I1982" s="345"/>
      <c r="J1982" s="348">
        <v>16000000</v>
      </c>
      <c r="K1982" s="345"/>
      <c r="L1982" s="345"/>
      <c r="M1982" s="345"/>
      <c r="N1982" s="345"/>
      <c r="O1982" s="131">
        <f t="shared" si="617"/>
        <v>16000000</v>
      </c>
      <c r="P1982" s="125"/>
      <c r="Q1982" s="125"/>
      <c r="R1982" s="125"/>
      <c r="S1982" s="125"/>
      <c r="T1982" s="125"/>
      <c r="U1982" s="125"/>
      <c r="V1982" s="125"/>
      <c r="W1982" s="125"/>
      <c r="X1982" s="125"/>
      <c r="Y1982" s="125"/>
      <c r="Z1982" s="125"/>
      <c r="AA1982" s="125"/>
      <c r="AB1982" s="125"/>
      <c r="AC1982" s="125"/>
      <c r="AD1982" s="125"/>
      <c r="AE1982" s="125"/>
      <c r="AF1982" s="125"/>
      <c r="AG1982" s="125"/>
      <c r="AH1982" s="125"/>
      <c r="AI1982" s="125"/>
      <c r="AJ1982" s="125"/>
      <c r="AK1982" s="125"/>
      <c r="AL1982" s="125"/>
      <c r="AM1982" s="125"/>
      <c r="AN1982" s="125"/>
      <c r="AO1982" s="125"/>
      <c r="AP1982" s="125"/>
      <c r="AQ1982" s="125"/>
      <c r="AR1982" s="125"/>
      <c r="AS1982" s="125"/>
      <c r="AT1982" s="125"/>
      <c r="AU1982" s="125"/>
      <c r="AV1982" s="125"/>
      <c r="AW1982" s="125"/>
      <c r="AX1982" s="125"/>
      <c r="AY1982" s="125"/>
      <c r="AZ1982" s="125"/>
      <c r="BA1982" s="125"/>
      <c r="BB1982" s="125"/>
      <c r="BC1982" s="125"/>
      <c r="BD1982" s="125"/>
      <c r="BE1982" s="125"/>
      <c r="BF1982" s="125"/>
      <c r="BG1982" s="125"/>
      <c r="BH1982" s="125"/>
      <c r="BI1982" s="125"/>
      <c r="BJ1982" s="125"/>
      <c r="BK1982" s="125"/>
      <c r="BL1982" s="125"/>
      <c r="BM1982" s="125"/>
      <c r="BN1982" s="125"/>
      <c r="BO1982" s="125"/>
      <c r="BP1982" s="125"/>
      <c r="BQ1982" s="125"/>
      <c r="BR1982" s="125"/>
      <c r="BS1982" s="125"/>
      <c r="BT1982" s="125"/>
      <c r="BU1982" s="125"/>
      <c r="BV1982" s="125"/>
    </row>
    <row r="1983" spans="1:74" s="126" customFormat="1" ht="20.25" thickBot="1" x14ac:dyDescent="0.25">
      <c r="A1983" s="451" t="s">
        <v>1974</v>
      </c>
      <c r="B1983" s="452"/>
      <c r="C1983" s="336">
        <f t="shared" ref="C1983:O1983" si="625">+C1949</f>
        <v>0</v>
      </c>
      <c r="D1983" s="336">
        <f t="shared" si="625"/>
        <v>0</v>
      </c>
      <c r="E1983" s="336">
        <f t="shared" si="625"/>
        <v>2810342816.4200001</v>
      </c>
      <c r="F1983" s="336">
        <f t="shared" si="625"/>
        <v>0</v>
      </c>
      <c r="G1983" s="336">
        <f t="shared" si="625"/>
        <v>0</v>
      </c>
      <c r="H1983" s="336">
        <f t="shared" si="625"/>
        <v>0</v>
      </c>
      <c r="I1983" s="336">
        <f t="shared" si="625"/>
        <v>0</v>
      </c>
      <c r="J1983" s="336">
        <f t="shared" si="625"/>
        <v>468732603.91000003</v>
      </c>
      <c r="K1983" s="336">
        <f t="shared" si="625"/>
        <v>0</v>
      </c>
      <c r="L1983" s="336">
        <f t="shared" si="625"/>
        <v>0</v>
      </c>
      <c r="M1983" s="336">
        <f t="shared" si="625"/>
        <v>0</v>
      </c>
      <c r="N1983" s="336">
        <f t="shared" si="625"/>
        <v>0</v>
      </c>
      <c r="O1983" s="336">
        <f t="shared" si="625"/>
        <v>3279075420.3299999</v>
      </c>
      <c r="P1983" s="125"/>
      <c r="Q1983" s="125"/>
      <c r="R1983" s="125"/>
      <c r="S1983" s="125"/>
      <c r="T1983" s="125"/>
      <c r="U1983" s="125"/>
      <c r="V1983" s="125"/>
      <c r="W1983" s="125"/>
      <c r="X1983" s="125"/>
      <c r="Y1983" s="125"/>
      <c r="Z1983" s="125"/>
      <c r="AA1983" s="125"/>
      <c r="AB1983" s="125"/>
      <c r="AC1983" s="125"/>
      <c r="AD1983" s="125"/>
      <c r="AE1983" s="125"/>
      <c r="AF1983" s="125"/>
      <c r="AG1983" s="125"/>
      <c r="AH1983" s="125"/>
      <c r="AI1983" s="125"/>
      <c r="AJ1983" s="125"/>
      <c r="AK1983" s="125"/>
      <c r="AL1983" s="125"/>
      <c r="AM1983" s="125"/>
      <c r="AN1983" s="125"/>
      <c r="AO1983" s="125"/>
      <c r="AP1983" s="125"/>
      <c r="AQ1983" s="125"/>
      <c r="AR1983" s="125"/>
      <c r="AS1983" s="125"/>
      <c r="AT1983" s="125"/>
      <c r="AU1983" s="125"/>
      <c r="AV1983" s="125"/>
      <c r="AW1983" s="125"/>
      <c r="AX1983" s="125"/>
      <c r="AY1983" s="125"/>
      <c r="AZ1983" s="125"/>
      <c r="BA1983" s="125"/>
      <c r="BB1983" s="125"/>
      <c r="BC1983" s="125"/>
      <c r="BD1983" s="125"/>
      <c r="BE1983" s="125"/>
      <c r="BF1983" s="125"/>
      <c r="BG1983" s="125"/>
      <c r="BH1983" s="125"/>
      <c r="BI1983" s="125"/>
      <c r="BJ1983" s="125"/>
      <c r="BK1983" s="125"/>
      <c r="BL1983" s="125"/>
      <c r="BM1983" s="125"/>
      <c r="BN1983" s="125"/>
      <c r="BO1983" s="125"/>
      <c r="BP1983" s="125"/>
      <c r="BQ1983" s="125"/>
      <c r="BR1983" s="125"/>
      <c r="BS1983" s="125"/>
      <c r="BT1983" s="125"/>
      <c r="BU1983" s="125"/>
      <c r="BV1983" s="125"/>
    </row>
    <row r="1984" spans="1:74" s="126" customFormat="1" x14ac:dyDescent="0.2">
      <c r="A1984" s="209"/>
      <c r="B1984" s="304"/>
      <c r="C1984" s="95"/>
      <c r="D1984" s="95"/>
      <c r="E1984" s="95"/>
      <c r="F1984" s="95"/>
      <c r="G1984" s="305"/>
      <c r="H1984" s="95"/>
      <c r="I1984" s="95"/>
      <c r="J1984" s="95"/>
      <c r="K1984" s="95"/>
      <c r="L1984" s="95"/>
      <c r="M1984" s="95"/>
      <c r="N1984" s="95"/>
      <c r="O1984" s="131"/>
      <c r="P1984" s="125"/>
      <c r="Q1984" s="125"/>
      <c r="R1984" s="125"/>
      <c r="S1984" s="125"/>
      <c r="T1984" s="125"/>
      <c r="U1984" s="125"/>
      <c r="V1984" s="125"/>
      <c r="W1984" s="125"/>
      <c r="X1984" s="125"/>
      <c r="Y1984" s="125"/>
      <c r="Z1984" s="125"/>
      <c r="AA1984" s="125"/>
      <c r="AB1984" s="125"/>
      <c r="AC1984" s="125"/>
      <c r="AD1984" s="125"/>
      <c r="AE1984" s="125"/>
      <c r="AF1984" s="125"/>
      <c r="AG1984" s="125"/>
      <c r="AH1984" s="125"/>
      <c r="AI1984" s="125"/>
      <c r="AJ1984" s="125"/>
      <c r="AK1984" s="125"/>
      <c r="AL1984" s="125"/>
      <c r="AM1984" s="125"/>
      <c r="AN1984" s="125"/>
      <c r="AO1984" s="125"/>
      <c r="AP1984" s="125"/>
      <c r="AQ1984" s="125"/>
      <c r="AR1984" s="125"/>
      <c r="AS1984" s="125"/>
      <c r="AT1984" s="125"/>
      <c r="AU1984" s="125"/>
      <c r="AV1984" s="125"/>
      <c r="AW1984" s="125"/>
      <c r="AX1984" s="125"/>
      <c r="AY1984" s="125"/>
      <c r="AZ1984" s="125"/>
      <c r="BA1984" s="125"/>
      <c r="BB1984" s="125"/>
      <c r="BC1984" s="125"/>
      <c r="BD1984" s="125"/>
      <c r="BE1984" s="125"/>
      <c r="BF1984" s="125"/>
      <c r="BG1984" s="125"/>
      <c r="BH1984" s="125"/>
      <c r="BI1984" s="125"/>
      <c r="BJ1984" s="125"/>
      <c r="BK1984" s="125"/>
      <c r="BL1984" s="125"/>
      <c r="BM1984" s="125"/>
      <c r="BN1984" s="125"/>
      <c r="BO1984" s="125"/>
      <c r="BP1984" s="125"/>
      <c r="BQ1984" s="125"/>
      <c r="BR1984" s="125"/>
      <c r="BS1984" s="125"/>
      <c r="BT1984" s="125"/>
      <c r="BU1984" s="125"/>
      <c r="BV1984" s="125"/>
    </row>
    <row r="1985" spans="1:74" s="126" customFormat="1" ht="19.5" x14ac:dyDescent="0.2">
      <c r="A1985" s="412" t="s">
        <v>1889</v>
      </c>
      <c r="B1985" s="413"/>
      <c r="C1985" s="95"/>
      <c r="D1985" s="95"/>
      <c r="E1985" s="95"/>
      <c r="F1985" s="95"/>
      <c r="G1985" s="305"/>
      <c r="H1985" s="95"/>
      <c r="I1985" s="95"/>
      <c r="J1985" s="95"/>
      <c r="K1985" s="95"/>
      <c r="L1985" s="95"/>
      <c r="M1985" s="95"/>
      <c r="N1985" s="95"/>
      <c r="O1985" s="131"/>
      <c r="P1985" s="125"/>
      <c r="Q1985" s="125"/>
      <c r="R1985" s="125"/>
      <c r="S1985" s="125"/>
      <c r="T1985" s="125"/>
      <c r="U1985" s="125"/>
      <c r="V1985" s="125"/>
      <c r="W1985" s="125"/>
      <c r="X1985" s="125"/>
      <c r="Y1985" s="125"/>
      <c r="Z1985" s="125"/>
      <c r="AA1985" s="125"/>
      <c r="AB1985" s="125"/>
      <c r="AC1985" s="125"/>
      <c r="AD1985" s="125"/>
      <c r="AE1985" s="125"/>
      <c r="AF1985" s="125"/>
      <c r="AG1985" s="125"/>
      <c r="AH1985" s="125"/>
      <c r="AI1985" s="125"/>
      <c r="AJ1985" s="125"/>
      <c r="AK1985" s="125"/>
      <c r="AL1985" s="125"/>
      <c r="AM1985" s="125"/>
      <c r="AN1985" s="125"/>
      <c r="AO1985" s="125"/>
      <c r="AP1985" s="125"/>
      <c r="AQ1985" s="125"/>
      <c r="AR1985" s="125"/>
      <c r="AS1985" s="125"/>
      <c r="AT1985" s="125"/>
      <c r="AU1985" s="125"/>
      <c r="AV1985" s="125"/>
      <c r="AW1985" s="125"/>
      <c r="AX1985" s="125"/>
      <c r="AY1985" s="125"/>
      <c r="AZ1985" s="125"/>
      <c r="BA1985" s="125"/>
      <c r="BB1985" s="125"/>
      <c r="BC1985" s="125"/>
      <c r="BD1985" s="125"/>
      <c r="BE1985" s="125"/>
      <c r="BF1985" s="125"/>
      <c r="BG1985" s="125"/>
      <c r="BH1985" s="125"/>
      <c r="BI1985" s="125"/>
      <c r="BJ1985" s="125"/>
      <c r="BK1985" s="125"/>
      <c r="BL1985" s="125"/>
      <c r="BM1985" s="125"/>
      <c r="BN1985" s="125"/>
      <c r="BO1985" s="125"/>
      <c r="BP1985" s="125"/>
      <c r="BQ1985" s="125"/>
      <c r="BR1985" s="125"/>
      <c r="BS1985" s="125"/>
      <c r="BT1985" s="125"/>
      <c r="BU1985" s="125"/>
      <c r="BV1985" s="125"/>
    </row>
    <row r="1986" spans="1:74" s="126" customFormat="1" ht="34.5" thickBot="1" x14ac:dyDescent="0.25">
      <c r="A1986" s="303"/>
      <c r="B1986" s="307" t="s">
        <v>1891</v>
      </c>
      <c r="C1986" s="95"/>
      <c r="D1986" s="95">
        <v>607642880</v>
      </c>
      <c r="E1986" s="95"/>
      <c r="F1986" s="95"/>
      <c r="G1986" s="305"/>
      <c r="H1986" s="95"/>
      <c r="I1986" s="95"/>
      <c r="J1986" s="95"/>
      <c r="K1986" s="95"/>
      <c r="L1986" s="95"/>
      <c r="M1986" s="95"/>
      <c r="N1986" s="95"/>
      <c r="O1986" s="131">
        <f t="shared" si="617"/>
        <v>607642880</v>
      </c>
      <c r="P1986" s="125"/>
      <c r="Q1986" s="125"/>
      <c r="R1986" s="125"/>
      <c r="S1986" s="125"/>
      <c r="T1986" s="125"/>
      <c r="U1986" s="125"/>
      <c r="V1986" s="125"/>
      <c r="W1986" s="125"/>
      <c r="X1986" s="125"/>
      <c r="Y1986" s="125"/>
      <c r="Z1986" s="125"/>
      <c r="AA1986" s="125"/>
      <c r="AB1986" s="125"/>
      <c r="AC1986" s="125"/>
      <c r="AD1986" s="125"/>
      <c r="AE1986" s="125"/>
      <c r="AF1986" s="125"/>
      <c r="AG1986" s="125"/>
      <c r="AH1986" s="125"/>
      <c r="AI1986" s="125"/>
      <c r="AJ1986" s="125"/>
      <c r="AK1986" s="125"/>
      <c r="AL1986" s="125"/>
      <c r="AM1986" s="125"/>
      <c r="AN1986" s="125"/>
      <c r="AO1986" s="125"/>
      <c r="AP1986" s="125"/>
      <c r="AQ1986" s="125"/>
      <c r="AR1986" s="125"/>
      <c r="AS1986" s="125"/>
      <c r="AT1986" s="125"/>
      <c r="AU1986" s="125"/>
      <c r="AV1986" s="125"/>
      <c r="AW1986" s="125"/>
      <c r="AX1986" s="125"/>
      <c r="AY1986" s="125"/>
      <c r="AZ1986" s="125"/>
      <c r="BA1986" s="125"/>
      <c r="BB1986" s="125"/>
      <c r="BC1986" s="125"/>
      <c r="BD1986" s="125"/>
      <c r="BE1986" s="125"/>
      <c r="BF1986" s="125"/>
      <c r="BG1986" s="125"/>
      <c r="BH1986" s="125"/>
      <c r="BI1986" s="125"/>
      <c r="BJ1986" s="125"/>
      <c r="BK1986" s="125"/>
      <c r="BL1986" s="125"/>
      <c r="BM1986" s="125"/>
      <c r="BN1986" s="125"/>
      <c r="BO1986" s="125"/>
      <c r="BP1986" s="125"/>
      <c r="BQ1986" s="125"/>
      <c r="BR1986" s="125"/>
      <c r="BS1986" s="125"/>
      <c r="BT1986" s="125"/>
      <c r="BU1986" s="125"/>
      <c r="BV1986" s="125"/>
    </row>
    <row r="1987" spans="1:74" s="126" customFormat="1" ht="20.25" thickBot="1" x14ac:dyDescent="0.25">
      <c r="A1987" s="447" t="s">
        <v>1890</v>
      </c>
      <c r="B1987" s="448"/>
      <c r="C1987" s="225">
        <f>+C1986</f>
        <v>0</v>
      </c>
      <c r="D1987" s="225">
        <f t="shared" ref="D1987:N1987" si="626">+D1986</f>
        <v>607642880</v>
      </c>
      <c r="E1987" s="225">
        <f t="shared" si="626"/>
        <v>0</v>
      </c>
      <c r="F1987" s="225">
        <f t="shared" si="626"/>
        <v>0</v>
      </c>
      <c r="G1987" s="225">
        <f t="shared" si="626"/>
        <v>0</v>
      </c>
      <c r="H1987" s="225">
        <f t="shared" si="626"/>
        <v>0</v>
      </c>
      <c r="I1987" s="225">
        <f t="shared" si="626"/>
        <v>0</v>
      </c>
      <c r="J1987" s="225">
        <f t="shared" si="626"/>
        <v>0</v>
      </c>
      <c r="K1987" s="225">
        <f t="shared" si="626"/>
        <v>0</v>
      </c>
      <c r="L1987" s="225">
        <f t="shared" si="626"/>
        <v>0</v>
      </c>
      <c r="M1987" s="225">
        <f t="shared" si="626"/>
        <v>0</v>
      </c>
      <c r="N1987" s="225">
        <f t="shared" si="626"/>
        <v>0</v>
      </c>
      <c r="O1987" s="259">
        <f t="shared" ref="O1987" si="627">SUM(C1987:N1987)</f>
        <v>607642880</v>
      </c>
      <c r="P1987" s="125"/>
      <c r="Q1987" s="125"/>
      <c r="R1987" s="125"/>
      <c r="S1987" s="125"/>
      <c r="T1987" s="125"/>
      <c r="U1987" s="125"/>
      <c r="V1987" s="125"/>
      <c r="W1987" s="125"/>
      <c r="X1987" s="125"/>
      <c r="Y1987" s="125"/>
      <c r="Z1987" s="125"/>
      <c r="AA1987" s="125"/>
      <c r="AB1987" s="125"/>
      <c r="AC1987" s="125"/>
      <c r="AD1987" s="125"/>
      <c r="AE1987" s="125"/>
      <c r="AF1987" s="125"/>
      <c r="AG1987" s="125"/>
      <c r="AH1987" s="125"/>
      <c r="AI1987" s="125"/>
      <c r="AJ1987" s="125"/>
      <c r="AK1987" s="125"/>
      <c r="AL1987" s="125"/>
      <c r="AM1987" s="125"/>
      <c r="AN1987" s="125"/>
      <c r="AO1987" s="125"/>
      <c r="AP1987" s="125"/>
      <c r="AQ1987" s="125"/>
      <c r="AR1987" s="125"/>
      <c r="AS1987" s="125"/>
      <c r="AT1987" s="125"/>
      <c r="AU1987" s="125"/>
      <c r="AV1987" s="125"/>
      <c r="AW1987" s="125"/>
      <c r="AX1987" s="125"/>
      <c r="AY1987" s="125"/>
      <c r="AZ1987" s="125"/>
      <c r="BA1987" s="125"/>
      <c r="BB1987" s="125"/>
      <c r="BC1987" s="125"/>
      <c r="BD1987" s="125"/>
      <c r="BE1987" s="125"/>
      <c r="BF1987" s="125"/>
      <c r="BG1987" s="125"/>
      <c r="BH1987" s="125"/>
      <c r="BI1987" s="125"/>
      <c r="BJ1987" s="125"/>
      <c r="BK1987" s="125"/>
      <c r="BL1987" s="125"/>
      <c r="BM1987" s="125"/>
      <c r="BN1987" s="125"/>
      <c r="BO1987" s="125"/>
      <c r="BP1987" s="125"/>
      <c r="BQ1987" s="125"/>
      <c r="BR1987" s="125"/>
      <c r="BS1987" s="125"/>
      <c r="BT1987" s="125"/>
      <c r="BU1987" s="125"/>
      <c r="BV1987" s="125"/>
    </row>
    <row r="1988" spans="1:74" s="126" customFormat="1" x14ac:dyDescent="0.2">
      <c r="A1988" s="209"/>
      <c r="B1988" s="304"/>
      <c r="C1988" s="95"/>
      <c r="D1988" s="95"/>
      <c r="E1988" s="95"/>
      <c r="F1988" s="95"/>
      <c r="G1988" s="305"/>
      <c r="H1988" s="95"/>
      <c r="I1988" s="95"/>
      <c r="J1988" s="95"/>
      <c r="K1988" s="95"/>
      <c r="L1988" s="95"/>
      <c r="M1988" s="95"/>
      <c r="N1988" s="95"/>
      <c r="O1988" s="306"/>
      <c r="P1988" s="125"/>
      <c r="Q1988" s="125"/>
      <c r="R1988" s="125"/>
      <c r="S1988" s="125"/>
      <c r="T1988" s="125"/>
      <c r="U1988" s="125"/>
      <c r="V1988" s="125"/>
      <c r="W1988" s="125"/>
      <c r="X1988" s="125"/>
      <c r="Y1988" s="125"/>
      <c r="Z1988" s="125"/>
      <c r="AA1988" s="125"/>
      <c r="AB1988" s="125"/>
      <c r="AC1988" s="125"/>
      <c r="AD1988" s="125"/>
      <c r="AE1988" s="125"/>
      <c r="AF1988" s="125"/>
      <c r="AG1988" s="125"/>
      <c r="AH1988" s="125"/>
      <c r="AI1988" s="125"/>
      <c r="AJ1988" s="125"/>
      <c r="AK1988" s="125"/>
      <c r="AL1988" s="125"/>
      <c r="AM1988" s="125"/>
      <c r="AN1988" s="125"/>
      <c r="AO1988" s="125"/>
      <c r="AP1988" s="125"/>
      <c r="AQ1988" s="125"/>
      <c r="AR1988" s="125"/>
      <c r="AS1988" s="125"/>
      <c r="AT1988" s="125"/>
      <c r="AU1988" s="125"/>
      <c r="AV1988" s="125"/>
      <c r="AW1988" s="125"/>
      <c r="AX1988" s="125"/>
      <c r="AY1988" s="125"/>
      <c r="AZ1988" s="125"/>
      <c r="BA1988" s="125"/>
      <c r="BB1988" s="125"/>
      <c r="BC1988" s="125"/>
      <c r="BD1988" s="125"/>
      <c r="BE1988" s="125"/>
      <c r="BF1988" s="125"/>
      <c r="BG1988" s="125"/>
      <c r="BH1988" s="125"/>
      <c r="BI1988" s="125"/>
      <c r="BJ1988" s="125"/>
      <c r="BK1988" s="125"/>
      <c r="BL1988" s="125"/>
      <c r="BM1988" s="125"/>
      <c r="BN1988" s="125"/>
      <c r="BO1988" s="125"/>
      <c r="BP1988" s="125"/>
      <c r="BQ1988" s="125"/>
      <c r="BR1988" s="125"/>
      <c r="BS1988" s="125"/>
      <c r="BT1988" s="125"/>
      <c r="BU1988" s="125"/>
      <c r="BV1988" s="125"/>
    </row>
    <row r="1989" spans="1:74" s="189" customFormat="1" ht="15.75" x14ac:dyDescent="0.2">
      <c r="A1989" s="445" t="s">
        <v>32</v>
      </c>
      <c r="B1989" s="446"/>
      <c r="C1989" s="260"/>
      <c r="D1989" s="96"/>
      <c r="E1989" s="96"/>
      <c r="F1989" s="96"/>
      <c r="G1989" s="96"/>
      <c r="H1989" s="96"/>
      <c r="I1989" s="96"/>
      <c r="J1989" s="96"/>
      <c r="K1989" s="96"/>
      <c r="L1989" s="96"/>
      <c r="M1989" s="96"/>
      <c r="N1989" s="96"/>
      <c r="O1989" s="131">
        <f t="shared" ref="O1989:O2047" si="628">SUM(C1989:N1989)</f>
        <v>0</v>
      </c>
      <c r="P1989" s="188"/>
      <c r="Q1989" s="188"/>
      <c r="R1989" s="188"/>
      <c r="S1989" s="188"/>
      <c r="T1989" s="188"/>
      <c r="U1989" s="188"/>
      <c r="V1989" s="188"/>
      <c r="W1989" s="188"/>
      <c r="X1989" s="188"/>
      <c r="Y1989" s="188"/>
      <c r="Z1989" s="188"/>
      <c r="AA1989" s="188"/>
      <c r="AB1989" s="188"/>
      <c r="AC1989" s="188"/>
      <c r="AD1989" s="188"/>
      <c r="AE1989" s="188"/>
      <c r="AF1989" s="188"/>
      <c r="AG1989" s="188"/>
      <c r="AH1989" s="188"/>
      <c r="AI1989" s="188"/>
      <c r="AJ1989" s="188"/>
      <c r="AK1989" s="188"/>
      <c r="AL1989" s="188"/>
      <c r="AM1989" s="188"/>
      <c r="AN1989" s="188"/>
      <c r="AO1989" s="188"/>
      <c r="AP1989" s="188"/>
      <c r="AQ1989" s="188"/>
      <c r="AR1989" s="188"/>
      <c r="AS1989" s="188"/>
      <c r="AT1989" s="188"/>
      <c r="AU1989" s="188"/>
      <c r="AV1989" s="188"/>
      <c r="AW1989" s="188"/>
      <c r="AX1989" s="188"/>
      <c r="AY1989" s="188"/>
      <c r="AZ1989" s="188"/>
      <c r="BA1989" s="188"/>
      <c r="BB1989" s="188"/>
      <c r="BC1989" s="188"/>
      <c r="BD1989" s="188"/>
      <c r="BE1989" s="188"/>
      <c r="BF1989" s="188"/>
      <c r="BG1989" s="188"/>
      <c r="BH1989" s="188"/>
      <c r="BI1989" s="188"/>
      <c r="BJ1989" s="188"/>
      <c r="BK1989" s="188"/>
      <c r="BL1989" s="188"/>
      <c r="BM1989" s="188"/>
      <c r="BN1989" s="188"/>
      <c r="BO1989" s="188"/>
      <c r="BP1989" s="188"/>
      <c r="BQ1989" s="188"/>
      <c r="BR1989" s="188"/>
      <c r="BS1989" s="188"/>
      <c r="BT1989" s="188"/>
      <c r="BU1989" s="188"/>
      <c r="BV1989" s="188"/>
    </row>
    <row r="1990" spans="1:74" s="189" customFormat="1" ht="15.75" x14ac:dyDescent="0.2">
      <c r="A1990" s="255" t="s">
        <v>90</v>
      </c>
      <c r="B1990" s="253" t="s">
        <v>355</v>
      </c>
      <c r="C1990" s="132">
        <f t="shared" ref="C1990:N1990" si="629">+C1991</f>
        <v>0</v>
      </c>
      <c r="D1990" s="132">
        <f t="shared" si="629"/>
        <v>0</v>
      </c>
      <c r="E1990" s="132">
        <f t="shared" si="629"/>
        <v>0</v>
      </c>
      <c r="F1990" s="132">
        <f t="shared" si="629"/>
        <v>0</v>
      </c>
      <c r="G1990" s="132">
        <f t="shared" si="629"/>
        <v>0</v>
      </c>
      <c r="H1990" s="132">
        <f t="shared" si="629"/>
        <v>0</v>
      </c>
      <c r="I1990" s="132">
        <f t="shared" si="629"/>
        <v>13516566917</v>
      </c>
      <c r="J1990" s="132">
        <f t="shared" si="629"/>
        <v>0</v>
      </c>
      <c r="K1990" s="132">
        <f t="shared" si="629"/>
        <v>0</v>
      </c>
      <c r="L1990" s="132">
        <f t="shared" si="629"/>
        <v>0</v>
      </c>
      <c r="M1990" s="132">
        <f t="shared" si="629"/>
        <v>0</v>
      </c>
      <c r="N1990" s="132">
        <f t="shared" si="629"/>
        <v>0</v>
      </c>
      <c r="O1990" s="131">
        <f t="shared" si="628"/>
        <v>13516566917</v>
      </c>
      <c r="P1990" s="188"/>
      <c r="Q1990" s="188"/>
      <c r="R1990" s="188"/>
      <c r="S1990" s="188"/>
      <c r="T1990" s="188"/>
      <c r="U1990" s="188"/>
      <c r="V1990" s="188"/>
      <c r="W1990" s="188"/>
      <c r="X1990" s="188"/>
      <c r="Y1990" s="188"/>
      <c r="Z1990" s="188"/>
      <c r="AA1990" s="188"/>
      <c r="AB1990" s="188"/>
      <c r="AC1990" s="188"/>
      <c r="AD1990" s="188"/>
      <c r="AE1990" s="188"/>
      <c r="AF1990" s="188"/>
      <c r="AG1990" s="188"/>
      <c r="AH1990" s="188"/>
      <c r="AI1990" s="188"/>
      <c r="AJ1990" s="188"/>
      <c r="AK1990" s="188"/>
      <c r="AL1990" s="188"/>
      <c r="AM1990" s="188"/>
      <c r="AN1990" s="188"/>
      <c r="AO1990" s="188"/>
      <c r="AP1990" s="188"/>
      <c r="AQ1990" s="188"/>
      <c r="AR1990" s="188"/>
      <c r="AS1990" s="188"/>
      <c r="AT1990" s="188"/>
      <c r="AU1990" s="188"/>
      <c r="AV1990" s="188"/>
      <c r="AW1990" s="188"/>
      <c r="AX1990" s="188"/>
      <c r="AY1990" s="188"/>
      <c r="AZ1990" s="188"/>
      <c r="BA1990" s="188"/>
      <c r="BB1990" s="188"/>
      <c r="BC1990" s="188"/>
      <c r="BD1990" s="188"/>
      <c r="BE1990" s="188"/>
      <c r="BF1990" s="188"/>
      <c r="BG1990" s="188"/>
      <c r="BH1990" s="188"/>
      <c r="BI1990" s="188"/>
      <c r="BJ1990" s="188"/>
      <c r="BK1990" s="188"/>
      <c r="BL1990" s="188"/>
      <c r="BM1990" s="188"/>
      <c r="BN1990" s="188"/>
      <c r="BO1990" s="188"/>
      <c r="BP1990" s="188"/>
      <c r="BQ1990" s="188"/>
      <c r="BR1990" s="188"/>
      <c r="BS1990" s="188"/>
      <c r="BT1990" s="188"/>
      <c r="BU1990" s="188"/>
      <c r="BV1990" s="188"/>
    </row>
    <row r="1991" spans="1:74" s="189" customFormat="1" ht="15.75" x14ac:dyDescent="0.2">
      <c r="A1991" s="255" t="s">
        <v>186</v>
      </c>
      <c r="B1991" s="253" t="s">
        <v>355</v>
      </c>
      <c r="C1991" s="132">
        <f t="shared" ref="C1991:N1991" si="630">+C1992+C2013</f>
        <v>0</v>
      </c>
      <c r="D1991" s="132">
        <f t="shared" si="630"/>
        <v>0</v>
      </c>
      <c r="E1991" s="132">
        <f t="shared" si="630"/>
        <v>0</v>
      </c>
      <c r="F1991" s="132">
        <f t="shared" si="630"/>
        <v>0</v>
      </c>
      <c r="G1991" s="132">
        <f t="shared" si="630"/>
        <v>0</v>
      </c>
      <c r="H1991" s="132">
        <f t="shared" si="630"/>
        <v>0</v>
      </c>
      <c r="I1991" s="132">
        <f t="shared" si="630"/>
        <v>13516566917</v>
      </c>
      <c r="J1991" s="132">
        <f t="shared" si="630"/>
        <v>0</v>
      </c>
      <c r="K1991" s="132">
        <f t="shared" si="630"/>
        <v>0</v>
      </c>
      <c r="L1991" s="132">
        <f t="shared" si="630"/>
        <v>0</v>
      </c>
      <c r="M1991" s="132">
        <f t="shared" si="630"/>
        <v>0</v>
      </c>
      <c r="N1991" s="132">
        <f t="shared" si="630"/>
        <v>0</v>
      </c>
      <c r="O1991" s="131">
        <f t="shared" si="628"/>
        <v>13516566917</v>
      </c>
      <c r="P1991" s="188"/>
      <c r="Q1991" s="188"/>
      <c r="R1991" s="188"/>
      <c r="S1991" s="188"/>
      <c r="T1991" s="188"/>
      <c r="U1991" s="188"/>
      <c r="V1991" s="188"/>
      <c r="W1991" s="188"/>
      <c r="X1991" s="188"/>
      <c r="Y1991" s="188"/>
      <c r="Z1991" s="188"/>
      <c r="AA1991" s="188"/>
      <c r="AB1991" s="188"/>
      <c r="AC1991" s="188"/>
      <c r="AD1991" s="188"/>
      <c r="AE1991" s="188"/>
      <c r="AF1991" s="188"/>
      <c r="AG1991" s="188"/>
      <c r="AH1991" s="188"/>
      <c r="AI1991" s="188"/>
      <c r="AJ1991" s="188"/>
      <c r="AK1991" s="188"/>
      <c r="AL1991" s="188"/>
      <c r="AM1991" s="188"/>
      <c r="AN1991" s="188"/>
      <c r="AO1991" s="188"/>
      <c r="AP1991" s="188"/>
      <c r="AQ1991" s="188"/>
      <c r="AR1991" s="188"/>
      <c r="AS1991" s="188"/>
      <c r="AT1991" s="188"/>
      <c r="AU1991" s="188"/>
      <c r="AV1991" s="188"/>
      <c r="AW1991" s="188"/>
      <c r="AX1991" s="188"/>
      <c r="AY1991" s="188"/>
      <c r="AZ1991" s="188"/>
      <c r="BA1991" s="188"/>
      <c r="BB1991" s="188"/>
      <c r="BC1991" s="188"/>
      <c r="BD1991" s="188"/>
      <c r="BE1991" s="188"/>
      <c r="BF1991" s="188"/>
      <c r="BG1991" s="188"/>
      <c r="BH1991" s="188"/>
      <c r="BI1991" s="188"/>
      <c r="BJ1991" s="188"/>
      <c r="BK1991" s="188"/>
      <c r="BL1991" s="188"/>
      <c r="BM1991" s="188"/>
      <c r="BN1991" s="188"/>
      <c r="BO1991" s="188"/>
      <c r="BP1991" s="188"/>
      <c r="BQ1991" s="188"/>
      <c r="BR1991" s="188"/>
      <c r="BS1991" s="188"/>
      <c r="BT1991" s="188"/>
      <c r="BU1991" s="188"/>
      <c r="BV1991" s="188"/>
    </row>
    <row r="1992" spans="1:74" s="189" customFormat="1" ht="15.75" x14ac:dyDescent="0.2">
      <c r="A1992" s="255" t="s">
        <v>188</v>
      </c>
      <c r="B1992" s="253" t="s">
        <v>91</v>
      </c>
      <c r="C1992" s="132">
        <f t="shared" ref="C1992:N1992" si="631">+C1993</f>
        <v>0</v>
      </c>
      <c r="D1992" s="132">
        <f t="shared" si="631"/>
        <v>0</v>
      </c>
      <c r="E1992" s="132">
        <f t="shared" si="631"/>
        <v>0</v>
      </c>
      <c r="F1992" s="132">
        <f t="shared" si="631"/>
        <v>0</v>
      </c>
      <c r="G1992" s="132">
        <f t="shared" si="631"/>
        <v>0</v>
      </c>
      <c r="H1992" s="132">
        <f t="shared" si="631"/>
        <v>0</v>
      </c>
      <c r="I1992" s="132">
        <f t="shared" si="631"/>
        <v>0</v>
      </c>
      <c r="J1992" s="132">
        <f t="shared" si="631"/>
        <v>0</v>
      </c>
      <c r="K1992" s="132">
        <f t="shared" si="631"/>
        <v>0</v>
      </c>
      <c r="L1992" s="132">
        <f t="shared" si="631"/>
        <v>0</v>
      </c>
      <c r="M1992" s="132">
        <f t="shared" si="631"/>
        <v>0</v>
      </c>
      <c r="N1992" s="132">
        <f t="shared" si="631"/>
        <v>0</v>
      </c>
      <c r="O1992" s="131">
        <f t="shared" si="628"/>
        <v>0</v>
      </c>
      <c r="P1992" s="188"/>
      <c r="Q1992" s="188"/>
      <c r="R1992" s="188"/>
      <c r="S1992" s="188"/>
      <c r="T1992" s="188"/>
      <c r="U1992" s="188"/>
      <c r="V1992" s="188"/>
      <c r="W1992" s="188"/>
      <c r="X1992" s="188"/>
      <c r="Y1992" s="188"/>
      <c r="Z1992" s="188"/>
      <c r="AA1992" s="188"/>
      <c r="AB1992" s="188"/>
      <c r="AC1992" s="188"/>
      <c r="AD1992" s="188"/>
      <c r="AE1992" s="188"/>
      <c r="AF1992" s="188"/>
      <c r="AG1992" s="188"/>
      <c r="AH1992" s="188"/>
      <c r="AI1992" s="188"/>
      <c r="AJ1992" s="188"/>
      <c r="AK1992" s="188"/>
      <c r="AL1992" s="188"/>
      <c r="AM1992" s="188"/>
      <c r="AN1992" s="188"/>
      <c r="AO1992" s="188"/>
      <c r="AP1992" s="188"/>
      <c r="AQ1992" s="188"/>
      <c r="AR1992" s="188"/>
      <c r="AS1992" s="188"/>
      <c r="AT1992" s="188"/>
      <c r="AU1992" s="188"/>
      <c r="AV1992" s="188"/>
      <c r="AW1992" s="188"/>
      <c r="AX1992" s="188"/>
      <c r="AY1992" s="188"/>
      <c r="AZ1992" s="188"/>
      <c r="BA1992" s="188"/>
      <c r="BB1992" s="188"/>
      <c r="BC1992" s="188"/>
      <c r="BD1992" s="188"/>
      <c r="BE1992" s="188"/>
      <c r="BF1992" s="188"/>
      <c r="BG1992" s="188"/>
      <c r="BH1992" s="188"/>
      <c r="BI1992" s="188"/>
      <c r="BJ1992" s="188"/>
      <c r="BK1992" s="188"/>
      <c r="BL1992" s="188"/>
      <c r="BM1992" s="188"/>
      <c r="BN1992" s="188"/>
      <c r="BO1992" s="188"/>
      <c r="BP1992" s="188"/>
      <c r="BQ1992" s="188"/>
      <c r="BR1992" s="188"/>
      <c r="BS1992" s="188"/>
      <c r="BT1992" s="188"/>
      <c r="BU1992" s="188"/>
      <c r="BV1992" s="188"/>
    </row>
    <row r="1993" spans="1:74" s="189" customFormat="1" ht="15.75" x14ac:dyDescent="0.2">
      <c r="A1993" s="255" t="s">
        <v>237</v>
      </c>
      <c r="B1993" s="253" t="s">
        <v>658</v>
      </c>
      <c r="C1993" s="132">
        <f t="shared" ref="C1993:N1993" si="632">+C1994+C2011</f>
        <v>0</v>
      </c>
      <c r="D1993" s="132">
        <f t="shared" si="632"/>
        <v>0</v>
      </c>
      <c r="E1993" s="132">
        <f t="shared" si="632"/>
        <v>0</v>
      </c>
      <c r="F1993" s="132">
        <f t="shared" si="632"/>
        <v>0</v>
      </c>
      <c r="G1993" s="132">
        <f t="shared" si="632"/>
        <v>0</v>
      </c>
      <c r="H1993" s="132">
        <f t="shared" si="632"/>
        <v>0</v>
      </c>
      <c r="I1993" s="132">
        <f t="shared" si="632"/>
        <v>0</v>
      </c>
      <c r="J1993" s="132">
        <f t="shared" si="632"/>
        <v>0</v>
      </c>
      <c r="K1993" s="132">
        <f t="shared" si="632"/>
        <v>0</v>
      </c>
      <c r="L1993" s="132">
        <f t="shared" si="632"/>
        <v>0</v>
      </c>
      <c r="M1993" s="132">
        <f t="shared" si="632"/>
        <v>0</v>
      </c>
      <c r="N1993" s="132">
        <f t="shared" si="632"/>
        <v>0</v>
      </c>
      <c r="O1993" s="131">
        <f t="shared" si="628"/>
        <v>0</v>
      </c>
      <c r="P1993" s="188"/>
      <c r="Q1993" s="188"/>
      <c r="R1993" s="188"/>
      <c r="S1993" s="188"/>
      <c r="T1993" s="188"/>
      <c r="U1993" s="188"/>
      <c r="V1993" s="188"/>
      <c r="W1993" s="188"/>
      <c r="X1993" s="188"/>
      <c r="Y1993" s="188"/>
      <c r="Z1993" s="188"/>
      <c r="AA1993" s="188"/>
      <c r="AB1993" s="188"/>
      <c r="AC1993" s="188"/>
      <c r="AD1993" s="188"/>
      <c r="AE1993" s="188"/>
      <c r="AF1993" s="188"/>
      <c r="AG1993" s="188"/>
      <c r="AH1993" s="188"/>
      <c r="AI1993" s="188"/>
      <c r="AJ1993" s="188"/>
      <c r="AK1993" s="188"/>
      <c r="AL1993" s="188"/>
      <c r="AM1993" s="188"/>
      <c r="AN1993" s="188"/>
      <c r="AO1993" s="188"/>
      <c r="AP1993" s="188"/>
      <c r="AQ1993" s="188"/>
      <c r="AR1993" s="188"/>
      <c r="AS1993" s="188"/>
      <c r="AT1993" s="188"/>
      <c r="AU1993" s="188"/>
      <c r="AV1993" s="188"/>
      <c r="AW1993" s="188"/>
      <c r="AX1993" s="188"/>
      <c r="AY1993" s="188"/>
      <c r="AZ1993" s="188"/>
      <c r="BA1993" s="188"/>
      <c r="BB1993" s="188"/>
      <c r="BC1993" s="188"/>
      <c r="BD1993" s="188"/>
      <c r="BE1993" s="188"/>
      <c r="BF1993" s="188"/>
      <c r="BG1993" s="188"/>
      <c r="BH1993" s="188"/>
      <c r="BI1993" s="188"/>
      <c r="BJ1993" s="188"/>
      <c r="BK1993" s="188"/>
      <c r="BL1993" s="188"/>
      <c r="BM1993" s="188"/>
      <c r="BN1993" s="188"/>
      <c r="BO1993" s="188"/>
      <c r="BP1993" s="188"/>
      <c r="BQ1993" s="188"/>
      <c r="BR1993" s="188"/>
      <c r="BS1993" s="188"/>
      <c r="BT1993" s="188"/>
      <c r="BU1993" s="188"/>
      <c r="BV1993" s="188"/>
    </row>
    <row r="1994" spans="1:74" s="189" customFormat="1" ht="15.75" x14ac:dyDescent="0.2">
      <c r="A1994" s="255" t="s">
        <v>268</v>
      </c>
      <c r="B1994" s="253" t="s">
        <v>269</v>
      </c>
      <c r="C1994" s="132">
        <f t="shared" ref="C1994:N1994" si="633">+C1995+C1999</f>
        <v>0</v>
      </c>
      <c r="D1994" s="132">
        <f t="shared" si="633"/>
        <v>0</v>
      </c>
      <c r="E1994" s="132">
        <f t="shared" si="633"/>
        <v>0</v>
      </c>
      <c r="F1994" s="132">
        <f t="shared" si="633"/>
        <v>0</v>
      </c>
      <c r="G1994" s="132">
        <f t="shared" si="633"/>
        <v>0</v>
      </c>
      <c r="H1994" s="132">
        <f t="shared" si="633"/>
        <v>0</v>
      </c>
      <c r="I1994" s="132">
        <f t="shared" si="633"/>
        <v>0</v>
      </c>
      <c r="J1994" s="132">
        <f t="shared" si="633"/>
        <v>0</v>
      </c>
      <c r="K1994" s="132">
        <f t="shared" si="633"/>
        <v>0</v>
      </c>
      <c r="L1994" s="132">
        <f t="shared" si="633"/>
        <v>0</v>
      </c>
      <c r="M1994" s="132">
        <f t="shared" si="633"/>
        <v>0</v>
      </c>
      <c r="N1994" s="132">
        <f t="shared" si="633"/>
        <v>0</v>
      </c>
      <c r="O1994" s="131">
        <f t="shared" si="628"/>
        <v>0</v>
      </c>
      <c r="P1994" s="188"/>
      <c r="Q1994" s="188"/>
      <c r="R1994" s="188"/>
      <c r="S1994" s="188"/>
      <c r="T1994" s="188"/>
      <c r="U1994" s="188"/>
      <c r="V1994" s="188"/>
      <c r="W1994" s="188"/>
      <c r="X1994" s="188"/>
      <c r="Y1994" s="188"/>
      <c r="Z1994" s="188"/>
      <c r="AA1994" s="188"/>
      <c r="AB1994" s="188"/>
      <c r="AC1994" s="188"/>
      <c r="AD1994" s="188"/>
      <c r="AE1994" s="188"/>
      <c r="AF1994" s="188"/>
      <c r="AG1994" s="188"/>
      <c r="AH1994" s="188"/>
      <c r="AI1994" s="188"/>
      <c r="AJ1994" s="188"/>
      <c r="AK1994" s="188"/>
      <c r="AL1994" s="188"/>
      <c r="AM1994" s="188"/>
      <c r="AN1994" s="188"/>
      <c r="AO1994" s="188"/>
      <c r="AP1994" s="188"/>
      <c r="AQ1994" s="188"/>
      <c r="AR1994" s="188"/>
      <c r="AS1994" s="188"/>
      <c r="AT1994" s="188"/>
      <c r="AU1994" s="188"/>
      <c r="AV1994" s="188"/>
      <c r="AW1994" s="188"/>
      <c r="AX1994" s="188"/>
      <c r="AY1994" s="188"/>
      <c r="AZ1994" s="188"/>
      <c r="BA1994" s="188"/>
      <c r="BB1994" s="188"/>
      <c r="BC1994" s="188"/>
      <c r="BD1994" s="188"/>
      <c r="BE1994" s="188"/>
      <c r="BF1994" s="188"/>
      <c r="BG1994" s="188"/>
      <c r="BH1994" s="188"/>
      <c r="BI1994" s="188"/>
      <c r="BJ1994" s="188"/>
      <c r="BK1994" s="188"/>
      <c r="BL1994" s="188"/>
      <c r="BM1994" s="188"/>
      <c r="BN1994" s="188"/>
      <c r="BO1994" s="188"/>
      <c r="BP1994" s="188"/>
      <c r="BQ1994" s="188"/>
      <c r="BR1994" s="188"/>
      <c r="BS1994" s="188"/>
      <c r="BT1994" s="188"/>
      <c r="BU1994" s="188"/>
      <c r="BV1994" s="188"/>
    </row>
    <row r="1995" spans="1:74" s="189" customFormat="1" ht="15.75" x14ac:dyDescent="0.2">
      <c r="A1995" s="255" t="s">
        <v>736</v>
      </c>
      <c r="B1995" s="253" t="s">
        <v>1871</v>
      </c>
      <c r="C1995" s="132">
        <f t="shared" ref="C1995:N1997" si="634">+C1996</f>
        <v>0</v>
      </c>
      <c r="D1995" s="132">
        <f t="shared" si="634"/>
        <v>0</v>
      </c>
      <c r="E1995" s="132">
        <f t="shared" si="634"/>
        <v>0</v>
      </c>
      <c r="F1995" s="132">
        <f t="shared" si="634"/>
        <v>0</v>
      </c>
      <c r="G1995" s="132">
        <f t="shared" si="634"/>
        <v>0</v>
      </c>
      <c r="H1995" s="132">
        <f t="shared" si="634"/>
        <v>0</v>
      </c>
      <c r="I1995" s="132">
        <f t="shared" si="634"/>
        <v>0</v>
      </c>
      <c r="J1995" s="132">
        <f t="shared" si="634"/>
        <v>0</v>
      </c>
      <c r="K1995" s="132">
        <f t="shared" si="634"/>
        <v>0</v>
      </c>
      <c r="L1995" s="132">
        <f t="shared" si="634"/>
        <v>0</v>
      </c>
      <c r="M1995" s="132">
        <f t="shared" si="634"/>
        <v>0</v>
      </c>
      <c r="N1995" s="132">
        <f t="shared" si="634"/>
        <v>0</v>
      </c>
      <c r="O1995" s="131">
        <f t="shared" si="628"/>
        <v>0</v>
      </c>
      <c r="P1995" s="188"/>
      <c r="Q1995" s="188"/>
      <c r="R1995" s="188"/>
      <c r="S1995" s="188"/>
      <c r="T1995" s="188"/>
      <c r="U1995" s="188"/>
      <c r="V1995" s="188"/>
      <c r="W1995" s="188"/>
      <c r="X1995" s="188"/>
      <c r="Y1995" s="188"/>
      <c r="Z1995" s="188"/>
      <c r="AA1995" s="188"/>
      <c r="AB1995" s="188"/>
      <c r="AC1995" s="188"/>
      <c r="AD1995" s="188"/>
      <c r="AE1995" s="188"/>
      <c r="AF1995" s="188"/>
      <c r="AG1995" s="188"/>
      <c r="AH1995" s="188"/>
      <c r="AI1995" s="188"/>
      <c r="AJ1995" s="188"/>
      <c r="AK1995" s="188"/>
      <c r="AL1995" s="188"/>
      <c r="AM1995" s="188"/>
      <c r="AN1995" s="188"/>
      <c r="AO1995" s="188"/>
      <c r="AP1995" s="188"/>
      <c r="AQ1995" s="188"/>
      <c r="AR1995" s="188"/>
      <c r="AS1995" s="188"/>
      <c r="AT1995" s="188"/>
      <c r="AU1995" s="188"/>
      <c r="AV1995" s="188"/>
      <c r="AW1995" s="188"/>
      <c r="AX1995" s="188"/>
      <c r="AY1995" s="188"/>
      <c r="AZ1995" s="188"/>
      <c r="BA1995" s="188"/>
      <c r="BB1995" s="188"/>
      <c r="BC1995" s="188"/>
      <c r="BD1995" s="188"/>
      <c r="BE1995" s="188"/>
      <c r="BF1995" s="188"/>
      <c r="BG1995" s="188"/>
      <c r="BH1995" s="188"/>
      <c r="BI1995" s="188"/>
      <c r="BJ1995" s="188"/>
      <c r="BK1995" s="188"/>
      <c r="BL1995" s="188"/>
      <c r="BM1995" s="188"/>
      <c r="BN1995" s="188"/>
      <c r="BO1995" s="188"/>
      <c r="BP1995" s="188"/>
      <c r="BQ1995" s="188"/>
      <c r="BR1995" s="188"/>
      <c r="BS1995" s="188"/>
      <c r="BT1995" s="188"/>
      <c r="BU1995" s="188"/>
      <c r="BV1995" s="188"/>
    </row>
    <row r="1996" spans="1:74" s="189" customFormat="1" ht="15.75" x14ac:dyDescent="0.2">
      <c r="A1996" s="255" t="s">
        <v>1872</v>
      </c>
      <c r="B1996" s="253" t="s">
        <v>1873</v>
      </c>
      <c r="C1996" s="132">
        <f t="shared" si="634"/>
        <v>0</v>
      </c>
      <c r="D1996" s="132">
        <f t="shared" si="634"/>
        <v>0</v>
      </c>
      <c r="E1996" s="132">
        <f t="shared" si="634"/>
        <v>0</v>
      </c>
      <c r="F1996" s="132">
        <f t="shared" si="634"/>
        <v>0</v>
      </c>
      <c r="G1996" s="132">
        <f t="shared" si="634"/>
        <v>0</v>
      </c>
      <c r="H1996" s="132">
        <f t="shared" si="634"/>
        <v>0</v>
      </c>
      <c r="I1996" s="132">
        <f t="shared" si="634"/>
        <v>0</v>
      </c>
      <c r="J1996" s="132">
        <f t="shared" si="634"/>
        <v>0</v>
      </c>
      <c r="K1996" s="132">
        <f t="shared" si="634"/>
        <v>0</v>
      </c>
      <c r="L1996" s="132">
        <f t="shared" si="634"/>
        <v>0</v>
      </c>
      <c r="M1996" s="132">
        <f t="shared" si="634"/>
        <v>0</v>
      </c>
      <c r="N1996" s="132">
        <f t="shared" si="634"/>
        <v>0</v>
      </c>
      <c r="O1996" s="131">
        <f t="shared" si="628"/>
        <v>0</v>
      </c>
      <c r="P1996" s="188"/>
      <c r="Q1996" s="188"/>
      <c r="R1996" s="188"/>
      <c r="S1996" s="188"/>
      <c r="T1996" s="188"/>
      <c r="U1996" s="188"/>
      <c r="V1996" s="188"/>
      <c r="W1996" s="188"/>
      <c r="X1996" s="188"/>
      <c r="Y1996" s="188"/>
      <c r="Z1996" s="188"/>
      <c r="AA1996" s="188"/>
      <c r="AB1996" s="188"/>
      <c r="AC1996" s="188"/>
      <c r="AD1996" s="188"/>
      <c r="AE1996" s="188"/>
      <c r="AF1996" s="188"/>
      <c r="AG1996" s="188"/>
      <c r="AH1996" s="188"/>
      <c r="AI1996" s="188"/>
      <c r="AJ1996" s="188"/>
      <c r="AK1996" s="188"/>
      <c r="AL1996" s="188"/>
      <c r="AM1996" s="188"/>
      <c r="AN1996" s="188"/>
      <c r="AO1996" s="188"/>
      <c r="AP1996" s="188"/>
      <c r="AQ1996" s="188"/>
      <c r="AR1996" s="188"/>
      <c r="AS1996" s="188"/>
      <c r="AT1996" s="188"/>
      <c r="AU1996" s="188"/>
      <c r="AV1996" s="188"/>
      <c r="AW1996" s="188"/>
      <c r="AX1996" s="188"/>
      <c r="AY1996" s="188"/>
      <c r="AZ1996" s="188"/>
      <c r="BA1996" s="188"/>
      <c r="BB1996" s="188"/>
      <c r="BC1996" s="188"/>
      <c r="BD1996" s="188"/>
      <c r="BE1996" s="188"/>
      <c r="BF1996" s="188"/>
      <c r="BG1996" s="188"/>
      <c r="BH1996" s="188"/>
      <c r="BI1996" s="188"/>
      <c r="BJ1996" s="188"/>
      <c r="BK1996" s="188"/>
      <c r="BL1996" s="188"/>
      <c r="BM1996" s="188"/>
      <c r="BN1996" s="188"/>
      <c r="BO1996" s="188"/>
      <c r="BP1996" s="188"/>
      <c r="BQ1996" s="188"/>
      <c r="BR1996" s="188"/>
      <c r="BS1996" s="188"/>
      <c r="BT1996" s="188"/>
      <c r="BU1996" s="188"/>
      <c r="BV1996" s="188"/>
    </row>
    <row r="1997" spans="1:74" s="189" customFormat="1" ht="25.5" x14ac:dyDescent="0.2">
      <c r="A1997" s="255" t="s">
        <v>1874</v>
      </c>
      <c r="B1997" s="253" t="s">
        <v>1875</v>
      </c>
      <c r="C1997" s="132">
        <f t="shared" si="634"/>
        <v>0</v>
      </c>
      <c r="D1997" s="132">
        <f t="shared" si="634"/>
        <v>0</v>
      </c>
      <c r="E1997" s="132">
        <f t="shared" si="634"/>
        <v>0</v>
      </c>
      <c r="F1997" s="132">
        <f t="shared" si="634"/>
        <v>0</v>
      </c>
      <c r="G1997" s="132">
        <f t="shared" si="634"/>
        <v>0</v>
      </c>
      <c r="H1997" s="132">
        <f t="shared" si="634"/>
        <v>0</v>
      </c>
      <c r="I1997" s="132">
        <f t="shared" si="634"/>
        <v>0</v>
      </c>
      <c r="J1997" s="132">
        <f t="shared" si="634"/>
        <v>0</v>
      </c>
      <c r="K1997" s="132">
        <f t="shared" si="634"/>
        <v>0</v>
      </c>
      <c r="L1997" s="132">
        <f t="shared" si="634"/>
        <v>0</v>
      </c>
      <c r="M1997" s="132">
        <f t="shared" si="634"/>
        <v>0</v>
      </c>
      <c r="N1997" s="132">
        <f t="shared" si="634"/>
        <v>0</v>
      </c>
      <c r="O1997" s="131">
        <f t="shared" si="628"/>
        <v>0</v>
      </c>
      <c r="P1997" s="188"/>
      <c r="Q1997" s="188"/>
      <c r="R1997" s="188"/>
      <c r="S1997" s="188"/>
      <c r="T1997" s="188"/>
      <c r="U1997" s="188"/>
      <c r="V1997" s="188"/>
      <c r="W1997" s="188"/>
      <c r="X1997" s="188"/>
      <c r="Y1997" s="188"/>
      <c r="Z1997" s="188"/>
      <c r="AA1997" s="188"/>
      <c r="AB1997" s="188"/>
      <c r="AC1997" s="188"/>
      <c r="AD1997" s="188"/>
      <c r="AE1997" s="188"/>
      <c r="AF1997" s="188"/>
      <c r="AG1997" s="188"/>
      <c r="AH1997" s="188"/>
      <c r="AI1997" s="188"/>
      <c r="AJ1997" s="188"/>
      <c r="AK1997" s="188"/>
      <c r="AL1997" s="188"/>
      <c r="AM1997" s="188"/>
      <c r="AN1997" s="188"/>
      <c r="AO1997" s="188"/>
      <c r="AP1997" s="188"/>
      <c r="AQ1997" s="188"/>
      <c r="AR1997" s="188"/>
      <c r="AS1997" s="188"/>
      <c r="AT1997" s="188"/>
      <c r="AU1997" s="188"/>
      <c r="AV1997" s="188"/>
      <c r="AW1997" s="188"/>
      <c r="AX1997" s="188"/>
      <c r="AY1997" s="188"/>
      <c r="AZ1997" s="188"/>
      <c r="BA1997" s="188"/>
      <c r="BB1997" s="188"/>
      <c r="BC1997" s="188"/>
      <c r="BD1997" s="188"/>
      <c r="BE1997" s="188"/>
      <c r="BF1997" s="188"/>
      <c r="BG1997" s="188"/>
      <c r="BH1997" s="188"/>
      <c r="BI1997" s="188"/>
      <c r="BJ1997" s="188"/>
      <c r="BK1997" s="188"/>
      <c r="BL1997" s="188"/>
      <c r="BM1997" s="188"/>
      <c r="BN1997" s="188"/>
      <c r="BO1997" s="188"/>
      <c r="BP1997" s="188"/>
      <c r="BQ1997" s="188"/>
      <c r="BR1997" s="188"/>
      <c r="BS1997" s="188"/>
      <c r="BT1997" s="188"/>
      <c r="BU1997" s="188"/>
      <c r="BV1997" s="188"/>
    </row>
    <row r="1998" spans="1:74" s="189" customFormat="1" ht="25.5" x14ac:dyDescent="0.2">
      <c r="A1998" s="256" t="s">
        <v>1876</v>
      </c>
      <c r="B1998" s="254" t="s">
        <v>1875</v>
      </c>
      <c r="C1998" s="121"/>
      <c r="D1998" s="121"/>
      <c r="E1998" s="121"/>
      <c r="F1998" s="121"/>
      <c r="G1998" s="121"/>
      <c r="H1998" s="121"/>
      <c r="I1998" s="121"/>
      <c r="J1998" s="121"/>
      <c r="K1998" s="121"/>
      <c r="L1998" s="121"/>
      <c r="M1998" s="121"/>
      <c r="N1998" s="121"/>
      <c r="O1998" s="131">
        <f t="shared" si="628"/>
        <v>0</v>
      </c>
      <c r="P1998" s="188"/>
      <c r="Q1998" s="188"/>
      <c r="R1998" s="188"/>
      <c r="S1998" s="188"/>
      <c r="T1998" s="188"/>
      <c r="U1998" s="188"/>
      <c r="V1998" s="188"/>
      <c r="W1998" s="188"/>
      <c r="X1998" s="188"/>
      <c r="Y1998" s="188"/>
      <c r="Z1998" s="188"/>
      <c r="AA1998" s="188"/>
      <c r="AB1998" s="188"/>
      <c r="AC1998" s="188"/>
      <c r="AD1998" s="188"/>
      <c r="AE1998" s="188"/>
      <c r="AF1998" s="188"/>
      <c r="AG1998" s="188"/>
      <c r="AH1998" s="188"/>
      <c r="AI1998" s="188"/>
      <c r="AJ1998" s="188"/>
      <c r="AK1998" s="188"/>
      <c r="AL1998" s="188"/>
      <c r="AM1998" s="188"/>
      <c r="AN1998" s="188"/>
      <c r="AO1998" s="188"/>
      <c r="AP1998" s="188"/>
      <c r="AQ1998" s="188"/>
      <c r="AR1998" s="188"/>
      <c r="AS1998" s="188"/>
      <c r="AT1998" s="188"/>
      <c r="AU1998" s="188"/>
      <c r="AV1998" s="188"/>
      <c r="AW1998" s="188"/>
      <c r="AX1998" s="188"/>
      <c r="AY1998" s="188"/>
      <c r="AZ1998" s="188"/>
      <c r="BA1998" s="188"/>
      <c r="BB1998" s="188"/>
      <c r="BC1998" s="188"/>
      <c r="BD1998" s="188"/>
      <c r="BE1998" s="188"/>
      <c r="BF1998" s="188"/>
      <c r="BG1998" s="188"/>
      <c r="BH1998" s="188"/>
      <c r="BI1998" s="188"/>
      <c r="BJ1998" s="188"/>
      <c r="BK1998" s="188"/>
      <c r="BL1998" s="188"/>
      <c r="BM1998" s="188"/>
      <c r="BN1998" s="188"/>
      <c r="BO1998" s="188"/>
      <c r="BP1998" s="188"/>
      <c r="BQ1998" s="188"/>
      <c r="BR1998" s="188"/>
      <c r="BS1998" s="188"/>
      <c r="BT1998" s="188"/>
      <c r="BU1998" s="188"/>
      <c r="BV1998" s="188"/>
    </row>
    <row r="1999" spans="1:74" s="189" customFormat="1" ht="15.75" x14ac:dyDescent="0.2">
      <c r="A1999" s="255" t="s">
        <v>270</v>
      </c>
      <c r="B1999" s="253" t="s">
        <v>96</v>
      </c>
      <c r="C1999" s="132">
        <f t="shared" ref="C1999:N1999" si="635">+C2000</f>
        <v>0</v>
      </c>
      <c r="D1999" s="132">
        <f t="shared" si="635"/>
        <v>0</v>
      </c>
      <c r="E1999" s="132">
        <f t="shared" si="635"/>
        <v>0</v>
      </c>
      <c r="F1999" s="132">
        <f t="shared" si="635"/>
        <v>0</v>
      </c>
      <c r="G1999" s="132">
        <f t="shared" si="635"/>
        <v>0</v>
      </c>
      <c r="H1999" s="132">
        <f t="shared" si="635"/>
        <v>0</v>
      </c>
      <c r="I1999" s="132">
        <f t="shared" si="635"/>
        <v>0</v>
      </c>
      <c r="J1999" s="132">
        <f t="shared" si="635"/>
        <v>0</v>
      </c>
      <c r="K1999" s="132">
        <f t="shared" si="635"/>
        <v>0</v>
      </c>
      <c r="L1999" s="132">
        <f t="shared" si="635"/>
        <v>0</v>
      </c>
      <c r="M1999" s="132">
        <f t="shared" si="635"/>
        <v>0</v>
      </c>
      <c r="N1999" s="132">
        <f t="shared" si="635"/>
        <v>0</v>
      </c>
      <c r="O1999" s="131">
        <f t="shared" si="628"/>
        <v>0</v>
      </c>
      <c r="P1999" s="188"/>
      <c r="Q1999" s="188"/>
      <c r="R1999" s="188"/>
      <c r="S1999" s="188"/>
      <c r="T1999" s="188"/>
      <c r="U1999" s="188"/>
      <c r="V1999" s="188"/>
      <c r="W1999" s="188"/>
      <c r="X1999" s="188"/>
      <c r="Y1999" s="188"/>
      <c r="Z1999" s="188"/>
      <c r="AA1999" s="188"/>
      <c r="AB1999" s="188"/>
      <c r="AC1999" s="188"/>
      <c r="AD1999" s="188"/>
      <c r="AE1999" s="188"/>
      <c r="AF1999" s="188"/>
      <c r="AG1999" s="188"/>
      <c r="AH1999" s="188"/>
      <c r="AI1999" s="188"/>
      <c r="AJ1999" s="188"/>
      <c r="AK1999" s="188"/>
      <c r="AL1999" s="188"/>
      <c r="AM1999" s="188"/>
      <c r="AN1999" s="188"/>
      <c r="AO1999" s="188"/>
      <c r="AP1999" s="188"/>
      <c r="AQ1999" s="188"/>
      <c r="AR1999" s="188"/>
      <c r="AS1999" s="188"/>
      <c r="AT1999" s="188"/>
      <c r="AU1999" s="188"/>
      <c r="AV1999" s="188"/>
      <c r="AW1999" s="188"/>
      <c r="AX1999" s="188"/>
      <c r="AY1999" s="188"/>
      <c r="AZ1999" s="188"/>
      <c r="BA1999" s="188"/>
      <c r="BB1999" s="188"/>
      <c r="BC1999" s="188"/>
      <c r="BD1999" s="188"/>
      <c r="BE1999" s="188"/>
      <c r="BF1999" s="188"/>
      <c r="BG1999" s="188"/>
      <c r="BH1999" s="188"/>
      <c r="BI1999" s="188"/>
      <c r="BJ1999" s="188"/>
      <c r="BK1999" s="188"/>
      <c r="BL1999" s="188"/>
      <c r="BM1999" s="188"/>
      <c r="BN1999" s="188"/>
      <c r="BO1999" s="188"/>
      <c r="BP1999" s="188"/>
      <c r="BQ1999" s="188"/>
      <c r="BR1999" s="188"/>
      <c r="BS1999" s="188"/>
      <c r="BT1999" s="188"/>
      <c r="BU1999" s="188"/>
      <c r="BV1999" s="188"/>
    </row>
    <row r="2000" spans="1:74" s="189" customFormat="1" ht="15.75" x14ac:dyDescent="0.2">
      <c r="A2000" s="255" t="s">
        <v>271</v>
      </c>
      <c r="B2000" s="253" t="s">
        <v>97</v>
      </c>
      <c r="C2000" s="132">
        <f t="shared" ref="C2000:N2000" si="636">+C2001+C2008</f>
        <v>0</v>
      </c>
      <c r="D2000" s="132">
        <f t="shared" si="636"/>
        <v>0</v>
      </c>
      <c r="E2000" s="132">
        <f t="shared" si="636"/>
        <v>0</v>
      </c>
      <c r="F2000" s="132">
        <f t="shared" si="636"/>
        <v>0</v>
      </c>
      <c r="G2000" s="132">
        <f t="shared" si="636"/>
        <v>0</v>
      </c>
      <c r="H2000" s="132">
        <f t="shared" si="636"/>
        <v>0</v>
      </c>
      <c r="I2000" s="132">
        <f t="shared" si="636"/>
        <v>0</v>
      </c>
      <c r="J2000" s="132">
        <f t="shared" si="636"/>
        <v>0</v>
      </c>
      <c r="K2000" s="132">
        <f t="shared" si="636"/>
        <v>0</v>
      </c>
      <c r="L2000" s="132">
        <f t="shared" si="636"/>
        <v>0</v>
      </c>
      <c r="M2000" s="132">
        <f t="shared" si="636"/>
        <v>0</v>
      </c>
      <c r="N2000" s="132">
        <f t="shared" si="636"/>
        <v>0</v>
      </c>
      <c r="O2000" s="131">
        <f t="shared" si="628"/>
        <v>0</v>
      </c>
      <c r="P2000" s="188"/>
      <c r="Q2000" s="188"/>
      <c r="R2000" s="188"/>
      <c r="S2000" s="188"/>
      <c r="T2000" s="188"/>
      <c r="U2000" s="188"/>
      <c r="V2000" s="188"/>
      <c r="W2000" s="188"/>
      <c r="X2000" s="188"/>
      <c r="Y2000" s="188"/>
      <c r="Z2000" s="188"/>
      <c r="AA2000" s="188"/>
      <c r="AB2000" s="188"/>
      <c r="AC2000" s="188"/>
      <c r="AD2000" s="188"/>
      <c r="AE2000" s="188"/>
      <c r="AF2000" s="188"/>
      <c r="AG2000" s="188"/>
      <c r="AH2000" s="188"/>
      <c r="AI2000" s="188"/>
      <c r="AJ2000" s="188"/>
      <c r="AK2000" s="188"/>
      <c r="AL2000" s="188"/>
      <c r="AM2000" s="188"/>
      <c r="AN2000" s="188"/>
      <c r="AO2000" s="188"/>
      <c r="AP2000" s="188"/>
      <c r="AQ2000" s="188"/>
      <c r="AR2000" s="188"/>
      <c r="AS2000" s="188"/>
      <c r="AT2000" s="188"/>
      <c r="AU2000" s="188"/>
      <c r="AV2000" s="188"/>
      <c r="AW2000" s="188"/>
      <c r="AX2000" s="188"/>
      <c r="AY2000" s="188"/>
      <c r="AZ2000" s="188"/>
      <c r="BA2000" s="188"/>
      <c r="BB2000" s="188"/>
      <c r="BC2000" s="188"/>
      <c r="BD2000" s="188"/>
      <c r="BE2000" s="188"/>
      <c r="BF2000" s="188"/>
      <c r="BG2000" s="188"/>
      <c r="BH2000" s="188"/>
      <c r="BI2000" s="188"/>
      <c r="BJ2000" s="188"/>
      <c r="BK2000" s="188"/>
      <c r="BL2000" s="188"/>
      <c r="BM2000" s="188"/>
      <c r="BN2000" s="188"/>
      <c r="BO2000" s="188"/>
      <c r="BP2000" s="188"/>
      <c r="BQ2000" s="188"/>
      <c r="BR2000" s="188"/>
      <c r="BS2000" s="188"/>
      <c r="BT2000" s="188"/>
      <c r="BU2000" s="188"/>
      <c r="BV2000" s="188"/>
    </row>
    <row r="2001" spans="1:74" s="189" customFormat="1" ht="25.5" x14ac:dyDescent="0.2">
      <c r="A2001" s="255" t="s">
        <v>272</v>
      </c>
      <c r="B2001" s="253" t="s">
        <v>98</v>
      </c>
      <c r="C2001" s="132">
        <f t="shared" ref="C2001:N2002" si="637">+C2002</f>
        <v>0</v>
      </c>
      <c r="D2001" s="132">
        <f t="shared" si="637"/>
        <v>0</v>
      </c>
      <c r="E2001" s="132">
        <f t="shared" si="637"/>
        <v>0</v>
      </c>
      <c r="F2001" s="132">
        <f t="shared" si="637"/>
        <v>0</v>
      </c>
      <c r="G2001" s="132">
        <f t="shared" si="637"/>
        <v>0</v>
      </c>
      <c r="H2001" s="132">
        <f t="shared" si="637"/>
        <v>0</v>
      </c>
      <c r="I2001" s="132">
        <f t="shared" si="637"/>
        <v>0</v>
      </c>
      <c r="J2001" s="132">
        <f t="shared" si="637"/>
        <v>0</v>
      </c>
      <c r="K2001" s="132">
        <f t="shared" si="637"/>
        <v>0</v>
      </c>
      <c r="L2001" s="132">
        <f t="shared" si="637"/>
        <v>0</v>
      </c>
      <c r="M2001" s="132">
        <f t="shared" si="637"/>
        <v>0</v>
      </c>
      <c r="N2001" s="132">
        <f t="shared" si="637"/>
        <v>0</v>
      </c>
      <c r="O2001" s="131">
        <f t="shared" si="628"/>
        <v>0</v>
      </c>
      <c r="P2001" s="188"/>
      <c r="Q2001" s="188"/>
      <c r="R2001" s="188"/>
      <c r="S2001" s="188"/>
      <c r="T2001" s="188"/>
      <c r="U2001" s="188"/>
      <c r="V2001" s="188"/>
      <c r="W2001" s="188"/>
      <c r="X2001" s="188"/>
      <c r="Y2001" s="188"/>
      <c r="Z2001" s="188"/>
      <c r="AA2001" s="188"/>
      <c r="AB2001" s="188"/>
      <c r="AC2001" s="188"/>
      <c r="AD2001" s="188"/>
      <c r="AE2001" s="188"/>
      <c r="AF2001" s="188"/>
      <c r="AG2001" s="188"/>
      <c r="AH2001" s="188"/>
      <c r="AI2001" s="188"/>
      <c r="AJ2001" s="188"/>
      <c r="AK2001" s="188"/>
      <c r="AL2001" s="188"/>
      <c r="AM2001" s="188"/>
      <c r="AN2001" s="188"/>
      <c r="AO2001" s="188"/>
      <c r="AP2001" s="188"/>
      <c r="AQ2001" s="188"/>
      <c r="AR2001" s="188"/>
      <c r="AS2001" s="188"/>
      <c r="AT2001" s="188"/>
      <c r="AU2001" s="188"/>
      <c r="AV2001" s="188"/>
      <c r="AW2001" s="188"/>
      <c r="AX2001" s="188"/>
      <c r="AY2001" s="188"/>
      <c r="AZ2001" s="188"/>
      <c r="BA2001" s="188"/>
      <c r="BB2001" s="188"/>
      <c r="BC2001" s="188"/>
      <c r="BD2001" s="188"/>
      <c r="BE2001" s="188"/>
      <c r="BF2001" s="188"/>
      <c r="BG2001" s="188"/>
      <c r="BH2001" s="188"/>
      <c r="BI2001" s="188"/>
      <c r="BJ2001" s="188"/>
      <c r="BK2001" s="188"/>
      <c r="BL2001" s="188"/>
      <c r="BM2001" s="188"/>
      <c r="BN2001" s="188"/>
      <c r="BO2001" s="188"/>
      <c r="BP2001" s="188"/>
      <c r="BQ2001" s="188"/>
      <c r="BR2001" s="188"/>
      <c r="BS2001" s="188"/>
      <c r="BT2001" s="188"/>
      <c r="BU2001" s="188"/>
      <c r="BV2001" s="188"/>
    </row>
    <row r="2002" spans="1:74" s="189" customFormat="1" ht="25.5" x14ac:dyDescent="0.2">
      <c r="A2002" s="255" t="s">
        <v>877</v>
      </c>
      <c r="B2002" s="253" t="s">
        <v>878</v>
      </c>
      <c r="C2002" s="132">
        <f t="shared" si="637"/>
        <v>0</v>
      </c>
      <c r="D2002" s="132">
        <f t="shared" si="637"/>
        <v>0</v>
      </c>
      <c r="E2002" s="132">
        <f t="shared" si="637"/>
        <v>0</v>
      </c>
      <c r="F2002" s="132">
        <f t="shared" si="637"/>
        <v>0</v>
      </c>
      <c r="G2002" s="132">
        <f t="shared" si="637"/>
        <v>0</v>
      </c>
      <c r="H2002" s="132">
        <f t="shared" si="637"/>
        <v>0</v>
      </c>
      <c r="I2002" s="132">
        <f t="shared" si="637"/>
        <v>0</v>
      </c>
      <c r="J2002" s="132">
        <f t="shared" si="637"/>
        <v>0</v>
      </c>
      <c r="K2002" s="132">
        <f t="shared" si="637"/>
        <v>0</v>
      </c>
      <c r="L2002" s="132">
        <f t="shared" si="637"/>
        <v>0</v>
      </c>
      <c r="M2002" s="132">
        <f t="shared" si="637"/>
        <v>0</v>
      </c>
      <c r="N2002" s="132">
        <f t="shared" si="637"/>
        <v>0</v>
      </c>
      <c r="O2002" s="131">
        <f t="shared" si="628"/>
        <v>0</v>
      </c>
      <c r="P2002" s="188"/>
      <c r="Q2002" s="188"/>
      <c r="R2002" s="188"/>
      <c r="S2002" s="188"/>
      <c r="T2002" s="188"/>
      <c r="U2002" s="188"/>
      <c r="V2002" s="188"/>
      <c r="W2002" s="188"/>
      <c r="X2002" s="188"/>
      <c r="Y2002" s="188"/>
      <c r="Z2002" s="188"/>
      <c r="AA2002" s="188"/>
      <c r="AB2002" s="188"/>
      <c r="AC2002" s="188"/>
      <c r="AD2002" s="188"/>
      <c r="AE2002" s="188"/>
      <c r="AF2002" s="188"/>
      <c r="AG2002" s="188"/>
      <c r="AH2002" s="188"/>
      <c r="AI2002" s="188"/>
      <c r="AJ2002" s="188"/>
      <c r="AK2002" s="188"/>
      <c r="AL2002" s="188"/>
      <c r="AM2002" s="188"/>
      <c r="AN2002" s="188"/>
      <c r="AO2002" s="188"/>
      <c r="AP2002" s="188"/>
      <c r="AQ2002" s="188"/>
      <c r="AR2002" s="188"/>
      <c r="AS2002" s="188"/>
      <c r="AT2002" s="188"/>
      <c r="AU2002" s="188"/>
      <c r="AV2002" s="188"/>
      <c r="AW2002" s="188"/>
      <c r="AX2002" s="188"/>
      <c r="AY2002" s="188"/>
      <c r="AZ2002" s="188"/>
      <c r="BA2002" s="188"/>
      <c r="BB2002" s="188"/>
      <c r="BC2002" s="188"/>
      <c r="BD2002" s="188"/>
      <c r="BE2002" s="188"/>
      <c r="BF2002" s="188"/>
      <c r="BG2002" s="188"/>
      <c r="BH2002" s="188"/>
      <c r="BI2002" s="188"/>
      <c r="BJ2002" s="188"/>
      <c r="BK2002" s="188"/>
      <c r="BL2002" s="188"/>
      <c r="BM2002" s="188"/>
      <c r="BN2002" s="188"/>
      <c r="BO2002" s="188"/>
      <c r="BP2002" s="188"/>
      <c r="BQ2002" s="188"/>
      <c r="BR2002" s="188"/>
      <c r="BS2002" s="188"/>
      <c r="BT2002" s="188"/>
      <c r="BU2002" s="188"/>
      <c r="BV2002" s="188"/>
    </row>
    <row r="2003" spans="1:74" s="189" customFormat="1" ht="25.5" x14ac:dyDescent="0.2">
      <c r="A2003" s="255" t="s">
        <v>879</v>
      </c>
      <c r="B2003" s="253" t="s">
        <v>880</v>
      </c>
      <c r="C2003" s="132">
        <f t="shared" ref="C2003:N2003" si="638">SUM(C2004:C2007)</f>
        <v>0</v>
      </c>
      <c r="D2003" s="132">
        <f t="shared" si="638"/>
        <v>0</v>
      </c>
      <c r="E2003" s="132">
        <f t="shared" si="638"/>
        <v>0</v>
      </c>
      <c r="F2003" s="132">
        <f t="shared" si="638"/>
        <v>0</v>
      </c>
      <c r="G2003" s="132">
        <f t="shared" si="638"/>
        <v>0</v>
      </c>
      <c r="H2003" s="132">
        <f t="shared" si="638"/>
        <v>0</v>
      </c>
      <c r="I2003" s="132">
        <f t="shared" si="638"/>
        <v>0</v>
      </c>
      <c r="J2003" s="132">
        <f t="shared" si="638"/>
        <v>0</v>
      </c>
      <c r="K2003" s="132">
        <f t="shared" si="638"/>
        <v>0</v>
      </c>
      <c r="L2003" s="132">
        <f t="shared" si="638"/>
        <v>0</v>
      </c>
      <c r="M2003" s="132">
        <f t="shared" si="638"/>
        <v>0</v>
      </c>
      <c r="N2003" s="132">
        <f t="shared" si="638"/>
        <v>0</v>
      </c>
      <c r="O2003" s="131">
        <f t="shared" si="628"/>
        <v>0</v>
      </c>
      <c r="P2003" s="188"/>
      <c r="Q2003" s="188"/>
      <c r="R2003" s="188"/>
      <c r="S2003" s="188"/>
      <c r="T2003" s="188"/>
      <c r="U2003" s="188"/>
      <c r="V2003" s="188"/>
      <c r="W2003" s="188"/>
      <c r="X2003" s="188"/>
      <c r="Y2003" s="188"/>
      <c r="Z2003" s="188"/>
      <c r="AA2003" s="188"/>
      <c r="AB2003" s="188"/>
      <c r="AC2003" s="188"/>
      <c r="AD2003" s="188"/>
      <c r="AE2003" s="188"/>
      <c r="AF2003" s="188"/>
      <c r="AG2003" s="188"/>
      <c r="AH2003" s="188"/>
      <c r="AI2003" s="188"/>
      <c r="AJ2003" s="188"/>
      <c r="AK2003" s="188"/>
      <c r="AL2003" s="188"/>
      <c r="AM2003" s="188"/>
      <c r="AN2003" s="188"/>
      <c r="AO2003" s="188"/>
      <c r="AP2003" s="188"/>
      <c r="AQ2003" s="188"/>
      <c r="AR2003" s="188"/>
      <c r="AS2003" s="188"/>
      <c r="AT2003" s="188"/>
      <c r="AU2003" s="188"/>
      <c r="AV2003" s="188"/>
      <c r="AW2003" s="188"/>
      <c r="AX2003" s="188"/>
      <c r="AY2003" s="188"/>
      <c r="AZ2003" s="188"/>
      <c r="BA2003" s="188"/>
      <c r="BB2003" s="188"/>
      <c r="BC2003" s="188"/>
      <c r="BD2003" s="188"/>
      <c r="BE2003" s="188"/>
      <c r="BF2003" s="188"/>
      <c r="BG2003" s="188"/>
      <c r="BH2003" s="188"/>
      <c r="BI2003" s="188"/>
      <c r="BJ2003" s="188"/>
      <c r="BK2003" s="188"/>
      <c r="BL2003" s="188"/>
      <c r="BM2003" s="188"/>
      <c r="BN2003" s="188"/>
      <c r="BO2003" s="188"/>
      <c r="BP2003" s="188"/>
      <c r="BQ2003" s="188"/>
      <c r="BR2003" s="188"/>
      <c r="BS2003" s="188"/>
      <c r="BT2003" s="188"/>
      <c r="BU2003" s="188"/>
      <c r="BV2003" s="188"/>
    </row>
    <row r="2004" spans="1:74" s="189" customFormat="1" ht="14.25" x14ac:dyDescent="0.2">
      <c r="A2004" s="256" t="s">
        <v>881</v>
      </c>
      <c r="B2004" s="254" t="s">
        <v>882</v>
      </c>
      <c r="C2004" s="120"/>
      <c r="D2004" s="120"/>
      <c r="E2004" s="120"/>
      <c r="F2004" s="120"/>
      <c r="G2004" s="120"/>
      <c r="H2004" s="120"/>
      <c r="I2004" s="120"/>
      <c r="J2004" s="120"/>
      <c r="K2004" s="120"/>
      <c r="L2004" s="120"/>
      <c r="M2004" s="120"/>
      <c r="N2004" s="120"/>
      <c r="O2004" s="131">
        <f t="shared" si="628"/>
        <v>0</v>
      </c>
      <c r="P2004" s="188"/>
      <c r="Q2004" s="188"/>
      <c r="R2004" s="188"/>
      <c r="S2004" s="188"/>
      <c r="T2004" s="188"/>
      <c r="U2004" s="188"/>
      <c r="V2004" s="188"/>
      <c r="W2004" s="188"/>
      <c r="X2004" s="188"/>
      <c r="Y2004" s="188"/>
      <c r="Z2004" s="188"/>
      <c r="AA2004" s="188"/>
      <c r="AB2004" s="188"/>
      <c r="AC2004" s="188"/>
      <c r="AD2004" s="188"/>
      <c r="AE2004" s="188"/>
      <c r="AF2004" s="188"/>
      <c r="AG2004" s="188"/>
      <c r="AH2004" s="188"/>
      <c r="AI2004" s="188"/>
      <c r="AJ2004" s="188"/>
      <c r="AK2004" s="188"/>
      <c r="AL2004" s="188"/>
      <c r="AM2004" s="188"/>
      <c r="AN2004" s="188"/>
      <c r="AO2004" s="188"/>
      <c r="AP2004" s="188"/>
      <c r="AQ2004" s="188"/>
      <c r="AR2004" s="188"/>
      <c r="AS2004" s="188"/>
      <c r="AT2004" s="188"/>
      <c r="AU2004" s="188"/>
      <c r="AV2004" s="188"/>
      <c r="AW2004" s="188"/>
      <c r="AX2004" s="188"/>
      <c r="AY2004" s="188"/>
      <c r="AZ2004" s="188"/>
      <c r="BA2004" s="188"/>
      <c r="BB2004" s="188"/>
      <c r="BC2004" s="188"/>
      <c r="BD2004" s="188"/>
      <c r="BE2004" s="188"/>
      <c r="BF2004" s="188"/>
      <c r="BG2004" s="188"/>
      <c r="BH2004" s="188"/>
      <c r="BI2004" s="188"/>
      <c r="BJ2004" s="188"/>
      <c r="BK2004" s="188"/>
      <c r="BL2004" s="188"/>
      <c r="BM2004" s="188"/>
      <c r="BN2004" s="188"/>
      <c r="BO2004" s="188"/>
      <c r="BP2004" s="188"/>
      <c r="BQ2004" s="188"/>
      <c r="BR2004" s="188"/>
      <c r="BS2004" s="188"/>
      <c r="BT2004" s="188"/>
      <c r="BU2004" s="188"/>
      <c r="BV2004" s="188"/>
    </row>
    <row r="2005" spans="1:74" s="189" customFormat="1" ht="14.25" x14ac:dyDescent="0.2">
      <c r="A2005" s="256" t="s">
        <v>883</v>
      </c>
      <c r="B2005" s="254" t="s">
        <v>884</v>
      </c>
      <c r="C2005" s="120"/>
      <c r="D2005" s="120"/>
      <c r="E2005" s="120"/>
      <c r="F2005" s="120"/>
      <c r="G2005" s="120"/>
      <c r="H2005" s="120"/>
      <c r="I2005" s="120"/>
      <c r="J2005" s="120"/>
      <c r="K2005" s="120"/>
      <c r="L2005" s="120"/>
      <c r="M2005" s="120"/>
      <c r="N2005" s="120"/>
      <c r="O2005" s="131">
        <f t="shared" si="628"/>
        <v>0</v>
      </c>
      <c r="P2005" s="188"/>
      <c r="Q2005" s="188"/>
      <c r="R2005" s="188"/>
      <c r="S2005" s="188"/>
      <c r="T2005" s="188"/>
      <c r="U2005" s="188"/>
      <c r="V2005" s="188"/>
      <c r="W2005" s="188"/>
      <c r="X2005" s="188"/>
      <c r="Y2005" s="188"/>
      <c r="Z2005" s="188"/>
      <c r="AA2005" s="188"/>
      <c r="AB2005" s="188"/>
      <c r="AC2005" s="188"/>
      <c r="AD2005" s="188"/>
      <c r="AE2005" s="188"/>
      <c r="AF2005" s="188"/>
      <c r="AG2005" s="188"/>
      <c r="AH2005" s="188"/>
      <c r="AI2005" s="188"/>
      <c r="AJ2005" s="188"/>
      <c r="AK2005" s="188"/>
      <c r="AL2005" s="188"/>
      <c r="AM2005" s="188"/>
      <c r="AN2005" s="188"/>
      <c r="AO2005" s="188"/>
      <c r="AP2005" s="188"/>
      <c r="AQ2005" s="188"/>
      <c r="AR2005" s="188"/>
      <c r="AS2005" s="188"/>
      <c r="AT2005" s="188"/>
      <c r="AU2005" s="188"/>
      <c r="AV2005" s="188"/>
      <c r="AW2005" s="188"/>
      <c r="AX2005" s="188"/>
      <c r="AY2005" s="188"/>
      <c r="AZ2005" s="188"/>
      <c r="BA2005" s="188"/>
      <c r="BB2005" s="188"/>
      <c r="BC2005" s="188"/>
      <c r="BD2005" s="188"/>
      <c r="BE2005" s="188"/>
      <c r="BF2005" s="188"/>
      <c r="BG2005" s="188"/>
      <c r="BH2005" s="188"/>
      <c r="BI2005" s="188"/>
      <c r="BJ2005" s="188"/>
      <c r="BK2005" s="188"/>
      <c r="BL2005" s="188"/>
      <c r="BM2005" s="188"/>
      <c r="BN2005" s="188"/>
      <c r="BO2005" s="188"/>
      <c r="BP2005" s="188"/>
      <c r="BQ2005" s="188"/>
      <c r="BR2005" s="188"/>
      <c r="BS2005" s="188"/>
      <c r="BT2005" s="188"/>
      <c r="BU2005" s="188"/>
      <c r="BV2005" s="188"/>
    </row>
    <row r="2006" spans="1:74" s="189" customFormat="1" ht="25.5" x14ac:dyDescent="0.2">
      <c r="A2006" s="256" t="s">
        <v>885</v>
      </c>
      <c r="B2006" s="254" t="s">
        <v>886</v>
      </c>
      <c r="C2006" s="6"/>
      <c r="D2006" s="6"/>
      <c r="E2006" s="6"/>
      <c r="F2006" s="6"/>
      <c r="G2006" s="6"/>
      <c r="H2006" s="6"/>
      <c r="I2006" s="6"/>
      <c r="J2006" s="6"/>
      <c r="K2006" s="6"/>
      <c r="L2006" s="6"/>
      <c r="M2006" s="6"/>
      <c r="N2006" s="6"/>
      <c r="O2006" s="131">
        <f t="shared" si="628"/>
        <v>0</v>
      </c>
      <c r="P2006" s="188"/>
      <c r="Q2006" s="188"/>
      <c r="R2006" s="188"/>
      <c r="S2006" s="188"/>
      <c r="T2006" s="188"/>
      <c r="U2006" s="188"/>
      <c r="V2006" s="188"/>
      <c r="W2006" s="188"/>
      <c r="X2006" s="188"/>
      <c r="Y2006" s="188"/>
      <c r="Z2006" s="188"/>
      <c r="AA2006" s="188"/>
      <c r="AB2006" s="188"/>
      <c r="AC2006" s="188"/>
      <c r="AD2006" s="188"/>
      <c r="AE2006" s="188"/>
      <c r="AF2006" s="188"/>
      <c r="AG2006" s="188"/>
      <c r="AH2006" s="188"/>
      <c r="AI2006" s="188"/>
      <c r="AJ2006" s="188"/>
      <c r="AK2006" s="188"/>
      <c r="AL2006" s="188"/>
      <c r="AM2006" s="188"/>
      <c r="AN2006" s="188"/>
      <c r="AO2006" s="188"/>
      <c r="AP2006" s="188"/>
      <c r="AQ2006" s="188"/>
      <c r="AR2006" s="188"/>
      <c r="AS2006" s="188"/>
      <c r="AT2006" s="188"/>
      <c r="AU2006" s="188"/>
      <c r="AV2006" s="188"/>
      <c r="AW2006" s="188"/>
      <c r="AX2006" s="188"/>
      <c r="AY2006" s="188"/>
      <c r="AZ2006" s="188"/>
      <c r="BA2006" s="188"/>
      <c r="BB2006" s="188"/>
      <c r="BC2006" s="188"/>
      <c r="BD2006" s="188"/>
      <c r="BE2006" s="188"/>
      <c r="BF2006" s="188"/>
      <c r="BG2006" s="188"/>
      <c r="BH2006" s="188"/>
      <c r="BI2006" s="188"/>
      <c r="BJ2006" s="188"/>
      <c r="BK2006" s="188"/>
      <c r="BL2006" s="188"/>
      <c r="BM2006" s="188"/>
      <c r="BN2006" s="188"/>
      <c r="BO2006" s="188"/>
      <c r="BP2006" s="188"/>
      <c r="BQ2006" s="188"/>
      <c r="BR2006" s="188"/>
      <c r="BS2006" s="188"/>
      <c r="BT2006" s="188"/>
      <c r="BU2006" s="188"/>
      <c r="BV2006" s="188"/>
    </row>
    <row r="2007" spans="1:74" s="189" customFormat="1" ht="14.25" x14ac:dyDescent="0.2">
      <c r="A2007" s="256" t="s">
        <v>887</v>
      </c>
      <c r="B2007" s="254" t="s">
        <v>888</v>
      </c>
      <c r="C2007" s="120"/>
      <c r="D2007" s="120"/>
      <c r="E2007" s="120"/>
      <c r="F2007" s="120"/>
      <c r="G2007" s="120"/>
      <c r="H2007" s="120"/>
      <c r="I2007" s="120"/>
      <c r="J2007" s="120"/>
      <c r="K2007" s="120"/>
      <c r="L2007" s="120"/>
      <c r="M2007" s="120"/>
      <c r="N2007" s="120"/>
      <c r="O2007" s="131">
        <f t="shared" si="628"/>
        <v>0</v>
      </c>
      <c r="P2007" s="188"/>
      <c r="Q2007" s="188"/>
      <c r="R2007" s="188"/>
      <c r="S2007" s="188"/>
      <c r="T2007" s="188"/>
      <c r="U2007" s="188"/>
      <c r="V2007" s="188"/>
      <c r="W2007" s="188"/>
      <c r="X2007" s="188"/>
      <c r="Y2007" s="188"/>
      <c r="Z2007" s="188"/>
      <c r="AA2007" s="188"/>
      <c r="AB2007" s="188"/>
      <c r="AC2007" s="188"/>
      <c r="AD2007" s="188"/>
      <c r="AE2007" s="188"/>
      <c r="AF2007" s="188"/>
      <c r="AG2007" s="188"/>
      <c r="AH2007" s="188"/>
      <c r="AI2007" s="188"/>
      <c r="AJ2007" s="188"/>
      <c r="AK2007" s="188"/>
      <c r="AL2007" s="188"/>
      <c r="AM2007" s="188"/>
      <c r="AN2007" s="188"/>
      <c r="AO2007" s="188"/>
      <c r="AP2007" s="188"/>
      <c r="AQ2007" s="188"/>
      <c r="AR2007" s="188"/>
      <c r="AS2007" s="188"/>
      <c r="AT2007" s="188"/>
      <c r="AU2007" s="188"/>
      <c r="AV2007" s="188"/>
      <c r="AW2007" s="188"/>
      <c r="AX2007" s="188"/>
      <c r="AY2007" s="188"/>
      <c r="AZ2007" s="188"/>
      <c r="BA2007" s="188"/>
      <c r="BB2007" s="188"/>
      <c r="BC2007" s="188"/>
      <c r="BD2007" s="188"/>
      <c r="BE2007" s="188"/>
      <c r="BF2007" s="188"/>
      <c r="BG2007" s="188"/>
      <c r="BH2007" s="188"/>
      <c r="BI2007" s="188"/>
      <c r="BJ2007" s="188"/>
      <c r="BK2007" s="188"/>
      <c r="BL2007" s="188"/>
      <c r="BM2007" s="188"/>
      <c r="BN2007" s="188"/>
      <c r="BO2007" s="188"/>
      <c r="BP2007" s="188"/>
      <c r="BQ2007" s="188"/>
      <c r="BR2007" s="188"/>
      <c r="BS2007" s="188"/>
      <c r="BT2007" s="188"/>
      <c r="BU2007" s="188"/>
      <c r="BV2007" s="188"/>
    </row>
    <row r="2008" spans="1:74" s="189" customFormat="1" ht="25.5" x14ac:dyDescent="0.2">
      <c r="A2008" s="255" t="s">
        <v>281</v>
      </c>
      <c r="B2008" s="253" t="s">
        <v>889</v>
      </c>
      <c r="C2008" s="132">
        <f t="shared" ref="C2008:N2009" si="639">+C2009</f>
        <v>0</v>
      </c>
      <c r="D2008" s="132">
        <f t="shared" si="639"/>
        <v>0</v>
      </c>
      <c r="E2008" s="132">
        <f t="shared" si="639"/>
        <v>0</v>
      </c>
      <c r="F2008" s="132">
        <f t="shared" si="639"/>
        <v>0</v>
      </c>
      <c r="G2008" s="132">
        <f t="shared" si="639"/>
        <v>0</v>
      </c>
      <c r="H2008" s="132">
        <f t="shared" si="639"/>
        <v>0</v>
      </c>
      <c r="I2008" s="132">
        <f t="shared" si="639"/>
        <v>0</v>
      </c>
      <c r="J2008" s="132">
        <f t="shared" si="639"/>
        <v>0</v>
      </c>
      <c r="K2008" s="132">
        <f t="shared" si="639"/>
        <v>0</v>
      </c>
      <c r="L2008" s="132">
        <f t="shared" si="639"/>
        <v>0</v>
      </c>
      <c r="M2008" s="132">
        <f t="shared" si="639"/>
        <v>0</v>
      </c>
      <c r="N2008" s="132">
        <f t="shared" si="639"/>
        <v>0</v>
      </c>
      <c r="O2008" s="131">
        <f t="shared" si="628"/>
        <v>0</v>
      </c>
      <c r="P2008" s="188"/>
      <c r="Q2008" s="188"/>
      <c r="R2008" s="188"/>
      <c r="S2008" s="188"/>
      <c r="T2008" s="188"/>
      <c r="U2008" s="188"/>
      <c r="V2008" s="188"/>
      <c r="W2008" s="188"/>
      <c r="X2008" s="188"/>
      <c r="Y2008" s="188"/>
      <c r="Z2008" s="188"/>
      <c r="AA2008" s="188"/>
      <c r="AB2008" s="188"/>
      <c r="AC2008" s="188"/>
      <c r="AD2008" s="188"/>
      <c r="AE2008" s="188"/>
      <c r="AF2008" s="188"/>
      <c r="AG2008" s="188"/>
      <c r="AH2008" s="188"/>
      <c r="AI2008" s="188"/>
      <c r="AJ2008" s="188"/>
      <c r="AK2008" s="188"/>
      <c r="AL2008" s="188"/>
      <c r="AM2008" s="188"/>
      <c r="AN2008" s="188"/>
      <c r="AO2008" s="188"/>
      <c r="AP2008" s="188"/>
      <c r="AQ2008" s="188"/>
      <c r="AR2008" s="188"/>
      <c r="AS2008" s="188"/>
      <c r="AT2008" s="188"/>
      <c r="AU2008" s="188"/>
      <c r="AV2008" s="188"/>
      <c r="AW2008" s="188"/>
      <c r="AX2008" s="188"/>
      <c r="AY2008" s="188"/>
      <c r="AZ2008" s="188"/>
      <c r="BA2008" s="188"/>
      <c r="BB2008" s="188"/>
      <c r="BC2008" s="188"/>
      <c r="BD2008" s="188"/>
      <c r="BE2008" s="188"/>
      <c r="BF2008" s="188"/>
      <c r="BG2008" s="188"/>
      <c r="BH2008" s="188"/>
      <c r="BI2008" s="188"/>
      <c r="BJ2008" s="188"/>
      <c r="BK2008" s="188"/>
      <c r="BL2008" s="188"/>
      <c r="BM2008" s="188"/>
      <c r="BN2008" s="188"/>
      <c r="BO2008" s="188"/>
      <c r="BP2008" s="188"/>
      <c r="BQ2008" s="188"/>
      <c r="BR2008" s="188"/>
      <c r="BS2008" s="188"/>
      <c r="BT2008" s="188"/>
      <c r="BU2008" s="188"/>
      <c r="BV2008" s="188"/>
    </row>
    <row r="2009" spans="1:74" s="189" customFormat="1" ht="15.75" x14ac:dyDescent="0.2">
      <c r="A2009" s="255" t="s">
        <v>890</v>
      </c>
      <c r="B2009" s="253" t="s">
        <v>891</v>
      </c>
      <c r="C2009" s="132">
        <f t="shared" si="639"/>
        <v>0</v>
      </c>
      <c r="D2009" s="132">
        <f t="shared" si="639"/>
        <v>0</v>
      </c>
      <c r="E2009" s="132">
        <f t="shared" si="639"/>
        <v>0</v>
      </c>
      <c r="F2009" s="132">
        <f t="shared" si="639"/>
        <v>0</v>
      </c>
      <c r="G2009" s="132">
        <f t="shared" si="639"/>
        <v>0</v>
      </c>
      <c r="H2009" s="132">
        <f t="shared" si="639"/>
        <v>0</v>
      </c>
      <c r="I2009" s="132">
        <f t="shared" si="639"/>
        <v>0</v>
      </c>
      <c r="J2009" s="132">
        <f t="shared" si="639"/>
        <v>0</v>
      </c>
      <c r="K2009" s="132">
        <f t="shared" si="639"/>
        <v>0</v>
      </c>
      <c r="L2009" s="132">
        <f t="shared" si="639"/>
        <v>0</v>
      </c>
      <c r="M2009" s="132">
        <f t="shared" si="639"/>
        <v>0</v>
      </c>
      <c r="N2009" s="132">
        <f t="shared" si="639"/>
        <v>0</v>
      </c>
      <c r="O2009" s="131">
        <f t="shared" si="628"/>
        <v>0</v>
      </c>
      <c r="P2009" s="188"/>
      <c r="Q2009" s="188"/>
      <c r="R2009" s="188"/>
      <c r="S2009" s="188"/>
      <c r="T2009" s="188"/>
      <c r="U2009" s="188"/>
      <c r="V2009" s="188"/>
      <c r="W2009" s="188"/>
      <c r="X2009" s="188"/>
      <c r="Y2009" s="188"/>
      <c r="Z2009" s="188"/>
      <c r="AA2009" s="188"/>
      <c r="AB2009" s="188"/>
      <c r="AC2009" s="188"/>
      <c r="AD2009" s="188"/>
      <c r="AE2009" s="188"/>
      <c r="AF2009" s="188"/>
      <c r="AG2009" s="188"/>
      <c r="AH2009" s="188"/>
      <c r="AI2009" s="188"/>
      <c r="AJ2009" s="188"/>
      <c r="AK2009" s="188"/>
      <c r="AL2009" s="188"/>
      <c r="AM2009" s="188"/>
      <c r="AN2009" s="188"/>
      <c r="AO2009" s="188"/>
      <c r="AP2009" s="188"/>
      <c r="AQ2009" s="188"/>
      <c r="AR2009" s="188"/>
      <c r="AS2009" s="188"/>
      <c r="AT2009" s="188"/>
      <c r="AU2009" s="188"/>
      <c r="AV2009" s="188"/>
      <c r="AW2009" s="188"/>
      <c r="AX2009" s="188"/>
      <c r="AY2009" s="188"/>
      <c r="AZ2009" s="188"/>
      <c r="BA2009" s="188"/>
      <c r="BB2009" s="188"/>
      <c r="BC2009" s="188"/>
      <c r="BD2009" s="188"/>
      <c r="BE2009" s="188"/>
      <c r="BF2009" s="188"/>
      <c r="BG2009" s="188"/>
      <c r="BH2009" s="188"/>
      <c r="BI2009" s="188"/>
      <c r="BJ2009" s="188"/>
      <c r="BK2009" s="188"/>
      <c r="BL2009" s="188"/>
      <c r="BM2009" s="188"/>
      <c r="BN2009" s="188"/>
      <c r="BO2009" s="188"/>
      <c r="BP2009" s="188"/>
      <c r="BQ2009" s="188"/>
      <c r="BR2009" s="188"/>
      <c r="BS2009" s="188"/>
      <c r="BT2009" s="188"/>
      <c r="BU2009" s="188"/>
      <c r="BV2009" s="188"/>
    </row>
    <row r="2010" spans="1:74" s="189" customFormat="1" ht="25.5" x14ac:dyDescent="0.2">
      <c r="A2010" s="256" t="s">
        <v>892</v>
      </c>
      <c r="B2010" s="254" t="s">
        <v>893</v>
      </c>
      <c r="C2010" s="120"/>
      <c r="D2010" s="120"/>
      <c r="E2010" s="120"/>
      <c r="F2010" s="120"/>
      <c r="G2010" s="120"/>
      <c r="H2010" s="120"/>
      <c r="I2010" s="120"/>
      <c r="J2010" s="120"/>
      <c r="K2010" s="120"/>
      <c r="L2010" s="120"/>
      <c r="M2010" s="120"/>
      <c r="N2010" s="120"/>
      <c r="O2010" s="131">
        <f t="shared" si="628"/>
        <v>0</v>
      </c>
      <c r="P2010" s="188"/>
      <c r="Q2010" s="188"/>
      <c r="R2010" s="188"/>
      <c r="S2010" s="188"/>
      <c r="T2010" s="188"/>
      <c r="U2010" s="188"/>
      <c r="V2010" s="188"/>
      <c r="W2010" s="188"/>
      <c r="X2010" s="188"/>
      <c r="Y2010" s="188"/>
      <c r="Z2010" s="188"/>
      <c r="AA2010" s="188"/>
      <c r="AB2010" s="188"/>
      <c r="AC2010" s="188"/>
      <c r="AD2010" s="188"/>
      <c r="AE2010" s="188"/>
      <c r="AF2010" s="188"/>
      <c r="AG2010" s="188"/>
      <c r="AH2010" s="188"/>
      <c r="AI2010" s="188"/>
      <c r="AJ2010" s="188"/>
      <c r="AK2010" s="188"/>
      <c r="AL2010" s="188"/>
      <c r="AM2010" s="188"/>
      <c r="AN2010" s="188"/>
      <c r="AO2010" s="188"/>
      <c r="AP2010" s="188"/>
      <c r="AQ2010" s="188"/>
      <c r="AR2010" s="188"/>
      <c r="AS2010" s="188"/>
      <c r="AT2010" s="188"/>
      <c r="AU2010" s="188"/>
      <c r="AV2010" s="188"/>
      <c r="AW2010" s="188"/>
      <c r="AX2010" s="188"/>
      <c r="AY2010" s="188"/>
      <c r="AZ2010" s="188"/>
      <c r="BA2010" s="188"/>
      <c r="BB2010" s="188"/>
      <c r="BC2010" s="188"/>
      <c r="BD2010" s="188"/>
      <c r="BE2010" s="188"/>
      <c r="BF2010" s="188"/>
      <c r="BG2010" s="188"/>
      <c r="BH2010" s="188"/>
      <c r="BI2010" s="188"/>
      <c r="BJ2010" s="188"/>
      <c r="BK2010" s="188"/>
      <c r="BL2010" s="188"/>
      <c r="BM2010" s="188"/>
      <c r="BN2010" s="188"/>
      <c r="BO2010" s="188"/>
      <c r="BP2010" s="188"/>
      <c r="BQ2010" s="188"/>
      <c r="BR2010" s="188"/>
      <c r="BS2010" s="188"/>
      <c r="BT2010" s="188"/>
      <c r="BU2010" s="188"/>
      <c r="BV2010" s="188"/>
    </row>
    <row r="2011" spans="1:74" s="189" customFormat="1" ht="15.75" x14ac:dyDescent="0.2">
      <c r="A2011" s="255" t="s">
        <v>294</v>
      </c>
      <c r="B2011" s="253" t="s">
        <v>99</v>
      </c>
      <c r="C2011" s="132">
        <f t="shared" ref="C2011:N2011" si="640">+C2012</f>
        <v>0</v>
      </c>
      <c r="D2011" s="132">
        <f t="shared" si="640"/>
        <v>0</v>
      </c>
      <c r="E2011" s="132">
        <f t="shared" si="640"/>
        <v>0</v>
      </c>
      <c r="F2011" s="132">
        <f t="shared" si="640"/>
        <v>0</v>
      </c>
      <c r="G2011" s="132">
        <f t="shared" si="640"/>
        <v>0</v>
      </c>
      <c r="H2011" s="132">
        <f t="shared" si="640"/>
        <v>0</v>
      </c>
      <c r="I2011" s="132">
        <f t="shared" si="640"/>
        <v>0</v>
      </c>
      <c r="J2011" s="132">
        <f t="shared" si="640"/>
        <v>0</v>
      </c>
      <c r="K2011" s="132">
        <f t="shared" si="640"/>
        <v>0</v>
      </c>
      <c r="L2011" s="132">
        <f t="shared" si="640"/>
        <v>0</v>
      </c>
      <c r="M2011" s="132">
        <f t="shared" si="640"/>
        <v>0</v>
      </c>
      <c r="N2011" s="132">
        <f t="shared" si="640"/>
        <v>0</v>
      </c>
      <c r="O2011" s="131">
        <f t="shared" si="628"/>
        <v>0</v>
      </c>
      <c r="P2011" s="188"/>
      <c r="Q2011" s="188"/>
      <c r="R2011" s="188"/>
      <c r="S2011" s="188"/>
      <c r="T2011" s="188"/>
      <c r="U2011" s="188"/>
      <c r="V2011" s="188"/>
      <c r="W2011" s="188"/>
      <c r="X2011" s="188"/>
      <c r="Y2011" s="188"/>
      <c r="Z2011" s="188"/>
      <c r="AA2011" s="188"/>
      <c r="AB2011" s="188"/>
      <c r="AC2011" s="188"/>
      <c r="AD2011" s="188"/>
      <c r="AE2011" s="188"/>
      <c r="AF2011" s="188"/>
      <c r="AG2011" s="188"/>
      <c r="AH2011" s="188"/>
      <c r="AI2011" s="188"/>
      <c r="AJ2011" s="188"/>
      <c r="AK2011" s="188"/>
      <c r="AL2011" s="188"/>
      <c r="AM2011" s="188"/>
      <c r="AN2011" s="188"/>
      <c r="AO2011" s="188"/>
      <c r="AP2011" s="188"/>
      <c r="AQ2011" s="188"/>
      <c r="AR2011" s="188"/>
      <c r="AS2011" s="188"/>
      <c r="AT2011" s="188"/>
      <c r="AU2011" s="188"/>
      <c r="AV2011" s="188"/>
      <c r="AW2011" s="188"/>
      <c r="AX2011" s="188"/>
      <c r="AY2011" s="188"/>
      <c r="AZ2011" s="188"/>
      <c r="BA2011" s="188"/>
      <c r="BB2011" s="188"/>
      <c r="BC2011" s="188"/>
      <c r="BD2011" s="188"/>
      <c r="BE2011" s="188"/>
      <c r="BF2011" s="188"/>
      <c r="BG2011" s="188"/>
      <c r="BH2011" s="188"/>
      <c r="BI2011" s="188"/>
      <c r="BJ2011" s="188"/>
      <c r="BK2011" s="188"/>
      <c r="BL2011" s="188"/>
      <c r="BM2011" s="188"/>
      <c r="BN2011" s="188"/>
      <c r="BO2011" s="188"/>
      <c r="BP2011" s="188"/>
      <c r="BQ2011" s="188"/>
      <c r="BR2011" s="188"/>
      <c r="BS2011" s="188"/>
      <c r="BT2011" s="188"/>
      <c r="BU2011" s="188"/>
      <c r="BV2011" s="188"/>
    </row>
    <row r="2012" spans="1:74" s="189" customFormat="1" ht="15" x14ac:dyDescent="0.2">
      <c r="A2012" s="256" t="s">
        <v>356</v>
      </c>
      <c r="B2012" s="254" t="s">
        <v>1877</v>
      </c>
      <c r="C2012" s="103"/>
      <c r="D2012" s="103"/>
      <c r="E2012" s="103"/>
      <c r="F2012" s="103"/>
      <c r="G2012" s="103"/>
      <c r="H2012" s="103"/>
      <c r="I2012" s="103"/>
      <c r="J2012" s="103"/>
      <c r="K2012" s="103"/>
      <c r="L2012" s="103"/>
      <c r="M2012" s="103"/>
      <c r="N2012" s="103"/>
      <c r="O2012" s="131">
        <f t="shared" si="628"/>
        <v>0</v>
      </c>
      <c r="P2012" s="188"/>
      <c r="Q2012" s="188"/>
      <c r="R2012" s="188"/>
      <c r="S2012" s="188"/>
      <c r="T2012" s="188"/>
      <c r="U2012" s="188"/>
      <c r="V2012" s="188"/>
      <c r="W2012" s="188"/>
      <c r="X2012" s="188"/>
      <c r="Y2012" s="188"/>
      <c r="Z2012" s="188"/>
      <c r="AA2012" s="188"/>
      <c r="AB2012" s="188"/>
      <c r="AC2012" s="188"/>
      <c r="AD2012" s="188"/>
      <c r="AE2012" s="188"/>
      <c r="AF2012" s="188"/>
      <c r="AG2012" s="188"/>
      <c r="AH2012" s="188"/>
      <c r="AI2012" s="188"/>
      <c r="AJ2012" s="188"/>
      <c r="AK2012" s="188"/>
      <c r="AL2012" s="188"/>
      <c r="AM2012" s="188"/>
      <c r="AN2012" s="188"/>
      <c r="AO2012" s="188"/>
      <c r="AP2012" s="188"/>
      <c r="AQ2012" s="188"/>
      <c r="AR2012" s="188"/>
      <c r="AS2012" s="188"/>
      <c r="AT2012" s="188"/>
      <c r="AU2012" s="188"/>
      <c r="AV2012" s="188"/>
      <c r="AW2012" s="188"/>
      <c r="AX2012" s="188"/>
      <c r="AY2012" s="188"/>
      <c r="AZ2012" s="188"/>
      <c r="BA2012" s="188"/>
      <c r="BB2012" s="188"/>
      <c r="BC2012" s="188"/>
      <c r="BD2012" s="188"/>
      <c r="BE2012" s="188"/>
      <c r="BF2012" s="188"/>
      <c r="BG2012" s="188"/>
      <c r="BH2012" s="188"/>
      <c r="BI2012" s="188"/>
      <c r="BJ2012" s="188"/>
      <c r="BK2012" s="188"/>
      <c r="BL2012" s="188"/>
      <c r="BM2012" s="188"/>
      <c r="BN2012" s="188"/>
      <c r="BO2012" s="188"/>
      <c r="BP2012" s="188"/>
      <c r="BQ2012" s="188"/>
      <c r="BR2012" s="188"/>
      <c r="BS2012" s="188"/>
      <c r="BT2012" s="188"/>
      <c r="BU2012" s="188"/>
      <c r="BV2012" s="188"/>
    </row>
    <row r="2013" spans="1:74" s="189" customFormat="1" ht="15.75" x14ac:dyDescent="0.2">
      <c r="A2013" s="255" t="s">
        <v>308</v>
      </c>
      <c r="B2013" s="253" t="s">
        <v>102</v>
      </c>
      <c r="C2013" s="102">
        <f t="shared" ref="C2013:N2013" si="641">+C2014+C2018+C2020+C2039</f>
        <v>0</v>
      </c>
      <c r="D2013" s="102">
        <f t="shared" si="641"/>
        <v>0</v>
      </c>
      <c r="E2013" s="102">
        <f t="shared" si="641"/>
        <v>0</v>
      </c>
      <c r="F2013" s="102">
        <f t="shared" si="641"/>
        <v>0</v>
      </c>
      <c r="G2013" s="102">
        <f t="shared" si="641"/>
        <v>0</v>
      </c>
      <c r="H2013" s="102">
        <f t="shared" si="641"/>
        <v>0</v>
      </c>
      <c r="I2013" s="102">
        <f t="shared" si="641"/>
        <v>13516566917</v>
      </c>
      <c r="J2013" s="102">
        <f t="shared" si="641"/>
        <v>0</v>
      </c>
      <c r="K2013" s="102">
        <f t="shared" si="641"/>
        <v>0</v>
      </c>
      <c r="L2013" s="102">
        <f t="shared" si="641"/>
        <v>0</v>
      </c>
      <c r="M2013" s="102">
        <f t="shared" si="641"/>
        <v>0</v>
      </c>
      <c r="N2013" s="102">
        <f t="shared" si="641"/>
        <v>0</v>
      </c>
      <c r="O2013" s="131">
        <f t="shared" si="628"/>
        <v>13516566917</v>
      </c>
      <c r="P2013" s="188"/>
      <c r="Q2013" s="188"/>
      <c r="R2013" s="188"/>
      <c r="S2013" s="188"/>
      <c r="T2013" s="188"/>
      <c r="U2013" s="188"/>
      <c r="V2013" s="188"/>
      <c r="W2013" s="188"/>
      <c r="X2013" s="188"/>
      <c r="Y2013" s="188"/>
      <c r="Z2013" s="188"/>
      <c r="AA2013" s="188"/>
      <c r="AB2013" s="188"/>
      <c r="AC2013" s="188"/>
      <c r="AD2013" s="188"/>
      <c r="AE2013" s="188"/>
      <c r="AF2013" s="188"/>
      <c r="AG2013" s="188"/>
      <c r="AH2013" s="188"/>
      <c r="AI2013" s="188"/>
      <c r="AJ2013" s="188"/>
      <c r="AK2013" s="188"/>
      <c r="AL2013" s="188"/>
      <c r="AM2013" s="188"/>
      <c r="AN2013" s="188"/>
      <c r="AO2013" s="188"/>
      <c r="AP2013" s="188"/>
      <c r="AQ2013" s="188"/>
      <c r="AR2013" s="188"/>
      <c r="AS2013" s="188"/>
      <c r="AT2013" s="188"/>
      <c r="AU2013" s="188"/>
      <c r="AV2013" s="188"/>
      <c r="AW2013" s="188"/>
      <c r="AX2013" s="188"/>
      <c r="AY2013" s="188"/>
      <c r="AZ2013" s="188"/>
      <c r="BA2013" s="188"/>
      <c r="BB2013" s="188"/>
      <c r="BC2013" s="188"/>
      <c r="BD2013" s="188"/>
      <c r="BE2013" s="188"/>
      <c r="BF2013" s="188"/>
      <c r="BG2013" s="188"/>
      <c r="BH2013" s="188"/>
      <c r="BI2013" s="188"/>
      <c r="BJ2013" s="188"/>
      <c r="BK2013" s="188"/>
      <c r="BL2013" s="188"/>
      <c r="BM2013" s="188"/>
      <c r="BN2013" s="188"/>
      <c r="BO2013" s="188"/>
      <c r="BP2013" s="188"/>
      <c r="BQ2013" s="188"/>
      <c r="BR2013" s="188"/>
      <c r="BS2013" s="188"/>
      <c r="BT2013" s="188"/>
      <c r="BU2013" s="188"/>
      <c r="BV2013" s="188"/>
    </row>
    <row r="2014" spans="1:74" s="189" customFormat="1" ht="15.75" x14ac:dyDescent="0.2">
      <c r="A2014" s="255" t="s">
        <v>894</v>
      </c>
      <c r="B2014" s="253" t="s">
        <v>184</v>
      </c>
      <c r="C2014" s="102">
        <f t="shared" ref="C2014:N2014" si="642">+C2015+C2017</f>
        <v>0</v>
      </c>
      <c r="D2014" s="102">
        <f t="shared" si="642"/>
        <v>0</v>
      </c>
      <c r="E2014" s="102">
        <f t="shared" si="642"/>
        <v>0</v>
      </c>
      <c r="F2014" s="102">
        <f t="shared" si="642"/>
        <v>0</v>
      </c>
      <c r="G2014" s="102">
        <f t="shared" si="642"/>
        <v>0</v>
      </c>
      <c r="H2014" s="102">
        <f t="shared" si="642"/>
        <v>0</v>
      </c>
      <c r="I2014" s="102">
        <f t="shared" si="642"/>
        <v>0</v>
      </c>
      <c r="J2014" s="102">
        <f t="shared" si="642"/>
        <v>0</v>
      </c>
      <c r="K2014" s="102">
        <f t="shared" si="642"/>
        <v>0</v>
      </c>
      <c r="L2014" s="102">
        <f t="shared" si="642"/>
        <v>0</v>
      </c>
      <c r="M2014" s="102">
        <f t="shared" si="642"/>
        <v>0</v>
      </c>
      <c r="N2014" s="102">
        <f t="shared" si="642"/>
        <v>0</v>
      </c>
      <c r="O2014" s="131">
        <f t="shared" si="628"/>
        <v>0</v>
      </c>
      <c r="P2014" s="188"/>
      <c r="Q2014" s="188"/>
      <c r="R2014" s="188"/>
      <c r="S2014" s="188"/>
      <c r="T2014" s="188"/>
      <c r="U2014" s="188"/>
      <c r="V2014" s="188"/>
      <c r="W2014" s="188"/>
      <c r="X2014" s="188"/>
      <c r="Y2014" s="188"/>
      <c r="Z2014" s="188"/>
      <c r="AA2014" s="188"/>
      <c r="AB2014" s="188"/>
      <c r="AC2014" s="188"/>
      <c r="AD2014" s="188"/>
      <c r="AE2014" s="188"/>
      <c r="AF2014" s="188"/>
      <c r="AG2014" s="188"/>
      <c r="AH2014" s="188"/>
      <c r="AI2014" s="188"/>
      <c r="AJ2014" s="188"/>
      <c r="AK2014" s="188"/>
      <c r="AL2014" s="188"/>
      <c r="AM2014" s="188"/>
      <c r="AN2014" s="188"/>
      <c r="AO2014" s="188"/>
      <c r="AP2014" s="188"/>
      <c r="AQ2014" s="188"/>
      <c r="AR2014" s="188"/>
      <c r="AS2014" s="188"/>
      <c r="AT2014" s="188"/>
      <c r="AU2014" s="188"/>
      <c r="AV2014" s="188"/>
      <c r="AW2014" s="188"/>
      <c r="AX2014" s="188"/>
      <c r="AY2014" s="188"/>
      <c r="AZ2014" s="188"/>
      <c r="BA2014" s="188"/>
      <c r="BB2014" s="188"/>
      <c r="BC2014" s="188"/>
      <c r="BD2014" s="188"/>
      <c r="BE2014" s="188"/>
      <c r="BF2014" s="188"/>
      <c r="BG2014" s="188"/>
      <c r="BH2014" s="188"/>
      <c r="BI2014" s="188"/>
      <c r="BJ2014" s="188"/>
      <c r="BK2014" s="188"/>
      <c r="BL2014" s="188"/>
      <c r="BM2014" s="188"/>
      <c r="BN2014" s="188"/>
      <c r="BO2014" s="188"/>
      <c r="BP2014" s="188"/>
      <c r="BQ2014" s="188"/>
      <c r="BR2014" s="188"/>
      <c r="BS2014" s="188"/>
      <c r="BT2014" s="188"/>
      <c r="BU2014" s="188"/>
      <c r="BV2014" s="188"/>
    </row>
    <row r="2015" spans="1:74" s="189" customFormat="1" ht="15.75" x14ac:dyDescent="0.2">
      <c r="A2015" s="255" t="s">
        <v>1878</v>
      </c>
      <c r="B2015" s="253" t="s">
        <v>1879</v>
      </c>
      <c r="C2015" s="102">
        <f t="shared" ref="C2015:N2015" si="643">+C2016</f>
        <v>0</v>
      </c>
      <c r="D2015" s="102">
        <f t="shared" si="643"/>
        <v>0</v>
      </c>
      <c r="E2015" s="102">
        <f t="shared" si="643"/>
        <v>0</v>
      </c>
      <c r="F2015" s="102">
        <f t="shared" si="643"/>
        <v>0</v>
      </c>
      <c r="G2015" s="102">
        <f t="shared" si="643"/>
        <v>0</v>
      </c>
      <c r="H2015" s="102">
        <f t="shared" si="643"/>
        <v>0</v>
      </c>
      <c r="I2015" s="102">
        <f t="shared" si="643"/>
        <v>0</v>
      </c>
      <c r="J2015" s="102">
        <f t="shared" si="643"/>
        <v>0</v>
      </c>
      <c r="K2015" s="102">
        <f t="shared" si="643"/>
        <v>0</v>
      </c>
      <c r="L2015" s="102">
        <f t="shared" si="643"/>
        <v>0</v>
      </c>
      <c r="M2015" s="102">
        <f t="shared" si="643"/>
        <v>0</v>
      </c>
      <c r="N2015" s="102">
        <f t="shared" si="643"/>
        <v>0</v>
      </c>
      <c r="O2015" s="131">
        <f t="shared" si="628"/>
        <v>0</v>
      </c>
      <c r="P2015" s="188"/>
      <c r="Q2015" s="188"/>
      <c r="R2015" s="188"/>
      <c r="S2015" s="188"/>
      <c r="T2015" s="188"/>
      <c r="U2015" s="188"/>
      <c r="V2015" s="188"/>
      <c r="W2015" s="188"/>
      <c r="X2015" s="188"/>
      <c r="Y2015" s="188"/>
      <c r="Z2015" s="188"/>
      <c r="AA2015" s="188"/>
      <c r="AB2015" s="188"/>
      <c r="AC2015" s="188"/>
      <c r="AD2015" s="188"/>
      <c r="AE2015" s="188"/>
      <c r="AF2015" s="188"/>
      <c r="AG2015" s="188"/>
      <c r="AH2015" s="188"/>
      <c r="AI2015" s="188"/>
      <c r="AJ2015" s="188"/>
      <c r="AK2015" s="188"/>
      <c r="AL2015" s="188"/>
      <c r="AM2015" s="188"/>
      <c r="AN2015" s="188"/>
      <c r="AO2015" s="188"/>
      <c r="AP2015" s="188"/>
      <c r="AQ2015" s="188"/>
      <c r="AR2015" s="188"/>
      <c r="AS2015" s="188"/>
      <c r="AT2015" s="188"/>
      <c r="AU2015" s="188"/>
      <c r="AV2015" s="188"/>
      <c r="AW2015" s="188"/>
      <c r="AX2015" s="188"/>
      <c r="AY2015" s="188"/>
      <c r="AZ2015" s="188"/>
      <c r="BA2015" s="188"/>
      <c r="BB2015" s="188"/>
      <c r="BC2015" s="188"/>
      <c r="BD2015" s="188"/>
      <c r="BE2015" s="188"/>
      <c r="BF2015" s="188"/>
      <c r="BG2015" s="188"/>
      <c r="BH2015" s="188"/>
      <c r="BI2015" s="188"/>
      <c r="BJ2015" s="188"/>
      <c r="BK2015" s="188"/>
      <c r="BL2015" s="188"/>
      <c r="BM2015" s="188"/>
      <c r="BN2015" s="188"/>
      <c r="BO2015" s="188"/>
      <c r="BP2015" s="188"/>
      <c r="BQ2015" s="188"/>
      <c r="BR2015" s="188"/>
      <c r="BS2015" s="188"/>
      <c r="BT2015" s="188"/>
      <c r="BU2015" s="188"/>
      <c r="BV2015" s="188"/>
    </row>
    <row r="2016" spans="1:74" s="189" customFormat="1" ht="14.25" x14ac:dyDescent="0.2">
      <c r="A2016" s="256" t="s">
        <v>1880</v>
      </c>
      <c r="B2016" s="254" t="s">
        <v>1881</v>
      </c>
      <c r="C2016" s="47"/>
      <c r="D2016" s="47"/>
      <c r="E2016" s="47"/>
      <c r="F2016" s="47"/>
      <c r="G2016" s="47"/>
      <c r="H2016" s="47"/>
      <c r="I2016" s="47"/>
      <c r="J2016" s="47"/>
      <c r="K2016" s="47"/>
      <c r="L2016" s="47"/>
      <c r="M2016" s="47"/>
      <c r="N2016" s="47"/>
      <c r="O2016" s="131">
        <f t="shared" si="628"/>
        <v>0</v>
      </c>
      <c r="P2016" s="188"/>
      <c r="Q2016" s="188"/>
      <c r="R2016" s="188"/>
      <c r="S2016" s="188"/>
      <c r="T2016" s="188"/>
      <c r="U2016" s="188"/>
      <c r="V2016" s="188"/>
      <c r="W2016" s="188"/>
      <c r="X2016" s="188"/>
      <c r="Y2016" s="188"/>
      <c r="Z2016" s="188"/>
      <c r="AA2016" s="188"/>
      <c r="AB2016" s="188"/>
      <c r="AC2016" s="188"/>
      <c r="AD2016" s="188"/>
      <c r="AE2016" s="188"/>
      <c r="AF2016" s="188"/>
      <c r="AG2016" s="188"/>
      <c r="AH2016" s="188"/>
      <c r="AI2016" s="188"/>
      <c r="AJ2016" s="188"/>
      <c r="AK2016" s="188"/>
      <c r="AL2016" s="188"/>
      <c r="AM2016" s="188"/>
      <c r="AN2016" s="188"/>
      <c r="AO2016" s="188"/>
      <c r="AP2016" s="188"/>
      <c r="AQ2016" s="188"/>
      <c r="AR2016" s="188"/>
      <c r="AS2016" s="188"/>
      <c r="AT2016" s="188"/>
      <c r="AU2016" s="188"/>
      <c r="AV2016" s="188"/>
      <c r="AW2016" s="188"/>
      <c r="AX2016" s="188"/>
      <c r="AY2016" s="188"/>
      <c r="AZ2016" s="188"/>
      <c r="BA2016" s="188"/>
      <c r="BB2016" s="188"/>
      <c r="BC2016" s="188"/>
      <c r="BD2016" s="188"/>
      <c r="BE2016" s="188"/>
      <c r="BF2016" s="188"/>
      <c r="BG2016" s="188"/>
      <c r="BH2016" s="188"/>
      <c r="BI2016" s="188"/>
      <c r="BJ2016" s="188"/>
      <c r="BK2016" s="188"/>
      <c r="BL2016" s="188"/>
      <c r="BM2016" s="188"/>
      <c r="BN2016" s="188"/>
      <c r="BO2016" s="188"/>
      <c r="BP2016" s="188"/>
      <c r="BQ2016" s="188"/>
      <c r="BR2016" s="188"/>
      <c r="BS2016" s="188"/>
      <c r="BT2016" s="188"/>
      <c r="BU2016" s="188"/>
      <c r="BV2016" s="188"/>
    </row>
    <row r="2017" spans="1:74" s="189" customFormat="1" ht="25.5" x14ac:dyDescent="0.2">
      <c r="A2017" s="256" t="s">
        <v>895</v>
      </c>
      <c r="B2017" s="254" t="s">
        <v>896</v>
      </c>
      <c r="C2017" s="47"/>
      <c r="D2017" s="47"/>
      <c r="E2017" s="47"/>
      <c r="F2017" s="47"/>
      <c r="G2017" s="47"/>
      <c r="H2017" s="47"/>
      <c r="I2017" s="47"/>
      <c r="J2017" s="47"/>
      <c r="K2017" s="47"/>
      <c r="L2017" s="47"/>
      <c r="M2017" s="47"/>
      <c r="N2017" s="47"/>
      <c r="O2017" s="131">
        <f t="shared" si="628"/>
        <v>0</v>
      </c>
      <c r="P2017" s="188"/>
      <c r="Q2017" s="188"/>
      <c r="R2017" s="188"/>
      <c r="S2017" s="188"/>
      <c r="T2017" s="188"/>
      <c r="U2017" s="188"/>
      <c r="V2017" s="188"/>
      <c r="W2017" s="188"/>
      <c r="X2017" s="188"/>
      <c r="Y2017" s="188"/>
      <c r="Z2017" s="188"/>
      <c r="AA2017" s="188"/>
      <c r="AB2017" s="188"/>
      <c r="AC2017" s="188"/>
      <c r="AD2017" s="188"/>
      <c r="AE2017" s="188"/>
      <c r="AF2017" s="188"/>
      <c r="AG2017" s="188"/>
      <c r="AH2017" s="188"/>
      <c r="AI2017" s="188"/>
      <c r="AJ2017" s="188"/>
      <c r="AK2017" s="188"/>
      <c r="AL2017" s="188"/>
      <c r="AM2017" s="188"/>
      <c r="AN2017" s="188"/>
      <c r="AO2017" s="188"/>
      <c r="AP2017" s="188"/>
      <c r="AQ2017" s="188"/>
      <c r="AR2017" s="188"/>
      <c r="AS2017" s="188"/>
      <c r="AT2017" s="188"/>
      <c r="AU2017" s="188"/>
      <c r="AV2017" s="188"/>
      <c r="AW2017" s="188"/>
      <c r="AX2017" s="188"/>
      <c r="AY2017" s="188"/>
      <c r="AZ2017" s="188"/>
      <c r="BA2017" s="188"/>
      <c r="BB2017" s="188"/>
      <c r="BC2017" s="188"/>
      <c r="BD2017" s="188"/>
      <c r="BE2017" s="188"/>
      <c r="BF2017" s="188"/>
      <c r="BG2017" s="188"/>
      <c r="BH2017" s="188"/>
      <c r="BI2017" s="188"/>
      <c r="BJ2017" s="188"/>
      <c r="BK2017" s="188"/>
      <c r="BL2017" s="188"/>
      <c r="BM2017" s="188"/>
      <c r="BN2017" s="188"/>
      <c r="BO2017" s="188"/>
      <c r="BP2017" s="188"/>
      <c r="BQ2017" s="188"/>
      <c r="BR2017" s="188"/>
      <c r="BS2017" s="188"/>
      <c r="BT2017" s="188"/>
      <c r="BU2017" s="188"/>
      <c r="BV2017" s="188"/>
    </row>
    <row r="2018" spans="1:74" s="189" customFormat="1" ht="15.75" x14ac:dyDescent="0.2">
      <c r="A2018" s="255" t="s">
        <v>897</v>
      </c>
      <c r="B2018" s="253" t="s">
        <v>898</v>
      </c>
      <c r="C2018" s="132">
        <f t="shared" ref="C2018:N2018" si="644">+C2019</f>
        <v>0</v>
      </c>
      <c r="D2018" s="132">
        <f t="shared" si="644"/>
        <v>0</v>
      </c>
      <c r="E2018" s="132">
        <f t="shared" si="644"/>
        <v>0</v>
      </c>
      <c r="F2018" s="132">
        <f t="shared" si="644"/>
        <v>0</v>
      </c>
      <c r="G2018" s="132">
        <f t="shared" si="644"/>
        <v>0</v>
      </c>
      <c r="H2018" s="132">
        <f t="shared" si="644"/>
        <v>0</v>
      </c>
      <c r="I2018" s="132">
        <f t="shared" si="644"/>
        <v>0</v>
      </c>
      <c r="J2018" s="132">
        <f t="shared" si="644"/>
        <v>0</v>
      </c>
      <c r="K2018" s="132">
        <f t="shared" si="644"/>
        <v>0</v>
      </c>
      <c r="L2018" s="132">
        <f t="shared" si="644"/>
        <v>0</v>
      </c>
      <c r="M2018" s="132">
        <f t="shared" si="644"/>
        <v>0</v>
      </c>
      <c r="N2018" s="132">
        <f t="shared" si="644"/>
        <v>0</v>
      </c>
      <c r="O2018" s="131">
        <f t="shared" si="628"/>
        <v>0</v>
      </c>
      <c r="P2018" s="188"/>
      <c r="Q2018" s="188"/>
      <c r="R2018" s="188"/>
      <c r="S2018" s="188"/>
      <c r="T2018" s="188"/>
      <c r="U2018" s="188"/>
      <c r="V2018" s="188"/>
      <c r="W2018" s="188"/>
      <c r="X2018" s="188"/>
      <c r="Y2018" s="188"/>
      <c r="Z2018" s="188"/>
      <c r="AA2018" s="188"/>
      <c r="AB2018" s="188"/>
      <c r="AC2018" s="188"/>
      <c r="AD2018" s="188"/>
      <c r="AE2018" s="188"/>
      <c r="AF2018" s="188"/>
      <c r="AG2018" s="188"/>
      <c r="AH2018" s="188"/>
      <c r="AI2018" s="188"/>
      <c r="AJ2018" s="188"/>
      <c r="AK2018" s="188"/>
      <c r="AL2018" s="188"/>
      <c r="AM2018" s="188"/>
      <c r="AN2018" s="188"/>
      <c r="AO2018" s="188"/>
      <c r="AP2018" s="188"/>
      <c r="AQ2018" s="188"/>
      <c r="AR2018" s="188"/>
      <c r="AS2018" s="188"/>
      <c r="AT2018" s="188"/>
      <c r="AU2018" s="188"/>
      <c r="AV2018" s="188"/>
      <c r="AW2018" s="188"/>
      <c r="AX2018" s="188"/>
      <c r="AY2018" s="188"/>
      <c r="AZ2018" s="188"/>
      <c r="BA2018" s="188"/>
      <c r="BB2018" s="188"/>
      <c r="BC2018" s="188"/>
      <c r="BD2018" s="188"/>
      <c r="BE2018" s="188"/>
      <c r="BF2018" s="188"/>
      <c r="BG2018" s="188"/>
      <c r="BH2018" s="188"/>
      <c r="BI2018" s="188"/>
      <c r="BJ2018" s="188"/>
      <c r="BK2018" s="188"/>
      <c r="BL2018" s="188"/>
      <c r="BM2018" s="188"/>
      <c r="BN2018" s="188"/>
      <c r="BO2018" s="188"/>
      <c r="BP2018" s="188"/>
      <c r="BQ2018" s="188"/>
      <c r="BR2018" s="188"/>
      <c r="BS2018" s="188"/>
      <c r="BT2018" s="188"/>
      <c r="BU2018" s="188"/>
      <c r="BV2018" s="188"/>
    </row>
    <row r="2019" spans="1:74" s="189" customFormat="1" ht="14.25" x14ac:dyDescent="0.2">
      <c r="A2019" s="256" t="s">
        <v>899</v>
      </c>
      <c r="B2019" s="254" t="s">
        <v>900</v>
      </c>
      <c r="C2019" s="6"/>
      <c r="D2019" s="6"/>
      <c r="E2019" s="6"/>
      <c r="F2019" s="6"/>
      <c r="G2019" s="6"/>
      <c r="H2019" s="6"/>
      <c r="I2019" s="6"/>
      <c r="J2019" s="6"/>
      <c r="K2019" s="6"/>
      <c r="L2019" s="6"/>
      <c r="M2019" s="6"/>
      <c r="N2019" s="6"/>
      <c r="O2019" s="131">
        <f t="shared" si="628"/>
        <v>0</v>
      </c>
      <c r="P2019" s="188"/>
      <c r="Q2019" s="188"/>
      <c r="R2019" s="188"/>
      <c r="S2019" s="188"/>
      <c r="T2019" s="188"/>
      <c r="U2019" s="188"/>
      <c r="V2019" s="188"/>
      <c r="W2019" s="188"/>
      <c r="X2019" s="188"/>
      <c r="Y2019" s="188"/>
      <c r="Z2019" s="188"/>
      <c r="AA2019" s="188"/>
      <c r="AB2019" s="188"/>
      <c r="AC2019" s="188"/>
      <c r="AD2019" s="188"/>
      <c r="AE2019" s="188"/>
      <c r="AF2019" s="188"/>
      <c r="AG2019" s="188"/>
      <c r="AH2019" s="188"/>
      <c r="AI2019" s="188"/>
      <c r="AJ2019" s="188"/>
      <c r="AK2019" s="188"/>
      <c r="AL2019" s="188"/>
      <c r="AM2019" s="188"/>
      <c r="AN2019" s="188"/>
      <c r="AO2019" s="188"/>
      <c r="AP2019" s="188"/>
      <c r="AQ2019" s="188"/>
      <c r="AR2019" s="188"/>
      <c r="AS2019" s="188"/>
      <c r="AT2019" s="188"/>
      <c r="AU2019" s="188"/>
      <c r="AV2019" s="188"/>
      <c r="AW2019" s="188"/>
      <c r="AX2019" s="188"/>
      <c r="AY2019" s="188"/>
      <c r="AZ2019" s="188"/>
      <c r="BA2019" s="188"/>
      <c r="BB2019" s="188"/>
      <c r="BC2019" s="188"/>
      <c r="BD2019" s="188"/>
      <c r="BE2019" s="188"/>
      <c r="BF2019" s="188"/>
      <c r="BG2019" s="188"/>
      <c r="BH2019" s="188"/>
      <c r="BI2019" s="188"/>
      <c r="BJ2019" s="188"/>
      <c r="BK2019" s="188"/>
      <c r="BL2019" s="188"/>
      <c r="BM2019" s="188"/>
      <c r="BN2019" s="188"/>
      <c r="BO2019" s="188"/>
      <c r="BP2019" s="188"/>
      <c r="BQ2019" s="188"/>
      <c r="BR2019" s="188"/>
      <c r="BS2019" s="188"/>
      <c r="BT2019" s="188"/>
      <c r="BU2019" s="188"/>
      <c r="BV2019" s="188"/>
    </row>
    <row r="2020" spans="1:74" s="189" customFormat="1" ht="15.75" x14ac:dyDescent="0.2">
      <c r="A2020" s="255" t="s">
        <v>799</v>
      </c>
      <c r="B2020" s="253" t="s">
        <v>174</v>
      </c>
      <c r="C2020" s="132">
        <f t="shared" ref="C2020:N2020" si="645">+C2021</f>
        <v>0</v>
      </c>
      <c r="D2020" s="132">
        <f t="shared" si="645"/>
        <v>0</v>
      </c>
      <c r="E2020" s="132">
        <f t="shared" si="645"/>
        <v>0</v>
      </c>
      <c r="F2020" s="132">
        <f t="shared" si="645"/>
        <v>0</v>
      </c>
      <c r="G2020" s="132">
        <f t="shared" si="645"/>
        <v>0</v>
      </c>
      <c r="H2020" s="132">
        <f t="shared" si="645"/>
        <v>0</v>
      </c>
      <c r="I2020" s="132">
        <f t="shared" si="645"/>
        <v>13366566917</v>
      </c>
      <c r="J2020" s="132">
        <f t="shared" si="645"/>
        <v>0</v>
      </c>
      <c r="K2020" s="132">
        <f t="shared" si="645"/>
        <v>0</v>
      </c>
      <c r="L2020" s="132">
        <f t="shared" si="645"/>
        <v>0</v>
      </c>
      <c r="M2020" s="132">
        <f t="shared" si="645"/>
        <v>0</v>
      </c>
      <c r="N2020" s="132">
        <f t="shared" si="645"/>
        <v>0</v>
      </c>
      <c r="O2020" s="131">
        <f t="shared" si="628"/>
        <v>13366566917</v>
      </c>
      <c r="P2020" s="188"/>
      <c r="Q2020" s="188"/>
      <c r="R2020" s="188"/>
      <c r="S2020" s="188"/>
      <c r="T2020" s="188"/>
      <c r="U2020" s="188"/>
      <c r="V2020" s="188"/>
      <c r="W2020" s="188"/>
      <c r="X2020" s="188"/>
      <c r="Y2020" s="188"/>
      <c r="Z2020" s="188"/>
      <c r="AA2020" s="188"/>
      <c r="AB2020" s="188"/>
      <c r="AC2020" s="188"/>
      <c r="AD2020" s="188"/>
      <c r="AE2020" s="188"/>
      <c r="AF2020" s="188"/>
      <c r="AG2020" s="188"/>
      <c r="AH2020" s="188"/>
      <c r="AI2020" s="188"/>
      <c r="AJ2020" s="188"/>
      <c r="AK2020" s="188"/>
      <c r="AL2020" s="188"/>
      <c r="AM2020" s="188"/>
      <c r="AN2020" s="188"/>
      <c r="AO2020" s="188"/>
      <c r="AP2020" s="188"/>
      <c r="AQ2020" s="188"/>
      <c r="AR2020" s="188"/>
      <c r="AS2020" s="188"/>
      <c r="AT2020" s="188"/>
      <c r="AU2020" s="188"/>
      <c r="AV2020" s="188"/>
      <c r="AW2020" s="188"/>
      <c r="AX2020" s="188"/>
      <c r="AY2020" s="188"/>
      <c r="AZ2020" s="188"/>
      <c r="BA2020" s="188"/>
      <c r="BB2020" s="188"/>
      <c r="BC2020" s="188"/>
      <c r="BD2020" s="188"/>
      <c r="BE2020" s="188"/>
      <c r="BF2020" s="188"/>
      <c r="BG2020" s="188"/>
      <c r="BH2020" s="188"/>
      <c r="BI2020" s="188"/>
      <c r="BJ2020" s="188"/>
      <c r="BK2020" s="188"/>
      <c r="BL2020" s="188"/>
      <c r="BM2020" s="188"/>
      <c r="BN2020" s="188"/>
      <c r="BO2020" s="188"/>
      <c r="BP2020" s="188"/>
      <c r="BQ2020" s="188"/>
      <c r="BR2020" s="188"/>
      <c r="BS2020" s="188"/>
      <c r="BT2020" s="188"/>
      <c r="BU2020" s="188"/>
      <c r="BV2020" s="188"/>
    </row>
    <row r="2021" spans="1:74" s="189" customFormat="1" ht="15.75" x14ac:dyDescent="0.2">
      <c r="A2021" s="255" t="s">
        <v>352</v>
      </c>
      <c r="B2021" s="253" t="s">
        <v>175</v>
      </c>
      <c r="C2021" s="132">
        <f t="shared" ref="C2021:N2021" si="646">+C2022+C2033</f>
        <v>0</v>
      </c>
      <c r="D2021" s="132">
        <f t="shared" si="646"/>
        <v>0</v>
      </c>
      <c r="E2021" s="132">
        <f t="shared" si="646"/>
        <v>0</v>
      </c>
      <c r="F2021" s="132">
        <f t="shared" si="646"/>
        <v>0</v>
      </c>
      <c r="G2021" s="132">
        <f t="shared" si="646"/>
        <v>0</v>
      </c>
      <c r="H2021" s="132">
        <f t="shared" si="646"/>
        <v>0</v>
      </c>
      <c r="I2021" s="132">
        <f t="shared" si="646"/>
        <v>13366566917</v>
      </c>
      <c r="J2021" s="132">
        <f t="shared" si="646"/>
        <v>0</v>
      </c>
      <c r="K2021" s="132">
        <f t="shared" si="646"/>
        <v>0</v>
      </c>
      <c r="L2021" s="132">
        <f t="shared" si="646"/>
        <v>0</v>
      </c>
      <c r="M2021" s="132">
        <f t="shared" si="646"/>
        <v>0</v>
      </c>
      <c r="N2021" s="132">
        <f t="shared" si="646"/>
        <v>0</v>
      </c>
      <c r="O2021" s="131">
        <f t="shared" si="628"/>
        <v>13366566917</v>
      </c>
      <c r="P2021" s="188"/>
      <c r="Q2021" s="188"/>
      <c r="R2021" s="188"/>
      <c r="S2021" s="188"/>
      <c r="T2021" s="188"/>
      <c r="U2021" s="188"/>
      <c r="V2021" s="188"/>
      <c r="W2021" s="188"/>
      <c r="X2021" s="188"/>
      <c r="Y2021" s="188"/>
      <c r="Z2021" s="188"/>
      <c r="AA2021" s="188"/>
      <c r="AB2021" s="188"/>
      <c r="AC2021" s="188"/>
      <c r="AD2021" s="188"/>
      <c r="AE2021" s="188"/>
      <c r="AF2021" s="188"/>
      <c r="AG2021" s="188"/>
      <c r="AH2021" s="188"/>
      <c r="AI2021" s="188"/>
      <c r="AJ2021" s="188"/>
      <c r="AK2021" s="188"/>
      <c r="AL2021" s="188"/>
      <c r="AM2021" s="188"/>
      <c r="AN2021" s="188"/>
      <c r="AO2021" s="188"/>
      <c r="AP2021" s="188"/>
      <c r="AQ2021" s="188"/>
      <c r="AR2021" s="188"/>
      <c r="AS2021" s="188"/>
      <c r="AT2021" s="188"/>
      <c r="AU2021" s="188"/>
      <c r="AV2021" s="188"/>
      <c r="AW2021" s="188"/>
      <c r="AX2021" s="188"/>
      <c r="AY2021" s="188"/>
      <c r="AZ2021" s="188"/>
      <c r="BA2021" s="188"/>
      <c r="BB2021" s="188"/>
      <c r="BC2021" s="188"/>
      <c r="BD2021" s="188"/>
      <c r="BE2021" s="188"/>
      <c r="BF2021" s="188"/>
      <c r="BG2021" s="188"/>
      <c r="BH2021" s="188"/>
      <c r="BI2021" s="188"/>
      <c r="BJ2021" s="188"/>
      <c r="BK2021" s="188"/>
      <c r="BL2021" s="188"/>
      <c r="BM2021" s="188"/>
      <c r="BN2021" s="188"/>
      <c r="BO2021" s="188"/>
      <c r="BP2021" s="188"/>
      <c r="BQ2021" s="188"/>
      <c r="BR2021" s="188"/>
      <c r="BS2021" s="188"/>
      <c r="BT2021" s="188"/>
      <c r="BU2021" s="188"/>
      <c r="BV2021" s="188"/>
    </row>
    <row r="2022" spans="1:74" s="189" customFormat="1" ht="25.5" x14ac:dyDescent="0.2">
      <c r="A2022" s="255" t="s">
        <v>353</v>
      </c>
      <c r="B2022" s="253" t="s">
        <v>354</v>
      </c>
      <c r="C2022" s="132">
        <f t="shared" ref="C2022:N2022" si="647">+C2023</f>
        <v>0</v>
      </c>
      <c r="D2022" s="132">
        <f t="shared" si="647"/>
        <v>0</v>
      </c>
      <c r="E2022" s="132">
        <f t="shared" si="647"/>
        <v>0</v>
      </c>
      <c r="F2022" s="132">
        <f t="shared" si="647"/>
        <v>0</v>
      </c>
      <c r="G2022" s="132">
        <f t="shared" si="647"/>
        <v>0</v>
      </c>
      <c r="H2022" s="132">
        <f t="shared" si="647"/>
        <v>0</v>
      </c>
      <c r="I2022" s="132">
        <f t="shared" si="647"/>
        <v>11669719971</v>
      </c>
      <c r="J2022" s="132">
        <f t="shared" si="647"/>
        <v>0</v>
      </c>
      <c r="K2022" s="132">
        <f t="shared" si="647"/>
        <v>0</v>
      </c>
      <c r="L2022" s="132">
        <f t="shared" si="647"/>
        <v>0</v>
      </c>
      <c r="M2022" s="132">
        <f t="shared" si="647"/>
        <v>0</v>
      </c>
      <c r="N2022" s="132">
        <f t="shared" si="647"/>
        <v>0</v>
      </c>
      <c r="O2022" s="131">
        <f t="shared" si="628"/>
        <v>11669719971</v>
      </c>
      <c r="P2022" s="188"/>
      <c r="Q2022" s="188"/>
      <c r="R2022" s="188"/>
      <c r="S2022" s="188"/>
      <c r="T2022" s="188"/>
      <c r="U2022" s="188"/>
      <c r="V2022" s="188"/>
      <c r="W2022" s="188"/>
      <c r="X2022" s="188"/>
      <c r="Y2022" s="188"/>
      <c r="Z2022" s="188"/>
      <c r="AA2022" s="188"/>
      <c r="AB2022" s="188"/>
      <c r="AC2022" s="188"/>
      <c r="AD2022" s="188"/>
      <c r="AE2022" s="188"/>
      <c r="AF2022" s="188"/>
      <c r="AG2022" s="188"/>
      <c r="AH2022" s="188"/>
      <c r="AI2022" s="188"/>
      <c r="AJ2022" s="188"/>
      <c r="AK2022" s="188"/>
      <c r="AL2022" s="188"/>
      <c r="AM2022" s="188"/>
      <c r="AN2022" s="188"/>
      <c r="AO2022" s="188"/>
      <c r="AP2022" s="188"/>
      <c r="AQ2022" s="188"/>
      <c r="AR2022" s="188"/>
      <c r="AS2022" s="188"/>
      <c r="AT2022" s="188"/>
      <c r="AU2022" s="188"/>
      <c r="AV2022" s="188"/>
      <c r="AW2022" s="188"/>
      <c r="AX2022" s="188"/>
      <c r="AY2022" s="188"/>
      <c r="AZ2022" s="188"/>
      <c r="BA2022" s="188"/>
      <c r="BB2022" s="188"/>
      <c r="BC2022" s="188"/>
      <c r="BD2022" s="188"/>
      <c r="BE2022" s="188"/>
      <c r="BF2022" s="188"/>
      <c r="BG2022" s="188"/>
      <c r="BH2022" s="188"/>
      <c r="BI2022" s="188"/>
      <c r="BJ2022" s="188"/>
      <c r="BK2022" s="188"/>
      <c r="BL2022" s="188"/>
      <c r="BM2022" s="188"/>
      <c r="BN2022" s="188"/>
      <c r="BO2022" s="188"/>
      <c r="BP2022" s="188"/>
      <c r="BQ2022" s="188"/>
      <c r="BR2022" s="188"/>
      <c r="BS2022" s="188"/>
      <c r="BT2022" s="188"/>
      <c r="BU2022" s="188"/>
      <c r="BV2022" s="188"/>
    </row>
    <row r="2023" spans="1:74" s="189" customFormat="1" ht="25.5" x14ac:dyDescent="0.2">
      <c r="A2023" s="255" t="s">
        <v>931</v>
      </c>
      <c r="B2023" s="253" t="s">
        <v>1197</v>
      </c>
      <c r="C2023" s="132">
        <f>+C2024+C2028+C2029+C2030+C2031+C2032+C2027</f>
        <v>0</v>
      </c>
      <c r="D2023" s="132">
        <f t="shared" ref="D2023:N2023" si="648">+D2024+D2028+D2029+D2030+D2031+D2032+D2027</f>
        <v>0</v>
      </c>
      <c r="E2023" s="132">
        <f t="shared" si="648"/>
        <v>0</v>
      </c>
      <c r="F2023" s="132">
        <f t="shared" si="648"/>
        <v>0</v>
      </c>
      <c r="G2023" s="132">
        <f t="shared" si="648"/>
        <v>0</v>
      </c>
      <c r="H2023" s="132">
        <f t="shared" si="648"/>
        <v>0</v>
      </c>
      <c r="I2023" s="132">
        <f t="shared" si="648"/>
        <v>11669719971</v>
      </c>
      <c r="J2023" s="132">
        <f t="shared" si="648"/>
        <v>0</v>
      </c>
      <c r="K2023" s="132">
        <f t="shared" si="648"/>
        <v>0</v>
      </c>
      <c r="L2023" s="132">
        <f t="shared" si="648"/>
        <v>0</v>
      </c>
      <c r="M2023" s="132">
        <f t="shared" si="648"/>
        <v>0</v>
      </c>
      <c r="N2023" s="132">
        <f t="shared" si="648"/>
        <v>0</v>
      </c>
      <c r="O2023" s="131">
        <f t="shared" si="628"/>
        <v>11669719971</v>
      </c>
      <c r="P2023" s="188"/>
      <c r="Q2023" s="188"/>
      <c r="R2023" s="188"/>
      <c r="S2023" s="188"/>
      <c r="T2023" s="188"/>
      <c r="U2023" s="188"/>
      <c r="V2023" s="188"/>
      <c r="W2023" s="188"/>
      <c r="X2023" s="188"/>
      <c r="Y2023" s="188"/>
      <c r="Z2023" s="188"/>
      <c r="AA2023" s="188"/>
      <c r="AB2023" s="188"/>
      <c r="AC2023" s="188"/>
      <c r="AD2023" s="188"/>
      <c r="AE2023" s="188"/>
      <c r="AF2023" s="188"/>
      <c r="AG2023" s="188"/>
      <c r="AH2023" s="188"/>
      <c r="AI2023" s="188"/>
      <c r="AJ2023" s="188"/>
      <c r="AK2023" s="188"/>
      <c r="AL2023" s="188"/>
      <c r="AM2023" s="188"/>
      <c r="AN2023" s="188"/>
      <c r="AO2023" s="188"/>
      <c r="AP2023" s="188"/>
      <c r="AQ2023" s="188"/>
      <c r="AR2023" s="188"/>
      <c r="AS2023" s="188"/>
      <c r="AT2023" s="188"/>
      <c r="AU2023" s="188"/>
      <c r="AV2023" s="188"/>
      <c r="AW2023" s="188"/>
      <c r="AX2023" s="188"/>
      <c r="AY2023" s="188"/>
      <c r="AZ2023" s="188"/>
      <c r="BA2023" s="188"/>
      <c r="BB2023" s="188"/>
      <c r="BC2023" s="188"/>
      <c r="BD2023" s="188"/>
      <c r="BE2023" s="188"/>
      <c r="BF2023" s="188"/>
      <c r="BG2023" s="188"/>
      <c r="BH2023" s="188"/>
      <c r="BI2023" s="188"/>
      <c r="BJ2023" s="188"/>
      <c r="BK2023" s="188"/>
      <c r="BL2023" s="188"/>
      <c r="BM2023" s="188"/>
      <c r="BN2023" s="188"/>
      <c r="BO2023" s="188"/>
      <c r="BP2023" s="188"/>
      <c r="BQ2023" s="188"/>
      <c r="BR2023" s="188"/>
      <c r="BS2023" s="188"/>
      <c r="BT2023" s="188"/>
      <c r="BU2023" s="188"/>
      <c r="BV2023" s="188"/>
    </row>
    <row r="2024" spans="1:74" s="189" customFormat="1" ht="25.5" x14ac:dyDescent="0.2">
      <c r="A2024" s="255" t="s">
        <v>932</v>
      </c>
      <c r="B2024" s="253" t="s">
        <v>1198</v>
      </c>
      <c r="C2024" s="132">
        <f>+C2025</f>
        <v>0</v>
      </c>
      <c r="D2024" s="132">
        <f t="shared" ref="D2024:N2025" si="649">+D2025</f>
        <v>0</v>
      </c>
      <c r="E2024" s="132">
        <f t="shared" si="649"/>
        <v>0</v>
      </c>
      <c r="F2024" s="132">
        <f t="shared" si="649"/>
        <v>0</v>
      </c>
      <c r="G2024" s="132">
        <f t="shared" si="649"/>
        <v>0</v>
      </c>
      <c r="H2024" s="132">
        <f t="shared" si="649"/>
        <v>0</v>
      </c>
      <c r="I2024" s="132">
        <f t="shared" si="649"/>
        <v>6860170889</v>
      </c>
      <c r="J2024" s="132">
        <f t="shared" si="649"/>
        <v>0</v>
      </c>
      <c r="K2024" s="132">
        <f t="shared" si="649"/>
        <v>0</v>
      </c>
      <c r="L2024" s="132">
        <f t="shared" si="649"/>
        <v>0</v>
      </c>
      <c r="M2024" s="132">
        <f t="shared" si="649"/>
        <v>0</v>
      </c>
      <c r="N2024" s="132">
        <f t="shared" si="649"/>
        <v>0</v>
      </c>
      <c r="O2024" s="131">
        <f t="shared" si="628"/>
        <v>6860170889</v>
      </c>
      <c r="P2024" s="188"/>
      <c r="Q2024" s="188"/>
      <c r="R2024" s="188"/>
      <c r="S2024" s="188"/>
      <c r="T2024" s="188"/>
      <c r="U2024" s="188"/>
      <c r="V2024" s="188"/>
      <c r="W2024" s="188"/>
      <c r="X2024" s="188"/>
      <c r="Y2024" s="188"/>
      <c r="Z2024" s="188"/>
      <c r="AA2024" s="188"/>
      <c r="AB2024" s="188"/>
      <c r="AC2024" s="188"/>
      <c r="AD2024" s="188"/>
      <c r="AE2024" s="188"/>
      <c r="AF2024" s="188"/>
      <c r="AG2024" s="188"/>
      <c r="AH2024" s="188"/>
      <c r="AI2024" s="188"/>
      <c r="AJ2024" s="188"/>
      <c r="AK2024" s="188"/>
      <c r="AL2024" s="188"/>
      <c r="AM2024" s="188"/>
      <c r="AN2024" s="188"/>
      <c r="AO2024" s="188"/>
      <c r="AP2024" s="188"/>
      <c r="AQ2024" s="188"/>
      <c r="AR2024" s="188"/>
      <c r="AS2024" s="188"/>
      <c r="AT2024" s="188"/>
      <c r="AU2024" s="188"/>
      <c r="AV2024" s="188"/>
      <c r="AW2024" s="188"/>
      <c r="AX2024" s="188"/>
      <c r="AY2024" s="188"/>
      <c r="AZ2024" s="188"/>
      <c r="BA2024" s="188"/>
      <c r="BB2024" s="188"/>
      <c r="BC2024" s="188"/>
      <c r="BD2024" s="188"/>
      <c r="BE2024" s="188"/>
      <c r="BF2024" s="188"/>
      <c r="BG2024" s="188"/>
      <c r="BH2024" s="188"/>
      <c r="BI2024" s="188"/>
      <c r="BJ2024" s="188"/>
      <c r="BK2024" s="188"/>
      <c r="BL2024" s="188"/>
      <c r="BM2024" s="188"/>
      <c r="BN2024" s="188"/>
      <c r="BO2024" s="188"/>
      <c r="BP2024" s="188"/>
      <c r="BQ2024" s="188"/>
      <c r="BR2024" s="188"/>
      <c r="BS2024" s="188"/>
      <c r="BT2024" s="188"/>
      <c r="BU2024" s="188"/>
      <c r="BV2024" s="188"/>
    </row>
    <row r="2025" spans="1:74" s="189" customFormat="1" ht="25.5" x14ac:dyDescent="0.2">
      <c r="A2025" s="255" t="s">
        <v>1199</v>
      </c>
      <c r="B2025" s="253" t="s">
        <v>1200</v>
      </c>
      <c r="C2025" s="132">
        <f>+C2026</f>
        <v>0</v>
      </c>
      <c r="D2025" s="132">
        <f t="shared" si="649"/>
        <v>0</v>
      </c>
      <c r="E2025" s="132">
        <f t="shared" si="649"/>
        <v>0</v>
      </c>
      <c r="F2025" s="132">
        <f t="shared" si="649"/>
        <v>0</v>
      </c>
      <c r="G2025" s="132">
        <f t="shared" si="649"/>
        <v>0</v>
      </c>
      <c r="H2025" s="132">
        <f t="shared" si="649"/>
        <v>0</v>
      </c>
      <c r="I2025" s="132">
        <f t="shared" si="649"/>
        <v>6860170889</v>
      </c>
      <c r="J2025" s="132">
        <f t="shared" si="649"/>
        <v>0</v>
      </c>
      <c r="K2025" s="132">
        <f t="shared" si="649"/>
        <v>0</v>
      </c>
      <c r="L2025" s="132">
        <f t="shared" si="649"/>
        <v>0</v>
      </c>
      <c r="M2025" s="132">
        <f t="shared" si="649"/>
        <v>0</v>
      </c>
      <c r="N2025" s="132">
        <f t="shared" si="649"/>
        <v>0</v>
      </c>
      <c r="O2025" s="131">
        <f t="shared" si="628"/>
        <v>6860170889</v>
      </c>
      <c r="P2025" s="188"/>
      <c r="Q2025" s="188"/>
      <c r="R2025" s="188"/>
      <c r="S2025" s="188"/>
      <c r="T2025" s="188"/>
      <c r="U2025" s="188"/>
      <c r="V2025" s="188"/>
      <c r="W2025" s="188"/>
      <c r="X2025" s="188"/>
      <c r="Y2025" s="188"/>
      <c r="Z2025" s="188"/>
      <c r="AA2025" s="188"/>
      <c r="AB2025" s="188"/>
      <c r="AC2025" s="188"/>
      <c r="AD2025" s="188"/>
      <c r="AE2025" s="188"/>
      <c r="AF2025" s="188"/>
      <c r="AG2025" s="188"/>
      <c r="AH2025" s="188"/>
      <c r="AI2025" s="188"/>
      <c r="AJ2025" s="188"/>
      <c r="AK2025" s="188"/>
      <c r="AL2025" s="188"/>
      <c r="AM2025" s="188"/>
      <c r="AN2025" s="188"/>
      <c r="AO2025" s="188"/>
      <c r="AP2025" s="188"/>
      <c r="AQ2025" s="188"/>
      <c r="AR2025" s="188"/>
      <c r="AS2025" s="188"/>
      <c r="AT2025" s="188"/>
      <c r="AU2025" s="188"/>
      <c r="AV2025" s="188"/>
      <c r="AW2025" s="188"/>
      <c r="AX2025" s="188"/>
      <c r="AY2025" s="188"/>
      <c r="AZ2025" s="188"/>
      <c r="BA2025" s="188"/>
      <c r="BB2025" s="188"/>
      <c r="BC2025" s="188"/>
      <c r="BD2025" s="188"/>
      <c r="BE2025" s="188"/>
      <c r="BF2025" s="188"/>
      <c r="BG2025" s="188"/>
      <c r="BH2025" s="188"/>
      <c r="BI2025" s="188"/>
      <c r="BJ2025" s="188"/>
      <c r="BK2025" s="188"/>
      <c r="BL2025" s="188"/>
      <c r="BM2025" s="188"/>
      <c r="BN2025" s="188"/>
      <c r="BO2025" s="188"/>
      <c r="BP2025" s="188"/>
      <c r="BQ2025" s="188"/>
      <c r="BR2025" s="188"/>
      <c r="BS2025" s="188"/>
      <c r="BT2025" s="188"/>
      <c r="BU2025" s="188"/>
      <c r="BV2025" s="188"/>
    </row>
    <row r="2026" spans="1:74" s="189" customFormat="1" ht="14.25" x14ac:dyDescent="0.2">
      <c r="A2026" s="256" t="s">
        <v>1201</v>
      </c>
      <c r="B2026" s="254" t="s">
        <v>1202</v>
      </c>
      <c r="C2026" s="6"/>
      <c r="D2026" s="6"/>
      <c r="E2026" s="6"/>
      <c r="F2026" s="6"/>
      <c r="G2026" s="6"/>
      <c r="H2026" s="6"/>
      <c r="I2026" s="6">
        <v>6860170889</v>
      </c>
      <c r="J2026" s="6"/>
      <c r="K2026" s="6"/>
      <c r="L2026" s="6"/>
      <c r="M2026" s="6"/>
      <c r="N2026" s="6"/>
      <c r="O2026" s="131">
        <f t="shared" si="628"/>
        <v>6860170889</v>
      </c>
      <c r="P2026" s="188"/>
      <c r="Q2026" s="188"/>
      <c r="R2026" s="188"/>
      <c r="S2026" s="188"/>
      <c r="T2026" s="188"/>
      <c r="U2026" s="188"/>
      <c r="V2026" s="188"/>
      <c r="W2026" s="188"/>
      <c r="X2026" s="188"/>
      <c r="Y2026" s="188"/>
      <c r="Z2026" s="188"/>
      <c r="AA2026" s="188"/>
      <c r="AB2026" s="188"/>
      <c r="AC2026" s="188"/>
      <c r="AD2026" s="188"/>
      <c r="AE2026" s="188"/>
      <c r="AF2026" s="188"/>
      <c r="AG2026" s="188"/>
      <c r="AH2026" s="188"/>
      <c r="AI2026" s="188"/>
      <c r="AJ2026" s="188"/>
      <c r="AK2026" s="188"/>
      <c r="AL2026" s="188"/>
      <c r="AM2026" s="188"/>
      <c r="AN2026" s="188"/>
      <c r="AO2026" s="188"/>
      <c r="AP2026" s="188"/>
      <c r="AQ2026" s="188"/>
      <c r="AR2026" s="188"/>
      <c r="AS2026" s="188"/>
      <c r="AT2026" s="188"/>
      <c r="AU2026" s="188"/>
      <c r="AV2026" s="188"/>
      <c r="AW2026" s="188"/>
      <c r="AX2026" s="188"/>
      <c r="AY2026" s="188"/>
      <c r="AZ2026" s="188"/>
      <c r="BA2026" s="188"/>
      <c r="BB2026" s="188"/>
      <c r="BC2026" s="188"/>
      <c r="BD2026" s="188"/>
      <c r="BE2026" s="188"/>
      <c r="BF2026" s="188"/>
      <c r="BG2026" s="188"/>
      <c r="BH2026" s="188"/>
      <c r="BI2026" s="188"/>
      <c r="BJ2026" s="188"/>
      <c r="BK2026" s="188"/>
      <c r="BL2026" s="188"/>
      <c r="BM2026" s="188"/>
      <c r="BN2026" s="188"/>
      <c r="BO2026" s="188"/>
      <c r="BP2026" s="188"/>
      <c r="BQ2026" s="188"/>
      <c r="BR2026" s="188"/>
      <c r="BS2026" s="188"/>
      <c r="BT2026" s="188"/>
      <c r="BU2026" s="188"/>
      <c r="BV2026" s="188"/>
    </row>
    <row r="2027" spans="1:74" s="189" customFormat="1" ht="25.5" x14ac:dyDescent="0.2">
      <c r="A2027" s="256" t="s">
        <v>2532</v>
      </c>
      <c r="B2027" s="254" t="s">
        <v>2533</v>
      </c>
      <c r="C2027" s="6"/>
      <c r="D2027" s="6"/>
      <c r="E2027" s="6"/>
      <c r="F2027" s="6"/>
      <c r="G2027" s="6"/>
      <c r="H2027" s="6"/>
      <c r="I2027" s="6">
        <v>4082293992</v>
      </c>
      <c r="J2027" s="6"/>
      <c r="K2027" s="6"/>
      <c r="L2027" s="6"/>
      <c r="M2027" s="6"/>
      <c r="N2027" s="6"/>
      <c r="O2027" s="131">
        <f t="shared" si="628"/>
        <v>4082293992</v>
      </c>
      <c r="P2027" s="188"/>
      <c r="Q2027" s="188"/>
      <c r="R2027" s="188"/>
      <c r="S2027" s="188"/>
      <c r="T2027" s="188"/>
      <c r="U2027" s="188"/>
      <c r="V2027" s="188"/>
      <c r="W2027" s="188"/>
      <c r="X2027" s="188"/>
      <c r="Y2027" s="188"/>
      <c r="Z2027" s="188"/>
      <c r="AA2027" s="188"/>
      <c r="AB2027" s="188"/>
      <c r="AC2027" s="188"/>
      <c r="AD2027" s="188"/>
      <c r="AE2027" s="188"/>
      <c r="AF2027" s="188"/>
      <c r="AG2027" s="188"/>
      <c r="AH2027" s="188"/>
      <c r="AI2027" s="188"/>
      <c r="AJ2027" s="188"/>
      <c r="AK2027" s="188"/>
      <c r="AL2027" s="188"/>
      <c r="AM2027" s="188"/>
      <c r="AN2027" s="188"/>
      <c r="AO2027" s="188"/>
      <c r="AP2027" s="188"/>
      <c r="AQ2027" s="188"/>
      <c r="AR2027" s="188"/>
      <c r="AS2027" s="188"/>
      <c r="AT2027" s="188"/>
      <c r="AU2027" s="188"/>
      <c r="AV2027" s="188"/>
      <c r="AW2027" s="188"/>
      <c r="AX2027" s="188"/>
      <c r="AY2027" s="188"/>
      <c r="AZ2027" s="188"/>
      <c r="BA2027" s="188"/>
      <c r="BB2027" s="188"/>
      <c r="BC2027" s="188"/>
      <c r="BD2027" s="188"/>
      <c r="BE2027" s="188"/>
      <c r="BF2027" s="188"/>
      <c r="BG2027" s="188"/>
      <c r="BH2027" s="188"/>
      <c r="BI2027" s="188"/>
      <c r="BJ2027" s="188"/>
      <c r="BK2027" s="188"/>
      <c r="BL2027" s="188"/>
      <c r="BM2027" s="188"/>
      <c r="BN2027" s="188"/>
      <c r="BO2027" s="188"/>
      <c r="BP2027" s="188"/>
      <c r="BQ2027" s="188"/>
      <c r="BR2027" s="188"/>
      <c r="BS2027" s="188"/>
      <c r="BT2027" s="188"/>
      <c r="BU2027" s="188"/>
      <c r="BV2027" s="188"/>
    </row>
    <row r="2028" spans="1:74" s="189" customFormat="1" ht="38.25" x14ac:dyDescent="0.2">
      <c r="A2028" s="256" t="s">
        <v>934</v>
      </c>
      <c r="B2028" s="254" t="s">
        <v>1203</v>
      </c>
      <c r="C2028" s="120"/>
      <c r="D2028" s="120"/>
      <c r="E2028" s="120"/>
      <c r="F2028" s="120"/>
      <c r="G2028" s="120"/>
      <c r="H2028" s="120"/>
      <c r="I2028" s="120">
        <v>125395289</v>
      </c>
      <c r="J2028" s="120"/>
      <c r="K2028" s="120"/>
      <c r="L2028" s="120"/>
      <c r="M2028" s="120"/>
      <c r="N2028" s="120"/>
      <c r="O2028" s="131">
        <f t="shared" si="628"/>
        <v>125395289</v>
      </c>
      <c r="P2028" s="188"/>
      <c r="Q2028" s="188"/>
      <c r="R2028" s="188"/>
      <c r="S2028" s="188"/>
      <c r="T2028" s="188"/>
      <c r="U2028" s="188"/>
      <c r="V2028" s="188"/>
      <c r="W2028" s="188"/>
      <c r="X2028" s="188"/>
      <c r="Y2028" s="188"/>
      <c r="Z2028" s="188"/>
      <c r="AA2028" s="188"/>
      <c r="AB2028" s="188"/>
      <c r="AC2028" s="188"/>
      <c r="AD2028" s="188"/>
      <c r="AE2028" s="188"/>
      <c r="AF2028" s="188"/>
      <c r="AG2028" s="188"/>
      <c r="AH2028" s="188"/>
      <c r="AI2028" s="188"/>
      <c r="AJ2028" s="188"/>
      <c r="AK2028" s="188"/>
      <c r="AL2028" s="188"/>
      <c r="AM2028" s="188"/>
      <c r="AN2028" s="188"/>
      <c r="AO2028" s="188"/>
      <c r="AP2028" s="188"/>
      <c r="AQ2028" s="188"/>
      <c r="AR2028" s="188"/>
      <c r="AS2028" s="188"/>
      <c r="AT2028" s="188"/>
      <c r="AU2028" s="188"/>
      <c r="AV2028" s="188"/>
      <c r="AW2028" s="188"/>
      <c r="AX2028" s="188"/>
      <c r="AY2028" s="188"/>
      <c r="AZ2028" s="188"/>
      <c r="BA2028" s="188"/>
      <c r="BB2028" s="188"/>
      <c r="BC2028" s="188"/>
      <c r="BD2028" s="188"/>
      <c r="BE2028" s="188"/>
      <c r="BF2028" s="188"/>
      <c r="BG2028" s="188"/>
      <c r="BH2028" s="188"/>
      <c r="BI2028" s="188"/>
      <c r="BJ2028" s="188"/>
      <c r="BK2028" s="188"/>
      <c r="BL2028" s="188"/>
      <c r="BM2028" s="188"/>
      <c r="BN2028" s="188"/>
      <c r="BO2028" s="188"/>
      <c r="BP2028" s="188"/>
      <c r="BQ2028" s="188"/>
      <c r="BR2028" s="188"/>
      <c r="BS2028" s="188"/>
      <c r="BT2028" s="188"/>
      <c r="BU2028" s="188"/>
      <c r="BV2028" s="188"/>
    </row>
    <row r="2029" spans="1:74" s="189" customFormat="1" ht="38.25" x14ac:dyDescent="0.2">
      <c r="A2029" s="256" t="s">
        <v>934</v>
      </c>
      <c r="B2029" s="254" t="s">
        <v>1203</v>
      </c>
      <c r="C2029" s="6"/>
      <c r="D2029" s="6"/>
      <c r="E2029" s="6"/>
      <c r="F2029" s="6"/>
      <c r="G2029" s="6"/>
      <c r="H2029" s="6"/>
      <c r="I2029" s="6"/>
      <c r="J2029" s="6"/>
      <c r="K2029" s="6"/>
      <c r="L2029" s="6"/>
      <c r="M2029" s="6"/>
      <c r="N2029" s="6"/>
      <c r="O2029" s="131">
        <f t="shared" si="628"/>
        <v>0</v>
      </c>
      <c r="P2029" s="188"/>
      <c r="Q2029" s="188"/>
      <c r="R2029" s="188"/>
      <c r="S2029" s="188"/>
      <c r="T2029" s="188"/>
      <c r="U2029" s="188"/>
      <c r="V2029" s="188"/>
      <c r="W2029" s="188"/>
      <c r="X2029" s="188"/>
      <c r="Y2029" s="188"/>
      <c r="Z2029" s="188"/>
      <c r="AA2029" s="188"/>
      <c r="AB2029" s="188"/>
      <c r="AC2029" s="188"/>
      <c r="AD2029" s="188"/>
      <c r="AE2029" s="188"/>
      <c r="AF2029" s="188"/>
      <c r="AG2029" s="188"/>
      <c r="AH2029" s="188"/>
      <c r="AI2029" s="188"/>
      <c r="AJ2029" s="188"/>
      <c r="AK2029" s="188"/>
      <c r="AL2029" s="188"/>
      <c r="AM2029" s="188"/>
      <c r="AN2029" s="188"/>
      <c r="AO2029" s="188"/>
      <c r="AP2029" s="188"/>
      <c r="AQ2029" s="188"/>
      <c r="AR2029" s="188"/>
      <c r="AS2029" s="188"/>
      <c r="AT2029" s="188"/>
      <c r="AU2029" s="188"/>
      <c r="AV2029" s="188"/>
      <c r="AW2029" s="188"/>
      <c r="AX2029" s="188"/>
      <c r="AY2029" s="188"/>
      <c r="AZ2029" s="188"/>
      <c r="BA2029" s="188"/>
      <c r="BB2029" s="188"/>
      <c r="BC2029" s="188"/>
      <c r="BD2029" s="188"/>
      <c r="BE2029" s="188"/>
      <c r="BF2029" s="188"/>
      <c r="BG2029" s="188"/>
      <c r="BH2029" s="188"/>
      <c r="BI2029" s="188"/>
      <c r="BJ2029" s="188"/>
      <c r="BK2029" s="188"/>
      <c r="BL2029" s="188"/>
      <c r="BM2029" s="188"/>
      <c r="BN2029" s="188"/>
      <c r="BO2029" s="188"/>
      <c r="BP2029" s="188"/>
      <c r="BQ2029" s="188"/>
      <c r="BR2029" s="188"/>
      <c r="BS2029" s="188"/>
      <c r="BT2029" s="188"/>
      <c r="BU2029" s="188"/>
      <c r="BV2029" s="188"/>
    </row>
    <row r="2030" spans="1:74" s="189" customFormat="1" ht="38.25" x14ac:dyDescent="0.2">
      <c r="A2030" s="256" t="s">
        <v>934</v>
      </c>
      <c r="B2030" s="254" t="s">
        <v>1203</v>
      </c>
      <c r="C2030" s="6"/>
      <c r="D2030" s="6"/>
      <c r="E2030" s="6"/>
      <c r="F2030" s="6"/>
      <c r="G2030" s="6"/>
      <c r="H2030" s="6"/>
      <c r="I2030" s="6"/>
      <c r="J2030" s="6"/>
      <c r="K2030" s="6"/>
      <c r="L2030" s="6"/>
      <c r="M2030" s="6"/>
      <c r="N2030" s="6"/>
      <c r="O2030" s="131">
        <f t="shared" si="628"/>
        <v>0</v>
      </c>
      <c r="P2030" s="188"/>
      <c r="Q2030" s="188"/>
      <c r="R2030" s="188"/>
      <c r="S2030" s="188"/>
      <c r="T2030" s="188"/>
      <c r="U2030" s="188"/>
      <c r="V2030" s="188"/>
      <c r="W2030" s="188"/>
      <c r="X2030" s="188"/>
      <c r="Y2030" s="188"/>
      <c r="Z2030" s="188"/>
      <c r="AA2030" s="188"/>
      <c r="AB2030" s="188"/>
      <c r="AC2030" s="188"/>
      <c r="AD2030" s="188"/>
      <c r="AE2030" s="188"/>
      <c r="AF2030" s="188"/>
      <c r="AG2030" s="188"/>
      <c r="AH2030" s="188"/>
      <c r="AI2030" s="188"/>
      <c r="AJ2030" s="188"/>
      <c r="AK2030" s="188"/>
      <c r="AL2030" s="188"/>
      <c r="AM2030" s="188"/>
      <c r="AN2030" s="188"/>
      <c r="AO2030" s="188"/>
      <c r="AP2030" s="188"/>
      <c r="AQ2030" s="188"/>
      <c r="AR2030" s="188"/>
      <c r="AS2030" s="188"/>
      <c r="AT2030" s="188"/>
      <c r="AU2030" s="188"/>
      <c r="AV2030" s="188"/>
      <c r="AW2030" s="188"/>
      <c r="AX2030" s="188"/>
      <c r="AY2030" s="188"/>
      <c r="AZ2030" s="188"/>
      <c r="BA2030" s="188"/>
      <c r="BB2030" s="188"/>
      <c r="BC2030" s="188"/>
      <c r="BD2030" s="188"/>
      <c r="BE2030" s="188"/>
      <c r="BF2030" s="188"/>
      <c r="BG2030" s="188"/>
      <c r="BH2030" s="188"/>
      <c r="BI2030" s="188"/>
      <c r="BJ2030" s="188"/>
      <c r="BK2030" s="188"/>
      <c r="BL2030" s="188"/>
      <c r="BM2030" s="188"/>
      <c r="BN2030" s="188"/>
      <c r="BO2030" s="188"/>
      <c r="BP2030" s="188"/>
      <c r="BQ2030" s="188"/>
      <c r="BR2030" s="188"/>
      <c r="BS2030" s="188"/>
      <c r="BT2030" s="188"/>
      <c r="BU2030" s="188"/>
      <c r="BV2030" s="188"/>
    </row>
    <row r="2031" spans="1:74" s="189" customFormat="1" ht="38.25" x14ac:dyDescent="0.2">
      <c r="A2031" s="256" t="s">
        <v>934</v>
      </c>
      <c r="B2031" s="254" t="s">
        <v>1203</v>
      </c>
      <c r="C2031" s="6"/>
      <c r="D2031" s="6"/>
      <c r="E2031" s="6"/>
      <c r="F2031" s="6"/>
      <c r="G2031" s="6"/>
      <c r="H2031" s="6"/>
      <c r="I2031" s="6"/>
      <c r="J2031" s="6"/>
      <c r="K2031" s="6"/>
      <c r="L2031" s="6"/>
      <c r="M2031" s="6"/>
      <c r="N2031" s="6"/>
      <c r="O2031" s="131">
        <f t="shared" si="628"/>
        <v>0</v>
      </c>
      <c r="P2031" s="188"/>
      <c r="Q2031" s="188"/>
      <c r="R2031" s="188"/>
      <c r="S2031" s="188"/>
      <c r="T2031" s="188"/>
      <c r="U2031" s="188"/>
      <c r="V2031" s="188"/>
      <c r="W2031" s="188"/>
      <c r="X2031" s="188"/>
      <c r="Y2031" s="188"/>
      <c r="Z2031" s="188"/>
      <c r="AA2031" s="188"/>
      <c r="AB2031" s="188"/>
      <c r="AC2031" s="188"/>
      <c r="AD2031" s="188"/>
      <c r="AE2031" s="188"/>
      <c r="AF2031" s="188"/>
      <c r="AG2031" s="188"/>
      <c r="AH2031" s="188"/>
      <c r="AI2031" s="188"/>
      <c r="AJ2031" s="188"/>
      <c r="AK2031" s="188"/>
      <c r="AL2031" s="188"/>
      <c r="AM2031" s="188"/>
      <c r="AN2031" s="188"/>
      <c r="AO2031" s="188"/>
      <c r="AP2031" s="188"/>
      <c r="AQ2031" s="188"/>
      <c r="AR2031" s="188"/>
      <c r="AS2031" s="188"/>
      <c r="AT2031" s="188"/>
      <c r="AU2031" s="188"/>
      <c r="AV2031" s="188"/>
      <c r="AW2031" s="188"/>
      <c r="AX2031" s="188"/>
      <c r="AY2031" s="188"/>
      <c r="AZ2031" s="188"/>
      <c r="BA2031" s="188"/>
      <c r="BB2031" s="188"/>
      <c r="BC2031" s="188"/>
      <c r="BD2031" s="188"/>
      <c r="BE2031" s="188"/>
      <c r="BF2031" s="188"/>
      <c r="BG2031" s="188"/>
      <c r="BH2031" s="188"/>
      <c r="BI2031" s="188"/>
      <c r="BJ2031" s="188"/>
      <c r="BK2031" s="188"/>
      <c r="BL2031" s="188"/>
      <c r="BM2031" s="188"/>
      <c r="BN2031" s="188"/>
      <c r="BO2031" s="188"/>
      <c r="BP2031" s="188"/>
      <c r="BQ2031" s="188"/>
      <c r="BR2031" s="188"/>
      <c r="BS2031" s="188"/>
      <c r="BT2031" s="188"/>
      <c r="BU2031" s="188"/>
      <c r="BV2031" s="188"/>
    </row>
    <row r="2032" spans="1:74" s="189" customFormat="1" ht="38.25" x14ac:dyDescent="0.2">
      <c r="A2032" s="256" t="s">
        <v>934</v>
      </c>
      <c r="B2032" s="254" t="s">
        <v>1203</v>
      </c>
      <c r="C2032" s="6"/>
      <c r="D2032" s="6"/>
      <c r="E2032" s="6"/>
      <c r="F2032" s="6"/>
      <c r="G2032" s="6"/>
      <c r="H2032" s="6"/>
      <c r="I2032" s="6">
        <v>601859801</v>
      </c>
      <c r="J2032" s="6"/>
      <c r="K2032" s="6"/>
      <c r="L2032" s="6"/>
      <c r="M2032" s="6"/>
      <c r="N2032" s="6"/>
      <c r="O2032" s="131">
        <f t="shared" si="628"/>
        <v>601859801</v>
      </c>
      <c r="P2032" s="188"/>
      <c r="Q2032" s="188"/>
      <c r="R2032" s="188"/>
      <c r="S2032" s="188"/>
      <c r="T2032" s="188"/>
      <c r="U2032" s="188"/>
      <c r="V2032" s="188"/>
      <c r="W2032" s="188"/>
      <c r="X2032" s="188"/>
      <c r="Y2032" s="188"/>
      <c r="Z2032" s="188"/>
      <c r="AA2032" s="188"/>
      <c r="AB2032" s="188"/>
      <c r="AC2032" s="188"/>
      <c r="AD2032" s="188"/>
      <c r="AE2032" s="188"/>
      <c r="AF2032" s="188"/>
      <c r="AG2032" s="188"/>
      <c r="AH2032" s="188"/>
      <c r="AI2032" s="188"/>
      <c r="AJ2032" s="188"/>
      <c r="AK2032" s="188"/>
      <c r="AL2032" s="188"/>
      <c r="AM2032" s="188"/>
      <c r="AN2032" s="188"/>
      <c r="AO2032" s="188"/>
      <c r="AP2032" s="188"/>
      <c r="AQ2032" s="188"/>
      <c r="AR2032" s="188"/>
      <c r="AS2032" s="188"/>
      <c r="AT2032" s="188"/>
      <c r="AU2032" s="188"/>
      <c r="AV2032" s="188"/>
      <c r="AW2032" s="188"/>
      <c r="AX2032" s="188"/>
      <c r="AY2032" s="188"/>
      <c r="AZ2032" s="188"/>
      <c r="BA2032" s="188"/>
      <c r="BB2032" s="188"/>
      <c r="BC2032" s="188"/>
      <c r="BD2032" s="188"/>
      <c r="BE2032" s="188"/>
      <c r="BF2032" s="188"/>
      <c r="BG2032" s="188"/>
      <c r="BH2032" s="188"/>
      <c r="BI2032" s="188"/>
      <c r="BJ2032" s="188"/>
      <c r="BK2032" s="188"/>
      <c r="BL2032" s="188"/>
      <c r="BM2032" s="188"/>
      <c r="BN2032" s="188"/>
      <c r="BO2032" s="188"/>
      <c r="BP2032" s="188"/>
      <c r="BQ2032" s="188"/>
      <c r="BR2032" s="188"/>
      <c r="BS2032" s="188"/>
      <c r="BT2032" s="188"/>
      <c r="BU2032" s="188"/>
      <c r="BV2032" s="188"/>
    </row>
    <row r="2033" spans="1:74" s="189" customFormat="1" ht="25.5" x14ac:dyDescent="0.2">
      <c r="A2033" s="255" t="s">
        <v>987</v>
      </c>
      <c r="B2033" s="253" t="s">
        <v>1882</v>
      </c>
      <c r="C2033" s="145">
        <f t="shared" ref="C2033:N2033" si="650">+C2034</f>
        <v>0</v>
      </c>
      <c r="D2033" s="145">
        <f t="shared" si="650"/>
        <v>0</v>
      </c>
      <c r="E2033" s="145">
        <f t="shared" si="650"/>
        <v>0</v>
      </c>
      <c r="F2033" s="145">
        <f t="shared" si="650"/>
        <v>0</v>
      </c>
      <c r="G2033" s="145">
        <f t="shared" si="650"/>
        <v>0</v>
      </c>
      <c r="H2033" s="145">
        <f t="shared" si="650"/>
        <v>0</v>
      </c>
      <c r="I2033" s="145">
        <f t="shared" si="650"/>
        <v>1696846946</v>
      </c>
      <c r="J2033" s="145">
        <f t="shared" si="650"/>
        <v>0</v>
      </c>
      <c r="K2033" s="145">
        <f t="shared" si="650"/>
        <v>0</v>
      </c>
      <c r="L2033" s="145">
        <f t="shared" si="650"/>
        <v>0</v>
      </c>
      <c r="M2033" s="145">
        <f t="shared" si="650"/>
        <v>0</v>
      </c>
      <c r="N2033" s="145">
        <f t="shared" si="650"/>
        <v>0</v>
      </c>
      <c r="O2033" s="131">
        <f t="shared" si="628"/>
        <v>1696846946</v>
      </c>
      <c r="P2033" s="188"/>
      <c r="Q2033" s="188"/>
      <c r="R2033" s="188"/>
      <c r="S2033" s="188"/>
      <c r="T2033" s="188"/>
      <c r="U2033" s="188"/>
      <c r="V2033" s="188"/>
      <c r="W2033" s="188"/>
      <c r="X2033" s="188"/>
      <c r="Y2033" s="188"/>
      <c r="Z2033" s="188"/>
      <c r="AA2033" s="188"/>
      <c r="AB2033" s="188"/>
      <c r="AC2033" s="188"/>
      <c r="AD2033" s="188"/>
      <c r="AE2033" s="188"/>
      <c r="AF2033" s="188"/>
      <c r="AG2033" s="188"/>
      <c r="AH2033" s="188"/>
      <c r="AI2033" s="188"/>
      <c r="AJ2033" s="188"/>
      <c r="AK2033" s="188"/>
      <c r="AL2033" s="188"/>
      <c r="AM2033" s="188"/>
      <c r="AN2033" s="188"/>
      <c r="AO2033" s="188"/>
      <c r="AP2033" s="188"/>
      <c r="AQ2033" s="188"/>
      <c r="AR2033" s="188"/>
      <c r="AS2033" s="188"/>
      <c r="AT2033" s="188"/>
      <c r="AU2033" s="188"/>
      <c r="AV2033" s="188"/>
      <c r="AW2033" s="188"/>
      <c r="AX2033" s="188"/>
      <c r="AY2033" s="188"/>
      <c r="AZ2033" s="188"/>
      <c r="BA2033" s="188"/>
      <c r="BB2033" s="188"/>
      <c r="BC2033" s="188"/>
      <c r="BD2033" s="188"/>
      <c r="BE2033" s="188"/>
      <c r="BF2033" s="188"/>
      <c r="BG2033" s="188"/>
      <c r="BH2033" s="188"/>
      <c r="BI2033" s="188"/>
      <c r="BJ2033" s="188"/>
      <c r="BK2033" s="188"/>
      <c r="BL2033" s="188"/>
      <c r="BM2033" s="188"/>
      <c r="BN2033" s="188"/>
      <c r="BO2033" s="188"/>
      <c r="BP2033" s="188"/>
      <c r="BQ2033" s="188"/>
      <c r="BR2033" s="188"/>
      <c r="BS2033" s="188"/>
      <c r="BT2033" s="188"/>
      <c r="BU2033" s="188"/>
      <c r="BV2033" s="188"/>
    </row>
    <row r="2034" spans="1:74" s="189" customFormat="1" ht="25.5" x14ac:dyDescent="0.2">
      <c r="A2034" s="255" t="s">
        <v>989</v>
      </c>
      <c r="B2034" s="253" t="s">
        <v>1883</v>
      </c>
      <c r="C2034" s="145">
        <f t="shared" ref="C2034:N2034" si="651">+C2035+C2038</f>
        <v>0</v>
      </c>
      <c r="D2034" s="145">
        <f t="shared" si="651"/>
        <v>0</v>
      </c>
      <c r="E2034" s="145">
        <f t="shared" si="651"/>
        <v>0</v>
      </c>
      <c r="F2034" s="145">
        <f t="shared" si="651"/>
        <v>0</v>
      </c>
      <c r="G2034" s="145">
        <f t="shared" si="651"/>
        <v>0</v>
      </c>
      <c r="H2034" s="145">
        <f t="shared" si="651"/>
        <v>0</v>
      </c>
      <c r="I2034" s="145">
        <f t="shared" si="651"/>
        <v>1696846946</v>
      </c>
      <c r="J2034" s="145">
        <f t="shared" si="651"/>
        <v>0</v>
      </c>
      <c r="K2034" s="145">
        <f t="shared" si="651"/>
        <v>0</v>
      </c>
      <c r="L2034" s="145">
        <f t="shared" si="651"/>
        <v>0</v>
      </c>
      <c r="M2034" s="145">
        <f t="shared" si="651"/>
        <v>0</v>
      </c>
      <c r="N2034" s="145">
        <f t="shared" si="651"/>
        <v>0</v>
      </c>
      <c r="O2034" s="131">
        <f t="shared" si="628"/>
        <v>1696846946</v>
      </c>
      <c r="P2034" s="188"/>
      <c r="Q2034" s="188"/>
      <c r="R2034" s="188"/>
      <c r="S2034" s="188"/>
      <c r="T2034" s="188"/>
      <c r="U2034" s="188"/>
      <c r="V2034" s="188"/>
      <c r="W2034" s="188"/>
      <c r="X2034" s="188"/>
      <c r="Y2034" s="188"/>
      <c r="Z2034" s="188"/>
      <c r="AA2034" s="188"/>
      <c r="AB2034" s="188"/>
      <c r="AC2034" s="188"/>
      <c r="AD2034" s="188"/>
      <c r="AE2034" s="188"/>
      <c r="AF2034" s="188"/>
      <c r="AG2034" s="188"/>
      <c r="AH2034" s="188"/>
      <c r="AI2034" s="188"/>
      <c r="AJ2034" s="188"/>
      <c r="AK2034" s="188"/>
      <c r="AL2034" s="188"/>
      <c r="AM2034" s="188"/>
      <c r="AN2034" s="188"/>
      <c r="AO2034" s="188"/>
      <c r="AP2034" s="188"/>
      <c r="AQ2034" s="188"/>
      <c r="AR2034" s="188"/>
      <c r="AS2034" s="188"/>
      <c r="AT2034" s="188"/>
      <c r="AU2034" s="188"/>
      <c r="AV2034" s="188"/>
      <c r="AW2034" s="188"/>
      <c r="AX2034" s="188"/>
      <c r="AY2034" s="188"/>
      <c r="AZ2034" s="188"/>
      <c r="BA2034" s="188"/>
      <c r="BB2034" s="188"/>
      <c r="BC2034" s="188"/>
      <c r="BD2034" s="188"/>
      <c r="BE2034" s="188"/>
      <c r="BF2034" s="188"/>
      <c r="BG2034" s="188"/>
      <c r="BH2034" s="188"/>
      <c r="BI2034" s="188"/>
      <c r="BJ2034" s="188"/>
      <c r="BK2034" s="188"/>
      <c r="BL2034" s="188"/>
      <c r="BM2034" s="188"/>
      <c r="BN2034" s="188"/>
      <c r="BO2034" s="188"/>
      <c r="BP2034" s="188"/>
      <c r="BQ2034" s="188"/>
      <c r="BR2034" s="188"/>
      <c r="BS2034" s="188"/>
      <c r="BT2034" s="188"/>
      <c r="BU2034" s="188"/>
      <c r="BV2034" s="188"/>
    </row>
    <row r="2035" spans="1:74" s="189" customFormat="1" ht="25.5" x14ac:dyDescent="0.2">
      <c r="A2035" s="255" t="s">
        <v>991</v>
      </c>
      <c r="B2035" s="253" t="s">
        <v>1198</v>
      </c>
      <c r="C2035" s="145">
        <f t="shared" ref="C2035:N2036" si="652">+C2036</f>
        <v>0</v>
      </c>
      <c r="D2035" s="145">
        <f t="shared" si="652"/>
        <v>0</v>
      </c>
      <c r="E2035" s="145">
        <f t="shared" si="652"/>
        <v>0</v>
      </c>
      <c r="F2035" s="145">
        <f t="shared" si="652"/>
        <v>0</v>
      </c>
      <c r="G2035" s="145">
        <f t="shared" si="652"/>
        <v>0</v>
      </c>
      <c r="H2035" s="145">
        <f t="shared" si="652"/>
        <v>0</v>
      </c>
      <c r="I2035" s="145">
        <f t="shared" si="652"/>
        <v>1696846946</v>
      </c>
      <c r="J2035" s="145">
        <f t="shared" si="652"/>
        <v>0</v>
      </c>
      <c r="K2035" s="145">
        <f t="shared" si="652"/>
        <v>0</v>
      </c>
      <c r="L2035" s="145">
        <f t="shared" si="652"/>
        <v>0</v>
      </c>
      <c r="M2035" s="145">
        <f t="shared" si="652"/>
        <v>0</v>
      </c>
      <c r="N2035" s="145">
        <f t="shared" si="652"/>
        <v>0</v>
      </c>
      <c r="O2035" s="131">
        <f t="shared" si="628"/>
        <v>1696846946</v>
      </c>
      <c r="P2035" s="188"/>
      <c r="Q2035" s="188"/>
      <c r="R2035" s="188"/>
      <c r="S2035" s="188"/>
      <c r="T2035" s="188"/>
      <c r="U2035" s="188"/>
      <c r="V2035" s="188"/>
      <c r="W2035" s="188"/>
      <c r="X2035" s="188"/>
      <c r="Y2035" s="188"/>
      <c r="Z2035" s="188"/>
      <c r="AA2035" s="188"/>
      <c r="AB2035" s="188"/>
      <c r="AC2035" s="188"/>
      <c r="AD2035" s="188"/>
      <c r="AE2035" s="188"/>
      <c r="AF2035" s="188"/>
      <c r="AG2035" s="188"/>
      <c r="AH2035" s="188"/>
      <c r="AI2035" s="188"/>
      <c r="AJ2035" s="188"/>
      <c r="AK2035" s="188"/>
      <c r="AL2035" s="188"/>
      <c r="AM2035" s="188"/>
      <c r="AN2035" s="188"/>
      <c r="AO2035" s="188"/>
      <c r="AP2035" s="188"/>
      <c r="AQ2035" s="188"/>
      <c r="AR2035" s="188"/>
      <c r="AS2035" s="188"/>
      <c r="AT2035" s="188"/>
      <c r="AU2035" s="188"/>
      <c r="AV2035" s="188"/>
      <c r="AW2035" s="188"/>
      <c r="AX2035" s="188"/>
      <c r="AY2035" s="188"/>
      <c r="AZ2035" s="188"/>
      <c r="BA2035" s="188"/>
      <c r="BB2035" s="188"/>
      <c r="BC2035" s="188"/>
      <c r="BD2035" s="188"/>
      <c r="BE2035" s="188"/>
      <c r="BF2035" s="188"/>
      <c r="BG2035" s="188"/>
      <c r="BH2035" s="188"/>
      <c r="BI2035" s="188"/>
      <c r="BJ2035" s="188"/>
      <c r="BK2035" s="188"/>
      <c r="BL2035" s="188"/>
      <c r="BM2035" s="188"/>
      <c r="BN2035" s="188"/>
      <c r="BO2035" s="188"/>
      <c r="BP2035" s="188"/>
      <c r="BQ2035" s="188"/>
      <c r="BR2035" s="188"/>
      <c r="BS2035" s="188"/>
      <c r="BT2035" s="188"/>
      <c r="BU2035" s="188"/>
      <c r="BV2035" s="188"/>
    </row>
    <row r="2036" spans="1:74" s="189" customFormat="1" ht="25.5" x14ac:dyDescent="0.2">
      <c r="A2036" s="255" t="s">
        <v>1884</v>
      </c>
      <c r="B2036" s="253" t="s">
        <v>1885</v>
      </c>
      <c r="C2036" s="145">
        <f t="shared" si="652"/>
        <v>0</v>
      </c>
      <c r="D2036" s="145">
        <f t="shared" si="652"/>
        <v>0</v>
      </c>
      <c r="E2036" s="145">
        <f t="shared" si="652"/>
        <v>0</v>
      </c>
      <c r="F2036" s="145">
        <f t="shared" si="652"/>
        <v>0</v>
      </c>
      <c r="G2036" s="145">
        <f t="shared" si="652"/>
        <v>0</v>
      </c>
      <c r="H2036" s="145">
        <f t="shared" si="652"/>
        <v>0</v>
      </c>
      <c r="I2036" s="145">
        <f t="shared" si="652"/>
        <v>1696846946</v>
      </c>
      <c r="J2036" s="145">
        <f t="shared" si="652"/>
        <v>0</v>
      </c>
      <c r="K2036" s="145">
        <f t="shared" si="652"/>
        <v>0</v>
      </c>
      <c r="L2036" s="145">
        <f t="shared" si="652"/>
        <v>0</v>
      </c>
      <c r="M2036" s="145">
        <f t="shared" si="652"/>
        <v>0</v>
      </c>
      <c r="N2036" s="145">
        <f t="shared" si="652"/>
        <v>0</v>
      </c>
      <c r="O2036" s="131">
        <f t="shared" si="628"/>
        <v>1696846946</v>
      </c>
      <c r="P2036" s="188"/>
      <c r="Q2036" s="188"/>
      <c r="R2036" s="188"/>
      <c r="S2036" s="188"/>
      <c r="T2036" s="188"/>
      <c r="U2036" s="188"/>
      <c r="V2036" s="188"/>
      <c r="W2036" s="188"/>
      <c r="X2036" s="188"/>
      <c r="Y2036" s="188"/>
      <c r="Z2036" s="188"/>
      <c r="AA2036" s="188"/>
      <c r="AB2036" s="188"/>
      <c r="AC2036" s="188"/>
      <c r="AD2036" s="188"/>
      <c r="AE2036" s="188"/>
      <c r="AF2036" s="188"/>
      <c r="AG2036" s="188"/>
      <c r="AH2036" s="188"/>
      <c r="AI2036" s="188"/>
      <c r="AJ2036" s="188"/>
      <c r="AK2036" s="188"/>
      <c r="AL2036" s="188"/>
      <c r="AM2036" s="188"/>
      <c r="AN2036" s="188"/>
      <c r="AO2036" s="188"/>
      <c r="AP2036" s="188"/>
      <c r="AQ2036" s="188"/>
      <c r="AR2036" s="188"/>
      <c r="AS2036" s="188"/>
      <c r="AT2036" s="188"/>
      <c r="AU2036" s="188"/>
      <c r="AV2036" s="188"/>
      <c r="AW2036" s="188"/>
      <c r="AX2036" s="188"/>
      <c r="AY2036" s="188"/>
      <c r="AZ2036" s="188"/>
      <c r="BA2036" s="188"/>
      <c r="BB2036" s="188"/>
      <c r="BC2036" s="188"/>
      <c r="BD2036" s="188"/>
      <c r="BE2036" s="188"/>
      <c r="BF2036" s="188"/>
      <c r="BG2036" s="188"/>
      <c r="BH2036" s="188"/>
      <c r="BI2036" s="188"/>
      <c r="BJ2036" s="188"/>
      <c r="BK2036" s="188"/>
      <c r="BL2036" s="188"/>
      <c r="BM2036" s="188"/>
      <c r="BN2036" s="188"/>
      <c r="BO2036" s="188"/>
      <c r="BP2036" s="188"/>
      <c r="BQ2036" s="188"/>
      <c r="BR2036" s="188"/>
      <c r="BS2036" s="188"/>
      <c r="BT2036" s="188"/>
      <c r="BU2036" s="188"/>
      <c r="BV2036" s="188"/>
    </row>
    <row r="2037" spans="1:74" s="189" customFormat="1" ht="14.25" x14ac:dyDescent="0.2">
      <c r="A2037" s="256" t="s">
        <v>1886</v>
      </c>
      <c r="B2037" s="254" t="s">
        <v>1202</v>
      </c>
      <c r="C2037" s="6"/>
      <c r="D2037" s="6"/>
      <c r="E2037" s="6"/>
      <c r="F2037" s="6"/>
      <c r="G2037" s="6"/>
      <c r="H2037" s="6"/>
      <c r="I2037" s="6">
        <v>1696846946</v>
      </c>
      <c r="J2037" s="6"/>
      <c r="K2037" s="6"/>
      <c r="L2037" s="6"/>
      <c r="M2037" s="6"/>
      <c r="N2037" s="6"/>
      <c r="O2037" s="131">
        <f t="shared" si="628"/>
        <v>1696846946</v>
      </c>
      <c r="P2037" s="188"/>
      <c r="Q2037" s="188"/>
      <c r="R2037" s="188"/>
      <c r="S2037" s="188"/>
      <c r="T2037" s="188"/>
      <c r="U2037" s="188"/>
      <c r="V2037" s="188"/>
      <c r="W2037" s="188"/>
      <c r="X2037" s="188"/>
      <c r="Y2037" s="188"/>
      <c r="Z2037" s="188"/>
      <c r="AA2037" s="188"/>
      <c r="AB2037" s="188"/>
      <c r="AC2037" s="188"/>
      <c r="AD2037" s="188"/>
      <c r="AE2037" s="188"/>
      <c r="AF2037" s="188"/>
      <c r="AG2037" s="188"/>
      <c r="AH2037" s="188"/>
      <c r="AI2037" s="188"/>
      <c r="AJ2037" s="188"/>
      <c r="AK2037" s="188"/>
      <c r="AL2037" s="188"/>
      <c r="AM2037" s="188"/>
      <c r="AN2037" s="188"/>
      <c r="AO2037" s="188"/>
      <c r="AP2037" s="188"/>
      <c r="AQ2037" s="188"/>
      <c r="AR2037" s="188"/>
      <c r="AS2037" s="188"/>
      <c r="AT2037" s="188"/>
      <c r="AU2037" s="188"/>
      <c r="AV2037" s="188"/>
      <c r="AW2037" s="188"/>
      <c r="AX2037" s="188"/>
      <c r="AY2037" s="188"/>
      <c r="AZ2037" s="188"/>
      <c r="BA2037" s="188"/>
      <c r="BB2037" s="188"/>
      <c r="BC2037" s="188"/>
      <c r="BD2037" s="188"/>
      <c r="BE2037" s="188"/>
      <c r="BF2037" s="188"/>
      <c r="BG2037" s="188"/>
      <c r="BH2037" s="188"/>
      <c r="BI2037" s="188"/>
      <c r="BJ2037" s="188"/>
      <c r="BK2037" s="188"/>
      <c r="BL2037" s="188"/>
      <c r="BM2037" s="188"/>
      <c r="BN2037" s="188"/>
      <c r="BO2037" s="188"/>
      <c r="BP2037" s="188"/>
      <c r="BQ2037" s="188"/>
      <c r="BR2037" s="188"/>
      <c r="BS2037" s="188"/>
      <c r="BT2037" s="188"/>
      <c r="BU2037" s="188"/>
      <c r="BV2037" s="188"/>
    </row>
    <row r="2038" spans="1:74" s="189" customFormat="1" ht="38.25" x14ac:dyDescent="0.2">
      <c r="A2038" s="256" t="s">
        <v>995</v>
      </c>
      <c r="B2038" s="254" t="s">
        <v>1887</v>
      </c>
      <c r="C2038" s="6"/>
      <c r="D2038" s="6"/>
      <c r="E2038" s="6"/>
      <c r="F2038" s="6"/>
      <c r="G2038" s="6"/>
      <c r="H2038" s="6"/>
      <c r="I2038" s="6"/>
      <c r="J2038" s="6"/>
      <c r="K2038" s="6"/>
      <c r="L2038" s="6"/>
      <c r="M2038" s="6"/>
      <c r="N2038" s="6"/>
      <c r="O2038" s="131">
        <f t="shared" si="628"/>
        <v>0</v>
      </c>
      <c r="P2038" s="188"/>
      <c r="Q2038" s="188"/>
      <c r="R2038" s="188"/>
      <c r="S2038" s="188"/>
      <c r="T2038" s="188"/>
      <c r="U2038" s="188"/>
      <c r="V2038" s="188"/>
      <c r="W2038" s="188"/>
      <c r="X2038" s="188"/>
      <c r="Y2038" s="188"/>
      <c r="Z2038" s="188"/>
      <c r="AA2038" s="188"/>
      <c r="AB2038" s="188"/>
      <c r="AC2038" s="188"/>
      <c r="AD2038" s="188"/>
      <c r="AE2038" s="188"/>
      <c r="AF2038" s="188"/>
      <c r="AG2038" s="188"/>
      <c r="AH2038" s="188"/>
      <c r="AI2038" s="188"/>
      <c r="AJ2038" s="188"/>
      <c r="AK2038" s="188"/>
      <c r="AL2038" s="188"/>
      <c r="AM2038" s="188"/>
      <c r="AN2038" s="188"/>
      <c r="AO2038" s="188"/>
      <c r="AP2038" s="188"/>
      <c r="AQ2038" s="188"/>
      <c r="AR2038" s="188"/>
      <c r="AS2038" s="188"/>
      <c r="AT2038" s="188"/>
      <c r="AU2038" s="188"/>
      <c r="AV2038" s="188"/>
      <c r="AW2038" s="188"/>
      <c r="AX2038" s="188"/>
      <c r="AY2038" s="188"/>
      <c r="AZ2038" s="188"/>
      <c r="BA2038" s="188"/>
      <c r="BB2038" s="188"/>
      <c r="BC2038" s="188"/>
      <c r="BD2038" s="188"/>
      <c r="BE2038" s="188"/>
      <c r="BF2038" s="188"/>
      <c r="BG2038" s="188"/>
      <c r="BH2038" s="188"/>
      <c r="BI2038" s="188"/>
      <c r="BJ2038" s="188"/>
      <c r="BK2038" s="188"/>
      <c r="BL2038" s="188"/>
      <c r="BM2038" s="188"/>
      <c r="BN2038" s="188"/>
      <c r="BO2038" s="188"/>
      <c r="BP2038" s="188"/>
      <c r="BQ2038" s="188"/>
      <c r="BR2038" s="188"/>
      <c r="BS2038" s="188"/>
      <c r="BT2038" s="188"/>
      <c r="BU2038" s="188"/>
      <c r="BV2038" s="188"/>
    </row>
    <row r="2039" spans="1:74" s="189" customFormat="1" ht="25.5" x14ac:dyDescent="0.2">
      <c r="A2039" s="255" t="s">
        <v>310</v>
      </c>
      <c r="B2039" s="253" t="s">
        <v>105</v>
      </c>
      <c r="C2039" s="145">
        <f t="shared" ref="C2039:N2039" si="653">+C2040</f>
        <v>0</v>
      </c>
      <c r="D2039" s="145">
        <f t="shared" si="653"/>
        <v>0</v>
      </c>
      <c r="E2039" s="145">
        <f t="shared" si="653"/>
        <v>0</v>
      </c>
      <c r="F2039" s="145">
        <f t="shared" si="653"/>
        <v>0</v>
      </c>
      <c r="G2039" s="145">
        <f t="shared" si="653"/>
        <v>0</v>
      </c>
      <c r="H2039" s="145">
        <f t="shared" si="653"/>
        <v>0</v>
      </c>
      <c r="I2039" s="145">
        <f t="shared" si="653"/>
        <v>150000000</v>
      </c>
      <c r="J2039" s="145">
        <f t="shared" si="653"/>
        <v>0</v>
      </c>
      <c r="K2039" s="145">
        <f t="shared" si="653"/>
        <v>0</v>
      </c>
      <c r="L2039" s="145">
        <f t="shared" si="653"/>
        <v>0</v>
      </c>
      <c r="M2039" s="145">
        <f t="shared" si="653"/>
        <v>0</v>
      </c>
      <c r="N2039" s="145">
        <f t="shared" si="653"/>
        <v>0</v>
      </c>
      <c r="O2039" s="131">
        <f t="shared" si="628"/>
        <v>150000000</v>
      </c>
      <c r="P2039" s="188"/>
      <c r="Q2039" s="188"/>
      <c r="R2039" s="188"/>
      <c r="S2039" s="188"/>
      <c r="T2039" s="188"/>
      <c r="U2039" s="188"/>
      <c r="V2039" s="188"/>
      <c r="W2039" s="188"/>
      <c r="X2039" s="188"/>
      <c r="Y2039" s="188"/>
      <c r="Z2039" s="188"/>
      <c r="AA2039" s="188"/>
      <c r="AB2039" s="188"/>
      <c r="AC2039" s="188"/>
      <c r="AD2039" s="188"/>
      <c r="AE2039" s="188"/>
      <c r="AF2039" s="188"/>
      <c r="AG2039" s="188"/>
      <c r="AH2039" s="188"/>
      <c r="AI2039" s="188"/>
      <c r="AJ2039" s="188"/>
      <c r="AK2039" s="188"/>
      <c r="AL2039" s="188"/>
      <c r="AM2039" s="188"/>
      <c r="AN2039" s="188"/>
      <c r="AO2039" s="188"/>
      <c r="AP2039" s="188"/>
      <c r="AQ2039" s="188"/>
      <c r="AR2039" s="188"/>
      <c r="AS2039" s="188"/>
      <c r="AT2039" s="188"/>
      <c r="AU2039" s="188"/>
      <c r="AV2039" s="188"/>
      <c r="AW2039" s="188"/>
      <c r="AX2039" s="188"/>
      <c r="AY2039" s="188"/>
      <c r="AZ2039" s="188"/>
      <c r="BA2039" s="188"/>
      <c r="BB2039" s="188"/>
      <c r="BC2039" s="188"/>
      <c r="BD2039" s="188"/>
      <c r="BE2039" s="188"/>
      <c r="BF2039" s="188"/>
      <c r="BG2039" s="188"/>
      <c r="BH2039" s="188"/>
      <c r="BI2039" s="188"/>
      <c r="BJ2039" s="188"/>
      <c r="BK2039" s="188"/>
      <c r="BL2039" s="188"/>
      <c r="BM2039" s="188"/>
      <c r="BN2039" s="188"/>
      <c r="BO2039" s="188"/>
      <c r="BP2039" s="188"/>
      <c r="BQ2039" s="188"/>
      <c r="BR2039" s="188"/>
      <c r="BS2039" s="188"/>
      <c r="BT2039" s="188"/>
      <c r="BU2039" s="188"/>
      <c r="BV2039" s="188"/>
    </row>
    <row r="2040" spans="1:74" s="189" customFormat="1" ht="25.5" x14ac:dyDescent="0.2">
      <c r="A2040" s="255" t="s">
        <v>311</v>
      </c>
      <c r="B2040" s="253" t="s">
        <v>108</v>
      </c>
      <c r="C2040" s="145">
        <f t="shared" ref="C2040:N2040" si="654">+C2041+C2044</f>
        <v>0</v>
      </c>
      <c r="D2040" s="145">
        <f t="shared" si="654"/>
        <v>0</v>
      </c>
      <c r="E2040" s="145">
        <f t="shared" si="654"/>
        <v>0</v>
      </c>
      <c r="F2040" s="145">
        <f t="shared" si="654"/>
        <v>0</v>
      </c>
      <c r="G2040" s="145">
        <f t="shared" si="654"/>
        <v>0</v>
      </c>
      <c r="H2040" s="145">
        <f t="shared" si="654"/>
        <v>0</v>
      </c>
      <c r="I2040" s="145">
        <f t="shared" si="654"/>
        <v>150000000</v>
      </c>
      <c r="J2040" s="145">
        <f t="shared" si="654"/>
        <v>0</v>
      </c>
      <c r="K2040" s="145">
        <f t="shared" si="654"/>
        <v>0</v>
      </c>
      <c r="L2040" s="145">
        <f t="shared" si="654"/>
        <v>0</v>
      </c>
      <c r="M2040" s="145">
        <f t="shared" si="654"/>
        <v>0</v>
      </c>
      <c r="N2040" s="145">
        <f t="shared" si="654"/>
        <v>0</v>
      </c>
      <c r="O2040" s="131">
        <f t="shared" si="628"/>
        <v>150000000</v>
      </c>
      <c r="P2040" s="188"/>
      <c r="Q2040" s="188"/>
      <c r="R2040" s="188"/>
      <c r="S2040" s="188"/>
      <c r="T2040" s="188"/>
      <c r="U2040" s="188"/>
      <c r="V2040" s="188"/>
      <c r="W2040" s="188"/>
      <c r="X2040" s="188"/>
      <c r="Y2040" s="188"/>
      <c r="Z2040" s="188"/>
      <c r="AA2040" s="188"/>
      <c r="AB2040" s="188"/>
      <c r="AC2040" s="188"/>
      <c r="AD2040" s="188"/>
      <c r="AE2040" s="188"/>
      <c r="AF2040" s="188"/>
      <c r="AG2040" s="188"/>
      <c r="AH2040" s="188"/>
      <c r="AI2040" s="188"/>
      <c r="AJ2040" s="188"/>
      <c r="AK2040" s="188"/>
      <c r="AL2040" s="188"/>
      <c r="AM2040" s="188"/>
      <c r="AN2040" s="188"/>
      <c r="AO2040" s="188"/>
      <c r="AP2040" s="188"/>
      <c r="AQ2040" s="188"/>
      <c r="AR2040" s="188"/>
      <c r="AS2040" s="188"/>
      <c r="AT2040" s="188"/>
      <c r="AU2040" s="188"/>
      <c r="AV2040" s="188"/>
      <c r="AW2040" s="188"/>
      <c r="AX2040" s="188"/>
      <c r="AY2040" s="188"/>
      <c r="AZ2040" s="188"/>
      <c r="BA2040" s="188"/>
      <c r="BB2040" s="188"/>
      <c r="BC2040" s="188"/>
      <c r="BD2040" s="188"/>
      <c r="BE2040" s="188"/>
      <c r="BF2040" s="188"/>
      <c r="BG2040" s="188"/>
      <c r="BH2040" s="188"/>
      <c r="BI2040" s="188"/>
      <c r="BJ2040" s="188"/>
      <c r="BK2040" s="188"/>
      <c r="BL2040" s="188"/>
      <c r="BM2040" s="188"/>
      <c r="BN2040" s="188"/>
      <c r="BO2040" s="188"/>
      <c r="BP2040" s="188"/>
      <c r="BQ2040" s="188"/>
      <c r="BR2040" s="188"/>
      <c r="BS2040" s="188"/>
      <c r="BT2040" s="188"/>
      <c r="BU2040" s="188"/>
      <c r="BV2040" s="188"/>
    </row>
    <row r="2041" spans="1:74" s="189" customFormat="1" ht="25.5" x14ac:dyDescent="0.2">
      <c r="A2041" s="255" t="s">
        <v>811</v>
      </c>
      <c r="B2041" s="253" t="s">
        <v>901</v>
      </c>
      <c r="C2041" s="145">
        <f t="shared" ref="C2041:N2042" si="655">+C2042</f>
        <v>0</v>
      </c>
      <c r="D2041" s="145">
        <f t="shared" si="655"/>
        <v>0</v>
      </c>
      <c r="E2041" s="145">
        <f t="shared" si="655"/>
        <v>0</v>
      </c>
      <c r="F2041" s="145">
        <f t="shared" si="655"/>
        <v>0</v>
      </c>
      <c r="G2041" s="145">
        <f t="shared" si="655"/>
        <v>0</v>
      </c>
      <c r="H2041" s="145">
        <f t="shared" si="655"/>
        <v>0</v>
      </c>
      <c r="I2041" s="145">
        <f t="shared" si="655"/>
        <v>150000000</v>
      </c>
      <c r="J2041" s="145">
        <f t="shared" si="655"/>
        <v>0</v>
      </c>
      <c r="K2041" s="145">
        <f t="shared" si="655"/>
        <v>0</v>
      </c>
      <c r="L2041" s="145">
        <f t="shared" si="655"/>
        <v>0</v>
      </c>
      <c r="M2041" s="145">
        <f t="shared" si="655"/>
        <v>0</v>
      </c>
      <c r="N2041" s="145">
        <f t="shared" si="655"/>
        <v>0</v>
      </c>
      <c r="O2041" s="131">
        <f t="shared" si="628"/>
        <v>150000000</v>
      </c>
      <c r="P2041" s="188"/>
      <c r="Q2041" s="188"/>
      <c r="R2041" s="188"/>
      <c r="S2041" s="188"/>
      <c r="T2041" s="188"/>
      <c r="U2041" s="188"/>
      <c r="V2041" s="188"/>
      <c r="W2041" s="188"/>
      <c r="X2041" s="188"/>
      <c r="Y2041" s="188"/>
      <c r="Z2041" s="188"/>
      <c r="AA2041" s="188"/>
      <c r="AB2041" s="188"/>
      <c r="AC2041" s="188"/>
      <c r="AD2041" s="188"/>
      <c r="AE2041" s="188"/>
      <c r="AF2041" s="188"/>
      <c r="AG2041" s="188"/>
      <c r="AH2041" s="188"/>
      <c r="AI2041" s="188"/>
      <c r="AJ2041" s="188"/>
      <c r="AK2041" s="188"/>
      <c r="AL2041" s="188"/>
      <c r="AM2041" s="188"/>
      <c r="AN2041" s="188"/>
      <c r="AO2041" s="188"/>
      <c r="AP2041" s="188"/>
      <c r="AQ2041" s="188"/>
      <c r="AR2041" s="188"/>
      <c r="AS2041" s="188"/>
      <c r="AT2041" s="188"/>
      <c r="AU2041" s="188"/>
      <c r="AV2041" s="188"/>
      <c r="AW2041" s="188"/>
      <c r="AX2041" s="188"/>
      <c r="AY2041" s="188"/>
      <c r="AZ2041" s="188"/>
      <c r="BA2041" s="188"/>
      <c r="BB2041" s="188"/>
      <c r="BC2041" s="188"/>
      <c r="BD2041" s="188"/>
      <c r="BE2041" s="188"/>
      <c r="BF2041" s="188"/>
      <c r="BG2041" s="188"/>
      <c r="BH2041" s="188"/>
      <c r="BI2041" s="188"/>
      <c r="BJ2041" s="188"/>
      <c r="BK2041" s="188"/>
      <c r="BL2041" s="188"/>
      <c r="BM2041" s="188"/>
      <c r="BN2041" s="188"/>
      <c r="BO2041" s="188"/>
      <c r="BP2041" s="188"/>
      <c r="BQ2041" s="188"/>
      <c r="BR2041" s="188"/>
      <c r="BS2041" s="188"/>
      <c r="BT2041" s="188"/>
      <c r="BU2041" s="188"/>
      <c r="BV2041" s="188"/>
    </row>
    <row r="2042" spans="1:74" s="189" customFormat="1" ht="38.25" x14ac:dyDescent="0.2">
      <c r="A2042" s="255" t="s">
        <v>902</v>
      </c>
      <c r="B2042" s="253" t="s">
        <v>903</v>
      </c>
      <c r="C2042" s="145">
        <f t="shared" si="655"/>
        <v>0</v>
      </c>
      <c r="D2042" s="145">
        <f t="shared" si="655"/>
        <v>0</v>
      </c>
      <c r="E2042" s="145">
        <f t="shared" si="655"/>
        <v>0</v>
      </c>
      <c r="F2042" s="145">
        <f t="shared" si="655"/>
        <v>0</v>
      </c>
      <c r="G2042" s="145">
        <f t="shared" si="655"/>
        <v>0</v>
      </c>
      <c r="H2042" s="145">
        <f t="shared" si="655"/>
        <v>0</v>
      </c>
      <c r="I2042" s="145">
        <f t="shared" si="655"/>
        <v>150000000</v>
      </c>
      <c r="J2042" s="145">
        <f t="shared" si="655"/>
        <v>0</v>
      </c>
      <c r="K2042" s="145">
        <f t="shared" si="655"/>
        <v>0</v>
      </c>
      <c r="L2042" s="145">
        <f t="shared" si="655"/>
        <v>0</v>
      </c>
      <c r="M2042" s="145">
        <f t="shared" si="655"/>
        <v>0</v>
      </c>
      <c r="N2042" s="145">
        <f t="shared" si="655"/>
        <v>0</v>
      </c>
      <c r="O2042" s="131">
        <f t="shared" si="628"/>
        <v>150000000</v>
      </c>
      <c r="P2042" s="188"/>
      <c r="Q2042" s="188"/>
      <c r="R2042" s="188"/>
      <c r="S2042" s="188"/>
      <c r="T2042" s="188"/>
      <c r="U2042" s="188"/>
      <c r="V2042" s="188"/>
      <c r="W2042" s="188"/>
      <c r="X2042" s="188"/>
      <c r="Y2042" s="188"/>
      <c r="Z2042" s="188"/>
      <c r="AA2042" s="188"/>
      <c r="AB2042" s="188"/>
      <c r="AC2042" s="188"/>
      <c r="AD2042" s="188"/>
      <c r="AE2042" s="188"/>
      <c r="AF2042" s="188"/>
      <c r="AG2042" s="188"/>
      <c r="AH2042" s="188"/>
      <c r="AI2042" s="188"/>
      <c r="AJ2042" s="188"/>
      <c r="AK2042" s="188"/>
      <c r="AL2042" s="188"/>
      <c r="AM2042" s="188"/>
      <c r="AN2042" s="188"/>
      <c r="AO2042" s="188"/>
      <c r="AP2042" s="188"/>
      <c r="AQ2042" s="188"/>
      <c r="AR2042" s="188"/>
      <c r="AS2042" s="188"/>
      <c r="AT2042" s="188"/>
      <c r="AU2042" s="188"/>
      <c r="AV2042" s="188"/>
      <c r="AW2042" s="188"/>
      <c r="AX2042" s="188"/>
      <c r="AY2042" s="188"/>
      <c r="AZ2042" s="188"/>
      <c r="BA2042" s="188"/>
      <c r="BB2042" s="188"/>
      <c r="BC2042" s="188"/>
      <c r="BD2042" s="188"/>
      <c r="BE2042" s="188"/>
      <c r="BF2042" s="188"/>
      <c r="BG2042" s="188"/>
      <c r="BH2042" s="188"/>
      <c r="BI2042" s="188"/>
      <c r="BJ2042" s="188"/>
      <c r="BK2042" s="188"/>
      <c r="BL2042" s="188"/>
      <c r="BM2042" s="188"/>
      <c r="BN2042" s="188"/>
      <c r="BO2042" s="188"/>
      <c r="BP2042" s="188"/>
      <c r="BQ2042" s="188"/>
      <c r="BR2042" s="188"/>
      <c r="BS2042" s="188"/>
      <c r="BT2042" s="188"/>
      <c r="BU2042" s="188"/>
      <c r="BV2042" s="188"/>
    </row>
    <row r="2043" spans="1:74" s="189" customFormat="1" ht="14.25" x14ac:dyDescent="0.2">
      <c r="A2043" s="256" t="s">
        <v>904</v>
      </c>
      <c r="B2043" s="254" t="s">
        <v>905</v>
      </c>
      <c r="C2043" s="6"/>
      <c r="D2043" s="6"/>
      <c r="E2043" s="6"/>
      <c r="F2043" s="6"/>
      <c r="G2043" s="6"/>
      <c r="H2043" s="6"/>
      <c r="I2043" s="6">
        <v>150000000</v>
      </c>
      <c r="J2043" s="6"/>
      <c r="K2043" s="6"/>
      <c r="L2043" s="6"/>
      <c r="M2043" s="6"/>
      <c r="N2043" s="6"/>
      <c r="O2043" s="131">
        <f t="shared" si="628"/>
        <v>150000000</v>
      </c>
      <c r="P2043" s="188"/>
      <c r="Q2043" s="188"/>
      <c r="R2043" s="188"/>
      <c r="S2043" s="188"/>
      <c r="T2043" s="188"/>
      <c r="U2043" s="188"/>
      <c r="V2043" s="188"/>
      <c r="W2043" s="188"/>
      <c r="X2043" s="188"/>
      <c r="Y2043" s="188"/>
      <c r="Z2043" s="188"/>
      <c r="AA2043" s="188"/>
      <c r="AB2043" s="188"/>
      <c r="AC2043" s="188"/>
      <c r="AD2043" s="188"/>
      <c r="AE2043" s="188"/>
      <c r="AF2043" s="188"/>
      <c r="AG2043" s="188"/>
      <c r="AH2043" s="188"/>
      <c r="AI2043" s="188"/>
      <c r="AJ2043" s="188"/>
      <c r="AK2043" s="188"/>
      <c r="AL2043" s="188"/>
      <c r="AM2043" s="188"/>
      <c r="AN2043" s="188"/>
      <c r="AO2043" s="188"/>
      <c r="AP2043" s="188"/>
      <c r="AQ2043" s="188"/>
      <c r="AR2043" s="188"/>
      <c r="AS2043" s="188"/>
      <c r="AT2043" s="188"/>
      <c r="AU2043" s="188"/>
      <c r="AV2043" s="188"/>
      <c r="AW2043" s="188"/>
      <c r="AX2043" s="188"/>
      <c r="AY2043" s="188"/>
      <c r="AZ2043" s="188"/>
      <c r="BA2043" s="188"/>
      <c r="BB2043" s="188"/>
      <c r="BC2043" s="188"/>
      <c r="BD2043" s="188"/>
      <c r="BE2043" s="188"/>
      <c r="BF2043" s="188"/>
      <c r="BG2043" s="188"/>
      <c r="BH2043" s="188"/>
      <c r="BI2043" s="188"/>
      <c r="BJ2043" s="188"/>
      <c r="BK2043" s="188"/>
      <c r="BL2043" s="188"/>
      <c r="BM2043" s="188"/>
      <c r="BN2043" s="188"/>
      <c r="BO2043" s="188"/>
      <c r="BP2043" s="188"/>
      <c r="BQ2043" s="188"/>
      <c r="BR2043" s="188"/>
      <c r="BS2043" s="188"/>
      <c r="BT2043" s="188"/>
      <c r="BU2043" s="188"/>
      <c r="BV2043" s="188"/>
    </row>
    <row r="2044" spans="1:74" s="250" customFormat="1" ht="42.75" x14ac:dyDescent="0.2">
      <c r="A2044" s="265" t="s">
        <v>312</v>
      </c>
      <c r="B2044" s="266" t="s">
        <v>906</v>
      </c>
      <c r="C2044" s="267">
        <f t="shared" ref="C2044:N2044" si="656">SUM(C2045:C2047)</f>
        <v>0</v>
      </c>
      <c r="D2044" s="267">
        <f t="shared" si="656"/>
        <v>0</v>
      </c>
      <c r="E2044" s="267">
        <f t="shared" si="656"/>
        <v>0</v>
      </c>
      <c r="F2044" s="267">
        <f t="shared" si="656"/>
        <v>0</v>
      </c>
      <c r="G2044" s="267">
        <f t="shared" si="656"/>
        <v>0</v>
      </c>
      <c r="H2044" s="267">
        <f t="shared" si="656"/>
        <v>0</v>
      </c>
      <c r="I2044" s="267">
        <f t="shared" si="656"/>
        <v>0</v>
      </c>
      <c r="J2044" s="267">
        <f t="shared" si="656"/>
        <v>0</v>
      </c>
      <c r="K2044" s="267">
        <f t="shared" si="656"/>
        <v>0</v>
      </c>
      <c r="L2044" s="267">
        <f t="shared" si="656"/>
        <v>0</v>
      </c>
      <c r="M2044" s="267">
        <f t="shared" si="656"/>
        <v>0</v>
      </c>
      <c r="N2044" s="267">
        <f t="shared" si="656"/>
        <v>0</v>
      </c>
      <c r="O2044" s="143">
        <f t="shared" si="628"/>
        <v>0</v>
      </c>
      <c r="P2044" s="249"/>
      <c r="Q2044" s="249"/>
      <c r="R2044" s="249"/>
      <c r="S2044" s="249"/>
      <c r="T2044" s="249"/>
      <c r="U2044" s="249"/>
      <c r="V2044" s="249"/>
      <c r="W2044" s="249"/>
      <c r="X2044" s="249"/>
      <c r="Y2044" s="249"/>
      <c r="Z2044" s="249"/>
      <c r="AA2044" s="249"/>
      <c r="AB2044" s="249"/>
      <c r="AC2044" s="249"/>
      <c r="AD2044" s="249"/>
      <c r="AE2044" s="249"/>
      <c r="AF2044" s="249"/>
      <c r="AG2044" s="249"/>
      <c r="AH2044" s="249"/>
      <c r="AI2044" s="249"/>
      <c r="AJ2044" s="249"/>
      <c r="AK2044" s="249"/>
      <c r="AL2044" s="249"/>
      <c r="AM2044" s="249"/>
      <c r="AN2044" s="249"/>
      <c r="AO2044" s="249"/>
      <c r="AP2044" s="249"/>
      <c r="AQ2044" s="249"/>
      <c r="AR2044" s="249"/>
      <c r="AS2044" s="249"/>
      <c r="AT2044" s="249"/>
      <c r="AU2044" s="249"/>
      <c r="AV2044" s="249"/>
      <c r="AW2044" s="249"/>
      <c r="AX2044" s="249"/>
      <c r="AY2044" s="249"/>
      <c r="AZ2044" s="249"/>
      <c r="BA2044" s="249"/>
      <c r="BB2044" s="249"/>
      <c r="BC2044" s="249"/>
      <c r="BD2044" s="249"/>
      <c r="BE2044" s="249"/>
      <c r="BF2044" s="249"/>
      <c r="BG2044" s="249"/>
      <c r="BH2044" s="249"/>
      <c r="BI2044" s="249"/>
      <c r="BJ2044" s="249"/>
      <c r="BK2044" s="249"/>
      <c r="BL2044" s="249"/>
      <c r="BM2044" s="249"/>
      <c r="BN2044" s="249"/>
      <c r="BO2044" s="249"/>
      <c r="BP2044" s="249"/>
      <c r="BQ2044" s="249"/>
      <c r="BR2044" s="249"/>
      <c r="BS2044" s="249"/>
      <c r="BT2044" s="249"/>
      <c r="BU2044" s="249"/>
      <c r="BV2044" s="249"/>
    </row>
    <row r="2045" spans="1:74" s="189" customFormat="1" ht="25.5" x14ac:dyDescent="0.2">
      <c r="A2045" s="256" t="s">
        <v>314</v>
      </c>
      <c r="B2045" s="254" t="s">
        <v>906</v>
      </c>
      <c r="C2045" s="6"/>
      <c r="D2045" s="6"/>
      <c r="E2045" s="6"/>
      <c r="F2045" s="6"/>
      <c r="G2045" s="6"/>
      <c r="H2045" s="6"/>
      <c r="I2045" s="6"/>
      <c r="J2045" s="6"/>
      <c r="K2045" s="6"/>
      <c r="L2045" s="6"/>
      <c r="M2045" s="6"/>
      <c r="N2045" s="6"/>
      <c r="O2045" s="131">
        <f t="shared" si="628"/>
        <v>0</v>
      </c>
      <c r="P2045" s="188"/>
      <c r="Q2045" s="188"/>
      <c r="R2045" s="188"/>
      <c r="S2045" s="188"/>
      <c r="T2045" s="188"/>
      <c r="U2045" s="188"/>
      <c r="V2045" s="188"/>
      <c r="W2045" s="188"/>
      <c r="X2045" s="188"/>
      <c r="Y2045" s="188"/>
      <c r="Z2045" s="188"/>
      <c r="AA2045" s="188"/>
      <c r="AB2045" s="188"/>
      <c r="AC2045" s="188"/>
      <c r="AD2045" s="188"/>
      <c r="AE2045" s="188"/>
      <c r="AF2045" s="188"/>
      <c r="AG2045" s="188"/>
      <c r="AH2045" s="188"/>
      <c r="AI2045" s="188"/>
      <c r="AJ2045" s="188"/>
      <c r="AK2045" s="188"/>
      <c r="AL2045" s="188"/>
      <c r="AM2045" s="188"/>
      <c r="AN2045" s="188"/>
      <c r="AO2045" s="188"/>
      <c r="AP2045" s="188"/>
      <c r="AQ2045" s="188"/>
      <c r="AR2045" s="188"/>
      <c r="AS2045" s="188"/>
      <c r="AT2045" s="188"/>
      <c r="AU2045" s="188"/>
      <c r="AV2045" s="188"/>
      <c r="AW2045" s="188"/>
      <c r="AX2045" s="188"/>
      <c r="AY2045" s="188"/>
      <c r="AZ2045" s="188"/>
      <c r="BA2045" s="188"/>
      <c r="BB2045" s="188"/>
      <c r="BC2045" s="188"/>
      <c r="BD2045" s="188"/>
      <c r="BE2045" s="188"/>
      <c r="BF2045" s="188"/>
      <c r="BG2045" s="188"/>
      <c r="BH2045" s="188"/>
      <c r="BI2045" s="188"/>
      <c r="BJ2045" s="188"/>
      <c r="BK2045" s="188"/>
      <c r="BL2045" s="188"/>
      <c r="BM2045" s="188"/>
      <c r="BN2045" s="188"/>
      <c r="BO2045" s="188"/>
      <c r="BP2045" s="188"/>
      <c r="BQ2045" s="188"/>
      <c r="BR2045" s="188"/>
      <c r="BS2045" s="188"/>
      <c r="BT2045" s="188"/>
      <c r="BU2045" s="188"/>
      <c r="BV2045" s="188"/>
    </row>
    <row r="2046" spans="1:74" s="189" customFormat="1" ht="25.5" x14ac:dyDescent="0.2">
      <c r="A2046" s="256" t="s">
        <v>314</v>
      </c>
      <c r="B2046" s="254" t="s">
        <v>906</v>
      </c>
      <c r="C2046" s="6"/>
      <c r="D2046" s="6"/>
      <c r="E2046" s="6"/>
      <c r="F2046" s="6"/>
      <c r="G2046" s="6"/>
      <c r="H2046" s="6"/>
      <c r="I2046" s="6"/>
      <c r="J2046" s="6"/>
      <c r="K2046" s="6"/>
      <c r="L2046" s="6"/>
      <c r="M2046" s="6"/>
      <c r="N2046" s="6"/>
      <c r="O2046" s="131">
        <f t="shared" si="628"/>
        <v>0</v>
      </c>
      <c r="P2046" s="188"/>
      <c r="Q2046" s="188"/>
      <c r="R2046" s="188"/>
      <c r="S2046" s="188"/>
      <c r="T2046" s="188"/>
      <c r="U2046" s="188"/>
      <c r="V2046" s="188"/>
      <c r="W2046" s="188"/>
      <c r="X2046" s="188"/>
      <c r="Y2046" s="188"/>
      <c r="Z2046" s="188"/>
      <c r="AA2046" s="188"/>
      <c r="AB2046" s="188"/>
      <c r="AC2046" s="188"/>
      <c r="AD2046" s="188"/>
      <c r="AE2046" s="188"/>
      <c r="AF2046" s="188"/>
      <c r="AG2046" s="188"/>
      <c r="AH2046" s="188"/>
      <c r="AI2046" s="188"/>
      <c r="AJ2046" s="188"/>
      <c r="AK2046" s="188"/>
      <c r="AL2046" s="188"/>
      <c r="AM2046" s="188"/>
      <c r="AN2046" s="188"/>
      <c r="AO2046" s="188"/>
      <c r="AP2046" s="188"/>
      <c r="AQ2046" s="188"/>
      <c r="AR2046" s="188"/>
      <c r="AS2046" s="188"/>
      <c r="AT2046" s="188"/>
      <c r="AU2046" s="188"/>
      <c r="AV2046" s="188"/>
      <c r="AW2046" s="188"/>
      <c r="AX2046" s="188"/>
      <c r="AY2046" s="188"/>
      <c r="AZ2046" s="188"/>
      <c r="BA2046" s="188"/>
      <c r="BB2046" s="188"/>
      <c r="BC2046" s="188"/>
      <c r="BD2046" s="188"/>
      <c r="BE2046" s="188"/>
      <c r="BF2046" s="188"/>
      <c r="BG2046" s="188"/>
      <c r="BH2046" s="188"/>
      <c r="BI2046" s="188"/>
      <c r="BJ2046" s="188"/>
      <c r="BK2046" s="188"/>
      <c r="BL2046" s="188"/>
      <c r="BM2046" s="188"/>
      <c r="BN2046" s="188"/>
      <c r="BO2046" s="188"/>
      <c r="BP2046" s="188"/>
      <c r="BQ2046" s="188"/>
      <c r="BR2046" s="188"/>
      <c r="BS2046" s="188"/>
      <c r="BT2046" s="188"/>
      <c r="BU2046" s="188"/>
      <c r="BV2046" s="188"/>
    </row>
    <row r="2047" spans="1:74" s="189" customFormat="1" ht="26.25" thickBot="1" x14ac:dyDescent="0.25">
      <c r="A2047" s="257" t="s">
        <v>317</v>
      </c>
      <c r="B2047" s="258" t="s">
        <v>1888</v>
      </c>
      <c r="C2047" s="11"/>
      <c r="D2047" s="11"/>
      <c r="E2047" s="11"/>
      <c r="F2047" s="11"/>
      <c r="G2047" s="11"/>
      <c r="H2047" s="11"/>
      <c r="I2047" s="11"/>
      <c r="J2047" s="11"/>
      <c r="K2047" s="11"/>
      <c r="L2047" s="11"/>
      <c r="M2047" s="11"/>
      <c r="N2047" s="11"/>
      <c r="O2047" s="131">
        <f t="shared" si="628"/>
        <v>0</v>
      </c>
      <c r="P2047" s="188"/>
      <c r="Q2047" s="188"/>
      <c r="R2047" s="188"/>
      <c r="S2047" s="188"/>
      <c r="T2047" s="188"/>
      <c r="U2047" s="188"/>
      <c r="V2047" s="188"/>
      <c r="W2047" s="188"/>
      <c r="X2047" s="188"/>
      <c r="Y2047" s="188"/>
      <c r="Z2047" s="188"/>
      <c r="AA2047" s="188"/>
      <c r="AB2047" s="188"/>
      <c r="AC2047" s="188"/>
      <c r="AD2047" s="188"/>
      <c r="AE2047" s="188"/>
      <c r="AF2047" s="188"/>
      <c r="AG2047" s="188"/>
      <c r="AH2047" s="188"/>
      <c r="AI2047" s="188"/>
      <c r="AJ2047" s="188"/>
      <c r="AK2047" s="188"/>
      <c r="AL2047" s="188"/>
      <c r="AM2047" s="188"/>
      <c r="AN2047" s="188"/>
      <c r="AO2047" s="188"/>
      <c r="AP2047" s="188"/>
      <c r="AQ2047" s="188"/>
      <c r="AR2047" s="188"/>
      <c r="AS2047" s="188"/>
      <c r="AT2047" s="188"/>
      <c r="AU2047" s="188"/>
      <c r="AV2047" s="188"/>
      <c r="AW2047" s="188"/>
      <c r="AX2047" s="188"/>
      <c r="AY2047" s="188"/>
      <c r="AZ2047" s="188"/>
      <c r="BA2047" s="188"/>
      <c r="BB2047" s="188"/>
      <c r="BC2047" s="188"/>
      <c r="BD2047" s="188"/>
      <c r="BE2047" s="188"/>
      <c r="BF2047" s="188"/>
      <c r="BG2047" s="188"/>
      <c r="BH2047" s="188"/>
      <c r="BI2047" s="188"/>
      <c r="BJ2047" s="188"/>
      <c r="BK2047" s="188"/>
      <c r="BL2047" s="188"/>
      <c r="BM2047" s="188"/>
      <c r="BN2047" s="188"/>
      <c r="BO2047" s="188"/>
      <c r="BP2047" s="188"/>
      <c r="BQ2047" s="188"/>
      <c r="BR2047" s="188"/>
      <c r="BS2047" s="188"/>
      <c r="BT2047" s="188"/>
      <c r="BU2047" s="188"/>
      <c r="BV2047" s="188"/>
    </row>
    <row r="2048" spans="1:74" s="220" customFormat="1" ht="16.5" thickBot="1" x14ac:dyDescent="0.25">
      <c r="A2048" s="438" t="s">
        <v>26</v>
      </c>
      <c r="B2048" s="439"/>
      <c r="C2048" s="136">
        <f>+C1990</f>
        <v>0</v>
      </c>
      <c r="D2048" s="136">
        <f t="shared" ref="D2048:M2048" si="657">+D1990</f>
        <v>0</v>
      </c>
      <c r="E2048" s="136">
        <f t="shared" si="657"/>
        <v>0</v>
      </c>
      <c r="F2048" s="136">
        <f t="shared" si="657"/>
        <v>0</v>
      </c>
      <c r="G2048" s="136">
        <f t="shared" si="657"/>
        <v>0</v>
      </c>
      <c r="H2048" s="136">
        <f t="shared" si="657"/>
        <v>0</v>
      </c>
      <c r="I2048" s="136">
        <f t="shared" si="657"/>
        <v>13516566917</v>
      </c>
      <c r="J2048" s="136">
        <f t="shared" si="657"/>
        <v>0</v>
      </c>
      <c r="K2048" s="136">
        <f t="shared" si="657"/>
        <v>0</v>
      </c>
      <c r="L2048" s="136">
        <f t="shared" si="657"/>
        <v>0</v>
      </c>
      <c r="M2048" s="136">
        <f t="shared" si="657"/>
        <v>0</v>
      </c>
      <c r="N2048" s="136">
        <f>+N1990</f>
        <v>0</v>
      </c>
      <c r="O2048" s="136">
        <f>SUM(C2048:N2048)</f>
        <v>13516566917</v>
      </c>
      <c r="P2048" s="219"/>
      <c r="Q2048" s="219"/>
      <c r="R2048" s="219"/>
      <c r="S2048" s="219"/>
      <c r="T2048" s="219"/>
      <c r="U2048" s="219"/>
      <c r="V2048" s="219"/>
      <c r="W2048" s="219"/>
      <c r="X2048" s="219"/>
      <c r="Y2048" s="219"/>
      <c r="Z2048" s="219"/>
      <c r="AA2048" s="219"/>
      <c r="AB2048" s="219"/>
      <c r="AC2048" s="219"/>
      <c r="AD2048" s="219"/>
      <c r="AE2048" s="219"/>
      <c r="AF2048" s="219"/>
      <c r="AG2048" s="219"/>
      <c r="AH2048" s="219"/>
      <c r="AI2048" s="219"/>
      <c r="AJ2048" s="219"/>
      <c r="AK2048" s="219"/>
      <c r="AL2048" s="219"/>
      <c r="AM2048" s="219"/>
      <c r="AN2048" s="219"/>
      <c r="AO2048" s="219"/>
      <c r="AP2048" s="219"/>
      <c r="AQ2048" s="219"/>
      <c r="AR2048" s="219"/>
      <c r="AS2048" s="219"/>
      <c r="AT2048" s="219"/>
      <c r="AU2048" s="219"/>
      <c r="AV2048" s="219"/>
      <c r="AW2048" s="219"/>
      <c r="AX2048" s="219"/>
      <c r="AY2048" s="219"/>
      <c r="AZ2048" s="219"/>
      <c r="BA2048" s="219"/>
      <c r="BB2048" s="219"/>
      <c r="BC2048" s="219"/>
      <c r="BD2048" s="219"/>
      <c r="BE2048" s="219"/>
      <c r="BF2048" s="219"/>
      <c r="BG2048" s="219"/>
      <c r="BH2048" s="219"/>
      <c r="BI2048" s="219"/>
      <c r="BJ2048" s="219"/>
      <c r="BK2048" s="219"/>
      <c r="BL2048" s="219"/>
      <c r="BM2048" s="219"/>
      <c r="BN2048" s="219"/>
      <c r="BO2048" s="219"/>
      <c r="BP2048" s="219"/>
      <c r="BQ2048" s="219"/>
      <c r="BR2048" s="219"/>
      <c r="BS2048" s="219"/>
      <c r="BT2048" s="219"/>
      <c r="BU2048" s="219"/>
      <c r="BV2048" s="219"/>
    </row>
    <row r="2049" spans="1:74" s="251" customFormat="1" ht="13.5" customHeight="1" thickBot="1" x14ac:dyDescent="0.25">
      <c r="A2049" s="440" t="s">
        <v>49</v>
      </c>
      <c r="B2049" s="441"/>
      <c r="C2049" s="77">
        <f t="shared" ref="C2049:O2049" si="658">+C2048+C1946+C1370</f>
        <v>0</v>
      </c>
      <c r="D2049" s="77">
        <f t="shared" si="658"/>
        <v>242178149629.53003</v>
      </c>
      <c r="E2049" s="77">
        <f t="shared" si="658"/>
        <v>0</v>
      </c>
      <c r="F2049" s="77">
        <f t="shared" si="658"/>
        <v>239639239290.87003</v>
      </c>
      <c r="G2049" s="77">
        <f t="shared" si="658"/>
        <v>14357603104.09</v>
      </c>
      <c r="H2049" s="77">
        <f t="shared" si="658"/>
        <v>0</v>
      </c>
      <c r="I2049" s="77">
        <f t="shared" si="658"/>
        <v>28024153253.800003</v>
      </c>
      <c r="J2049" s="77">
        <f t="shared" si="658"/>
        <v>22994933901.09</v>
      </c>
      <c r="K2049" s="77">
        <f t="shared" si="658"/>
        <v>0</v>
      </c>
      <c r="L2049" s="77">
        <f t="shared" si="658"/>
        <v>6000000000</v>
      </c>
      <c r="M2049" s="77">
        <f t="shared" si="658"/>
        <v>42195502795.290001</v>
      </c>
      <c r="N2049" s="77">
        <f t="shared" si="658"/>
        <v>0</v>
      </c>
      <c r="O2049" s="77">
        <f t="shared" si="658"/>
        <v>595389581974.67004</v>
      </c>
      <c r="P2049" s="79"/>
      <c r="Q2049" s="79"/>
      <c r="R2049" s="79"/>
      <c r="S2049" s="79"/>
      <c r="T2049" s="79"/>
      <c r="U2049" s="79"/>
      <c r="V2049" s="79"/>
      <c r="W2049" s="79"/>
      <c r="X2049" s="79"/>
      <c r="Y2049" s="79"/>
      <c r="Z2049" s="79"/>
      <c r="AA2049" s="79"/>
      <c r="AB2049" s="79"/>
      <c r="AC2049" s="79"/>
      <c r="AD2049" s="79"/>
      <c r="AE2049" s="79"/>
      <c r="AF2049" s="79"/>
      <c r="AG2049" s="79"/>
      <c r="AH2049" s="79"/>
      <c r="AI2049" s="79"/>
      <c r="AJ2049" s="79"/>
      <c r="AK2049" s="79"/>
      <c r="AL2049" s="79"/>
      <c r="AM2049" s="79"/>
      <c r="AN2049" s="79"/>
      <c r="AO2049" s="79"/>
      <c r="AP2049" s="79"/>
      <c r="AQ2049" s="79"/>
      <c r="AR2049" s="79"/>
      <c r="AS2049" s="79"/>
      <c r="AT2049" s="79"/>
      <c r="AU2049" s="79"/>
      <c r="AV2049" s="79"/>
      <c r="AW2049" s="79"/>
      <c r="AX2049" s="79"/>
      <c r="AY2049" s="79"/>
      <c r="AZ2049" s="79"/>
      <c r="BA2049" s="79"/>
      <c r="BB2049" s="79"/>
      <c r="BC2049" s="79"/>
      <c r="BD2049" s="79"/>
      <c r="BE2049" s="79"/>
      <c r="BF2049" s="79"/>
      <c r="BG2049" s="79"/>
      <c r="BH2049" s="79"/>
      <c r="BI2049" s="79"/>
      <c r="BJ2049" s="79"/>
      <c r="BK2049" s="79"/>
      <c r="BL2049" s="79"/>
      <c r="BM2049" s="79"/>
      <c r="BN2049" s="79"/>
      <c r="BO2049" s="79"/>
      <c r="BP2049" s="79"/>
      <c r="BQ2049" s="79"/>
      <c r="BR2049" s="79"/>
      <c r="BS2049" s="79"/>
      <c r="BT2049" s="79"/>
      <c r="BU2049" s="79"/>
      <c r="BV2049" s="79"/>
    </row>
  </sheetData>
  <mergeCells count="10">
    <mergeCell ref="A1370:B1370"/>
    <mergeCell ref="A2048:B2048"/>
    <mergeCell ref="A2049:B2049"/>
    <mergeCell ref="A1946:B1946"/>
    <mergeCell ref="B1372:C1372"/>
    <mergeCell ref="A1989:B1989"/>
    <mergeCell ref="A1985:B1985"/>
    <mergeCell ref="A1987:B1987"/>
    <mergeCell ref="A1948:B1948"/>
    <mergeCell ref="A1983:B1983"/>
  </mergeCells>
  <phoneticPr fontId="9" type="noConversion"/>
  <pageMargins left="0.39370078740157483" right="0.39370078740157483" top="0.74803149606299213" bottom="0.39370078740157483" header="0" footer="0.51181102362204722"/>
  <pageSetup paperSize="5" scale="85" orientation="landscape" r:id="rId1"/>
  <headerFooter alignWithMargins="0">
    <oddHeader>&amp;A</oddHeader>
    <oddFooter>&amp;CPágina &amp;P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/>
  <dimension ref="A7:AC2066"/>
  <sheetViews>
    <sheetView zoomScale="85" zoomScaleNormal="85" workbookViewId="0">
      <pane xSplit="3" ySplit="10" topLeftCell="D11" activePane="bottomRight" state="frozen"/>
      <selection pane="topRight" activeCell="D1" sqref="D1"/>
      <selection pane="bottomLeft" activeCell="A4" sqref="A4"/>
      <selection pane="bottomRight" activeCell="AB2058" sqref="AB2058"/>
    </sheetView>
  </sheetViews>
  <sheetFormatPr baseColWidth="10" defaultColWidth="11.42578125" defaultRowHeight="15" x14ac:dyDescent="0.2"/>
  <cols>
    <col min="1" max="1" width="0.5703125" style="372" customWidth="1"/>
    <col min="2" max="2" width="28" style="24" bestFit="1" customWidth="1"/>
    <col min="3" max="3" width="41" style="1" customWidth="1"/>
    <col min="4" max="4" width="22.7109375" style="385" hidden="1" customWidth="1"/>
    <col min="5" max="5" width="20.5703125" style="283" hidden="1" customWidth="1"/>
    <col min="6" max="6" width="18.7109375" style="283" hidden="1" customWidth="1"/>
    <col min="7" max="7" width="8.140625" style="283" hidden="1" customWidth="1"/>
    <col min="8" max="8" width="9" style="283" hidden="1" customWidth="1"/>
    <col min="9" max="9" width="19.85546875" style="283" hidden="1" customWidth="1"/>
    <col min="10" max="10" width="21.85546875" style="283" hidden="1" customWidth="1"/>
    <col min="11" max="11" width="22.42578125" style="283" customWidth="1"/>
    <col min="12" max="14" width="19.42578125" style="283" hidden="1" customWidth="1"/>
    <col min="15" max="17" width="20.85546875" style="283" hidden="1" customWidth="1"/>
    <col min="18" max="19" width="20.85546875" style="283" customWidth="1"/>
    <col min="20" max="20" width="19.42578125" style="283" customWidth="1"/>
    <col min="21" max="21" width="20.85546875" style="283" bestFit="1" customWidth="1"/>
    <col min="22" max="22" width="19.5703125" style="283" bestFit="1" customWidth="1"/>
    <col min="23" max="23" width="20.85546875" style="283" bestFit="1" customWidth="1"/>
    <col min="24" max="24" width="21.5703125" style="283" hidden="1" customWidth="1"/>
    <col min="25" max="25" width="19.5703125" style="283" bestFit="1" customWidth="1"/>
    <col min="26" max="26" width="24" style="283" hidden="1" customWidth="1"/>
    <col min="27" max="27" width="35.28515625" style="283" hidden="1" customWidth="1"/>
    <col min="28" max="28" width="23" style="283" customWidth="1"/>
    <col min="29" max="29" width="10.85546875" style="41" bestFit="1" customWidth="1"/>
    <col min="30" max="30" width="16.7109375" style="1" bestFit="1" customWidth="1"/>
    <col min="31" max="16384" width="11.42578125" style="1"/>
  </cols>
  <sheetData>
    <row r="7" spans="1:29" ht="15.75" thickBot="1" x14ac:dyDescent="0.25"/>
    <row r="8" spans="1:29" ht="39" customHeight="1" thickBot="1" x14ac:dyDescent="0.25">
      <c r="A8" s="17" t="s">
        <v>36</v>
      </c>
      <c r="B8" s="429" t="s">
        <v>2642</v>
      </c>
      <c r="C8" s="430"/>
      <c r="D8" s="430"/>
      <c r="E8" s="430"/>
      <c r="F8" s="430"/>
      <c r="G8" s="430"/>
      <c r="H8" s="430"/>
      <c r="I8" s="430"/>
      <c r="J8" s="430"/>
      <c r="K8" s="430"/>
      <c r="L8" s="430"/>
      <c r="M8" s="430"/>
      <c r="N8" s="430"/>
      <c r="O8" s="430"/>
      <c r="P8" s="430"/>
      <c r="Q8" s="430"/>
      <c r="R8" s="430"/>
      <c r="S8" s="430"/>
      <c r="T8" s="430"/>
      <c r="U8" s="430"/>
      <c r="V8" s="430"/>
      <c r="W8" s="430"/>
      <c r="X8" s="430"/>
      <c r="Y8" s="430"/>
      <c r="Z8" s="430"/>
      <c r="AA8" s="430"/>
      <c r="AB8" s="430"/>
      <c r="AC8" s="431"/>
    </row>
    <row r="9" spans="1:29" s="93" customFormat="1" ht="15.75" customHeight="1" x14ac:dyDescent="0.2">
      <c r="A9" s="92">
        <v>1</v>
      </c>
      <c r="B9" s="432" t="s">
        <v>41</v>
      </c>
      <c r="C9" s="432" t="s">
        <v>866</v>
      </c>
      <c r="D9" s="427" t="s">
        <v>865</v>
      </c>
      <c r="E9" s="427" t="s">
        <v>862</v>
      </c>
      <c r="F9" s="427" t="s">
        <v>863</v>
      </c>
      <c r="G9" s="427" t="s">
        <v>28</v>
      </c>
      <c r="H9" s="427" t="s">
        <v>29</v>
      </c>
      <c r="I9" s="427" t="s">
        <v>39</v>
      </c>
      <c r="J9" s="427" t="s">
        <v>53</v>
      </c>
      <c r="K9" s="427" t="s">
        <v>864</v>
      </c>
      <c r="L9" s="427" t="s">
        <v>5</v>
      </c>
      <c r="M9" s="427" t="s">
        <v>6</v>
      </c>
      <c r="N9" s="427" t="s">
        <v>7</v>
      </c>
      <c r="O9" s="427" t="s">
        <v>8</v>
      </c>
      <c r="P9" s="427" t="s">
        <v>9</v>
      </c>
      <c r="Q9" s="427" t="s">
        <v>40</v>
      </c>
      <c r="R9" s="427" t="s">
        <v>867</v>
      </c>
      <c r="S9" s="427" t="s">
        <v>12</v>
      </c>
      <c r="T9" s="427" t="s">
        <v>13</v>
      </c>
      <c r="U9" s="427" t="s">
        <v>14</v>
      </c>
      <c r="V9" s="427" t="s">
        <v>15</v>
      </c>
      <c r="W9" s="427" t="s">
        <v>16</v>
      </c>
      <c r="X9" s="427" t="s">
        <v>17</v>
      </c>
      <c r="Y9" s="427" t="s">
        <v>51</v>
      </c>
      <c r="Z9" s="427" t="s">
        <v>52</v>
      </c>
      <c r="AA9" s="427" t="s">
        <v>870</v>
      </c>
      <c r="AB9" s="427" t="s">
        <v>868</v>
      </c>
      <c r="AC9" s="434" t="s">
        <v>869</v>
      </c>
    </row>
    <row r="10" spans="1:29" s="400" customFormat="1" ht="51" customHeight="1" thickBot="1" x14ac:dyDescent="0.25">
      <c r="A10" s="399">
        <v>1</v>
      </c>
      <c r="B10" s="433"/>
      <c r="C10" s="433"/>
      <c r="D10" s="428"/>
      <c r="E10" s="428"/>
      <c r="F10" s="428"/>
      <c r="G10" s="428"/>
      <c r="H10" s="428"/>
      <c r="I10" s="428"/>
      <c r="J10" s="428"/>
      <c r="K10" s="428"/>
      <c r="L10" s="428"/>
      <c r="M10" s="428"/>
      <c r="N10" s="428"/>
      <c r="O10" s="428"/>
      <c r="P10" s="428"/>
      <c r="Q10" s="428"/>
      <c r="R10" s="428"/>
      <c r="S10" s="428"/>
      <c r="T10" s="428"/>
      <c r="U10" s="428"/>
      <c r="V10" s="428"/>
      <c r="W10" s="428"/>
      <c r="X10" s="428"/>
      <c r="Y10" s="428"/>
      <c r="Z10" s="428"/>
      <c r="AA10" s="428"/>
      <c r="AB10" s="428"/>
      <c r="AC10" s="435"/>
    </row>
    <row r="11" spans="1:29" s="79" customFormat="1" ht="15.75" x14ac:dyDescent="0.2">
      <c r="A11" s="371">
        <v>1</v>
      </c>
      <c r="B11" s="108" t="s">
        <v>186</v>
      </c>
      <c r="C11" s="109" t="s">
        <v>187</v>
      </c>
      <c r="D11" s="284">
        <f>+D12+D264</f>
        <v>622043070351.30005</v>
      </c>
      <c r="E11" s="284">
        <f>SUM('ADICIONES  2018'!C11:M11)</f>
        <v>452918559727.46008</v>
      </c>
      <c r="F11" s="284">
        <f>+F12+F264</f>
        <v>2323482554</v>
      </c>
      <c r="G11" s="284">
        <f>+G12+G264</f>
        <v>0</v>
      </c>
      <c r="H11" s="284">
        <f>+H12+H264</f>
        <v>0</v>
      </c>
      <c r="I11" s="284">
        <f>+I12+I264</f>
        <v>0</v>
      </c>
      <c r="J11" s="284">
        <f>+J12+J264</f>
        <v>0</v>
      </c>
      <c r="K11" s="284">
        <v>1072638147524.7601</v>
      </c>
      <c r="L11" s="284">
        <f t="shared" ref="L11:Q11" si="0">+L12+L264</f>
        <v>59809168873.079994</v>
      </c>
      <c r="M11" s="284">
        <f t="shared" si="0"/>
        <v>39551785157.07</v>
      </c>
      <c r="N11" s="284">
        <f t="shared" si="0"/>
        <v>48629751245.259995</v>
      </c>
      <c r="O11" s="284">
        <f t="shared" si="0"/>
        <v>67280155653.279999</v>
      </c>
      <c r="P11" s="284">
        <f t="shared" si="0"/>
        <v>275544315115.88007</v>
      </c>
      <c r="Q11" s="284">
        <f t="shared" si="0"/>
        <v>52091279683.170006</v>
      </c>
      <c r="R11" s="284">
        <v>542906455727.74005</v>
      </c>
      <c r="S11" s="284">
        <v>44777944622.289993</v>
      </c>
      <c r="T11" s="284">
        <v>42012900870.790001</v>
      </c>
      <c r="U11" s="284">
        <v>138967441622.71002</v>
      </c>
      <c r="V11" s="284">
        <v>34485623456.290009</v>
      </c>
      <c r="W11" s="284">
        <v>70395919567.589996</v>
      </c>
      <c r="X11" s="284">
        <f t="shared" ref="X11:Z11" si="1">+X12+X264</f>
        <v>0</v>
      </c>
      <c r="Y11" s="284">
        <v>-11931705017.43</v>
      </c>
      <c r="Z11" s="284">
        <f t="shared" si="1"/>
        <v>0</v>
      </c>
      <c r="AA11" s="284">
        <f t="shared" ref="AA11:AA16" si="2">SUM(S11:Z11)</f>
        <v>318708125122.24005</v>
      </c>
      <c r="AB11" s="284">
        <v>861614580849.9801</v>
      </c>
      <c r="AC11" s="101">
        <f t="shared" ref="AC11:AC74" si="3">+AB11/K11</f>
        <v>0.80326677066097085</v>
      </c>
    </row>
    <row r="12" spans="1:29" s="79" customFormat="1" ht="15.75" x14ac:dyDescent="0.2">
      <c r="A12" s="371">
        <v>1</v>
      </c>
      <c r="B12" s="110" t="s">
        <v>188</v>
      </c>
      <c r="C12" s="106" t="s">
        <v>91</v>
      </c>
      <c r="D12" s="105">
        <f>+D13+D165</f>
        <v>533065562700</v>
      </c>
      <c r="E12" s="105">
        <f>SUM('ADICIONES  2018'!C12:M12)</f>
        <v>21140126855.200001</v>
      </c>
      <c r="F12" s="105">
        <f>+F13+F165</f>
        <v>1328514123</v>
      </c>
      <c r="G12" s="105">
        <f>+G13+G165</f>
        <v>0</v>
      </c>
      <c r="H12" s="105">
        <f>+H13+H165</f>
        <v>0</v>
      </c>
      <c r="I12" s="105">
        <f>+I13+I165</f>
        <v>0</v>
      </c>
      <c r="J12" s="105">
        <f>+J13+J165</f>
        <v>0</v>
      </c>
      <c r="K12" s="105">
        <v>552877175432.19995</v>
      </c>
      <c r="L12" s="105">
        <f t="shared" ref="L12:Q12" si="4">+L13+L165</f>
        <v>59122564591.199997</v>
      </c>
      <c r="M12" s="105">
        <f t="shared" si="4"/>
        <v>38946299365.739998</v>
      </c>
      <c r="N12" s="105">
        <f t="shared" si="4"/>
        <v>47799408104.989998</v>
      </c>
      <c r="O12" s="105">
        <f t="shared" si="4"/>
        <v>47296234353.559998</v>
      </c>
      <c r="P12" s="105">
        <f t="shared" si="4"/>
        <v>39898555045.57</v>
      </c>
      <c r="Q12" s="105">
        <f t="shared" si="4"/>
        <v>51329805637.200005</v>
      </c>
      <c r="R12" s="105">
        <v>284392867098.26001</v>
      </c>
      <c r="S12" s="105">
        <v>43358179062.339996</v>
      </c>
      <c r="T12" s="105">
        <v>39894390249.059998</v>
      </c>
      <c r="U12" s="105">
        <v>45076447944.580002</v>
      </c>
      <c r="V12" s="105">
        <v>44633322661.200005</v>
      </c>
      <c r="W12" s="105">
        <v>54204557091.299995</v>
      </c>
      <c r="X12" s="105">
        <f t="shared" ref="X12:Z12" si="5">+X13+X165</f>
        <v>0</v>
      </c>
      <c r="Y12" s="105">
        <v>0</v>
      </c>
      <c r="Z12" s="105">
        <f t="shared" si="5"/>
        <v>0</v>
      </c>
      <c r="AA12" s="105">
        <f t="shared" si="2"/>
        <v>227166897008.47998</v>
      </c>
      <c r="AB12" s="105">
        <v>511559764106.73999</v>
      </c>
      <c r="AC12" s="104">
        <f t="shared" si="3"/>
        <v>0.92526837214221958</v>
      </c>
    </row>
    <row r="13" spans="1:29" s="79" customFormat="1" ht="15" customHeight="1" x14ac:dyDescent="0.2">
      <c r="A13" s="371">
        <v>1</v>
      </c>
      <c r="B13" s="110" t="s">
        <v>189</v>
      </c>
      <c r="C13" s="106" t="s">
        <v>386</v>
      </c>
      <c r="D13" s="105">
        <f>+D14+D26+D59+D74+D94+D109+D116+D123+D158</f>
        <v>473324000000</v>
      </c>
      <c r="E13" s="105">
        <f>SUM('ADICIONES  2018'!C13:M13)</f>
        <v>16697799370</v>
      </c>
      <c r="F13" s="105">
        <f>+F14+F26+F59+F74+F94+F109+F116+F123+F158</f>
        <v>0</v>
      </c>
      <c r="G13" s="105">
        <f>+G14+G26+G59+G74+G94+G109+G116+G123+G158</f>
        <v>0</v>
      </c>
      <c r="H13" s="105">
        <f>+H14+H26+H59+H74+H94+H109+H116+H123+H158</f>
        <v>0</v>
      </c>
      <c r="I13" s="105">
        <f>+I14+I26+I59+I74+I94+I109+I116+I123+I158</f>
        <v>0</v>
      </c>
      <c r="J13" s="105">
        <f>+J14+J26+J59+J74+J94+J109+J116+J123+J158</f>
        <v>0</v>
      </c>
      <c r="K13" s="105">
        <v>490021799370</v>
      </c>
      <c r="L13" s="105">
        <f t="shared" ref="L13:Q13" si="6">+L14+L26+L59+L74+L94+L109+L116+L123+L158</f>
        <v>50988577671</v>
      </c>
      <c r="M13" s="105">
        <f t="shared" si="6"/>
        <v>34335150843.34</v>
      </c>
      <c r="N13" s="105">
        <f t="shared" si="6"/>
        <v>41817887189</v>
      </c>
      <c r="O13" s="105">
        <f t="shared" si="6"/>
        <v>40715569416.369995</v>
      </c>
      <c r="P13" s="105">
        <f t="shared" si="6"/>
        <v>35796557699.690002</v>
      </c>
      <c r="Q13" s="105">
        <f t="shared" si="6"/>
        <v>43746048294.190002</v>
      </c>
      <c r="R13" s="105">
        <v>247399791113.59</v>
      </c>
      <c r="S13" s="105">
        <v>37144723485.589996</v>
      </c>
      <c r="T13" s="105">
        <v>33710120978.400002</v>
      </c>
      <c r="U13" s="105">
        <v>40343994187.5</v>
      </c>
      <c r="V13" s="105">
        <v>36634252697.830002</v>
      </c>
      <c r="W13" s="105">
        <v>44138745253.169998</v>
      </c>
      <c r="X13" s="105">
        <f t="shared" ref="X13:Z13" si="7">+X14+X26+X59+X74+X94+X109+X116+X123+X158</f>
        <v>0</v>
      </c>
      <c r="Y13" s="105">
        <v>0</v>
      </c>
      <c r="Z13" s="105">
        <f t="shared" si="7"/>
        <v>0</v>
      </c>
      <c r="AA13" s="105">
        <f t="shared" si="2"/>
        <v>191971836602.48999</v>
      </c>
      <c r="AB13" s="105">
        <v>439371627716.07996</v>
      </c>
      <c r="AC13" s="104">
        <f t="shared" si="3"/>
        <v>0.89663690121737682</v>
      </c>
    </row>
    <row r="14" spans="1:29" s="21" customFormat="1" ht="15.75" x14ac:dyDescent="0.2">
      <c r="A14" s="92">
        <v>1</v>
      </c>
      <c r="B14" s="111" t="s">
        <v>387</v>
      </c>
      <c r="C14" s="112" t="s">
        <v>907</v>
      </c>
      <c r="D14" s="105">
        <v>52500000000</v>
      </c>
      <c r="E14" s="105">
        <f>SUM('ADICIONES  2018'!C14:M14)</f>
        <v>0</v>
      </c>
      <c r="F14" s="105"/>
      <c r="G14" s="105"/>
      <c r="H14" s="105"/>
      <c r="I14" s="105"/>
      <c r="J14" s="105"/>
      <c r="K14" s="285">
        <f>+D14+E14-F14+G14-H14</f>
        <v>52500000000</v>
      </c>
      <c r="L14" s="105">
        <v>4099025700</v>
      </c>
      <c r="M14" s="105">
        <v>4161364100</v>
      </c>
      <c r="N14" s="105">
        <v>4628813200</v>
      </c>
      <c r="O14" s="105">
        <v>4747229300</v>
      </c>
      <c r="P14" s="105">
        <v>4315886500</v>
      </c>
      <c r="Q14" s="105">
        <v>4272689500</v>
      </c>
      <c r="R14" s="285">
        <f t="shared" ref="R14:R16" si="8">SUM(L14:Q14)</f>
        <v>26225008300</v>
      </c>
      <c r="S14" s="285">
        <v>4360259500</v>
      </c>
      <c r="T14" s="285">
        <v>4947488500</v>
      </c>
      <c r="U14" s="285">
        <v>4310632800</v>
      </c>
      <c r="V14" s="285">
        <v>4846990800</v>
      </c>
      <c r="W14" s="285">
        <v>4467775700</v>
      </c>
      <c r="X14" s="105"/>
      <c r="Y14" s="285"/>
      <c r="Z14" s="105"/>
      <c r="AA14" s="105">
        <f t="shared" si="2"/>
        <v>22933147300</v>
      </c>
      <c r="AB14" s="285">
        <f>+R14+AA14</f>
        <v>49158155600</v>
      </c>
      <c r="AC14" s="113">
        <f t="shared" si="3"/>
        <v>0.93634582095238095</v>
      </c>
    </row>
    <row r="15" spans="1:29" s="79" customFormat="1" ht="31.5" hidden="1" x14ac:dyDescent="0.2">
      <c r="A15" s="371"/>
      <c r="B15" s="110" t="s">
        <v>388</v>
      </c>
      <c r="C15" s="106" t="s">
        <v>389</v>
      </c>
      <c r="D15" s="105">
        <f>+D16</f>
        <v>36636886440</v>
      </c>
      <c r="E15" s="105">
        <f>SUM('ADICIONES  2018'!C15:M15)</f>
        <v>0</v>
      </c>
      <c r="F15" s="105">
        <f t="shared" ref="F15:Z15" si="9">+F16</f>
        <v>0</v>
      </c>
      <c r="G15" s="105">
        <f t="shared" si="9"/>
        <v>0</v>
      </c>
      <c r="H15" s="105">
        <f t="shared" si="9"/>
        <v>0</v>
      </c>
      <c r="I15" s="105">
        <f t="shared" si="9"/>
        <v>0</v>
      </c>
      <c r="J15" s="105">
        <f t="shared" si="9"/>
        <v>0</v>
      </c>
      <c r="K15" s="105">
        <f>+D15+E15-F15+G15-H15</f>
        <v>36636886440</v>
      </c>
      <c r="L15" s="105">
        <f t="shared" si="9"/>
        <v>2860486458.7722192</v>
      </c>
      <c r="M15" s="105">
        <f t="shared" si="9"/>
        <v>2903989027.9465299</v>
      </c>
      <c r="N15" s="105">
        <f t="shared" si="9"/>
        <v>3230196258.2928195</v>
      </c>
      <c r="O15" s="105">
        <f t="shared" si="9"/>
        <v>3312832395.5950608</v>
      </c>
      <c r="P15" s="105">
        <f t="shared" si="9"/>
        <v>3011821782.636744</v>
      </c>
      <c r="Q15" s="105">
        <f t="shared" si="9"/>
        <v>2981676952.4739122</v>
      </c>
      <c r="R15" s="105">
        <f t="shared" si="8"/>
        <v>18301002875.717285</v>
      </c>
      <c r="S15" s="105">
        <f t="shared" si="9"/>
        <v>3042787279.0558319</v>
      </c>
      <c r="T15" s="105">
        <f t="shared" si="9"/>
        <v>3452582368.337256</v>
      </c>
      <c r="U15" s="105">
        <f t="shared" si="9"/>
        <v>3008155511.9645567</v>
      </c>
      <c r="V15" s="105">
        <f t="shared" si="9"/>
        <v>3382450505.0538049</v>
      </c>
      <c r="W15" s="105">
        <f t="shared" si="9"/>
        <v>3117816970.6722193</v>
      </c>
      <c r="X15" s="105">
        <f t="shared" si="9"/>
        <v>0</v>
      </c>
      <c r="Y15" s="105">
        <f t="shared" si="9"/>
        <v>0</v>
      </c>
      <c r="Z15" s="105">
        <f t="shared" si="9"/>
        <v>0</v>
      </c>
      <c r="AA15" s="105">
        <f t="shared" si="2"/>
        <v>16003792635.083668</v>
      </c>
      <c r="AB15" s="105">
        <f t="shared" ref="AB15:AB74" si="10">+R15+AA15</f>
        <v>34304795510.800953</v>
      </c>
      <c r="AC15" s="104">
        <f t="shared" si="3"/>
        <v>0.93634582095238095</v>
      </c>
    </row>
    <row r="16" spans="1:29" ht="28.5" hidden="1" x14ac:dyDescent="0.2">
      <c r="B16" s="97" t="s">
        <v>390</v>
      </c>
      <c r="C16" s="98" t="s">
        <v>391</v>
      </c>
      <c r="D16" s="285">
        <f>+D14*69.7845456%</f>
        <v>36636886440</v>
      </c>
      <c r="E16" s="285">
        <f>SUM('ADICIONES  2018'!C16:M16)</f>
        <v>0</v>
      </c>
      <c r="F16" s="285">
        <f>+F14*69.7845456%</f>
        <v>0</v>
      </c>
      <c r="G16" s="285">
        <f>+G14*69.7845456%</f>
        <v>0</v>
      </c>
      <c r="H16" s="285">
        <f>+H14*69.7845456%</f>
        <v>0</v>
      </c>
      <c r="I16" s="285">
        <f>+I14*69.7845456%</f>
        <v>0</v>
      </c>
      <c r="J16" s="285">
        <f>+J14*69.7845456%</f>
        <v>0</v>
      </c>
      <c r="K16" s="287">
        <f>+D16+E16-F16+G16+H16</f>
        <v>36636886440</v>
      </c>
      <c r="L16" s="285">
        <f t="shared" ref="L16:Q16" si="11">+L14*69.7845456%</f>
        <v>2860486458.7722192</v>
      </c>
      <c r="M16" s="285">
        <f t="shared" si="11"/>
        <v>2903989027.9465299</v>
      </c>
      <c r="N16" s="285">
        <f t="shared" si="11"/>
        <v>3230196258.2928195</v>
      </c>
      <c r="O16" s="285">
        <f t="shared" si="11"/>
        <v>3312832395.5950608</v>
      </c>
      <c r="P16" s="285">
        <f t="shared" si="11"/>
        <v>3011821782.636744</v>
      </c>
      <c r="Q16" s="285">
        <f t="shared" si="11"/>
        <v>2981676952.4739122</v>
      </c>
      <c r="R16" s="287">
        <f t="shared" si="8"/>
        <v>18301002875.717285</v>
      </c>
      <c r="S16" s="285">
        <f t="shared" ref="S16:Z16" si="12">+S14*69.7845456%</f>
        <v>3042787279.0558319</v>
      </c>
      <c r="T16" s="285">
        <f t="shared" si="12"/>
        <v>3452582368.337256</v>
      </c>
      <c r="U16" s="285">
        <f t="shared" si="12"/>
        <v>3008155511.9645567</v>
      </c>
      <c r="V16" s="285">
        <f t="shared" si="12"/>
        <v>3382450505.0538049</v>
      </c>
      <c r="W16" s="285">
        <f t="shared" si="12"/>
        <v>3117816970.6722193</v>
      </c>
      <c r="X16" s="285">
        <f t="shared" si="12"/>
        <v>0</v>
      </c>
      <c r="Y16" s="285">
        <f t="shared" si="12"/>
        <v>0</v>
      </c>
      <c r="Z16" s="285">
        <f t="shared" si="12"/>
        <v>0</v>
      </c>
      <c r="AA16" s="287">
        <f t="shared" si="2"/>
        <v>16003792635.083668</v>
      </c>
      <c r="AB16" s="287">
        <f t="shared" si="10"/>
        <v>34304795510.800953</v>
      </c>
      <c r="AC16" s="37">
        <f t="shared" si="3"/>
        <v>0.93634582095238095</v>
      </c>
    </row>
    <row r="17" spans="1:29" s="79" customFormat="1" ht="31.5" hidden="1" x14ac:dyDescent="0.2">
      <c r="A17" s="371"/>
      <c r="B17" s="110" t="s">
        <v>392</v>
      </c>
      <c r="C17" s="106" t="s">
        <v>393</v>
      </c>
      <c r="D17" s="105">
        <f>+D18</f>
        <v>14695800000</v>
      </c>
      <c r="E17" s="105">
        <f>SUM('ADICIONES  2018'!C17:M17)</f>
        <v>0</v>
      </c>
      <c r="F17" s="105">
        <f t="shared" ref="F17:Z17" si="13">+F18</f>
        <v>0</v>
      </c>
      <c r="G17" s="105">
        <f t="shared" si="13"/>
        <v>0</v>
      </c>
      <c r="H17" s="105">
        <f t="shared" si="13"/>
        <v>0</v>
      </c>
      <c r="I17" s="105">
        <f t="shared" si="13"/>
        <v>0</v>
      </c>
      <c r="J17" s="105">
        <f t="shared" si="13"/>
        <v>0</v>
      </c>
      <c r="K17" s="105">
        <f t="shared" ref="K17:K80" si="14">+D17+E17-F17+G17-H17</f>
        <v>14695800000</v>
      </c>
      <c r="L17" s="105">
        <f t="shared" si="13"/>
        <v>1147399273.944</v>
      </c>
      <c r="M17" s="105">
        <f t="shared" si="13"/>
        <v>1164849038.872</v>
      </c>
      <c r="N17" s="105">
        <f t="shared" si="13"/>
        <v>1295697390.944</v>
      </c>
      <c r="O17" s="105">
        <f t="shared" si="13"/>
        <v>1328844425.6560001</v>
      </c>
      <c r="P17" s="105">
        <f t="shared" si="13"/>
        <v>1208102949.0799999</v>
      </c>
      <c r="Q17" s="105">
        <f t="shared" si="13"/>
        <v>1196011244.8400002</v>
      </c>
      <c r="R17" s="105">
        <f t="shared" ref="R17:R80" si="15">SUM(L17:Q17)</f>
        <v>7340904323.3360004</v>
      </c>
      <c r="S17" s="105">
        <f t="shared" si="13"/>
        <v>1220523839.24</v>
      </c>
      <c r="T17" s="105">
        <f t="shared" si="13"/>
        <v>1384900980.9200001</v>
      </c>
      <c r="U17" s="105">
        <f t="shared" si="13"/>
        <v>1206632333.3759999</v>
      </c>
      <c r="V17" s="105">
        <f t="shared" si="13"/>
        <v>1356769664.7360001</v>
      </c>
      <c r="W17" s="105">
        <f t="shared" si="13"/>
        <v>1250619773.944</v>
      </c>
      <c r="X17" s="105">
        <f t="shared" si="13"/>
        <v>0</v>
      </c>
      <c r="Y17" s="105">
        <f t="shared" si="13"/>
        <v>0</v>
      </c>
      <c r="Z17" s="105">
        <f t="shared" si="13"/>
        <v>0</v>
      </c>
      <c r="AA17" s="105">
        <f t="shared" ref="AA17:AA80" si="16">SUM(S17:Z17)</f>
        <v>6419446592.2159996</v>
      </c>
      <c r="AB17" s="105">
        <f t="shared" si="10"/>
        <v>13760350915.552</v>
      </c>
      <c r="AC17" s="104">
        <f t="shared" si="3"/>
        <v>0.93634582095238095</v>
      </c>
    </row>
    <row r="18" spans="1:29" s="5" customFormat="1" ht="21.75" hidden="1" customHeight="1" x14ac:dyDescent="0.2">
      <c r="A18" s="156"/>
      <c r="B18" s="99" t="s">
        <v>394</v>
      </c>
      <c r="C18" s="100" t="s">
        <v>92</v>
      </c>
      <c r="D18" s="105">
        <f>SUM(D19:D21)</f>
        <v>14695800000</v>
      </c>
      <c r="E18" s="105">
        <f>SUM('ADICIONES  2018'!C18:M18)</f>
        <v>0</v>
      </c>
      <c r="F18" s="286">
        <f>SUM(F19:F21)</f>
        <v>0</v>
      </c>
      <c r="G18" s="286">
        <f>SUM(G19:G21)</f>
        <v>0</v>
      </c>
      <c r="H18" s="286">
        <f>SUM(H19:H21)</f>
        <v>0</v>
      </c>
      <c r="I18" s="286">
        <f>SUM(I19:I21)</f>
        <v>0</v>
      </c>
      <c r="J18" s="286">
        <f>SUM(J19:J21)</f>
        <v>0</v>
      </c>
      <c r="K18" s="286">
        <f t="shared" si="14"/>
        <v>14695800000</v>
      </c>
      <c r="L18" s="286">
        <f t="shared" ref="L18:Q18" si="17">SUM(L19:L21)</f>
        <v>1147399273.944</v>
      </c>
      <c r="M18" s="286">
        <f t="shared" si="17"/>
        <v>1164849038.872</v>
      </c>
      <c r="N18" s="286">
        <f t="shared" si="17"/>
        <v>1295697390.944</v>
      </c>
      <c r="O18" s="286">
        <f t="shared" si="17"/>
        <v>1328844425.6560001</v>
      </c>
      <c r="P18" s="286">
        <f t="shared" si="17"/>
        <v>1208102949.0799999</v>
      </c>
      <c r="Q18" s="286">
        <f t="shared" si="17"/>
        <v>1196011244.8400002</v>
      </c>
      <c r="R18" s="286">
        <f t="shared" si="15"/>
        <v>7340904323.3360004</v>
      </c>
      <c r="S18" s="286">
        <f t="shared" ref="S18:Z18" si="18">SUM(S19:S21)</f>
        <v>1220523839.24</v>
      </c>
      <c r="T18" s="286">
        <f t="shared" si="18"/>
        <v>1384900980.9200001</v>
      </c>
      <c r="U18" s="286">
        <f t="shared" si="18"/>
        <v>1206632333.3759999</v>
      </c>
      <c r="V18" s="286">
        <f t="shared" si="18"/>
        <v>1356769664.7360001</v>
      </c>
      <c r="W18" s="286">
        <f t="shared" si="18"/>
        <v>1250619773.944</v>
      </c>
      <c r="X18" s="286">
        <f t="shared" si="18"/>
        <v>0</v>
      </c>
      <c r="Y18" s="286">
        <f t="shared" si="18"/>
        <v>0</v>
      </c>
      <c r="Z18" s="286">
        <f t="shared" si="18"/>
        <v>0</v>
      </c>
      <c r="AA18" s="286">
        <f t="shared" si="16"/>
        <v>6419446592.2159996</v>
      </c>
      <c r="AB18" s="286">
        <f t="shared" si="10"/>
        <v>13760350915.552</v>
      </c>
      <c r="AC18" s="36">
        <f t="shared" si="3"/>
        <v>0.93634582095238095</v>
      </c>
    </row>
    <row r="19" spans="1:29" s="5" customFormat="1" hidden="1" x14ac:dyDescent="0.2">
      <c r="A19" s="372"/>
      <c r="B19" s="97" t="s">
        <v>395</v>
      </c>
      <c r="C19" s="158" t="s">
        <v>396</v>
      </c>
      <c r="D19" s="285">
        <f>+D14*7.992%</f>
        <v>4195800000.0000005</v>
      </c>
      <c r="E19" s="285">
        <f>SUM('ADICIONES  2018'!C19:M19)</f>
        <v>0</v>
      </c>
      <c r="F19" s="285">
        <f>+F14*7.992%</f>
        <v>0</v>
      </c>
      <c r="G19" s="285">
        <f>+G14*7.992%</f>
        <v>0</v>
      </c>
      <c r="H19" s="285">
        <f>+H14*7.992%</f>
        <v>0</v>
      </c>
      <c r="I19" s="285">
        <f>+I14*7.992%</f>
        <v>0</v>
      </c>
      <c r="J19" s="285">
        <f>+J14*7.992%</f>
        <v>0</v>
      </c>
      <c r="K19" s="287">
        <f t="shared" si="14"/>
        <v>4195800000.0000005</v>
      </c>
      <c r="L19" s="285">
        <f t="shared" ref="L19:Q19" si="19">+L14*7.992%</f>
        <v>327594133.94400001</v>
      </c>
      <c r="M19" s="285">
        <f t="shared" si="19"/>
        <v>332576218.87200004</v>
      </c>
      <c r="N19" s="285">
        <f t="shared" si="19"/>
        <v>369934750.94400001</v>
      </c>
      <c r="O19" s="285">
        <f t="shared" si="19"/>
        <v>379398565.65600002</v>
      </c>
      <c r="P19" s="285">
        <f t="shared" si="19"/>
        <v>344925649.08000004</v>
      </c>
      <c r="Q19" s="285">
        <f t="shared" si="19"/>
        <v>341473344.84000003</v>
      </c>
      <c r="R19" s="287">
        <f t="shared" si="15"/>
        <v>2095902663.336</v>
      </c>
      <c r="S19" s="285">
        <f t="shared" ref="S19:Z19" si="20">+S14*7.992%</f>
        <v>348471939.24000001</v>
      </c>
      <c r="T19" s="285">
        <f t="shared" si="20"/>
        <v>395403280.92000002</v>
      </c>
      <c r="U19" s="285">
        <f t="shared" si="20"/>
        <v>344505773.37600005</v>
      </c>
      <c r="V19" s="285">
        <f t="shared" si="20"/>
        <v>387371504.736</v>
      </c>
      <c r="W19" s="285">
        <f t="shared" si="20"/>
        <v>357064633.94400001</v>
      </c>
      <c r="X19" s="285">
        <f t="shared" si="20"/>
        <v>0</v>
      </c>
      <c r="Y19" s="285">
        <f t="shared" si="20"/>
        <v>0</v>
      </c>
      <c r="Z19" s="285">
        <f t="shared" si="20"/>
        <v>0</v>
      </c>
      <c r="AA19" s="287">
        <f t="shared" si="16"/>
        <v>1832817132.2160003</v>
      </c>
      <c r="AB19" s="287">
        <f t="shared" si="10"/>
        <v>3928719795.552</v>
      </c>
      <c r="AC19" s="37">
        <f t="shared" si="3"/>
        <v>0.93634582095238084</v>
      </c>
    </row>
    <row r="20" spans="1:29" s="5" customFormat="1" hidden="1" x14ac:dyDescent="0.2">
      <c r="A20" s="156"/>
      <c r="B20" s="97" t="s">
        <v>397</v>
      </c>
      <c r="C20" s="158" t="s">
        <v>398</v>
      </c>
      <c r="D20" s="285">
        <f>+D14*20%</f>
        <v>10500000000</v>
      </c>
      <c r="E20" s="285">
        <f>SUM('ADICIONES  2018'!C20:M20)</f>
        <v>0</v>
      </c>
      <c r="F20" s="285">
        <f>+F14*20%</f>
        <v>0</v>
      </c>
      <c r="G20" s="285">
        <f>+G14*20%</f>
        <v>0</v>
      </c>
      <c r="H20" s="285">
        <f>+H14*20%</f>
        <v>0</v>
      </c>
      <c r="I20" s="285">
        <f>+I14*20%</f>
        <v>0</v>
      </c>
      <c r="J20" s="285">
        <f>+J14*20%</f>
        <v>0</v>
      </c>
      <c r="K20" s="287">
        <f t="shared" si="14"/>
        <v>10500000000</v>
      </c>
      <c r="L20" s="285">
        <f t="shared" ref="L20:Q20" si="21">+L14*20%</f>
        <v>819805140</v>
      </c>
      <c r="M20" s="285">
        <f t="shared" si="21"/>
        <v>832272820</v>
      </c>
      <c r="N20" s="285">
        <f t="shared" si="21"/>
        <v>925762640</v>
      </c>
      <c r="O20" s="285">
        <f t="shared" si="21"/>
        <v>949445860</v>
      </c>
      <c r="P20" s="285">
        <f t="shared" si="21"/>
        <v>863177300</v>
      </c>
      <c r="Q20" s="285">
        <f t="shared" si="21"/>
        <v>854537900</v>
      </c>
      <c r="R20" s="287">
        <f t="shared" si="15"/>
        <v>5245001660</v>
      </c>
      <c r="S20" s="285">
        <f t="shared" ref="S20:Z20" si="22">+S14*20%</f>
        <v>872051900</v>
      </c>
      <c r="T20" s="285">
        <f t="shared" si="22"/>
        <v>989497700</v>
      </c>
      <c r="U20" s="285">
        <f t="shared" si="22"/>
        <v>862126560</v>
      </c>
      <c r="V20" s="285">
        <f t="shared" si="22"/>
        <v>969398160</v>
      </c>
      <c r="W20" s="285">
        <f t="shared" si="22"/>
        <v>893555140</v>
      </c>
      <c r="X20" s="285">
        <f t="shared" si="22"/>
        <v>0</v>
      </c>
      <c r="Y20" s="285">
        <f t="shared" si="22"/>
        <v>0</v>
      </c>
      <c r="Z20" s="285">
        <f t="shared" si="22"/>
        <v>0</v>
      </c>
      <c r="AA20" s="287">
        <f t="shared" si="16"/>
        <v>4586629460</v>
      </c>
      <c r="AB20" s="287">
        <f t="shared" si="10"/>
        <v>9831631120</v>
      </c>
      <c r="AC20" s="37">
        <f t="shared" si="3"/>
        <v>0.93634582095238095</v>
      </c>
    </row>
    <row r="21" spans="1:29" ht="42.75" hidden="1" x14ac:dyDescent="0.2">
      <c r="B21" s="97" t="s">
        <v>399</v>
      </c>
      <c r="C21" s="157" t="s">
        <v>1353</v>
      </c>
      <c r="D21" s="285">
        <f>+D14*0%</f>
        <v>0</v>
      </c>
      <c r="E21" s="285">
        <f>SUM('ADICIONES  2018'!C21:M21)</f>
        <v>0</v>
      </c>
      <c r="F21" s="285">
        <f>+F14*0%</f>
        <v>0</v>
      </c>
      <c r="G21" s="285">
        <f>+G14*0%</f>
        <v>0</v>
      </c>
      <c r="H21" s="285">
        <f>+H14*0%</f>
        <v>0</v>
      </c>
      <c r="I21" s="285">
        <f>+I14*0%</f>
        <v>0</v>
      </c>
      <c r="J21" s="285">
        <f>+J14*0%</f>
        <v>0</v>
      </c>
      <c r="K21" s="287">
        <f t="shared" si="14"/>
        <v>0</v>
      </c>
      <c r="L21" s="285">
        <f t="shared" ref="L21:Q21" si="23">+L14*0%</f>
        <v>0</v>
      </c>
      <c r="M21" s="285">
        <f t="shared" si="23"/>
        <v>0</v>
      </c>
      <c r="N21" s="285">
        <f t="shared" si="23"/>
        <v>0</v>
      </c>
      <c r="O21" s="285">
        <f t="shared" si="23"/>
        <v>0</v>
      </c>
      <c r="P21" s="285">
        <f t="shared" si="23"/>
        <v>0</v>
      </c>
      <c r="Q21" s="285">
        <f t="shared" si="23"/>
        <v>0</v>
      </c>
      <c r="R21" s="287">
        <f t="shared" si="15"/>
        <v>0</v>
      </c>
      <c r="S21" s="285">
        <f t="shared" ref="S21:Z21" si="24">+S14*0%</f>
        <v>0</v>
      </c>
      <c r="T21" s="285">
        <f t="shared" si="24"/>
        <v>0</v>
      </c>
      <c r="U21" s="285">
        <f t="shared" si="24"/>
        <v>0</v>
      </c>
      <c r="V21" s="285">
        <f t="shared" si="24"/>
        <v>0</v>
      </c>
      <c r="W21" s="285">
        <f t="shared" si="24"/>
        <v>0</v>
      </c>
      <c r="X21" s="285">
        <f t="shared" si="24"/>
        <v>0</v>
      </c>
      <c r="Y21" s="285">
        <f t="shared" si="24"/>
        <v>0</v>
      </c>
      <c r="Z21" s="285">
        <f t="shared" si="24"/>
        <v>0</v>
      </c>
      <c r="AA21" s="287">
        <f t="shared" si="16"/>
        <v>0</v>
      </c>
      <c r="AB21" s="287">
        <f t="shared" si="10"/>
        <v>0</v>
      </c>
      <c r="AC21" s="37" t="e">
        <f t="shared" si="3"/>
        <v>#DIV/0!</v>
      </c>
    </row>
    <row r="22" spans="1:29" s="79" customFormat="1" ht="31.5" hidden="1" x14ac:dyDescent="0.2">
      <c r="A22" s="371"/>
      <c r="B22" s="110" t="s">
        <v>400</v>
      </c>
      <c r="C22" s="106" t="s">
        <v>401</v>
      </c>
      <c r="D22" s="105">
        <f>SUM(D23:D25)</f>
        <v>1167313560</v>
      </c>
      <c r="E22" s="105">
        <f>SUM('ADICIONES  2018'!C22:M22)</f>
        <v>0</v>
      </c>
      <c r="F22" s="105">
        <f>SUM(F23:F25)</f>
        <v>0</v>
      </c>
      <c r="G22" s="105">
        <f>SUM(G23:G25)</f>
        <v>0</v>
      </c>
      <c r="H22" s="105">
        <f>SUM(H23:H25)</f>
        <v>0</v>
      </c>
      <c r="I22" s="105">
        <f>SUM(I23:I25)</f>
        <v>0</v>
      </c>
      <c r="J22" s="105">
        <f>SUM(J23:J25)</f>
        <v>0</v>
      </c>
      <c r="K22" s="105">
        <f t="shared" si="14"/>
        <v>1167313560</v>
      </c>
      <c r="L22" s="105">
        <f t="shared" ref="L22:Q22" si="25">SUM(L23:L25)</f>
        <v>91139967.283780813</v>
      </c>
      <c r="M22" s="105">
        <f t="shared" si="25"/>
        <v>92526033.181470394</v>
      </c>
      <c r="N22" s="105">
        <f t="shared" si="25"/>
        <v>102919550.76318081</v>
      </c>
      <c r="O22" s="105">
        <f t="shared" si="25"/>
        <v>105552478.74893922</v>
      </c>
      <c r="P22" s="105">
        <f t="shared" si="25"/>
        <v>95961768.283255994</v>
      </c>
      <c r="Q22" s="105">
        <f t="shared" si="25"/>
        <v>95001302.686087996</v>
      </c>
      <c r="R22" s="105">
        <f t="shared" si="15"/>
        <v>583101100.94671524</v>
      </c>
      <c r="S22" s="105">
        <f t="shared" ref="S22:Z22" si="26">SUM(S23:S25)</f>
        <v>96948381.704167992</v>
      </c>
      <c r="T22" s="105">
        <f t="shared" si="26"/>
        <v>110005150.742744</v>
      </c>
      <c r="U22" s="105">
        <f t="shared" si="26"/>
        <v>95844954.6594432</v>
      </c>
      <c r="V22" s="105">
        <f t="shared" si="26"/>
        <v>107770630.2101952</v>
      </c>
      <c r="W22" s="105">
        <f t="shared" si="26"/>
        <v>99338955.383780807</v>
      </c>
      <c r="X22" s="105">
        <f t="shared" si="26"/>
        <v>0</v>
      </c>
      <c r="Y22" s="105">
        <f t="shared" si="26"/>
        <v>0</v>
      </c>
      <c r="Z22" s="105">
        <f t="shared" si="26"/>
        <v>0</v>
      </c>
      <c r="AA22" s="105">
        <f t="shared" si="16"/>
        <v>509908072.70033121</v>
      </c>
      <c r="AB22" s="105">
        <f t="shared" si="10"/>
        <v>1093009173.6470466</v>
      </c>
      <c r="AC22" s="104">
        <f t="shared" si="3"/>
        <v>0.93634582095238106</v>
      </c>
    </row>
    <row r="23" spans="1:29" hidden="1" x14ac:dyDescent="0.2">
      <c r="B23" s="97" t="s">
        <v>402</v>
      </c>
      <c r="C23" s="98" t="s">
        <v>403</v>
      </c>
      <c r="D23" s="285">
        <f>+D14*0.08%</f>
        <v>42000000</v>
      </c>
      <c r="E23" s="285">
        <f>SUM('ADICIONES  2018'!C23:M23)</f>
        <v>0</v>
      </c>
      <c r="F23" s="285">
        <f>+F14*0.08%</f>
        <v>0</v>
      </c>
      <c r="G23" s="285">
        <f>+G14*0.08%</f>
        <v>0</v>
      </c>
      <c r="H23" s="285">
        <f>+H14*0.08%</f>
        <v>0</v>
      </c>
      <c r="I23" s="285">
        <f>+I14*0.08%</f>
        <v>0</v>
      </c>
      <c r="J23" s="285">
        <f>+J14*0.08%</f>
        <v>0</v>
      </c>
      <c r="K23" s="287">
        <f t="shared" si="14"/>
        <v>42000000</v>
      </c>
      <c r="L23" s="285">
        <f t="shared" ref="L23:Q23" si="27">+L14*0.08%</f>
        <v>3279220.56</v>
      </c>
      <c r="M23" s="285">
        <f t="shared" si="27"/>
        <v>3329091.2800000003</v>
      </c>
      <c r="N23" s="285">
        <f t="shared" si="27"/>
        <v>3703050.56</v>
      </c>
      <c r="O23" s="285">
        <f t="shared" si="27"/>
        <v>3797783.4400000004</v>
      </c>
      <c r="P23" s="285">
        <f t="shared" si="27"/>
        <v>3452709.2</v>
      </c>
      <c r="Q23" s="285">
        <f t="shared" si="27"/>
        <v>3418151.6</v>
      </c>
      <c r="R23" s="287">
        <f t="shared" si="15"/>
        <v>20980006.640000001</v>
      </c>
      <c r="S23" s="285">
        <f t="shared" ref="S23:Z23" si="28">+S14*0.08%</f>
        <v>3488207.6</v>
      </c>
      <c r="T23" s="285">
        <f t="shared" si="28"/>
        <v>3957990.8000000003</v>
      </c>
      <c r="U23" s="285">
        <f t="shared" si="28"/>
        <v>3448506.24</v>
      </c>
      <c r="V23" s="285">
        <f t="shared" si="28"/>
        <v>3877592.64</v>
      </c>
      <c r="W23" s="285">
        <f t="shared" si="28"/>
        <v>3574220.56</v>
      </c>
      <c r="X23" s="285">
        <f t="shared" si="28"/>
        <v>0</v>
      </c>
      <c r="Y23" s="285">
        <f t="shared" si="28"/>
        <v>0</v>
      </c>
      <c r="Z23" s="285">
        <f t="shared" si="28"/>
        <v>0</v>
      </c>
      <c r="AA23" s="287">
        <f t="shared" si="16"/>
        <v>18346517.84</v>
      </c>
      <c r="AB23" s="287">
        <f t="shared" si="10"/>
        <v>39326524.480000004</v>
      </c>
      <c r="AC23" s="37">
        <f t="shared" si="3"/>
        <v>0.93634582095238106</v>
      </c>
    </row>
    <row r="24" spans="1:29" ht="28.5" hidden="1" x14ac:dyDescent="0.2">
      <c r="B24" s="97" t="s">
        <v>404</v>
      </c>
      <c r="C24" s="98" t="s">
        <v>405</v>
      </c>
      <c r="D24" s="285">
        <f>+D14*1.43856%</f>
        <v>755244000</v>
      </c>
      <c r="E24" s="285">
        <f>SUM('ADICIONES  2018'!C24:M24)</f>
        <v>0</v>
      </c>
      <c r="F24" s="285">
        <f>+F14*1.43856%</f>
        <v>0</v>
      </c>
      <c r="G24" s="285">
        <f>+G14*1.43856%</f>
        <v>0</v>
      </c>
      <c r="H24" s="285">
        <f>+H14*1.43856%</f>
        <v>0</v>
      </c>
      <c r="I24" s="285">
        <f>+I14*1.43856%</f>
        <v>0</v>
      </c>
      <c r="J24" s="285">
        <f>+J14*1.43856%</f>
        <v>0</v>
      </c>
      <c r="K24" s="287">
        <f t="shared" si="14"/>
        <v>755244000</v>
      </c>
      <c r="L24" s="285">
        <f t="shared" ref="L24:Q24" si="29">+L14*1.43856%</f>
        <v>58966944.109920003</v>
      </c>
      <c r="M24" s="285">
        <f t="shared" si="29"/>
        <v>59863719.396959998</v>
      </c>
      <c r="N24" s="285">
        <f t="shared" si="29"/>
        <v>66588255.169919997</v>
      </c>
      <c r="O24" s="285">
        <f t="shared" si="29"/>
        <v>68291741.818080008</v>
      </c>
      <c r="P24" s="285">
        <f t="shared" si="29"/>
        <v>62086616.834399998</v>
      </c>
      <c r="Q24" s="285">
        <f t="shared" si="29"/>
        <v>61465202.071199998</v>
      </c>
      <c r="R24" s="287">
        <f t="shared" si="15"/>
        <v>377262479.40048003</v>
      </c>
      <c r="S24" s="285">
        <f t="shared" ref="S24:Z24" si="30">+S14*1.43856%</f>
        <v>62724949.063199997</v>
      </c>
      <c r="T24" s="285">
        <f t="shared" si="30"/>
        <v>71172590.565600008</v>
      </c>
      <c r="U24" s="285">
        <f t="shared" si="30"/>
        <v>62011039.207680002</v>
      </c>
      <c r="V24" s="285">
        <f t="shared" si="30"/>
        <v>69726870.852479994</v>
      </c>
      <c r="W24" s="285">
        <f t="shared" si="30"/>
        <v>64271634.109920003</v>
      </c>
      <c r="X24" s="285">
        <f t="shared" si="30"/>
        <v>0</v>
      </c>
      <c r="Y24" s="285">
        <f t="shared" si="30"/>
        <v>0</v>
      </c>
      <c r="Z24" s="285">
        <f t="shared" si="30"/>
        <v>0</v>
      </c>
      <c r="AA24" s="287">
        <f t="shared" si="16"/>
        <v>329907083.79888004</v>
      </c>
      <c r="AB24" s="287">
        <f t="shared" si="10"/>
        <v>707169563.19936013</v>
      </c>
      <c r="AC24" s="37">
        <f t="shared" si="3"/>
        <v>0.93634582095238117</v>
      </c>
    </row>
    <row r="25" spans="1:29" s="5" customFormat="1" ht="42.75" hidden="1" x14ac:dyDescent="0.2">
      <c r="A25" s="156"/>
      <c r="B25" s="97" t="s">
        <v>406</v>
      </c>
      <c r="C25" s="98" t="s">
        <v>407</v>
      </c>
      <c r="D25" s="285">
        <f>+D14*0.7048944%</f>
        <v>370069560</v>
      </c>
      <c r="E25" s="285">
        <f>SUM('ADICIONES  2018'!C25:M25)</f>
        <v>0</v>
      </c>
      <c r="F25" s="285">
        <f>+F14*0.7048944%</f>
        <v>0</v>
      </c>
      <c r="G25" s="285">
        <f>+G14*0.7048944%</f>
        <v>0</v>
      </c>
      <c r="H25" s="285">
        <f>+H14*0.7048944%</f>
        <v>0</v>
      </c>
      <c r="I25" s="285">
        <f>+I14*0.7048944%</f>
        <v>0</v>
      </c>
      <c r="J25" s="285">
        <f>+J14*0.7048944%</f>
        <v>0</v>
      </c>
      <c r="K25" s="287">
        <f t="shared" si="14"/>
        <v>370069560</v>
      </c>
      <c r="L25" s="285">
        <f t="shared" ref="L25:Q25" si="31">+L14*0.7048944%</f>
        <v>28893802.613860801</v>
      </c>
      <c r="M25" s="285">
        <f t="shared" si="31"/>
        <v>29333222.504510403</v>
      </c>
      <c r="N25" s="285">
        <f t="shared" si="31"/>
        <v>32628245.033260804</v>
      </c>
      <c r="O25" s="285">
        <f t="shared" si="31"/>
        <v>33462953.490859203</v>
      </c>
      <c r="P25" s="285">
        <f t="shared" si="31"/>
        <v>30422442.248856001</v>
      </c>
      <c r="Q25" s="285">
        <f t="shared" si="31"/>
        <v>30117949.014888003</v>
      </c>
      <c r="R25" s="287">
        <f t="shared" si="15"/>
        <v>184858614.90623522</v>
      </c>
      <c r="S25" s="285">
        <f t="shared" ref="S25:Z25" si="32">+S14*0.7048944%</f>
        <v>30735225.040968001</v>
      </c>
      <c r="T25" s="285">
        <f t="shared" si="32"/>
        <v>34874569.377144001</v>
      </c>
      <c r="U25" s="285">
        <f t="shared" si="32"/>
        <v>30385409.211763203</v>
      </c>
      <c r="V25" s="285">
        <f t="shared" si="32"/>
        <v>34166166.717715204</v>
      </c>
      <c r="W25" s="285">
        <f t="shared" si="32"/>
        <v>31493100.713860802</v>
      </c>
      <c r="X25" s="285">
        <f t="shared" si="32"/>
        <v>0</v>
      </c>
      <c r="Y25" s="285">
        <f t="shared" si="32"/>
        <v>0</v>
      </c>
      <c r="Z25" s="285">
        <f t="shared" si="32"/>
        <v>0</v>
      </c>
      <c r="AA25" s="287">
        <f t="shared" si="16"/>
        <v>161654471.06145123</v>
      </c>
      <c r="AB25" s="287">
        <f t="shared" si="10"/>
        <v>346513085.96768641</v>
      </c>
      <c r="AC25" s="37">
        <f t="shared" si="3"/>
        <v>0.93634582095238095</v>
      </c>
    </row>
    <row r="26" spans="1:29" s="79" customFormat="1" ht="45" hidden="1" x14ac:dyDescent="0.2">
      <c r="A26" s="371"/>
      <c r="B26" s="110" t="s">
        <v>201</v>
      </c>
      <c r="C26" s="100" t="s">
        <v>408</v>
      </c>
      <c r="D26" s="105">
        <f>+D27+D43</f>
        <v>10300000000</v>
      </c>
      <c r="E26" s="105">
        <f>SUM('ADICIONES  2018'!C26:M26)</f>
        <v>0</v>
      </c>
      <c r="F26" s="105">
        <f>+F27+F43</f>
        <v>0</v>
      </c>
      <c r="G26" s="105">
        <f>+G27+G43</f>
        <v>0</v>
      </c>
      <c r="H26" s="105">
        <f>+H27+H43</f>
        <v>0</v>
      </c>
      <c r="I26" s="105">
        <f>+I27+I43</f>
        <v>0</v>
      </c>
      <c r="J26" s="105">
        <f>+J27+J43</f>
        <v>0</v>
      </c>
      <c r="K26" s="105">
        <f t="shared" si="14"/>
        <v>10300000000</v>
      </c>
      <c r="L26" s="105">
        <f t="shared" ref="L26:Q26" si="33">+L27+L43</f>
        <v>1432121837</v>
      </c>
      <c r="M26" s="105">
        <f t="shared" si="33"/>
        <v>255222733</v>
      </c>
      <c r="N26" s="105">
        <f t="shared" si="33"/>
        <v>249569804</v>
      </c>
      <c r="O26" s="105">
        <f t="shared" si="33"/>
        <v>227127694</v>
      </c>
      <c r="P26" s="105">
        <f t="shared" si="33"/>
        <v>630879199</v>
      </c>
      <c r="Q26" s="105">
        <f t="shared" si="33"/>
        <v>694907139</v>
      </c>
      <c r="R26" s="105">
        <f t="shared" si="15"/>
        <v>3489828406</v>
      </c>
      <c r="S26" s="105">
        <f t="shared" ref="S26:Z26" si="34">+S27+S43</f>
        <v>507387620</v>
      </c>
      <c r="T26" s="105">
        <f t="shared" si="34"/>
        <v>512350502</v>
      </c>
      <c r="U26" s="105">
        <f t="shared" si="34"/>
        <v>704954502</v>
      </c>
      <c r="V26" s="105">
        <f t="shared" si="34"/>
        <v>1284560640</v>
      </c>
      <c r="W26" s="105">
        <f t="shared" si="34"/>
        <v>2456763752</v>
      </c>
      <c r="X26" s="105">
        <f t="shared" si="34"/>
        <v>0</v>
      </c>
      <c r="Y26" s="105">
        <f t="shared" si="34"/>
        <v>0</v>
      </c>
      <c r="Z26" s="105">
        <f t="shared" si="34"/>
        <v>0</v>
      </c>
      <c r="AA26" s="105">
        <f t="shared" si="16"/>
        <v>5466017016</v>
      </c>
      <c r="AB26" s="105">
        <f t="shared" si="10"/>
        <v>8955845422</v>
      </c>
      <c r="AC26" s="104">
        <f t="shared" si="3"/>
        <v>0.86949955553398062</v>
      </c>
    </row>
    <row r="27" spans="1:29" s="79" customFormat="1" ht="30" hidden="1" x14ac:dyDescent="0.2">
      <c r="A27" s="371"/>
      <c r="B27" s="110" t="s">
        <v>203</v>
      </c>
      <c r="C27" s="100" t="s">
        <v>93</v>
      </c>
      <c r="D27" s="105">
        <f>+D28</f>
        <v>6000000000</v>
      </c>
      <c r="E27" s="105">
        <f>SUM('ADICIONES  2018'!C27:M27)</f>
        <v>0</v>
      </c>
      <c r="F27" s="105">
        <f t="shared" ref="F27:Z27" si="35">+F28</f>
        <v>0</v>
      </c>
      <c r="G27" s="105">
        <f t="shared" si="35"/>
        <v>0</v>
      </c>
      <c r="H27" s="105">
        <f t="shared" si="35"/>
        <v>0</v>
      </c>
      <c r="I27" s="105">
        <f t="shared" si="35"/>
        <v>0</v>
      </c>
      <c r="J27" s="105">
        <f t="shared" si="35"/>
        <v>0</v>
      </c>
      <c r="K27" s="105">
        <f t="shared" si="14"/>
        <v>6000000000</v>
      </c>
      <c r="L27" s="105">
        <f t="shared" si="35"/>
        <v>915322610</v>
      </c>
      <c r="M27" s="105">
        <f t="shared" si="35"/>
        <v>138554031</v>
      </c>
      <c r="N27" s="105">
        <f t="shared" si="35"/>
        <v>152057332</v>
      </c>
      <c r="O27" s="105">
        <f t="shared" si="35"/>
        <v>125517988</v>
      </c>
      <c r="P27" s="105">
        <f t="shared" si="35"/>
        <v>398502432</v>
      </c>
      <c r="Q27" s="105">
        <f t="shared" si="35"/>
        <v>520537149</v>
      </c>
      <c r="R27" s="105">
        <f t="shared" si="15"/>
        <v>2250491542</v>
      </c>
      <c r="S27" s="105">
        <f t="shared" si="35"/>
        <v>345134903</v>
      </c>
      <c r="T27" s="105">
        <f t="shared" si="35"/>
        <v>126876330</v>
      </c>
      <c r="U27" s="105">
        <f t="shared" si="35"/>
        <v>354970264</v>
      </c>
      <c r="V27" s="105">
        <f t="shared" si="35"/>
        <v>816777206</v>
      </c>
      <c r="W27" s="105">
        <f t="shared" si="35"/>
        <v>1620139173</v>
      </c>
      <c r="X27" s="105">
        <f t="shared" si="35"/>
        <v>0</v>
      </c>
      <c r="Y27" s="105">
        <f t="shared" si="35"/>
        <v>0</v>
      </c>
      <c r="Z27" s="105">
        <f t="shared" si="35"/>
        <v>0</v>
      </c>
      <c r="AA27" s="105">
        <f t="shared" si="16"/>
        <v>3263897876</v>
      </c>
      <c r="AB27" s="105">
        <f t="shared" si="10"/>
        <v>5514389418</v>
      </c>
      <c r="AC27" s="104">
        <f t="shared" si="3"/>
        <v>0.91906490299999999</v>
      </c>
    </row>
    <row r="28" spans="1:29" s="79" customFormat="1" ht="31.5" hidden="1" x14ac:dyDescent="0.2">
      <c r="A28" s="371"/>
      <c r="B28" s="110" t="s">
        <v>409</v>
      </c>
      <c r="C28" s="106" t="s">
        <v>410</v>
      </c>
      <c r="D28" s="105">
        <f>+D29+D36</f>
        <v>6000000000</v>
      </c>
      <c r="E28" s="105">
        <f>SUM('ADICIONES  2018'!C28:M28)</f>
        <v>0</v>
      </c>
      <c r="F28" s="105">
        <f>+F29+F36</f>
        <v>0</v>
      </c>
      <c r="G28" s="105">
        <f>+G29+G36</f>
        <v>0</v>
      </c>
      <c r="H28" s="105">
        <f>+H29+H36</f>
        <v>0</v>
      </c>
      <c r="I28" s="105">
        <f>+I29+I36</f>
        <v>0</v>
      </c>
      <c r="J28" s="105">
        <f>+J29+J36</f>
        <v>0</v>
      </c>
      <c r="K28" s="105">
        <f t="shared" si="14"/>
        <v>6000000000</v>
      </c>
      <c r="L28" s="105">
        <f t="shared" ref="L28:Q28" si="36">+L29+L36</f>
        <v>915322610</v>
      </c>
      <c r="M28" s="105">
        <f t="shared" si="36"/>
        <v>138554031</v>
      </c>
      <c r="N28" s="105">
        <f t="shared" si="36"/>
        <v>152057332</v>
      </c>
      <c r="O28" s="105">
        <f t="shared" si="36"/>
        <v>125517988</v>
      </c>
      <c r="P28" s="105">
        <f t="shared" si="36"/>
        <v>398502432</v>
      </c>
      <c r="Q28" s="105">
        <f t="shared" si="36"/>
        <v>520537149</v>
      </c>
      <c r="R28" s="105">
        <f t="shared" si="15"/>
        <v>2250491542</v>
      </c>
      <c r="S28" s="105">
        <f t="shared" ref="S28:Z28" si="37">+S29+S36</f>
        <v>345134903</v>
      </c>
      <c r="T28" s="105">
        <f t="shared" si="37"/>
        <v>126876330</v>
      </c>
      <c r="U28" s="105">
        <f t="shared" si="37"/>
        <v>354970264</v>
      </c>
      <c r="V28" s="105">
        <f t="shared" si="37"/>
        <v>816777206</v>
      </c>
      <c r="W28" s="105">
        <f t="shared" si="37"/>
        <v>1620139173</v>
      </c>
      <c r="X28" s="105">
        <f t="shared" si="37"/>
        <v>0</v>
      </c>
      <c r="Y28" s="105">
        <f t="shared" si="37"/>
        <v>0</v>
      </c>
      <c r="Z28" s="105">
        <f t="shared" si="37"/>
        <v>0</v>
      </c>
      <c r="AA28" s="105">
        <f t="shared" si="16"/>
        <v>3263897876</v>
      </c>
      <c r="AB28" s="105">
        <f t="shared" si="10"/>
        <v>5514389418</v>
      </c>
      <c r="AC28" s="104">
        <f t="shared" si="3"/>
        <v>0.91906490299999999</v>
      </c>
    </row>
    <row r="29" spans="1:29" s="21" customFormat="1" ht="45" x14ac:dyDescent="0.2">
      <c r="A29" s="92">
        <v>1</v>
      </c>
      <c r="B29" s="111" t="s">
        <v>411</v>
      </c>
      <c r="C29" s="112" t="s">
        <v>412</v>
      </c>
      <c r="D29" s="105">
        <v>500000000</v>
      </c>
      <c r="E29" s="105">
        <f>SUM('ADICIONES  2018'!C29:M29)</f>
        <v>0</v>
      </c>
      <c r="F29" s="105"/>
      <c r="G29" s="105"/>
      <c r="H29" s="105"/>
      <c r="I29" s="105"/>
      <c r="J29" s="105"/>
      <c r="K29" s="285">
        <f t="shared" si="14"/>
        <v>500000000</v>
      </c>
      <c r="L29" s="105">
        <v>0</v>
      </c>
      <c r="M29" s="105">
        <v>0</v>
      </c>
      <c r="N29" s="105">
        <v>0</v>
      </c>
      <c r="O29" s="105">
        <v>0</v>
      </c>
      <c r="P29" s="105">
        <v>0</v>
      </c>
      <c r="Q29" s="105">
        <v>0</v>
      </c>
      <c r="R29" s="285">
        <f t="shared" si="15"/>
        <v>0</v>
      </c>
      <c r="S29" s="285">
        <v>0</v>
      </c>
      <c r="T29" s="285">
        <v>0</v>
      </c>
      <c r="U29" s="285">
        <v>0</v>
      </c>
      <c r="V29" s="285">
        <v>0</v>
      </c>
      <c r="W29" s="285">
        <v>0</v>
      </c>
      <c r="X29" s="105"/>
      <c r="Y29" s="285"/>
      <c r="Z29" s="105"/>
      <c r="AA29" s="105">
        <f t="shared" si="16"/>
        <v>0</v>
      </c>
      <c r="AB29" s="285">
        <f t="shared" si="10"/>
        <v>0</v>
      </c>
      <c r="AC29" s="113">
        <f t="shared" si="3"/>
        <v>0</v>
      </c>
    </row>
    <row r="30" spans="1:29" ht="42.75" hidden="1" x14ac:dyDescent="0.2">
      <c r="B30" s="97" t="s">
        <v>413</v>
      </c>
      <c r="C30" s="98" t="s">
        <v>414</v>
      </c>
      <c r="D30" s="285">
        <f>+D29*87.230682%</f>
        <v>436153410</v>
      </c>
      <c r="E30" s="285">
        <f>SUM('ADICIONES  2018'!C30:M30)</f>
        <v>0</v>
      </c>
      <c r="F30" s="285">
        <f>+F29*87.230682%</f>
        <v>0</v>
      </c>
      <c r="G30" s="285">
        <f>+G29*87.230682%</f>
        <v>0</v>
      </c>
      <c r="H30" s="285">
        <f>+H29*87.230682%</f>
        <v>0</v>
      </c>
      <c r="I30" s="285">
        <f>+I29*87.230682%</f>
        <v>0</v>
      </c>
      <c r="J30" s="285">
        <f>+J29*87.230682%</f>
        <v>0</v>
      </c>
      <c r="K30" s="287">
        <f t="shared" si="14"/>
        <v>436153410</v>
      </c>
      <c r="L30" s="285">
        <f t="shared" ref="L30:Q30" si="38">+L29*87.230682%</f>
        <v>0</v>
      </c>
      <c r="M30" s="285">
        <f t="shared" si="38"/>
        <v>0</v>
      </c>
      <c r="N30" s="285">
        <f t="shared" si="38"/>
        <v>0</v>
      </c>
      <c r="O30" s="285">
        <f t="shared" si="38"/>
        <v>0</v>
      </c>
      <c r="P30" s="285">
        <f t="shared" si="38"/>
        <v>0</v>
      </c>
      <c r="Q30" s="285">
        <f t="shared" si="38"/>
        <v>0</v>
      </c>
      <c r="R30" s="287">
        <f t="shared" si="15"/>
        <v>0</v>
      </c>
      <c r="S30" s="285">
        <f t="shared" ref="S30:Z30" si="39">+S29*87.230682%</f>
        <v>0</v>
      </c>
      <c r="T30" s="285">
        <f t="shared" si="39"/>
        <v>0</v>
      </c>
      <c r="U30" s="285">
        <f t="shared" si="39"/>
        <v>0</v>
      </c>
      <c r="V30" s="285">
        <f t="shared" si="39"/>
        <v>0</v>
      </c>
      <c r="W30" s="285">
        <f t="shared" si="39"/>
        <v>0</v>
      </c>
      <c r="X30" s="285">
        <f t="shared" si="39"/>
        <v>0</v>
      </c>
      <c r="Y30" s="285">
        <f t="shared" si="39"/>
        <v>0</v>
      </c>
      <c r="Z30" s="285">
        <f t="shared" si="39"/>
        <v>0</v>
      </c>
      <c r="AA30" s="287">
        <f t="shared" si="16"/>
        <v>0</v>
      </c>
      <c r="AB30" s="287">
        <f t="shared" si="10"/>
        <v>0</v>
      </c>
      <c r="AC30" s="37">
        <f t="shared" si="3"/>
        <v>0</v>
      </c>
    </row>
    <row r="31" spans="1:29" s="5" customFormat="1" ht="28.5" hidden="1" x14ac:dyDescent="0.2">
      <c r="A31" s="372"/>
      <c r="B31" s="97" t="s">
        <v>415</v>
      </c>
      <c r="C31" s="98" t="s">
        <v>416</v>
      </c>
      <c r="D31" s="285">
        <f>+D29*0.1%</f>
        <v>500000</v>
      </c>
      <c r="E31" s="285">
        <f>SUM('ADICIONES  2018'!C31:M31)</f>
        <v>0</v>
      </c>
      <c r="F31" s="285">
        <f>+F29*0.1%</f>
        <v>0</v>
      </c>
      <c r="G31" s="285">
        <f>+G29*0.1%</f>
        <v>0</v>
      </c>
      <c r="H31" s="285">
        <f>+H29*0.1%</f>
        <v>0</v>
      </c>
      <c r="I31" s="285">
        <f>+I29*0.1%</f>
        <v>0</v>
      </c>
      <c r="J31" s="285">
        <f>+J29*0.1%</f>
        <v>0</v>
      </c>
      <c r="K31" s="287">
        <f t="shared" si="14"/>
        <v>500000</v>
      </c>
      <c r="L31" s="285">
        <f t="shared" ref="L31:Q31" si="40">+L29*0.1%</f>
        <v>0</v>
      </c>
      <c r="M31" s="285">
        <f t="shared" si="40"/>
        <v>0</v>
      </c>
      <c r="N31" s="285">
        <f t="shared" si="40"/>
        <v>0</v>
      </c>
      <c r="O31" s="285">
        <f t="shared" si="40"/>
        <v>0</v>
      </c>
      <c r="P31" s="285">
        <f t="shared" si="40"/>
        <v>0</v>
      </c>
      <c r="Q31" s="285">
        <f t="shared" si="40"/>
        <v>0</v>
      </c>
      <c r="R31" s="287">
        <f t="shared" si="15"/>
        <v>0</v>
      </c>
      <c r="S31" s="285">
        <f t="shared" ref="S31:Z31" si="41">+S29*0.1%</f>
        <v>0</v>
      </c>
      <c r="T31" s="285">
        <f t="shared" si="41"/>
        <v>0</v>
      </c>
      <c r="U31" s="285">
        <f t="shared" si="41"/>
        <v>0</v>
      </c>
      <c r="V31" s="285">
        <f t="shared" si="41"/>
        <v>0</v>
      </c>
      <c r="W31" s="285">
        <f t="shared" si="41"/>
        <v>0</v>
      </c>
      <c r="X31" s="285">
        <f t="shared" si="41"/>
        <v>0</v>
      </c>
      <c r="Y31" s="285">
        <f t="shared" si="41"/>
        <v>0</v>
      </c>
      <c r="Z31" s="285">
        <f t="shared" si="41"/>
        <v>0</v>
      </c>
      <c r="AA31" s="287">
        <f t="shared" si="16"/>
        <v>0</v>
      </c>
      <c r="AB31" s="287">
        <f t="shared" si="10"/>
        <v>0</v>
      </c>
      <c r="AC31" s="37">
        <f t="shared" si="3"/>
        <v>0</v>
      </c>
    </row>
    <row r="32" spans="1:29" s="5" customFormat="1" ht="28.5" hidden="1" x14ac:dyDescent="0.2">
      <c r="A32" s="156"/>
      <c r="B32" s="97" t="s">
        <v>417</v>
      </c>
      <c r="C32" s="98" t="s">
        <v>418</v>
      </c>
      <c r="D32" s="285">
        <f>+D29*9.99%</f>
        <v>49950000</v>
      </c>
      <c r="E32" s="285">
        <f>SUM('ADICIONES  2018'!C32:M32)</f>
        <v>0</v>
      </c>
      <c r="F32" s="285">
        <f>+F29*9.99%</f>
        <v>0</v>
      </c>
      <c r="G32" s="285">
        <f>+G29*9.99%</f>
        <v>0</v>
      </c>
      <c r="H32" s="285">
        <f>+H29*9.99%</f>
        <v>0</v>
      </c>
      <c r="I32" s="285">
        <f>+I29*9.99%</f>
        <v>0</v>
      </c>
      <c r="J32" s="285">
        <f>+J29*9.99%</f>
        <v>0</v>
      </c>
      <c r="K32" s="287">
        <f t="shared" si="14"/>
        <v>49950000</v>
      </c>
      <c r="L32" s="285">
        <f t="shared" ref="L32:Q32" si="42">+L29*9.99%</f>
        <v>0</v>
      </c>
      <c r="M32" s="285">
        <f t="shared" si="42"/>
        <v>0</v>
      </c>
      <c r="N32" s="285">
        <f t="shared" si="42"/>
        <v>0</v>
      </c>
      <c r="O32" s="285">
        <f t="shared" si="42"/>
        <v>0</v>
      </c>
      <c r="P32" s="285">
        <f t="shared" si="42"/>
        <v>0</v>
      </c>
      <c r="Q32" s="285">
        <f t="shared" si="42"/>
        <v>0</v>
      </c>
      <c r="R32" s="287">
        <f t="shared" si="15"/>
        <v>0</v>
      </c>
      <c r="S32" s="285">
        <f t="shared" ref="S32:Z32" si="43">+S29*9.99%</f>
        <v>0</v>
      </c>
      <c r="T32" s="285">
        <f t="shared" si="43"/>
        <v>0</v>
      </c>
      <c r="U32" s="285">
        <f t="shared" si="43"/>
        <v>0</v>
      </c>
      <c r="V32" s="285">
        <f t="shared" si="43"/>
        <v>0</v>
      </c>
      <c r="W32" s="285">
        <f t="shared" si="43"/>
        <v>0</v>
      </c>
      <c r="X32" s="285">
        <f t="shared" si="43"/>
        <v>0</v>
      </c>
      <c r="Y32" s="285">
        <f t="shared" si="43"/>
        <v>0</v>
      </c>
      <c r="Z32" s="285">
        <f t="shared" si="43"/>
        <v>0</v>
      </c>
      <c r="AA32" s="287">
        <f t="shared" si="16"/>
        <v>0</v>
      </c>
      <c r="AB32" s="287">
        <f t="shared" si="10"/>
        <v>0</v>
      </c>
      <c r="AC32" s="37">
        <f t="shared" si="3"/>
        <v>0</v>
      </c>
    </row>
    <row r="33" spans="1:29" ht="57" hidden="1" x14ac:dyDescent="0.2">
      <c r="B33" s="97" t="s">
        <v>419</v>
      </c>
      <c r="C33" s="159" t="s">
        <v>1354</v>
      </c>
      <c r="D33" s="285">
        <f>+D29*0%</f>
        <v>0</v>
      </c>
      <c r="E33" s="285">
        <f>SUM('ADICIONES  2018'!C33:M33)</f>
        <v>0</v>
      </c>
      <c r="F33" s="285">
        <f>+F29*0%</f>
        <v>0</v>
      </c>
      <c r="G33" s="285">
        <f>+G29*0%</f>
        <v>0</v>
      </c>
      <c r="H33" s="285">
        <f>+H29*0%</f>
        <v>0</v>
      </c>
      <c r="I33" s="285">
        <f>+I29*0%</f>
        <v>0</v>
      </c>
      <c r="J33" s="285">
        <f>+J29*0%</f>
        <v>0</v>
      </c>
      <c r="K33" s="287">
        <f t="shared" si="14"/>
        <v>0</v>
      </c>
      <c r="L33" s="285">
        <f t="shared" ref="L33:Q33" si="44">+L29*0%</f>
        <v>0</v>
      </c>
      <c r="M33" s="285">
        <f t="shared" si="44"/>
        <v>0</v>
      </c>
      <c r="N33" s="285">
        <f t="shared" si="44"/>
        <v>0</v>
      </c>
      <c r="O33" s="285">
        <f t="shared" si="44"/>
        <v>0</v>
      </c>
      <c r="P33" s="285">
        <f t="shared" si="44"/>
        <v>0</v>
      </c>
      <c r="Q33" s="285">
        <f t="shared" si="44"/>
        <v>0</v>
      </c>
      <c r="R33" s="287">
        <f t="shared" si="15"/>
        <v>0</v>
      </c>
      <c r="S33" s="285">
        <f t="shared" ref="S33:Z33" si="45">+S29*0%</f>
        <v>0</v>
      </c>
      <c r="T33" s="285">
        <f t="shared" si="45"/>
        <v>0</v>
      </c>
      <c r="U33" s="285">
        <f t="shared" si="45"/>
        <v>0</v>
      </c>
      <c r="V33" s="285">
        <f t="shared" si="45"/>
        <v>0</v>
      </c>
      <c r="W33" s="285">
        <f t="shared" si="45"/>
        <v>0</v>
      </c>
      <c r="X33" s="285">
        <f t="shared" si="45"/>
        <v>0</v>
      </c>
      <c r="Y33" s="285">
        <f t="shared" si="45"/>
        <v>0</v>
      </c>
      <c r="Z33" s="285">
        <f t="shared" si="45"/>
        <v>0</v>
      </c>
      <c r="AA33" s="287">
        <f t="shared" si="16"/>
        <v>0</v>
      </c>
      <c r="AB33" s="287">
        <f t="shared" si="10"/>
        <v>0</v>
      </c>
      <c r="AC33" s="37" t="e">
        <f t="shared" si="3"/>
        <v>#DIV/0!</v>
      </c>
    </row>
    <row r="34" spans="1:29" ht="28.5" hidden="1" x14ac:dyDescent="0.2">
      <c r="B34" s="97" t="s">
        <v>420</v>
      </c>
      <c r="C34" s="98" t="s">
        <v>421</v>
      </c>
      <c r="D34" s="285">
        <f>+D29*1.7982%</f>
        <v>8991000</v>
      </c>
      <c r="E34" s="285">
        <f>SUM('ADICIONES  2018'!C34:M34)</f>
        <v>0</v>
      </c>
      <c r="F34" s="285">
        <f>+F29*1.7982%</f>
        <v>0</v>
      </c>
      <c r="G34" s="285">
        <f>+G29*1.7982%</f>
        <v>0</v>
      </c>
      <c r="H34" s="285">
        <f>+H29*1.7982%</f>
        <v>0</v>
      </c>
      <c r="I34" s="285">
        <f>+I29*1.7982%</f>
        <v>0</v>
      </c>
      <c r="J34" s="285">
        <f>+J29*1.7982%</f>
        <v>0</v>
      </c>
      <c r="K34" s="287">
        <f t="shared" si="14"/>
        <v>8991000</v>
      </c>
      <c r="L34" s="285">
        <f t="shared" ref="L34:Q34" si="46">+L29*1.7982%</f>
        <v>0</v>
      </c>
      <c r="M34" s="285">
        <f t="shared" si="46"/>
        <v>0</v>
      </c>
      <c r="N34" s="285">
        <f t="shared" si="46"/>
        <v>0</v>
      </c>
      <c r="O34" s="285">
        <f t="shared" si="46"/>
        <v>0</v>
      </c>
      <c r="P34" s="285">
        <f t="shared" si="46"/>
        <v>0</v>
      </c>
      <c r="Q34" s="285">
        <f t="shared" si="46"/>
        <v>0</v>
      </c>
      <c r="R34" s="287">
        <f t="shared" si="15"/>
        <v>0</v>
      </c>
      <c r="S34" s="285">
        <f t="shared" ref="S34:Z34" si="47">+S29*1.7982%</f>
        <v>0</v>
      </c>
      <c r="T34" s="285">
        <f t="shared" si="47"/>
        <v>0</v>
      </c>
      <c r="U34" s="285">
        <f t="shared" si="47"/>
        <v>0</v>
      </c>
      <c r="V34" s="285">
        <f t="shared" si="47"/>
        <v>0</v>
      </c>
      <c r="W34" s="285">
        <f t="shared" si="47"/>
        <v>0</v>
      </c>
      <c r="X34" s="285">
        <f t="shared" si="47"/>
        <v>0</v>
      </c>
      <c r="Y34" s="285">
        <f t="shared" si="47"/>
        <v>0</v>
      </c>
      <c r="Z34" s="285">
        <f t="shared" si="47"/>
        <v>0</v>
      </c>
      <c r="AA34" s="287">
        <f t="shared" si="16"/>
        <v>0</v>
      </c>
      <c r="AB34" s="287">
        <f t="shared" si="10"/>
        <v>0</v>
      </c>
      <c r="AC34" s="37">
        <f t="shared" si="3"/>
        <v>0</v>
      </c>
    </row>
    <row r="35" spans="1:29" s="5" customFormat="1" ht="42.75" hidden="1" x14ac:dyDescent="0.2">
      <c r="A35" s="156"/>
      <c r="B35" s="97" t="s">
        <v>422</v>
      </c>
      <c r="C35" s="98" t="s">
        <v>423</v>
      </c>
      <c r="D35" s="285">
        <f>+D29*0.881118%</f>
        <v>4405590</v>
      </c>
      <c r="E35" s="285">
        <f>SUM('ADICIONES  2018'!C35:M35)</f>
        <v>0</v>
      </c>
      <c r="F35" s="285">
        <f>+F29*0.881118%</f>
        <v>0</v>
      </c>
      <c r="G35" s="285">
        <f>+G29*0.881118%</f>
        <v>0</v>
      </c>
      <c r="H35" s="285">
        <f>+H29*0.881118%</f>
        <v>0</v>
      </c>
      <c r="I35" s="285">
        <f>+I29*0.881118%</f>
        <v>0</v>
      </c>
      <c r="J35" s="285">
        <f>+J29*0.881118%</f>
        <v>0</v>
      </c>
      <c r="K35" s="287">
        <f t="shared" si="14"/>
        <v>4405590</v>
      </c>
      <c r="L35" s="285">
        <f t="shared" ref="L35:Q35" si="48">+L29*0.881118%</f>
        <v>0</v>
      </c>
      <c r="M35" s="285">
        <f t="shared" si="48"/>
        <v>0</v>
      </c>
      <c r="N35" s="285">
        <f t="shared" si="48"/>
        <v>0</v>
      </c>
      <c r="O35" s="285">
        <f t="shared" si="48"/>
        <v>0</v>
      </c>
      <c r="P35" s="285">
        <f t="shared" si="48"/>
        <v>0</v>
      </c>
      <c r="Q35" s="285">
        <f t="shared" si="48"/>
        <v>0</v>
      </c>
      <c r="R35" s="287">
        <f t="shared" si="15"/>
        <v>0</v>
      </c>
      <c r="S35" s="285">
        <f t="shared" ref="S35:Z35" si="49">+S29*0.881118%</f>
        <v>0</v>
      </c>
      <c r="T35" s="285">
        <f t="shared" si="49"/>
        <v>0</v>
      </c>
      <c r="U35" s="285">
        <f t="shared" si="49"/>
        <v>0</v>
      </c>
      <c r="V35" s="285">
        <f t="shared" si="49"/>
        <v>0</v>
      </c>
      <c r="W35" s="285">
        <f t="shared" si="49"/>
        <v>0</v>
      </c>
      <c r="X35" s="285">
        <f t="shared" si="49"/>
        <v>0</v>
      </c>
      <c r="Y35" s="285">
        <f t="shared" si="49"/>
        <v>0</v>
      </c>
      <c r="Z35" s="285">
        <f t="shared" si="49"/>
        <v>0</v>
      </c>
      <c r="AA35" s="287">
        <f t="shared" si="16"/>
        <v>0</v>
      </c>
      <c r="AB35" s="287">
        <f t="shared" si="10"/>
        <v>0</v>
      </c>
      <c r="AC35" s="37">
        <f t="shared" si="3"/>
        <v>0</v>
      </c>
    </row>
    <row r="36" spans="1:29" s="21" customFormat="1" ht="30" x14ac:dyDescent="0.2">
      <c r="A36" s="92">
        <v>1</v>
      </c>
      <c r="B36" s="111" t="s">
        <v>424</v>
      </c>
      <c r="C36" s="112" t="s">
        <v>425</v>
      </c>
      <c r="D36" s="105">
        <v>5500000000</v>
      </c>
      <c r="E36" s="105">
        <f>SUM('ADICIONES  2018'!C36:M36)</f>
        <v>0</v>
      </c>
      <c r="F36" s="105"/>
      <c r="G36" s="105"/>
      <c r="H36" s="105"/>
      <c r="I36" s="105"/>
      <c r="J36" s="105"/>
      <c r="K36" s="285">
        <f t="shared" si="14"/>
        <v>5500000000</v>
      </c>
      <c r="L36" s="105">
        <v>915322610</v>
      </c>
      <c r="M36" s="105">
        <v>138554031</v>
      </c>
      <c r="N36" s="105">
        <v>152057332</v>
      </c>
      <c r="O36" s="105">
        <v>125517988</v>
      </c>
      <c r="P36" s="105">
        <v>398502432</v>
      </c>
      <c r="Q36" s="105">
        <v>520537149</v>
      </c>
      <c r="R36" s="285">
        <f t="shared" si="15"/>
        <v>2250491542</v>
      </c>
      <c r="S36" s="285">
        <v>345134903</v>
      </c>
      <c r="T36" s="285">
        <v>126876330</v>
      </c>
      <c r="U36" s="285">
        <v>354970264</v>
      </c>
      <c r="V36" s="285">
        <v>816777206</v>
      </c>
      <c r="W36" s="285">
        <v>1620139173</v>
      </c>
      <c r="X36" s="105"/>
      <c r="Y36" s="285"/>
      <c r="Z36" s="105"/>
      <c r="AA36" s="105">
        <f t="shared" si="16"/>
        <v>3263897876</v>
      </c>
      <c r="AB36" s="285">
        <f t="shared" si="10"/>
        <v>5514389418</v>
      </c>
      <c r="AC36" s="113">
        <f t="shared" si="3"/>
        <v>1.0026162578181819</v>
      </c>
    </row>
    <row r="37" spans="1:29" s="5" customFormat="1" ht="42.75" hidden="1" x14ac:dyDescent="0.2">
      <c r="A37" s="156"/>
      <c r="B37" s="97" t="s">
        <v>426</v>
      </c>
      <c r="C37" s="98" t="s">
        <v>427</v>
      </c>
      <c r="D37" s="285">
        <f>+D36*87.230682%</f>
        <v>4797687510</v>
      </c>
      <c r="E37" s="285">
        <f>SUM('ADICIONES  2018'!C37:M37)</f>
        <v>0</v>
      </c>
      <c r="F37" s="285">
        <f>+F36*87.230682%</f>
        <v>0</v>
      </c>
      <c r="G37" s="285">
        <f>+G36*87.230682%</f>
        <v>0</v>
      </c>
      <c r="H37" s="285">
        <f>+H36*87.230682%</f>
        <v>0</v>
      </c>
      <c r="I37" s="285">
        <f>+I36*87.230682%</f>
        <v>0</v>
      </c>
      <c r="J37" s="285">
        <f>+J36*87.230682%</f>
        <v>0</v>
      </c>
      <c r="K37" s="287">
        <f t="shared" si="14"/>
        <v>4797687510</v>
      </c>
      <c r="L37" s="285">
        <f t="shared" ref="L37:Q37" si="50">+L36*87.230682%</f>
        <v>798442155.20320022</v>
      </c>
      <c r="M37" s="285">
        <f t="shared" si="50"/>
        <v>120861626.17979142</v>
      </c>
      <c r="N37" s="285">
        <f t="shared" si="50"/>
        <v>132640647.73460424</v>
      </c>
      <c r="O37" s="285">
        <f t="shared" si="50"/>
        <v>109490196.96507816</v>
      </c>
      <c r="P37" s="285">
        <f t="shared" si="50"/>
        <v>347616389.22018623</v>
      </c>
      <c r="Q37" s="285">
        <f t="shared" si="50"/>
        <v>454068105.13605618</v>
      </c>
      <c r="R37" s="287">
        <f t="shared" si="15"/>
        <v>1963119120.4389164</v>
      </c>
      <c r="S37" s="285">
        <f t="shared" ref="S37:Z37" si="51">+S36*87.230682%</f>
        <v>301063529.70693845</v>
      </c>
      <c r="T37" s="285">
        <f t="shared" si="51"/>
        <v>110675087.95557061</v>
      </c>
      <c r="U37" s="285">
        <f t="shared" si="51"/>
        <v>309642982.1844005</v>
      </c>
      <c r="V37" s="285">
        <f t="shared" si="51"/>
        <v>712480327.21434498</v>
      </c>
      <c r="W37" s="285">
        <f t="shared" si="51"/>
        <v>1413258449.9570599</v>
      </c>
      <c r="X37" s="285">
        <f t="shared" si="51"/>
        <v>0</v>
      </c>
      <c r="Y37" s="285">
        <f t="shared" si="51"/>
        <v>0</v>
      </c>
      <c r="Z37" s="285">
        <f t="shared" si="51"/>
        <v>0</v>
      </c>
      <c r="AA37" s="287">
        <f t="shared" si="16"/>
        <v>2847120377.0183144</v>
      </c>
      <c r="AB37" s="287">
        <f t="shared" si="10"/>
        <v>4810239497.4572306</v>
      </c>
      <c r="AC37" s="37">
        <f t="shared" si="3"/>
        <v>1.0026162578181819</v>
      </c>
    </row>
    <row r="38" spans="1:29" s="5" customFormat="1" ht="28.5" hidden="1" x14ac:dyDescent="0.2">
      <c r="A38" s="156"/>
      <c r="B38" s="97" t="s">
        <v>428</v>
      </c>
      <c r="C38" s="98" t="s">
        <v>429</v>
      </c>
      <c r="D38" s="285">
        <f>+D36*0.1%</f>
        <v>5500000</v>
      </c>
      <c r="E38" s="285">
        <f>SUM('ADICIONES  2018'!C38:M38)</f>
        <v>0</v>
      </c>
      <c r="F38" s="285">
        <f>+F36*0.1%</f>
        <v>0</v>
      </c>
      <c r="G38" s="285">
        <f>+G36*0.1%</f>
        <v>0</v>
      </c>
      <c r="H38" s="285">
        <f>+H36*0.1%</f>
        <v>0</v>
      </c>
      <c r="I38" s="285">
        <f>+I36*0.1%</f>
        <v>0</v>
      </c>
      <c r="J38" s="285">
        <f>+J36*0.1%</f>
        <v>0</v>
      </c>
      <c r="K38" s="287">
        <f t="shared" si="14"/>
        <v>5500000</v>
      </c>
      <c r="L38" s="285">
        <f t="shared" ref="L38:Q38" si="52">+L36*0.1%</f>
        <v>915322.61</v>
      </c>
      <c r="M38" s="285">
        <f t="shared" si="52"/>
        <v>138554.03100000002</v>
      </c>
      <c r="N38" s="285">
        <f t="shared" si="52"/>
        <v>152057.33199999999</v>
      </c>
      <c r="O38" s="285">
        <f t="shared" si="52"/>
        <v>125517.988</v>
      </c>
      <c r="P38" s="285">
        <f t="shared" si="52"/>
        <v>398502.43200000003</v>
      </c>
      <c r="Q38" s="285">
        <f t="shared" si="52"/>
        <v>520537.14900000003</v>
      </c>
      <c r="R38" s="287">
        <f t="shared" si="15"/>
        <v>2250491.5419999999</v>
      </c>
      <c r="S38" s="285">
        <f t="shared" ref="S38:Z38" si="53">+S36*0.1%</f>
        <v>345134.90299999999</v>
      </c>
      <c r="T38" s="285">
        <f t="shared" si="53"/>
        <v>126876.33</v>
      </c>
      <c r="U38" s="285">
        <f t="shared" si="53"/>
        <v>354970.26400000002</v>
      </c>
      <c r="V38" s="285">
        <f t="shared" si="53"/>
        <v>816777.20600000001</v>
      </c>
      <c r="W38" s="285">
        <f t="shared" si="53"/>
        <v>1620139.173</v>
      </c>
      <c r="X38" s="285">
        <f t="shared" si="53"/>
        <v>0</v>
      </c>
      <c r="Y38" s="285">
        <f t="shared" si="53"/>
        <v>0</v>
      </c>
      <c r="Z38" s="285">
        <f t="shared" si="53"/>
        <v>0</v>
      </c>
      <c r="AA38" s="287">
        <f t="shared" si="16"/>
        <v>3263897.8760000002</v>
      </c>
      <c r="AB38" s="287">
        <f t="shared" si="10"/>
        <v>5514389.4179999996</v>
      </c>
      <c r="AC38" s="37">
        <f t="shared" si="3"/>
        <v>1.0026162578181816</v>
      </c>
    </row>
    <row r="39" spans="1:29" ht="28.5" hidden="1" x14ac:dyDescent="0.2">
      <c r="B39" s="97" t="s">
        <v>430</v>
      </c>
      <c r="C39" s="98" t="s">
        <v>431</v>
      </c>
      <c r="D39" s="285">
        <f>+D36*9.99%</f>
        <v>549450000</v>
      </c>
      <c r="E39" s="285">
        <f>SUM('ADICIONES  2018'!C39:M39)</f>
        <v>0</v>
      </c>
      <c r="F39" s="285">
        <f>+F36*9.99%</f>
        <v>0</v>
      </c>
      <c r="G39" s="285">
        <f>+G36*9.99%</f>
        <v>0</v>
      </c>
      <c r="H39" s="285">
        <f>+H36*9.99%</f>
        <v>0</v>
      </c>
      <c r="I39" s="285">
        <f>+I36*9.99%</f>
        <v>0</v>
      </c>
      <c r="J39" s="285">
        <f>+J36*9.99%</f>
        <v>0</v>
      </c>
      <c r="K39" s="287">
        <f t="shared" si="14"/>
        <v>549450000</v>
      </c>
      <c r="L39" s="285">
        <f t="shared" ref="L39:Q39" si="54">+L36*9.99%</f>
        <v>91440728.739000008</v>
      </c>
      <c r="M39" s="285">
        <f t="shared" si="54"/>
        <v>13841547.696900001</v>
      </c>
      <c r="N39" s="285">
        <f t="shared" si="54"/>
        <v>15190527.466800001</v>
      </c>
      <c r="O39" s="285">
        <f t="shared" si="54"/>
        <v>12539247.0012</v>
      </c>
      <c r="P39" s="285">
        <f t="shared" si="54"/>
        <v>39810392.956799999</v>
      </c>
      <c r="Q39" s="285">
        <f t="shared" si="54"/>
        <v>52001661.185100004</v>
      </c>
      <c r="R39" s="287">
        <f t="shared" si="15"/>
        <v>224824105.04580003</v>
      </c>
      <c r="S39" s="285">
        <f t="shared" ref="S39:Z39" si="55">+S36*9.99%</f>
        <v>34478976.809699997</v>
      </c>
      <c r="T39" s="285">
        <f t="shared" si="55"/>
        <v>12674945.367000001</v>
      </c>
      <c r="U39" s="285">
        <f t="shared" si="55"/>
        <v>35461529.373599999</v>
      </c>
      <c r="V39" s="285">
        <f t="shared" si="55"/>
        <v>81596042.8794</v>
      </c>
      <c r="W39" s="285">
        <f t="shared" si="55"/>
        <v>161851903.3827</v>
      </c>
      <c r="X39" s="285">
        <f t="shared" si="55"/>
        <v>0</v>
      </c>
      <c r="Y39" s="285">
        <f t="shared" si="55"/>
        <v>0</v>
      </c>
      <c r="Z39" s="285">
        <f t="shared" si="55"/>
        <v>0</v>
      </c>
      <c r="AA39" s="287">
        <f t="shared" si="16"/>
        <v>326063397.81239998</v>
      </c>
      <c r="AB39" s="287">
        <f t="shared" si="10"/>
        <v>550887502.85820007</v>
      </c>
      <c r="AC39" s="37">
        <f t="shared" si="3"/>
        <v>1.0026162578181819</v>
      </c>
    </row>
    <row r="40" spans="1:29" ht="57" hidden="1" x14ac:dyDescent="0.2">
      <c r="B40" s="97" t="s">
        <v>432</v>
      </c>
      <c r="C40" s="159" t="s">
        <v>1355</v>
      </c>
      <c r="D40" s="285">
        <f>+D36*0%</f>
        <v>0</v>
      </c>
      <c r="E40" s="285">
        <f>SUM('ADICIONES  2018'!C40:M40)</f>
        <v>0</v>
      </c>
      <c r="F40" s="285">
        <f>+F36*0%</f>
        <v>0</v>
      </c>
      <c r="G40" s="285">
        <f>+G36*0%</f>
        <v>0</v>
      </c>
      <c r="H40" s="285">
        <f>+H36*0%</f>
        <v>0</v>
      </c>
      <c r="I40" s="285">
        <f>+I36*0%</f>
        <v>0</v>
      </c>
      <c r="J40" s="285">
        <f>+J36*0%</f>
        <v>0</v>
      </c>
      <c r="K40" s="287">
        <f t="shared" si="14"/>
        <v>0</v>
      </c>
      <c r="L40" s="285">
        <f t="shared" ref="L40:Q40" si="56">+L36*0%</f>
        <v>0</v>
      </c>
      <c r="M40" s="285">
        <f t="shared" si="56"/>
        <v>0</v>
      </c>
      <c r="N40" s="285">
        <f t="shared" si="56"/>
        <v>0</v>
      </c>
      <c r="O40" s="285">
        <f t="shared" si="56"/>
        <v>0</v>
      </c>
      <c r="P40" s="285">
        <f t="shared" si="56"/>
        <v>0</v>
      </c>
      <c r="Q40" s="285">
        <f t="shared" si="56"/>
        <v>0</v>
      </c>
      <c r="R40" s="287">
        <f t="shared" si="15"/>
        <v>0</v>
      </c>
      <c r="S40" s="285">
        <f t="shared" ref="S40:Z40" si="57">+S36*0%</f>
        <v>0</v>
      </c>
      <c r="T40" s="285">
        <f t="shared" si="57"/>
        <v>0</v>
      </c>
      <c r="U40" s="285">
        <f t="shared" si="57"/>
        <v>0</v>
      </c>
      <c r="V40" s="285">
        <f t="shared" si="57"/>
        <v>0</v>
      </c>
      <c r="W40" s="285">
        <f t="shared" si="57"/>
        <v>0</v>
      </c>
      <c r="X40" s="285">
        <f t="shared" si="57"/>
        <v>0</v>
      </c>
      <c r="Y40" s="285">
        <f t="shared" si="57"/>
        <v>0</v>
      </c>
      <c r="Z40" s="285">
        <f t="shared" si="57"/>
        <v>0</v>
      </c>
      <c r="AA40" s="287">
        <f t="shared" si="16"/>
        <v>0</v>
      </c>
      <c r="AB40" s="287">
        <f t="shared" si="10"/>
        <v>0</v>
      </c>
      <c r="AC40" s="37" t="e">
        <f t="shared" si="3"/>
        <v>#DIV/0!</v>
      </c>
    </row>
    <row r="41" spans="1:29" ht="28.5" hidden="1" x14ac:dyDescent="0.2">
      <c r="B41" s="97" t="s">
        <v>433</v>
      </c>
      <c r="C41" s="98" t="s">
        <v>434</v>
      </c>
      <c r="D41" s="285">
        <f>+D36*1.7982%</f>
        <v>98901000.000000015</v>
      </c>
      <c r="E41" s="285">
        <f>SUM('ADICIONES  2018'!C41:M41)</f>
        <v>0</v>
      </c>
      <c r="F41" s="285">
        <f>+F36*1.7982%</f>
        <v>0</v>
      </c>
      <c r="G41" s="285">
        <f>+G36*1.7982%</f>
        <v>0</v>
      </c>
      <c r="H41" s="285">
        <f>+H36*1.7982%</f>
        <v>0</v>
      </c>
      <c r="I41" s="285">
        <f>+I36*1.7982%</f>
        <v>0</v>
      </c>
      <c r="J41" s="285">
        <f>+J36*1.7982%</f>
        <v>0</v>
      </c>
      <c r="K41" s="287">
        <f t="shared" si="14"/>
        <v>98901000.000000015</v>
      </c>
      <c r="L41" s="285">
        <f t="shared" ref="L41:Q41" si="58">+L36*1.7982%</f>
        <v>16459331.173020002</v>
      </c>
      <c r="M41" s="285">
        <f t="shared" si="58"/>
        <v>2491478.5854420001</v>
      </c>
      <c r="N41" s="285">
        <f t="shared" si="58"/>
        <v>2734294.9440240003</v>
      </c>
      <c r="O41" s="285">
        <f t="shared" si="58"/>
        <v>2257064.4602160002</v>
      </c>
      <c r="P41" s="285">
        <f t="shared" si="58"/>
        <v>7165870.7322240006</v>
      </c>
      <c r="Q41" s="285">
        <f t="shared" si="58"/>
        <v>9360299.0133180004</v>
      </c>
      <c r="R41" s="287">
        <f t="shared" si="15"/>
        <v>40468338.908244006</v>
      </c>
      <c r="S41" s="285">
        <f t="shared" ref="S41:Z41" si="59">+S36*1.7982%</f>
        <v>6206215.8257460007</v>
      </c>
      <c r="T41" s="285">
        <f t="shared" si="59"/>
        <v>2281490.1660600002</v>
      </c>
      <c r="U41" s="285">
        <f t="shared" si="59"/>
        <v>6383075.2872480005</v>
      </c>
      <c r="V41" s="285">
        <f t="shared" si="59"/>
        <v>14687287.718292002</v>
      </c>
      <c r="W41" s="285">
        <f t="shared" si="59"/>
        <v>29133342.608886003</v>
      </c>
      <c r="X41" s="285">
        <f t="shared" si="59"/>
        <v>0</v>
      </c>
      <c r="Y41" s="285">
        <f t="shared" si="59"/>
        <v>0</v>
      </c>
      <c r="Z41" s="285">
        <f t="shared" si="59"/>
        <v>0</v>
      </c>
      <c r="AA41" s="287">
        <f t="shared" si="16"/>
        <v>58691411.606232002</v>
      </c>
      <c r="AB41" s="287">
        <f t="shared" si="10"/>
        <v>99159750.514476001</v>
      </c>
      <c r="AC41" s="37">
        <f t="shared" si="3"/>
        <v>1.0026162578181816</v>
      </c>
    </row>
    <row r="42" spans="1:29" ht="57" hidden="1" x14ac:dyDescent="0.2">
      <c r="B42" s="97" t="s">
        <v>435</v>
      </c>
      <c r="C42" s="98" t="s">
        <v>436</v>
      </c>
      <c r="D42" s="285">
        <f>+D36*0.881118%</f>
        <v>48461490</v>
      </c>
      <c r="E42" s="285">
        <f>SUM('ADICIONES  2018'!C42:M42)</f>
        <v>0</v>
      </c>
      <c r="F42" s="285">
        <f>+F36*0.881118%</f>
        <v>0</v>
      </c>
      <c r="G42" s="285">
        <f>+G36*0.881118%</f>
        <v>0</v>
      </c>
      <c r="H42" s="285">
        <f>+H36*0.881118%</f>
        <v>0</v>
      </c>
      <c r="I42" s="285">
        <f>+I36*0.881118%</f>
        <v>0</v>
      </c>
      <c r="J42" s="285">
        <f>+J36*0.881118%</f>
        <v>0</v>
      </c>
      <c r="K42" s="287">
        <f t="shared" si="14"/>
        <v>48461490</v>
      </c>
      <c r="L42" s="285">
        <f t="shared" ref="L42:Q42" si="60">+L36*0.881118%</f>
        <v>8065072.2747798003</v>
      </c>
      <c r="M42" s="285">
        <f t="shared" si="60"/>
        <v>1220824.5068665801</v>
      </c>
      <c r="N42" s="285">
        <f t="shared" si="60"/>
        <v>1339804.52257176</v>
      </c>
      <c r="O42" s="285">
        <f t="shared" si="60"/>
        <v>1105961.5855058399</v>
      </c>
      <c r="P42" s="285">
        <f t="shared" si="60"/>
        <v>3511276.65878976</v>
      </c>
      <c r="Q42" s="285">
        <f t="shared" si="60"/>
        <v>4586546.5165258199</v>
      </c>
      <c r="R42" s="287">
        <f t="shared" si="15"/>
        <v>19829486.06503956</v>
      </c>
      <c r="S42" s="285">
        <f t="shared" ref="S42:Z42" si="61">+S36*0.881118%</f>
        <v>3041045.7546155402</v>
      </c>
      <c r="T42" s="285">
        <f t="shared" si="61"/>
        <v>1117930.1813694001</v>
      </c>
      <c r="U42" s="285">
        <f t="shared" si="61"/>
        <v>3127706.8907515202</v>
      </c>
      <c r="V42" s="285">
        <f t="shared" si="61"/>
        <v>7196770.9819630804</v>
      </c>
      <c r="W42" s="285">
        <f t="shared" si="61"/>
        <v>14275337.87835414</v>
      </c>
      <c r="X42" s="285">
        <f t="shared" si="61"/>
        <v>0</v>
      </c>
      <c r="Y42" s="285">
        <f t="shared" si="61"/>
        <v>0</v>
      </c>
      <c r="Z42" s="285">
        <f t="shared" si="61"/>
        <v>0</v>
      </c>
      <c r="AA42" s="287">
        <f t="shared" si="16"/>
        <v>28758791.68705368</v>
      </c>
      <c r="AB42" s="287">
        <f t="shared" si="10"/>
        <v>48588277.752093241</v>
      </c>
      <c r="AC42" s="37">
        <f t="shared" si="3"/>
        <v>1.0026162578181819</v>
      </c>
    </row>
    <row r="43" spans="1:29" s="79" customFormat="1" ht="30" hidden="1" x14ac:dyDescent="0.2">
      <c r="A43" s="371"/>
      <c r="B43" s="110" t="s">
        <v>437</v>
      </c>
      <c r="C43" s="100" t="s">
        <v>438</v>
      </c>
      <c r="D43" s="105">
        <f>+D44</f>
        <v>4300000000</v>
      </c>
      <c r="E43" s="105">
        <f>SUM('ADICIONES  2018'!C43:M43)</f>
        <v>0</v>
      </c>
      <c r="F43" s="105">
        <f t="shared" ref="F43:Z43" si="62">+F44</f>
        <v>0</v>
      </c>
      <c r="G43" s="105">
        <f t="shared" si="62"/>
        <v>0</v>
      </c>
      <c r="H43" s="105">
        <f t="shared" si="62"/>
        <v>0</v>
      </c>
      <c r="I43" s="105">
        <f t="shared" si="62"/>
        <v>0</v>
      </c>
      <c r="J43" s="105">
        <f t="shared" si="62"/>
        <v>0</v>
      </c>
      <c r="K43" s="105">
        <f t="shared" si="14"/>
        <v>4300000000</v>
      </c>
      <c r="L43" s="105">
        <f t="shared" si="62"/>
        <v>516799227</v>
      </c>
      <c r="M43" s="105">
        <f t="shared" si="62"/>
        <v>116668702</v>
      </c>
      <c r="N43" s="105">
        <f t="shared" si="62"/>
        <v>97512472</v>
      </c>
      <c r="O43" s="105">
        <f t="shared" si="62"/>
        <v>101609706</v>
      </c>
      <c r="P43" s="105">
        <f t="shared" si="62"/>
        <v>232376767</v>
      </c>
      <c r="Q43" s="105">
        <f t="shared" si="62"/>
        <v>174369990</v>
      </c>
      <c r="R43" s="105">
        <f t="shared" si="15"/>
        <v>1239336864</v>
      </c>
      <c r="S43" s="105">
        <f t="shared" si="62"/>
        <v>162252717</v>
      </c>
      <c r="T43" s="105">
        <f t="shared" si="62"/>
        <v>385474172</v>
      </c>
      <c r="U43" s="105">
        <f t="shared" si="62"/>
        <v>349984238</v>
      </c>
      <c r="V43" s="105">
        <f t="shared" si="62"/>
        <v>467783434</v>
      </c>
      <c r="W43" s="105">
        <f t="shared" si="62"/>
        <v>836624579</v>
      </c>
      <c r="X43" s="105">
        <f t="shared" si="62"/>
        <v>0</v>
      </c>
      <c r="Y43" s="105">
        <f t="shared" si="62"/>
        <v>0</v>
      </c>
      <c r="Z43" s="105">
        <f t="shared" si="62"/>
        <v>0</v>
      </c>
      <c r="AA43" s="105">
        <f t="shared" si="16"/>
        <v>2202119140</v>
      </c>
      <c r="AB43" s="105">
        <f t="shared" si="10"/>
        <v>3441456004</v>
      </c>
      <c r="AC43" s="104">
        <f t="shared" si="3"/>
        <v>0.80033860558139536</v>
      </c>
    </row>
    <row r="44" spans="1:29" s="79" customFormat="1" ht="47.25" hidden="1" x14ac:dyDescent="0.2">
      <c r="A44" s="371"/>
      <c r="B44" s="110" t="s">
        <v>439</v>
      </c>
      <c r="C44" s="106" t="s">
        <v>440</v>
      </c>
      <c r="D44" s="105">
        <f>+D45+D52</f>
        <v>4300000000</v>
      </c>
      <c r="E44" s="105">
        <f>SUM('ADICIONES  2018'!C44:M44)</f>
        <v>0</v>
      </c>
      <c r="F44" s="105">
        <f>+F45+F52</f>
        <v>0</v>
      </c>
      <c r="G44" s="105">
        <f>+G45+G52</f>
        <v>0</v>
      </c>
      <c r="H44" s="105">
        <f>+H45+H52</f>
        <v>0</v>
      </c>
      <c r="I44" s="105">
        <f>+I45+I52</f>
        <v>0</v>
      </c>
      <c r="J44" s="105">
        <f>+J45+J52</f>
        <v>0</v>
      </c>
      <c r="K44" s="105">
        <f t="shared" si="14"/>
        <v>4300000000</v>
      </c>
      <c r="L44" s="105">
        <f t="shared" ref="L44:Q44" si="63">+L45+L52</f>
        <v>516799227</v>
      </c>
      <c r="M44" s="105">
        <f t="shared" si="63"/>
        <v>116668702</v>
      </c>
      <c r="N44" s="105">
        <f t="shared" si="63"/>
        <v>97512472</v>
      </c>
      <c r="O44" s="105">
        <f t="shared" si="63"/>
        <v>101609706</v>
      </c>
      <c r="P44" s="105">
        <f t="shared" si="63"/>
        <v>232376767</v>
      </c>
      <c r="Q44" s="105">
        <f t="shared" si="63"/>
        <v>174369990</v>
      </c>
      <c r="R44" s="105">
        <f t="shared" si="15"/>
        <v>1239336864</v>
      </c>
      <c r="S44" s="105">
        <f t="shared" ref="S44:Z44" si="64">+S45+S52</f>
        <v>162252717</v>
      </c>
      <c r="T44" s="105">
        <f t="shared" si="64"/>
        <v>385474172</v>
      </c>
      <c r="U44" s="105">
        <f t="shared" si="64"/>
        <v>349984238</v>
      </c>
      <c r="V44" s="105">
        <f t="shared" si="64"/>
        <v>467783434</v>
      </c>
      <c r="W44" s="105">
        <f t="shared" si="64"/>
        <v>836624579</v>
      </c>
      <c r="X44" s="105">
        <f t="shared" si="64"/>
        <v>0</v>
      </c>
      <c r="Y44" s="105">
        <f t="shared" si="64"/>
        <v>0</v>
      </c>
      <c r="Z44" s="105">
        <f t="shared" si="64"/>
        <v>0</v>
      </c>
      <c r="AA44" s="105">
        <f t="shared" si="16"/>
        <v>2202119140</v>
      </c>
      <c r="AB44" s="105">
        <f t="shared" si="10"/>
        <v>3441456004</v>
      </c>
      <c r="AC44" s="104">
        <f t="shared" si="3"/>
        <v>0.80033860558139536</v>
      </c>
    </row>
    <row r="45" spans="1:29" s="21" customFormat="1" ht="45" x14ac:dyDescent="0.2">
      <c r="A45" s="92">
        <v>1</v>
      </c>
      <c r="B45" s="111" t="s">
        <v>441</v>
      </c>
      <c r="C45" s="112" t="s">
        <v>442</v>
      </c>
      <c r="D45" s="105">
        <v>1300000000</v>
      </c>
      <c r="E45" s="105">
        <f>SUM('ADICIONES  2018'!C45:M45)</f>
        <v>0</v>
      </c>
      <c r="F45" s="105"/>
      <c r="G45" s="105"/>
      <c r="H45" s="105"/>
      <c r="I45" s="105"/>
      <c r="J45" s="105"/>
      <c r="K45" s="285">
        <f t="shared" si="14"/>
        <v>1300000000</v>
      </c>
      <c r="L45" s="105">
        <v>133725600</v>
      </c>
      <c r="M45" s="105">
        <v>30410556</v>
      </c>
      <c r="N45" s="105">
        <v>17033083</v>
      </c>
      <c r="O45" s="105">
        <v>35252194</v>
      </c>
      <c r="P45" s="105">
        <v>23613199</v>
      </c>
      <c r="Q45" s="105">
        <v>14717387</v>
      </c>
      <c r="R45" s="285">
        <f t="shared" si="15"/>
        <v>254752019</v>
      </c>
      <c r="S45" s="285">
        <v>42828409</v>
      </c>
      <c r="T45" s="285">
        <v>107436559</v>
      </c>
      <c r="U45" s="285">
        <v>108189502</v>
      </c>
      <c r="V45" s="285">
        <v>175094640</v>
      </c>
      <c r="W45" s="285">
        <v>482603752</v>
      </c>
      <c r="X45" s="105"/>
      <c r="Y45" s="285"/>
      <c r="Z45" s="105"/>
      <c r="AA45" s="105">
        <f t="shared" si="16"/>
        <v>916152862</v>
      </c>
      <c r="AB45" s="285">
        <f t="shared" si="10"/>
        <v>1170904881</v>
      </c>
      <c r="AC45" s="113">
        <f t="shared" si="3"/>
        <v>0.90069606230769228</v>
      </c>
    </row>
    <row r="46" spans="1:29" ht="42.75" hidden="1" x14ac:dyDescent="0.2">
      <c r="B46" s="97" t="s">
        <v>443</v>
      </c>
      <c r="C46" s="98" t="s">
        <v>444</v>
      </c>
      <c r="D46" s="285">
        <f>+D45*87.230682%</f>
        <v>1133998866</v>
      </c>
      <c r="E46" s="285">
        <f>SUM('ADICIONES  2018'!C46:M46)</f>
        <v>0</v>
      </c>
      <c r="F46" s="285">
        <f>+F45*87.230682%</f>
        <v>0</v>
      </c>
      <c r="G46" s="285">
        <f>+G45*87.230682%</f>
        <v>0</v>
      </c>
      <c r="H46" s="285">
        <f>+H45*87.230682%</f>
        <v>0</v>
      </c>
      <c r="I46" s="285">
        <f>+I45*87.230682%</f>
        <v>0</v>
      </c>
      <c r="J46" s="285">
        <f>+J45*87.230682%</f>
        <v>0</v>
      </c>
      <c r="K46" s="287">
        <f t="shared" si="14"/>
        <v>1133998866</v>
      </c>
      <c r="L46" s="285">
        <f t="shared" ref="L46:Q46" si="65">+L45*87.230682%</f>
        <v>116649752.888592</v>
      </c>
      <c r="M46" s="285">
        <f t="shared" si="65"/>
        <v>26527335.39879192</v>
      </c>
      <c r="N46" s="285">
        <f t="shared" si="65"/>
        <v>14858074.466526061</v>
      </c>
      <c r="O46" s="285">
        <f t="shared" si="65"/>
        <v>30750729.246163081</v>
      </c>
      <c r="P46" s="285">
        <f t="shared" si="65"/>
        <v>20597954.529717181</v>
      </c>
      <c r="Q46" s="285">
        <f t="shared" si="65"/>
        <v>12838077.052679341</v>
      </c>
      <c r="R46" s="287">
        <f t="shared" si="15"/>
        <v>222221923.58246955</v>
      </c>
      <c r="S46" s="285">
        <f t="shared" ref="S46:Z46" si="66">+S45*87.230682%</f>
        <v>37359513.26044938</v>
      </c>
      <c r="T46" s="285">
        <f t="shared" si="66"/>
        <v>93717643.133032382</v>
      </c>
      <c r="U46" s="285">
        <f t="shared" si="66"/>
        <v>94374440.447003648</v>
      </c>
      <c r="V46" s="285">
        <f t="shared" si="66"/>
        <v>152736248.61744481</v>
      </c>
      <c r="W46" s="285">
        <f t="shared" si="66"/>
        <v>420978544.22718865</v>
      </c>
      <c r="X46" s="285">
        <f t="shared" si="66"/>
        <v>0</v>
      </c>
      <c r="Y46" s="285">
        <f t="shared" si="66"/>
        <v>0</v>
      </c>
      <c r="Z46" s="285">
        <f t="shared" si="66"/>
        <v>0</v>
      </c>
      <c r="AA46" s="287">
        <f t="shared" si="16"/>
        <v>799166389.68511891</v>
      </c>
      <c r="AB46" s="287">
        <f t="shared" si="10"/>
        <v>1021388313.2675885</v>
      </c>
      <c r="AC46" s="37">
        <f t="shared" si="3"/>
        <v>0.90069606230769239</v>
      </c>
    </row>
    <row r="47" spans="1:29" ht="28.5" hidden="1" x14ac:dyDescent="0.2">
      <c r="B47" s="97" t="s">
        <v>445</v>
      </c>
      <c r="C47" s="98" t="s">
        <v>446</v>
      </c>
      <c r="D47" s="285">
        <f>+D45*0.1%</f>
        <v>1300000</v>
      </c>
      <c r="E47" s="285">
        <f>SUM('ADICIONES  2018'!C47:M47)</f>
        <v>0</v>
      </c>
      <c r="F47" s="285">
        <f>+F45*0.1%</f>
        <v>0</v>
      </c>
      <c r="G47" s="285">
        <f>+G45*0.1%</f>
        <v>0</v>
      </c>
      <c r="H47" s="285">
        <f>+H45*0.1%</f>
        <v>0</v>
      </c>
      <c r="I47" s="285">
        <f>+I45*0.1%</f>
        <v>0</v>
      </c>
      <c r="J47" s="285">
        <f>+J45*0.1%</f>
        <v>0</v>
      </c>
      <c r="K47" s="287">
        <f t="shared" si="14"/>
        <v>1300000</v>
      </c>
      <c r="L47" s="285">
        <f t="shared" ref="L47:Q47" si="67">+L45*0.1%</f>
        <v>133725.6</v>
      </c>
      <c r="M47" s="285">
        <f t="shared" si="67"/>
        <v>30410.556</v>
      </c>
      <c r="N47" s="285">
        <f t="shared" si="67"/>
        <v>17033.082999999999</v>
      </c>
      <c r="O47" s="285">
        <f t="shared" si="67"/>
        <v>35252.194000000003</v>
      </c>
      <c r="P47" s="285">
        <f t="shared" si="67"/>
        <v>23613.199000000001</v>
      </c>
      <c r="Q47" s="285">
        <f t="shared" si="67"/>
        <v>14717.387000000001</v>
      </c>
      <c r="R47" s="287">
        <f t="shared" si="15"/>
        <v>254752.019</v>
      </c>
      <c r="S47" s="285">
        <f t="shared" ref="S47:Z47" si="68">+S45*0.1%</f>
        <v>42828.409</v>
      </c>
      <c r="T47" s="285">
        <f t="shared" si="68"/>
        <v>107436.55900000001</v>
      </c>
      <c r="U47" s="285">
        <f t="shared" si="68"/>
        <v>108189.50200000001</v>
      </c>
      <c r="V47" s="285">
        <f t="shared" si="68"/>
        <v>175094.64</v>
      </c>
      <c r="W47" s="285">
        <f t="shared" si="68"/>
        <v>482603.75200000004</v>
      </c>
      <c r="X47" s="285">
        <f t="shared" si="68"/>
        <v>0</v>
      </c>
      <c r="Y47" s="285">
        <f t="shared" si="68"/>
        <v>0</v>
      </c>
      <c r="Z47" s="285">
        <f t="shared" si="68"/>
        <v>0</v>
      </c>
      <c r="AA47" s="287">
        <f t="shared" si="16"/>
        <v>916152.86199999996</v>
      </c>
      <c r="AB47" s="287">
        <f t="shared" si="10"/>
        <v>1170904.8810000001</v>
      </c>
      <c r="AC47" s="37">
        <f t="shared" si="3"/>
        <v>0.90069606230769239</v>
      </c>
    </row>
    <row r="48" spans="1:29" s="5" customFormat="1" ht="28.5" hidden="1" x14ac:dyDescent="0.2">
      <c r="A48" s="156"/>
      <c r="B48" s="97" t="s">
        <v>447</v>
      </c>
      <c r="C48" s="98" t="s">
        <v>448</v>
      </c>
      <c r="D48" s="285">
        <f>+D45*9.99%</f>
        <v>129870000</v>
      </c>
      <c r="E48" s="285">
        <f>SUM('ADICIONES  2018'!C48:M48)</f>
        <v>0</v>
      </c>
      <c r="F48" s="285">
        <f>+F45*9.99%</f>
        <v>0</v>
      </c>
      <c r="G48" s="285">
        <f>+G45*9.99%</f>
        <v>0</v>
      </c>
      <c r="H48" s="285">
        <f>+H45*9.99%</f>
        <v>0</v>
      </c>
      <c r="I48" s="285">
        <f>+I45*9.99%</f>
        <v>0</v>
      </c>
      <c r="J48" s="285">
        <f>+J45*9.99%</f>
        <v>0</v>
      </c>
      <c r="K48" s="287">
        <f t="shared" si="14"/>
        <v>129870000</v>
      </c>
      <c r="L48" s="285">
        <f t="shared" ref="L48:Q48" si="69">+L45*9.99%</f>
        <v>13359187.439999999</v>
      </c>
      <c r="M48" s="285">
        <f t="shared" si="69"/>
        <v>3038014.5444</v>
      </c>
      <c r="N48" s="285">
        <f t="shared" si="69"/>
        <v>1701604.9917000001</v>
      </c>
      <c r="O48" s="285">
        <f t="shared" si="69"/>
        <v>3521694.1806000001</v>
      </c>
      <c r="P48" s="285">
        <f t="shared" si="69"/>
        <v>2358958.5800999999</v>
      </c>
      <c r="Q48" s="285">
        <f t="shared" si="69"/>
        <v>1470266.9613000001</v>
      </c>
      <c r="R48" s="287">
        <f t="shared" si="15"/>
        <v>25449726.698100001</v>
      </c>
      <c r="S48" s="285">
        <f t="shared" ref="S48:Z48" si="70">+S45*9.99%</f>
        <v>4278558.0591000002</v>
      </c>
      <c r="T48" s="285">
        <f t="shared" si="70"/>
        <v>10732912.244100001</v>
      </c>
      <c r="U48" s="285">
        <f t="shared" si="70"/>
        <v>10808131.2498</v>
      </c>
      <c r="V48" s="285">
        <f t="shared" si="70"/>
        <v>17491954.536000002</v>
      </c>
      <c r="W48" s="285">
        <f t="shared" si="70"/>
        <v>48212114.8248</v>
      </c>
      <c r="X48" s="285">
        <f t="shared" si="70"/>
        <v>0</v>
      </c>
      <c r="Y48" s="285">
        <f t="shared" si="70"/>
        <v>0</v>
      </c>
      <c r="Z48" s="285">
        <f t="shared" si="70"/>
        <v>0</v>
      </c>
      <c r="AA48" s="287">
        <f t="shared" si="16"/>
        <v>91523670.913800001</v>
      </c>
      <c r="AB48" s="287">
        <f t="shared" si="10"/>
        <v>116973397.6119</v>
      </c>
      <c r="AC48" s="37">
        <f t="shared" si="3"/>
        <v>0.90069606230769228</v>
      </c>
    </row>
    <row r="49" spans="1:29" s="5" customFormat="1" ht="57" hidden="1" x14ac:dyDescent="0.2">
      <c r="A49" s="156"/>
      <c r="B49" s="97" t="s">
        <v>449</v>
      </c>
      <c r="C49" s="159" t="s">
        <v>1356</v>
      </c>
      <c r="D49" s="285">
        <f>+D45*0%</f>
        <v>0</v>
      </c>
      <c r="E49" s="285">
        <f>SUM('ADICIONES  2018'!C49:M49)</f>
        <v>0</v>
      </c>
      <c r="F49" s="285">
        <f>+F45*0%</f>
        <v>0</v>
      </c>
      <c r="G49" s="285">
        <f>+G45*0%</f>
        <v>0</v>
      </c>
      <c r="H49" s="285">
        <f>+H45*0%</f>
        <v>0</v>
      </c>
      <c r="I49" s="285">
        <f>+I45*0%</f>
        <v>0</v>
      </c>
      <c r="J49" s="285">
        <f>+J45*0%</f>
        <v>0</v>
      </c>
      <c r="K49" s="287">
        <f t="shared" si="14"/>
        <v>0</v>
      </c>
      <c r="L49" s="285">
        <f t="shared" ref="L49:Q49" si="71">+L45*0%</f>
        <v>0</v>
      </c>
      <c r="M49" s="285">
        <f t="shared" si="71"/>
        <v>0</v>
      </c>
      <c r="N49" s="285">
        <f t="shared" si="71"/>
        <v>0</v>
      </c>
      <c r="O49" s="285">
        <f t="shared" si="71"/>
        <v>0</v>
      </c>
      <c r="P49" s="285">
        <f t="shared" si="71"/>
        <v>0</v>
      </c>
      <c r="Q49" s="285">
        <f t="shared" si="71"/>
        <v>0</v>
      </c>
      <c r="R49" s="287">
        <f t="shared" si="15"/>
        <v>0</v>
      </c>
      <c r="S49" s="285">
        <f t="shared" ref="S49:Z49" si="72">+S45*0%</f>
        <v>0</v>
      </c>
      <c r="T49" s="285">
        <f t="shared" si="72"/>
        <v>0</v>
      </c>
      <c r="U49" s="285">
        <f t="shared" si="72"/>
        <v>0</v>
      </c>
      <c r="V49" s="285">
        <f t="shared" si="72"/>
        <v>0</v>
      </c>
      <c r="W49" s="285">
        <f t="shared" si="72"/>
        <v>0</v>
      </c>
      <c r="X49" s="285">
        <f t="shared" si="72"/>
        <v>0</v>
      </c>
      <c r="Y49" s="285">
        <f t="shared" si="72"/>
        <v>0</v>
      </c>
      <c r="Z49" s="285">
        <f t="shared" si="72"/>
        <v>0</v>
      </c>
      <c r="AA49" s="287">
        <f t="shared" si="16"/>
        <v>0</v>
      </c>
      <c r="AB49" s="287">
        <f t="shared" si="10"/>
        <v>0</v>
      </c>
      <c r="AC49" s="37" t="e">
        <f t="shared" si="3"/>
        <v>#DIV/0!</v>
      </c>
    </row>
    <row r="50" spans="1:29" s="5" customFormat="1" ht="42.75" hidden="1" x14ac:dyDescent="0.2">
      <c r="A50" s="156"/>
      <c r="B50" s="97" t="s">
        <v>450</v>
      </c>
      <c r="C50" s="98" t="s">
        <v>451</v>
      </c>
      <c r="D50" s="285">
        <f>+D45*1.7982%</f>
        <v>23376600.000000004</v>
      </c>
      <c r="E50" s="285">
        <f>SUM('ADICIONES  2018'!C50:M50)</f>
        <v>0</v>
      </c>
      <c r="F50" s="285">
        <f>+F45*1.7982%</f>
        <v>0</v>
      </c>
      <c r="G50" s="285">
        <f>+G45*1.7982%</f>
        <v>0</v>
      </c>
      <c r="H50" s="285">
        <f>+H45*1.7982%</f>
        <v>0</v>
      </c>
      <c r="I50" s="285">
        <f>+I45*1.7982%</f>
        <v>0</v>
      </c>
      <c r="J50" s="285">
        <f>+J45*1.7982%</f>
        <v>0</v>
      </c>
      <c r="K50" s="287">
        <f t="shared" si="14"/>
        <v>23376600.000000004</v>
      </c>
      <c r="L50" s="285">
        <f t="shared" ref="L50:Q50" si="73">+L45*1.7982%</f>
        <v>2404653.7392000002</v>
      </c>
      <c r="M50" s="285">
        <f t="shared" si="73"/>
        <v>546842.61799200007</v>
      </c>
      <c r="N50" s="285">
        <f t="shared" si="73"/>
        <v>306288.898506</v>
      </c>
      <c r="O50" s="285">
        <f t="shared" si="73"/>
        <v>633904.95250800007</v>
      </c>
      <c r="P50" s="285">
        <f t="shared" si="73"/>
        <v>424612.54441800003</v>
      </c>
      <c r="Q50" s="285">
        <f t="shared" si="73"/>
        <v>264648.05303400004</v>
      </c>
      <c r="R50" s="287">
        <f t="shared" si="15"/>
        <v>4580950.8056580005</v>
      </c>
      <c r="S50" s="285">
        <f t="shared" ref="S50:Z50" si="74">+S45*1.7982%</f>
        <v>770140.45063800004</v>
      </c>
      <c r="T50" s="285">
        <f t="shared" si="74"/>
        <v>1931924.2039380001</v>
      </c>
      <c r="U50" s="285">
        <f t="shared" si="74"/>
        <v>1945463.6249640002</v>
      </c>
      <c r="V50" s="285">
        <f t="shared" si="74"/>
        <v>3148551.81648</v>
      </c>
      <c r="W50" s="285">
        <f t="shared" si="74"/>
        <v>8678180.6684640013</v>
      </c>
      <c r="X50" s="285">
        <f t="shared" si="74"/>
        <v>0</v>
      </c>
      <c r="Y50" s="285">
        <f t="shared" si="74"/>
        <v>0</v>
      </c>
      <c r="Z50" s="285">
        <f t="shared" si="74"/>
        <v>0</v>
      </c>
      <c r="AA50" s="287">
        <f t="shared" si="16"/>
        <v>16474260.764484001</v>
      </c>
      <c r="AB50" s="287">
        <f t="shared" si="10"/>
        <v>21055211.570142001</v>
      </c>
      <c r="AC50" s="37">
        <f t="shared" si="3"/>
        <v>0.90069606230769217</v>
      </c>
    </row>
    <row r="51" spans="1:29" s="5" customFormat="1" ht="57" hidden="1" x14ac:dyDescent="0.2">
      <c r="A51" s="372"/>
      <c r="B51" s="97" t="s">
        <v>452</v>
      </c>
      <c r="C51" s="98" t="s">
        <v>453</v>
      </c>
      <c r="D51" s="285">
        <f>+D45*0.881118%</f>
        <v>11454534</v>
      </c>
      <c r="E51" s="285">
        <f>SUM('ADICIONES  2018'!C51:M51)</f>
        <v>0</v>
      </c>
      <c r="F51" s="285">
        <f>+F45*0.881118%</f>
        <v>0</v>
      </c>
      <c r="G51" s="285">
        <f>+G45*0.881118%</f>
        <v>0</v>
      </c>
      <c r="H51" s="285">
        <f>+H45*0.881118%</f>
        <v>0</v>
      </c>
      <c r="I51" s="285">
        <f>+I45*0.881118%</f>
        <v>0</v>
      </c>
      <c r="J51" s="285">
        <f>+J45*0.881118%</f>
        <v>0</v>
      </c>
      <c r="K51" s="287">
        <f t="shared" si="14"/>
        <v>11454534</v>
      </c>
      <c r="L51" s="285">
        <f t="shared" ref="L51:Q51" si="75">+L45*0.881118%</f>
        <v>1178280.3322080001</v>
      </c>
      <c r="M51" s="285">
        <f t="shared" si="75"/>
        <v>267952.88281608</v>
      </c>
      <c r="N51" s="285">
        <f t="shared" si="75"/>
        <v>150081.56026793999</v>
      </c>
      <c r="O51" s="285">
        <f t="shared" si="75"/>
        <v>310613.42672892002</v>
      </c>
      <c r="P51" s="285">
        <f t="shared" si="75"/>
        <v>208060.14676482001</v>
      </c>
      <c r="Q51" s="285">
        <f t="shared" si="75"/>
        <v>129677.54598666</v>
      </c>
      <c r="R51" s="287">
        <f t="shared" si="15"/>
        <v>2244665.8947724202</v>
      </c>
      <c r="S51" s="285">
        <f t="shared" ref="S51:Z51" si="76">+S45*0.881118%</f>
        <v>377368.82081261999</v>
      </c>
      <c r="T51" s="285">
        <f t="shared" si="76"/>
        <v>946642.85992962006</v>
      </c>
      <c r="U51" s="285">
        <f t="shared" si="76"/>
        <v>953277.17623235995</v>
      </c>
      <c r="V51" s="285">
        <f t="shared" si="76"/>
        <v>1542790.3900752</v>
      </c>
      <c r="W51" s="285">
        <f t="shared" si="76"/>
        <v>4252308.5275473604</v>
      </c>
      <c r="X51" s="285">
        <f t="shared" si="76"/>
        <v>0</v>
      </c>
      <c r="Y51" s="285">
        <f t="shared" si="76"/>
        <v>0</v>
      </c>
      <c r="Z51" s="285">
        <f t="shared" si="76"/>
        <v>0</v>
      </c>
      <c r="AA51" s="287">
        <f t="shared" si="16"/>
        <v>8072387.7745971605</v>
      </c>
      <c r="AB51" s="287">
        <f t="shared" si="10"/>
        <v>10317053.66936958</v>
      </c>
      <c r="AC51" s="37">
        <f t="shared" si="3"/>
        <v>0.90069606230769228</v>
      </c>
    </row>
    <row r="52" spans="1:29" s="21" customFormat="1" ht="45" x14ac:dyDescent="0.2">
      <c r="A52" s="92">
        <v>1</v>
      </c>
      <c r="B52" s="111" t="s">
        <v>454</v>
      </c>
      <c r="C52" s="112" t="s">
        <v>455</v>
      </c>
      <c r="D52" s="105">
        <v>3000000000</v>
      </c>
      <c r="E52" s="105">
        <f>SUM('ADICIONES  2018'!C52:M52)</f>
        <v>0</v>
      </c>
      <c r="F52" s="105"/>
      <c r="G52" s="105"/>
      <c r="H52" s="105"/>
      <c r="I52" s="105"/>
      <c r="J52" s="105"/>
      <c r="K52" s="285">
        <f t="shared" si="14"/>
        <v>3000000000</v>
      </c>
      <c r="L52" s="105">
        <v>383073627</v>
      </c>
      <c r="M52" s="105">
        <v>86258146</v>
      </c>
      <c r="N52" s="105">
        <v>80479389</v>
      </c>
      <c r="O52" s="105">
        <v>66357512</v>
      </c>
      <c r="P52" s="105">
        <v>208763568</v>
      </c>
      <c r="Q52" s="105">
        <v>159652603</v>
      </c>
      <c r="R52" s="285">
        <f t="shared" si="15"/>
        <v>984584845</v>
      </c>
      <c r="S52" s="285">
        <v>119424308</v>
      </c>
      <c r="T52" s="285">
        <v>278037613</v>
      </c>
      <c r="U52" s="285">
        <v>241794736</v>
      </c>
      <c r="V52" s="285">
        <v>292688794</v>
      </c>
      <c r="W52" s="285">
        <v>354020827</v>
      </c>
      <c r="X52" s="105"/>
      <c r="Y52" s="285"/>
      <c r="Z52" s="105"/>
      <c r="AA52" s="105">
        <f t="shared" si="16"/>
        <v>1285966278</v>
      </c>
      <c r="AB52" s="285">
        <f t="shared" si="10"/>
        <v>2270551123</v>
      </c>
      <c r="AC52" s="113">
        <f t="shared" si="3"/>
        <v>0.75685037433333335</v>
      </c>
    </row>
    <row r="53" spans="1:29" ht="42.75" hidden="1" x14ac:dyDescent="0.2">
      <c r="B53" s="97" t="s">
        <v>456</v>
      </c>
      <c r="C53" s="98" t="s">
        <v>457</v>
      </c>
      <c r="D53" s="285">
        <f>+D52*87.230682%</f>
        <v>2616920460</v>
      </c>
      <c r="E53" s="285">
        <f>SUM('ADICIONES  2018'!C53:M53)</f>
        <v>0</v>
      </c>
      <c r="F53" s="285">
        <f>+F52*87.230682%</f>
        <v>0</v>
      </c>
      <c r="G53" s="285">
        <f>+G52*87.230682%</f>
        <v>0</v>
      </c>
      <c r="H53" s="285">
        <f>+H52*87.230682%</f>
        <v>0</v>
      </c>
      <c r="I53" s="285">
        <f>+I52*87.230682%</f>
        <v>0</v>
      </c>
      <c r="J53" s="285">
        <f>+J52*87.230682%</f>
        <v>0</v>
      </c>
      <c r="K53" s="287">
        <f t="shared" si="14"/>
        <v>2616920460</v>
      </c>
      <c r="L53" s="285">
        <f t="shared" ref="L53:Q53" si="77">+L52*87.230682%</f>
        <v>334157737.39423615</v>
      </c>
      <c r="M53" s="285">
        <f t="shared" si="77"/>
        <v>75243569.036355719</v>
      </c>
      <c r="N53" s="285">
        <f t="shared" si="77"/>
        <v>70202719.894132987</v>
      </c>
      <c r="O53" s="285">
        <f t="shared" si="77"/>
        <v>57884110.275831841</v>
      </c>
      <c r="P53" s="285">
        <f t="shared" si="77"/>
        <v>182105884.13393378</v>
      </c>
      <c r="Q53" s="285">
        <f t="shared" si="77"/>
        <v>139266054.42765248</v>
      </c>
      <c r="R53" s="287">
        <f t="shared" si="15"/>
        <v>858860075.16214299</v>
      </c>
      <c r="S53" s="285">
        <f t="shared" ref="S53:Z53" si="78">+S52*87.230682%</f>
        <v>104174638.34218056</v>
      </c>
      <c r="T53" s="285">
        <f t="shared" si="78"/>
        <v>242534106.03642067</v>
      </c>
      <c r="U53" s="285">
        <f t="shared" si="78"/>
        <v>210919197.25289953</v>
      </c>
      <c r="V53" s="285">
        <f t="shared" si="78"/>
        <v>255314431.14377511</v>
      </c>
      <c r="W53" s="285">
        <f t="shared" si="78"/>
        <v>308814781.81414014</v>
      </c>
      <c r="X53" s="285">
        <f t="shared" si="78"/>
        <v>0</v>
      </c>
      <c r="Y53" s="285">
        <f t="shared" si="78"/>
        <v>0</v>
      </c>
      <c r="Z53" s="285">
        <f t="shared" si="78"/>
        <v>0</v>
      </c>
      <c r="AA53" s="287">
        <f t="shared" si="16"/>
        <v>1121757154.589416</v>
      </c>
      <c r="AB53" s="287">
        <f t="shared" si="10"/>
        <v>1980617229.751559</v>
      </c>
      <c r="AC53" s="37">
        <f t="shared" si="3"/>
        <v>0.75685037433333335</v>
      </c>
    </row>
    <row r="54" spans="1:29" ht="28.5" hidden="1" x14ac:dyDescent="0.2">
      <c r="B54" s="97" t="s">
        <v>458</v>
      </c>
      <c r="C54" s="98" t="s">
        <v>459</v>
      </c>
      <c r="D54" s="285">
        <f>+D52*0.1%</f>
        <v>3000000</v>
      </c>
      <c r="E54" s="285">
        <f>SUM('ADICIONES  2018'!C54:M54)</f>
        <v>0</v>
      </c>
      <c r="F54" s="285">
        <f>+F52*0.1%</f>
        <v>0</v>
      </c>
      <c r="G54" s="285">
        <f>+G52*0.1%</f>
        <v>0</v>
      </c>
      <c r="H54" s="285">
        <f>+H52*0.1%</f>
        <v>0</v>
      </c>
      <c r="I54" s="285">
        <f>+I52*0.1%</f>
        <v>0</v>
      </c>
      <c r="J54" s="285">
        <f>+J52*0.1%</f>
        <v>0</v>
      </c>
      <c r="K54" s="287">
        <f t="shared" si="14"/>
        <v>3000000</v>
      </c>
      <c r="L54" s="285">
        <f t="shared" ref="L54:Q54" si="79">+L52*0.1%</f>
        <v>383073.62700000004</v>
      </c>
      <c r="M54" s="285">
        <f t="shared" si="79"/>
        <v>86258.146000000008</v>
      </c>
      <c r="N54" s="285">
        <f t="shared" si="79"/>
        <v>80479.388999999996</v>
      </c>
      <c r="O54" s="285">
        <f t="shared" si="79"/>
        <v>66357.512000000002</v>
      </c>
      <c r="P54" s="285">
        <f t="shared" si="79"/>
        <v>208763.568</v>
      </c>
      <c r="Q54" s="285">
        <f t="shared" si="79"/>
        <v>159652.603</v>
      </c>
      <c r="R54" s="287">
        <f t="shared" si="15"/>
        <v>984584.84499999997</v>
      </c>
      <c r="S54" s="285">
        <f t="shared" ref="S54:Z54" si="80">+S52*0.1%</f>
        <v>119424.308</v>
      </c>
      <c r="T54" s="285">
        <f t="shared" si="80"/>
        <v>278037.61300000001</v>
      </c>
      <c r="U54" s="285">
        <f t="shared" si="80"/>
        <v>241794.736</v>
      </c>
      <c r="V54" s="285">
        <f t="shared" si="80"/>
        <v>292688.79399999999</v>
      </c>
      <c r="W54" s="285">
        <f t="shared" si="80"/>
        <v>354020.82699999999</v>
      </c>
      <c r="X54" s="285">
        <f t="shared" si="80"/>
        <v>0</v>
      </c>
      <c r="Y54" s="285">
        <f t="shared" si="80"/>
        <v>0</v>
      </c>
      <c r="Z54" s="285">
        <f t="shared" si="80"/>
        <v>0</v>
      </c>
      <c r="AA54" s="287">
        <f t="shared" si="16"/>
        <v>1285966.2779999999</v>
      </c>
      <c r="AB54" s="287">
        <f t="shared" si="10"/>
        <v>2270551.1229999997</v>
      </c>
      <c r="AC54" s="37">
        <f t="shared" si="3"/>
        <v>0.75685037433333324</v>
      </c>
    </row>
    <row r="55" spans="1:29" s="5" customFormat="1" ht="28.5" hidden="1" x14ac:dyDescent="0.2">
      <c r="A55" s="156"/>
      <c r="B55" s="97" t="s">
        <v>460</v>
      </c>
      <c r="C55" s="98" t="s">
        <v>461</v>
      </c>
      <c r="D55" s="285">
        <f>+D52*9.99%</f>
        <v>299700000</v>
      </c>
      <c r="E55" s="285">
        <f>SUM('ADICIONES  2018'!C55:M55)</f>
        <v>0</v>
      </c>
      <c r="F55" s="285">
        <f>+F52*9.99%</f>
        <v>0</v>
      </c>
      <c r="G55" s="285">
        <f>+G52*9.99%</f>
        <v>0</v>
      </c>
      <c r="H55" s="285">
        <f>+H52*9.99%</f>
        <v>0</v>
      </c>
      <c r="I55" s="285">
        <f>+I52*9.99%</f>
        <v>0</v>
      </c>
      <c r="J55" s="285">
        <f>+J52*9.99%</f>
        <v>0</v>
      </c>
      <c r="K55" s="287">
        <f t="shared" si="14"/>
        <v>299700000</v>
      </c>
      <c r="L55" s="285">
        <f t="shared" ref="L55:Q55" si="81">+L52*9.99%</f>
        <v>38269055.337300003</v>
      </c>
      <c r="M55" s="285">
        <f t="shared" si="81"/>
        <v>8617188.7853999995</v>
      </c>
      <c r="N55" s="285">
        <f t="shared" si="81"/>
        <v>8039890.9611</v>
      </c>
      <c r="O55" s="285">
        <f t="shared" si="81"/>
        <v>6629115.4488000004</v>
      </c>
      <c r="P55" s="285">
        <f t="shared" si="81"/>
        <v>20855480.4432</v>
      </c>
      <c r="Q55" s="285">
        <f t="shared" si="81"/>
        <v>15949295.0397</v>
      </c>
      <c r="R55" s="287">
        <f t="shared" si="15"/>
        <v>98360026.015500009</v>
      </c>
      <c r="S55" s="285">
        <f t="shared" ref="S55:Z55" si="82">+S52*9.99%</f>
        <v>11930488.369200001</v>
      </c>
      <c r="T55" s="285">
        <f t="shared" si="82"/>
        <v>27775957.538699999</v>
      </c>
      <c r="U55" s="285">
        <f t="shared" si="82"/>
        <v>24155294.126400001</v>
      </c>
      <c r="V55" s="285">
        <f t="shared" si="82"/>
        <v>29239610.520600002</v>
      </c>
      <c r="W55" s="285">
        <f t="shared" si="82"/>
        <v>35366680.617300004</v>
      </c>
      <c r="X55" s="285">
        <f t="shared" si="82"/>
        <v>0</v>
      </c>
      <c r="Y55" s="285">
        <f t="shared" si="82"/>
        <v>0</v>
      </c>
      <c r="Z55" s="285">
        <f t="shared" si="82"/>
        <v>0</v>
      </c>
      <c r="AA55" s="287">
        <f t="shared" si="16"/>
        <v>128468031.17220001</v>
      </c>
      <c r="AB55" s="287">
        <f t="shared" si="10"/>
        <v>226828057.18770003</v>
      </c>
      <c r="AC55" s="37">
        <f t="shared" si="3"/>
        <v>0.75685037433333346</v>
      </c>
    </row>
    <row r="56" spans="1:29" s="5" customFormat="1" ht="57" hidden="1" x14ac:dyDescent="0.2">
      <c r="A56" s="372"/>
      <c r="B56" s="97" t="s">
        <v>462</v>
      </c>
      <c r="C56" s="159" t="s">
        <v>1357</v>
      </c>
      <c r="D56" s="285">
        <f>+D52*0%</f>
        <v>0</v>
      </c>
      <c r="E56" s="285">
        <f>SUM('ADICIONES  2018'!C56:M56)</f>
        <v>0</v>
      </c>
      <c r="F56" s="285">
        <f>+F52*0%</f>
        <v>0</v>
      </c>
      <c r="G56" s="285">
        <f>+G52*0%</f>
        <v>0</v>
      </c>
      <c r="H56" s="285">
        <f>+H52*0%</f>
        <v>0</v>
      </c>
      <c r="I56" s="285">
        <f>+I52*0%</f>
        <v>0</v>
      </c>
      <c r="J56" s="285">
        <f>+J52*0%</f>
        <v>0</v>
      </c>
      <c r="K56" s="287">
        <f t="shared" si="14"/>
        <v>0</v>
      </c>
      <c r="L56" s="285">
        <f t="shared" ref="L56:Q56" si="83">+L52*0%</f>
        <v>0</v>
      </c>
      <c r="M56" s="285">
        <f t="shared" si="83"/>
        <v>0</v>
      </c>
      <c r="N56" s="285">
        <f t="shared" si="83"/>
        <v>0</v>
      </c>
      <c r="O56" s="285">
        <f t="shared" si="83"/>
        <v>0</v>
      </c>
      <c r="P56" s="285">
        <f t="shared" si="83"/>
        <v>0</v>
      </c>
      <c r="Q56" s="285">
        <f t="shared" si="83"/>
        <v>0</v>
      </c>
      <c r="R56" s="287">
        <f t="shared" si="15"/>
        <v>0</v>
      </c>
      <c r="S56" s="285">
        <f t="shared" ref="S56:Z56" si="84">+S52*0%</f>
        <v>0</v>
      </c>
      <c r="T56" s="285">
        <f t="shared" si="84"/>
        <v>0</v>
      </c>
      <c r="U56" s="285">
        <f t="shared" si="84"/>
        <v>0</v>
      </c>
      <c r="V56" s="285">
        <f t="shared" si="84"/>
        <v>0</v>
      </c>
      <c r="W56" s="285">
        <f t="shared" si="84"/>
        <v>0</v>
      </c>
      <c r="X56" s="285">
        <f t="shared" si="84"/>
        <v>0</v>
      </c>
      <c r="Y56" s="285">
        <f t="shared" si="84"/>
        <v>0</v>
      </c>
      <c r="Z56" s="285">
        <f t="shared" si="84"/>
        <v>0</v>
      </c>
      <c r="AA56" s="287">
        <f t="shared" si="16"/>
        <v>0</v>
      </c>
      <c r="AB56" s="287">
        <f t="shared" si="10"/>
        <v>0</v>
      </c>
      <c r="AC56" s="37" t="e">
        <f t="shared" si="3"/>
        <v>#DIV/0!</v>
      </c>
    </row>
    <row r="57" spans="1:29" s="5" customFormat="1" ht="42.75" hidden="1" x14ac:dyDescent="0.2">
      <c r="A57" s="372"/>
      <c r="B57" s="97" t="s">
        <v>463</v>
      </c>
      <c r="C57" s="98" t="s">
        <v>464</v>
      </c>
      <c r="D57" s="285">
        <f>+D52*1.7982%</f>
        <v>53946000.000000007</v>
      </c>
      <c r="E57" s="285">
        <f>SUM('ADICIONES  2018'!C57:M57)</f>
        <v>0</v>
      </c>
      <c r="F57" s="285">
        <f>+F52*1.7982%</f>
        <v>0</v>
      </c>
      <c r="G57" s="285">
        <f>+G52*1.7982%</f>
        <v>0</v>
      </c>
      <c r="H57" s="285">
        <f>+H52*1.7982%</f>
        <v>0</v>
      </c>
      <c r="I57" s="285">
        <f>+I52*1.7982%</f>
        <v>0</v>
      </c>
      <c r="J57" s="285">
        <f>+J52*1.7982%</f>
        <v>0</v>
      </c>
      <c r="K57" s="287">
        <f t="shared" si="14"/>
        <v>53946000.000000007</v>
      </c>
      <c r="L57" s="285">
        <f t="shared" ref="L57:Q57" si="85">+L52*1.7982%</f>
        <v>6888429.9607140003</v>
      </c>
      <c r="M57" s="285">
        <f t="shared" si="85"/>
        <v>1551093.9813720002</v>
      </c>
      <c r="N57" s="285">
        <f t="shared" si="85"/>
        <v>1447180.3729980001</v>
      </c>
      <c r="O57" s="285">
        <f t="shared" si="85"/>
        <v>1193240.7807840002</v>
      </c>
      <c r="P57" s="285">
        <f t="shared" si="85"/>
        <v>3753986.4797760001</v>
      </c>
      <c r="Q57" s="285">
        <f t="shared" si="85"/>
        <v>2870873.107146</v>
      </c>
      <c r="R57" s="287">
        <f t="shared" si="15"/>
        <v>17704804.68279</v>
      </c>
      <c r="S57" s="285">
        <f t="shared" ref="S57:Z57" si="86">+S52*1.7982%</f>
        <v>2147487.9064560002</v>
      </c>
      <c r="T57" s="285">
        <f t="shared" si="86"/>
        <v>4999672.3569660001</v>
      </c>
      <c r="U57" s="285">
        <f t="shared" si="86"/>
        <v>4347952.9427519999</v>
      </c>
      <c r="V57" s="285">
        <f t="shared" si="86"/>
        <v>5263129.8937080009</v>
      </c>
      <c r="W57" s="285">
        <f t="shared" si="86"/>
        <v>6366002.5111140003</v>
      </c>
      <c r="X57" s="285">
        <f t="shared" si="86"/>
        <v>0</v>
      </c>
      <c r="Y57" s="285">
        <f t="shared" si="86"/>
        <v>0</v>
      </c>
      <c r="Z57" s="285">
        <f t="shared" si="86"/>
        <v>0</v>
      </c>
      <c r="AA57" s="287">
        <f t="shared" si="16"/>
        <v>23124245.610996004</v>
      </c>
      <c r="AB57" s="287">
        <f t="shared" si="10"/>
        <v>40829050.293786004</v>
      </c>
      <c r="AC57" s="37">
        <f t="shared" si="3"/>
        <v>0.75685037433333335</v>
      </c>
    </row>
    <row r="58" spans="1:29" ht="57" hidden="1" x14ac:dyDescent="0.2">
      <c r="B58" s="97" t="s">
        <v>465</v>
      </c>
      <c r="C58" s="98" t="s">
        <v>466</v>
      </c>
      <c r="D58" s="285">
        <f>+D52*0.881118%</f>
        <v>26433540</v>
      </c>
      <c r="E58" s="285">
        <f>SUM('ADICIONES  2018'!C58:M58)</f>
        <v>0</v>
      </c>
      <c r="F58" s="285">
        <f>+F52*0.881118%</f>
        <v>0</v>
      </c>
      <c r="G58" s="285">
        <f>+G52*0.881118%</f>
        <v>0</v>
      </c>
      <c r="H58" s="285">
        <f>+H52*0.881118%</f>
        <v>0</v>
      </c>
      <c r="I58" s="285">
        <f>+I52*0.881118%</f>
        <v>0</v>
      </c>
      <c r="J58" s="285">
        <f>+J52*0.881118%</f>
        <v>0</v>
      </c>
      <c r="K58" s="287">
        <f t="shared" si="14"/>
        <v>26433540</v>
      </c>
      <c r="L58" s="285">
        <f t="shared" ref="L58:Q58" si="87">+L52*0.881118%</f>
        <v>3375330.6807498601</v>
      </c>
      <c r="M58" s="285">
        <f t="shared" si="87"/>
        <v>760036.05087228003</v>
      </c>
      <c r="N58" s="285">
        <f t="shared" si="87"/>
        <v>709118.38276902004</v>
      </c>
      <c r="O58" s="285">
        <f t="shared" si="87"/>
        <v>584687.98258416005</v>
      </c>
      <c r="P58" s="285">
        <f t="shared" si="87"/>
        <v>1839453.37509024</v>
      </c>
      <c r="Q58" s="285">
        <f t="shared" si="87"/>
        <v>1406727.82250154</v>
      </c>
      <c r="R58" s="287">
        <f t="shared" si="15"/>
        <v>8675354.2945671007</v>
      </c>
      <c r="S58" s="285">
        <f t="shared" ref="S58:Z58" si="88">+S52*0.881118%</f>
        <v>1052269.0741634399</v>
      </c>
      <c r="T58" s="285">
        <f t="shared" si="88"/>
        <v>2449839.45491334</v>
      </c>
      <c r="U58" s="285">
        <f t="shared" si="88"/>
        <v>2130496.94194848</v>
      </c>
      <c r="V58" s="285">
        <f t="shared" si="88"/>
        <v>2578933.64791692</v>
      </c>
      <c r="W58" s="285">
        <f t="shared" si="88"/>
        <v>3119341.23044586</v>
      </c>
      <c r="X58" s="285">
        <f t="shared" si="88"/>
        <v>0</v>
      </c>
      <c r="Y58" s="285">
        <f t="shared" si="88"/>
        <v>0</v>
      </c>
      <c r="Z58" s="285">
        <f t="shared" si="88"/>
        <v>0</v>
      </c>
      <c r="AA58" s="287">
        <f t="shared" si="16"/>
        <v>11330880.349388041</v>
      </c>
      <c r="AB58" s="287">
        <f t="shared" si="10"/>
        <v>20006234.643955141</v>
      </c>
      <c r="AC58" s="37">
        <f t="shared" si="3"/>
        <v>0.75685037433333335</v>
      </c>
    </row>
    <row r="59" spans="1:29" s="79" customFormat="1" ht="31.5" x14ac:dyDescent="0.2">
      <c r="A59" s="371">
        <v>1</v>
      </c>
      <c r="B59" s="110" t="s">
        <v>215</v>
      </c>
      <c r="C59" s="106" t="s">
        <v>467</v>
      </c>
      <c r="D59" s="105">
        <f>+D60+D67</f>
        <v>129100000000</v>
      </c>
      <c r="E59" s="105">
        <f>SUM('ADICIONES  2018'!C59:M59)</f>
        <v>0</v>
      </c>
      <c r="F59" s="105">
        <f>+F60+F67</f>
        <v>0</v>
      </c>
      <c r="G59" s="105">
        <f>+G60+G67</f>
        <v>0</v>
      </c>
      <c r="H59" s="105">
        <f>+H60+H67</f>
        <v>0</v>
      </c>
      <c r="I59" s="105">
        <f>+I60+I67</f>
        <v>0</v>
      </c>
      <c r="J59" s="105">
        <f>+J60+J67</f>
        <v>0</v>
      </c>
      <c r="K59" s="105">
        <f t="shared" si="14"/>
        <v>129100000000</v>
      </c>
      <c r="L59" s="105">
        <f t="shared" ref="L59:Q59" si="89">+L60+L67</f>
        <v>14359760000</v>
      </c>
      <c r="M59" s="105">
        <f t="shared" si="89"/>
        <v>11938915000</v>
      </c>
      <c r="N59" s="105">
        <f t="shared" si="89"/>
        <v>8349404000</v>
      </c>
      <c r="O59" s="105">
        <f t="shared" si="89"/>
        <v>8834466000</v>
      </c>
      <c r="P59" s="105">
        <f t="shared" si="89"/>
        <v>8720320000</v>
      </c>
      <c r="Q59" s="105">
        <f t="shared" si="89"/>
        <v>11663201000</v>
      </c>
      <c r="R59" s="105">
        <f t="shared" si="15"/>
        <v>63866066000</v>
      </c>
      <c r="S59" s="105">
        <f t="shared" ref="S59:Z59" si="90">+S60+S67</f>
        <v>11835397000</v>
      </c>
      <c r="T59" s="105">
        <f t="shared" si="90"/>
        <v>10939434000</v>
      </c>
      <c r="U59" s="105">
        <f t="shared" si="90"/>
        <v>12211699000</v>
      </c>
      <c r="V59" s="105">
        <f t="shared" si="90"/>
        <v>12519048000</v>
      </c>
      <c r="W59" s="105">
        <f t="shared" si="90"/>
        <v>12522490000</v>
      </c>
      <c r="X59" s="105">
        <f t="shared" si="90"/>
        <v>0</v>
      </c>
      <c r="Y59" s="105">
        <f t="shared" si="90"/>
        <v>0</v>
      </c>
      <c r="Z59" s="105">
        <f t="shared" si="90"/>
        <v>0</v>
      </c>
      <c r="AA59" s="105">
        <f>SUM(S59:Z59)</f>
        <v>60028068000</v>
      </c>
      <c r="AB59" s="105">
        <f t="shared" si="10"/>
        <v>123894134000</v>
      </c>
      <c r="AC59" s="104">
        <f t="shared" si="3"/>
        <v>0.95967570875290475</v>
      </c>
    </row>
    <row r="60" spans="1:29" s="21" customFormat="1" ht="54" customHeight="1" x14ac:dyDescent="0.2">
      <c r="A60" s="92">
        <v>1</v>
      </c>
      <c r="B60" s="111" t="s">
        <v>216</v>
      </c>
      <c r="C60" s="112" t="s">
        <v>468</v>
      </c>
      <c r="D60" s="105">
        <f>SUM(D61:D66)</f>
        <v>127000000000</v>
      </c>
      <c r="E60" s="105">
        <f>SUM('ADICIONES  2018'!C60:M60)</f>
        <v>0</v>
      </c>
      <c r="F60" s="105"/>
      <c r="G60" s="105"/>
      <c r="H60" s="105"/>
      <c r="I60" s="105"/>
      <c r="J60" s="105"/>
      <c r="K60" s="285">
        <f t="shared" si="14"/>
        <v>127000000000</v>
      </c>
      <c r="L60" s="105">
        <v>13888581000</v>
      </c>
      <c r="M60" s="105">
        <v>11683107000</v>
      </c>
      <c r="N60" s="105">
        <v>8024632000</v>
      </c>
      <c r="O60" s="105">
        <v>8634743000</v>
      </c>
      <c r="P60" s="105">
        <v>8180342000</v>
      </c>
      <c r="Q60" s="105">
        <v>11326116000</v>
      </c>
      <c r="R60" s="285">
        <f t="shared" si="15"/>
        <v>61737521000</v>
      </c>
      <c r="S60" s="285">
        <v>11406107000</v>
      </c>
      <c r="T60" s="285">
        <v>10615628000</v>
      </c>
      <c r="U60" s="285">
        <v>11921227000</v>
      </c>
      <c r="V60" s="285">
        <v>12146184000</v>
      </c>
      <c r="W60" s="285">
        <v>12087736000</v>
      </c>
      <c r="X60" s="105"/>
      <c r="Y60" s="285"/>
      <c r="Z60" s="105"/>
      <c r="AA60" s="105">
        <f>SUM(S60:Z60)</f>
        <v>58176882000</v>
      </c>
      <c r="AB60" s="285">
        <f t="shared" si="10"/>
        <v>119914403000</v>
      </c>
      <c r="AC60" s="113">
        <f t="shared" si="3"/>
        <v>0.94420789763779522</v>
      </c>
    </row>
    <row r="61" spans="1:29" s="5" customFormat="1" ht="42.75" hidden="1" x14ac:dyDescent="0.2">
      <c r="A61" s="156"/>
      <c r="B61" s="97" t="s">
        <v>217</v>
      </c>
      <c r="C61" s="98" t="s">
        <v>469</v>
      </c>
      <c r="D61" s="285">
        <f>106421432040+5000000000</f>
        <v>111421432040</v>
      </c>
      <c r="E61" s="285">
        <f>SUM('ADICIONES  2018'!C61:M61)</f>
        <v>0</v>
      </c>
      <c r="F61" s="285">
        <f>+F60*87.230682%</f>
        <v>0</v>
      </c>
      <c r="G61" s="285">
        <f>+G60*87.230682%</f>
        <v>0</v>
      </c>
      <c r="H61" s="285">
        <f>+H60*87.230682%</f>
        <v>0</v>
      </c>
      <c r="I61" s="285">
        <f>+I60*87.230682%</f>
        <v>0</v>
      </c>
      <c r="J61" s="285">
        <f>+J60*87.230682%</f>
        <v>0</v>
      </c>
      <c r="K61" s="287">
        <f t="shared" si="14"/>
        <v>111421432040</v>
      </c>
      <c r="L61" s="285">
        <f t="shared" ref="L61:Q61" si="91">+L60*87.230682%</f>
        <v>12115103926.422421</v>
      </c>
      <c r="M61" s="285">
        <f t="shared" si="91"/>
        <v>10191253914.88974</v>
      </c>
      <c r="N61" s="285">
        <f t="shared" si="91"/>
        <v>6999941221.5902405</v>
      </c>
      <c r="O61" s="285">
        <f t="shared" si="91"/>
        <v>7532145207.8472605</v>
      </c>
      <c r="P61" s="285">
        <f t="shared" si="91"/>
        <v>7135768116.5324402</v>
      </c>
      <c r="Q61" s="285">
        <f t="shared" si="91"/>
        <v>9879848230.9111214</v>
      </c>
      <c r="R61" s="287">
        <f t="shared" si="15"/>
        <v>53854060618.193222</v>
      </c>
      <c r="S61" s="285">
        <f t="shared" ref="S61:Z61" si="92">+S60*87.230682%</f>
        <v>9949624925.7497406</v>
      </c>
      <c r="T61" s="285">
        <f t="shared" si="92"/>
        <v>9260084702.9829597</v>
      </c>
      <c r="U61" s="285">
        <f t="shared" si="92"/>
        <v>10398967614.868141</v>
      </c>
      <c r="V61" s="285">
        <f t="shared" si="92"/>
        <v>10595199140.174881</v>
      </c>
      <c r="W61" s="285">
        <f t="shared" si="92"/>
        <v>10544214551.159521</v>
      </c>
      <c r="X61" s="285">
        <f t="shared" si="92"/>
        <v>0</v>
      </c>
      <c r="Y61" s="285">
        <f t="shared" si="92"/>
        <v>0</v>
      </c>
      <c r="Z61" s="285">
        <f t="shared" si="92"/>
        <v>0</v>
      </c>
      <c r="AA61" s="287">
        <f t="shared" si="16"/>
        <v>50748090934.935249</v>
      </c>
      <c r="AB61" s="287">
        <f t="shared" si="10"/>
        <v>104602151553.12848</v>
      </c>
      <c r="AC61" s="37">
        <f t="shared" si="3"/>
        <v>0.9387974076259995</v>
      </c>
    </row>
    <row r="62" spans="1:29" s="5" customFormat="1" ht="28.5" hidden="1" x14ac:dyDescent="0.2">
      <c r="A62" s="372"/>
      <c r="B62" s="97" t="s">
        <v>218</v>
      </c>
      <c r="C62" s="98" t="s">
        <v>470</v>
      </c>
      <c r="D62" s="285">
        <v>122000000</v>
      </c>
      <c r="E62" s="285">
        <f>SUM('ADICIONES  2018'!C62:M62)</f>
        <v>0</v>
      </c>
      <c r="F62" s="285">
        <f>+F60*0.1%</f>
        <v>0</v>
      </c>
      <c r="G62" s="285">
        <f>+G60*0.1%</f>
        <v>0</v>
      </c>
      <c r="H62" s="285">
        <f>+H60*0.1%</f>
        <v>0</v>
      </c>
      <c r="I62" s="285">
        <f>+I60*0.1%</f>
        <v>0</v>
      </c>
      <c r="J62" s="285">
        <f>+J60*0.1%</f>
        <v>0</v>
      </c>
      <c r="K62" s="287">
        <f t="shared" si="14"/>
        <v>122000000</v>
      </c>
      <c r="L62" s="285">
        <f t="shared" ref="L62:Q62" si="93">+L60*0.1%</f>
        <v>13888581</v>
      </c>
      <c r="M62" s="285">
        <f t="shared" si="93"/>
        <v>11683107</v>
      </c>
      <c r="N62" s="285">
        <f t="shared" si="93"/>
        <v>8024632</v>
      </c>
      <c r="O62" s="285">
        <f t="shared" si="93"/>
        <v>8634743</v>
      </c>
      <c r="P62" s="285">
        <f t="shared" si="93"/>
        <v>8180342</v>
      </c>
      <c r="Q62" s="285">
        <f t="shared" si="93"/>
        <v>11326116</v>
      </c>
      <c r="R62" s="287">
        <f t="shared" si="15"/>
        <v>61737521</v>
      </c>
      <c r="S62" s="285">
        <f t="shared" ref="S62:Z62" si="94">+S60*0.1%</f>
        <v>11406107</v>
      </c>
      <c r="T62" s="285">
        <f t="shared" si="94"/>
        <v>10615628</v>
      </c>
      <c r="U62" s="285">
        <f t="shared" si="94"/>
        <v>11921227</v>
      </c>
      <c r="V62" s="285">
        <f t="shared" si="94"/>
        <v>12146184</v>
      </c>
      <c r="W62" s="285">
        <f t="shared" si="94"/>
        <v>12087736</v>
      </c>
      <c r="X62" s="285">
        <f t="shared" si="94"/>
        <v>0</v>
      </c>
      <c r="Y62" s="285">
        <f t="shared" si="94"/>
        <v>0</v>
      </c>
      <c r="Z62" s="285">
        <f t="shared" si="94"/>
        <v>0</v>
      </c>
      <c r="AA62" s="287">
        <f t="shared" si="16"/>
        <v>58176882</v>
      </c>
      <c r="AB62" s="287">
        <f t="shared" si="10"/>
        <v>119914403</v>
      </c>
      <c r="AC62" s="37">
        <f t="shared" si="3"/>
        <v>0.98290494262295081</v>
      </c>
    </row>
    <row r="63" spans="1:29" ht="28.5" hidden="1" x14ac:dyDescent="0.2">
      <c r="B63" s="97" t="s">
        <v>471</v>
      </c>
      <c r="C63" s="98" t="s">
        <v>472</v>
      </c>
      <c r="D63" s="285">
        <v>12187800000</v>
      </c>
      <c r="E63" s="285">
        <f>SUM('ADICIONES  2018'!C63:M63)</f>
        <v>0</v>
      </c>
      <c r="F63" s="285">
        <f>+F60*9.99%</f>
        <v>0</v>
      </c>
      <c r="G63" s="285">
        <f>+G60*9.99%</f>
        <v>0</v>
      </c>
      <c r="H63" s="285">
        <f>+H60*9.99%</f>
        <v>0</v>
      </c>
      <c r="I63" s="285">
        <f>+I60*9.99%</f>
        <v>0</v>
      </c>
      <c r="J63" s="285">
        <f>+J60*9.99%</f>
        <v>0</v>
      </c>
      <c r="K63" s="287">
        <f t="shared" si="14"/>
        <v>12187800000</v>
      </c>
      <c r="L63" s="285">
        <f t="shared" ref="L63:Q63" si="95">+L60*9.99%</f>
        <v>1387469241.9000001</v>
      </c>
      <c r="M63" s="285">
        <f t="shared" si="95"/>
        <v>1167142389.3</v>
      </c>
      <c r="N63" s="285">
        <f t="shared" si="95"/>
        <v>801660736.80000007</v>
      </c>
      <c r="O63" s="285">
        <f t="shared" si="95"/>
        <v>862610825.70000005</v>
      </c>
      <c r="P63" s="285">
        <f t="shared" si="95"/>
        <v>817216165.80000007</v>
      </c>
      <c r="Q63" s="285">
        <f t="shared" si="95"/>
        <v>1131478988.4000001</v>
      </c>
      <c r="R63" s="287">
        <f t="shared" si="15"/>
        <v>6167578347.8999996</v>
      </c>
      <c r="S63" s="285">
        <f t="shared" ref="S63:Z63" si="96">+S60*9.99%</f>
        <v>1139470089.3</v>
      </c>
      <c r="T63" s="285">
        <f t="shared" si="96"/>
        <v>1060501237.2</v>
      </c>
      <c r="U63" s="285">
        <f t="shared" si="96"/>
        <v>1190930577.3</v>
      </c>
      <c r="V63" s="285">
        <f t="shared" si="96"/>
        <v>1213403781.6000001</v>
      </c>
      <c r="W63" s="285">
        <f t="shared" si="96"/>
        <v>1207564826.4000001</v>
      </c>
      <c r="X63" s="285">
        <f t="shared" si="96"/>
        <v>0</v>
      </c>
      <c r="Y63" s="285">
        <f t="shared" si="96"/>
        <v>0</v>
      </c>
      <c r="Z63" s="285">
        <f t="shared" si="96"/>
        <v>0</v>
      </c>
      <c r="AA63" s="287">
        <f t="shared" si="16"/>
        <v>5811870511.8000011</v>
      </c>
      <c r="AB63" s="287">
        <f t="shared" si="10"/>
        <v>11979448859.700001</v>
      </c>
      <c r="AC63" s="37">
        <f t="shared" si="3"/>
        <v>0.98290494262295092</v>
      </c>
    </row>
    <row r="64" spans="1:29" ht="57" hidden="1" x14ac:dyDescent="0.2">
      <c r="B64" s="97" t="s">
        <v>336</v>
      </c>
      <c r="C64" s="159" t="s">
        <v>1358</v>
      </c>
      <c r="D64" s="285">
        <v>0</v>
      </c>
      <c r="E64" s="285">
        <f>SUM('ADICIONES  2018'!C64:M64)</f>
        <v>0</v>
      </c>
      <c r="F64" s="285">
        <f>+F60*0%</f>
        <v>0</v>
      </c>
      <c r="G64" s="285">
        <f>+G60*0%</f>
        <v>0</v>
      </c>
      <c r="H64" s="285">
        <f>+H60*0%</f>
        <v>0</v>
      </c>
      <c r="I64" s="285">
        <f>+I60*0%</f>
        <v>0</v>
      </c>
      <c r="J64" s="285">
        <f>+J60*0%</f>
        <v>0</v>
      </c>
      <c r="K64" s="287">
        <f t="shared" si="14"/>
        <v>0</v>
      </c>
      <c r="L64" s="285">
        <f t="shared" ref="L64:Q64" si="97">+L60*0%</f>
        <v>0</v>
      </c>
      <c r="M64" s="285">
        <f t="shared" si="97"/>
        <v>0</v>
      </c>
      <c r="N64" s="285">
        <f t="shared" si="97"/>
        <v>0</v>
      </c>
      <c r="O64" s="285">
        <f t="shared" si="97"/>
        <v>0</v>
      </c>
      <c r="P64" s="285">
        <f t="shared" si="97"/>
        <v>0</v>
      </c>
      <c r="Q64" s="285">
        <f t="shared" si="97"/>
        <v>0</v>
      </c>
      <c r="R64" s="287">
        <f t="shared" si="15"/>
        <v>0</v>
      </c>
      <c r="S64" s="285">
        <f t="shared" ref="S64:Z64" si="98">+S60*0%</f>
        <v>0</v>
      </c>
      <c r="T64" s="285">
        <f t="shared" si="98"/>
        <v>0</v>
      </c>
      <c r="U64" s="285">
        <f t="shared" si="98"/>
        <v>0</v>
      </c>
      <c r="V64" s="285">
        <f t="shared" si="98"/>
        <v>0</v>
      </c>
      <c r="W64" s="285">
        <f t="shared" si="98"/>
        <v>0</v>
      </c>
      <c r="X64" s="285">
        <f t="shared" si="98"/>
        <v>0</v>
      </c>
      <c r="Y64" s="285">
        <f t="shared" si="98"/>
        <v>0</v>
      </c>
      <c r="Z64" s="285">
        <f t="shared" si="98"/>
        <v>0</v>
      </c>
      <c r="AA64" s="287">
        <f t="shared" si="16"/>
        <v>0</v>
      </c>
      <c r="AB64" s="287">
        <f t="shared" si="10"/>
        <v>0</v>
      </c>
      <c r="AC64" s="37" t="e">
        <f t="shared" si="3"/>
        <v>#DIV/0!</v>
      </c>
    </row>
    <row r="65" spans="1:29" ht="28.5" hidden="1" x14ac:dyDescent="0.2">
      <c r="B65" s="97" t="s">
        <v>473</v>
      </c>
      <c r="C65" s="98" t="s">
        <v>474</v>
      </c>
      <c r="D65" s="285">
        <v>2193804000</v>
      </c>
      <c r="E65" s="285">
        <f>SUM('ADICIONES  2018'!C65:M65)</f>
        <v>0</v>
      </c>
      <c r="F65" s="285">
        <f>+F60*1.7982%</f>
        <v>0</v>
      </c>
      <c r="G65" s="285">
        <f>+G60*1.7982%</f>
        <v>0</v>
      </c>
      <c r="H65" s="285">
        <f>+H60*1.7982%</f>
        <v>0</v>
      </c>
      <c r="I65" s="285">
        <f>+I60*1.7982%</f>
        <v>0</v>
      </c>
      <c r="J65" s="285">
        <f>+J60*1.7982%</f>
        <v>0</v>
      </c>
      <c r="K65" s="287">
        <f t="shared" si="14"/>
        <v>2193804000</v>
      </c>
      <c r="L65" s="285">
        <f t="shared" ref="L65:Q65" si="99">+L60*1.7982%</f>
        <v>249744463.54200003</v>
      </c>
      <c r="M65" s="285">
        <f t="shared" si="99"/>
        <v>210085630.07400003</v>
      </c>
      <c r="N65" s="285">
        <f t="shared" si="99"/>
        <v>144298932.62400001</v>
      </c>
      <c r="O65" s="285">
        <f t="shared" si="99"/>
        <v>155269948.62600002</v>
      </c>
      <c r="P65" s="285">
        <f t="shared" si="99"/>
        <v>147098909.84400001</v>
      </c>
      <c r="Q65" s="285">
        <f t="shared" si="99"/>
        <v>203666217.91200003</v>
      </c>
      <c r="R65" s="287">
        <f t="shared" si="15"/>
        <v>1110164102.622</v>
      </c>
      <c r="S65" s="285">
        <f t="shared" ref="S65:Z65" si="100">+S60*1.7982%</f>
        <v>205104616.07400003</v>
      </c>
      <c r="T65" s="285">
        <f t="shared" si="100"/>
        <v>190890222.69600001</v>
      </c>
      <c r="U65" s="285">
        <f t="shared" si="100"/>
        <v>214367503.914</v>
      </c>
      <c r="V65" s="285">
        <f t="shared" si="100"/>
        <v>218412680.68800002</v>
      </c>
      <c r="W65" s="285">
        <f t="shared" si="100"/>
        <v>217361668.752</v>
      </c>
      <c r="X65" s="285">
        <f t="shared" si="100"/>
        <v>0</v>
      </c>
      <c r="Y65" s="285">
        <f t="shared" si="100"/>
        <v>0</v>
      </c>
      <c r="Z65" s="285">
        <f t="shared" si="100"/>
        <v>0</v>
      </c>
      <c r="AA65" s="287">
        <f t="shared" si="16"/>
        <v>1046136692.124</v>
      </c>
      <c r="AB65" s="287">
        <f t="shared" si="10"/>
        <v>2156300794.7459998</v>
      </c>
      <c r="AC65" s="37">
        <f t="shared" si="3"/>
        <v>0.98290494262295069</v>
      </c>
    </row>
    <row r="66" spans="1:29" s="5" customFormat="1" ht="42.75" hidden="1" x14ac:dyDescent="0.2">
      <c r="A66" s="156"/>
      <c r="B66" s="97" t="s">
        <v>475</v>
      </c>
      <c r="C66" s="98" t="s">
        <v>476</v>
      </c>
      <c r="D66" s="285">
        <v>1074963960</v>
      </c>
      <c r="E66" s="285">
        <f>SUM('ADICIONES  2018'!C66:M66)</f>
        <v>0</v>
      </c>
      <c r="F66" s="285">
        <f>+F60*0.881118%</f>
        <v>0</v>
      </c>
      <c r="G66" s="285">
        <f>+G60*0.881118%</f>
        <v>0</v>
      </c>
      <c r="H66" s="285">
        <f>+H60*0.881118%</f>
        <v>0</v>
      </c>
      <c r="I66" s="285">
        <f>+I60*0.881118%</f>
        <v>0</v>
      </c>
      <c r="J66" s="285">
        <f>+J60*0.881118%</f>
        <v>0</v>
      </c>
      <c r="K66" s="287">
        <f t="shared" si="14"/>
        <v>1074963960</v>
      </c>
      <c r="L66" s="285">
        <f t="shared" ref="L66:Q66" si="101">+L60*0.881118%</f>
        <v>122374787.13558</v>
      </c>
      <c r="M66" s="285">
        <f t="shared" si="101"/>
        <v>102941958.73626</v>
      </c>
      <c r="N66" s="285">
        <f t="shared" si="101"/>
        <v>70706476.985760003</v>
      </c>
      <c r="O66" s="285">
        <f t="shared" si="101"/>
        <v>76082274.826739997</v>
      </c>
      <c r="P66" s="285">
        <f t="shared" si="101"/>
        <v>72078465.823559999</v>
      </c>
      <c r="Q66" s="285">
        <f t="shared" si="101"/>
        <v>99796446.776879996</v>
      </c>
      <c r="R66" s="287">
        <f t="shared" si="15"/>
        <v>543980410.28478003</v>
      </c>
      <c r="S66" s="285">
        <f t="shared" ref="S66:Z66" si="102">+S60*0.881118%</f>
        <v>100501261.87626</v>
      </c>
      <c r="T66" s="285">
        <f t="shared" si="102"/>
        <v>93536209.121040002</v>
      </c>
      <c r="U66" s="285">
        <f t="shared" si="102"/>
        <v>105040076.91786</v>
      </c>
      <c r="V66" s="285">
        <f t="shared" si="102"/>
        <v>107022213.53712</v>
      </c>
      <c r="W66" s="285">
        <f t="shared" si="102"/>
        <v>106507217.68848</v>
      </c>
      <c r="X66" s="285">
        <f t="shared" si="102"/>
        <v>0</v>
      </c>
      <c r="Y66" s="285">
        <f t="shared" si="102"/>
        <v>0</v>
      </c>
      <c r="Z66" s="285">
        <f t="shared" si="102"/>
        <v>0</v>
      </c>
      <c r="AA66" s="287">
        <f t="shared" si="16"/>
        <v>512606979.14076</v>
      </c>
      <c r="AB66" s="287">
        <f t="shared" si="10"/>
        <v>1056587389.42554</v>
      </c>
      <c r="AC66" s="37">
        <f t="shared" si="3"/>
        <v>0.98290494262295081</v>
      </c>
    </row>
    <row r="67" spans="1:29" s="21" customFormat="1" ht="46.5" customHeight="1" x14ac:dyDescent="0.2">
      <c r="A67" s="92">
        <v>1</v>
      </c>
      <c r="B67" s="111" t="s">
        <v>477</v>
      </c>
      <c r="C67" s="112" t="s">
        <v>478</v>
      </c>
      <c r="D67" s="105">
        <v>2100000000</v>
      </c>
      <c r="E67" s="105">
        <f>SUM('ADICIONES  2018'!C67:M67)</f>
        <v>0</v>
      </c>
      <c r="F67" s="105"/>
      <c r="G67" s="105"/>
      <c r="H67" s="105"/>
      <c r="I67" s="105"/>
      <c r="J67" s="105"/>
      <c r="K67" s="285">
        <f t="shared" si="14"/>
        <v>2100000000</v>
      </c>
      <c r="L67" s="105">
        <v>471179000</v>
      </c>
      <c r="M67" s="105">
        <v>255808000</v>
      </c>
      <c r="N67" s="105">
        <v>324772000</v>
      </c>
      <c r="O67" s="105">
        <v>199723000</v>
      </c>
      <c r="P67" s="105">
        <v>539978000</v>
      </c>
      <c r="Q67" s="105">
        <v>337085000</v>
      </c>
      <c r="R67" s="285">
        <f t="shared" si="15"/>
        <v>2128545000</v>
      </c>
      <c r="S67" s="285">
        <v>429290000</v>
      </c>
      <c r="T67" s="285">
        <v>323806000</v>
      </c>
      <c r="U67" s="285">
        <v>290472000</v>
      </c>
      <c r="V67" s="285">
        <v>372864000</v>
      </c>
      <c r="W67" s="285">
        <v>434754000</v>
      </c>
      <c r="X67" s="105"/>
      <c r="Y67" s="285"/>
      <c r="Z67" s="105"/>
      <c r="AA67" s="105">
        <f t="shared" si="16"/>
        <v>1851186000</v>
      </c>
      <c r="AB67" s="285">
        <f t="shared" si="10"/>
        <v>3979731000</v>
      </c>
      <c r="AC67" s="113">
        <f t="shared" si="3"/>
        <v>1.8951100000000001</v>
      </c>
    </row>
    <row r="68" spans="1:29" s="5" customFormat="1" ht="42.75" hidden="1" x14ac:dyDescent="0.2">
      <c r="A68" s="372"/>
      <c r="B68" s="97" t="s">
        <v>479</v>
      </c>
      <c r="C68" s="98" t="s">
        <v>480</v>
      </c>
      <c r="D68" s="285">
        <f>+D67*87.230682%</f>
        <v>1831844322</v>
      </c>
      <c r="E68" s="285">
        <f>SUM('ADICIONES  2018'!C68:M68)</f>
        <v>0</v>
      </c>
      <c r="F68" s="285">
        <f>+F67*87.230682%</f>
        <v>0</v>
      </c>
      <c r="G68" s="285">
        <f>+G67*87.230682%</f>
        <v>0</v>
      </c>
      <c r="H68" s="285">
        <f>+H67*87.230682%</f>
        <v>0</v>
      </c>
      <c r="I68" s="285">
        <f>+I67*87.230682%</f>
        <v>0</v>
      </c>
      <c r="J68" s="285">
        <f>+J67*87.230682%</f>
        <v>0</v>
      </c>
      <c r="K68" s="287">
        <f t="shared" si="14"/>
        <v>1831844322</v>
      </c>
      <c r="L68" s="285">
        <f t="shared" ref="L68:Q68" si="103">+L67*87.230682%</f>
        <v>411012655.14078003</v>
      </c>
      <c r="M68" s="285">
        <f t="shared" si="103"/>
        <v>223143063.01056001</v>
      </c>
      <c r="N68" s="285">
        <f t="shared" si="103"/>
        <v>283300830.54504001</v>
      </c>
      <c r="O68" s="285">
        <f t="shared" si="103"/>
        <v>174219735.01086</v>
      </c>
      <c r="P68" s="285">
        <f t="shared" si="103"/>
        <v>471026492.04996002</v>
      </c>
      <c r="Q68" s="285">
        <f t="shared" si="103"/>
        <v>294041544.41970003</v>
      </c>
      <c r="R68" s="287">
        <f t="shared" si="15"/>
        <v>1856744320.1769004</v>
      </c>
      <c r="S68" s="285">
        <f t="shared" ref="S68:Z68" si="104">+S67*87.230682%</f>
        <v>374472594.75780004</v>
      </c>
      <c r="T68" s="285">
        <f t="shared" si="104"/>
        <v>282458182.15692002</v>
      </c>
      <c r="U68" s="285">
        <f t="shared" si="104"/>
        <v>253380706.61904001</v>
      </c>
      <c r="V68" s="285">
        <f t="shared" si="104"/>
        <v>325251810.13248003</v>
      </c>
      <c r="W68" s="285">
        <f t="shared" si="104"/>
        <v>379238879.22228003</v>
      </c>
      <c r="X68" s="285">
        <f t="shared" si="104"/>
        <v>0</v>
      </c>
      <c r="Y68" s="285">
        <f t="shared" si="104"/>
        <v>0</v>
      </c>
      <c r="Z68" s="285">
        <f t="shared" si="104"/>
        <v>0</v>
      </c>
      <c r="AA68" s="287">
        <f t="shared" si="16"/>
        <v>1614802172.8885202</v>
      </c>
      <c r="AB68" s="287">
        <f t="shared" si="10"/>
        <v>3471546493.0654206</v>
      </c>
      <c r="AC68" s="37">
        <f t="shared" si="3"/>
        <v>1.8951100000000003</v>
      </c>
    </row>
    <row r="69" spans="1:29" ht="28.5" hidden="1" x14ac:dyDescent="0.2">
      <c r="B69" s="97" t="s">
        <v>481</v>
      </c>
      <c r="C69" s="98" t="s">
        <v>482</v>
      </c>
      <c r="D69" s="285">
        <f>+D67*0.1%</f>
        <v>2100000</v>
      </c>
      <c r="E69" s="285">
        <f>SUM('ADICIONES  2018'!C69:M69)</f>
        <v>0</v>
      </c>
      <c r="F69" s="285">
        <f>+F67*0.1%</f>
        <v>0</v>
      </c>
      <c r="G69" s="285">
        <f>+G67*0.1%</f>
        <v>0</v>
      </c>
      <c r="H69" s="285">
        <f>+H67*0.1%</f>
        <v>0</v>
      </c>
      <c r="I69" s="285">
        <f>+I67*0.1%</f>
        <v>0</v>
      </c>
      <c r="J69" s="285">
        <f>+J67*0.1%</f>
        <v>0</v>
      </c>
      <c r="K69" s="287">
        <f t="shared" si="14"/>
        <v>2100000</v>
      </c>
      <c r="L69" s="285">
        <f t="shared" ref="L69:Q69" si="105">+L67*0.1%</f>
        <v>471179</v>
      </c>
      <c r="M69" s="285">
        <f t="shared" si="105"/>
        <v>255808</v>
      </c>
      <c r="N69" s="285">
        <f t="shared" si="105"/>
        <v>324772</v>
      </c>
      <c r="O69" s="285">
        <f t="shared" si="105"/>
        <v>199723</v>
      </c>
      <c r="P69" s="285">
        <f t="shared" si="105"/>
        <v>539978</v>
      </c>
      <c r="Q69" s="285">
        <f t="shared" si="105"/>
        <v>337085</v>
      </c>
      <c r="R69" s="287">
        <f t="shared" si="15"/>
        <v>2128545</v>
      </c>
      <c r="S69" s="285">
        <f t="shared" ref="S69:Z69" si="106">+S67*0.1%</f>
        <v>429290</v>
      </c>
      <c r="T69" s="285">
        <f t="shared" si="106"/>
        <v>323806</v>
      </c>
      <c r="U69" s="285">
        <f t="shared" si="106"/>
        <v>290472</v>
      </c>
      <c r="V69" s="285">
        <f t="shared" si="106"/>
        <v>372864</v>
      </c>
      <c r="W69" s="285">
        <f t="shared" si="106"/>
        <v>434754</v>
      </c>
      <c r="X69" s="285">
        <f t="shared" si="106"/>
        <v>0</v>
      </c>
      <c r="Y69" s="285">
        <f t="shared" si="106"/>
        <v>0</v>
      </c>
      <c r="Z69" s="285">
        <f t="shared" si="106"/>
        <v>0</v>
      </c>
      <c r="AA69" s="287">
        <f t="shared" si="16"/>
        <v>1851186</v>
      </c>
      <c r="AB69" s="287">
        <f t="shared" si="10"/>
        <v>3979731</v>
      </c>
      <c r="AC69" s="37">
        <f t="shared" si="3"/>
        <v>1.8951100000000001</v>
      </c>
    </row>
    <row r="70" spans="1:29" ht="28.5" hidden="1" x14ac:dyDescent="0.2">
      <c r="B70" s="97" t="s">
        <v>483</v>
      </c>
      <c r="C70" s="98" t="s">
        <v>484</v>
      </c>
      <c r="D70" s="285">
        <f>+D67*9.99%</f>
        <v>209790000</v>
      </c>
      <c r="E70" s="285">
        <f>SUM('ADICIONES  2018'!C70:M70)</f>
        <v>0</v>
      </c>
      <c r="F70" s="285">
        <f>+F67*9.99%</f>
        <v>0</v>
      </c>
      <c r="G70" s="285">
        <f>+G67*9.99%</f>
        <v>0</v>
      </c>
      <c r="H70" s="285">
        <f>+H67*9.99%</f>
        <v>0</v>
      </c>
      <c r="I70" s="285">
        <f>+I67*9.99%</f>
        <v>0</v>
      </c>
      <c r="J70" s="285">
        <f>+J67*9.99%</f>
        <v>0</v>
      </c>
      <c r="K70" s="287">
        <f t="shared" si="14"/>
        <v>209790000</v>
      </c>
      <c r="L70" s="285">
        <f t="shared" ref="L70:Q70" si="107">+L67*9.99%</f>
        <v>47070782.100000001</v>
      </c>
      <c r="M70" s="285">
        <f t="shared" si="107"/>
        <v>25555219.199999999</v>
      </c>
      <c r="N70" s="285">
        <f t="shared" si="107"/>
        <v>32444722.800000001</v>
      </c>
      <c r="O70" s="285">
        <f t="shared" si="107"/>
        <v>19952327.699999999</v>
      </c>
      <c r="P70" s="285">
        <f t="shared" si="107"/>
        <v>53943802.200000003</v>
      </c>
      <c r="Q70" s="285">
        <f t="shared" si="107"/>
        <v>33674791.5</v>
      </c>
      <c r="R70" s="287">
        <f t="shared" si="15"/>
        <v>212641645.5</v>
      </c>
      <c r="S70" s="285">
        <f t="shared" ref="S70:Z70" si="108">+S67*9.99%</f>
        <v>42886071</v>
      </c>
      <c r="T70" s="285">
        <f t="shared" si="108"/>
        <v>32348219.400000002</v>
      </c>
      <c r="U70" s="285">
        <f t="shared" si="108"/>
        <v>29018152.800000001</v>
      </c>
      <c r="V70" s="285">
        <f t="shared" si="108"/>
        <v>37249113.600000001</v>
      </c>
      <c r="W70" s="285">
        <f t="shared" si="108"/>
        <v>43431924.600000001</v>
      </c>
      <c r="X70" s="285">
        <f t="shared" si="108"/>
        <v>0</v>
      </c>
      <c r="Y70" s="285">
        <f t="shared" si="108"/>
        <v>0</v>
      </c>
      <c r="Z70" s="285">
        <f t="shared" si="108"/>
        <v>0</v>
      </c>
      <c r="AA70" s="287">
        <f t="shared" si="16"/>
        <v>184933481.40000001</v>
      </c>
      <c r="AB70" s="287">
        <f t="shared" si="10"/>
        <v>397575126.89999998</v>
      </c>
      <c r="AC70" s="37">
        <f t="shared" si="3"/>
        <v>1.8951099999999999</v>
      </c>
    </row>
    <row r="71" spans="1:29" s="9" customFormat="1" ht="57" hidden="1" x14ac:dyDescent="0.2">
      <c r="A71" s="156"/>
      <c r="B71" s="97" t="s">
        <v>485</v>
      </c>
      <c r="C71" s="159" t="s">
        <v>1359</v>
      </c>
      <c r="D71" s="285">
        <f>+D67*0%</f>
        <v>0</v>
      </c>
      <c r="E71" s="285">
        <f>SUM('ADICIONES  2018'!C71:M71)</f>
        <v>0</v>
      </c>
      <c r="F71" s="285">
        <f>+F67*0%</f>
        <v>0</v>
      </c>
      <c r="G71" s="285">
        <f>+G67*0%</f>
        <v>0</v>
      </c>
      <c r="H71" s="285">
        <f>+H67*0%</f>
        <v>0</v>
      </c>
      <c r="I71" s="285">
        <f>+I67*0%</f>
        <v>0</v>
      </c>
      <c r="J71" s="285">
        <f>+J67*0%</f>
        <v>0</v>
      </c>
      <c r="K71" s="287">
        <f t="shared" si="14"/>
        <v>0</v>
      </c>
      <c r="L71" s="285">
        <f t="shared" ref="L71:Q71" si="109">+L67*0%</f>
        <v>0</v>
      </c>
      <c r="M71" s="285">
        <f t="shared" si="109"/>
        <v>0</v>
      </c>
      <c r="N71" s="285">
        <f t="shared" si="109"/>
        <v>0</v>
      </c>
      <c r="O71" s="285">
        <f t="shared" si="109"/>
        <v>0</v>
      </c>
      <c r="P71" s="285">
        <f t="shared" si="109"/>
        <v>0</v>
      </c>
      <c r="Q71" s="285">
        <f t="shared" si="109"/>
        <v>0</v>
      </c>
      <c r="R71" s="287">
        <f t="shared" si="15"/>
        <v>0</v>
      </c>
      <c r="S71" s="285">
        <f t="shared" ref="S71:Z71" si="110">+S67*0%</f>
        <v>0</v>
      </c>
      <c r="T71" s="285">
        <f t="shared" si="110"/>
        <v>0</v>
      </c>
      <c r="U71" s="285">
        <f t="shared" si="110"/>
        <v>0</v>
      </c>
      <c r="V71" s="285">
        <f t="shared" si="110"/>
        <v>0</v>
      </c>
      <c r="W71" s="285">
        <f t="shared" si="110"/>
        <v>0</v>
      </c>
      <c r="X71" s="285">
        <f t="shared" si="110"/>
        <v>0</v>
      </c>
      <c r="Y71" s="285">
        <f t="shared" si="110"/>
        <v>0</v>
      </c>
      <c r="Z71" s="285">
        <f t="shared" si="110"/>
        <v>0</v>
      </c>
      <c r="AA71" s="287">
        <f t="shared" si="16"/>
        <v>0</v>
      </c>
      <c r="AB71" s="287">
        <f t="shared" si="10"/>
        <v>0</v>
      </c>
      <c r="AC71" s="37" t="e">
        <f t="shared" si="3"/>
        <v>#DIV/0!</v>
      </c>
    </row>
    <row r="72" spans="1:29" s="5" customFormat="1" ht="28.5" hidden="1" x14ac:dyDescent="0.2">
      <c r="A72" s="156"/>
      <c r="B72" s="97" t="s">
        <v>486</v>
      </c>
      <c r="C72" s="98" t="s">
        <v>487</v>
      </c>
      <c r="D72" s="285">
        <f>+D67*1.7982%</f>
        <v>37762200</v>
      </c>
      <c r="E72" s="285">
        <f>SUM('ADICIONES  2018'!C72:M72)</f>
        <v>0</v>
      </c>
      <c r="F72" s="285">
        <f>+F67*1.7982%</f>
        <v>0</v>
      </c>
      <c r="G72" s="285">
        <f>+G67*1.7982%</f>
        <v>0</v>
      </c>
      <c r="H72" s="285">
        <f>+H67*1.7982%</f>
        <v>0</v>
      </c>
      <c r="I72" s="285">
        <f>+I67*1.7982%</f>
        <v>0</v>
      </c>
      <c r="J72" s="285">
        <f>+J67*1.7982%</f>
        <v>0</v>
      </c>
      <c r="K72" s="287">
        <f t="shared" si="14"/>
        <v>37762200</v>
      </c>
      <c r="L72" s="285">
        <f t="shared" ref="L72:Q72" si="111">+L67*1.7982%</f>
        <v>8472740.7780000009</v>
      </c>
      <c r="M72" s="285">
        <f t="shared" si="111"/>
        <v>4599939.4560000002</v>
      </c>
      <c r="N72" s="285">
        <f t="shared" si="111"/>
        <v>5840050.1040000003</v>
      </c>
      <c r="O72" s="285">
        <f t="shared" si="111"/>
        <v>3591418.9860000005</v>
      </c>
      <c r="P72" s="285">
        <f t="shared" si="111"/>
        <v>9709884.3960000016</v>
      </c>
      <c r="Q72" s="285">
        <f t="shared" si="111"/>
        <v>6061462.4700000007</v>
      </c>
      <c r="R72" s="287">
        <f t="shared" si="15"/>
        <v>38275496.190000005</v>
      </c>
      <c r="S72" s="285">
        <f t="shared" ref="S72:Z72" si="112">+S67*1.7982%</f>
        <v>7719492.7800000003</v>
      </c>
      <c r="T72" s="285">
        <f t="shared" si="112"/>
        <v>5822679.4920000006</v>
      </c>
      <c r="U72" s="285">
        <f t="shared" si="112"/>
        <v>5223267.5040000007</v>
      </c>
      <c r="V72" s="285">
        <f t="shared" si="112"/>
        <v>6704840.4480000008</v>
      </c>
      <c r="W72" s="285">
        <f t="shared" si="112"/>
        <v>7817746.4280000003</v>
      </c>
      <c r="X72" s="285">
        <f t="shared" si="112"/>
        <v>0</v>
      </c>
      <c r="Y72" s="285">
        <f t="shared" si="112"/>
        <v>0</v>
      </c>
      <c r="Z72" s="285">
        <f t="shared" si="112"/>
        <v>0</v>
      </c>
      <c r="AA72" s="287">
        <f t="shared" si="16"/>
        <v>33288026.651999999</v>
      </c>
      <c r="AB72" s="287">
        <f t="shared" si="10"/>
        <v>71563522.842000008</v>
      </c>
      <c r="AC72" s="37">
        <f t="shared" si="3"/>
        <v>1.8951100000000003</v>
      </c>
    </row>
    <row r="73" spans="1:29" s="5" customFormat="1" ht="42.75" hidden="1" x14ac:dyDescent="0.2">
      <c r="A73" s="156"/>
      <c r="B73" s="97" t="s">
        <v>488</v>
      </c>
      <c r="C73" s="98" t="s">
        <v>489</v>
      </c>
      <c r="D73" s="285">
        <f>+D67*0.881118%</f>
        <v>18503478</v>
      </c>
      <c r="E73" s="285">
        <f>SUM('ADICIONES  2018'!C73:M73)</f>
        <v>0</v>
      </c>
      <c r="F73" s="285">
        <f>+F67*0.881118%</f>
        <v>0</v>
      </c>
      <c r="G73" s="285">
        <f>+G67*0.881118%</f>
        <v>0</v>
      </c>
      <c r="H73" s="285">
        <f>+H67*0.881118%</f>
        <v>0</v>
      </c>
      <c r="I73" s="285">
        <f>+I67*0.881118%</f>
        <v>0</v>
      </c>
      <c r="J73" s="285">
        <f>+J67*0.881118%</f>
        <v>0</v>
      </c>
      <c r="K73" s="287">
        <f t="shared" si="14"/>
        <v>18503478</v>
      </c>
      <c r="L73" s="285">
        <f t="shared" ref="L73:Q73" si="113">+L67*0.881118%</f>
        <v>4151642.98122</v>
      </c>
      <c r="M73" s="285">
        <f t="shared" si="113"/>
        <v>2253970.3334400002</v>
      </c>
      <c r="N73" s="285">
        <f t="shared" si="113"/>
        <v>2861624.5509600001</v>
      </c>
      <c r="O73" s="285">
        <f t="shared" si="113"/>
        <v>1759795.30314</v>
      </c>
      <c r="P73" s="285">
        <f t="shared" si="113"/>
        <v>4757843.3540399997</v>
      </c>
      <c r="Q73" s="285">
        <f t="shared" si="113"/>
        <v>2970116.6102999998</v>
      </c>
      <c r="R73" s="287">
        <f t="shared" si="15"/>
        <v>18754993.133099999</v>
      </c>
      <c r="S73" s="285">
        <f t="shared" ref="S73:Z73" si="114">+S67*0.881118%</f>
        <v>3782551.4622</v>
      </c>
      <c r="T73" s="285">
        <f t="shared" si="114"/>
        <v>2853112.95108</v>
      </c>
      <c r="U73" s="285">
        <f t="shared" si="114"/>
        <v>2559401.0769600002</v>
      </c>
      <c r="V73" s="285">
        <f t="shared" si="114"/>
        <v>3285371.8195199999</v>
      </c>
      <c r="W73" s="285">
        <f t="shared" si="114"/>
        <v>3830695.7497200002</v>
      </c>
      <c r="X73" s="285">
        <f t="shared" si="114"/>
        <v>0</v>
      </c>
      <c r="Y73" s="285">
        <f t="shared" si="114"/>
        <v>0</v>
      </c>
      <c r="Z73" s="285">
        <f t="shared" si="114"/>
        <v>0</v>
      </c>
      <c r="AA73" s="287">
        <f t="shared" si="16"/>
        <v>16311133.05948</v>
      </c>
      <c r="AB73" s="287">
        <f t="shared" si="10"/>
        <v>35066126.19258</v>
      </c>
      <c r="AC73" s="37">
        <f t="shared" si="3"/>
        <v>1.8951100000000001</v>
      </c>
    </row>
    <row r="74" spans="1:29" s="79" customFormat="1" ht="31.5" hidden="1" x14ac:dyDescent="0.2">
      <c r="A74" s="371"/>
      <c r="B74" s="110" t="s">
        <v>230</v>
      </c>
      <c r="C74" s="106" t="s">
        <v>94</v>
      </c>
      <c r="D74" s="105">
        <f>+D75</f>
        <v>16600000000</v>
      </c>
      <c r="E74" s="105">
        <f>SUM('ADICIONES  2018'!C74:M74)</f>
        <v>16697799370</v>
      </c>
      <c r="F74" s="105">
        <f>+F75</f>
        <v>0</v>
      </c>
      <c r="G74" s="105">
        <f>+G75</f>
        <v>0</v>
      </c>
      <c r="H74" s="105">
        <f>+H75</f>
        <v>0</v>
      </c>
      <c r="I74" s="105">
        <f>+I75</f>
        <v>0</v>
      </c>
      <c r="J74" s="105">
        <f>+J75</f>
        <v>0</v>
      </c>
      <c r="K74" s="105">
        <f t="shared" si="14"/>
        <v>33297799370</v>
      </c>
      <c r="L74" s="105">
        <f t="shared" ref="L74:Q74" si="115">+L75</f>
        <v>2141160036</v>
      </c>
      <c r="M74" s="105">
        <f t="shared" si="115"/>
        <v>501436909</v>
      </c>
      <c r="N74" s="105">
        <f t="shared" si="115"/>
        <v>1240173867</v>
      </c>
      <c r="O74" s="105">
        <f t="shared" si="115"/>
        <v>1191837073</v>
      </c>
      <c r="P74" s="105">
        <f t="shared" si="115"/>
        <v>1418701823</v>
      </c>
      <c r="Q74" s="105">
        <f t="shared" si="115"/>
        <v>7987970930</v>
      </c>
      <c r="R74" s="105">
        <f t="shared" si="15"/>
        <v>14481280638</v>
      </c>
      <c r="S74" s="105">
        <f t="shared" ref="S74:Z74" si="116">+S75</f>
        <v>1081474880</v>
      </c>
      <c r="T74" s="105">
        <f t="shared" si="116"/>
        <v>927941814</v>
      </c>
      <c r="U74" s="105">
        <f t="shared" si="116"/>
        <v>910813008</v>
      </c>
      <c r="V74" s="105">
        <f t="shared" si="116"/>
        <v>1105671605</v>
      </c>
      <c r="W74" s="105">
        <f t="shared" si="116"/>
        <v>1407115825</v>
      </c>
      <c r="X74" s="105">
        <f t="shared" si="116"/>
        <v>0</v>
      </c>
      <c r="Y74" s="105">
        <f t="shared" si="116"/>
        <v>0</v>
      </c>
      <c r="Z74" s="105">
        <f t="shared" si="116"/>
        <v>0</v>
      </c>
      <c r="AA74" s="105">
        <f t="shared" si="16"/>
        <v>5433017132</v>
      </c>
      <c r="AB74" s="105">
        <f t="shared" si="10"/>
        <v>19914297770</v>
      </c>
      <c r="AC74" s="104">
        <f t="shared" si="3"/>
        <v>0.5980664832746273</v>
      </c>
    </row>
    <row r="75" spans="1:29" s="79" customFormat="1" ht="47.25" hidden="1" x14ac:dyDescent="0.2">
      <c r="A75" s="371"/>
      <c r="B75" s="110" t="s">
        <v>490</v>
      </c>
      <c r="C75" s="106" t="s">
        <v>491</v>
      </c>
      <c r="D75" s="105">
        <f>+D76+D85</f>
        <v>16600000000</v>
      </c>
      <c r="E75" s="105">
        <f>SUM('ADICIONES  2018'!C75:M75)</f>
        <v>16697799370</v>
      </c>
      <c r="F75" s="105">
        <f>+F76+F85</f>
        <v>0</v>
      </c>
      <c r="G75" s="105">
        <f>+G76+G85</f>
        <v>0</v>
      </c>
      <c r="H75" s="105">
        <f>+H76+H85</f>
        <v>0</v>
      </c>
      <c r="I75" s="105">
        <f>+I76+I85</f>
        <v>0</v>
      </c>
      <c r="J75" s="105">
        <f>+J76+J85</f>
        <v>0</v>
      </c>
      <c r="K75" s="105">
        <f t="shared" si="14"/>
        <v>33297799370</v>
      </c>
      <c r="L75" s="105">
        <f t="shared" ref="L75:Q75" si="117">+L76+L85</f>
        <v>2141160036</v>
      </c>
      <c r="M75" s="105">
        <f t="shared" si="117"/>
        <v>501436909</v>
      </c>
      <c r="N75" s="105">
        <f t="shared" si="117"/>
        <v>1240173867</v>
      </c>
      <c r="O75" s="105">
        <f t="shared" si="117"/>
        <v>1191837073</v>
      </c>
      <c r="P75" s="105">
        <f t="shared" si="117"/>
        <v>1418701823</v>
      </c>
      <c r="Q75" s="105">
        <f t="shared" si="117"/>
        <v>7987970930</v>
      </c>
      <c r="R75" s="105">
        <f t="shared" si="15"/>
        <v>14481280638</v>
      </c>
      <c r="S75" s="105">
        <f t="shared" ref="S75:Z75" si="118">+S76+S85</f>
        <v>1081474880</v>
      </c>
      <c r="T75" s="105">
        <f>+T76+T85</f>
        <v>927941814</v>
      </c>
      <c r="U75" s="105">
        <f t="shared" si="118"/>
        <v>910813008</v>
      </c>
      <c r="V75" s="105">
        <f t="shared" si="118"/>
        <v>1105671605</v>
      </c>
      <c r="W75" s="105">
        <f t="shared" si="118"/>
        <v>1407115825</v>
      </c>
      <c r="X75" s="105">
        <f t="shared" si="118"/>
        <v>0</v>
      </c>
      <c r="Y75" s="105">
        <f t="shared" si="118"/>
        <v>0</v>
      </c>
      <c r="Z75" s="105">
        <f t="shared" si="118"/>
        <v>0</v>
      </c>
      <c r="AA75" s="105">
        <f t="shared" si="16"/>
        <v>5433017132</v>
      </c>
      <c r="AB75" s="105">
        <f t="shared" ref="AB75:AB140" si="119">+R75+AA75</f>
        <v>19914297770</v>
      </c>
      <c r="AC75" s="104">
        <f t="shared" ref="AC75:AC140" si="120">+AB75/K75</f>
        <v>0.5980664832746273</v>
      </c>
    </row>
    <row r="76" spans="1:29" s="21" customFormat="1" ht="45" x14ac:dyDescent="0.2">
      <c r="A76" s="92">
        <v>1</v>
      </c>
      <c r="B76" s="111" t="s">
        <v>492</v>
      </c>
      <c r="C76" s="112" t="s">
        <v>493</v>
      </c>
      <c r="D76" s="105">
        <v>1600000000</v>
      </c>
      <c r="E76" s="105">
        <f>SUM('ADICIONES  2018'!C76:M76)</f>
        <v>1548627532</v>
      </c>
      <c r="F76" s="105"/>
      <c r="G76" s="105"/>
      <c r="H76" s="105"/>
      <c r="I76" s="105"/>
      <c r="J76" s="105"/>
      <c r="K76" s="285">
        <f>3148627532-1548627532</f>
        <v>1600000000</v>
      </c>
      <c r="L76" s="105">
        <v>63993849</v>
      </c>
      <c r="M76" s="105">
        <v>40606217</v>
      </c>
      <c r="N76" s="105">
        <v>90015455</v>
      </c>
      <c r="O76" s="105">
        <v>95589040</v>
      </c>
      <c r="P76" s="105">
        <v>88648117</v>
      </c>
      <c r="Q76" s="105">
        <f>SUM(Q77:Q84)</f>
        <v>802559489</v>
      </c>
      <c r="R76" s="285">
        <f>1181412167-648627532</f>
        <v>532784635</v>
      </c>
      <c r="S76" s="285">
        <v>121049880</v>
      </c>
      <c r="T76" s="285">
        <v>59888755</v>
      </c>
      <c r="U76" s="285">
        <f>105474128-50617883</f>
        <v>54856245</v>
      </c>
      <c r="V76" s="285">
        <v>69856241</v>
      </c>
      <c r="W76" s="285">
        <f>482429446-396440935</f>
        <v>85988511</v>
      </c>
      <c r="X76" s="105"/>
      <c r="Y76" s="285"/>
      <c r="Z76" s="105"/>
      <c r="AA76" s="105">
        <f t="shared" si="16"/>
        <v>391639632</v>
      </c>
      <c r="AB76" s="285">
        <f>2020110617-1095686350</f>
        <v>924424267</v>
      </c>
      <c r="AC76" s="113">
        <f t="shared" si="120"/>
        <v>0.57776516687500001</v>
      </c>
    </row>
    <row r="77" spans="1:29" ht="42.75" hidden="1" x14ac:dyDescent="0.2">
      <c r="B77" s="97" t="s">
        <v>494</v>
      </c>
      <c r="C77" s="98" t="s">
        <v>495</v>
      </c>
      <c r="D77" s="285">
        <f>+D76*82.8691479%</f>
        <v>1325906366.4000001</v>
      </c>
      <c r="E77" s="285">
        <f>SUM('ADICIONES  2018'!C77:M77)</f>
        <v>0</v>
      </c>
      <c r="F77" s="285">
        <f>+F76*82.8691479%</f>
        <v>0</v>
      </c>
      <c r="G77" s="285">
        <f>+G76*82.8691479%</f>
        <v>0</v>
      </c>
      <c r="H77" s="285">
        <f>+H76*82.8691479%</f>
        <v>0</v>
      </c>
      <c r="I77" s="285">
        <f>+I76*82.8691479%</f>
        <v>0</v>
      </c>
      <c r="J77" s="285">
        <f>+J76*82.8691479%</f>
        <v>0</v>
      </c>
      <c r="K77" s="287">
        <f t="shared" si="14"/>
        <v>1325906366.4000001</v>
      </c>
      <c r="L77" s="285">
        <f t="shared" ref="L77:P77" si="121">+L76*82.8691479%</f>
        <v>53031157.374712676</v>
      </c>
      <c r="M77" s="285">
        <f t="shared" si="121"/>
        <v>33650026.022324942</v>
      </c>
      <c r="N77" s="285">
        <f t="shared" si="121"/>
        <v>74595040.536807954</v>
      </c>
      <c r="O77" s="285">
        <f t="shared" si="121"/>
        <v>79213822.933790162</v>
      </c>
      <c r="P77" s="285">
        <f t="shared" si="121"/>
        <v>73461939.187295049</v>
      </c>
      <c r="Q77" s="285">
        <v>127562101.11169441</v>
      </c>
      <c r="R77" s="287">
        <f t="shared" si="15"/>
        <v>441514087.1666252</v>
      </c>
      <c r="S77" s="285">
        <f t="shared" ref="S77:Z77" si="122">+S76*82.8691479%</f>
        <v>100313004.08997253</v>
      </c>
      <c r="T77" s="285">
        <f t="shared" si="122"/>
        <v>49629300.956418648</v>
      </c>
      <c r="U77" s="285">
        <v>45458902.801436357</v>
      </c>
      <c r="V77" s="285">
        <f t="shared" si="122"/>
        <v>57889271.671670444</v>
      </c>
      <c r="W77" s="285">
        <v>71257946.439999998</v>
      </c>
      <c r="X77" s="285">
        <f t="shared" si="122"/>
        <v>0</v>
      </c>
      <c r="Y77" s="285">
        <f t="shared" si="122"/>
        <v>0</v>
      </c>
      <c r="Z77" s="285">
        <f t="shared" si="122"/>
        <v>0</v>
      </c>
      <c r="AA77" s="287">
        <f t="shared" si="16"/>
        <v>324548425.95949799</v>
      </c>
      <c r="AB77" s="287">
        <f t="shared" si="119"/>
        <v>766062513.12612319</v>
      </c>
      <c r="AC77" s="37">
        <f t="shared" si="120"/>
        <v>0.57776516693714786</v>
      </c>
    </row>
    <row r="78" spans="1:29" ht="28.5" hidden="1" x14ac:dyDescent="0.2">
      <c r="B78" s="97" t="s">
        <v>496</v>
      </c>
      <c r="C78" s="98" t="s">
        <v>497</v>
      </c>
      <c r="D78" s="285">
        <f>+D76*0.095%</f>
        <v>1520000</v>
      </c>
      <c r="E78" s="285">
        <f>SUM('ADICIONES  2018'!C78:M78)</f>
        <v>0</v>
      </c>
      <c r="F78" s="285">
        <f>+F76*0.095%</f>
        <v>0</v>
      </c>
      <c r="G78" s="285">
        <f>+G76*0.095%</f>
        <v>0</v>
      </c>
      <c r="H78" s="285">
        <f>+H76*0.095%</f>
        <v>0</v>
      </c>
      <c r="I78" s="285">
        <f>+I76*0.095%</f>
        <v>0</v>
      </c>
      <c r="J78" s="285">
        <f>+J76*0.095%</f>
        <v>0</v>
      </c>
      <c r="K78" s="287">
        <f t="shared" si="14"/>
        <v>1520000</v>
      </c>
      <c r="L78" s="285">
        <f t="shared" ref="L78:P78" si="123">+L76*0.095%</f>
        <v>60794.15655</v>
      </c>
      <c r="M78" s="285">
        <f t="shared" si="123"/>
        <v>38575.906150000003</v>
      </c>
      <c r="N78" s="285">
        <f t="shared" si="123"/>
        <v>85514.682249999998</v>
      </c>
      <c r="O78" s="285">
        <f t="shared" si="123"/>
        <v>90809.588000000003</v>
      </c>
      <c r="P78" s="285">
        <f t="shared" si="123"/>
        <v>84215.711150000003</v>
      </c>
      <c r="Q78" s="285">
        <v>146235.35915</v>
      </c>
      <c r="R78" s="287">
        <f t="shared" si="15"/>
        <v>506145.40324999997</v>
      </c>
      <c r="S78" s="285">
        <f t="shared" ref="S78:Z78" si="124">+S76*0.095%</f>
        <v>114997.386</v>
      </c>
      <c r="T78" s="285">
        <f t="shared" si="124"/>
        <v>56894.31725</v>
      </c>
      <c r="U78" s="285">
        <v>52113.43275</v>
      </c>
      <c r="V78" s="285">
        <f t="shared" si="124"/>
        <v>66363.428950000001</v>
      </c>
      <c r="W78" s="285">
        <v>81689.09</v>
      </c>
      <c r="X78" s="285">
        <f t="shared" si="124"/>
        <v>0</v>
      </c>
      <c r="Y78" s="285">
        <f t="shared" si="124"/>
        <v>0</v>
      </c>
      <c r="Z78" s="285">
        <f t="shared" si="124"/>
        <v>0</v>
      </c>
      <c r="AA78" s="287">
        <f t="shared" si="16"/>
        <v>372057.65495</v>
      </c>
      <c r="AB78" s="287">
        <f t="shared" si="119"/>
        <v>878203.05819999997</v>
      </c>
      <c r="AC78" s="37">
        <f t="shared" si="120"/>
        <v>0.57776516986842108</v>
      </c>
    </row>
    <row r="79" spans="1:29" s="5" customFormat="1" ht="42.75" hidden="1" x14ac:dyDescent="0.2">
      <c r="A79" s="156"/>
      <c r="B79" s="97" t="s">
        <v>498</v>
      </c>
      <c r="C79" s="98" t="s">
        <v>499</v>
      </c>
      <c r="D79" s="285">
        <f>+D76*5%</f>
        <v>80000000</v>
      </c>
      <c r="E79" s="285">
        <f>SUM('ADICIONES  2018'!C79:M79)</f>
        <v>0</v>
      </c>
      <c r="F79" s="285">
        <f>+F76*5%</f>
        <v>0</v>
      </c>
      <c r="G79" s="285">
        <f>+G76*5%</f>
        <v>0</v>
      </c>
      <c r="H79" s="285">
        <f>+H76*5%</f>
        <v>0</v>
      </c>
      <c r="I79" s="285">
        <f>+I76*5%</f>
        <v>0</v>
      </c>
      <c r="J79" s="285">
        <f>+J76*5%</f>
        <v>0</v>
      </c>
      <c r="K79" s="287">
        <f t="shared" si="14"/>
        <v>80000000</v>
      </c>
      <c r="L79" s="285">
        <f t="shared" ref="L79:P79" si="125">+L76*5%</f>
        <v>3199692.45</v>
      </c>
      <c r="M79" s="285">
        <f t="shared" si="125"/>
        <v>2030310.85</v>
      </c>
      <c r="N79" s="285">
        <f t="shared" si="125"/>
        <v>4500772.75</v>
      </c>
      <c r="O79" s="285">
        <f t="shared" si="125"/>
        <v>4779452</v>
      </c>
      <c r="P79" s="285">
        <f t="shared" si="125"/>
        <v>4432405.8500000006</v>
      </c>
      <c r="Q79" s="285">
        <v>7696597.8500000006</v>
      </c>
      <c r="R79" s="287">
        <f t="shared" si="15"/>
        <v>26639231.750000004</v>
      </c>
      <c r="S79" s="285">
        <f t="shared" ref="S79:Z79" si="126">+S76*5%</f>
        <v>6052494</v>
      </c>
      <c r="T79" s="285">
        <f t="shared" si="126"/>
        <v>2994437.75</v>
      </c>
      <c r="U79" s="285">
        <v>2742812.25</v>
      </c>
      <c r="V79" s="285">
        <f t="shared" si="126"/>
        <v>3492812.0500000003</v>
      </c>
      <c r="W79" s="285">
        <v>4299425.55</v>
      </c>
      <c r="X79" s="285">
        <f t="shared" si="126"/>
        <v>0</v>
      </c>
      <c r="Y79" s="285">
        <f t="shared" si="126"/>
        <v>0</v>
      </c>
      <c r="Z79" s="285">
        <f t="shared" si="126"/>
        <v>0</v>
      </c>
      <c r="AA79" s="287">
        <f t="shared" si="16"/>
        <v>19581981.600000001</v>
      </c>
      <c r="AB79" s="287">
        <f t="shared" si="119"/>
        <v>46221213.350000009</v>
      </c>
      <c r="AC79" s="37">
        <f t="shared" si="120"/>
        <v>0.57776516687500012</v>
      </c>
    </row>
    <row r="80" spans="1:29" s="5" customFormat="1" ht="28.5" hidden="1" x14ac:dyDescent="0.2">
      <c r="A80" s="372"/>
      <c r="B80" s="97" t="s">
        <v>500</v>
      </c>
      <c r="C80" s="98" t="s">
        <v>501</v>
      </c>
      <c r="D80" s="285">
        <f>+D76*9.4905%</f>
        <v>151848000</v>
      </c>
      <c r="E80" s="285">
        <f>SUM('ADICIONES  2018'!C80:M80)</f>
        <v>0</v>
      </c>
      <c r="F80" s="285">
        <f>+F76*9.4905%</f>
        <v>0</v>
      </c>
      <c r="G80" s="285">
        <f>+G76*9.4905%</f>
        <v>0</v>
      </c>
      <c r="H80" s="285">
        <f>+H76*9.4905%</f>
        <v>0</v>
      </c>
      <c r="I80" s="285">
        <f>+I76*9.4905%</f>
        <v>0</v>
      </c>
      <c r="J80" s="285">
        <f>+J76*9.4905%</f>
        <v>0</v>
      </c>
      <c r="K80" s="287">
        <f t="shared" si="14"/>
        <v>151848000</v>
      </c>
      <c r="L80" s="285">
        <f t="shared" ref="L80:P80" si="127">+L76*9.4905%</f>
        <v>6073336.2393450001</v>
      </c>
      <c r="M80" s="285">
        <f t="shared" si="127"/>
        <v>3853733.0243850001</v>
      </c>
      <c r="N80" s="285">
        <f t="shared" si="127"/>
        <v>8542916.7567750011</v>
      </c>
      <c r="O80" s="285">
        <f t="shared" si="127"/>
        <v>9071877.8411999997</v>
      </c>
      <c r="P80" s="285">
        <f t="shared" si="127"/>
        <v>8413149.5438850001</v>
      </c>
      <c r="Q80" s="285">
        <v>14608912.379085001</v>
      </c>
      <c r="R80" s="287">
        <f t="shared" si="15"/>
        <v>50563925.784675002</v>
      </c>
      <c r="S80" s="285">
        <f t="shared" ref="S80:Z80" si="128">+S76*9.4905%</f>
        <v>11488238.861400001</v>
      </c>
      <c r="T80" s="285">
        <f t="shared" si="128"/>
        <v>5683742.2932750005</v>
      </c>
      <c r="U80" s="285">
        <v>5206131.931725</v>
      </c>
      <c r="V80" s="285">
        <f t="shared" si="128"/>
        <v>6629706.5521050002</v>
      </c>
      <c r="W80" s="285">
        <v>8160739.6399999997</v>
      </c>
      <c r="X80" s="285">
        <f t="shared" si="128"/>
        <v>0</v>
      </c>
      <c r="Y80" s="285">
        <f t="shared" si="128"/>
        <v>0</v>
      </c>
      <c r="Z80" s="285">
        <f t="shared" si="128"/>
        <v>0</v>
      </c>
      <c r="AA80" s="287">
        <f t="shared" si="16"/>
        <v>37168559.278504997</v>
      </c>
      <c r="AB80" s="287">
        <f t="shared" si="119"/>
        <v>87732485.06318</v>
      </c>
      <c r="AC80" s="37">
        <f t="shared" si="120"/>
        <v>0.57776516689834567</v>
      </c>
    </row>
    <row r="81" spans="1:29" ht="57" hidden="1" x14ac:dyDescent="0.2">
      <c r="B81" s="97" t="s">
        <v>502</v>
      </c>
      <c r="C81" s="159" t="s">
        <v>1360</v>
      </c>
      <c r="D81" s="285">
        <f>+D76*0%</f>
        <v>0</v>
      </c>
      <c r="E81" s="285">
        <f>SUM('ADICIONES  2018'!C81:M81)</f>
        <v>0</v>
      </c>
      <c r="F81" s="285">
        <f>+F76*0%</f>
        <v>0</v>
      </c>
      <c r="G81" s="285">
        <f>+G76*0%</f>
        <v>0</v>
      </c>
      <c r="H81" s="285">
        <f>+H76*0%</f>
        <v>0</v>
      </c>
      <c r="I81" s="285">
        <f>+I76*0%</f>
        <v>0</v>
      </c>
      <c r="J81" s="285">
        <f>+J76*0%</f>
        <v>0</v>
      </c>
      <c r="K81" s="287">
        <f t="shared" ref="K81:K144" si="129">+D81+E81-F81+G81-H81</f>
        <v>0</v>
      </c>
      <c r="L81" s="285">
        <f t="shared" ref="L81:P81" si="130">+L76*0%</f>
        <v>0</v>
      </c>
      <c r="M81" s="285">
        <f t="shared" si="130"/>
        <v>0</v>
      </c>
      <c r="N81" s="285">
        <f t="shared" si="130"/>
        <v>0</v>
      </c>
      <c r="O81" s="285">
        <f t="shared" si="130"/>
        <v>0</v>
      </c>
      <c r="P81" s="285">
        <f t="shared" si="130"/>
        <v>0</v>
      </c>
      <c r="Q81" s="285">
        <v>0</v>
      </c>
      <c r="R81" s="287">
        <f t="shared" ref="R81:R146" si="131">SUM(L81:Q81)</f>
        <v>0</v>
      </c>
      <c r="S81" s="285">
        <f t="shared" ref="S81:Z81" si="132">+S76*0%</f>
        <v>0</v>
      </c>
      <c r="T81" s="285">
        <f t="shared" si="132"/>
        <v>0</v>
      </c>
      <c r="U81" s="285">
        <v>0</v>
      </c>
      <c r="V81" s="285">
        <f t="shared" si="132"/>
        <v>0</v>
      </c>
      <c r="W81" s="285">
        <v>0</v>
      </c>
      <c r="X81" s="285">
        <f t="shared" si="132"/>
        <v>0</v>
      </c>
      <c r="Y81" s="285">
        <f t="shared" si="132"/>
        <v>0</v>
      </c>
      <c r="Z81" s="285">
        <f t="shared" si="132"/>
        <v>0</v>
      </c>
      <c r="AA81" s="287">
        <f t="shared" ref="AA81:AA146" si="133">SUM(S81:Z81)</f>
        <v>0</v>
      </c>
      <c r="AB81" s="287">
        <f t="shared" si="119"/>
        <v>0</v>
      </c>
      <c r="AC81" s="37" t="e">
        <f t="shared" si="120"/>
        <v>#DIV/0!</v>
      </c>
    </row>
    <row r="82" spans="1:29" ht="42.75" hidden="1" x14ac:dyDescent="0.2">
      <c r="B82" s="97" t="s">
        <v>503</v>
      </c>
      <c r="C82" s="98" t="s">
        <v>504</v>
      </c>
      <c r="D82" s="285">
        <f>+D76*1.70829%</f>
        <v>27332640.000000004</v>
      </c>
      <c r="E82" s="285">
        <f>SUM('ADICIONES  2018'!C82:M82)</f>
        <v>0</v>
      </c>
      <c r="F82" s="285">
        <f>+F76*1.70829%</f>
        <v>0</v>
      </c>
      <c r="G82" s="285">
        <f>+G76*1.70829%</f>
        <v>0</v>
      </c>
      <c r="H82" s="285">
        <f>+H76*1.70829%</f>
        <v>0</v>
      </c>
      <c r="I82" s="285">
        <f>+I76*1.70829%</f>
        <v>0</v>
      </c>
      <c r="J82" s="285">
        <f>+J76*1.70829%</f>
        <v>0</v>
      </c>
      <c r="K82" s="287">
        <f t="shared" si="129"/>
        <v>27332640.000000004</v>
      </c>
      <c r="L82" s="285">
        <f t="shared" ref="L82:P82" si="134">+L76*1.70829%</f>
        <v>1093200.5230821001</v>
      </c>
      <c r="M82" s="285">
        <f t="shared" si="134"/>
        <v>693671.94438930007</v>
      </c>
      <c r="N82" s="285">
        <f t="shared" si="134"/>
        <v>1537725.0162195002</v>
      </c>
      <c r="O82" s="285">
        <f t="shared" si="134"/>
        <v>1632938.0114160001</v>
      </c>
      <c r="P82" s="285">
        <f t="shared" si="134"/>
        <v>1514366.9178993001</v>
      </c>
      <c r="Q82" s="285">
        <v>2629604.2282353002</v>
      </c>
      <c r="R82" s="287">
        <f t="shared" si="131"/>
        <v>9101506.641241502</v>
      </c>
      <c r="S82" s="285">
        <f t="shared" ref="S82:Z82" si="135">+S76*1.70829%</f>
        <v>2067882.9950520003</v>
      </c>
      <c r="T82" s="285">
        <f t="shared" si="135"/>
        <v>1023073.6127895</v>
      </c>
      <c r="U82" s="285">
        <v>937103.74771050003</v>
      </c>
      <c r="V82" s="285">
        <f t="shared" si="135"/>
        <v>1193347.1793789002</v>
      </c>
      <c r="W82" s="285">
        <v>1468933.13</v>
      </c>
      <c r="X82" s="285">
        <f t="shared" si="135"/>
        <v>0</v>
      </c>
      <c r="Y82" s="285">
        <f t="shared" si="135"/>
        <v>0</v>
      </c>
      <c r="Z82" s="285">
        <f t="shared" si="135"/>
        <v>0</v>
      </c>
      <c r="AA82" s="287">
        <f t="shared" si="133"/>
        <v>6690340.6649308996</v>
      </c>
      <c r="AB82" s="287">
        <f t="shared" si="119"/>
        <v>15791847.306172401</v>
      </c>
      <c r="AC82" s="37">
        <f t="shared" si="120"/>
        <v>0.57776516670809697</v>
      </c>
    </row>
    <row r="83" spans="1:29" ht="57" hidden="1" x14ac:dyDescent="0.2">
      <c r="B83" s="97" t="s">
        <v>505</v>
      </c>
      <c r="C83" s="98" t="s">
        <v>506</v>
      </c>
      <c r="D83" s="285">
        <f>+D76*0.8370621%</f>
        <v>13392993.6</v>
      </c>
      <c r="E83" s="285">
        <f>SUM('ADICIONES  2018'!C83:M83)</f>
        <v>0</v>
      </c>
      <c r="F83" s="285">
        <f>+F76*0.8370621%</f>
        <v>0</v>
      </c>
      <c r="G83" s="285">
        <f>+G76*0.8370621%</f>
        <v>0</v>
      </c>
      <c r="H83" s="285">
        <f>+H76*0.8370621%</f>
        <v>0</v>
      </c>
      <c r="I83" s="285">
        <f>+I76*0.8370621%</f>
        <v>0</v>
      </c>
      <c r="J83" s="285">
        <f>+J76*0.8370621%</f>
        <v>0</v>
      </c>
      <c r="K83" s="287">
        <f t="shared" si="129"/>
        <v>13392993.6</v>
      </c>
      <c r="L83" s="285">
        <f t="shared" ref="L83:P83" si="136">+L76*0.8370621%</f>
        <v>535668.25631022896</v>
      </c>
      <c r="M83" s="285">
        <f t="shared" si="136"/>
        <v>339899.25275075698</v>
      </c>
      <c r="N83" s="285">
        <f t="shared" si="136"/>
        <v>753485.25794755504</v>
      </c>
      <c r="O83" s="285">
        <f t="shared" si="136"/>
        <v>800139.62559384003</v>
      </c>
      <c r="P83" s="285">
        <f t="shared" si="136"/>
        <v>742039.78977065696</v>
      </c>
      <c r="Q83" s="285">
        <v>1288506.0718352969</v>
      </c>
      <c r="R83" s="287">
        <f t="shared" si="131"/>
        <v>4459738.2542083347</v>
      </c>
      <c r="S83" s="285">
        <f t="shared" ref="S83:Z83" si="137">+S76*0.8370621%</f>
        <v>1013262.66757548</v>
      </c>
      <c r="T83" s="285">
        <f t="shared" si="137"/>
        <v>501306.07026685501</v>
      </c>
      <c r="U83" s="285">
        <v>459180.83637814497</v>
      </c>
      <c r="V83" s="285">
        <f t="shared" si="137"/>
        <v>584740.11789566104</v>
      </c>
      <c r="W83" s="285">
        <v>719777.15</v>
      </c>
      <c r="X83" s="285">
        <f t="shared" si="137"/>
        <v>0</v>
      </c>
      <c r="Y83" s="285">
        <f t="shared" si="137"/>
        <v>0</v>
      </c>
      <c r="Z83" s="285">
        <f t="shared" si="137"/>
        <v>0</v>
      </c>
      <c r="AA83" s="287">
        <f t="shared" si="133"/>
        <v>3278266.8421161408</v>
      </c>
      <c r="AB83" s="287">
        <f t="shared" si="119"/>
        <v>7738005.0963244755</v>
      </c>
      <c r="AC83" s="37">
        <f t="shared" si="120"/>
        <v>0.57776516045856063</v>
      </c>
    </row>
    <row r="84" spans="1:29" ht="42.75" x14ac:dyDescent="0.2">
      <c r="A84" s="372">
        <v>1</v>
      </c>
      <c r="B84" s="97" t="s">
        <v>2327</v>
      </c>
      <c r="C84" s="98" t="s">
        <v>2328</v>
      </c>
      <c r="D84" s="285"/>
      <c r="E84" s="285">
        <f>SUM('ADICIONES  2018'!C84:M84)</f>
        <v>1548627532</v>
      </c>
      <c r="F84" s="285"/>
      <c r="G84" s="285"/>
      <c r="H84" s="285"/>
      <c r="I84" s="285"/>
      <c r="J84" s="285"/>
      <c r="K84" s="287">
        <v>1548627532</v>
      </c>
      <c r="L84" s="285"/>
      <c r="M84" s="285"/>
      <c r="N84" s="285"/>
      <c r="O84" s="285"/>
      <c r="P84" s="285"/>
      <c r="Q84" s="285">
        <v>648627532</v>
      </c>
      <c r="R84" s="287">
        <v>648627532</v>
      </c>
      <c r="S84" s="285"/>
      <c r="T84" s="285"/>
      <c r="U84" s="285">
        <v>50617883</v>
      </c>
      <c r="V84" s="285"/>
      <c r="W84" s="285">
        <v>396440935</v>
      </c>
      <c r="X84" s="285"/>
      <c r="Y84" s="285"/>
      <c r="Z84" s="285"/>
      <c r="AA84" s="287">
        <f t="shared" ref="AA84" si="138">SUM(S84:Z84)</f>
        <v>447058818</v>
      </c>
      <c r="AB84" s="287">
        <v>1095686350</v>
      </c>
      <c r="AC84" s="37">
        <f t="shared" si="120"/>
        <v>0.70752090309601956</v>
      </c>
    </row>
    <row r="85" spans="1:29" s="21" customFormat="1" ht="45" x14ac:dyDescent="0.2">
      <c r="A85" s="92">
        <v>1</v>
      </c>
      <c r="B85" s="111" t="s">
        <v>507</v>
      </c>
      <c r="C85" s="112" t="s">
        <v>508</v>
      </c>
      <c r="D85" s="105">
        <v>15000000000</v>
      </c>
      <c r="E85" s="105">
        <f>SUM('ADICIONES  2018'!C85:M85)</f>
        <v>15149171838</v>
      </c>
      <c r="F85" s="105"/>
      <c r="G85" s="105"/>
      <c r="H85" s="105"/>
      <c r="I85" s="105"/>
      <c r="J85" s="105"/>
      <c r="K85" s="285">
        <f>30149171838-15149171838</f>
        <v>15000000000</v>
      </c>
      <c r="L85" s="105">
        <v>2077166187</v>
      </c>
      <c r="M85" s="105">
        <v>460830692</v>
      </c>
      <c r="N85" s="105">
        <v>1150158412</v>
      </c>
      <c r="O85" s="105">
        <v>1096248033</v>
      </c>
      <c r="P85" s="105">
        <v>1330053706</v>
      </c>
      <c r="Q85" s="105">
        <f>SUM(Q86:Q93)</f>
        <v>7185411441</v>
      </c>
      <c r="R85" s="285">
        <f>13299868471-6068171838</f>
        <v>7231696633</v>
      </c>
      <c r="S85" s="285">
        <v>960425000</v>
      </c>
      <c r="T85" s="285">
        <v>868053059</v>
      </c>
      <c r="U85" s="285">
        <f>3579016646-2723059883</f>
        <v>855956763</v>
      </c>
      <c r="V85" s="285">
        <v>1035815364</v>
      </c>
      <c r="W85" s="285">
        <f>6695215754-5374088440</f>
        <v>1321127314</v>
      </c>
      <c r="X85" s="105"/>
      <c r="Y85" s="285"/>
      <c r="Z85" s="105"/>
      <c r="AA85" s="105">
        <f t="shared" si="133"/>
        <v>5041377500</v>
      </c>
      <c r="AB85" s="285">
        <f>26438394294-14165320161</f>
        <v>12273074133</v>
      </c>
      <c r="AC85" s="113">
        <f t="shared" si="120"/>
        <v>0.81820494219999995</v>
      </c>
    </row>
    <row r="86" spans="1:29" s="5" customFormat="1" ht="42.75" hidden="1" x14ac:dyDescent="0.2">
      <c r="A86" s="156"/>
      <c r="B86" s="97" t="s">
        <v>509</v>
      </c>
      <c r="C86" s="98" t="s">
        <v>510</v>
      </c>
      <c r="D86" s="285">
        <f>+D85*82.8691479%</f>
        <v>12430372185.000002</v>
      </c>
      <c r="E86" s="285">
        <f>SUM('ADICIONES  2018'!C86:M86)</f>
        <v>0</v>
      </c>
      <c r="F86" s="285">
        <f>+F85*82.8691479%</f>
        <v>0</v>
      </c>
      <c r="G86" s="285">
        <f>+G85*82.8691479%</f>
        <v>0</v>
      </c>
      <c r="H86" s="285">
        <f>+H85*82.8691479%</f>
        <v>0</v>
      </c>
      <c r="I86" s="285">
        <f>+I85*82.8691479%</f>
        <v>0</v>
      </c>
      <c r="J86" s="285">
        <f>+J85*82.8691479%</f>
        <v>0</v>
      </c>
      <c r="K86" s="287">
        <f t="shared" si="129"/>
        <v>12430372185.000002</v>
      </c>
      <c r="L86" s="285">
        <f t="shared" ref="L86:P86" si="139">+L85*82.8691479%</f>
        <v>1721329919.6338208</v>
      </c>
      <c r="M86" s="285">
        <f t="shared" si="139"/>
        <v>381886467.7220735</v>
      </c>
      <c r="N86" s="285">
        <f t="shared" si="139"/>
        <v>953126475.52457142</v>
      </c>
      <c r="O86" s="285">
        <f t="shared" si="139"/>
        <v>908451403.81761086</v>
      </c>
      <c r="P86" s="285">
        <f t="shared" si="139"/>
        <v>1102204172.7745712</v>
      </c>
      <c r="Q86" s="285">
        <v>925846939.00744295</v>
      </c>
      <c r="R86" s="287">
        <f t="shared" si="131"/>
        <v>5992845378.4800911</v>
      </c>
      <c r="S86" s="285">
        <f t="shared" ref="S86:Z86" si="140">+S85*82.8691479%</f>
        <v>795896013.71857512</v>
      </c>
      <c r="T86" s="285">
        <f t="shared" si="140"/>
        <v>719348173.31318426</v>
      </c>
      <c r="U86" s="285">
        <v>709324075.89052248</v>
      </c>
      <c r="V86" s="285">
        <f t="shared" si="140"/>
        <v>858371365.96408343</v>
      </c>
      <c r="W86" s="285">
        <v>1094806949.0999999</v>
      </c>
      <c r="X86" s="285">
        <f t="shared" si="140"/>
        <v>0</v>
      </c>
      <c r="Y86" s="285">
        <f t="shared" si="140"/>
        <v>0</v>
      </c>
      <c r="Z86" s="285">
        <f t="shared" si="140"/>
        <v>0</v>
      </c>
      <c r="AA86" s="287">
        <f t="shared" si="133"/>
        <v>4177746577.9863648</v>
      </c>
      <c r="AB86" s="287">
        <f t="shared" si="119"/>
        <v>10170591956.466455</v>
      </c>
      <c r="AC86" s="37">
        <f t="shared" si="120"/>
        <v>0.81820494230571217</v>
      </c>
    </row>
    <row r="87" spans="1:29" s="5" customFormat="1" ht="28.5" hidden="1" x14ac:dyDescent="0.2">
      <c r="A87" s="372"/>
      <c r="B87" s="97" t="s">
        <v>511</v>
      </c>
      <c r="C87" s="98" t="s">
        <v>512</v>
      </c>
      <c r="D87" s="285">
        <f>+D85*0.095%</f>
        <v>14250000</v>
      </c>
      <c r="E87" s="285">
        <f>SUM('ADICIONES  2018'!C87:M87)</f>
        <v>0</v>
      </c>
      <c r="F87" s="285">
        <f>+F85*0.095%</f>
        <v>0</v>
      </c>
      <c r="G87" s="285">
        <f>+G85*0.095%</f>
        <v>0</v>
      </c>
      <c r="H87" s="285">
        <f>+H85*0.095%</f>
        <v>0</v>
      </c>
      <c r="I87" s="285">
        <f>+I85*0.095%</f>
        <v>0</v>
      </c>
      <c r="J87" s="285">
        <f>+J85*0.095%</f>
        <v>0</v>
      </c>
      <c r="K87" s="287">
        <f t="shared" si="129"/>
        <v>14250000</v>
      </c>
      <c r="L87" s="285">
        <f t="shared" ref="L87:P87" si="141">+L85*0.095%</f>
        <v>1973307.8776499999</v>
      </c>
      <c r="M87" s="285">
        <f t="shared" si="141"/>
        <v>437789.15740000003</v>
      </c>
      <c r="N87" s="285">
        <f t="shared" si="141"/>
        <v>1092650.4913999999</v>
      </c>
      <c r="O87" s="285">
        <f t="shared" si="141"/>
        <v>1041435.63135</v>
      </c>
      <c r="P87" s="285">
        <f t="shared" si="141"/>
        <v>1263551.0207</v>
      </c>
      <c r="Q87" s="285">
        <v>1061377.6228499999</v>
      </c>
      <c r="R87" s="287">
        <f t="shared" si="131"/>
        <v>6870111.8013500003</v>
      </c>
      <c r="S87" s="285">
        <f t="shared" ref="S87:Z87" si="142">+S85*0.095%</f>
        <v>912403.75</v>
      </c>
      <c r="T87" s="285">
        <f t="shared" si="142"/>
        <v>824650.40604999999</v>
      </c>
      <c r="U87" s="285">
        <v>813158.92484999984</v>
      </c>
      <c r="V87" s="285">
        <f t="shared" si="142"/>
        <v>984024.59580000001</v>
      </c>
      <c r="W87" s="285">
        <v>1255070.95</v>
      </c>
      <c r="X87" s="285">
        <f t="shared" si="142"/>
        <v>0</v>
      </c>
      <c r="Y87" s="285">
        <f t="shared" si="142"/>
        <v>0</v>
      </c>
      <c r="Z87" s="285">
        <f t="shared" si="142"/>
        <v>0</v>
      </c>
      <c r="AA87" s="287">
        <f t="shared" si="133"/>
        <v>4789308.6266999999</v>
      </c>
      <c r="AB87" s="287">
        <f t="shared" si="119"/>
        <v>11659420.42805</v>
      </c>
      <c r="AC87" s="37">
        <f t="shared" si="120"/>
        <v>0.8182049423192983</v>
      </c>
    </row>
    <row r="88" spans="1:29" ht="42.75" hidden="1" x14ac:dyDescent="0.2">
      <c r="B88" s="97" t="s">
        <v>513</v>
      </c>
      <c r="C88" s="98" t="s">
        <v>514</v>
      </c>
      <c r="D88" s="285">
        <f>+D85*5%</f>
        <v>750000000</v>
      </c>
      <c r="E88" s="285">
        <f>SUM('ADICIONES  2018'!C88:M88)</f>
        <v>0</v>
      </c>
      <c r="F88" s="285">
        <f>+F85*5%</f>
        <v>0</v>
      </c>
      <c r="G88" s="285">
        <f>+G85*5%</f>
        <v>0</v>
      </c>
      <c r="H88" s="285">
        <f>+H85*5%</f>
        <v>0</v>
      </c>
      <c r="I88" s="285">
        <f>+I85*5%</f>
        <v>0</v>
      </c>
      <c r="J88" s="285">
        <f>+J85*5%</f>
        <v>0</v>
      </c>
      <c r="K88" s="287">
        <f t="shared" si="129"/>
        <v>750000000</v>
      </c>
      <c r="L88" s="285">
        <f t="shared" ref="L88:P88" si="143">+L85*5%</f>
        <v>103858309.35000001</v>
      </c>
      <c r="M88" s="285">
        <f t="shared" si="143"/>
        <v>23041534.600000001</v>
      </c>
      <c r="N88" s="285">
        <f t="shared" si="143"/>
        <v>57507920.600000001</v>
      </c>
      <c r="O88" s="285">
        <f t="shared" si="143"/>
        <v>54812401.650000006</v>
      </c>
      <c r="P88" s="285">
        <f t="shared" si="143"/>
        <v>66502685.300000004</v>
      </c>
      <c r="Q88" s="285">
        <v>55861980.150000006</v>
      </c>
      <c r="R88" s="287">
        <f t="shared" si="131"/>
        <v>361584831.64999998</v>
      </c>
      <c r="S88" s="285">
        <f t="shared" ref="S88:Z88" si="144">+S85*5%</f>
        <v>48021250</v>
      </c>
      <c r="T88" s="285">
        <f t="shared" si="144"/>
        <v>43402652.950000003</v>
      </c>
      <c r="U88" s="285">
        <v>42797838.149999999</v>
      </c>
      <c r="V88" s="285">
        <f t="shared" si="144"/>
        <v>51790768.200000003</v>
      </c>
      <c r="W88" s="285">
        <v>66056365.700000003</v>
      </c>
      <c r="X88" s="285">
        <f t="shared" si="144"/>
        <v>0</v>
      </c>
      <c r="Y88" s="285">
        <f t="shared" si="144"/>
        <v>0</v>
      </c>
      <c r="Z88" s="285">
        <f t="shared" si="144"/>
        <v>0</v>
      </c>
      <c r="AA88" s="287">
        <f t="shared" si="133"/>
        <v>252068875</v>
      </c>
      <c r="AB88" s="287">
        <f t="shared" si="119"/>
        <v>613653706.64999998</v>
      </c>
      <c r="AC88" s="37">
        <f t="shared" si="120"/>
        <v>0.81820494219999995</v>
      </c>
    </row>
    <row r="89" spans="1:29" ht="28.5" hidden="1" x14ac:dyDescent="0.2">
      <c r="B89" s="97" t="s">
        <v>515</v>
      </c>
      <c r="C89" s="98" t="s">
        <v>516</v>
      </c>
      <c r="D89" s="285">
        <f>+D85*9.4905%</f>
        <v>1423575000</v>
      </c>
      <c r="E89" s="285">
        <f>SUM('ADICIONES  2018'!C89:M89)</f>
        <v>0</v>
      </c>
      <c r="F89" s="285">
        <f>+F85*9.4905%</f>
        <v>0</v>
      </c>
      <c r="G89" s="285">
        <f>+G85*9.4905%</f>
        <v>0</v>
      </c>
      <c r="H89" s="285">
        <f>+H85*9.4905%</f>
        <v>0</v>
      </c>
      <c r="I89" s="285">
        <f>+I85*9.4905%</f>
        <v>0</v>
      </c>
      <c r="J89" s="285">
        <f>+J85*9.4905%</f>
        <v>0</v>
      </c>
      <c r="K89" s="287">
        <f t="shared" si="129"/>
        <v>1423575000</v>
      </c>
      <c r="L89" s="285">
        <f t="shared" ref="L89:P89" si="145">+L85*9.4905%</f>
        <v>197133456.97723502</v>
      </c>
      <c r="M89" s="285">
        <f t="shared" si="145"/>
        <v>43735136.824260004</v>
      </c>
      <c r="N89" s="285">
        <f t="shared" si="145"/>
        <v>109155784.09086001</v>
      </c>
      <c r="O89" s="285">
        <f t="shared" si="145"/>
        <v>104039419.57186501</v>
      </c>
      <c r="P89" s="285">
        <f t="shared" si="145"/>
        <v>126228746.96793</v>
      </c>
      <c r="Q89" s="285">
        <v>106031624.522715</v>
      </c>
      <c r="R89" s="287">
        <f t="shared" si="131"/>
        <v>686324168.95486498</v>
      </c>
      <c r="S89" s="285">
        <f t="shared" ref="S89:Z89" si="146">+S85*9.4905%</f>
        <v>91149134.625</v>
      </c>
      <c r="T89" s="285">
        <f t="shared" si="146"/>
        <v>82382575.564394996</v>
      </c>
      <c r="U89" s="285">
        <v>81234576.592514992</v>
      </c>
      <c r="V89" s="285">
        <f t="shared" si="146"/>
        <v>98304057.120420009</v>
      </c>
      <c r="W89" s="285">
        <v>125381587.73999999</v>
      </c>
      <c r="X89" s="285">
        <f t="shared" si="146"/>
        <v>0</v>
      </c>
      <c r="Y89" s="285">
        <f t="shared" si="146"/>
        <v>0</v>
      </c>
      <c r="Z89" s="285">
        <f t="shared" si="146"/>
        <v>0</v>
      </c>
      <c r="AA89" s="287">
        <f t="shared" si="133"/>
        <v>478451931.64233005</v>
      </c>
      <c r="AB89" s="287">
        <f t="shared" si="119"/>
        <v>1164776100.5971951</v>
      </c>
      <c r="AC89" s="37">
        <f t="shared" si="120"/>
        <v>0.81820494220339302</v>
      </c>
    </row>
    <row r="90" spans="1:29" ht="58.5" hidden="1" customHeight="1" x14ac:dyDescent="0.2">
      <c r="B90" s="97" t="s">
        <v>517</v>
      </c>
      <c r="C90" s="159" t="s">
        <v>1361</v>
      </c>
      <c r="D90" s="285">
        <f>+D85*0%</f>
        <v>0</v>
      </c>
      <c r="E90" s="285">
        <f>SUM('ADICIONES  2018'!C90:M90)</f>
        <v>0</v>
      </c>
      <c r="F90" s="285">
        <f>+F85*0%</f>
        <v>0</v>
      </c>
      <c r="G90" s="285">
        <f>+G85*0%</f>
        <v>0</v>
      </c>
      <c r="H90" s="285">
        <f>+H85*0%</f>
        <v>0</v>
      </c>
      <c r="I90" s="285">
        <f>+I85*0%</f>
        <v>0</v>
      </c>
      <c r="J90" s="285">
        <f>+J85*0%</f>
        <v>0</v>
      </c>
      <c r="K90" s="287">
        <f t="shared" si="129"/>
        <v>0</v>
      </c>
      <c r="L90" s="285">
        <f t="shared" ref="L90:P90" si="147">+L85*0%</f>
        <v>0</v>
      </c>
      <c r="M90" s="285">
        <f t="shared" si="147"/>
        <v>0</v>
      </c>
      <c r="N90" s="285">
        <f t="shared" si="147"/>
        <v>0</v>
      </c>
      <c r="O90" s="285">
        <f t="shared" si="147"/>
        <v>0</v>
      </c>
      <c r="P90" s="285">
        <f t="shared" si="147"/>
        <v>0</v>
      </c>
      <c r="Q90" s="285">
        <v>0</v>
      </c>
      <c r="R90" s="287">
        <f t="shared" si="131"/>
        <v>0</v>
      </c>
      <c r="S90" s="285">
        <f t="shared" ref="S90:Z90" si="148">+S85*0%</f>
        <v>0</v>
      </c>
      <c r="T90" s="285">
        <f t="shared" si="148"/>
        <v>0</v>
      </c>
      <c r="U90" s="285">
        <v>0</v>
      </c>
      <c r="V90" s="285">
        <f t="shared" si="148"/>
        <v>0</v>
      </c>
      <c r="W90" s="285">
        <v>0</v>
      </c>
      <c r="X90" s="285">
        <f t="shared" si="148"/>
        <v>0</v>
      </c>
      <c r="Y90" s="285">
        <f t="shared" si="148"/>
        <v>0</v>
      </c>
      <c r="Z90" s="285">
        <f t="shared" si="148"/>
        <v>0</v>
      </c>
      <c r="AA90" s="287">
        <f t="shared" si="133"/>
        <v>0</v>
      </c>
      <c r="AB90" s="287">
        <f t="shared" si="119"/>
        <v>0</v>
      </c>
      <c r="AC90" s="37" t="e">
        <f t="shared" si="120"/>
        <v>#DIV/0!</v>
      </c>
    </row>
    <row r="91" spans="1:29" s="5" customFormat="1" ht="42.75" hidden="1" x14ac:dyDescent="0.2">
      <c r="A91" s="156"/>
      <c r="B91" s="97" t="s">
        <v>518</v>
      </c>
      <c r="C91" s="98" t="s">
        <v>519</v>
      </c>
      <c r="D91" s="285">
        <f>+D85*1.70829%</f>
        <v>256243500.00000003</v>
      </c>
      <c r="E91" s="285">
        <f>SUM('ADICIONES  2018'!C91:M91)</f>
        <v>0</v>
      </c>
      <c r="F91" s="285">
        <f>+F85*1.70829%</f>
        <v>0</v>
      </c>
      <c r="G91" s="285">
        <f>+G85*1.70829%</f>
        <v>0</v>
      </c>
      <c r="H91" s="285">
        <f>+H85*1.70829%</f>
        <v>0</v>
      </c>
      <c r="I91" s="285">
        <f>+I85*1.70829%</f>
        <v>0</v>
      </c>
      <c r="J91" s="285">
        <f>+J85*1.70829%</f>
        <v>0</v>
      </c>
      <c r="K91" s="287">
        <f t="shared" si="129"/>
        <v>256243500.00000003</v>
      </c>
      <c r="L91" s="285">
        <f t="shared" ref="L91:P91" si="149">+L85*1.70829%</f>
        <v>35484022.255902305</v>
      </c>
      <c r="M91" s="285">
        <f t="shared" si="149"/>
        <v>7872324.628366801</v>
      </c>
      <c r="N91" s="285">
        <f t="shared" si="149"/>
        <v>19648041.1363548</v>
      </c>
      <c r="O91" s="285">
        <f t="shared" si="149"/>
        <v>18727095.522935703</v>
      </c>
      <c r="P91" s="285">
        <f t="shared" si="149"/>
        <v>22721174.454227403</v>
      </c>
      <c r="Q91" s="285">
        <v>19085692.4140887</v>
      </c>
      <c r="R91" s="287">
        <f t="shared" si="131"/>
        <v>123538350.41187571</v>
      </c>
      <c r="S91" s="285">
        <f t="shared" ref="S91:Z91" si="150">+S85*1.70829%</f>
        <v>16406844.232500002</v>
      </c>
      <c r="T91" s="285">
        <f t="shared" si="150"/>
        <v>14828863.601591101</v>
      </c>
      <c r="U91" s="285">
        <v>14622223.786652699</v>
      </c>
      <c r="V91" s="285">
        <f t="shared" si="150"/>
        <v>17694730.281675603</v>
      </c>
      <c r="W91" s="285">
        <v>22568685.789999999</v>
      </c>
      <c r="X91" s="285">
        <f t="shared" si="150"/>
        <v>0</v>
      </c>
      <c r="Y91" s="285">
        <f t="shared" si="150"/>
        <v>0</v>
      </c>
      <c r="Z91" s="285">
        <f t="shared" si="150"/>
        <v>0</v>
      </c>
      <c r="AA91" s="287">
        <f t="shared" si="133"/>
        <v>86121347.69241941</v>
      </c>
      <c r="AB91" s="287">
        <f t="shared" si="119"/>
        <v>209659698.10429513</v>
      </c>
      <c r="AC91" s="37">
        <f t="shared" si="120"/>
        <v>0.81820494219090478</v>
      </c>
    </row>
    <row r="92" spans="1:29" s="5" customFormat="1" ht="57" hidden="1" x14ac:dyDescent="0.2">
      <c r="A92" s="372"/>
      <c r="B92" s="97" t="s">
        <v>520</v>
      </c>
      <c r="C92" s="98" t="s">
        <v>521</v>
      </c>
      <c r="D92" s="285">
        <f>+D85*0.8370621%</f>
        <v>125559315</v>
      </c>
      <c r="E92" s="285">
        <f>SUM('ADICIONES  2018'!C92:M92)</f>
        <v>0</v>
      </c>
      <c r="F92" s="285">
        <f>+F85*0.8370621%</f>
        <v>0</v>
      </c>
      <c r="G92" s="285">
        <f>+G85*0.8370621%</f>
        <v>0</v>
      </c>
      <c r="H92" s="285">
        <f>+H85*0.8370621%</f>
        <v>0</v>
      </c>
      <c r="I92" s="285">
        <f>+I85*0.8370621%</f>
        <v>0</v>
      </c>
      <c r="J92" s="285">
        <f>+J85*0.8370621%</f>
        <v>0</v>
      </c>
      <c r="K92" s="287">
        <f t="shared" si="129"/>
        <v>125559315</v>
      </c>
      <c r="L92" s="285">
        <f t="shared" ref="L92:P92" si="151">+L85*0.8370621%</f>
        <v>17387170.905392125</v>
      </c>
      <c r="M92" s="285">
        <f t="shared" si="151"/>
        <v>3857439.0678997319</v>
      </c>
      <c r="N92" s="285">
        <f t="shared" si="151"/>
        <v>9627540.1568138525</v>
      </c>
      <c r="O92" s="285">
        <f t="shared" si="151"/>
        <v>9176276.806238493</v>
      </c>
      <c r="P92" s="285">
        <f t="shared" si="151"/>
        <v>11133375.482571427</v>
      </c>
      <c r="Q92" s="285">
        <v>9351989.2829034626</v>
      </c>
      <c r="R92" s="287">
        <f t="shared" si="131"/>
        <v>60533791.701819092</v>
      </c>
      <c r="S92" s="285">
        <f t="shared" ref="S92:Z92" si="152">+S85*0.8370621%</f>
        <v>8039353.6739250002</v>
      </c>
      <c r="T92" s="285">
        <f t="shared" si="152"/>
        <v>7266143.1647796389</v>
      </c>
      <c r="U92" s="285">
        <v>7164889.6554598222</v>
      </c>
      <c r="V92" s="285">
        <f t="shared" si="152"/>
        <v>8670417.8380210437</v>
      </c>
      <c r="W92" s="285">
        <v>11058654.720000001</v>
      </c>
      <c r="X92" s="285">
        <f t="shared" si="152"/>
        <v>0</v>
      </c>
      <c r="Y92" s="285">
        <f t="shared" si="152"/>
        <v>0</v>
      </c>
      <c r="Z92" s="285">
        <f t="shared" si="152"/>
        <v>0</v>
      </c>
      <c r="AA92" s="287">
        <f t="shared" si="133"/>
        <v>42199459.052185506</v>
      </c>
      <c r="AB92" s="287">
        <f t="shared" si="119"/>
        <v>102733250.7540046</v>
      </c>
      <c r="AC92" s="37">
        <f t="shared" si="120"/>
        <v>0.8182049317010418</v>
      </c>
    </row>
    <row r="93" spans="1:29" ht="42.75" x14ac:dyDescent="0.2">
      <c r="A93" s="372">
        <v>1</v>
      </c>
      <c r="B93" s="97" t="s">
        <v>2329</v>
      </c>
      <c r="C93" s="98" t="s">
        <v>2330</v>
      </c>
      <c r="D93" s="285"/>
      <c r="E93" s="285">
        <f>SUM('ADICIONES  2018'!C93:M93)</f>
        <v>15149171838</v>
      </c>
      <c r="F93" s="285"/>
      <c r="G93" s="285"/>
      <c r="H93" s="285"/>
      <c r="I93" s="285"/>
      <c r="J93" s="285"/>
      <c r="K93" s="287">
        <v>15149171838</v>
      </c>
      <c r="L93" s="285"/>
      <c r="M93" s="285"/>
      <c r="N93" s="285"/>
      <c r="O93" s="285"/>
      <c r="P93" s="285"/>
      <c r="Q93" s="285">
        <v>6068171838</v>
      </c>
      <c r="R93" s="287">
        <v>6068171838</v>
      </c>
      <c r="S93" s="285"/>
      <c r="T93" s="285"/>
      <c r="U93" s="285">
        <v>2723059883</v>
      </c>
      <c r="V93" s="285"/>
      <c r="W93" s="285">
        <v>5374088440</v>
      </c>
      <c r="X93" s="285"/>
      <c r="Y93" s="285"/>
      <c r="Z93" s="285"/>
      <c r="AA93" s="287">
        <f t="shared" ref="AA93" si="153">SUM(S93:Z93)</f>
        <v>8097148323</v>
      </c>
      <c r="AB93" s="287">
        <v>14165320161</v>
      </c>
      <c r="AC93" s="37">
        <f t="shared" si="120"/>
        <v>0.93505574512448808</v>
      </c>
    </row>
    <row r="94" spans="1:29" s="79" customFormat="1" ht="31.5" hidden="1" x14ac:dyDescent="0.2">
      <c r="A94" s="371"/>
      <c r="B94" s="110" t="s">
        <v>522</v>
      </c>
      <c r="C94" s="106" t="s">
        <v>523</v>
      </c>
      <c r="D94" s="105">
        <f>+D95+D102</f>
        <v>48000000000</v>
      </c>
      <c r="E94" s="105">
        <f>SUM('ADICIONES  2018'!C94:M94)</f>
        <v>0</v>
      </c>
      <c r="F94" s="105">
        <f>+F95+F102</f>
        <v>0</v>
      </c>
      <c r="G94" s="105">
        <f>+G95+G102</f>
        <v>0</v>
      </c>
      <c r="H94" s="105">
        <f>+H95+H102</f>
        <v>0</v>
      </c>
      <c r="I94" s="105">
        <f>+I95+I102</f>
        <v>0</v>
      </c>
      <c r="J94" s="105">
        <f>+J95+J102</f>
        <v>0</v>
      </c>
      <c r="K94" s="105">
        <f t="shared" si="129"/>
        <v>48000000000</v>
      </c>
      <c r="L94" s="105">
        <f t="shared" ref="L94:Q94" si="154">+L95+L102</f>
        <v>5528138420</v>
      </c>
      <c r="M94" s="105">
        <f t="shared" si="154"/>
        <v>6674989213.6000004</v>
      </c>
      <c r="N94" s="105">
        <f t="shared" si="154"/>
        <v>12431925331</v>
      </c>
      <c r="O94" s="105">
        <f t="shared" si="154"/>
        <v>9389168952.9200001</v>
      </c>
      <c r="P94" s="105">
        <f t="shared" si="154"/>
        <v>4673738842.6900005</v>
      </c>
      <c r="Q94" s="105">
        <f t="shared" si="154"/>
        <v>5028572948.1900005</v>
      </c>
      <c r="R94" s="105">
        <f t="shared" si="131"/>
        <v>43726533708.400002</v>
      </c>
      <c r="S94" s="105">
        <f t="shared" ref="S94:Z94" si="155">+S95+S102</f>
        <v>4189319312.7999997</v>
      </c>
      <c r="T94" s="105">
        <f t="shared" si="155"/>
        <v>1685805720.4000001</v>
      </c>
      <c r="U94" s="105">
        <f t="shared" si="155"/>
        <v>1409562800.5</v>
      </c>
      <c r="V94" s="105">
        <f t="shared" si="155"/>
        <v>1184236343.8299999</v>
      </c>
      <c r="W94" s="105">
        <f t="shared" si="155"/>
        <v>1147633683.1700001</v>
      </c>
      <c r="X94" s="105">
        <f t="shared" si="155"/>
        <v>0</v>
      </c>
      <c r="Y94" s="105">
        <f t="shared" si="155"/>
        <v>0</v>
      </c>
      <c r="Z94" s="105">
        <f t="shared" si="155"/>
        <v>0</v>
      </c>
      <c r="AA94" s="105">
        <f t="shared" si="133"/>
        <v>9616557860.7000008</v>
      </c>
      <c r="AB94" s="105">
        <f t="shared" si="119"/>
        <v>53343091569.100006</v>
      </c>
      <c r="AC94" s="104">
        <f t="shared" si="120"/>
        <v>1.1113144076895836</v>
      </c>
    </row>
    <row r="95" spans="1:29" s="21" customFormat="1" ht="30" x14ac:dyDescent="0.2">
      <c r="A95" s="92">
        <v>1</v>
      </c>
      <c r="B95" s="111" t="s">
        <v>524</v>
      </c>
      <c r="C95" s="112" t="s">
        <v>525</v>
      </c>
      <c r="D95" s="105">
        <v>43000000000</v>
      </c>
      <c r="E95" s="105">
        <f>SUM('ADICIONES  2018'!C95:M95)</f>
        <v>0</v>
      </c>
      <c r="F95" s="105"/>
      <c r="G95" s="105"/>
      <c r="H95" s="105"/>
      <c r="I95" s="105"/>
      <c r="J95" s="105"/>
      <c r="K95" s="285">
        <f t="shared" si="129"/>
        <v>43000000000</v>
      </c>
      <c r="L95" s="105">
        <v>4778720040</v>
      </c>
      <c r="M95" s="105">
        <v>6008977496</v>
      </c>
      <c r="N95" s="105">
        <v>11643151264</v>
      </c>
      <c r="O95" s="105">
        <v>8581262776</v>
      </c>
      <c r="P95" s="105">
        <v>4099374728</v>
      </c>
      <c r="Q95" s="105">
        <v>4533688652.8000002</v>
      </c>
      <c r="R95" s="285">
        <f t="shared" si="131"/>
        <v>39645174956.800003</v>
      </c>
      <c r="S95" s="285">
        <v>3568011315.1999998</v>
      </c>
      <c r="T95" s="285">
        <v>1152461984</v>
      </c>
      <c r="U95" s="285">
        <v>926700752</v>
      </c>
      <c r="V95" s="285">
        <v>685525690.21000004</v>
      </c>
      <c r="W95" s="285">
        <v>611255342.61000001</v>
      </c>
      <c r="X95" s="105"/>
      <c r="Y95" s="285"/>
      <c r="Z95" s="105"/>
      <c r="AA95" s="105">
        <f t="shared" si="133"/>
        <v>6943955084.0199995</v>
      </c>
      <c r="AB95" s="285">
        <f t="shared" si="119"/>
        <v>46589130040.82</v>
      </c>
      <c r="AC95" s="113">
        <f t="shared" si="120"/>
        <v>1.0834681404841859</v>
      </c>
    </row>
    <row r="96" spans="1:29" ht="28.5" hidden="1" x14ac:dyDescent="0.2">
      <c r="B96" s="97" t="s">
        <v>526</v>
      </c>
      <c r="C96" s="98" t="s">
        <v>527</v>
      </c>
      <c r="D96" s="285">
        <f>+D95*87.230682%</f>
        <v>37509193260</v>
      </c>
      <c r="E96" s="285">
        <f>SUM('ADICIONES  2018'!C96:M96)</f>
        <v>0</v>
      </c>
      <c r="F96" s="285">
        <f>+F95*87.230682%</f>
        <v>0</v>
      </c>
      <c r="G96" s="285">
        <f>+G95*87.230682%</f>
        <v>0</v>
      </c>
      <c r="H96" s="285">
        <f>+H95*87.230682%</f>
        <v>0</v>
      </c>
      <c r="I96" s="285">
        <f>+I95*87.230682%</f>
        <v>0</v>
      </c>
      <c r="J96" s="285">
        <f>+J95*87.230682%</f>
        <v>0</v>
      </c>
      <c r="K96" s="287">
        <f t="shared" si="129"/>
        <v>37509193260</v>
      </c>
      <c r="L96" s="285">
        <f t="shared" ref="L96:Q96" si="156">+L95*87.230682%</f>
        <v>4168510081.7626729</v>
      </c>
      <c r="M96" s="285">
        <f t="shared" si="156"/>
        <v>5241672050.9873228</v>
      </c>
      <c r="N96" s="285">
        <f t="shared" si="156"/>
        <v>10156400253.87882</v>
      </c>
      <c r="O96" s="285">
        <f t="shared" si="156"/>
        <v>7485494043.7169323</v>
      </c>
      <c r="P96" s="285">
        <f t="shared" si="156"/>
        <v>3575912532.9700451</v>
      </c>
      <c r="Q96" s="285">
        <f t="shared" si="156"/>
        <v>3954767531.5940523</v>
      </c>
      <c r="R96" s="287">
        <f>SUM(L96:Q96)</f>
        <v>34582756494.909851</v>
      </c>
      <c r="S96" s="285">
        <f t="shared" ref="S96:Z96" si="157">+S95*87.230682%</f>
        <v>3112400604.0861297</v>
      </c>
      <c r="T96" s="285">
        <f t="shared" si="157"/>
        <v>1005300448.4339309</v>
      </c>
      <c r="U96" s="285">
        <f t="shared" si="157"/>
        <v>808367386.06872869</v>
      </c>
      <c r="V96" s="285">
        <f t="shared" si="157"/>
        <v>597988734.85539031</v>
      </c>
      <c r="W96" s="285">
        <f t="shared" si="157"/>
        <v>533202204.12013966</v>
      </c>
      <c r="X96" s="285">
        <f t="shared" si="157"/>
        <v>0</v>
      </c>
      <c r="Y96" s="285">
        <f t="shared" si="157"/>
        <v>0</v>
      </c>
      <c r="Z96" s="285">
        <f t="shared" si="157"/>
        <v>0</v>
      </c>
      <c r="AA96" s="287">
        <f t="shared" si="133"/>
        <v>6057259377.5643196</v>
      </c>
      <c r="AB96" s="287">
        <f t="shared" si="119"/>
        <v>40640015872.474167</v>
      </c>
      <c r="AC96" s="37">
        <f t="shared" si="120"/>
        <v>1.0834681404841862</v>
      </c>
    </row>
    <row r="97" spans="1:29" ht="28.5" hidden="1" x14ac:dyDescent="0.2">
      <c r="B97" s="97" t="s">
        <v>528</v>
      </c>
      <c r="C97" s="98" t="s">
        <v>529</v>
      </c>
      <c r="D97" s="285">
        <f>+D95*0.1%</f>
        <v>43000000</v>
      </c>
      <c r="E97" s="285">
        <f>SUM('ADICIONES  2018'!C97:M97)</f>
        <v>0</v>
      </c>
      <c r="F97" s="285">
        <f>+F95*0.1%</f>
        <v>0</v>
      </c>
      <c r="G97" s="285">
        <f>+G95*0.1%</f>
        <v>0</v>
      </c>
      <c r="H97" s="285">
        <f>+H95*0.1%</f>
        <v>0</v>
      </c>
      <c r="I97" s="285">
        <f>+I95*0.1%</f>
        <v>0</v>
      </c>
      <c r="J97" s="285">
        <f>+J95*0.1%</f>
        <v>0</v>
      </c>
      <c r="K97" s="287">
        <f t="shared" si="129"/>
        <v>43000000</v>
      </c>
      <c r="L97" s="285">
        <f t="shared" ref="L97:Q97" si="158">+L95*0.1%</f>
        <v>4778720.04</v>
      </c>
      <c r="M97" s="285">
        <f t="shared" si="158"/>
        <v>6008977.4960000003</v>
      </c>
      <c r="N97" s="285">
        <f t="shared" si="158"/>
        <v>11643151.264</v>
      </c>
      <c r="O97" s="285">
        <f t="shared" si="158"/>
        <v>8581262.7760000005</v>
      </c>
      <c r="P97" s="285">
        <f t="shared" si="158"/>
        <v>4099374.7280000001</v>
      </c>
      <c r="Q97" s="285">
        <f t="shared" si="158"/>
        <v>4533688.6528000003</v>
      </c>
      <c r="R97" s="287">
        <f t="shared" si="131"/>
        <v>39645174.956800006</v>
      </c>
      <c r="S97" s="285">
        <f t="shared" ref="S97:Z97" si="159">+S95*0.1%</f>
        <v>3568011.3152000001</v>
      </c>
      <c r="T97" s="285">
        <f t="shared" si="159"/>
        <v>1152461.9839999999</v>
      </c>
      <c r="U97" s="285">
        <f t="shared" si="159"/>
        <v>926700.75199999998</v>
      </c>
      <c r="V97" s="285">
        <f t="shared" si="159"/>
        <v>685525.69021000003</v>
      </c>
      <c r="W97" s="285">
        <f t="shared" si="159"/>
        <v>611255.34261000005</v>
      </c>
      <c r="X97" s="285">
        <f t="shared" si="159"/>
        <v>0</v>
      </c>
      <c r="Y97" s="285">
        <f t="shared" si="159"/>
        <v>0</v>
      </c>
      <c r="Z97" s="285">
        <f t="shared" si="159"/>
        <v>0</v>
      </c>
      <c r="AA97" s="287">
        <f t="shared" si="133"/>
        <v>6943955.08402</v>
      </c>
      <c r="AB97" s="287">
        <f t="shared" si="119"/>
        <v>46589130.040820003</v>
      </c>
      <c r="AC97" s="37">
        <f t="shared" si="120"/>
        <v>1.0834681404841862</v>
      </c>
    </row>
    <row r="98" spans="1:29" ht="28.5" hidden="1" x14ac:dyDescent="0.2">
      <c r="B98" s="97" t="s">
        <v>530</v>
      </c>
      <c r="C98" s="98" t="s">
        <v>531</v>
      </c>
      <c r="D98" s="285">
        <f>+D95*9.99%</f>
        <v>4295700000</v>
      </c>
      <c r="E98" s="285">
        <f>SUM('ADICIONES  2018'!C98:M98)</f>
        <v>0</v>
      </c>
      <c r="F98" s="285">
        <f>+F95*9.99%</f>
        <v>0</v>
      </c>
      <c r="G98" s="285">
        <f>+G95*9.99%</f>
        <v>0</v>
      </c>
      <c r="H98" s="285">
        <f>+H95*9.99%</f>
        <v>0</v>
      </c>
      <c r="I98" s="285">
        <f>+I95*9.99%</f>
        <v>0</v>
      </c>
      <c r="J98" s="285">
        <f>+J95*9.99%</f>
        <v>0</v>
      </c>
      <c r="K98" s="287">
        <f t="shared" si="129"/>
        <v>4295700000</v>
      </c>
      <c r="L98" s="285">
        <f t="shared" ref="L98:Q98" si="160">+L95*9.99%</f>
        <v>477394131.99599999</v>
      </c>
      <c r="M98" s="285">
        <f t="shared" si="160"/>
        <v>600296851.85039997</v>
      </c>
      <c r="N98" s="285">
        <f t="shared" si="160"/>
        <v>1163150811.2736001</v>
      </c>
      <c r="O98" s="285">
        <f t="shared" si="160"/>
        <v>857268151.32239997</v>
      </c>
      <c r="P98" s="285">
        <f t="shared" si="160"/>
        <v>409527535.3272</v>
      </c>
      <c r="Q98" s="285">
        <f t="shared" si="160"/>
        <v>452915496.41472006</v>
      </c>
      <c r="R98" s="287">
        <f t="shared" si="131"/>
        <v>3960552978.18432</v>
      </c>
      <c r="S98" s="285">
        <f t="shared" ref="S98:Z98" si="161">+S95*9.99%</f>
        <v>356444330.38848001</v>
      </c>
      <c r="T98" s="285">
        <f t="shared" si="161"/>
        <v>115130952.2016</v>
      </c>
      <c r="U98" s="285">
        <f t="shared" si="161"/>
        <v>92577405.124799997</v>
      </c>
      <c r="V98" s="285">
        <f t="shared" si="161"/>
        <v>68484016.451979011</v>
      </c>
      <c r="W98" s="285">
        <f t="shared" si="161"/>
        <v>61064408.726739004</v>
      </c>
      <c r="X98" s="285">
        <f t="shared" si="161"/>
        <v>0</v>
      </c>
      <c r="Y98" s="285">
        <f t="shared" si="161"/>
        <v>0</v>
      </c>
      <c r="Z98" s="285">
        <f t="shared" si="161"/>
        <v>0</v>
      </c>
      <c r="AA98" s="287">
        <f t="shared" si="133"/>
        <v>693701112.89359808</v>
      </c>
      <c r="AB98" s="287">
        <f t="shared" si="119"/>
        <v>4654254091.0779181</v>
      </c>
      <c r="AC98" s="37">
        <f t="shared" si="120"/>
        <v>1.0834681404841862</v>
      </c>
    </row>
    <row r="99" spans="1:29" s="5" customFormat="1" ht="42.75" hidden="1" x14ac:dyDescent="0.2">
      <c r="A99" s="156"/>
      <c r="B99" s="97" t="s">
        <v>532</v>
      </c>
      <c r="C99" s="159" t="s">
        <v>1362</v>
      </c>
      <c r="D99" s="285">
        <f>+D95*0%</f>
        <v>0</v>
      </c>
      <c r="E99" s="285">
        <f>SUM('ADICIONES  2018'!C99:M99)</f>
        <v>0</v>
      </c>
      <c r="F99" s="285">
        <f>+F95*0%</f>
        <v>0</v>
      </c>
      <c r="G99" s="285">
        <f>+G95*0%</f>
        <v>0</v>
      </c>
      <c r="H99" s="285">
        <f>+H95*0%</f>
        <v>0</v>
      </c>
      <c r="I99" s="285">
        <f>+I95*0%</f>
        <v>0</v>
      </c>
      <c r="J99" s="285">
        <f>+J95*0%</f>
        <v>0</v>
      </c>
      <c r="K99" s="287">
        <f t="shared" si="129"/>
        <v>0</v>
      </c>
      <c r="L99" s="285">
        <f t="shared" ref="L99:Q99" si="162">+L95*0%</f>
        <v>0</v>
      </c>
      <c r="M99" s="285">
        <f t="shared" si="162"/>
        <v>0</v>
      </c>
      <c r="N99" s="285">
        <f t="shared" si="162"/>
        <v>0</v>
      </c>
      <c r="O99" s="285">
        <f t="shared" si="162"/>
        <v>0</v>
      </c>
      <c r="P99" s="285">
        <f t="shared" si="162"/>
        <v>0</v>
      </c>
      <c r="Q99" s="285">
        <f t="shared" si="162"/>
        <v>0</v>
      </c>
      <c r="R99" s="287">
        <f t="shared" si="131"/>
        <v>0</v>
      </c>
      <c r="S99" s="285">
        <f t="shared" ref="S99:Z99" si="163">+S95*0%</f>
        <v>0</v>
      </c>
      <c r="T99" s="285">
        <f t="shared" si="163"/>
        <v>0</v>
      </c>
      <c r="U99" s="285">
        <f t="shared" si="163"/>
        <v>0</v>
      </c>
      <c r="V99" s="285">
        <f t="shared" si="163"/>
        <v>0</v>
      </c>
      <c r="W99" s="285">
        <f t="shared" si="163"/>
        <v>0</v>
      </c>
      <c r="X99" s="285">
        <f t="shared" si="163"/>
        <v>0</v>
      </c>
      <c r="Y99" s="285">
        <f t="shared" si="163"/>
        <v>0</v>
      </c>
      <c r="Z99" s="285">
        <f t="shared" si="163"/>
        <v>0</v>
      </c>
      <c r="AA99" s="287">
        <f t="shared" si="133"/>
        <v>0</v>
      </c>
      <c r="AB99" s="287">
        <f t="shared" si="119"/>
        <v>0</v>
      </c>
      <c r="AC99" s="37" t="e">
        <f t="shared" si="120"/>
        <v>#DIV/0!</v>
      </c>
    </row>
    <row r="100" spans="1:29" s="5" customFormat="1" ht="28.5" hidden="1" x14ac:dyDescent="0.2">
      <c r="A100" s="372"/>
      <c r="B100" s="97" t="s">
        <v>533</v>
      </c>
      <c r="C100" s="98" t="s">
        <v>534</v>
      </c>
      <c r="D100" s="285">
        <f>+D95*1.7982%</f>
        <v>773226000.00000012</v>
      </c>
      <c r="E100" s="285">
        <f>SUM('ADICIONES  2018'!C100:M100)</f>
        <v>0</v>
      </c>
      <c r="F100" s="285">
        <f>+F95*1.7982%</f>
        <v>0</v>
      </c>
      <c r="G100" s="285">
        <f>+G95*1.7982%</f>
        <v>0</v>
      </c>
      <c r="H100" s="285">
        <f>+H95*1.7982%</f>
        <v>0</v>
      </c>
      <c r="I100" s="285">
        <f>+I95*1.7982%</f>
        <v>0</v>
      </c>
      <c r="J100" s="285">
        <f>+J95*1.7982%</f>
        <v>0</v>
      </c>
      <c r="K100" s="287">
        <f t="shared" si="129"/>
        <v>773226000.00000012</v>
      </c>
      <c r="L100" s="285">
        <f t="shared" ref="L100:Q100" si="164">+L95*1.7982%</f>
        <v>85930943.759280011</v>
      </c>
      <c r="M100" s="285">
        <f t="shared" si="164"/>
        <v>108053433.33307201</v>
      </c>
      <c r="N100" s="285">
        <f t="shared" si="164"/>
        <v>209367146.02924803</v>
      </c>
      <c r="O100" s="285">
        <f t="shared" si="164"/>
        <v>154308267.23803201</v>
      </c>
      <c r="P100" s="285">
        <f t="shared" si="164"/>
        <v>73714956.358896002</v>
      </c>
      <c r="Q100" s="285">
        <f t="shared" si="164"/>
        <v>81524789.354649603</v>
      </c>
      <c r="R100" s="287">
        <f t="shared" si="131"/>
        <v>712899536.07317758</v>
      </c>
      <c r="S100" s="285">
        <f t="shared" ref="S100:Z100" si="165">+S95*1.7982%</f>
        <v>64159979.469926402</v>
      </c>
      <c r="T100" s="285">
        <f t="shared" si="165"/>
        <v>20723571.396288</v>
      </c>
      <c r="U100" s="285">
        <f t="shared" si="165"/>
        <v>16663932.922464002</v>
      </c>
      <c r="V100" s="285">
        <f t="shared" si="165"/>
        <v>12327122.961356221</v>
      </c>
      <c r="W100" s="285">
        <f t="shared" si="165"/>
        <v>10991593.570813021</v>
      </c>
      <c r="X100" s="285">
        <f t="shared" si="165"/>
        <v>0</v>
      </c>
      <c r="Y100" s="285">
        <f t="shared" si="165"/>
        <v>0</v>
      </c>
      <c r="Z100" s="285">
        <f t="shared" si="165"/>
        <v>0</v>
      </c>
      <c r="AA100" s="287">
        <f t="shared" si="133"/>
        <v>124866200.32084763</v>
      </c>
      <c r="AB100" s="287">
        <f t="shared" si="119"/>
        <v>837765736.39402521</v>
      </c>
      <c r="AC100" s="37">
        <f t="shared" si="120"/>
        <v>1.0834681404841859</v>
      </c>
    </row>
    <row r="101" spans="1:29" s="5" customFormat="1" ht="42.75" hidden="1" x14ac:dyDescent="0.2">
      <c r="A101" s="372"/>
      <c r="B101" s="97" t="s">
        <v>535</v>
      </c>
      <c r="C101" s="98" t="s">
        <v>536</v>
      </c>
      <c r="D101" s="285">
        <f>+D95*0.881118%</f>
        <v>378880740</v>
      </c>
      <c r="E101" s="285">
        <f>SUM('ADICIONES  2018'!C101:M101)</f>
        <v>0</v>
      </c>
      <c r="F101" s="285">
        <f>+F95*0.881118%</f>
        <v>0</v>
      </c>
      <c r="G101" s="285">
        <f>+G95*0.881118%</f>
        <v>0</v>
      </c>
      <c r="H101" s="285">
        <f>+H95*0.881118%</f>
        <v>0</v>
      </c>
      <c r="I101" s="285">
        <f>+I95*0.881118%</f>
        <v>0</v>
      </c>
      <c r="J101" s="285">
        <f>+J95*0.881118%</f>
        <v>0</v>
      </c>
      <c r="K101" s="287">
        <f t="shared" si="129"/>
        <v>378880740</v>
      </c>
      <c r="L101" s="285">
        <f t="shared" ref="L101:Q101" si="166">+L95*0.881118%</f>
        <v>42106162.442047201</v>
      </c>
      <c r="M101" s="285">
        <f t="shared" si="166"/>
        <v>52946182.333205283</v>
      </c>
      <c r="N101" s="285">
        <f t="shared" si="166"/>
        <v>102589901.55433153</v>
      </c>
      <c r="O101" s="285">
        <f t="shared" si="166"/>
        <v>75611050.946635678</v>
      </c>
      <c r="P101" s="285">
        <f t="shared" si="166"/>
        <v>36120328.615859039</v>
      </c>
      <c r="Q101" s="285">
        <f t="shared" si="166"/>
        <v>39947146.783778302</v>
      </c>
      <c r="R101" s="287">
        <f t="shared" si="131"/>
        <v>349320772.67585701</v>
      </c>
      <c r="S101" s="285">
        <f t="shared" ref="S101:Z101" si="167">+S95*0.881118%</f>
        <v>31438389.940263934</v>
      </c>
      <c r="T101" s="285">
        <f t="shared" si="167"/>
        <v>10154549.984181121</v>
      </c>
      <c r="U101" s="285">
        <f t="shared" si="167"/>
        <v>8165327.1320073605</v>
      </c>
      <c r="V101" s="285">
        <f t="shared" si="167"/>
        <v>6040290.2510645483</v>
      </c>
      <c r="W101" s="285">
        <f t="shared" si="167"/>
        <v>5385880.8496983796</v>
      </c>
      <c r="X101" s="285">
        <f t="shared" si="167"/>
        <v>0</v>
      </c>
      <c r="Y101" s="285">
        <f t="shared" si="167"/>
        <v>0</v>
      </c>
      <c r="Z101" s="285">
        <f t="shared" si="167"/>
        <v>0</v>
      </c>
      <c r="AA101" s="287">
        <f t="shared" si="133"/>
        <v>61184438.157215342</v>
      </c>
      <c r="AB101" s="287">
        <f t="shared" si="119"/>
        <v>410505210.83307236</v>
      </c>
      <c r="AC101" s="37">
        <f t="shared" si="120"/>
        <v>1.0834681404841859</v>
      </c>
    </row>
    <row r="102" spans="1:29" s="21" customFormat="1" ht="30" x14ac:dyDescent="0.2">
      <c r="A102" s="92">
        <v>1</v>
      </c>
      <c r="B102" s="111" t="s">
        <v>537</v>
      </c>
      <c r="C102" s="112" t="s">
        <v>538</v>
      </c>
      <c r="D102" s="105">
        <v>5000000000</v>
      </c>
      <c r="E102" s="105">
        <f>SUM('ADICIONES  2018'!C102:M102)</f>
        <v>0</v>
      </c>
      <c r="F102" s="105"/>
      <c r="G102" s="105"/>
      <c r="H102" s="105"/>
      <c r="I102" s="105"/>
      <c r="J102" s="105"/>
      <c r="K102" s="285">
        <f t="shared" si="129"/>
        <v>5000000000</v>
      </c>
      <c r="L102" s="105">
        <v>749418380</v>
      </c>
      <c r="M102" s="105">
        <v>666011717.60000002</v>
      </c>
      <c r="N102" s="105">
        <v>788774067</v>
      </c>
      <c r="O102" s="105">
        <v>807906176.91999996</v>
      </c>
      <c r="P102" s="105">
        <v>574364114.69000006</v>
      </c>
      <c r="Q102" s="105">
        <v>494884295.38999999</v>
      </c>
      <c r="R102" s="285">
        <f t="shared" si="131"/>
        <v>4081358751.5999999</v>
      </c>
      <c r="S102" s="285">
        <v>621307997.60000002</v>
      </c>
      <c r="T102" s="285">
        <v>533343736.39999998</v>
      </c>
      <c r="U102" s="285">
        <v>482862048.5</v>
      </c>
      <c r="V102" s="285">
        <v>498710653.62</v>
      </c>
      <c r="W102" s="285">
        <v>536378340.56</v>
      </c>
      <c r="X102" s="105"/>
      <c r="Y102" s="285"/>
      <c r="Z102" s="105"/>
      <c r="AA102" s="105">
        <f t="shared" si="133"/>
        <v>2672602776.6799998</v>
      </c>
      <c r="AB102" s="285">
        <f t="shared" si="119"/>
        <v>6753961528.2799997</v>
      </c>
      <c r="AC102" s="113">
        <f t="shared" si="120"/>
        <v>1.3507923056559998</v>
      </c>
    </row>
    <row r="103" spans="1:29" ht="42.75" hidden="1" x14ac:dyDescent="0.2">
      <c r="B103" s="97" t="s">
        <v>539</v>
      </c>
      <c r="C103" s="98" t="s">
        <v>540</v>
      </c>
      <c r="D103" s="285">
        <f>+D102*87.230682%</f>
        <v>4361534100</v>
      </c>
      <c r="E103" s="285">
        <f>SUM('ADICIONES  2018'!C103:M103)</f>
        <v>0</v>
      </c>
      <c r="F103" s="285">
        <f>+F102*87.230682%</f>
        <v>0</v>
      </c>
      <c r="G103" s="285">
        <f>+G102*87.230682%</f>
        <v>0</v>
      </c>
      <c r="H103" s="285">
        <f>+H102*87.230682%</f>
        <v>0</v>
      </c>
      <c r="I103" s="285">
        <f>+I102*87.230682%</f>
        <v>0</v>
      </c>
      <c r="J103" s="285">
        <f>+J102*87.230682%</f>
        <v>0</v>
      </c>
      <c r="K103" s="287">
        <f t="shared" si="129"/>
        <v>4361534100</v>
      </c>
      <c r="L103" s="285">
        <f t="shared" ref="L103:Q103" si="168">+L102*87.230682%</f>
        <v>653722763.90735161</v>
      </c>
      <c r="M103" s="285">
        <f t="shared" si="168"/>
        <v>580966563.46239412</v>
      </c>
      <c r="N103" s="285">
        <f t="shared" si="168"/>
        <v>688052998.08323693</v>
      </c>
      <c r="O103" s="285">
        <f t="shared" si="168"/>
        <v>704742068.04744256</v>
      </c>
      <c r="P103" s="285">
        <f t="shared" si="168"/>
        <v>501021734.40734923</v>
      </c>
      <c r="Q103" s="285">
        <f t="shared" si="168"/>
        <v>431690945.97959155</v>
      </c>
      <c r="R103" s="287">
        <f t="shared" si="131"/>
        <v>3560197073.8873658</v>
      </c>
      <c r="S103" s="285">
        <f t="shared" ref="S103:Z103" si="169">+S102*87.230682%</f>
        <v>541971203.6270237</v>
      </c>
      <c r="T103" s="285">
        <f t="shared" si="169"/>
        <v>465239378.66600227</v>
      </c>
      <c r="U103" s="285">
        <f t="shared" si="169"/>
        <v>421203858.02572078</v>
      </c>
      <c r="V103" s="285">
        <f t="shared" si="169"/>
        <v>435028704.3593837</v>
      </c>
      <c r="W103" s="285">
        <f t="shared" si="169"/>
        <v>467886484.57077062</v>
      </c>
      <c r="X103" s="285">
        <f t="shared" si="169"/>
        <v>0</v>
      </c>
      <c r="Y103" s="285">
        <f t="shared" si="169"/>
        <v>0</v>
      </c>
      <c r="Z103" s="285">
        <f t="shared" si="169"/>
        <v>0</v>
      </c>
      <c r="AA103" s="287">
        <f t="shared" si="133"/>
        <v>2331329629.2489014</v>
      </c>
      <c r="AB103" s="287">
        <f t="shared" si="119"/>
        <v>5891526703.1362667</v>
      </c>
      <c r="AC103" s="37">
        <f t="shared" si="120"/>
        <v>1.3507923056560001</v>
      </c>
    </row>
    <row r="104" spans="1:29" s="5" customFormat="1" ht="28.5" hidden="1" x14ac:dyDescent="0.2">
      <c r="A104" s="156"/>
      <c r="B104" s="97" t="s">
        <v>541</v>
      </c>
      <c r="C104" s="98" t="s">
        <v>542</v>
      </c>
      <c r="D104" s="285">
        <f>+D102*0.1%</f>
        <v>5000000</v>
      </c>
      <c r="E104" s="285">
        <f>SUM('ADICIONES  2018'!C104:M104)</f>
        <v>0</v>
      </c>
      <c r="F104" s="285">
        <f>+F102*0.1%</f>
        <v>0</v>
      </c>
      <c r="G104" s="285">
        <f>+G102*0.1%</f>
        <v>0</v>
      </c>
      <c r="H104" s="285">
        <f>+H102*0.1%</f>
        <v>0</v>
      </c>
      <c r="I104" s="285">
        <f>+I102*0.1%</f>
        <v>0</v>
      </c>
      <c r="J104" s="285">
        <f>+J102*0.1%</f>
        <v>0</v>
      </c>
      <c r="K104" s="287">
        <f t="shared" si="129"/>
        <v>5000000</v>
      </c>
      <c r="L104" s="285">
        <f t="shared" ref="L104:Q104" si="170">+L102*0.1%</f>
        <v>749418.38</v>
      </c>
      <c r="M104" s="285">
        <f t="shared" si="170"/>
        <v>666011.71760000009</v>
      </c>
      <c r="N104" s="285">
        <f t="shared" si="170"/>
        <v>788774.06700000004</v>
      </c>
      <c r="O104" s="285">
        <f t="shared" si="170"/>
        <v>807906.17692</v>
      </c>
      <c r="P104" s="285">
        <f t="shared" si="170"/>
        <v>574364.11469000007</v>
      </c>
      <c r="Q104" s="285">
        <f t="shared" si="170"/>
        <v>494884.29538999998</v>
      </c>
      <c r="R104" s="287">
        <f t="shared" si="131"/>
        <v>4081358.7516000001</v>
      </c>
      <c r="S104" s="285">
        <f t="shared" ref="S104:Z104" si="171">+S102*0.1%</f>
        <v>621307.9976</v>
      </c>
      <c r="T104" s="285">
        <f t="shared" si="171"/>
        <v>533343.73639999994</v>
      </c>
      <c r="U104" s="285">
        <f t="shared" si="171"/>
        <v>482862.04850000003</v>
      </c>
      <c r="V104" s="285">
        <f t="shared" si="171"/>
        <v>498710.65362</v>
      </c>
      <c r="W104" s="285">
        <f t="shared" si="171"/>
        <v>536378.34056000004</v>
      </c>
      <c r="X104" s="285">
        <f t="shared" si="171"/>
        <v>0</v>
      </c>
      <c r="Y104" s="285">
        <f t="shared" si="171"/>
        <v>0</v>
      </c>
      <c r="Z104" s="285">
        <f t="shared" si="171"/>
        <v>0</v>
      </c>
      <c r="AA104" s="287">
        <f t="shared" si="133"/>
        <v>2672602.7766799997</v>
      </c>
      <c r="AB104" s="287">
        <f t="shared" si="119"/>
        <v>6753961.5282799993</v>
      </c>
      <c r="AC104" s="37">
        <f t="shared" si="120"/>
        <v>1.3507923056559998</v>
      </c>
    </row>
    <row r="105" spans="1:29" s="5" customFormat="1" ht="28.5" hidden="1" x14ac:dyDescent="0.2">
      <c r="A105" s="156"/>
      <c r="B105" s="97" t="s">
        <v>543</v>
      </c>
      <c r="C105" s="98" t="s">
        <v>544</v>
      </c>
      <c r="D105" s="285">
        <f>+D102*9.99%</f>
        <v>499500000</v>
      </c>
      <c r="E105" s="285">
        <f>SUM('ADICIONES  2018'!C105:M105)</f>
        <v>0</v>
      </c>
      <c r="F105" s="285">
        <f>+F102*9.99%</f>
        <v>0</v>
      </c>
      <c r="G105" s="285">
        <f>+G102*9.99%</f>
        <v>0</v>
      </c>
      <c r="H105" s="285">
        <f>+H102*9.99%</f>
        <v>0</v>
      </c>
      <c r="I105" s="285">
        <f>+I102*9.99%</f>
        <v>0</v>
      </c>
      <c r="J105" s="285">
        <f>+J102*9.99%</f>
        <v>0</v>
      </c>
      <c r="K105" s="287">
        <f t="shared" si="129"/>
        <v>499500000</v>
      </c>
      <c r="L105" s="285">
        <f t="shared" ref="L105:Q105" si="172">+L102*9.99%</f>
        <v>74866896.162</v>
      </c>
      <c r="M105" s="285">
        <f t="shared" si="172"/>
        <v>66534570.588240005</v>
      </c>
      <c r="N105" s="285">
        <f t="shared" si="172"/>
        <v>78798529.293300003</v>
      </c>
      <c r="O105" s="285">
        <f t="shared" si="172"/>
        <v>80709827.074307993</v>
      </c>
      <c r="P105" s="285">
        <f t="shared" si="172"/>
        <v>57378975.057531007</v>
      </c>
      <c r="Q105" s="285">
        <f t="shared" si="172"/>
        <v>49438941.109461002</v>
      </c>
      <c r="R105" s="287">
        <f t="shared" si="131"/>
        <v>407727739.28483999</v>
      </c>
      <c r="S105" s="285">
        <f t="shared" ref="S105:Z105" si="173">+S102*9.99%</f>
        <v>62068668.960240006</v>
      </c>
      <c r="T105" s="285">
        <f t="shared" si="173"/>
        <v>53281039.26636</v>
      </c>
      <c r="U105" s="285">
        <f t="shared" si="173"/>
        <v>48237918.645149998</v>
      </c>
      <c r="V105" s="285">
        <f t="shared" si="173"/>
        <v>49821194.296638004</v>
      </c>
      <c r="W105" s="285">
        <f t="shared" si="173"/>
        <v>53584196.221944004</v>
      </c>
      <c r="X105" s="285">
        <f t="shared" si="173"/>
        <v>0</v>
      </c>
      <c r="Y105" s="285">
        <f t="shared" si="173"/>
        <v>0</v>
      </c>
      <c r="Z105" s="285">
        <f t="shared" si="173"/>
        <v>0</v>
      </c>
      <c r="AA105" s="287">
        <f t="shared" si="133"/>
        <v>266993017.39033201</v>
      </c>
      <c r="AB105" s="287">
        <f t="shared" si="119"/>
        <v>674720756.67517197</v>
      </c>
      <c r="AC105" s="37">
        <f t="shared" si="120"/>
        <v>1.3507923056559998</v>
      </c>
    </row>
    <row r="106" spans="1:29" ht="42.75" hidden="1" x14ac:dyDescent="0.2">
      <c r="B106" s="97" t="s">
        <v>545</v>
      </c>
      <c r="C106" s="159" t="s">
        <v>1363</v>
      </c>
      <c r="D106" s="285">
        <f>+D102*0%</f>
        <v>0</v>
      </c>
      <c r="E106" s="285">
        <f>SUM('ADICIONES  2018'!C106:M106)</f>
        <v>0</v>
      </c>
      <c r="F106" s="285">
        <f>+F102*0%</f>
        <v>0</v>
      </c>
      <c r="G106" s="285">
        <f>+G102*0%</f>
        <v>0</v>
      </c>
      <c r="H106" s="285">
        <f>+H102*0%</f>
        <v>0</v>
      </c>
      <c r="I106" s="285">
        <f>+I102*0%</f>
        <v>0</v>
      </c>
      <c r="J106" s="285">
        <f>+J102*0%</f>
        <v>0</v>
      </c>
      <c r="K106" s="287">
        <f t="shared" si="129"/>
        <v>0</v>
      </c>
      <c r="L106" s="285">
        <f t="shared" ref="L106:Q106" si="174">+L102*0%</f>
        <v>0</v>
      </c>
      <c r="M106" s="285">
        <f t="shared" si="174"/>
        <v>0</v>
      </c>
      <c r="N106" s="285">
        <f t="shared" si="174"/>
        <v>0</v>
      </c>
      <c r="O106" s="285">
        <f t="shared" si="174"/>
        <v>0</v>
      </c>
      <c r="P106" s="285">
        <f t="shared" si="174"/>
        <v>0</v>
      </c>
      <c r="Q106" s="285">
        <f t="shared" si="174"/>
        <v>0</v>
      </c>
      <c r="R106" s="287">
        <f t="shared" si="131"/>
        <v>0</v>
      </c>
      <c r="S106" s="285">
        <f t="shared" ref="S106:Z106" si="175">+S102*0%</f>
        <v>0</v>
      </c>
      <c r="T106" s="285">
        <f t="shared" si="175"/>
        <v>0</v>
      </c>
      <c r="U106" s="285">
        <f t="shared" si="175"/>
        <v>0</v>
      </c>
      <c r="V106" s="285">
        <f t="shared" si="175"/>
        <v>0</v>
      </c>
      <c r="W106" s="285">
        <f t="shared" si="175"/>
        <v>0</v>
      </c>
      <c r="X106" s="285">
        <f t="shared" si="175"/>
        <v>0</v>
      </c>
      <c r="Y106" s="285">
        <f t="shared" si="175"/>
        <v>0</v>
      </c>
      <c r="Z106" s="285">
        <f t="shared" si="175"/>
        <v>0</v>
      </c>
      <c r="AA106" s="287">
        <f t="shared" si="133"/>
        <v>0</v>
      </c>
      <c r="AB106" s="287">
        <f t="shared" si="119"/>
        <v>0</v>
      </c>
      <c r="AC106" s="37" t="e">
        <f t="shared" si="120"/>
        <v>#DIV/0!</v>
      </c>
    </row>
    <row r="107" spans="1:29" s="5" customFormat="1" ht="28.5" hidden="1" x14ac:dyDescent="0.2">
      <c r="A107" s="156"/>
      <c r="B107" s="97" t="s">
        <v>546</v>
      </c>
      <c r="C107" s="98" t="s">
        <v>547</v>
      </c>
      <c r="D107" s="285">
        <f>+D102*1.7982%</f>
        <v>89910000</v>
      </c>
      <c r="E107" s="285">
        <f>SUM('ADICIONES  2018'!C107:M107)</f>
        <v>0</v>
      </c>
      <c r="F107" s="285">
        <f>+F102*1.7982%</f>
        <v>0</v>
      </c>
      <c r="G107" s="285">
        <f>+G102*1.7982%</f>
        <v>0</v>
      </c>
      <c r="H107" s="285">
        <f>+H102*1.7982%</f>
        <v>0</v>
      </c>
      <c r="I107" s="285">
        <f>+I102*1.7982%</f>
        <v>0</v>
      </c>
      <c r="J107" s="285">
        <f>+J102*1.7982%</f>
        <v>0</v>
      </c>
      <c r="K107" s="287">
        <f t="shared" si="129"/>
        <v>89910000</v>
      </c>
      <c r="L107" s="285">
        <f t="shared" ref="L107:Q107" si="176">+L102*1.7982%</f>
        <v>13476041.309160002</v>
      </c>
      <c r="M107" s="285">
        <f t="shared" si="176"/>
        <v>11976222.705883201</v>
      </c>
      <c r="N107" s="285">
        <f t="shared" si="176"/>
        <v>14183735.272794001</v>
      </c>
      <c r="O107" s="285">
        <f t="shared" si="176"/>
        <v>14527768.87337544</v>
      </c>
      <c r="P107" s="285">
        <f t="shared" si="176"/>
        <v>10328215.510355582</v>
      </c>
      <c r="Q107" s="285">
        <f t="shared" si="176"/>
        <v>8899009.3997029811</v>
      </c>
      <c r="R107" s="287">
        <f t="shared" si="131"/>
        <v>73390993.071271211</v>
      </c>
      <c r="S107" s="285">
        <f t="shared" ref="S107:Z107" si="177">+S102*1.7982%</f>
        <v>11172360.412843201</v>
      </c>
      <c r="T107" s="285">
        <f t="shared" si="177"/>
        <v>9590587.0679448005</v>
      </c>
      <c r="U107" s="285">
        <f t="shared" si="177"/>
        <v>8682825.3561270013</v>
      </c>
      <c r="V107" s="285">
        <f t="shared" si="177"/>
        <v>8967814.973394841</v>
      </c>
      <c r="W107" s="285">
        <f t="shared" si="177"/>
        <v>9645155.3199499212</v>
      </c>
      <c r="X107" s="285">
        <f t="shared" si="177"/>
        <v>0</v>
      </c>
      <c r="Y107" s="285">
        <f t="shared" si="177"/>
        <v>0</v>
      </c>
      <c r="Z107" s="285">
        <f t="shared" si="177"/>
        <v>0</v>
      </c>
      <c r="AA107" s="287">
        <f t="shared" si="133"/>
        <v>48058743.130259767</v>
      </c>
      <c r="AB107" s="287">
        <f t="shared" si="119"/>
        <v>121449736.20153098</v>
      </c>
      <c r="AC107" s="37">
        <f t="shared" si="120"/>
        <v>1.3507923056560003</v>
      </c>
    </row>
    <row r="108" spans="1:29" ht="42.75" hidden="1" x14ac:dyDescent="0.2">
      <c r="B108" s="97" t="s">
        <v>548</v>
      </c>
      <c r="C108" s="98" t="s">
        <v>549</v>
      </c>
      <c r="D108" s="285">
        <f>+D102*0.881118%</f>
        <v>44055900</v>
      </c>
      <c r="E108" s="285">
        <f>SUM('ADICIONES  2018'!C108:M108)</f>
        <v>0</v>
      </c>
      <c r="F108" s="285">
        <f>+F102*0.881118%</f>
        <v>0</v>
      </c>
      <c r="G108" s="285">
        <f>+G102*0.881118%</f>
        <v>0</v>
      </c>
      <c r="H108" s="285">
        <f>+H102*0.881118%</f>
        <v>0</v>
      </c>
      <c r="I108" s="285">
        <f>+I102*0.881118%</f>
        <v>0</v>
      </c>
      <c r="J108" s="285">
        <f>+J102*0.881118%</f>
        <v>0</v>
      </c>
      <c r="K108" s="287">
        <f t="shared" si="129"/>
        <v>44055900</v>
      </c>
      <c r="L108" s="285">
        <f t="shared" ref="L108:Q108" si="178">+L102*0.881118%</f>
        <v>6603260.2414883999</v>
      </c>
      <c r="M108" s="285">
        <f t="shared" si="178"/>
        <v>5868349.1258827681</v>
      </c>
      <c r="N108" s="285">
        <f t="shared" si="178"/>
        <v>6950030.2836690601</v>
      </c>
      <c r="O108" s="285">
        <f t="shared" si="178"/>
        <v>7118606.7479539653</v>
      </c>
      <c r="P108" s="285">
        <f t="shared" si="178"/>
        <v>5060825.6000742344</v>
      </c>
      <c r="Q108" s="285">
        <f t="shared" si="178"/>
        <v>4360514.60585446</v>
      </c>
      <c r="R108" s="287">
        <f t="shared" si="131"/>
        <v>35961586.604922891</v>
      </c>
      <c r="S108" s="285">
        <f t="shared" ref="S108:Z108" si="179">+S102*0.881118%</f>
        <v>5474456.6022931682</v>
      </c>
      <c r="T108" s="285">
        <f t="shared" si="179"/>
        <v>4699387.6632929519</v>
      </c>
      <c r="U108" s="285">
        <f t="shared" si="179"/>
        <v>4254584.4245022302</v>
      </c>
      <c r="V108" s="285">
        <f t="shared" si="179"/>
        <v>4394229.336963472</v>
      </c>
      <c r="W108" s="285">
        <f t="shared" si="179"/>
        <v>4726126.1067754608</v>
      </c>
      <c r="X108" s="285">
        <f t="shared" si="179"/>
        <v>0</v>
      </c>
      <c r="Y108" s="285">
        <f t="shared" si="179"/>
        <v>0</v>
      </c>
      <c r="Z108" s="285">
        <f t="shared" si="179"/>
        <v>0</v>
      </c>
      <c r="AA108" s="287">
        <f t="shared" si="133"/>
        <v>23548784.133827284</v>
      </c>
      <c r="AB108" s="287">
        <f t="shared" si="119"/>
        <v>59510370.738750175</v>
      </c>
      <c r="AC108" s="37">
        <f t="shared" si="120"/>
        <v>1.3507923056560001</v>
      </c>
    </row>
    <row r="109" spans="1:29" s="21" customFormat="1" ht="30" x14ac:dyDescent="0.2">
      <c r="A109" s="92">
        <v>1</v>
      </c>
      <c r="B109" s="111" t="s">
        <v>550</v>
      </c>
      <c r="C109" s="112" t="s">
        <v>908</v>
      </c>
      <c r="D109" s="105">
        <v>2500000000</v>
      </c>
      <c r="E109" s="105">
        <f>SUM('ADICIONES  2018'!C109:M109)</f>
        <v>0</v>
      </c>
      <c r="F109" s="105"/>
      <c r="G109" s="105"/>
      <c r="H109" s="105"/>
      <c r="I109" s="105"/>
      <c r="J109" s="105"/>
      <c r="K109" s="285">
        <f t="shared" si="129"/>
        <v>2500000000</v>
      </c>
      <c r="L109" s="105">
        <v>284101325</v>
      </c>
      <c r="M109" s="105">
        <v>251186866</v>
      </c>
      <c r="N109" s="105">
        <v>251304135</v>
      </c>
      <c r="O109" s="105">
        <v>252631667</v>
      </c>
      <c r="P109" s="105">
        <v>230847854</v>
      </c>
      <c r="Q109" s="105">
        <v>247189280</v>
      </c>
      <c r="R109" s="285">
        <f t="shared" si="131"/>
        <v>1517261127</v>
      </c>
      <c r="S109" s="285">
        <v>245821950</v>
      </c>
      <c r="T109" s="285">
        <v>242819884</v>
      </c>
      <c r="U109" s="285">
        <v>251043494</v>
      </c>
      <c r="V109" s="285">
        <v>262111094</v>
      </c>
      <c r="W109" s="285">
        <v>251368786</v>
      </c>
      <c r="X109" s="105"/>
      <c r="Y109" s="285"/>
      <c r="Z109" s="105"/>
      <c r="AA109" s="105">
        <f t="shared" si="133"/>
        <v>1253165208</v>
      </c>
      <c r="AB109" s="285">
        <f t="shared" si="119"/>
        <v>2770426335</v>
      </c>
      <c r="AC109" s="113">
        <f t="shared" si="120"/>
        <v>1.1081705340000001</v>
      </c>
    </row>
    <row r="110" spans="1:29" s="5" customFormat="1" ht="28.5" hidden="1" x14ac:dyDescent="0.2">
      <c r="A110" s="156"/>
      <c r="B110" s="97" t="s">
        <v>551</v>
      </c>
      <c r="C110" s="98" t="s">
        <v>552</v>
      </c>
      <c r="D110" s="285">
        <f>+D109*87.230682%</f>
        <v>2180767050</v>
      </c>
      <c r="E110" s="285">
        <f>SUM('ADICIONES  2018'!C110:M110)</f>
        <v>0</v>
      </c>
      <c r="F110" s="285">
        <f>+F109*87.230682%</f>
        <v>0</v>
      </c>
      <c r="G110" s="285">
        <f>+G109*87.230682%</f>
        <v>0</v>
      </c>
      <c r="H110" s="285">
        <f>+H109*87.230682%</f>
        <v>0</v>
      </c>
      <c r="I110" s="285">
        <f>+I109*87.230682%</f>
        <v>0</v>
      </c>
      <c r="J110" s="285">
        <f>+J109*87.230682%</f>
        <v>0</v>
      </c>
      <c r="K110" s="287">
        <f t="shared" si="129"/>
        <v>2180767050</v>
      </c>
      <c r="L110" s="285">
        <f t="shared" ref="L110:Q110" si="180">+L109*87.230682%</f>
        <v>247823523.3685365</v>
      </c>
      <c r="M110" s="285">
        <f t="shared" si="180"/>
        <v>219112016.30622613</v>
      </c>
      <c r="N110" s="285">
        <f t="shared" si="180"/>
        <v>219214310.85470071</v>
      </c>
      <c r="O110" s="285">
        <f t="shared" si="180"/>
        <v>220372326.07206896</v>
      </c>
      <c r="P110" s="285">
        <f t="shared" si="180"/>
        <v>201370157.42656428</v>
      </c>
      <c r="Q110" s="285">
        <f t="shared" si="180"/>
        <v>215624894.77488962</v>
      </c>
      <c r="R110" s="287">
        <f t="shared" si="131"/>
        <v>1323517228.8029861</v>
      </c>
      <c r="S110" s="285">
        <f t="shared" ref="S110:Z110" si="181">+S109*87.230682%</f>
        <v>214432163.49069902</v>
      </c>
      <c r="T110" s="285">
        <f t="shared" si="181"/>
        <v>211813440.84480888</v>
      </c>
      <c r="U110" s="285">
        <f t="shared" si="181"/>
        <v>218986951.93282908</v>
      </c>
      <c r="V110" s="285">
        <f t="shared" si="181"/>
        <v>228641294.89386109</v>
      </c>
      <c r="W110" s="285">
        <f t="shared" si="181"/>
        <v>219270706.36292052</v>
      </c>
      <c r="X110" s="285">
        <f t="shared" si="181"/>
        <v>0</v>
      </c>
      <c r="Y110" s="285">
        <f t="shared" si="181"/>
        <v>0</v>
      </c>
      <c r="Z110" s="285">
        <f t="shared" si="181"/>
        <v>0</v>
      </c>
      <c r="AA110" s="287">
        <f t="shared" si="133"/>
        <v>1093144557.5251186</v>
      </c>
      <c r="AB110" s="287">
        <f t="shared" si="119"/>
        <v>2416661786.328105</v>
      </c>
      <c r="AC110" s="37">
        <f t="shared" si="120"/>
        <v>1.1081705340000001</v>
      </c>
    </row>
    <row r="111" spans="1:29" ht="28.5" hidden="1" x14ac:dyDescent="0.2">
      <c r="B111" s="97" t="s">
        <v>553</v>
      </c>
      <c r="C111" s="98" t="s">
        <v>554</v>
      </c>
      <c r="D111" s="285">
        <f>+D109*0.1%</f>
        <v>2500000</v>
      </c>
      <c r="E111" s="285">
        <f>SUM('ADICIONES  2018'!C111:M111)</f>
        <v>0</v>
      </c>
      <c r="F111" s="285">
        <f>+F109*0.1%</f>
        <v>0</v>
      </c>
      <c r="G111" s="285">
        <f>+G109*0.1%</f>
        <v>0</v>
      </c>
      <c r="H111" s="285">
        <f>+H109*0.1%</f>
        <v>0</v>
      </c>
      <c r="I111" s="285">
        <f>+I109*0.1%</f>
        <v>0</v>
      </c>
      <c r="J111" s="285">
        <f>+J109*0.1%</f>
        <v>0</v>
      </c>
      <c r="K111" s="287">
        <f t="shared" si="129"/>
        <v>2500000</v>
      </c>
      <c r="L111" s="285">
        <f t="shared" ref="L111:Q111" si="182">+L109*0.1%</f>
        <v>284101.32500000001</v>
      </c>
      <c r="M111" s="285">
        <f t="shared" si="182"/>
        <v>251186.86600000001</v>
      </c>
      <c r="N111" s="285">
        <f t="shared" si="182"/>
        <v>251304.13500000001</v>
      </c>
      <c r="O111" s="285">
        <f t="shared" si="182"/>
        <v>252631.66700000002</v>
      </c>
      <c r="P111" s="285">
        <f t="shared" si="182"/>
        <v>230847.85399999999</v>
      </c>
      <c r="Q111" s="285">
        <f t="shared" si="182"/>
        <v>247189.28</v>
      </c>
      <c r="R111" s="287">
        <f t="shared" si="131"/>
        <v>1517261.1270000001</v>
      </c>
      <c r="S111" s="285">
        <f t="shared" ref="S111:Z111" si="183">+S109*0.1%</f>
        <v>245821.95</v>
      </c>
      <c r="T111" s="285">
        <f t="shared" si="183"/>
        <v>242819.88399999999</v>
      </c>
      <c r="U111" s="285">
        <f t="shared" si="183"/>
        <v>251043.49400000001</v>
      </c>
      <c r="V111" s="285">
        <f t="shared" si="183"/>
        <v>262111.09400000001</v>
      </c>
      <c r="W111" s="285">
        <f t="shared" si="183"/>
        <v>251368.78599999999</v>
      </c>
      <c r="X111" s="285">
        <f t="shared" si="183"/>
        <v>0</v>
      </c>
      <c r="Y111" s="285">
        <f t="shared" si="183"/>
        <v>0</v>
      </c>
      <c r="Z111" s="285">
        <f t="shared" si="183"/>
        <v>0</v>
      </c>
      <c r="AA111" s="287">
        <f t="shared" si="133"/>
        <v>1253165.2080000001</v>
      </c>
      <c r="AB111" s="287">
        <f t="shared" si="119"/>
        <v>2770426.335</v>
      </c>
      <c r="AC111" s="37">
        <f t="shared" si="120"/>
        <v>1.1081705340000001</v>
      </c>
    </row>
    <row r="112" spans="1:29" hidden="1" x14ac:dyDescent="0.2">
      <c r="B112" s="97" t="s">
        <v>555</v>
      </c>
      <c r="C112" s="98" t="s">
        <v>556</v>
      </c>
      <c r="D112" s="285">
        <f>+D109*9.99%</f>
        <v>249750000</v>
      </c>
      <c r="E112" s="285">
        <f>SUM('ADICIONES  2018'!C112:M112)</f>
        <v>0</v>
      </c>
      <c r="F112" s="285">
        <f>+F109*9.99%</f>
        <v>0</v>
      </c>
      <c r="G112" s="285">
        <f>+G109*9.99%</f>
        <v>0</v>
      </c>
      <c r="H112" s="285">
        <f>+H109*9.99%</f>
        <v>0</v>
      </c>
      <c r="I112" s="285">
        <f>+I109*9.99%</f>
        <v>0</v>
      </c>
      <c r="J112" s="285">
        <f>+J109*9.99%</f>
        <v>0</v>
      </c>
      <c r="K112" s="287">
        <f t="shared" si="129"/>
        <v>249750000</v>
      </c>
      <c r="L112" s="285">
        <f t="shared" ref="L112:Q112" si="184">+L109*9.99%</f>
        <v>28381722.3675</v>
      </c>
      <c r="M112" s="285">
        <f t="shared" si="184"/>
        <v>25093567.913400002</v>
      </c>
      <c r="N112" s="285">
        <f t="shared" si="184"/>
        <v>25105283.0865</v>
      </c>
      <c r="O112" s="285">
        <f t="shared" si="184"/>
        <v>25237903.533300001</v>
      </c>
      <c r="P112" s="285">
        <f t="shared" si="184"/>
        <v>23061700.614599999</v>
      </c>
      <c r="Q112" s="285">
        <f t="shared" si="184"/>
        <v>24694209.072000001</v>
      </c>
      <c r="R112" s="287">
        <f t="shared" si="131"/>
        <v>151574386.5873</v>
      </c>
      <c r="S112" s="285">
        <f t="shared" ref="S112:Z112" si="185">+S109*9.99%</f>
        <v>24557612.805</v>
      </c>
      <c r="T112" s="285">
        <f t="shared" si="185"/>
        <v>24257706.411600001</v>
      </c>
      <c r="U112" s="285">
        <f t="shared" si="185"/>
        <v>25079245.0506</v>
      </c>
      <c r="V112" s="285">
        <f t="shared" si="185"/>
        <v>26184898.290600002</v>
      </c>
      <c r="W112" s="285">
        <f t="shared" si="185"/>
        <v>25111741.7214</v>
      </c>
      <c r="X112" s="285">
        <f t="shared" si="185"/>
        <v>0</v>
      </c>
      <c r="Y112" s="285">
        <f t="shared" si="185"/>
        <v>0</v>
      </c>
      <c r="Z112" s="285">
        <f t="shared" si="185"/>
        <v>0</v>
      </c>
      <c r="AA112" s="287">
        <f t="shared" si="133"/>
        <v>125191204.27919999</v>
      </c>
      <c r="AB112" s="287">
        <f t="shared" si="119"/>
        <v>276765590.86650002</v>
      </c>
      <c r="AC112" s="37">
        <f t="shared" si="120"/>
        <v>1.1081705340000001</v>
      </c>
    </row>
    <row r="113" spans="1:29" ht="42.75" hidden="1" x14ac:dyDescent="0.2">
      <c r="B113" s="97" t="s">
        <v>557</v>
      </c>
      <c r="C113" s="159" t="s">
        <v>1364</v>
      </c>
      <c r="D113" s="285">
        <f>+D109*0%</f>
        <v>0</v>
      </c>
      <c r="E113" s="285">
        <f>SUM('ADICIONES  2018'!C113:M113)</f>
        <v>0</v>
      </c>
      <c r="F113" s="285">
        <f>+F109*0%</f>
        <v>0</v>
      </c>
      <c r="G113" s="285">
        <f>+G109*0%</f>
        <v>0</v>
      </c>
      <c r="H113" s="285">
        <f>+H109*0%</f>
        <v>0</v>
      </c>
      <c r="I113" s="285">
        <f>+I109*0%</f>
        <v>0</v>
      </c>
      <c r="J113" s="285">
        <f>+J109*0%</f>
        <v>0</v>
      </c>
      <c r="K113" s="287">
        <f t="shared" si="129"/>
        <v>0</v>
      </c>
      <c r="L113" s="285">
        <f t="shared" ref="L113:Q113" si="186">+L109*0%</f>
        <v>0</v>
      </c>
      <c r="M113" s="285">
        <f t="shared" si="186"/>
        <v>0</v>
      </c>
      <c r="N113" s="285">
        <f t="shared" si="186"/>
        <v>0</v>
      </c>
      <c r="O113" s="285">
        <f t="shared" si="186"/>
        <v>0</v>
      </c>
      <c r="P113" s="285">
        <f t="shared" si="186"/>
        <v>0</v>
      </c>
      <c r="Q113" s="285">
        <f t="shared" si="186"/>
        <v>0</v>
      </c>
      <c r="R113" s="287">
        <f t="shared" si="131"/>
        <v>0</v>
      </c>
      <c r="S113" s="285">
        <f t="shared" ref="S113:Z113" si="187">+S109*0%</f>
        <v>0</v>
      </c>
      <c r="T113" s="285">
        <f t="shared" si="187"/>
        <v>0</v>
      </c>
      <c r="U113" s="285">
        <f t="shared" si="187"/>
        <v>0</v>
      </c>
      <c r="V113" s="285">
        <f t="shared" si="187"/>
        <v>0</v>
      </c>
      <c r="W113" s="285">
        <f t="shared" si="187"/>
        <v>0</v>
      </c>
      <c r="X113" s="285">
        <f t="shared" si="187"/>
        <v>0</v>
      </c>
      <c r="Y113" s="285">
        <f t="shared" si="187"/>
        <v>0</v>
      </c>
      <c r="Z113" s="285">
        <f t="shared" si="187"/>
        <v>0</v>
      </c>
      <c r="AA113" s="287">
        <f t="shared" si="133"/>
        <v>0</v>
      </c>
      <c r="AB113" s="287">
        <f t="shared" si="119"/>
        <v>0</v>
      </c>
      <c r="AC113" s="37" t="e">
        <f t="shared" si="120"/>
        <v>#DIV/0!</v>
      </c>
    </row>
    <row r="114" spans="1:29" ht="28.5" hidden="1" x14ac:dyDescent="0.2">
      <c r="B114" s="97" t="s">
        <v>558</v>
      </c>
      <c r="C114" s="98" t="s">
        <v>559</v>
      </c>
      <c r="D114" s="285">
        <f>+D109*1.7982%</f>
        <v>44955000</v>
      </c>
      <c r="E114" s="285">
        <f>SUM('ADICIONES  2018'!C114:M114)</f>
        <v>0</v>
      </c>
      <c r="F114" s="285">
        <f>+F109*1.7982%</f>
        <v>0</v>
      </c>
      <c r="G114" s="285">
        <f>+G109*1.7982%</f>
        <v>0</v>
      </c>
      <c r="H114" s="285">
        <f>+H109*1.7982%</f>
        <v>0</v>
      </c>
      <c r="I114" s="285">
        <f>+I109*1.7982%</f>
        <v>0</v>
      </c>
      <c r="J114" s="285">
        <f>+J109*1.7982%</f>
        <v>0</v>
      </c>
      <c r="K114" s="287">
        <f t="shared" si="129"/>
        <v>44955000</v>
      </c>
      <c r="L114" s="285">
        <f t="shared" ref="L114:Q114" si="188">+L109*1.7982%</f>
        <v>5108710.0261500003</v>
      </c>
      <c r="M114" s="285">
        <f t="shared" si="188"/>
        <v>4516842.2244120007</v>
      </c>
      <c r="N114" s="285">
        <f t="shared" si="188"/>
        <v>4518950.9555700002</v>
      </c>
      <c r="O114" s="285">
        <f t="shared" si="188"/>
        <v>4542822.6359940004</v>
      </c>
      <c r="P114" s="285">
        <f t="shared" si="188"/>
        <v>4151106.1106280005</v>
      </c>
      <c r="Q114" s="285">
        <f t="shared" si="188"/>
        <v>4444957.6329600001</v>
      </c>
      <c r="R114" s="287">
        <f t="shared" si="131"/>
        <v>27283389.585714005</v>
      </c>
      <c r="S114" s="285">
        <f t="shared" ref="S114:Z114" si="189">+S109*1.7982%</f>
        <v>4420370.3049000008</v>
      </c>
      <c r="T114" s="285">
        <f t="shared" si="189"/>
        <v>4366387.1540880008</v>
      </c>
      <c r="U114" s="285">
        <f t="shared" si="189"/>
        <v>4514264.1091080001</v>
      </c>
      <c r="V114" s="285">
        <f t="shared" si="189"/>
        <v>4713281.6923080003</v>
      </c>
      <c r="W114" s="285">
        <f t="shared" si="189"/>
        <v>4520113.5098520005</v>
      </c>
      <c r="X114" s="285">
        <f t="shared" si="189"/>
        <v>0</v>
      </c>
      <c r="Y114" s="285">
        <f t="shared" si="189"/>
        <v>0</v>
      </c>
      <c r="Z114" s="285">
        <f t="shared" si="189"/>
        <v>0</v>
      </c>
      <c r="AA114" s="287">
        <f t="shared" si="133"/>
        <v>22534416.770256002</v>
      </c>
      <c r="AB114" s="287">
        <f t="shared" si="119"/>
        <v>49817806.35597001</v>
      </c>
      <c r="AC114" s="37">
        <f t="shared" si="120"/>
        <v>1.1081705340000003</v>
      </c>
    </row>
    <row r="115" spans="1:29" s="5" customFormat="1" ht="42.75" hidden="1" x14ac:dyDescent="0.2">
      <c r="A115" s="156"/>
      <c r="B115" s="97" t="s">
        <v>560</v>
      </c>
      <c r="C115" s="98" t="s">
        <v>561</v>
      </c>
      <c r="D115" s="285">
        <f>+D109*0.881118%</f>
        <v>22027950</v>
      </c>
      <c r="E115" s="285">
        <f>SUM('ADICIONES  2018'!C115:M115)</f>
        <v>0</v>
      </c>
      <c r="F115" s="285">
        <f>+F109*0.881118%</f>
        <v>0</v>
      </c>
      <c r="G115" s="285">
        <f>+G109*0.881118%</f>
        <v>0</v>
      </c>
      <c r="H115" s="285">
        <f>+H109*0.881118%</f>
        <v>0</v>
      </c>
      <c r="I115" s="285">
        <f>+I109*0.881118%</f>
        <v>0</v>
      </c>
      <c r="J115" s="285">
        <f>+J109*0.881118%</f>
        <v>0</v>
      </c>
      <c r="K115" s="287">
        <f t="shared" si="129"/>
        <v>22027950</v>
      </c>
      <c r="L115" s="285">
        <f t="shared" ref="L115:Q115" si="190">+L109*0.881118%</f>
        <v>2503267.9128135</v>
      </c>
      <c r="M115" s="285">
        <f t="shared" si="190"/>
        <v>2213252.68996188</v>
      </c>
      <c r="N115" s="285">
        <f t="shared" si="190"/>
        <v>2214285.9682292999</v>
      </c>
      <c r="O115" s="285">
        <f t="shared" si="190"/>
        <v>2225983.09163706</v>
      </c>
      <c r="P115" s="285">
        <f t="shared" si="190"/>
        <v>2034041.99420772</v>
      </c>
      <c r="Q115" s="285">
        <f t="shared" si="190"/>
        <v>2178029.2401504</v>
      </c>
      <c r="R115" s="287">
        <f t="shared" si="131"/>
        <v>13368860.896999858</v>
      </c>
      <c r="S115" s="285">
        <f t="shared" ref="S115:Z115" si="191">+S109*0.881118%</f>
        <v>2165981.449401</v>
      </c>
      <c r="T115" s="285">
        <f t="shared" si="191"/>
        <v>2139529.7055031201</v>
      </c>
      <c r="U115" s="285">
        <f t="shared" si="191"/>
        <v>2211989.4134629201</v>
      </c>
      <c r="V115" s="285">
        <f t="shared" si="191"/>
        <v>2309508.0292309201</v>
      </c>
      <c r="W115" s="285">
        <f t="shared" si="191"/>
        <v>2214855.6198274801</v>
      </c>
      <c r="X115" s="285">
        <f t="shared" si="191"/>
        <v>0</v>
      </c>
      <c r="Y115" s="285">
        <f t="shared" si="191"/>
        <v>0</v>
      </c>
      <c r="Z115" s="285">
        <f t="shared" si="191"/>
        <v>0</v>
      </c>
      <c r="AA115" s="287">
        <f t="shared" si="133"/>
        <v>11041864.21742544</v>
      </c>
      <c r="AB115" s="287">
        <f t="shared" si="119"/>
        <v>24410725.114425298</v>
      </c>
      <c r="AC115" s="37">
        <f t="shared" si="120"/>
        <v>1.1081705339999999</v>
      </c>
    </row>
    <row r="116" spans="1:29" s="21" customFormat="1" ht="15.75" x14ac:dyDescent="0.2">
      <c r="A116" s="92">
        <v>1</v>
      </c>
      <c r="B116" s="111" t="s">
        <v>562</v>
      </c>
      <c r="C116" s="112" t="s">
        <v>563</v>
      </c>
      <c r="D116" s="105">
        <v>27000000000</v>
      </c>
      <c r="E116" s="105">
        <f>SUM('ADICIONES  2018'!C116:M116)</f>
        <v>0</v>
      </c>
      <c r="F116" s="105"/>
      <c r="G116" s="105"/>
      <c r="H116" s="105"/>
      <c r="I116" s="105"/>
      <c r="J116" s="105"/>
      <c r="K116" s="285">
        <f t="shared" si="129"/>
        <v>27000000000</v>
      </c>
      <c r="L116" s="105">
        <v>2548772100</v>
      </c>
      <c r="M116" s="105">
        <v>2340302200</v>
      </c>
      <c r="N116" s="105">
        <v>2054578300</v>
      </c>
      <c r="O116" s="105">
        <v>2312890900</v>
      </c>
      <c r="P116" s="105">
        <v>2135741550</v>
      </c>
      <c r="Q116" s="105">
        <v>2192341600</v>
      </c>
      <c r="R116" s="285">
        <f t="shared" si="131"/>
        <v>13584626650</v>
      </c>
      <c r="S116" s="285">
        <v>2182130050</v>
      </c>
      <c r="T116" s="285">
        <v>2192959100</v>
      </c>
      <c r="U116" s="285">
        <v>2301811050</v>
      </c>
      <c r="V116" s="285">
        <v>2131689800</v>
      </c>
      <c r="W116" s="285">
        <v>2306751050</v>
      </c>
      <c r="X116" s="105"/>
      <c r="Y116" s="285"/>
      <c r="Z116" s="105"/>
      <c r="AA116" s="105">
        <f t="shared" si="133"/>
        <v>11115341050</v>
      </c>
      <c r="AB116" s="285">
        <f t="shared" si="119"/>
        <v>24699967700</v>
      </c>
      <c r="AC116" s="113">
        <f t="shared" si="120"/>
        <v>0.9148136185185185</v>
      </c>
    </row>
    <row r="117" spans="1:29" ht="28.5" hidden="1" x14ac:dyDescent="0.2">
      <c r="B117" s="97" t="s">
        <v>564</v>
      </c>
      <c r="C117" s="98" t="s">
        <v>565</v>
      </c>
      <c r="D117" s="285">
        <f>+D116*87.230682%</f>
        <v>23552284140</v>
      </c>
      <c r="E117" s="285">
        <f>SUM('ADICIONES  2018'!C117:M117)</f>
        <v>0</v>
      </c>
      <c r="F117" s="285">
        <f>+F116*87.230682%</f>
        <v>0</v>
      </c>
      <c r="G117" s="285">
        <f>+G116*87.230682%</f>
        <v>0</v>
      </c>
      <c r="H117" s="285">
        <f>+H116*87.230682%</f>
        <v>0</v>
      </c>
      <c r="I117" s="285">
        <f>+I116*87.230682%</f>
        <v>0</v>
      </c>
      <c r="J117" s="285">
        <f>+J116*87.230682%</f>
        <v>0</v>
      </c>
      <c r="K117" s="287">
        <f t="shared" si="129"/>
        <v>23552284140</v>
      </c>
      <c r="L117" s="285">
        <f t="shared" ref="L117:Q117" si="192">+L116*87.230682%</f>
        <v>2223311285.4557223</v>
      </c>
      <c r="M117" s="285">
        <f t="shared" si="192"/>
        <v>2041461569.9210041</v>
      </c>
      <c r="N117" s="285">
        <f t="shared" si="192"/>
        <v>1792222663.3140061</v>
      </c>
      <c r="O117" s="285">
        <f t="shared" si="192"/>
        <v>2017550505.9859381</v>
      </c>
      <c r="P117" s="285">
        <f t="shared" si="192"/>
        <v>1863021919.822371</v>
      </c>
      <c r="Q117" s="285">
        <f t="shared" si="192"/>
        <v>1912394529.449712</v>
      </c>
      <c r="R117" s="287">
        <f t="shared" si="131"/>
        <v>11849962473.948753</v>
      </c>
      <c r="S117" s="285">
        <f t="shared" ref="S117:Z117" si="193">+S116*87.230682%</f>
        <v>1903486924.741941</v>
      </c>
      <c r="T117" s="285">
        <f t="shared" si="193"/>
        <v>1912933178.911062</v>
      </c>
      <c r="U117" s="285">
        <f t="shared" si="193"/>
        <v>2007885477.266361</v>
      </c>
      <c r="V117" s="285">
        <f t="shared" si="193"/>
        <v>1859487550.6644361</v>
      </c>
      <c r="W117" s="285">
        <f t="shared" si="193"/>
        <v>2012194672.9571612</v>
      </c>
      <c r="X117" s="285">
        <f t="shared" si="193"/>
        <v>0</v>
      </c>
      <c r="Y117" s="285">
        <f t="shared" si="193"/>
        <v>0</v>
      </c>
      <c r="Z117" s="285">
        <f t="shared" si="193"/>
        <v>0</v>
      </c>
      <c r="AA117" s="287">
        <f t="shared" si="133"/>
        <v>9695987804.5409622</v>
      </c>
      <c r="AB117" s="287">
        <f t="shared" si="119"/>
        <v>21545950278.489716</v>
      </c>
      <c r="AC117" s="37">
        <f t="shared" si="120"/>
        <v>0.91481361851851861</v>
      </c>
    </row>
    <row r="118" spans="1:29" hidden="1" x14ac:dyDescent="0.2">
      <c r="B118" s="97" t="s">
        <v>566</v>
      </c>
      <c r="C118" s="98" t="s">
        <v>567</v>
      </c>
      <c r="D118" s="285">
        <f>+D116*0.1%</f>
        <v>27000000</v>
      </c>
      <c r="E118" s="285">
        <f>SUM('ADICIONES  2018'!C118:M118)</f>
        <v>0</v>
      </c>
      <c r="F118" s="285">
        <f>+F116*0.1%</f>
        <v>0</v>
      </c>
      <c r="G118" s="285">
        <f>+G116*0.1%</f>
        <v>0</v>
      </c>
      <c r="H118" s="285">
        <f>+H116*0.1%</f>
        <v>0</v>
      </c>
      <c r="I118" s="285">
        <f>+I116*0.1%</f>
        <v>0</v>
      </c>
      <c r="J118" s="285">
        <f>+J116*0.1%</f>
        <v>0</v>
      </c>
      <c r="K118" s="287">
        <f t="shared" si="129"/>
        <v>27000000</v>
      </c>
      <c r="L118" s="285">
        <f t="shared" ref="L118:Q118" si="194">+L116*0.1%</f>
        <v>2548772.1</v>
      </c>
      <c r="M118" s="285">
        <f t="shared" si="194"/>
        <v>2340302.2000000002</v>
      </c>
      <c r="N118" s="285">
        <f t="shared" si="194"/>
        <v>2054578.3</v>
      </c>
      <c r="O118" s="285">
        <f t="shared" si="194"/>
        <v>2312890.9</v>
      </c>
      <c r="P118" s="285">
        <f t="shared" si="194"/>
        <v>2135741.5499999998</v>
      </c>
      <c r="Q118" s="285">
        <f t="shared" si="194"/>
        <v>2192341.6</v>
      </c>
      <c r="R118" s="287">
        <f t="shared" si="131"/>
        <v>13584626.65</v>
      </c>
      <c r="S118" s="285">
        <f t="shared" ref="S118:Z118" si="195">+S116*0.1%</f>
        <v>2182130.0499999998</v>
      </c>
      <c r="T118" s="285">
        <f t="shared" si="195"/>
        <v>2192959.1</v>
      </c>
      <c r="U118" s="285">
        <f t="shared" si="195"/>
        <v>2301811.0500000003</v>
      </c>
      <c r="V118" s="285">
        <f t="shared" si="195"/>
        <v>2131689.7999999998</v>
      </c>
      <c r="W118" s="285">
        <f t="shared" si="195"/>
        <v>2306751.0500000003</v>
      </c>
      <c r="X118" s="285">
        <f t="shared" si="195"/>
        <v>0</v>
      </c>
      <c r="Y118" s="285">
        <f t="shared" si="195"/>
        <v>0</v>
      </c>
      <c r="Z118" s="285">
        <f t="shared" si="195"/>
        <v>0</v>
      </c>
      <c r="AA118" s="287">
        <f t="shared" si="133"/>
        <v>11115341.050000001</v>
      </c>
      <c r="AB118" s="287">
        <f t="shared" si="119"/>
        <v>24699967.700000003</v>
      </c>
      <c r="AC118" s="37">
        <f t="shared" si="120"/>
        <v>0.91481361851851861</v>
      </c>
    </row>
    <row r="119" spans="1:29" s="5" customFormat="1" hidden="1" x14ac:dyDescent="0.2">
      <c r="A119" s="372"/>
      <c r="B119" s="97" t="s">
        <v>568</v>
      </c>
      <c r="C119" s="98" t="s">
        <v>569</v>
      </c>
      <c r="D119" s="285">
        <f>+D116*9.99%</f>
        <v>2697300000</v>
      </c>
      <c r="E119" s="285">
        <f>SUM('ADICIONES  2018'!C119:M119)</f>
        <v>0</v>
      </c>
      <c r="F119" s="285">
        <f>+F116*9.99%</f>
        <v>0</v>
      </c>
      <c r="G119" s="285">
        <f>+G116*9.99%</f>
        <v>0</v>
      </c>
      <c r="H119" s="285">
        <f>+H116*9.99%</f>
        <v>0</v>
      </c>
      <c r="I119" s="285">
        <f>+I116*9.99%</f>
        <v>0</v>
      </c>
      <c r="J119" s="285">
        <f>+J116*9.99%</f>
        <v>0</v>
      </c>
      <c r="K119" s="287">
        <f t="shared" si="129"/>
        <v>2697300000</v>
      </c>
      <c r="L119" s="285">
        <f t="shared" ref="L119:Q119" si="196">+L116*9.99%</f>
        <v>254622332.79000002</v>
      </c>
      <c r="M119" s="285">
        <f t="shared" si="196"/>
        <v>233796189.78</v>
      </c>
      <c r="N119" s="285">
        <f t="shared" si="196"/>
        <v>205252372.17000002</v>
      </c>
      <c r="O119" s="285">
        <f t="shared" si="196"/>
        <v>231057800.91</v>
      </c>
      <c r="P119" s="285">
        <f t="shared" si="196"/>
        <v>213360580.845</v>
      </c>
      <c r="Q119" s="285">
        <f t="shared" si="196"/>
        <v>219014925.84</v>
      </c>
      <c r="R119" s="287">
        <f t="shared" si="131"/>
        <v>1357104202.3349998</v>
      </c>
      <c r="S119" s="285">
        <f t="shared" ref="S119:Z119" si="197">+S116*9.99%</f>
        <v>217994791.995</v>
      </c>
      <c r="T119" s="285">
        <f t="shared" si="197"/>
        <v>219076614.09</v>
      </c>
      <c r="U119" s="285">
        <f t="shared" si="197"/>
        <v>229950923.89500001</v>
      </c>
      <c r="V119" s="285">
        <f t="shared" si="197"/>
        <v>212955811.02000001</v>
      </c>
      <c r="W119" s="285">
        <f t="shared" si="197"/>
        <v>230444429.89500001</v>
      </c>
      <c r="X119" s="285">
        <f t="shared" si="197"/>
        <v>0</v>
      </c>
      <c r="Y119" s="285">
        <f t="shared" si="197"/>
        <v>0</v>
      </c>
      <c r="Z119" s="285">
        <f t="shared" si="197"/>
        <v>0</v>
      </c>
      <c r="AA119" s="287">
        <f t="shared" si="133"/>
        <v>1110422570.895</v>
      </c>
      <c r="AB119" s="287">
        <f t="shared" si="119"/>
        <v>2467526773.2299995</v>
      </c>
      <c r="AC119" s="37">
        <f t="shared" si="120"/>
        <v>0.91481361851851839</v>
      </c>
    </row>
    <row r="120" spans="1:29" s="5" customFormat="1" ht="42.75" hidden="1" x14ac:dyDescent="0.2">
      <c r="A120" s="156"/>
      <c r="B120" s="97" t="s">
        <v>570</v>
      </c>
      <c r="C120" s="159" t="s">
        <v>1365</v>
      </c>
      <c r="D120" s="285">
        <f>+D116*0%</f>
        <v>0</v>
      </c>
      <c r="E120" s="285">
        <f>SUM('ADICIONES  2018'!C120:M120)</f>
        <v>0</v>
      </c>
      <c r="F120" s="285">
        <f>+F116*0%</f>
        <v>0</v>
      </c>
      <c r="G120" s="285">
        <f>+G116*0%</f>
        <v>0</v>
      </c>
      <c r="H120" s="285">
        <f>+H116*0%</f>
        <v>0</v>
      </c>
      <c r="I120" s="285">
        <f>+I116*0%</f>
        <v>0</v>
      </c>
      <c r="J120" s="285">
        <f>+J116*0%</f>
        <v>0</v>
      </c>
      <c r="K120" s="287">
        <f t="shared" si="129"/>
        <v>0</v>
      </c>
      <c r="L120" s="285">
        <f t="shared" ref="L120:Q120" si="198">+L116*0%</f>
        <v>0</v>
      </c>
      <c r="M120" s="285">
        <f t="shared" si="198"/>
        <v>0</v>
      </c>
      <c r="N120" s="285">
        <f t="shared" si="198"/>
        <v>0</v>
      </c>
      <c r="O120" s="285">
        <f t="shared" si="198"/>
        <v>0</v>
      </c>
      <c r="P120" s="285">
        <f t="shared" si="198"/>
        <v>0</v>
      </c>
      <c r="Q120" s="285">
        <f t="shared" si="198"/>
        <v>0</v>
      </c>
      <c r="R120" s="287">
        <f t="shared" si="131"/>
        <v>0</v>
      </c>
      <c r="S120" s="285">
        <f t="shared" ref="S120:Z120" si="199">+S116*0%</f>
        <v>0</v>
      </c>
      <c r="T120" s="285">
        <f t="shared" si="199"/>
        <v>0</v>
      </c>
      <c r="U120" s="285">
        <f t="shared" si="199"/>
        <v>0</v>
      </c>
      <c r="V120" s="285">
        <f t="shared" si="199"/>
        <v>0</v>
      </c>
      <c r="W120" s="285">
        <f t="shared" si="199"/>
        <v>0</v>
      </c>
      <c r="X120" s="285">
        <f t="shared" si="199"/>
        <v>0</v>
      </c>
      <c r="Y120" s="285">
        <f t="shared" si="199"/>
        <v>0</v>
      </c>
      <c r="Z120" s="285">
        <f t="shared" si="199"/>
        <v>0</v>
      </c>
      <c r="AA120" s="287">
        <f t="shared" si="133"/>
        <v>0</v>
      </c>
      <c r="AB120" s="287">
        <f t="shared" si="119"/>
        <v>0</v>
      </c>
      <c r="AC120" s="37" t="e">
        <f t="shared" si="120"/>
        <v>#DIV/0!</v>
      </c>
    </row>
    <row r="121" spans="1:29" ht="28.5" hidden="1" x14ac:dyDescent="0.2">
      <c r="B121" s="97" t="s">
        <v>571</v>
      </c>
      <c r="C121" s="98" t="s">
        <v>572</v>
      </c>
      <c r="D121" s="285">
        <f>+D116*1.7982%</f>
        <v>485514000.00000006</v>
      </c>
      <c r="E121" s="285">
        <f>SUM('ADICIONES  2018'!C121:M121)</f>
        <v>0</v>
      </c>
      <c r="F121" s="285">
        <f>+F116*1.7982%</f>
        <v>0</v>
      </c>
      <c r="G121" s="285">
        <f>+G116*1.7982%</f>
        <v>0</v>
      </c>
      <c r="H121" s="285">
        <f>+H116*1.7982%</f>
        <v>0</v>
      </c>
      <c r="I121" s="285">
        <f>+I116*1.7982%</f>
        <v>0</v>
      </c>
      <c r="J121" s="285">
        <f>+J116*1.7982%</f>
        <v>0</v>
      </c>
      <c r="K121" s="287">
        <f t="shared" si="129"/>
        <v>485514000.00000006</v>
      </c>
      <c r="L121" s="285">
        <f t="shared" ref="L121:Q121" si="200">+L116*1.7982%</f>
        <v>45832019.902200006</v>
      </c>
      <c r="M121" s="285">
        <f t="shared" si="200"/>
        <v>42083314.160400003</v>
      </c>
      <c r="N121" s="285">
        <f t="shared" si="200"/>
        <v>36945426.990600005</v>
      </c>
      <c r="O121" s="285">
        <f t="shared" si="200"/>
        <v>41590404.163800001</v>
      </c>
      <c r="P121" s="285">
        <f t="shared" si="200"/>
        <v>38404904.552100003</v>
      </c>
      <c r="Q121" s="285">
        <f t="shared" si="200"/>
        <v>39422686.651200004</v>
      </c>
      <c r="R121" s="287">
        <f t="shared" si="131"/>
        <v>244278756.42030001</v>
      </c>
      <c r="S121" s="285">
        <f t="shared" ref="S121:Z121" si="201">+S116*1.7982%</f>
        <v>39239062.559100002</v>
      </c>
      <c r="T121" s="285">
        <f t="shared" si="201"/>
        <v>39433790.536200002</v>
      </c>
      <c r="U121" s="285">
        <f t="shared" si="201"/>
        <v>41391166.301100001</v>
      </c>
      <c r="V121" s="285">
        <f t="shared" si="201"/>
        <v>38332045.983600006</v>
      </c>
      <c r="W121" s="285">
        <f t="shared" si="201"/>
        <v>41479997.381100006</v>
      </c>
      <c r="X121" s="285">
        <f t="shared" si="201"/>
        <v>0</v>
      </c>
      <c r="Y121" s="285">
        <f t="shared" si="201"/>
        <v>0</v>
      </c>
      <c r="Z121" s="285">
        <f t="shared" si="201"/>
        <v>0</v>
      </c>
      <c r="AA121" s="287">
        <f t="shared" si="133"/>
        <v>199876062.76109999</v>
      </c>
      <c r="AB121" s="287">
        <f t="shared" si="119"/>
        <v>444154819.1814</v>
      </c>
      <c r="AC121" s="37">
        <f t="shared" si="120"/>
        <v>0.91481361851851839</v>
      </c>
    </row>
    <row r="122" spans="1:29" ht="42.75" hidden="1" x14ac:dyDescent="0.2">
      <c r="B122" s="97" t="s">
        <v>573</v>
      </c>
      <c r="C122" s="98" t="s">
        <v>574</v>
      </c>
      <c r="D122" s="285">
        <f>+D116*0.881118%</f>
        <v>237901860</v>
      </c>
      <c r="E122" s="285">
        <f>SUM('ADICIONES  2018'!C122:M122)</f>
        <v>0</v>
      </c>
      <c r="F122" s="285">
        <f>+F116*0.881118%</f>
        <v>0</v>
      </c>
      <c r="G122" s="285">
        <f>+G116*0.881118%</f>
        <v>0</v>
      </c>
      <c r="H122" s="285">
        <f>+H116*0.881118%</f>
        <v>0</v>
      </c>
      <c r="I122" s="285">
        <f>+I116*0.881118%</f>
        <v>0</v>
      </c>
      <c r="J122" s="285">
        <f>+J116*0.881118%</f>
        <v>0</v>
      </c>
      <c r="K122" s="287">
        <f t="shared" si="129"/>
        <v>237901860</v>
      </c>
      <c r="L122" s="285">
        <f t="shared" ref="L122:Q122" si="202">+L116*0.881118%</f>
        <v>22457689.752078</v>
      </c>
      <c r="M122" s="285">
        <f t="shared" si="202"/>
        <v>20620823.938595999</v>
      </c>
      <c r="N122" s="285">
        <f t="shared" si="202"/>
        <v>18103259.225393999</v>
      </c>
      <c r="O122" s="285">
        <f t="shared" si="202"/>
        <v>20379298.040261999</v>
      </c>
      <c r="P122" s="285">
        <f t="shared" si="202"/>
        <v>18818403.230528999</v>
      </c>
      <c r="Q122" s="285">
        <f t="shared" si="202"/>
        <v>19317116.459088001</v>
      </c>
      <c r="R122" s="287">
        <f t="shared" si="131"/>
        <v>119696590.64594699</v>
      </c>
      <c r="S122" s="285">
        <f t="shared" ref="S122:Z122" si="203">+S116*0.881118%</f>
        <v>19227140.653958999</v>
      </c>
      <c r="T122" s="285">
        <f t="shared" si="203"/>
        <v>19322557.362737998</v>
      </c>
      <c r="U122" s="285">
        <f t="shared" si="203"/>
        <v>20281671.487539001</v>
      </c>
      <c r="V122" s="285">
        <f t="shared" si="203"/>
        <v>18782702.531964</v>
      </c>
      <c r="W122" s="285">
        <f t="shared" si="203"/>
        <v>20325198.716738999</v>
      </c>
      <c r="X122" s="285">
        <f t="shared" si="203"/>
        <v>0</v>
      </c>
      <c r="Y122" s="285">
        <f t="shared" si="203"/>
        <v>0</v>
      </c>
      <c r="Z122" s="285">
        <f t="shared" si="203"/>
        <v>0</v>
      </c>
      <c r="AA122" s="287">
        <f t="shared" si="133"/>
        <v>97939270.752939001</v>
      </c>
      <c r="AB122" s="287">
        <f t="shared" si="119"/>
        <v>217635861.398886</v>
      </c>
      <c r="AC122" s="37">
        <f t="shared" si="120"/>
        <v>0.9148136185185185</v>
      </c>
    </row>
    <row r="123" spans="1:29" s="79" customFormat="1" ht="31.5" x14ac:dyDescent="0.2">
      <c r="A123" s="371">
        <v>1</v>
      </c>
      <c r="B123" s="110" t="s">
        <v>575</v>
      </c>
      <c r="C123" s="106" t="s">
        <v>576</v>
      </c>
      <c r="D123" s="105">
        <f>+D124+D129+D126+D134+D152+D145+D139+D155</f>
        <v>177024000000</v>
      </c>
      <c r="E123" s="105">
        <f>SUM('ADICIONES  2018'!C123:M123)</f>
        <v>0</v>
      </c>
      <c r="F123" s="105">
        <f>+F124+F129+F126+F134+F152+F145+F139+F155</f>
        <v>0</v>
      </c>
      <c r="G123" s="105">
        <f>+G124+G129+G126+G134+G152+G145+G139+G155</f>
        <v>0</v>
      </c>
      <c r="H123" s="105">
        <f>+H124+H129+H126+H134+H152+H145+H139+H155</f>
        <v>0</v>
      </c>
      <c r="I123" s="105">
        <f>+I124+I129+I126+I134+I152+I145+I139+I155</f>
        <v>0</v>
      </c>
      <c r="J123" s="105">
        <f>+J124+J129+J126+J134+J152+J145+J139+J155</f>
        <v>0</v>
      </c>
      <c r="K123" s="105">
        <f t="shared" si="129"/>
        <v>177024000000</v>
      </c>
      <c r="L123" s="105">
        <f t="shared" ref="L123:Q123" si="204">+L124+L129+L126+L134+L152+L145+L139+L155</f>
        <v>20037530096</v>
      </c>
      <c r="M123" s="105">
        <f t="shared" si="204"/>
        <v>7756256150</v>
      </c>
      <c r="N123" s="105">
        <f t="shared" si="204"/>
        <v>12352925881</v>
      </c>
      <c r="O123" s="105">
        <f t="shared" si="204"/>
        <v>13156527288</v>
      </c>
      <c r="P123" s="105">
        <f t="shared" si="204"/>
        <v>13180645884</v>
      </c>
      <c r="Q123" s="105">
        <f t="shared" si="204"/>
        <v>11321927167</v>
      </c>
      <c r="R123" s="105">
        <f t="shared" si="131"/>
        <v>77805812466</v>
      </c>
      <c r="S123" s="105">
        <f t="shared" ref="S123:Z123" si="205">+S124+S129+S126+S134+S152+S145+S139+S155</f>
        <v>11999758239.790001</v>
      </c>
      <c r="T123" s="105">
        <f t="shared" si="205"/>
        <v>11751259917</v>
      </c>
      <c r="U123" s="105">
        <f t="shared" si="205"/>
        <v>14440376834</v>
      </c>
      <c r="V123" s="105">
        <f t="shared" si="205"/>
        <v>12771232958</v>
      </c>
      <c r="W123" s="105">
        <f t="shared" si="205"/>
        <v>12874808163</v>
      </c>
      <c r="X123" s="105">
        <f t="shared" si="205"/>
        <v>0</v>
      </c>
      <c r="Y123" s="105">
        <f t="shared" si="205"/>
        <v>0</v>
      </c>
      <c r="Z123" s="105">
        <f t="shared" si="205"/>
        <v>0</v>
      </c>
      <c r="AA123" s="105">
        <f t="shared" si="133"/>
        <v>63837436111.790001</v>
      </c>
      <c r="AB123" s="105">
        <f t="shared" si="119"/>
        <v>141643248577.79001</v>
      </c>
      <c r="AC123" s="104">
        <f t="shared" si="120"/>
        <v>0.80013584925089254</v>
      </c>
    </row>
    <row r="124" spans="1:29" s="21" customFormat="1" ht="15.75" x14ac:dyDescent="0.2">
      <c r="A124" s="92">
        <v>1</v>
      </c>
      <c r="B124" s="111" t="s">
        <v>577</v>
      </c>
      <c r="C124" s="112" t="s">
        <v>578</v>
      </c>
      <c r="D124" s="105">
        <v>18400000000</v>
      </c>
      <c r="E124" s="105">
        <f>SUM('ADICIONES  2018'!C124:M124)</f>
        <v>0</v>
      </c>
      <c r="F124" s="105"/>
      <c r="G124" s="105"/>
      <c r="H124" s="105"/>
      <c r="I124" s="105"/>
      <c r="J124" s="105"/>
      <c r="K124" s="285">
        <f t="shared" si="129"/>
        <v>18400000000</v>
      </c>
      <c r="L124" s="105">
        <v>2046357335</v>
      </c>
      <c r="M124" s="105">
        <v>782782881</v>
      </c>
      <c r="N124" s="105">
        <v>1458170276</v>
      </c>
      <c r="O124" s="105">
        <v>1293641633</v>
      </c>
      <c r="P124" s="105">
        <v>1589110777</v>
      </c>
      <c r="Q124" s="105">
        <v>982441871</v>
      </c>
      <c r="R124" s="285">
        <f t="shared" si="131"/>
        <v>8152504773</v>
      </c>
      <c r="S124" s="285">
        <v>1287322199.79</v>
      </c>
      <c r="T124" s="285">
        <v>1305628286</v>
      </c>
      <c r="U124" s="285">
        <v>1629378254</v>
      </c>
      <c r="V124" s="285">
        <v>1134095777</v>
      </c>
      <c r="W124" s="285">
        <v>1363244537</v>
      </c>
      <c r="X124" s="105"/>
      <c r="Y124" s="285"/>
      <c r="Z124" s="105"/>
      <c r="AA124" s="105">
        <f t="shared" si="133"/>
        <v>6719669053.79</v>
      </c>
      <c r="AB124" s="285">
        <f t="shared" si="119"/>
        <v>14872173826.790001</v>
      </c>
      <c r="AC124" s="113">
        <f t="shared" si="120"/>
        <v>0.80827031667336957</v>
      </c>
    </row>
    <row r="125" spans="1:29" ht="28.5" hidden="1" x14ac:dyDescent="0.2">
      <c r="B125" s="97" t="s">
        <v>579</v>
      </c>
      <c r="C125" s="98" t="s">
        <v>580</v>
      </c>
      <c r="D125" s="285">
        <f>+D124</f>
        <v>18400000000</v>
      </c>
      <c r="E125" s="285">
        <f>SUM('ADICIONES  2018'!C125:M125)</f>
        <v>0</v>
      </c>
      <c r="F125" s="285">
        <f>+F124</f>
        <v>0</v>
      </c>
      <c r="G125" s="285">
        <f>+G124</f>
        <v>0</v>
      </c>
      <c r="H125" s="285">
        <f>+H124</f>
        <v>0</v>
      </c>
      <c r="I125" s="285">
        <f>+I124</f>
        <v>0</v>
      </c>
      <c r="J125" s="285">
        <f>+J124</f>
        <v>0</v>
      </c>
      <c r="K125" s="287">
        <f t="shared" si="129"/>
        <v>18400000000</v>
      </c>
      <c r="L125" s="285">
        <f t="shared" ref="L125:Q125" si="206">+L124</f>
        <v>2046357335</v>
      </c>
      <c r="M125" s="285">
        <f t="shared" si="206"/>
        <v>782782881</v>
      </c>
      <c r="N125" s="285">
        <f t="shared" si="206"/>
        <v>1458170276</v>
      </c>
      <c r="O125" s="285">
        <f t="shared" si="206"/>
        <v>1293641633</v>
      </c>
      <c r="P125" s="285">
        <f t="shared" si="206"/>
        <v>1589110777</v>
      </c>
      <c r="Q125" s="285">
        <f t="shared" si="206"/>
        <v>982441871</v>
      </c>
      <c r="R125" s="287">
        <f t="shared" si="131"/>
        <v>8152504773</v>
      </c>
      <c r="S125" s="285">
        <f t="shared" ref="S125:Z125" si="207">+S124</f>
        <v>1287322199.79</v>
      </c>
      <c r="T125" s="285">
        <f t="shared" si="207"/>
        <v>1305628286</v>
      </c>
      <c r="U125" s="285">
        <f t="shared" si="207"/>
        <v>1629378254</v>
      </c>
      <c r="V125" s="285">
        <f t="shared" si="207"/>
        <v>1134095777</v>
      </c>
      <c r="W125" s="285">
        <f t="shared" si="207"/>
        <v>1363244537</v>
      </c>
      <c r="X125" s="285">
        <f t="shared" si="207"/>
        <v>0</v>
      </c>
      <c r="Y125" s="285">
        <f t="shared" si="207"/>
        <v>0</v>
      </c>
      <c r="Z125" s="285">
        <f t="shared" si="207"/>
        <v>0</v>
      </c>
      <c r="AA125" s="287">
        <f t="shared" si="133"/>
        <v>6719669053.79</v>
      </c>
      <c r="AB125" s="287">
        <f t="shared" si="119"/>
        <v>14872173826.790001</v>
      </c>
      <c r="AC125" s="37">
        <f t="shared" si="120"/>
        <v>0.80827031667336957</v>
      </c>
    </row>
    <row r="126" spans="1:29" s="21" customFormat="1" ht="15.75" x14ac:dyDescent="0.2">
      <c r="A126" s="92">
        <v>1</v>
      </c>
      <c r="B126" s="111" t="s">
        <v>581</v>
      </c>
      <c r="C126" s="112" t="s">
        <v>582</v>
      </c>
      <c r="D126" s="105">
        <v>13500000000</v>
      </c>
      <c r="E126" s="105">
        <f>SUM('ADICIONES  2018'!C126:M126)</f>
        <v>0</v>
      </c>
      <c r="F126" s="105"/>
      <c r="G126" s="105"/>
      <c r="H126" s="105"/>
      <c r="I126" s="105"/>
      <c r="J126" s="105"/>
      <c r="K126" s="285">
        <f t="shared" si="129"/>
        <v>13500000000</v>
      </c>
      <c r="L126" s="105">
        <v>1092090830</v>
      </c>
      <c r="M126" s="105">
        <v>466787320</v>
      </c>
      <c r="N126" s="105">
        <v>836211115</v>
      </c>
      <c r="O126" s="105">
        <v>942720976</v>
      </c>
      <c r="P126" s="105">
        <v>1177195568</v>
      </c>
      <c r="Q126" s="105">
        <v>716561401</v>
      </c>
      <c r="R126" s="285">
        <f t="shared" si="131"/>
        <v>5231567210</v>
      </c>
      <c r="S126" s="285">
        <v>963259400</v>
      </c>
      <c r="T126" s="285">
        <v>943296693</v>
      </c>
      <c r="U126" s="285">
        <v>1226525214</v>
      </c>
      <c r="V126" s="285">
        <v>783546896</v>
      </c>
      <c r="W126" s="285">
        <v>875525924</v>
      </c>
      <c r="X126" s="105"/>
      <c r="Y126" s="285"/>
      <c r="Z126" s="105"/>
      <c r="AA126" s="105">
        <f t="shared" si="133"/>
        <v>4792154127</v>
      </c>
      <c r="AB126" s="285">
        <f t="shared" si="119"/>
        <v>10023721337</v>
      </c>
      <c r="AC126" s="113">
        <f t="shared" si="120"/>
        <v>0.74249787681481483</v>
      </c>
    </row>
    <row r="127" spans="1:29" hidden="1" x14ac:dyDescent="0.2">
      <c r="B127" s="97" t="s">
        <v>583</v>
      </c>
      <c r="C127" s="98" t="s">
        <v>584</v>
      </c>
      <c r="D127" s="285">
        <f>+D126*80%</f>
        <v>10800000000</v>
      </c>
      <c r="E127" s="285">
        <f>SUM('ADICIONES  2018'!C127:M127)</f>
        <v>0</v>
      </c>
      <c r="F127" s="285">
        <f>+F126*80%</f>
        <v>0</v>
      </c>
      <c r="G127" s="285">
        <f>+G126*80%</f>
        <v>0</v>
      </c>
      <c r="H127" s="285">
        <f>+H126*80%</f>
        <v>0</v>
      </c>
      <c r="I127" s="285">
        <f>+I126*80%</f>
        <v>0</v>
      </c>
      <c r="J127" s="285">
        <f>+J126*80%</f>
        <v>0</v>
      </c>
      <c r="K127" s="287">
        <f t="shared" si="129"/>
        <v>10800000000</v>
      </c>
      <c r="L127" s="285">
        <f t="shared" ref="L127:Q127" si="208">+L126*80%</f>
        <v>873672664</v>
      </c>
      <c r="M127" s="285">
        <f t="shared" si="208"/>
        <v>373429856</v>
      </c>
      <c r="N127" s="285">
        <f t="shared" si="208"/>
        <v>668968892</v>
      </c>
      <c r="O127" s="285">
        <f t="shared" si="208"/>
        <v>754176780.80000007</v>
      </c>
      <c r="P127" s="285">
        <f t="shared" si="208"/>
        <v>941756454.4000001</v>
      </c>
      <c r="Q127" s="285">
        <f t="shared" si="208"/>
        <v>573249120.80000007</v>
      </c>
      <c r="R127" s="287">
        <f t="shared" si="131"/>
        <v>4185253768.0000005</v>
      </c>
      <c r="S127" s="285">
        <f t="shared" ref="S127:Z127" si="209">+S126*80%</f>
        <v>770607520</v>
      </c>
      <c r="T127" s="285">
        <f t="shared" si="209"/>
        <v>754637354.4000001</v>
      </c>
      <c r="U127" s="285">
        <f t="shared" si="209"/>
        <v>981220171.20000005</v>
      </c>
      <c r="V127" s="285">
        <f t="shared" si="209"/>
        <v>626837516.80000007</v>
      </c>
      <c r="W127" s="285">
        <f t="shared" si="209"/>
        <v>700420739.20000005</v>
      </c>
      <c r="X127" s="285">
        <f t="shared" si="209"/>
        <v>0</v>
      </c>
      <c r="Y127" s="285">
        <f t="shared" si="209"/>
        <v>0</v>
      </c>
      <c r="Z127" s="285">
        <f t="shared" si="209"/>
        <v>0</v>
      </c>
      <c r="AA127" s="287">
        <f t="shared" si="133"/>
        <v>3833723301.6000004</v>
      </c>
      <c r="AB127" s="287">
        <f t="shared" si="119"/>
        <v>8018977069.6000004</v>
      </c>
      <c r="AC127" s="37">
        <f t="shared" si="120"/>
        <v>0.74249787681481483</v>
      </c>
    </row>
    <row r="128" spans="1:29" hidden="1" x14ac:dyDescent="0.2">
      <c r="B128" s="97" t="s">
        <v>585</v>
      </c>
      <c r="C128" s="98" t="s">
        <v>586</v>
      </c>
      <c r="D128" s="285">
        <f>+D126*20%</f>
        <v>2700000000</v>
      </c>
      <c r="E128" s="285">
        <f>SUM('ADICIONES  2018'!C128:M128)</f>
        <v>0</v>
      </c>
      <c r="F128" s="285">
        <f>+F126*20%</f>
        <v>0</v>
      </c>
      <c r="G128" s="285">
        <f>+G126*20%</f>
        <v>0</v>
      </c>
      <c r="H128" s="285">
        <f>+H126*20%</f>
        <v>0</v>
      </c>
      <c r="I128" s="285">
        <f>+I126*20%</f>
        <v>0</v>
      </c>
      <c r="J128" s="285">
        <f>+J126*20%</f>
        <v>0</v>
      </c>
      <c r="K128" s="287">
        <f t="shared" si="129"/>
        <v>2700000000</v>
      </c>
      <c r="L128" s="285">
        <f t="shared" ref="L128:Q128" si="210">+L126*20%</f>
        <v>218418166</v>
      </c>
      <c r="M128" s="285">
        <f t="shared" si="210"/>
        <v>93357464</v>
      </c>
      <c r="N128" s="285">
        <f t="shared" si="210"/>
        <v>167242223</v>
      </c>
      <c r="O128" s="285">
        <f t="shared" si="210"/>
        <v>188544195.20000002</v>
      </c>
      <c r="P128" s="285">
        <f t="shared" si="210"/>
        <v>235439113.60000002</v>
      </c>
      <c r="Q128" s="285">
        <f t="shared" si="210"/>
        <v>143312280.20000002</v>
      </c>
      <c r="R128" s="287">
        <f t="shared" si="131"/>
        <v>1046313442.0000001</v>
      </c>
      <c r="S128" s="285">
        <f t="shared" ref="S128:Z128" si="211">+S126*20%</f>
        <v>192651880</v>
      </c>
      <c r="T128" s="285">
        <f t="shared" si="211"/>
        <v>188659338.60000002</v>
      </c>
      <c r="U128" s="285">
        <f t="shared" si="211"/>
        <v>245305042.80000001</v>
      </c>
      <c r="V128" s="285">
        <f t="shared" si="211"/>
        <v>156709379.20000002</v>
      </c>
      <c r="W128" s="285">
        <f t="shared" si="211"/>
        <v>175105184.80000001</v>
      </c>
      <c r="X128" s="285">
        <f t="shared" si="211"/>
        <v>0</v>
      </c>
      <c r="Y128" s="285">
        <f t="shared" si="211"/>
        <v>0</v>
      </c>
      <c r="Z128" s="285">
        <f t="shared" si="211"/>
        <v>0</v>
      </c>
      <c r="AA128" s="287">
        <f t="shared" si="133"/>
        <v>958430825.4000001</v>
      </c>
      <c r="AB128" s="287">
        <f t="shared" si="119"/>
        <v>2004744267.4000001</v>
      </c>
      <c r="AC128" s="37">
        <f t="shared" si="120"/>
        <v>0.74249787681481483</v>
      </c>
    </row>
    <row r="129" spans="1:29" s="21" customFormat="1" ht="15.75" x14ac:dyDescent="0.2">
      <c r="A129" s="92">
        <v>1</v>
      </c>
      <c r="B129" s="111" t="s">
        <v>587</v>
      </c>
      <c r="C129" s="112" t="s">
        <v>588</v>
      </c>
      <c r="D129" s="105">
        <v>12500000000</v>
      </c>
      <c r="E129" s="105">
        <f>SUM('ADICIONES  2018'!C129:M129)</f>
        <v>0</v>
      </c>
      <c r="F129" s="105"/>
      <c r="G129" s="105"/>
      <c r="H129" s="105"/>
      <c r="I129" s="105"/>
      <c r="J129" s="105"/>
      <c r="K129" s="285">
        <f t="shared" si="129"/>
        <v>12500000000</v>
      </c>
      <c r="L129" s="105">
        <v>888955705</v>
      </c>
      <c r="M129" s="105">
        <v>564117432</v>
      </c>
      <c r="N129" s="105">
        <v>823676008</v>
      </c>
      <c r="O129" s="105">
        <v>688997686</v>
      </c>
      <c r="P129" s="105">
        <v>776895194</v>
      </c>
      <c r="Q129" s="105">
        <v>491148400</v>
      </c>
      <c r="R129" s="285">
        <f t="shared" si="131"/>
        <v>4233790425</v>
      </c>
      <c r="S129" s="285">
        <v>655472800</v>
      </c>
      <c r="T129" s="285">
        <v>724545820</v>
      </c>
      <c r="U129" s="285">
        <v>901310938</v>
      </c>
      <c r="V129" s="285">
        <v>589708191</v>
      </c>
      <c r="W129" s="285">
        <v>600661982</v>
      </c>
      <c r="X129" s="105"/>
      <c r="Y129" s="285"/>
      <c r="Z129" s="105"/>
      <c r="AA129" s="105">
        <f t="shared" si="133"/>
        <v>3471699731</v>
      </c>
      <c r="AB129" s="285">
        <f t="shared" si="119"/>
        <v>7705490156</v>
      </c>
      <c r="AC129" s="113">
        <f t="shared" si="120"/>
        <v>0.61643921248</v>
      </c>
    </row>
    <row r="130" spans="1:29" hidden="1" x14ac:dyDescent="0.2">
      <c r="B130" s="97" t="s">
        <v>589</v>
      </c>
      <c r="C130" s="98" t="s">
        <v>590</v>
      </c>
      <c r="D130" s="285">
        <f>+D129*60%</f>
        <v>7500000000</v>
      </c>
      <c r="E130" s="285">
        <f>SUM('ADICIONES  2018'!C130:M130)</f>
        <v>0</v>
      </c>
      <c r="F130" s="285">
        <f>+F129*60%</f>
        <v>0</v>
      </c>
      <c r="G130" s="285">
        <f>+G129*60%</f>
        <v>0</v>
      </c>
      <c r="H130" s="285">
        <f>+H129*60%</f>
        <v>0</v>
      </c>
      <c r="I130" s="285">
        <f>+I129*60%</f>
        <v>0</v>
      </c>
      <c r="J130" s="285">
        <f>+J129*60%</f>
        <v>0</v>
      </c>
      <c r="K130" s="287">
        <f t="shared" si="129"/>
        <v>7500000000</v>
      </c>
      <c r="L130" s="285">
        <f t="shared" ref="L130:Q130" si="212">+L129*60%</f>
        <v>533373423</v>
      </c>
      <c r="M130" s="285">
        <f t="shared" si="212"/>
        <v>338470459.19999999</v>
      </c>
      <c r="N130" s="285">
        <f t="shared" si="212"/>
        <v>494205604.79999995</v>
      </c>
      <c r="O130" s="285">
        <f t="shared" si="212"/>
        <v>413398611.59999996</v>
      </c>
      <c r="P130" s="285">
        <f t="shared" si="212"/>
        <v>466137116.39999998</v>
      </c>
      <c r="Q130" s="285">
        <f t="shared" si="212"/>
        <v>294689040</v>
      </c>
      <c r="R130" s="287">
        <f t="shared" si="131"/>
        <v>2540274255</v>
      </c>
      <c r="S130" s="285">
        <f t="shared" ref="S130:Z130" si="213">+S129*60%</f>
        <v>393283680</v>
      </c>
      <c r="T130" s="285">
        <f t="shared" si="213"/>
        <v>434727492</v>
      </c>
      <c r="U130" s="285">
        <f t="shared" si="213"/>
        <v>540786562.79999995</v>
      </c>
      <c r="V130" s="285">
        <f t="shared" si="213"/>
        <v>353824914.59999996</v>
      </c>
      <c r="W130" s="285">
        <f t="shared" si="213"/>
        <v>360397189.19999999</v>
      </c>
      <c r="X130" s="285">
        <f t="shared" si="213"/>
        <v>0</v>
      </c>
      <c r="Y130" s="285">
        <f t="shared" si="213"/>
        <v>0</v>
      </c>
      <c r="Z130" s="285">
        <f t="shared" si="213"/>
        <v>0</v>
      </c>
      <c r="AA130" s="287">
        <f t="shared" si="133"/>
        <v>2083019838.5999999</v>
      </c>
      <c r="AB130" s="287">
        <f t="shared" si="119"/>
        <v>4623294093.6000004</v>
      </c>
      <c r="AC130" s="37">
        <f t="shared" si="120"/>
        <v>0.61643921248</v>
      </c>
    </row>
    <row r="131" spans="1:29" s="5" customFormat="1" hidden="1" x14ac:dyDescent="0.2">
      <c r="A131" s="372"/>
      <c r="B131" s="97" t="s">
        <v>591</v>
      </c>
      <c r="C131" s="98" t="s">
        <v>592</v>
      </c>
      <c r="D131" s="285">
        <f>+D129*20%</f>
        <v>2500000000</v>
      </c>
      <c r="E131" s="285">
        <f>SUM('ADICIONES  2018'!C131:M131)</f>
        <v>0</v>
      </c>
      <c r="F131" s="285">
        <f>+F129*20%</f>
        <v>0</v>
      </c>
      <c r="G131" s="285">
        <f>+G129*20%</f>
        <v>0</v>
      </c>
      <c r="H131" s="285">
        <f>+H129*20%</f>
        <v>0</v>
      </c>
      <c r="I131" s="285">
        <f>+I129*20%</f>
        <v>0</v>
      </c>
      <c r="J131" s="285">
        <f>+J129*20%</f>
        <v>0</v>
      </c>
      <c r="K131" s="287">
        <f t="shared" si="129"/>
        <v>2500000000</v>
      </c>
      <c r="L131" s="285">
        <f t="shared" ref="L131:Q131" si="214">+L129*20%</f>
        <v>177791141</v>
      </c>
      <c r="M131" s="285">
        <f t="shared" si="214"/>
        <v>112823486.40000001</v>
      </c>
      <c r="N131" s="285">
        <f t="shared" si="214"/>
        <v>164735201.60000002</v>
      </c>
      <c r="O131" s="285">
        <f t="shared" si="214"/>
        <v>137799537.20000002</v>
      </c>
      <c r="P131" s="285">
        <f t="shared" si="214"/>
        <v>155379038.80000001</v>
      </c>
      <c r="Q131" s="285">
        <f t="shared" si="214"/>
        <v>98229680</v>
      </c>
      <c r="R131" s="287">
        <f t="shared" si="131"/>
        <v>846758085</v>
      </c>
      <c r="S131" s="285">
        <f t="shared" ref="S131:Z131" si="215">+S129*20%</f>
        <v>131094560</v>
      </c>
      <c r="T131" s="285">
        <f t="shared" si="215"/>
        <v>144909164</v>
      </c>
      <c r="U131" s="285">
        <f t="shared" si="215"/>
        <v>180262187.60000002</v>
      </c>
      <c r="V131" s="285">
        <f t="shared" si="215"/>
        <v>117941638.2</v>
      </c>
      <c r="W131" s="285">
        <f t="shared" si="215"/>
        <v>120132396.40000001</v>
      </c>
      <c r="X131" s="285">
        <f t="shared" si="215"/>
        <v>0</v>
      </c>
      <c r="Y131" s="285">
        <f t="shared" si="215"/>
        <v>0</v>
      </c>
      <c r="Z131" s="285">
        <f t="shared" si="215"/>
        <v>0</v>
      </c>
      <c r="AA131" s="287">
        <f t="shared" si="133"/>
        <v>694339946.20000005</v>
      </c>
      <c r="AB131" s="287">
        <f t="shared" si="119"/>
        <v>1541098031.2</v>
      </c>
      <c r="AC131" s="37">
        <f t="shared" si="120"/>
        <v>0.61643921248</v>
      </c>
    </row>
    <row r="132" spans="1:29" s="5" customFormat="1" ht="28.5" hidden="1" x14ac:dyDescent="0.2">
      <c r="A132" s="156"/>
      <c r="B132" s="97" t="s">
        <v>593</v>
      </c>
      <c r="C132" s="98" t="s">
        <v>594</v>
      </c>
      <c r="D132" s="285">
        <f>+D129*10%</f>
        <v>1250000000</v>
      </c>
      <c r="E132" s="285">
        <f>SUM('ADICIONES  2018'!C132:M132)</f>
        <v>0</v>
      </c>
      <c r="F132" s="285">
        <f>+F129*10%</f>
        <v>0</v>
      </c>
      <c r="G132" s="285">
        <f>+G129*10%</f>
        <v>0</v>
      </c>
      <c r="H132" s="285">
        <f>+H129*10%</f>
        <v>0</v>
      </c>
      <c r="I132" s="285">
        <f>+I129*10%</f>
        <v>0</v>
      </c>
      <c r="J132" s="285">
        <f>+J129*10%</f>
        <v>0</v>
      </c>
      <c r="K132" s="287">
        <f t="shared" si="129"/>
        <v>1250000000</v>
      </c>
      <c r="L132" s="285">
        <f t="shared" ref="L132:Q132" si="216">+L129*10%</f>
        <v>88895570.5</v>
      </c>
      <c r="M132" s="285">
        <f t="shared" si="216"/>
        <v>56411743.200000003</v>
      </c>
      <c r="N132" s="285">
        <f t="shared" si="216"/>
        <v>82367600.800000012</v>
      </c>
      <c r="O132" s="285">
        <f t="shared" si="216"/>
        <v>68899768.600000009</v>
      </c>
      <c r="P132" s="285">
        <f t="shared" si="216"/>
        <v>77689519.400000006</v>
      </c>
      <c r="Q132" s="285">
        <f t="shared" si="216"/>
        <v>49114840</v>
      </c>
      <c r="R132" s="287">
        <f t="shared" si="131"/>
        <v>423379042.5</v>
      </c>
      <c r="S132" s="285">
        <f t="shared" ref="S132:Z132" si="217">+S129*10%</f>
        <v>65547280</v>
      </c>
      <c r="T132" s="285">
        <f t="shared" si="217"/>
        <v>72454582</v>
      </c>
      <c r="U132" s="285">
        <f t="shared" si="217"/>
        <v>90131093.800000012</v>
      </c>
      <c r="V132" s="285">
        <f t="shared" si="217"/>
        <v>58970819.100000001</v>
      </c>
      <c r="W132" s="285">
        <f t="shared" si="217"/>
        <v>60066198.200000003</v>
      </c>
      <c r="X132" s="285">
        <f t="shared" si="217"/>
        <v>0</v>
      </c>
      <c r="Y132" s="285">
        <f t="shared" si="217"/>
        <v>0</v>
      </c>
      <c r="Z132" s="285">
        <f t="shared" si="217"/>
        <v>0</v>
      </c>
      <c r="AA132" s="287">
        <f t="shared" si="133"/>
        <v>347169973.10000002</v>
      </c>
      <c r="AB132" s="287">
        <f t="shared" si="119"/>
        <v>770549015.60000002</v>
      </c>
      <c r="AC132" s="37">
        <f t="shared" si="120"/>
        <v>0.61643921248</v>
      </c>
    </row>
    <row r="133" spans="1:29" s="5" customFormat="1" ht="28.5" hidden="1" x14ac:dyDescent="0.2">
      <c r="A133" s="156"/>
      <c r="B133" s="97" t="s">
        <v>595</v>
      </c>
      <c r="C133" s="98" t="s">
        <v>596</v>
      </c>
      <c r="D133" s="285">
        <f>+D129*10%</f>
        <v>1250000000</v>
      </c>
      <c r="E133" s="285">
        <f>SUM('ADICIONES  2018'!C133:M133)</f>
        <v>0</v>
      </c>
      <c r="F133" s="285">
        <f>+F129*10%</f>
        <v>0</v>
      </c>
      <c r="G133" s="285">
        <f>+G129*10%</f>
        <v>0</v>
      </c>
      <c r="H133" s="285">
        <f>+H129*10%</f>
        <v>0</v>
      </c>
      <c r="I133" s="285">
        <f>+I129*10%</f>
        <v>0</v>
      </c>
      <c r="J133" s="285">
        <f>+J129*10%</f>
        <v>0</v>
      </c>
      <c r="K133" s="287">
        <f t="shared" si="129"/>
        <v>1250000000</v>
      </c>
      <c r="L133" s="285">
        <f t="shared" ref="L133:Q133" si="218">+L129*10%</f>
        <v>88895570.5</v>
      </c>
      <c r="M133" s="285">
        <f t="shared" si="218"/>
        <v>56411743.200000003</v>
      </c>
      <c r="N133" s="285">
        <f t="shared" si="218"/>
        <v>82367600.800000012</v>
      </c>
      <c r="O133" s="285">
        <f t="shared" si="218"/>
        <v>68899768.600000009</v>
      </c>
      <c r="P133" s="285">
        <f t="shared" si="218"/>
        <v>77689519.400000006</v>
      </c>
      <c r="Q133" s="285">
        <f t="shared" si="218"/>
        <v>49114840</v>
      </c>
      <c r="R133" s="287">
        <f t="shared" si="131"/>
        <v>423379042.5</v>
      </c>
      <c r="S133" s="285">
        <f t="shared" ref="S133:Z133" si="219">+S129*10%</f>
        <v>65547280</v>
      </c>
      <c r="T133" s="285">
        <f t="shared" si="219"/>
        <v>72454582</v>
      </c>
      <c r="U133" s="285">
        <f t="shared" si="219"/>
        <v>90131093.800000012</v>
      </c>
      <c r="V133" s="285">
        <f t="shared" si="219"/>
        <v>58970819.100000001</v>
      </c>
      <c r="W133" s="285">
        <f t="shared" si="219"/>
        <v>60066198.200000003</v>
      </c>
      <c r="X133" s="285">
        <f t="shared" si="219"/>
        <v>0</v>
      </c>
      <c r="Y133" s="285">
        <f t="shared" si="219"/>
        <v>0</v>
      </c>
      <c r="Z133" s="285">
        <f t="shared" si="219"/>
        <v>0</v>
      </c>
      <c r="AA133" s="287">
        <f t="shared" si="133"/>
        <v>347169973.10000002</v>
      </c>
      <c r="AB133" s="287">
        <f t="shared" si="119"/>
        <v>770549015.60000002</v>
      </c>
      <c r="AC133" s="37">
        <f t="shared" si="120"/>
        <v>0.61643921248</v>
      </c>
    </row>
    <row r="134" spans="1:29" s="21" customFormat="1" ht="15.75" x14ac:dyDescent="0.2">
      <c r="A134" s="92">
        <v>1</v>
      </c>
      <c r="B134" s="111" t="s">
        <v>597</v>
      </c>
      <c r="C134" s="112" t="s">
        <v>598</v>
      </c>
      <c r="D134" s="105">
        <v>43000000000</v>
      </c>
      <c r="E134" s="105">
        <f>SUM('ADICIONES  2018'!C134:M134)</f>
        <v>0</v>
      </c>
      <c r="F134" s="105"/>
      <c r="G134" s="105"/>
      <c r="H134" s="105"/>
      <c r="I134" s="105"/>
      <c r="J134" s="105"/>
      <c r="K134" s="285">
        <f t="shared" si="129"/>
        <v>43000000000</v>
      </c>
      <c r="L134" s="105">
        <v>5154436417</v>
      </c>
      <c r="M134" s="105">
        <v>2192081263</v>
      </c>
      <c r="N134" s="105">
        <v>3152635870</v>
      </c>
      <c r="O134" s="105">
        <v>3446217563</v>
      </c>
      <c r="P134" s="105">
        <v>2964815371</v>
      </c>
      <c r="Q134" s="105">
        <v>2296678571</v>
      </c>
      <c r="R134" s="285">
        <f t="shared" si="131"/>
        <v>19206865055</v>
      </c>
      <c r="S134" s="285">
        <v>2233640680</v>
      </c>
      <c r="T134" s="285">
        <v>2248248069</v>
      </c>
      <c r="U134" s="285">
        <v>2944707248</v>
      </c>
      <c r="V134" s="285">
        <v>2872295707</v>
      </c>
      <c r="W134" s="285">
        <v>2679718333</v>
      </c>
      <c r="X134" s="105"/>
      <c r="Y134" s="285"/>
      <c r="Z134" s="105"/>
      <c r="AA134" s="105">
        <f t="shared" si="133"/>
        <v>12978610037</v>
      </c>
      <c r="AB134" s="285">
        <f t="shared" si="119"/>
        <v>32185475092</v>
      </c>
      <c r="AC134" s="113">
        <f>+AB134/K134</f>
        <v>0.74849942074418607</v>
      </c>
    </row>
    <row r="135" spans="1:29" s="5" customFormat="1" ht="28.5" hidden="1" x14ac:dyDescent="0.2">
      <c r="A135" s="372"/>
      <c r="B135" s="97" t="s">
        <v>599</v>
      </c>
      <c r="C135" s="98" t="s">
        <v>600</v>
      </c>
      <c r="D135" s="285">
        <f>+D134*20%</f>
        <v>8600000000</v>
      </c>
      <c r="E135" s="285">
        <f>SUM('ADICIONES  2018'!C135:M135)</f>
        <v>0</v>
      </c>
      <c r="F135" s="285">
        <f>+F134*20%</f>
        <v>0</v>
      </c>
      <c r="G135" s="285">
        <f>+G134*20%</f>
        <v>0</v>
      </c>
      <c r="H135" s="285">
        <f>+H134*20%</f>
        <v>0</v>
      </c>
      <c r="I135" s="285">
        <f>+I134*20%</f>
        <v>0</v>
      </c>
      <c r="J135" s="285">
        <f>+J134*20%</f>
        <v>0</v>
      </c>
      <c r="K135" s="287">
        <f t="shared" si="129"/>
        <v>8600000000</v>
      </c>
      <c r="L135" s="285">
        <f t="shared" ref="L135:Q135" si="220">+L134*20%</f>
        <v>1030887283.4000001</v>
      </c>
      <c r="M135" s="285">
        <f t="shared" si="220"/>
        <v>438416252.60000002</v>
      </c>
      <c r="N135" s="285">
        <f t="shared" si="220"/>
        <v>630527174</v>
      </c>
      <c r="O135" s="285">
        <f t="shared" si="220"/>
        <v>689243512.60000002</v>
      </c>
      <c r="P135" s="285">
        <f t="shared" si="220"/>
        <v>592963074.20000005</v>
      </c>
      <c r="Q135" s="285">
        <f t="shared" si="220"/>
        <v>459335714.20000005</v>
      </c>
      <c r="R135" s="287">
        <f t="shared" si="131"/>
        <v>3841373011</v>
      </c>
      <c r="S135" s="285">
        <f t="shared" ref="S135:Z135" si="221">+S134*20%</f>
        <v>446728136</v>
      </c>
      <c r="T135" s="285">
        <f t="shared" si="221"/>
        <v>449649613.80000001</v>
      </c>
      <c r="U135" s="285">
        <f t="shared" si="221"/>
        <v>588941449.60000002</v>
      </c>
      <c r="V135" s="285">
        <f t="shared" si="221"/>
        <v>574459141.39999998</v>
      </c>
      <c r="W135" s="285">
        <f t="shared" si="221"/>
        <v>535943666.60000002</v>
      </c>
      <c r="X135" s="285">
        <f t="shared" si="221"/>
        <v>0</v>
      </c>
      <c r="Y135" s="285">
        <f t="shared" si="221"/>
        <v>0</v>
      </c>
      <c r="Z135" s="285">
        <f t="shared" si="221"/>
        <v>0</v>
      </c>
      <c r="AA135" s="287">
        <f t="shared" si="133"/>
        <v>2595722007.4000001</v>
      </c>
      <c r="AB135" s="287">
        <f t="shared" si="119"/>
        <v>6437095018.3999996</v>
      </c>
      <c r="AC135" s="37">
        <f t="shared" si="120"/>
        <v>0.74849942074418596</v>
      </c>
    </row>
    <row r="136" spans="1:29" s="5" customFormat="1" ht="28.5" hidden="1" x14ac:dyDescent="0.2">
      <c r="A136" s="156"/>
      <c r="B136" s="97" t="s">
        <v>601</v>
      </c>
      <c r="C136" s="98" t="s">
        <v>602</v>
      </c>
      <c r="D136" s="285">
        <f>+D134*40%</f>
        <v>17200000000</v>
      </c>
      <c r="E136" s="285">
        <f>SUM('ADICIONES  2018'!C136:M136)</f>
        <v>0</v>
      </c>
      <c r="F136" s="285">
        <f>+F134*40%</f>
        <v>0</v>
      </c>
      <c r="G136" s="285">
        <f>+G134*40%</f>
        <v>0</v>
      </c>
      <c r="H136" s="285">
        <f>+H134*40%</f>
        <v>0</v>
      </c>
      <c r="I136" s="285">
        <f>+I134*40%</f>
        <v>0</v>
      </c>
      <c r="J136" s="285">
        <f>+J134*40%</f>
        <v>0</v>
      </c>
      <c r="K136" s="287">
        <f t="shared" si="129"/>
        <v>17200000000</v>
      </c>
      <c r="L136" s="285">
        <f t="shared" ref="L136:Q136" si="222">+L134*40%</f>
        <v>2061774566.8000002</v>
      </c>
      <c r="M136" s="285">
        <f t="shared" si="222"/>
        <v>876832505.20000005</v>
      </c>
      <c r="N136" s="285">
        <f t="shared" si="222"/>
        <v>1261054348</v>
      </c>
      <c r="O136" s="285">
        <f t="shared" si="222"/>
        <v>1378487025.2</v>
      </c>
      <c r="P136" s="285">
        <f t="shared" si="222"/>
        <v>1185926148.4000001</v>
      </c>
      <c r="Q136" s="285">
        <f t="shared" si="222"/>
        <v>918671428.4000001</v>
      </c>
      <c r="R136" s="287">
        <f t="shared" si="131"/>
        <v>7682746022</v>
      </c>
      <c r="S136" s="285">
        <f t="shared" ref="S136:Z136" si="223">+S134*40%</f>
        <v>893456272</v>
      </c>
      <c r="T136" s="285">
        <f t="shared" si="223"/>
        <v>899299227.60000002</v>
      </c>
      <c r="U136" s="285">
        <f t="shared" si="223"/>
        <v>1177882899.2</v>
      </c>
      <c r="V136" s="285">
        <f t="shared" si="223"/>
        <v>1148918282.8</v>
      </c>
      <c r="W136" s="285">
        <f t="shared" si="223"/>
        <v>1071887333.2</v>
      </c>
      <c r="X136" s="285">
        <f t="shared" si="223"/>
        <v>0</v>
      </c>
      <c r="Y136" s="285">
        <f t="shared" si="223"/>
        <v>0</v>
      </c>
      <c r="Z136" s="285">
        <f t="shared" si="223"/>
        <v>0</v>
      </c>
      <c r="AA136" s="287">
        <f t="shared" si="133"/>
        <v>5191444014.8000002</v>
      </c>
      <c r="AB136" s="287">
        <f t="shared" si="119"/>
        <v>12874190036.799999</v>
      </c>
      <c r="AC136" s="37">
        <f t="shared" si="120"/>
        <v>0.74849942074418596</v>
      </c>
    </row>
    <row r="137" spans="1:29" s="5" customFormat="1" ht="28.5" hidden="1" x14ac:dyDescent="0.2">
      <c r="A137" s="372"/>
      <c r="B137" s="97" t="s">
        <v>603</v>
      </c>
      <c r="C137" s="98" t="s">
        <v>604</v>
      </c>
      <c r="D137" s="285">
        <f>+D134*20%</f>
        <v>8600000000</v>
      </c>
      <c r="E137" s="285">
        <f>SUM('ADICIONES  2018'!C137:M137)</f>
        <v>0</v>
      </c>
      <c r="F137" s="285">
        <f>+F134*20%</f>
        <v>0</v>
      </c>
      <c r="G137" s="285">
        <f>+G134*20%</f>
        <v>0</v>
      </c>
      <c r="H137" s="285">
        <f>+H134*20%</f>
        <v>0</v>
      </c>
      <c r="I137" s="285">
        <f>+I134*20%</f>
        <v>0</v>
      </c>
      <c r="J137" s="285">
        <f>+J134*20%</f>
        <v>0</v>
      </c>
      <c r="K137" s="287">
        <f t="shared" si="129"/>
        <v>8600000000</v>
      </c>
      <c r="L137" s="285">
        <f t="shared" ref="L137:Q137" si="224">+L134*20%</f>
        <v>1030887283.4000001</v>
      </c>
      <c r="M137" s="285">
        <f t="shared" si="224"/>
        <v>438416252.60000002</v>
      </c>
      <c r="N137" s="285">
        <f t="shared" si="224"/>
        <v>630527174</v>
      </c>
      <c r="O137" s="285">
        <f t="shared" si="224"/>
        <v>689243512.60000002</v>
      </c>
      <c r="P137" s="285">
        <f t="shared" si="224"/>
        <v>592963074.20000005</v>
      </c>
      <c r="Q137" s="285">
        <f t="shared" si="224"/>
        <v>459335714.20000005</v>
      </c>
      <c r="R137" s="287">
        <f t="shared" si="131"/>
        <v>3841373011</v>
      </c>
      <c r="S137" s="285">
        <f t="shared" ref="S137:Z137" si="225">+S134*20%</f>
        <v>446728136</v>
      </c>
      <c r="T137" s="285">
        <f t="shared" si="225"/>
        <v>449649613.80000001</v>
      </c>
      <c r="U137" s="285">
        <f t="shared" si="225"/>
        <v>588941449.60000002</v>
      </c>
      <c r="V137" s="285">
        <f t="shared" si="225"/>
        <v>574459141.39999998</v>
      </c>
      <c r="W137" s="285">
        <f t="shared" si="225"/>
        <v>535943666.60000002</v>
      </c>
      <c r="X137" s="285">
        <f t="shared" si="225"/>
        <v>0</v>
      </c>
      <c r="Y137" s="285">
        <f t="shared" si="225"/>
        <v>0</v>
      </c>
      <c r="Z137" s="285">
        <f t="shared" si="225"/>
        <v>0</v>
      </c>
      <c r="AA137" s="287">
        <f t="shared" si="133"/>
        <v>2595722007.4000001</v>
      </c>
      <c r="AB137" s="287">
        <f t="shared" si="119"/>
        <v>6437095018.3999996</v>
      </c>
      <c r="AC137" s="37">
        <f t="shared" si="120"/>
        <v>0.74849942074418596</v>
      </c>
    </row>
    <row r="138" spans="1:29" hidden="1" x14ac:dyDescent="0.2">
      <c r="B138" s="97" t="s">
        <v>605</v>
      </c>
      <c r="C138" s="98" t="s">
        <v>606</v>
      </c>
      <c r="D138" s="285">
        <f>+D134*20%</f>
        <v>8600000000</v>
      </c>
      <c r="E138" s="285">
        <f>SUM('ADICIONES  2018'!C138:M138)</f>
        <v>0</v>
      </c>
      <c r="F138" s="285">
        <f>+F134*20%</f>
        <v>0</v>
      </c>
      <c r="G138" s="285">
        <f>+G134*20%</f>
        <v>0</v>
      </c>
      <c r="H138" s="285">
        <f>+H134*20%</f>
        <v>0</v>
      </c>
      <c r="I138" s="285">
        <f>+I134*20%</f>
        <v>0</v>
      </c>
      <c r="J138" s="285">
        <f>+J134*20%</f>
        <v>0</v>
      </c>
      <c r="K138" s="287">
        <f t="shared" si="129"/>
        <v>8600000000</v>
      </c>
      <c r="L138" s="285">
        <f t="shared" ref="L138:Q138" si="226">+L134*20%</f>
        <v>1030887283.4000001</v>
      </c>
      <c r="M138" s="285">
        <f t="shared" si="226"/>
        <v>438416252.60000002</v>
      </c>
      <c r="N138" s="285">
        <f t="shared" si="226"/>
        <v>630527174</v>
      </c>
      <c r="O138" s="285">
        <f t="shared" si="226"/>
        <v>689243512.60000002</v>
      </c>
      <c r="P138" s="285">
        <f t="shared" si="226"/>
        <v>592963074.20000005</v>
      </c>
      <c r="Q138" s="285">
        <f t="shared" si="226"/>
        <v>459335714.20000005</v>
      </c>
      <c r="R138" s="287">
        <f t="shared" si="131"/>
        <v>3841373011</v>
      </c>
      <c r="S138" s="285">
        <f t="shared" ref="S138:Z138" si="227">+S134*20%</f>
        <v>446728136</v>
      </c>
      <c r="T138" s="285">
        <f t="shared" si="227"/>
        <v>449649613.80000001</v>
      </c>
      <c r="U138" s="285">
        <f t="shared" si="227"/>
        <v>588941449.60000002</v>
      </c>
      <c r="V138" s="285">
        <f t="shared" si="227"/>
        <v>574459141.39999998</v>
      </c>
      <c r="W138" s="285">
        <f t="shared" si="227"/>
        <v>535943666.60000002</v>
      </c>
      <c r="X138" s="285">
        <f t="shared" si="227"/>
        <v>0</v>
      </c>
      <c r="Y138" s="285">
        <f t="shared" si="227"/>
        <v>0</v>
      </c>
      <c r="Z138" s="285">
        <f t="shared" si="227"/>
        <v>0</v>
      </c>
      <c r="AA138" s="287">
        <f t="shared" si="133"/>
        <v>2595722007.4000001</v>
      </c>
      <c r="AB138" s="287">
        <f t="shared" si="119"/>
        <v>6437095018.3999996</v>
      </c>
      <c r="AC138" s="37">
        <f t="shared" si="120"/>
        <v>0.74849942074418596</v>
      </c>
    </row>
    <row r="139" spans="1:29" s="21" customFormat="1" ht="15.75" x14ac:dyDescent="0.2">
      <c r="A139" s="92">
        <v>1</v>
      </c>
      <c r="B139" s="111" t="s">
        <v>607</v>
      </c>
      <c r="C139" s="112" t="s">
        <v>608</v>
      </c>
      <c r="D139" s="105">
        <v>37000000000</v>
      </c>
      <c r="E139" s="105">
        <f>SUM('ADICIONES  2018'!C139:M139)</f>
        <v>0</v>
      </c>
      <c r="F139" s="105"/>
      <c r="G139" s="105"/>
      <c r="H139" s="105"/>
      <c r="I139" s="105"/>
      <c r="J139" s="105"/>
      <c r="K139" s="285">
        <f t="shared" si="129"/>
        <v>37000000000</v>
      </c>
      <c r="L139" s="105">
        <v>4618107517</v>
      </c>
      <c r="M139" s="105">
        <v>1454551104</v>
      </c>
      <c r="N139" s="105">
        <v>2439029408</v>
      </c>
      <c r="O139" s="105">
        <v>2796786986</v>
      </c>
      <c r="P139" s="105">
        <v>2733047637</v>
      </c>
      <c r="Q139" s="105">
        <v>2936568400</v>
      </c>
      <c r="R139" s="285">
        <f t="shared" si="131"/>
        <v>16978091052</v>
      </c>
      <c r="S139" s="285">
        <v>2934349780</v>
      </c>
      <c r="T139" s="285">
        <v>2685501900</v>
      </c>
      <c r="U139" s="285">
        <v>3290578818</v>
      </c>
      <c r="V139" s="285">
        <v>3162530792</v>
      </c>
      <c r="W139" s="285">
        <v>3215342097</v>
      </c>
      <c r="X139" s="105"/>
      <c r="Y139" s="285"/>
      <c r="Z139" s="105"/>
      <c r="AA139" s="105">
        <f t="shared" si="133"/>
        <v>15288303387</v>
      </c>
      <c r="AB139" s="285">
        <f t="shared" si="119"/>
        <v>32266394439</v>
      </c>
      <c r="AC139" s="113">
        <f t="shared" si="120"/>
        <v>0.87206471456756762</v>
      </c>
    </row>
    <row r="140" spans="1:29" s="5" customFormat="1" hidden="1" x14ac:dyDescent="0.2">
      <c r="A140" s="156"/>
      <c r="B140" s="97" t="s">
        <v>609</v>
      </c>
      <c r="C140" s="98" t="s">
        <v>610</v>
      </c>
      <c r="D140" s="285">
        <f>+D139*56%</f>
        <v>20720000000.000004</v>
      </c>
      <c r="E140" s="285">
        <f>SUM('ADICIONES  2018'!C140:M140)</f>
        <v>0</v>
      </c>
      <c r="F140" s="285">
        <f t="shared" ref="F140:J140" si="228">+F139*60%</f>
        <v>0</v>
      </c>
      <c r="G140" s="285">
        <f t="shared" si="228"/>
        <v>0</v>
      </c>
      <c r="H140" s="285">
        <f t="shared" si="228"/>
        <v>0</v>
      </c>
      <c r="I140" s="285">
        <f t="shared" si="228"/>
        <v>0</v>
      </c>
      <c r="J140" s="285">
        <f t="shared" si="228"/>
        <v>0</v>
      </c>
      <c r="K140" s="287">
        <f t="shared" si="129"/>
        <v>20720000000.000004</v>
      </c>
      <c r="L140" s="285">
        <f>+L139*60%</f>
        <v>2770864510.1999998</v>
      </c>
      <c r="M140" s="285">
        <f t="shared" ref="M140:Q140" si="229">+M139*60%</f>
        <v>872730662.39999998</v>
      </c>
      <c r="N140" s="285">
        <f t="shared" si="229"/>
        <v>1463417644.8</v>
      </c>
      <c r="O140" s="285">
        <f t="shared" si="229"/>
        <v>1678072191.5999999</v>
      </c>
      <c r="P140" s="285">
        <f t="shared" si="229"/>
        <v>1639828582.2</v>
      </c>
      <c r="Q140" s="285">
        <f t="shared" si="229"/>
        <v>1761941040</v>
      </c>
      <c r="R140" s="287">
        <f t="shared" si="131"/>
        <v>10186854631.200001</v>
      </c>
      <c r="S140" s="285">
        <f t="shared" ref="S140:Z140" si="230">+S139*60%</f>
        <v>1760609868</v>
      </c>
      <c r="T140" s="285">
        <f t="shared" si="230"/>
        <v>1611301140</v>
      </c>
      <c r="U140" s="285">
        <f t="shared" si="230"/>
        <v>1974347290.8</v>
      </c>
      <c r="V140" s="285">
        <f t="shared" si="230"/>
        <v>1897518475.2</v>
      </c>
      <c r="W140" s="285">
        <f t="shared" si="230"/>
        <v>1929205258.2</v>
      </c>
      <c r="X140" s="285">
        <f t="shared" si="230"/>
        <v>0</v>
      </c>
      <c r="Y140" s="285">
        <f t="shared" si="230"/>
        <v>0</v>
      </c>
      <c r="Z140" s="285">
        <f t="shared" si="230"/>
        <v>0</v>
      </c>
      <c r="AA140" s="287">
        <f t="shared" si="133"/>
        <v>9172982032.2000008</v>
      </c>
      <c r="AB140" s="287">
        <f t="shared" si="119"/>
        <v>19359836663.400002</v>
      </c>
      <c r="AC140" s="37">
        <f t="shared" si="120"/>
        <v>0.93435505132239371</v>
      </c>
    </row>
    <row r="141" spans="1:29" s="5" customFormat="1" ht="28.5" hidden="1" x14ac:dyDescent="0.2">
      <c r="A141" s="156"/>
      <c r="B141" s="97" t="s">
        <v>611</v>
      </c>
      <c r="C141" s="98" t="s">
        <v>612</v>
      </c>
      <c r="D141" s="285">
        <f>+D139*16.9027027027027%</f>
        <v>6254000000</v>
      </c>
      <c r="E141" s="285">
        <f>SUM('ADICIONES  2018'!C141:M141)</f>
        <v>0</v>
      </c>
      <c r="F141" s="285">
        <f t="shared" ref="F141:J141" si="231">+F139*16.9027%</f>
        <v>0</v>
      </c>
      <c r="G141" s="285">
        <f t="shared" si="231"/>
        <v>0</v>
      </c>
      <c r="H141" s="285">
        <f t="shared" si="231"/>
        <v>0</v>
      </c>
      <c r="I141" s="285">
        <f t="shared" si="231"/>
        <v>0</v>
      </c>
      <c r="J141" s="285">
        <f t="shared" si="231"/>
        <v>0</v>
      </c>
      <c r="K141" s="287">
        <f t="shared" si="129"/>
        <v>6254000000</v>
      </c>
      <c r="L141" s="285">
        <f>+L139*16.9027%</f>
        <v>780584859.2759589</v>
      </c>
      <c r="M141" s="285">
        <f t="shared" ref="M141:Q141" si="232">+M139*16.9027%</f>
        <v>245858409.45580798</v>
      </c>
      <c r="N141" s="285">
        <f t="shared" si="232"/>
        <v>412261823.74601597</v>
      </c>
      <c r="O141" s="285">
        <f t="shared" si="232"/>
        <v>472732513.88262194</v>
      </c>
      <c r="P141" s="285">
        <f t="shared" si="232"/>
        <v>461958842.93919897</v>
      </c>
      <c r="Q141" s="285">
        <f t="shared" si="232"/>
        <v>496359346.94679993</v>
      </c>
      <c r="R141" s="287">
        <f t="shared" si="131"/>
        <v>2869755796.2464037</v>
      </c>
      <c r="S141" s="285">
        <f t="shared" ref="S141:Z141" si="233">+S139*16.9027%</f>
        <v>495984340.26405996</v>
      </c>
      <c r="T141" s="285">
        <f t="shared" si="233"/>
        <v>453922329.65129995</v>
      </c>
      <c r="U141" s="285">
        <f t="shared" si="233"/>
        <v>556196665.87008595</v>
      </c>
      <c r="V141" s="285">
        <f t="shared" si="233"/>
        <v>534553092.17938393</v>
      </c>
      <c r="W141" s="285">
        <f t="shared" si="233"/>
        <v>543479628.629619</v>
      </c>
      <c r="X141" s="285">
        <f t="shared" si="233"/>
        <v>0</v>
      </c>
      <c r="Y141" s="285">
        <f t="shared" si="233"/>
        <v>0</v>
      </c>
      <c r="Z141" s="285">
        <f t="shared" si="233"/>
        <v>0</v>
      </c>
      <c r="AA141" s="287">
        <f t="shared" si="133"/>
        <v>2584136056.594449</v>
      </c>
      <c r="AB141" s="287">
        <f t="shared" ref="AB141:AB205" si="234">+R141+AA141</f>
        <v>5453891852.8408527</v>
      </c>
      <c r="AC141" s="37">
        <f t="shared" ref="AC141:AC205" si="235">+AB141/K141</f>
        <v>0.87206457512645552</v>
      </c>
    </row>
    <row r="142" spans="1:29" s="5" customFormat="1" ht="28.5" hidden="1" x14ac:dyDescent="0.2">
      <c r="A142" s="156"/>
      <c r="B142" s="97" t="s">
        <v>613</v>
      </c>
      <c r="C142" s="98" t="s">
        <v>614</v>
      </c>
      <c r="D142" s="285">
        <f>+D139*5.8972972972973%</f>
        <v>2182000000.000001</v>
      </c>
      <c r="E142" s="285">
        <f>SUM('ADICIONES  2018'!C142:M142)</f>
        <v>0</v>
      </c>
      <c r="F142" s="285">
        <f t="shared" ref="F142:J142" si="236">+F139*2.0973%</f>
        <v>0</v>
      </c>
      <c r="G142" s="285">
        <f t="shared" si="236"/>
        <v>0</v>
      </c>
      <c r="H142" s="285">
        <f t="shared" si="236"/>
        <v>0</v>
      </c>
      <c r="I142" s="285">
        <f t="shared" si="236"/>
        <v>0</v>
      </c>
      <c r="J142" s="285">
        <f t="shared" si="236"/>
        <v>0</v>
      </c>
      <c r="K142" s="287">
        <f t="shared" si="129"/>
        <v>2182000000.000001</v>
      </c>
      <c r="L142" s="285">
        <f>+L139*2.0973%</f>
        <v>96855568.954041004</v>
      </c>
      <c r="M142" s="285">
        <f t="shared" ref="M142:Q142" si="237">+M139*2.0973%</f>
        <v>30506300.304192003</v>
      </c>
      <c r="N142" s="285">
        <f t="shared" si="237"/>
        <v>51153763.773984008</v>
      </c>
      <c r="O142" s="285">
        <f t="shared" si="237"/>
        <v>58657013.457378007</v>
      </c>
      <c r="P142" s="285">
        <f t="shared" si="237"/>
        <v>57320208.090801008</v>
      </c>
      <c r="Q142" s="285">
        <f t="shared" si="237"/>
        <v>61588649.053200006</v>
      </c>
      <c r="R142" s="287">
        <f t="shared" si="131"/>
        <v>356081503.63359606</v>
      </c>
      <c r="S142" s="285">
        <f t="shared" ref="S142:Z142" si="238">+S139*2.0973%</f>
        <v>61542117.935940005</v>
      </c>
      <c r="T142" s="285">
        <f t="shared" si="238"/>
        <v>56323031.348700002</v>
      </c>
      <c r="U142" s="285">
        <f t="shared" si="238"/>
        <v>69013309.549914002</v>
      </c>
      <c r="V142" s="285">
        <f t="shared" si="238"/>
        <v>66327758.300616004</v>
      </c>
      <c r="W142" s="285">
        <f t="shared" si="238"/>
        <v>67435369.800381005</v>
      </c>
      <c r="X142" s="285">
        <f t="shared" si="238"/>
        <v>0</v>
      </c>
      <c r="Y142" s="285">
        <f t="shared" si="238"/>
        <v>0</v>
      </c>
      <c r="Z142" s="285">
        <f t="shared" si="238"/>
        <v>0</v>
      </c>
      <c r="AA142" s="287">
        <f t="shared" si="133"/>
        <v>320641586.93555105</v>
      </c>
      <c r="AB142" s="287">
        <f t="shared" si="234"/>
        <v>676723090.56914711</v>
      </c>
      <c r="AC142" s="37">
        <f t="shared" si="235"/>
        <v>0.31013890493544766</v>
      </c>
    </row>
    <row r="143" spans="1:29" hidden="1" x14ac:dyDescent="0.2">
      <c r="B143" s="97" t="s">
        <v>615</v>
      </c>
      <c r="C143" s="98" t="s">
        <v>616</v>
      </c>
      <c r="D143" s="285">
        <f>+D139*1.2%</f>
        <v>444000000</v>
      </c>
      <c r="E143" s="285">
        <f>SUM('ADICIONES  2018'!C143:M143)</f>
        <v>0</v>
      </c>
      <c r="F143" s="285">
        <f t="shared" ref="F143:J143" si="239">+F139*1%</f>
        <v>0</v>
      </c>
      <c r="G143" s="285">
        <f t="shared" si="239"/>
        <v>0</v>
      </c>
      <c r="H143" s="285">
        <f t="shared" si="239"/>
        <v>0</v>
      </c>
      <c r="I143" s="285">
        <f t="shared" si="239"/>
        <v>0</v>
      </c>
      <c r="J143" s="285">
        <f t="shared" si="239"/>
        <v>0</v>
      </c>
      <c r="K143" s="287">
        <f t="shared" si="129"/>
        <v>444000000</v>
      </c>
      <c r="L143" s="285">
        <f>+L139*1%</f>
        <v>46181075.170000002</v>
      </c>
      <c r="M143" s="285">
        <f t="shared" ref="M143:Q143" si="240">+M139*1%</f>
        <v>14545511.040000001</v>
      </c>
      <c r="N143" s="285">
        <f t="shared" si="240"/>
        <v>24390294.080000002</v>
      </c>
      <c r="O143" s="285">
        <f t="shared" si="240"/>
        <v>27967869.859999999</v>
      </c>
      <c r="P143" s="285">
        <f t="shared" si="240"/>
        <v>27330476.370000001</v>
      </c>
      <c r="Q143" s="285">
        <f t="shared" si="240"/>
        <v>29365684</v>
      </c>
      <c r="R143" s="287">
        <f t="shared" si="131"/>
        <v>169780910.52000001</v>
      </c>
      <c r="S143" s="285">
        <f t="shared" ref="S143:Z143" si="241">+S139*1%</f>
        <v>29343497.800000001</v>
      </c>
      <c r="T143" s="285">
        <f t="shared" si="241"/>
        <v>26855019</v>
      </c>
      <c r="U143" s="285">
        <f t="shared" si="241"/>
        <v>32905788.18</v>
      </c>
      <c r="V143" s="285">
        <f t="shared" si="241"/>
        <v>31625307.920000002</v>
      </c>
      <c r="W143" s="285">
        <f t="shared" si="241"/>
        <v>32153420.969999999</v>
      </c>
      <c r="X143" s="285">
        <f t="shared" si="241"/>
        <v>0</v>
      </c>
      <c r="Y143" s="285">
        <f t="shared" si="241"/>
        <v>0</v>
      </c>
      <c r="Z143" s="285">
        <f t="shared" si="241"/>
        <v>0</v>
      </c>
      <c r="AA143" s="287">
        <f t="shared" si="133"/>
        <v>152883033.87</v>
      </c>
      <c r="AB143" s="287">
        <f t="shared" si="234"/>
        <v>322663944.38999999</v>
      </c>
      <c r="AC143" s="37">
        <f t="shared" si="235"/>
        <v>0.72672059547297296</v>
      </c>
    </row>
    <row r="144" spans="1:29" hidden="1" x14ac:dyDescent="0.2">
      <c r="B144" s="97" t="s">
        <v>617</v>
      </c>
      <c r="C144" s="98" t="s">
        <v>618</v>
      </c>
      <c r="D144" s="285">
        <f>+D139*20%</f>
        <v>7400000000</v>
      </c>
      <c r="E144" s="285">
        <f>SUM('ADICIONES  2018'!C144:M144)</f>
        <v>0</v>
      </c>
      <c r="F144" s="285">
        <f t="shared" ref="F144:J144" si="242">+F139*20%</f>
        <v>0</v>
      </c>
      <c r="G144" s="285">
        <f t="shared" si="242"/>
        <v>0</v>
      </c>
      <c r="H144" s="285">
        <f t="shared" si="242"/>
        <v>0</v>
      </c>
      <c r="I144" s="285">
        <f t="shared" si="242"/>
        <v>0</v>
      </c>
      <c r="J144" s="285">
        <f t="shared" si="242"/>
        <v>0</v>
      </c>
      <c r="K144" s="287">
        <f t="shared" si="129"/>
        <v>7400000000</v>
      </c>
      <c r="L144" s="285">
        <f t="shared" ref="L144:Q144" si="243">+L139*20%</f>
        <v>923621503.4000001</v>
      </c>
      <c r="M144" s="285">
        <f t="shared" si="243"/>
        <v>290910220.80000001</v>
      </c>
      <c r="N144" s="285">
        <f t="shared" si="243"/>
        <v>487805881.60000002</v>
      </c>
      <c r="O144" s="285">
        <f t="shared" si="243"/>
        <v>559357397.20000005</v>
      </c>
      <c r="P144" s="285">
        <f t="shared" si="243"/>
        <v>546609527.39999998</v>
      </c>
      <c r="Q144" s="285">
        <f t="shared" si="243"/>
        <v>587313680</v>
      </c>
      <c r="R144" s="287">
        <f t="shared" si="131"/>
        <v>3395618210.4000001</v>
      </c>
      <c r="S144" s="285">
        <f t="shared" ref="S144:Z144" si="244">+S139*20%</f>
        <v>586869956</v>
      </c>
      <c r="T144" s="285">
        <f t="shared" si="244"/>
        <v>537100380</v>
      </c>
      <c r="U144" s="285">
        <f t="shared" si="244"/>
        <v>658115763.60000002</v>
      </c>
      <c r="V144" s="285">
        <f t="shared" si="244"/>
        <v>632506158.39999998</v>
      </c>
      <c r="W144" s="285">
        <f t="shared" si="244"/>
        <v>643068419.39999998</v>
      </c>
      <c r="X144" s="285">
        <f t="shared" si="244"/>
        <v>0</v>
      </c>
      <c r="Y144" s="285">
        <f t="shared" si="244"/>
        <v>0</v>
      </c>
      <c r="Z144" s="285">
        <f t="shared" si="244"/>
        <v>0</v>
      </c>
      <c r="AA144" s="287">
        <f t="shared" si="133"/>
        <v>3057660677.4000001</v>
      </c>
      <c r="AB144" s="287">
        <f t="shared" si="234"/>
        <v>6453278887.8000002</v>
      </c>
      <c r="AC144" s="37">
        <f t="shared" si="235"/>
        <v>0.87206471456756762</v>
      </c>
    </row>
    <row r="145" spans="1:29" s="21" customFormat="1" ht="15.75" x14ac:dyDescent="0.2">
      <c r="A145" s="92">
        <v>1</v>
      </c>
      <c r="B145" s="111" t="s">
        <v>619</v>
      </c>
      <c r="C145" s="112" t="s">
        <v>620</v>
      </c>
      <c r="D145" s="105">
        <v>46500000000</v>
      </c>
      <c r="E145" s="105">
        <f>SUM('ADICIONES  2018'!C145:M145)</f>
        <v>0</v>
      </c>
      <c r="F145" s="105"/>
      <c r="G145" s="105"/>
      <c r="H145" s="105"/>
      <c r="I145" s="105"/>
      <c r="J145" s="105"/>
      <c r="K145" s="285">
        <f t="shared" ref="K145:K208" si="245">+D145+E145-F145+G145-H145</f>
        <v>46500000000</v>
      </c>
      <c r="L145" s="105">
        <v>5773574375</v>
      </c>
      <c r="M145" s="105">
        <v>2033540150</v>
      </c>
      <c r="N145" s="105">
        <v>3241304704</v>
      </c>
      <c r="O145" s="105">
        <v>3657372558</v>
      </c>
      <c r="P145" s="105">
        <v>3566008037</v>
      </c>
      <c r="Q145" s="105">
        <v>3663126924</v>
      </c>
      <c r="R145" s="285">
        <f t="shared" si="131"/>
        <v>21934926748</v>
      </c>
      <c r="S145" s="285">
        <v>3609718780</v>
      </c>
      <c r="T145" s="285">
        <v>3498878282</v>
      </c>
      <c r="U145" s="285">
        <v>4018583562</v>
      </c>
      <c r="V145" s="285">
        <v>3951308740</v>
      </c>
      <c r="W145" s="285">
        <v>3866607075</v>
      </c>
      <c r="X145" s="105"/>
      <c r="Y145" s="285"/>
      <c r="Z145" s="105"/>
      <c r="AA145" s="105">
        <f t="shared" si="133"/>
        <v>18945096439</v>
      </c>
      <c r="AB145" s="285">
        <f t="shared" si="234"/>
        <v>40880023187</v>
      </c>
      <c r="AC145" s="113">
        <f t="shared" si="235"/>
        <v>0.87914028359139784</v>
      </c>
    </row>
    <row r="146" spans="1:29" s="5" customFormat="1" hidden="1" x14ac:dyDescent="0.2">
      <c r="A146" s="372"/>
      <c r="B146" s="97" t="s">
        <v>621</v>
      </c>
      <c r="C146" s="98" t="s">
        <v>622</v>
      </c>
      <c r="D146" s="285">
        <f>+D145*75%</f>
        <v>34875000000</v>
      </c>
      <c r="E146" s="285">
        <f>SUM('ADICIONES  2018'!C146:M146)</f>
        <v>0</v>
      </c>
      <c r="F146" s="285">
        <f>+F145*75%</f>
        <v>0</v>
      </c>
      <c r="G146" s="285">
        <f>+G145*75%</f>
        <v>0</v>
      </c>
      <c r="H146" s="285">
        <f>+H145*75%</f>
        <v>0</v>
      </c>
      <c r="I146" s="285">
        <f>+I145*75%</f>
        <v>0</v>
      </c>
      <c r="J146" s="285">
        <f>+J145*75%</f>
        <v>0</v>
      </c>
      <c r="K146" s="287">
        <f t="shared" si="245"/>
        <v>34875000000</v>
      </c>
      <c r="L146" s="285">
        <f t="shared" ref="L146:Q146" si="246">+L145*75%</f>
        <v>4330180781.25</v>
      </c>
      <c r="M146" s="285">
        <f t="shared" si="246"/>
        <v>1525155112.5</v>
      </c>
      <c r="N146" s="285">
        <f t="shared" si="246"/>
        <v>2430978528</v>
      </c>
      <c r="O146" s="285">
        <f t="shared" si="246"/>
        <v>2743029418.5</v>
      </c>
      <c r="P146" s="285">
        <f t="shared" si="246"/>
        <v>2674506027.75</v>
      </c>
      <c r="Q146" s="285">
        <f t="shared" si="246"/>
        <v>2747345193</v>
      </c>
      <c r="R146" s="287">
        <f t="shared" si="131"/>
        <v>16451195061</v>
      </c>
      <c r="S146" s="285">
        <f t="shared" ref="S146:Z146" si="247">+S145*75%</f>
        <v>2707289085</v>
      </c>
      <c r="T146" s="285">
        <f t="shared" si="247"/>
        <v>2624158711.5</v>
      </c>
      <c r="U146" s="285">
        <f t="shared" si="247"/>
        <v>3013937671.5</v>
      </c>
      <c r="V146" s="285">
        <f t="shared" si="247"/>
        <v>2963481555</v>
      </c>
      <c r="W146" s="285">
        <f t="shared" si="247"/>
        <v>2899955306.25</v>
      </c>
      <c r="X146" s="285">
        <f t="shared" si="247"/>
        <v>0</v>
      </c>
      <c r="Y146" s="285">
        <f t="shared" si="247"/>
        <v>0</v>
      </c>
      <c r="Z146" s="285">
        <f t="shared" si="247"/>
        <v>0</v>
      </c>
      <c r="AA146" s="287">
        <f t="shared" si="133"/>
        <v>14208822329.25</v>
      </c>
      <c r="AB146" s="287">
        <f t="shared" si="234"/>
        <v>30660017390.25</v>
      </c>
      <c r="AC146" s="37">
        <f t="shared" si="235"/>
        <v>0.87914028359139784</v>
      </c>
    </row>
    <row r="147" spans="1:29" s="5" customFormat="1" hidden="1" x14ac:dyDescent="0.2">
      <c r="A147" s="156"/>
      <c r="B147" s="97" t="s">
        <v>623</v>
      </c>
      <c r="C147" s="98" t="s">
        <v>624</v>
      </c>
      <c r="D147" s="285">
        <f>+D145*12%</f>
        <v>5580000000</v>
      </c>
      <c r="E147" s="285">
        <f>SUM('ADICIONES  2018'!C147:M147)</f>
        <v>0</v>
      </c>
      <c r="F147" s="285">
        <f>+F145*12%</f>
        <v>0</v>
      </c>
      <c r="G147" s="285">
        <f>+G145*12%</f>
        <v>0</v>
      </c>
      <c r="H147" s="285">
        <f>+H145*12%</f>
        <v>0</v>
      </c>
      <c r="I147" s="285">
        <f>+I145*12%</f>
        <v>0</v>
      </c>
      <c r="J147" s="285">
        <f>+J145*12%</f>
        <v>0</v>
      </c>
      <c r="K147" s="287">
        <f t="shared" si="245"/>
        <v>5580000000</v>
      </c>
      <c r="L147" s="285">
        <f t="shared" ref="L147:Q147" si="248">+L145*12%</f>
        <v>692828925</v>
      </c>
      <c r="M147" s="285">
        <f t="shared" si="248"/>
        <v>244024818</v>
      </c>
      <c r="N147" s="285">
        <f t="shared" si="248"/>
        <v>388956564.47999996</v>
      </c>
      <c r="O147" s="285">
        <f t="shared" si="248"/>
        <v>438884706.95999998</v>
      </c>
      <c r="P147" s="285">
        <f t="shared" si="248"/>
        <v>427920964.44</v>
      </c>
      <c r="Q147" s="285">
        <f t="shared" si="248"/>
        <v>439575230.88</v>
      </c>
      <c r="R147" s="287">
        <f t="shared" ref="R147:R213" si="249">SUM(L147:Q147)</f>
        <v>2632191209.7600002</v>
      </c>
      <c r="S147" s="285">
        <f t="shared" ref="S147:Z147" si="250">+S145*12%</f>
        <v>433166253.59999996</v>
      </c>
      <c r="T147" s="285">
        <f t="shared" si="250"/>
        <v>419865393.83999997</v>
      </c>
      <c r="U147" s="285">
        <f t="shared" si="250"/>
        <v>482230027.44</v>
      </c>
      <c r="V147" s="285">
        <f t="shared" si="250"/>
        <v>474157048.80000001</v>
      </c>
      <c r="W147" s="285">
        <f t="shared" si="250"/>
        <v>463992849</v>
      </c>
      <c r="X147" s="285">
        <f t="shared" si="250"/>
        <v>0</v>
      </c>
      <c r="Y147" s="285">
        <f t="shared" si="250"/>
        <v>0</v>
      </c>
      <c r="Z147" s="285">
        <f t="shared" si="250"/>
        <v>0</v>
      </c>
      <c r="AA147" s="287">
        <f t="shared" ref="AA147:AA213" si="251">SUM(S147:Z147)</f>
        <v>2273411572.6799998</v>
      </c>
      <c r="AB147" s="287">
        <f t="shared" si="234"/>
        <v>4905602782.4400005</v>
      </c>
      <c r="AC147" s="37">
        <f t="shared" si="235"/>
        <v>0.87914028359139795</v>
      </c>
    </row>
    <row r="148" spans="1:29" hidden="1" x14ac:dyDescent="0.2">
      <c r="B148" s="97" t="s">
        <v>625</v>
      </c>
      <c r="C148" s="98" t="s">
        <v>626</v>
      </c>
      <c r="D148" s="285">
        <f>+D145*8%</f>
        <v>3720000000</v>
      </c>
      <c r="E148" s="285">
        <f>SUM('ADICIONES  2018'!C148:M148)</f>
        <v>0</v>
      </c>
      <c r="F148" s="285">
        <f>+F145*8%</f>
        <v>0</v>
      </c>
      <c r="G148" s="285">
        <f>+G145*8%</f>
        <v>0</v>
      </c>
      <c r="H148" s="285">
        <f>+H145*8%</f>
        <v>0</v>
      </c>
      <c r="I148" s="285">
        <f>+I145*8%</f>
        <v>0</v>
      </c>
      <c r="J148" s="285">
        <f>+J145*8%</f>
        <v>0</v>
      </c>
      <c r="K148" s="287">
        <f t="shared" si="245"/>
        <v>3720000000</v>
      </c>
      <c r="L148" s="285">
        <f t="shared" ref="L148:Q148" si="252">+L145*8%</f>
        <v>461885950</v>
      </c>
      <c r="M148" s="285">
        <f t="shared" si="252"/>
        <v>162683212</v>
      </c>
      <c r="N148" s="285">
        <f t="shared" si="252"/>
        <v>259304376.31999999</v>
      </c>
      <c r="O148" s="285">
        <f t="shared" si="252"/>
        <v>292589804.63999999</v>
      </c>
      <c r="P148" s="285">
        <f t="shared" si="252"/>
        <v>285280642.95999998</v>
      </c>
      <c r="Q148" s="285">
        <f t="shared" si="252"/>
        <v>293050153.92000002</v>
      </c>
      <c r="R148" s="287">
        <f t="shared" si="249"/>
        <v>1754794139.8400002</v>
      </c>
      <c r="S148" s="285">
        <f t="shared" ref="S148:Z148" si="253">+S145*8%</f>
        <v>288777502.40000004</v>
      </c>
      <c r="T148" s="285">
        <f t="shared" si="253"/>
        <v>279910262.56</v>
      </c>
      <c r="U148" s="285">
        <f t="shared" si="253"/>
        <v>321486684.95999998</v>
      </c>
      <c r="V148" s="285">
        <f t="shared" si="253"/>
        <v>316104699.19999999</v>
      </c>
      <c r="W148" s="285">
        <f t="shared" si="253"/>
        <v>309328566</v>
      </c>
      <c r="X148" s="285">
        <f t="shared" si="253"/>
        <v>0</v>
      </c>
      <c r="Y148" s="285">
        <f t="shared" si="253"/>
        <v>0</v>
      </c>
      <c r="Z148" s="285">
        <f t="shared" si="253"/>
        <v>0</v>
      </c>
      <c r="AA148" s="287">
        <f t="shared" si="251"/>
        <v>1515607715.1200001</v>
      </c>
      <c r="AB148" s="287">
        <f t="shared" si="234"/>
        <v>3270401854.96</v>
      </c>
      <c r="AC148" s="37">
        <f t="shared" si="235"/>
        <v>0.87914028359139784</v>
      </c>
    </row>
    <row r="149" spans="1:29" hidden="1" x14ac:dyDescent="0.2">
      <c r="B149" s="97" t="s">
        <v>627</v>
      </c>
      <c r="C149" s="98" t="s">
        <v>628</v>
      </c>
      <c r="D149" s="285">
        <f>+D145*3%</f>
        <v>1395000000</v>
      </c>
      <c r="E149" s="285">
        <f>SUM('ADICIONES  2018'!C149:M149)</f>
        <v>0</v>
      </c>
      <c r="F149" s="285">
        <f>+F145*3%</f>
        <v>0</v>
      </c>
      <c r="G149" s="285">
        <f>+G145*3%</f>
        <v>0</v>
      </c>
      <c r="H149" s="285">
        <f>+H145*3%</f>
        <v>0</v>
      </c>
      <c r="I149" s="285">
        <f>+I145*3%</f>
        <v>0</v>
      </c>
      <c r="J149" s="285">
        <f>+J145*3%</f>
        <v>0</v>
      </c>
      <c r="K149" s="287">
        <f t="shared" si="245"/>
        <v>1395000000</v>
      </c>
      <c r="L149" s="285">
        <f t="shared" ref="L149:Q149" si="254">+L145*3%</f>
        <v>173207231.25</v>
      </c>
      <c r="M149" s="285">
        <f t="shared" si="254"/>
        <v>61006204.5</v>
      </c>
      <c r="N149" s="285">
        <f t="shared" si="254"/>
        <v>97239141.11999999</v>
      </c>
      <c r="O149" s="285">
        <f t="shared" si="254"/>
        <v>109721176.73999999</v>
      </c>
      <c r="P149" s="285">
        <f t="shared" si="254"/>
        <v>106980241.11</v>
      </c>
      <c r="Q149" s="285">
        <f t="shared" si="254"/>
        <v>109893807.72</v>
      </c>
      <c r="R149" s="287">
        <f t="shared" si="249"/>
        <v>658047802.44000006</v>
      </c>
      <c r="S149" s="285">
        <f t="shared" ref="S149:Z149" si="255">+S145*3%</f>
        <v>108291563.39999999</v>
      </c>
      <c r="T149" s="285">
        <f t="shared" si="255"/>
        <v>104966348.45999999</v>
      </c>
      <c r="U149" s="285">
        <f t="shared" si="255"/>
        <v>120557506.86</v>
      </c>
      <c r="V149" s="285">
        <f t="shared" si="255"/>
        <v>118539262.2</v>
      </c>
      <c r="W149" s="285">
        <f t="shared" si="255"/>
        <v>115998212.25</v>
      </c>
      <c r="X149" s="285">
        <f t="shared" si="255"/>
        <v>0</v>
      </c>
      <c r="Y149" s="285">
        <f t="shared" si="255"/>
        <v>0</v>
      </c>
      <c r="Z149" s="285">
        <f t="shared" si="255"/>
        <v>0</v>
      </c>
      <c r="AA149" s="287">
        <f t="shared" si="251"/>
        <v>568352893.16999996</v>
      </c>
      <c r="AB149" s="287">
        <f t="shared" si="234"/>
        <v>1226400695.6100001</v>
      </c>
      <c r="AC149" s="37">
        <f t="shared" si="235"/>
        <v>0.87914028359139795</v>
      </c>
    </row>
    <row r="150" spans="1:29" ht="28.5" hidden="1" x14ac:dyDescent="0.2">
      <c r="B150" s="97" t="s">
        <v>629</v>
      </c>
      <c r="C150" s="98" t="s">
        <v>630</v>
      </c>
      <c r="D150" s="285">
        <f>+D145*2%</f>
        <v>930000000</v>
      </c>
      <c r="E150" s="285">
        <f>SUM('ADICIONES  2018'!C150:M150)</f>
        <v>0</v>
      </c>
      <c r="F150" s="285">
        <f>+F145*2%</f>
        <v>0</v>
      </c>
      <c r="G150" s="285">
        <f>+G145*2%</f>
        <v>0</v>
      </c>
      <c r="H150" s="285">
        <f>+H145*2%</f>
        <v>0</v>
      </c>
      <c r="I150" s="285">
        <f>+I145*2%</f>
        <v>0</v>
      </c>
      <c r="J150" s="285">
        <f>+J145*2%</f>
        <v>0</v>
      </c>
      <c r="K150" s="287">
        <f t="shared" si="245"/>
        <v>930000000</v>
      </c>
      <c r="L150" s="285">
        <f t="shared" ref="L150:Q150" si="256">+L145*2%</f>
        <v>115471487.5</v>
      </c>
      <c r="M150" s="285">
        <f t="shared" si="256"/>
        <v>40670803</v>
      </c>
      <c r="N150" s="285">
        <f t="shared" si="256"/>
        <v>64826094.079999998</v>
      </c>
      <c r="O150" s="285">
        <f t="shared" si="256"/>
        <v>73147451.159999996</v>
      </c>
      <c r="P150" s="285">
        <f t="shared" si="256"/>
        <v>71320160.739999995</v>
      </c>
      <c r="Q150" s="285">
        <f t="shared" si="256"/>
        <v>73262538.480000004</v>
      </c>
      <c r="R150" s="287">
        <f t="shared" si="249"/>
        <v>438698534.96000004</v>
      </c>
      <c r="S150" s="285">
        <f t="shared" ref="S150:Z150" si="257">+S145*2%</f>
        <v>72194375.600000009</v>
      </c>
      <c r="T150" s="285">
        <f t="shared" si="257"/>
        <v>69977565.640000001</v>
      </c>
      <c r="U150" s="285">
        <f t="shared" si="257"/>
        <v>80371671.239999995</v>
      </c>
      <c r="V150" s="285">
        <f t="shared" si="257"/>
        <v>79026174.799999997</v>
      </c>
      <c r="W150" s="285">
        <f t="shared" si="257"/>
        <v>77332141.5</v>
      </c>
      <c r="X150" s="285">
        <f t="shared" si="257"/>
        <v>0</v>
      </c>
      <c r="Y150" s="285">
        <f t="shared" si="257"/>
        <v>0</v>
      </c>
      <c r="Z150" s="285">
        <f t="shared" si="257"/>
        <v>0</v>
      </c>
      <c r="AA150" s="287">
        <f t="shared" si="251"/>
        <v>378901928.78000003</v>
      </c>
      <c r="AB150" s="287">
        <f t="shared" si="234"/>
        <v>817600463.74000001</v>
      </c>
      <c r="AC150" s="37">
        <f t="shared" si="235"/>
        <v>0.87914028359139784</v>
      </c>
    </row>
    <row r="151" spans="1:29" s="79" customFormat="1" ht="15.75" hidden="1" x14ac:dyDescent="0.2">
      <c r="A151" s="371"/>
      <c r="B151" s="110" t="s">
        <v>631</v>
      </c>
      <c r="C151" s="106" t="s">
        <v>632</v>
      </c>
      <c r="D151" s="105">
        <f>+D152+D155</f>
        <v>6124000000</v>
      </c>
      <c r="E151" s="105">
        <f>SUM('ADICIONES  2018'!C151:M151)</f>
        <v>0</v>
      </c>
      <c r="F151" s="105">
        <f>+F152+F155</f>
        <v>0</v>
      </c>
      <c r="G151" s="105">
        <f>+G152+G155</f>
        <v>0</v>
      </c>
      <c r="H151" s="105">
        <f>+H152+H155</f>
        <v>0</v>
      </c>
      <c r="I151" s="105">
        <f>+I152+I155</f>
        <v>0</v>
      </c>
      <c r="J151" s="105">
        <f>+J152+J155</f>
        <v>0</v>
      </c>
      <c r="K151" s="105">
        <f t="shared" si="245"/>
        <v>6124000000</v>
      </c>
      <c r="L151" s="105">
        <f t="shared" ref="L151:Q151" si="258">+L152+L155</f>
        <v>464007917</v>
      </c>
      <c r="M151" s="105">
        <f t="shared" si="258"/>
        <v>262396000</v>
      </c>
      <c r="N151" s="105">
        <f t="shared" si="258"/>
        <v>401898500</v>
      </c>
      <c r="O151" s="105">
        <f t="shared" si="258"/>
        <v>330789886</v>
      </c>
      <c r="P151" s="105">
        <f t="shared" si="258"/>
        <v>373573300</v>
      </c>
      <c r="Q151" s="105">
        <f t="shared" si="258"/>
        <v>235401600</v>
      </c>
      <c r="R151" s="105">
        <f t="shared" si="249"/>
        <v>2068067203</v>
      </c>
      <c r="S151" s="105">
        <f t="shared" ref="S151:Z151" si="259">+S152+S155</f>
        <v>315994600</v>
      </c>
      <c r="T151" s="105">
        <f t="shared" si="259"/>
        <v>345160867</v>
      </c>
      <c r="U151" s="105">
        <f t="shared" si="259"/>
        <v>429292800</v>
      </c>
      <c r="V151" s="105">
        <f t="shared" si="259"/>
        <v>277746855</v>
      </c>
      <c r="W151" s="105">
        <f t="shared" si="259"/>
        <v>273708215</v>
      </c>
      <c r="X151" s="105">
        <f t="shared" si="259"/>
        <v>0</v>
      </c>
      <c r="Y151" s="105">
        <f t="shared" si="259"/>
        <v>0</v>
      </c>
      <c r="Z151" s="105">
        <f t="shared" si="259"/>
        <v>0</v>
      </c>
      <c r="AA151" s="105">
        <f t="shared" si="251"/>
        <v>1641903337</v>
      </c>
      <c r="AB151" s="105">
        <f t="shared" si="234"/>
        <v>3709970540</v>
      </c>
      <c r="AC151" s="104">
        <f t="shared" si="235"/>
        <v>0.60580838340953624</v>
      </c>
    </row>
    <row r="152" spans="1:29" s="21" customFormat="1" ht="15.75" x14ac:dyDescent="0.2">
      <c r="A152" s="92">
        <v>1</v>
      </c>
      <c r="B152" s="111" t="s">
        <v>633</v>
      </c>
      <c r="C152" s="112" t="s">
        <v>634</v>
      </c>
      <c r="D152" s="105">
        <v>6100000000</v>
      </c>
      <c r="E152" s="105">
        <f>SUM('ADICIONES  2018'!C152:M152)</f>
        <v>0</v>
      </c>
      <c r="F152" s="105"/>
      <c r="G152" s="105"/>
      <c r="H152" s="105"/>
      <c r="I152" s="105"/>
      <c r="J152" s="105"/>
      <c r="K152" s="285">
        <f t="shared" si="245"/>
        <v>6100000000</v>
      </c>
      <c r="L152" s="105">
        <v>463842532</v>
      </c>
      <c r="M152" s="105">
        <v>262161400</v>
      </c>
      <c r="N152" s="105">
        <v>401680100</v>
      </c>
      <c r="O152" s="105">
        <v>330660686</v>
      </c>
      <c r="P152" s="105">
        <v>373464100</v>
      </c>
      <c r="Q152" s="105">
        <v>235245600</v>
      </c>
      <c r="R152" s="285">
        <f t="shared" si="249"/>
        <v>2067054418</v>
      </c>
      <c r="S152" s="285">
        <v>315823000</v>
      </c>
      <c r="T152" s="285">
        <v>344353000</v>
      </c>
      <c r="U152" s="285">
        <v>429292800</v>
      </c>
      <c r="V152" s="285">
        <v>277746855</v>
      </c>
      <c r="W152" s="285">
        <v>274147282</v>
      </c>
      <c r="X152" s="105"/>
      <c r="Y152" s="285"/>
      <c r="Z152" s="105"/>
      <c r="AA152" s="105">
        <f t="shared" si="251"/>
        <v>1641362937</v>
      </c>
      <c r="AB152" s="285">
        <f t="shared" si="234"/>
        <v>3708417355</v>
      </c>
      <c r="AC152" s="113">
        <f t="shared" si="235"/>
        <v>0.60793727131147546</v>
      </c>
    </row>
    <row r="153" spans="1:29" s="5" customFormat="1" hidden="1" x14ac:dyDescent="0.2">
      <c r="A153" s="156"/>
      <c r="B153" s="97" t="s">
        <v>635</v>
      </c>
      <c r="C153" s="98" t="s">
        <v>636</v>
      </c>
      <c r="D153" s="285">
        <f>+D152*80%</f>
        <v>4880000000</v>
      </c>
      <c r="E153" s="285">
        <f>SUM('ADICIONES  2018'!C153:M153)</f>
        <v>0</v>
      </c>
      <c r="F153" s="285">
        <f>+F152*80%</f>
        <v>0</v>
      </c>
      <c r="G153" s="285">
        <f>+G152*80%</f>
        <v>0</v>
      </c>
      <c r="H153" s="285">
        <f>+H152*80%</f>
        <v>0</v>
      </c>
      <c r="I153" s="285">
        <f>+I152*80%</f>
        <v>0</v>
      </c>
      <c r="J153" s="285">
        <f>+J152*80%</f>
        <v>0</v>
      </c>
      <c r="K153" s="287">
        <f t="shared" si="245"/>
        <v>4880000000</v>
      </c>
      <c r="L153" s="285">
        <f t="shared" ref="L153:Q153" si="260">+L152*80%</f>
        <v>371074025.60000002</v>
      </c>
      <c r="M153" s="285">
        <f t="shared" si="260"/>
        <v>209729120</v>
      </c>
      <c r="N153" s="285">
        <f t="shared" si="260"/>
        <v>321344080</v>
      </c>
      <c r="O153" s="285">
        <f t="shared" si="260"/>
        <v>264528548.80000001</v>
      </c>
      <c r="P153" s="285">
        <f t="shared" si="260"/>
        <v>298771280</v>
      </c>
      <c r="Q153" s="285">
        <f t="shared" si="260"/>
        <v>188196480</v>
      </c>
      <c r="R153" s="287">
        <f t="shared" si="249"/>
        <v>1653643534.4000001</v>
      </c>
      <c r="S153" s="285">
        <f t="shared" ref="S153:Z153" si="261">+S152*80%</f>
        <v>252658400</v>
      </c>
      <c r="T153" s="285">
        <f t="shared" si="261"/>
        <v>275482400</v>
      </c>
      <c r="U153" s="285">
        <f t="shared" si="261"/>
        <v>343434240</v>
      </c>
      <c r="V153" s="285">
        <f t="shared" si="261"/>
        <v>222197484</v>
      </c>
      <c r="W153" s="285">
        <f t="shared" si="261"/>
        <v>219317825.60000002</v>
      </c>
      <c r="X153" s="285">
        <f t="shared" si="261"/>
        <v>0</v>
      </c>
      <c r="Y153" s="285">
        <f t="shared" si="261"/>
        <v>0</v>
      </c>
      <c r="Z153" s="285">
        <f t="shared" si="261"/>
        <v>0</v>
      </c>
      <c r="AA153" s="287">
        <f t="shared" si="251"/>
        <v>1313090349.5999999</v>
      </c>
      <c r="AB153" s="287">
        <f t="shared" si="234"/>
        <v>2966733884</v>
      </c>
      <c r="AC153" s="37">
        <f t="shared" si="235"/>
        <v>0.60793727131147546</v>
      </c>
    </row>
    <row r="154" spans="1:29" hidden="1" x14ac:dyDescent="0.2">
      <c r="B154" s="97" t="s">
        <v>637</v>
      </c>
      <c r="C154" s="98" t="s">
        <v>638</v>
      </c>
      <c r="D154" s="285">
        <f>+D152*20%</f>
        <v>1220000000</v>
      </c>
      <c r="E154" s="285">
        <f>SUM('ADICIONES  2018'!C154:M154)</f>
        <v>0</v>
      </c>
      <c r="F154" s="285">
        <f>+F152*20%</f>
        <v>0</v>
      </c>
      <c r="G154" s="285">
        <f>+G152*20%</f>
        <v>0</v>
      </c>
      <c r="H154" s="285">
        <f>+H152*20%</f>
        <v>0</v>
      </c>
      <c r="I154" s="285">
        <f>+I152*20%</f>
        <v>0</v>
      </c>
      <c r="J154" s="285">
        <f>+J152*20%</f>
        <v>0</v>
      </c>
      <c r="K154" s="287">
        <f t="shared" si="245"/>
        <v>1220000000</v>
      </c>
      <c r="L154" s="285">
        <f t="shared" ref="L154:Q154" si="262">+L152*20%</f>
        <v>92768506.400000006</v>
      </c>
      <c r="M154" s="285">
        <f t="shared" si="262"/>
        <v>52432280</v>
      </c>
      <c r="N154" s="285">
        <f t="shared" si="262"/>
        <v>80336020</v>
      </c>
      <c r="O154" s="285">
        <f t="shared" si="262"/>
        <v>66132137.200000003</v>
      </c>
      <c r="P154" s="285">
        <f t="shared" si="262"/>
        <v>74692820</v>
      </c>
      <c r="Q154" s="285">
        <f t="shared" si="262"/>
        <v>47049120</v>
      </c>
      <c r="R154" s="287">
        <f t="shared" si="249"/>
        <v>413410883.60000002</v>
      </c>
      <c r="S154" s="285">
        <f t="shared" ref="S154:Z154" si="263">+S152*20%</f>
        <v>63164600</v>
      </c>
      <c r="T154" s="285">
        <f t="shared" si="263"/>
        <v>68870600</v>
      </c>
      <c r="U154" s="285">
        <f t="shared" si="263"/>
        <v>85858560</v>
      </c>
      <c r="V154" s="285">
        <f t="shared" si="263"/>
        <v>55549371</v>
      </c>
      <c r="W154" s="285">
        <f t="shared" si="263"/>
        <v>54829456.400000006</v>
      </c>
      <c r="X154" s="285">
        <f t="shared" si="263"/>
        <v>0</v>
      </c>
      <c r="Y154" s="285">
        <f t="shared" si="263"/>
        <v>0</v>
      </c>
      <c r="Z154" s="285">
        <f t="shared" si="263"/>
        <v>0</v>
      </c>
      <c r="AA154" s="287">
        <f t="shared" si="251"/>
        <v>328272587.39999998</v>
      </c>
      <c r="AB154" s="287">
        <f t="shared" si="234"/>
        <v>741683471</v>
      </c>
      <c r="AC154" s="37">
        <f t="shared" si="235"/>
        <v>0.60793727131147546</v>
      </c>
    </row>
    <row r="155" spans="1:29" s="21" customFormat="1" ht="15.75" x14ac:dyDescent="0.2">
      <c r="A155" s="92">
        <v>1</v>
      </c>
      <c r="B155" s="111" t="s">
        <v>639</v>
      </c>
      <c r="C155" s="112" t="s">
        <v>95</v>
      </c>
      <c r="D155" s="105">
        <v>24000000</v>
      </c>
      <c r="E155" s="105">
        <f>SUM('ADICIONES  2018'!C155:M155)</f>
        <v>0</v>
      </c>
      <c r="F155" s="105"/>
      <c r="G155" s="105"/>
      <c r="H155" s="105"/>
      <c r="I155" s="105"/>
      <c r="J155" s="105"/>
      <c r="K155" s="285">
        <f t="shared" si="245"/>
        <v>24000000</v>
      </c>
      <c r="L155" s="105">
        <v>165385</v>
      </c>
      <c r="M155" s="105">
        <v>234600</v>
      </c>
      <c r="N155" s="105">
        <v>218400</v>
      </c>
      <c r="O155" s="105">
        <v>129200</v>
      </c>
      <c r="P155" s="105">
        <v>109200</v>
      </c>
      <c r="Q155" s="105">
        <v>156000</v>
      </c>
      <c r="R155" s="285">
        <f t="shared" si="249"/>
        <v>1012785</v>
      </c>
      <c r="S155" s="285">
        <v>171600</v>
      </c>
      <c r="T155" s="285">
        <v>807867</v>
      </c>
      <c r="U155" s="285">
        <v>0</v>
      </c>
      <c r="V155" s="285">
        <v>0</v>
      </c>
      <c r="W155" s="285">
        <v>-439067</v>
      </c>
      <c r="X155" s="105"/>
      <c r="Y155" s="285"/>
      <c r="Z155" s="105"/>
      <c r="AA155" s="105">
        <f t="shared" si="251"/>
        <v>540400</v>
      </c>
      <c r="AB155" s="285">
        <f t="shared" si="234"/>
        <v>1553185</v>
      </c>
      <c r="AC155" s="113">
        <f t="shared" si="235"/>
        <v>6.4716041666666668E-2</v>
      </c>
    </row>
    <row r="156" spans="1:29" s="5" customFormat="1" hidden="1" x14ac:dyDescent="0.2">
      <c r="A156" s="372"/>
      <c r="B156" s="97" t="s">
        <v>640</v>
      </c>
      <c r="C156" s="98" t="s">
        <v>641</v>
      </c>
      <c r="D156" s="285">
        <f>+D155*80%</f>
        <v>19200000</v>
      </c>
      <c r="E156" s="285">
        <f>SUM('ADICIONES  2018'!C156:M156)</f>
        <v>0</v>
      </c>
      <c r="F156" s="285">
        <f>+F155*80%</f>
        <v>0</v>
      </c>
      <c r="G156" s="285">
        <f>+G155*80%</f>
        <v>0</v>
      </c>
      <c r="H156" s="285">
        <f>+H155*80%</f>
        <v>0</v>
      </c>
      <c r="I156" s="285">
        <f>+I155*80%</f>
        <v>0</v>
      </c>
      <c r="J156" s="285">
        <f>+J155*80%</f>
        <v>0</v>
      </c>
      <c r="K156" s="287">
        <f t="shared" si="245"/>
        <v>19200000</v>
      </c>
      <c r="L156" s="285">
        <f t="shared" ref="L156:Q156" si="264">+L155*80%</f>
        <v>132308</v>
      </c>
      <c r="M156" s="285">
        <f t="shared" si="264"/>
        <v>187680</v>
      </c>
      <c r="N156" s="285">
        <f t="shared" si="264"/>
        <v>174720</v>
      </c>
      <c r="O156" s="285">
        <f t="shared" si="264"/>
        <v>103360</v>
      </c>
      <c r="P156" s="285">
        <f t="shared" si="264"/>
        <v>87360</v>
      </c>
      <c r="Q156" s="285">
        <f t="shared" si="264"/>
        <v>124800</v>
      </c>
      <c r="R156" s="287">
        <f t="shared" si="249"/>
        <v>810228</v>
      </c>
      <c r="S156" s="285">
        <f t="shared" ref="S156:Z156" si="265">+S155*80%</f>
        <v>137280</v>
      </c>
      <c r="T156" s="285">
        <f t="shared" si="265"/>
        <v>646293.60000000009</v>
      </c>
      <c r="U156" s="285">
        <f t="shared" si="265"/>
        <v>0</v>
      </c>
      <c r="V156" s="285">
        <f t="shared" si="265"/>
        <v>0</v>
      </c>
      <c r="W156" s="285">
        <f t="shared" si="265"/>
        <v>-351253.60000000003</v>
      </c>
      <c r="X156" s="285">
        <f t="shared" si="265"/>
        <v>0</v>
      </c>
      <c r="Y156" s="285">
        <f t="shared" si="265"/>
        <v>0</v>
      </c>
      <c r="Z156" s="285">
        <f t="shared" si="265"/>
        <v>0</v>
      </c>
      <c r="AA156" s="287">
        <f t="shared" si="251"/>
        <v>432320.00000000006</v>
      </c>
      <c r="AB156" s="287">
        <f t="shared" si="234"/>
        <v>1242548</v>
      </c>
      <c r="AC156" s="37">
        <f t="shared" si="235"/>
        <v>6.4716041666666668E-2</v>
      </c>
    </row>
    <row r="157" spans="1:29" s="5" customFormat="1" hidden="1" x14ac:dyDescent="0.2">
      <c r="A157" s="372"/>
      <c r="B157" s="97" t="s">
        <v>642</v>
      </c>
      <c r="C157" s="98" t="s">
        <v>643</v>
      </c>
      <c r="D157" s="285">
        <f>+D155*20%</f>
        <v>4800000</v>
      </c>
      <c r="E157" s="285">
        <f>SUM('ADICIONES  2018'!C157:M157)</f>
        <v>0</v>
      </c>
      <c r="F157" s="285">
        <f>+F155*20%</f>
        <v>0</v>
      </c>
      <c r="G157" s="285">
        <f>+G155*20%</f>
        <v>0</v>
      </c>
      <c r="H157" s="285">
        <f>+H155*20%</f>
        <v>0</v>
      </c>
      <c r="I157" s="285">
        <f>+I155*20%</f>
        <v>0</v>
      </c>
      <c r="J157" s="285">
        <f>+J155*20%</f>
        <v>0</v>
      </c>
      <c r="K157" s="287">
        <f t="shared" si="245"/>
        <v>4800000</v>
      </c>
      <c r="L157" s="285">
        <f t="shared" ref="L157:Q157" si="266">+L155*20%</f>
        <v>33077</v>
      </c>
      <c r="M157" s="285">
        <f t="shared" si="266"/>
        <v>46920</v>
      </c>
      <c r="N157" s="285">
        <f t="shared" si="266"/>
        <v>43680</v>
      </c>
      <c r="O157" s="285">
        <f t="shared" si="266"/>
        <v>25840</v>
      </c>
      <c r="P157" s="285">
        <f t="shared" si="266"/>
        <v>21840</v>
      </c>
      <c r="Q157" s="285">
        <f t="shared" si="266"/>
        <v>31200</v>
      </c>
      <c r="R157" s="287">
        <f t="shared" si="249"/>
        <v>202557</v>
      </c>
      <c r="S157" s="285">
        <f t="shared" ref="S157:Z157" si="267">+S155*20%</f>
        <v>34320</v>
      </c>
      <c r="T157" s="285">
        <f t="shared" si="267"/>
        <v>161573.40000000002</v>
      </c>
      <c r="U157" s="285">
        <f t="shared" si="267"/>
        <v>0</v>
      </c>
      <c r="V157" s="285">
        <f t="shared" si="267"/>
        <v>0</v>
      </c>
      <c r="W157" s="285">
        <f t="shared" si="267"/>
        <v>-87813.400000000009</v>
      </c>
      <c r="X157" s="285">
        <f t="shared" si="267"/>
        <v>0</v>
      </c>
      <c r="Y157" s="285">
        <f t="shared" si="267"/>
        <v>0</v>
      </c>
      <c r="Z157" s="285">
        <f t="shared" si="267"/>
        <v>0</v>
      </c>
      <c r="AA157" s="287">
        <f t="shared" si="251"/>
        <v>108080.00000000001</v>
      </c>
      <c r="AB157" s="287">
        <f t="shared" si="234"/>
        <v>310637</v>
      </c>
      <c r="AC157" s="37">
        <f t="shared" si="235"/>
        <v>6.4716041666666668E-2</v>
      </c>
    </row>
    <row r="158" spans="1:29" s="21" customFormat="1" ht="30" x14ac:dyDescent="0.2">
      <c r="A158" s="92">
        <v>1</v>
      </c>
      <c r="B158" s="111" t="s">
        <v>644</v>
      </c>
      <c r="C158" s="112" t="s">
        <v>645</v>
      </c>
      <c r="D158" s="105">
        <v>10300000000</v>
      </c>
      <c r="E158" s="105">
        <f>SUM('ADICIONES  2018'!C158:M158)</f>
        <v>0</v>
      </c>
      <c r="F158" s="105"/>
      <c r="G158" s="105"/>
      <c r="H158" s="105"/>
      <c r="I158" s="105"/>
      <c r="J158" s="105"/>
      <c r="K158" s="285">
        <f t="shared" si="245"/>
        <v>10300000000</v>
      </c>
      <c r="L158" s="105">
        <v>557968157</v>
      </c>
      <c r="M158" s="105">
        <v>455477671.74000001</v>
      </c>
      <c r="N158" s="105">
        <v>259192671</v>
      </c>
      <c r="O158" s="105">
        <v>603690541.45000005</v>
      </c>
      <c r="P158" s="105">
        <v>489796047</v>
      </c>
      <c r="Q158" s="105">
        <v>337248730</v>
      </c>
      <c r="R158" s="285">
        <f t="shared" si="249"/>
        <v>2703373818.1900001</v>
      </c>
      <c r="S158" s="285">
        <v>743174933</v>
      </c>
      <c r="T158" s="285">
        <v>510061541</v>
      </c>
      <c r="U158" s="285">
        <v>1029422932.9999995</v>
      </c>
      <c r="V158" s="285">
        <v>528711457</v>
      </c>
      <c r="W158" s="285">
        <v>933508919</v>
      </c>
      <c r="X158" s="105"/>
      <c r="Y158" s="285"/>
      <c r="Z158" s="105"/>
      <c r="AA158" s="105">
        <f t="shared" si="251"/>
        <v>3744879782.9999995</v>
      </c>
      <c r="AB158" s="285">
        <f t="shared" si="234"/>
        <v>6448253601.1899996</v>
      </c>
      <c r="AC158" s="113">
        <f t="shared" si="235"/>
        <v>0.62604403895048544</v>
      </c>
    </row>
    <row r="159" spans="1:29" ht="28.5" hidden="1" x14ac:dyDescent="0.2">
      <c r="B159" s="97" t="s">
        <v>646</v>
      </c>
      <c r="C159" s="98" t="s">
        <v>647</v>
      </c>
      <c r="D159" s="285">
        <f>+D158*30%</f>
        <v>3090000000</v>
      </c>
      <c r="E159" s="285">
        <f>SUM('ADICIONES  2018'!C159:M159)</f>
        <v>0</v>
      </c>
      <c r="F159" s="285">
        <f>+F158*30%</f>
        <v>0</v>
      </c>
      <c r="G159" s="285">
        <f>+G158*30%</f>
        <v>0</v>
      </c>
      <c r="H159" s="285">
        <f>+H158*30%</f>
        <v>0</v>
      </c>
      <c r="I159" s="285">
        <f>+I158*30%</f>
        <v>0</v>
      </c>
      <c r="J159" s="285">
        <f>+J158*30%</f>
        <v>0</v>
      </c>
      <c r="K159" s="287">
        <f t="shared" si="245"/>
        <v>3090000000</v>
      </c>
      <c r="L159" s="285">
        <f t="shared" ref="L159:Q159" si="268">+L158*30%</f>
        <v>167390447.09999999</v>
      </c>
      <c r="M159" s="285">
        <f t="shared" si="268"/>
        <v>136643301.52199998</v>
      </c>
      <c r="N159" s="285">
        <f t="shared" si="268"/>
        <v>77757801.299999997</v>
      </c>
      <c r="O159" s="285">
        <f t="shared" si="268"/>
        <v>181107162.435</v>
      </c>
      <c r="P159" s="285">
        <f t="shared" si="268"/>
        <v>146938814.09999999</v>
      </c>
      <c r="Q159" s="285">
        <f t="shared" si="268"/>
        <v>101174619</v>
      </c>
      <c r="R159" s="287">
        <f t="shared" si="249"/>
        <v>811012145.45700002</v>
      </c>
      <c r="S159" s="285">
        <f t="shared" ref="S159:Z159" si="269">+S158*30%</f>
        <v>222952479.90000001</v>
      </c>
      <c r="T159" s="285">
        <f t="shared" si="269"/>
        <v>153018462.29999998</v>
      </c>
      <c r="U159" s="285">
        <f t="shared" si="269"/>
        <v>308826879.89999986</v>
      </c>
      <c r="V159" s="285">
        <f t="shared" si="269"/>
        <v>158613437.09999999</v>
      </c>
      <c r="W159" s="285">
        <f t="shared" si="269"/>
        <v>280052675.69999999</v>
      </c>
      <c r="X159" s="285">
        <f t="shared" si="269"/>
        <v>0</v>
      </c>
      <c r="Y159" s="285">
        <f t="shared" si="269"/>
        <v>0</v>
      </c>
      <c r="Z159" s="285">
        <f t="shared" si="269"/>
        <v>0</v>
      </c>
      <c r="AA159" s="287">
        <f t="shared" si="251"/>
        <v>1123463934.8999999</v>
      </c>
      <c r="AB159" s="287">
        <f t="shared" si="234"/>
        <v>1934476080.3569999</v>
      </c>
      <c r="AC159" s="37">
        <f t="shared" si="235"/>
        <v>0.62604403895048544</v>
      </c>
    </row>
    <row r="160" spans="1:29" ht="28.5" hidden="1" x14ac:dyDescent="0.2">
      <c r="B160" s="97" t="s">
        <v>648</v>
      </c>
      <c r="C160" s="98" t="s">
        <v>649</v>
      </c>
      <c r="D160" s="285">
        <f>+D158*40%</f>
        <v>4120000000</v>
      </c>
      <c r="E160" s="285">
        <f>SUM('ADICIONES  2018'!C160:M160)</f>
        <v>0</v>
      </c>
      <c r="F160" s="285">
        <f>+F158*40%</f>
        <v>0</v>
      </c>
      <c r="G160" s="285">
        <f>+G158*40%</f>
        <v>0</v>
      </c>
      <c r="H160" s="285">
        <f>+H158*40%</f>
        <v>0</v>
      </c>
      <c r="I160" s="285">
        <f>+I158*40%</f>
        <v>0</v>
      </c>
      <c r="J160" s="285">
        <f>+J158*40%</f>
        <v>0</v>
      </c>
      <c r="K160" s="287">
        <f t="shared" si="245"/>
        <v>4120000000</v>
      </c>
      <c r="L160" s="285">
        <f t="shared" ref="L160:Q160" si="270">+L158*40%</f>
        <v>223187262.80000001</v>
      </c>
      <c r="M160" s="285">
        <f t="shared" si="270"/>
        <v>182191068.69600001</v>
      </c>
      <c r="N160" s="285">
        <f t="shared" si="270"/>
        <v>103677068.40000001</v>
      </c>
      <c r="O160" s="285">
        <f t="shared" si="270"/>
        <v>241476216.58000004</v>
      </c>
      <c r="P160" s="285">
        <f t="shared" si="270"/>
        <v>195918418.80000001</v>
      </c>
      <c r="Q160" s="285">
        <f t="shared" si="270"/>
        <v>134899492</v>
      </c>
      <c r="R160" s="287">
        <f t="shared" si="249"/>
        <v>1081349527.276</v>
      </c>
      <c r="S160" s="285">
        <f t="shared" ref="S160:Z160" si="271">+S158*40%</f>
        <v>297269973.19999999</v>
      </c>
      <c r="T160" s="285">
        <f t="shared" si="271"/>
        <v>204024616.40000001</v>
      </c>
      <c r="U160" s="285">
        <f t="shared" si="271"/>
        <v>411769173.19999981</v>
      </c>
      <c r="V160" s="285">
        <f t="shared" si="271"/>
        <v>211484582.80000001</v>
      </c>
      <c r="W160" s="285">
        <f t="shared" si="271"/>
        <v>373403567.60000002</v>
      </c>
      <c r="X160" s="285">
        <f t="shared" si="271"/>
        <v>0</v>
      </c>
      <c r="Y160" s="285">
        <f t="shared" si="271"/>
        <v>0</v>
      </c>
      <c r="Z160" s="285">
        <f t="shared" si="271"/>
        <v>0</v>
      </c>
      <c r="AA160" s="287">
        <f t="shared" si="251"/>
        <v>1497951913.1999998</v>
      </c>
      <c r="AB160" s="287">
        <f t="shared" si="234"/>
        <v>2579301440.4759998</v>
      </c>
      <c r="AC160" s="37">
        <f t="shared" si="235"/>
        <v>0.62604403895048544</v>
      </c>
    </row>
    <row r="161" spans="1:29" ht="42.75" hidden="1" x14ac:dyDescent="0.2">
      <c r="B161" s="97" t="s">
        <v>650</v>
      </c>
      <c r="C161" s="98" t="s">
        <v>651</v>
      </c>
      <c r="D161" s="285">
        <f>+D158*7%</f>
        <v>721000000.00000012</v>
      </c>
      <c r="E161" s="285">
        <f>SUM('ADICIONES  2018'!C161:M161)</f>
        <v>0</v>
      </c>
      <c r="F161" s="285">
        <f>+F158*7%</f>
        <v>0</v>
      </c>
      <c r="G161" s="285">
        <f>+G158*7%</f>
        <v>0</v>
      </c>
      <c r="H161" s="285">
        <f>+H158*7%</f>
        <v>0</v>
      </c>
      <c r="I161" s="285">
        <f>+I158*7%</f>
        <v>0</v>
      </c>
      <c r="J161" s="285">
        <f>+J158*7%</f>
        <v>0</v>
      </c>
      <c r="K161" s="287">
        <f t="shared" si="245"/>
        <v>721000000.00000012</v>
      </c>
      <c r="L161" s="285">
        <f t="shared" ref="L161:Q161" si="272">+L158*7%</f>
        <v>39057770.990000002</v>
      </c>
      <c r="M161" s="285">
        <f t="shared" si="272"/>
        <v>31883437.021800004</v>
      </c>
      <c r="N161" s="285">
        <f t="shared" si="272"/>
        <v>18143486.970000003</v>
      </c>
      <c r="O161" s="285">
        <f t="shared" si="272"/>
        <v>42258337.901500009</v>
      </c>
      <c r="P161" s="285">
        <f t="shared" si="272"/>
        <v>34285723.290000007</v>
      </c>
      <c r="Q161" s="285">
        <f t="shared" si="272"/>
        <v>23607411.100000001</v>
      </c>
      <c r="R161" s="287">
        <f t="shared" si="249"/>
        <v>189236167.27330002</v>
      </c>
      <c r="S161" s="285">
        <f t="shared" ref="S161:Z161" si="273">+S158*7%</f>
        <v>52022245.310000002</v>
      </c>
      <c r="T161" s="285">
        <f t="shared" si="273"/>
        <v>35704307.870000005</v>
      </c>
      <c r="U161" s="285">
        <f t="shared" si="273"/>
        <v>72059605.309999973</v>
      </c>
      <c r="V161" s="285">
        <f t="shared" si="273"/>
        <v>37009801.990000002</v>
      </c>
      <c r="W161" s="285">
        <f t="shared" si="273"/>
        <v>65345624.330000006</v>
      </c>
      <c r="X161" s="285">
        <f t="shared" si="273"/>
        <v>0</v>
      </c>
      <c r="Y161" s="285">
        <f t="shared" si="273"/>
        <v>0</v>
      </c>
      <c r="Z161" s="285">
        <f t="shared" si="273"/>
        <v>0</v>
      </c>
      <c r="AA161" s="287">
        <f t="shared" si="251"/>
        <v>262141584.81</v>
      </c>
      <c r="AB161" s="287">
        <f t="shared" si="234"/>
        <v>451377752.08329999</v>
      </c>
      <c r="AC161" s="37">
        <f t="shared" si="235"/>
        <v>0.62604403895048533</v>
      </c>
    </row>
    <row r="162" spans="1:29" s="5" customFormat="1" ht="28.5" hidden="1" x14ac:dyDescent="0.2">
      <c r="A162" s="372"/>
      <c r="B162" s="97" t="s">
        <v>652</v>
      </c>
      <c r="C162" s="98" t="s">
        <v>653</v>
      </c>
      <c r="D162" s="285">
        <f>+D158*15%</f>
        <v>1545000000</v>
      </c>
      <c r="E162" s="285">
        <f>SUM('ADICIONES  2018'!C162:M162)</f>
        <v>0</v>
      </c>
      <c r="F162" s="285">
        <f>+F158*15%</f>
        <v>0</v>
      </c>
      <c r="G162" s="285">
        <f>+G158*15%</f>
        <v>0</v>
      </c>
      <c r="H162" s="285">
        <f>+H158*15%</f>
        <v>0</v>
      </c>
      <c r="I162" s="285">
        <f>+I158*15%</f>
        <v>0</v>
      </c>
      <c r="J162" s="285">
        <f>+J158*15%</f>
        <v>0</v>
      </c>
      <c r="K162" s="287">
        <f t="shared" si="245"/>
        <v>1545000000</v>
      </c>
      <c r="L162" s="285">
        <f t="shared" ref="L162:Q162" si="274">+L158*15%</f>
        <v>83695223.549999997</v>
      </c>
      <c r="M162" s="285">
        <f t="shared" si="274"/>
        <v>68321650.760999992</v>
      </c>
      <c r="N162" s="285">
        <f t="shared" si="274"/>
        <v>38878900.649999999</v>
      </c>
      <c r="O162" s="285">
        <f t="shared" si="274"/>
        <v>90553581.217500001</v>
      </c>
      <c r="P162" s="285">
        <f t="shared" si="274"/>
        <v>73469407.049999997</v>
      </c>
      <c r="Q162" s="285">
        <f t="shared" si="274"/>
        <v>50587309.5</v>
      </c>
      <c r="R162" s="287">
        <f t="shared" si="249"/>
        <v>405506072.72850001</v>
      </c>
      <c r="S162" s="285">
        <f t="shared" ref="S162:Z162" si="275">+S158*15%</f>
        <v>111476239.95</v>
      </c>
      <c r="T162" s="285">
        <f t="shared" si="275"/>
        <v>76509231.149999991</v>
      </c>
      <c r="U162" s="285">
        <f t="shared" si="275"/>
        <v>154413439.94999993</v>
      </c>
      <c r="V162" s="285">
        <f t="shared" si="275"/>
        <v>79306718.549999997</v>
      </c>
      <c r="W162" s="285">
        <f t="shared" si="275"/>
        <v>140026337.84999999</v>
      </c>
      <c r="X162" s="285">
        <f t="shared" si="275"/>
        <v>0</v>
      </c>
      <c r="Y162" s="285">
        <f t="shared" si="275"/>
        <v>0</v>
      </c>
      <c r="Z162" s="285">
        <f t="shared" si="275"/>
        <v>0</v>
      </c>
      <c r="AA162" s="287">
        <f t="shared" si="251"/>
        <v>561731967.44999993</v>
      </c>
      <c r="AB162" s="287">
        <f t="shared" si="234"/>
        <v>967238040.17849994</v>
      </c>
      <c r="AC162" s="37">
        <f t="shared" si="235"/>
        <v>0.62604403895048544</v>
      </c>
    </row>
    <row r="163" spans="1:29" s="5" customFormat="1" ht="42.75" hidden="1" x14ac:dyDescent="0.2">
      <c r="A163" s="156"/>
      <c r="B163" s="97" t="s">
        <v>654</v>
      </c>
      <c r="C163" s="98" t="s">
        <v>655</v>
      </c>
      <c r="D163" s="285">
        <f>+D158*4%</f>
        <v>412000000</v>
      </c>
      <c r="E163" s="285">
        <f>SUM('ADICIONES  2018'!C163:M163)</f>
        <v>0</v>
      </c>
      <c r="F163" s="285">
        <f>+F158*4%</f>
        <v>0</v>
      </c>
      <c r="G163" s="285">
        <f>+G158*4%</f>
        <v>0</v>
      </c>
      <c r="H163" s="285">
        <f>+H158*4%</f>
        <v>0</v>
      </c>
      <c r="I163" s="285">
        <f>+I158*4%</f>
        <v>0</v>
      </c>
      <c r="J163" s="285">
        <f>+J158*4%</f>
        <v>0</v>
      </c>
      <c r="K163" s="287">
        <f t="shared" si="245"/>
        <v>412000000</v>
      </c>
      <c r="L163" s="285">
        <f t="shared" ref="L163:Q163" si="276">+L158*4%</f>
        <v>22318726.280000001</v>
      </c>
      <c r="M163" s="285">
        <f t="shared" si="276"/>
        <v>18219106.869600002</v>
      </c>
      <c r="N163" s="285">
        <f t="shared" si="276"/>
        <v>10367706.84</v>
      </c>
      <c r="O163" s="285">
        <f t="shared" si="276"/>
        <v>24147621.658000004</v>
      </c>
      <c r="P163" s="285">
        <f t="shared" si="276"/>
        <v>19591841.879999999</v>
      </c>
      <c r="Q163" s="285">
        <f t="shared" si="276"/>
        <v>13489949.200000001</v>
      </c>
      <c r="R163" s="287">
        <f t="shared" si="249"/>
        <v>108134952.72760001</v>
      </c>
      <c r="S163" s="285">
        <f t="shared" ref="S163:Z163" si="277">+S158*4%</f>
        <v>29726997.32</v>
      </c>
      <c r="T163" s="285">
        <f t="shared" si="277"/>
        <v>20402461.640000001</v>
      </c>
      <c r="U163" s="285">
        <f t="shared" si="277"/>
        <v>41176917.319999985</v>
      </c>
      <c r="V163" s="285">
        <f t="shared" si="277"/>
        <v>21148458.280000001</v>
      </c>
      <c r="W163" s="285">
        <f t="shared" si="277"/>
        <v>37340356.759999998</v>
      </c>
      <c r="X163" s="285">
        <f t="shared" si="277"/>
        <v>0</v>
      </c>
      <c r="Y163" s="285">
        <f t="shared" si="277"/>
        <v>0</v>
      </c>
      <c r="Z163" s="285">
        <f t="shared" si="277"/>
        <v>0</v>
      </c>
      <c r="AA163" s="287">
        <f t="shared" si="251"/>
        <v>149795191.31999999</v>
      </c>
      <c r="AB163" s="287">
        <f t="shared" si="234"/>
        <v>257930144.0476</v>
      </c>
      <c r="AC163" s="37">
        <f t="shared" si="235"/>
        <v>0.62604403895048544</v>
      </c>
    </row>
    <row r="164" spans="1:29" s="5" customFormat="1" ht="28.5" hidden="1" x14ac:dyDescent="0.2">
      <c r="A164" s="156"/>
      <c r="B164" s="97" t="s">
        <v>656</v>
      </c>
      <c r="C164" s="98" t="s">
        <v>657</v>
      </c>
      <c r="D164" s="285">
        <f>+D158*4%</f>
        <v>412000000</v>
      </c>
      <c r="E164" s="285">
        <f>SUM('ADICIONES  2018'!C164:M164)</f>
        <v>0</v>
      </c>
      <c r="F164" s="285">
        <f>+F158*4%</f>
        <v>0</v>
      </c>
      <c r="G164" s="285">
        <f>+G158*4%</f>
        <v>0</v>
      </c>
      <c r="H164" s="285">
        <f>+H158*4%</f>
        <v>0</v>
      </c>
      <c r="I164" s="285">
        <f>+I158*4%</f>
        <v>0</v>
      </c>
      <c r="J164" s="285">
        <f>+J158*4%</f>
        <v>0</v>
      </c>
      <c r="K164" s="287">
        <f t="shared" si="245"/>
        <v>412000000</v>
      </c>
      <c r="L164" s="285">
        <f t="shared" ref="L164:Q164" si="278">+L158*4%</f>
        <v>22318726.280000001</v>
      </c>
      <c r="M164" s="285">
        <f t="shared" si="278"/>
        <v>18219106.869600002</v>
      </c>
      <c r="N164" s="285">
        <f t="shared" si="278"/>
        <v>10367706.84</v>
      </c>
      <c r="O164" s="285">
        <f t="shared" si="278"/>
        <v>24147621.658000004</v>
      </c>
      <c r="P164" s="285">
        <f t="shared" si="278"/>
        <v>19591841.879999999</v>
      </c>
      <c r="Q164" s="285">
        <f t="shared" si="278"/>
        <v>13489949.200000001</v>
      </c>
      <c r="R164" s="287">
        <f t="shared" si="249"/>
        <v>108134952.72760001</v>
      </c>
      <c r="S164" s="285">
        <f t="shared" ref="S164:Z164" si="279">+S158*4%</f>
        <v>29726997.32</v>
      </c>
      <c r="T164" s="285">
        <f t="shared" si="279"/>
        <v>20402461.640000001</v>
      </c>
      <c r="U164" s="285">
        <f t="shared" si="279"/>
        <v>41176917.319999985</v>
      </c>
      <c r="V164" s="285">
        <f t="shared" si="279"/>
        <v>21148458.280000001</v>
      </c>
      <c r="W164" s="285">
        <f t="shared" si="279"/>
        <v>37340356.759999998</v>
      </c>
      <c r="X164" s="285">
        <f t="shared" si="279"/>
        <v>0</v>
      </c>
      <c r="Y164" s="285">
        <f t="shared" si="279"/>
        <v>0</v>
      </c>
      <c r="Z164" s="285">
        <f t="shared" si="279"/>
        <v>0</v>
      </c>
      <c r="AA164" s="287">
        <f t="shared" si="251"/>
        <v>149795191.31999999</v>
      </c>
      <c r="AB164" s="287">
        <f t="shared" si="234"/>
        <v>257930144.0476</v>
      </c>
      <c r="AC164" s="37">
        <f t="shared" si="235"/>
        <v>0.62604403895048544</v>
      </c>
    </row>
    <row r="165" spans="1:29" s="79" customFormat="1" ht="15.75" x14ac:dyDescent="0.2">
      <c r="A165" s="371">
        <v>1</v>
      </c>
      <c r="B165" s="110" t="s">
        <v>237</v>
      </c>
      <c r="C165" s="106" t="s">
        <v>658</v>
      </c>
      <c r="D165" s="105">
        <f>+D166+D197+D201+D211+D238</f>
        <v>59741562700</v>
      </c>
      <c r="E165" s="105">
        <f>SUM('ADICIONES  2018'!C165:M165)</f>
        <v>4442327485.1999998</v>
      </c>
      <c r="F165" s="105">
        <f>+F166+F197+F201+F211+F238</f>
        <v>1328514123</v>
      </c>
      <c r="G165" s="105">
        <f>+G166+G197+G201+G211+G238</f>
        <v>0</v>
      </c>
      <c r="H165" s="105">
        <f>+H166+H197+H201+H211+H238</f>
        <v>0</v>
      </c>
      <c r="I165" s="105">
        <f>+I166+I197+I201+I211+I238</f>
        <v>0</v>
      </c>
      <c r="J165" s="105">
        <f>+J166+J197+J201+J211+J238</f>
        <v>0</v>
      </c>
      <c r="K165" s="105">
        <f t="shared" si="245"/>
        <v>62855376062.199997</v>
      </c>
      <c r="L165" s="105">
        <f t="shared" ref="L165:Q165" si="280">+L166+L197+L201+L211+L238</f>
        <v>8133986920.1999998</v>
      </c>
      <c r="M165" s="105">
        <f t="shared" si="280"/>
        <v>4611148522.3999996</v>
      </c>
      <c r="N165" s="105">
        <f t="shared" si="280"/>
        <v>5981520915.9899998</v>
      </c>
      <c r="O165" s="105">
        <f t="shared" si="280"/>
        <v>6580664937.1900005</v>
      </c>
      <c r="P165" s="105">
        <f t="shared" si="280"/>
        <v>4101997345.8800001</v>
      </c>
      <c r="Q165" s="105">
        <f t="shared" si="280"/>
        <v>7583757343.0100002</v>
      </c>
      <c r="R165" s="105">
        <f t="shared" si="249"/>
        <v>36993075984.669998</v>
      </c>
      <c r="S165" s="105">
        <f t="shared" ref="S165:Z165" si="281">+S166+S197+S201+S211+S238</f>
        <v>6213455576.75</v>
      </c>
      <c r="T165" s="105">
        <f t="shared" si="281"/>
        <v>6184269270.6599998</v>
      </c>
      <c r="U165" s="105">
        <f t="shared" si="281"/>
        <v>4732453757.0800009</v>
      </c>
      <c r="V165" s="105">
        <f t="shared" si="281"/>
        <v>7999069963.3699999</v>
      </c>
      <c r="W165" s="105">
        <f t="shared" si="281"/>
        <v>10065811838.129999</v>
      </c>
      <c r="X165" s="105">
        <f t="shared" si="281"/>
        <v>0</v>
      </c>
      <c r="Y165" s="105">
        <f t="shared" si="281"/>
        <v>0</v>
      </c>
      <c r="Z165" s="105">
        <f t="shared" si="281"/>
        <v>0</v>
      </c>
      <c r="AA165" s="105">
        <f t="shared" si="251"/>
        <v>35195060405.989998</v>
      </c>
      <c r="AB165" s="105">
        <f t="shared" si="234"/>
        <v>72188136390.660004</v>
      </c>
      <c r="AC165" s="104">
        <f t="shared" si="235"/>
        <v>1.1484799059864754</v>
      </c>
    </row>
    <row r="166" spans="1:29" s="79" customFormat="1" ht="15.75" hidden="1" x14ac:dyDescent="0.2">
      <c r="A166" s="371"/>
      <c r="B166" s="110" t="s">
        <v>333</v>
      </c>
      <c r="C166" s="106" t="s">
        <v>334</v>
      </c>
      <c r="D166" s="105">
        <f>+D167+D182</f>
        <v>4810000000</v>
      </c>
      <c r="E166" s="105">
        <f>SUM('ADICIONES  2018'!C166:M166)</f>
        <v>0</v>
      </c>
      <c r="F166" s="105">
        <f>+F167+F182</f>
        <v>0</v>
      </c>
      <c r="G166" s="105">
        <f>+G167+G182</f>
        <v>0</v>
      </c>
      <c r="H166" s="105">
        <f>+H167+H182</f>
        <v>0</v>
      </c>
      <c r="I166" s="105">
        <f>+I167+I182</f>
        <v>0</v>
      </c>
      <c r="J166" s="105">
        <f>+J167+J182</f>
        <v>0</v>
      </c>
      <c r="K166" s="105">
        <f t="shared" si="245"/>
        <v>4810000000</v>
      </c>
      <c r="L166" s="105">
        <f t="shared" ref="L166:Q166" si="282">+L167+L182</f>
        <v>1149848297.2</v>
      </c>
      <c r="M166" s="105">
        <f t="shared" si="282"/>
        <v>1271605009.4000001</v>
      </c>
      <c r="N166" s="105">
        <f t="shared" si="282"/>
        <v>1583390447</v>
      </c>
      <c r="O166" s="105">
        <f t="shared" si="282"/>
        <v>1760548252.02</v>
      </c>
      <c r="P166" s="105">
        <f t="shared" si="282"/>
        <v>1332891976.8800001</v>
      </c>
      <c r="Q166" s="105">
        <f t="shared" si="282"/>
        <v>1299476904.1399999</v>
      </c>
      <c r="R166" s="105">
        <f t="shared" si="249"/>
        <v>8397760886.6400013</v>
      </c>
      <c r="S166" s="105">
        <f t="shared" ref="S166:Z166" si="283">+S167+S182</f>
        <v>2105047375.2</v>
      </c>
      <c r="T166" s="105">
        <f t="shared" si="283"/>
        <v>1894745560.7</v>
      </c>
      <c r="U166" s="105">
        <f t="shared" si="283"/>
        <v>1747872714.4000001</v>
      </c>
      <c r="V166" s="105">
        <f t="shared" si="283"/>
        <v>1803422341.3700001</v>
      </c>
      <c r="W166" s="105">
        <f t="shared" si="283"/>
        <v>1959870076.6100001</v>
      </c>
      <c r="X166" s="105">
        <f t="shared" si="283"/>
        <v>0</v>
      </c>
      <c r="Y166" s="105">
        <f t="shared" si="283"/>
        <v>0</v>
      </c>
      <c r="Z166" s="105">
        <f t="shared" si="283"/>
        <v>0</v>
      </c>
      <c r="AA166" s="105">
        <f t="shared" si="251"/>
        <v>9510958068.2800007</v>
      </c>
      <c r="AB166" s="105">
        <f t="shared" si="234"/>
        <v>17908718954.920002</v>
      </c>
      <c r="AC166" s="104">
        <f t="shared" si="235"/>
        <v>3.7232263939542625</v>
      </c>
    </row>
    <row r="167" spans="1:29" s="79" customFormat="1" ht="15.75" hidden="1" x14ac:dyDescent="0.2">
      <c r="A167" s="371"/>
      <c r="B167" s="110" t="s">
        <v>659</v>
      </c>
      <c r="C167" s="106" t="s">
        <v>660</v>
      </c>
      <c r="D167" s="105">
        <f>+D168+D175</f>
        <v>2800000000</v>
      </c>
      <c r="E167" s="105">
        <f>SUM('ADICIONES  2018'!C167:M167)</f>
        <v>0</v>
      </c>
      <c r="F167" s="105">
        <f>+F168+F175</f>
        <v>0</v>
      </c>
      <c r="G167" s="105">
        <f>+G168+G175</f>
        <v>0</v>
      </c>
      <c r="H167" s="105">
        <f>+H168+H175</f>
        <v>0</v>
      </c>
      <c r="I167" s="105">
        <f>+I168+I175</f>
        <v>0</v>
      </c>
      <c r="J167" s="105">
        <f>+J168+J175</f>
        <v>0</v>
      </c>
      <c r="K167" s="105">
        <f t="shared" si="245"/>
        <v>2800000000</v>
      </c>
      <c r="L167" s="105">
        <f t="shared" ref="L167:Q167" si="284">+L168+L175</f>
        <v>309827662</v>
      </c>
      <c r="M167" s="105">
        <f t="shared" si="284"/>
        <v>363928614.80000001</v>
      </c>
      <c r="N167" s="105">
        <f t="shared" si="284"/>
        <v>457018546.81</v>
      </c>
      <c r="O167" s="105">
        <f t="shared" si="284"/>
        <v>590251710.41000009</v>
      </c>
      <c r="P167" s="105">
        <f t="shared" si="284"/>
        <v>412928059.02999997</v>
      </c>
      <c r="Q167" s="105">
        <f t="shared" si="284"/>
        <v>341970163.76999998</v>
      </c>
      <c r="R167" s="105">
        <f t="shared" si="249"/>
        <v>2475924756.8199997</v>
      </c>
      <c r="S167" s="105">
        <f t="shared" ref="S167:Z167" si="285">+S168+S175</f>
        <v>501699875.19999999</v>
      </c>
      <c r="T167" s="105">
        <f t="shared" si="285"/>
        <v>509379928</v>
      </c>
      <c r="U167" s="105">
        <f t="shared" si="285"/>
        <v>479440743.22000003</v>
      </c>
      <c r="V167" s="105">
        <f t="shared" si="285"/>
        <v>514791857.17000002</v>
      </c>
      <c r="W167" s="105">
        <f t="shared" si="285"/>
        <v>609415675.58000004</v>
      </c>
      <c r="X167" s="105">
        <f t="shared" si="285"/>
        <v>0</v>
      </c>
      <c r="Y167" s="105">
        <f t="shared" si="285"/>
        <v>0</v>
      </c>
      <c r="Z167" s="105">
        <f t="shared" si="285"/>
        <v>0</v>
      </c>
      <c r="AA167" s="105">
        <f t="shared" si="251"/>
        <v>2614728079.1700001</v>
      </c>
      <c r="AB167" s="105">
        <f t="shared" si="234"/>
        <v>5090652835.9899998</v>
      </c>
      <c r="AC167" s="104">
        <f t="shared" si="235"/>
        <v>1.8180902985678571</v>
      </c>
    </row>
    <row r="168" spans="1:29" s="21" customFormat="1" ht="15.75" x14ac:dyDescent="0.2">
      <c r="A168" s="92">
        <v>1</v>
      </c>
      <c r="B168" s="111" t="s">
        <v>661</v>
      </c>
      <c r="C168" s="112" t="s">
        <v>662</v>
      </c>
      <c r="D168" s="105">
        <v>800000000</v>
      </c>
      <c r="E168" s="105">
        <f>SUM('ADICIONES  2018'!C168:M168)</f>
        <v>0</v>
      </c>
      <c r="F168" s="105"/>
      <c r="G168" s="105"/>
      <c r="H168" s="105"/>
      <c r="I168" s="105"/>
      <c r="J168" s="105"/>
      <c r="K168" s="285">
        <f t="shared" si="245"/>
        <v>800000000</v>
      </c>
      <c r="L168" s="105">
        <v>39750400</v>
      </c>
      <c r="M168" s="105">
        <v>48866000</v>
      </c>
      <c r="N168" s="105">
        <v>94993426</v>
      </c>
      <c r="O168" s="105">
        <v>140613400</v>
      </c>
      <c r="P168" s="105">
        <v>51741000</v>
      </c>
      <c r="Q168" s="105">
        <v>63240010</v>
      </c>
      <c r="R168" s="285">
        <f t="shared" si="249"/>
        <v>439204236</v>
      </c>
      <c r="S168" s="285">
        <v>50317000</v>
      </c>
      <c r="T168" s="285">
        <v>81610000</v>
      </c>
      <c r="U168" s="285">
        <v>59226000</v>
      </c>
      <c r="V168" s="285">
        <v>51688000</v>
      </c>
      <c r="W168" s="285">
        <v>66621000</v>
      </c>
      <c r="X168" s="105"/>
      <c r="Y168" s="285"/>
      <c r="Z168" s="105"/>
      <c r="AA168" s="105">
        <f t="shared" si="251"/>
        <v>309462000</v>
      </c>
      <c r="AB168" s="285">
        <f t="shared" si="234"/>
        <v>748666236</v>
      </c>
      <c r="AC168" s="113">
        <f t="shared" si="235"/>
        <v>0.93583279500000005</v>
      </c>
    </row>
    <row r="169" spans="1:29" ht="42.75" hidden="1" x14ac:dyDescent="0.2">
      <c r="B169" s="97" t="s">
        <v>663</v>
      </c>
      <c r="C169" s="98" t="s">
        <v>664</v>
      </c>
      <c r="D169" s="285">
        <f>+D168*87.230682%</f>
        <v>697845456</v>
      </c>
      <c r="E169" s="285">
        <f>SUM('ADICIONES  2018'!C169:M169)</f>
        <v>0</v>
      </c>
      <c r="F169" s="285">
        <f>+F168*87.230682%</f>
        <v>0</v>
      </c>
      <c r="G169" s="285">
        <f>+G168*87.230682%</f>
        <v>0</v>
      </c>
      <c r="H169" s="285">
        <f>+H168*87.230682%</f>
        <v>0</v>
      </c>
      <c r="I169" s="285">
        <f>+I168*87.230682%</f>
        <v>0</v>
      </c>
      <c r="J169" s="285">
        <f>+J168*87.230682%</f>
        <v>0</v>
      </c>
      <c r="K169" s="287">
        <f t="shared" si="245"/>
        <v>697845456</v>
      </c>
      <c r="L169" s="285">
        <f t="shared" ref="L169:Q169" si="286">+L168*87.230682%</f>
        <v>34674545.017728001</v>
      </c>
      <c r="M169" s="285">
        <f t="shared" si="286"/>
        <v>42626145.066119999</v>
      </c>
      <c r="N169" s="285">
        <f t="shared" si="286"/>
        <v>82863413.354965329</v>
      </c>
      <c r="O169" s="285">
        <f t="shared" si="286"/>
        <v>122658027.803388</v>
      </c>
      <c r="P169" s="285">
        <f t="shared" si="286"/>
        <v>45134027.17362</v>
      </c>
      <c r="Q169" s="285">
        <f t="shared" si="286"/>
        <v>55164692.019868203</v>
      </c>
      <c r="R169" s="287">
        <f t="shared" si="249"/>
        <v>383120850.43568951</v>
      </c>
      <c r="S169" s="285">
        <f t="shared" ref="S169:Z169" si="287">+S168*87.230682%</f>
        <v>43891862.261940002</v>
      </c>
      <c r="T169" s="285">
        <f t="shared" si="287"/>
        <v>71188959.580200002</v>
      </c>
      <c r="U169" s="285">
        <f t="shared" si="287"/>
        <v>51663243.721320003</v>
      </c>
      <c r="V169" s="285">
        <f t="shared" si="287"/>
        <v>45087794.912160002</v>
      </c>
      <c r="W169" s="285">
        <f t="shared" si="287"/>
        <v>58113952.655220002</v>
      </c>
      <c r="X169" s="285">
        <f t="shared" si="287"/>
        <v>0</v>
      </c>
      <c r="Y169" s="285">
        <f t="shared" si="287"/>
        <v>0</v>
      </c>
      <c r="Z169" s="285">
        <f t="shared" si="287"/>
        <v>0</v>
      </c>
      <c r="AA169" s="287">
        <f t="shared" si="251"/>
        <v>269945813.13084</v>
      </c>
      <c r="AB169" s="287">
        <f t="shared" si="234"/>
        <v>653066663.56652951</v>
      </c>
      <c r="AC169" s="37">
        <f t="shared" si="235"/>
        <v>0.93583279499999994</v>
      </c>
    </row>
    <row r="170" spans="1:29" ht="28.5" hidden="1" x14ac:dyDescent="0.2">
      <c r="B170" s="97" t="s">
        <v>665</v>
      </c>
      <c r="C170" s="98" t="s">
        <v>666</v>
      </c>
      <c r="D170" s="285">
        <f>+D168*0.1%</f>
        <v>800000</v>
      </c>
      <c r="E170" s="285">
        <f>SUM('ADICIONES  2018'!C170:M170)</f>
        <v>0</v>
      </c>
      <c r="F170" s="285">
        <f>+F168*0.1%</f>
        <v>0</v>
      </c>
      <c r="G170" s="285">
        <f>+G168*0.1%</f>
        <v>0</v>
      </c>
      <c r="H170" s="285">
        <f>+H168*0.1%</f>
        <v>0</v>
      </c>
      <c r="I170" s="285">
        <f>+I168*0.1%</f>
        <v>0</v>
      </c>
      <c r="J170" s="285">
        <f>+J168*0.1%</f>
        <v>0</v>
      </c>
      <c r="K170" s="287">
        <f t="shared" si="245"/>
        <v>800000</v>
      </c>
      <c r="L170" s="285">
        <f t="shared" ref="L170:Q170" si="288">+L168*0.1%</f>
        <v>39750.400000000001</v>
      </c>
      <c r="M170" s="285">
        <f t="shared" si="288"/>
        <v>48866</v>
      </c>
      <c r="N170" s="285">
        <f t="shared" si="288"/>
        <v>94993.426000000007</v>
      </c>
      <c r="O170" s="285">
        <f t="shared" si="288"/>
        <v>140613.4</v>
      </c>
      <c r="P170" s="285">
        <f t="shared" si="288"/>
        <v>51741</v>
      </c>
      <c r="Q170" s="285">
        <f t="shared" si="288"/>
        <v>63240.01</v>
      </c>
      <c r="R170" s="287">
        <f t="shared" si="249"/>
        <v>439204.23600000003</v>
      </c>
      <c r="S170" s="285">
        <f t="shared" ref="S170:Z170" si="289">+S168*0.1%</f>
        <v>50317</v>
      </c>
      <c r="T170" s="285">
        <f t="shared" si="289"/>
        <v>81610</v>
      </c>
      <c r="U170" s="285">
        <f t="shared" si="289"/>
        <v>59226</v>
      </c>
      <c r="V170" s="285">
        <f t="shared" si="289"/>
        <v>51688</v>
      </c>
      <c r="W170" s="285">
        <f t="shared" si="289"/>
        <v>66621</v>
      </c>
      <c r="X170" s="285">
        <f t="shared" si="289"/>
        <v>0</v>
      </c>
      <c r="Y170" s="285">
        <f t="shared" si="289"/>
        <v>0</v>
      </c>
      <c r="Z170" s="285">
        <f t="shared" si="289"/>
        <v>0</v>
      </c>
      <c r="AA170" s="287">
        <f t="shared" si="251"/>
        <v>309462</v>
      </c>
      <c r="AB170" s="287">
        <f t="shared" si="234"/>
        <v>748666.23600000003</v>
      </c>
      <c r="AC170" s="37">
        <f t="shared" si="235"/>
        <v>0.93583279500000005</v>
      </c>
    </row>
    <row r="171" spans="1:29" s="5" customFormat="1" ht="28.5" hidden="1" x14ac:dyDescent="0.2">
      <c r="A171" s="156"/>
      <c r="B171" s="97" t="s">
        <v>667</v>
      </c>
      <c r="C171" s="98" t="s">
        <v>668</v>
      </c>
      <c r="D171" s="285">
        <f>+D168*9.99%</f>
        <v>79920000</v>
      </c>
      <c r="E171" s="285">
        <f>SUM('ADICIONES  2018'!C171:M171)</f>
        <v>0</v>
      </c>
      <c r="F171" s="285">
        <f>+F168*9.99%</f>
        <v>0</v>
      </c>
      <c r="G171" s="285">
        <f>+G168*9.99%</f>
        <v>0</v>
      </c>
      <c r="H171" s="285">
        <f>+H168*9.99%</f>
        <v>0</v>
      </c>
      <c r="I171" s="285">
        <f>+I168*9.99%</f>
        <v>0</v>
      </c>
      <c r="J171" s="285">
        <f>+J168*9.99%</f>
        <v>0</v>
      </c>
      <c r="K171" s="287">
        <f t="shared" si="245"/>
        <v>79920000</v>
      </c>
      <c r="L171" s="285">
        <f t="shared" ref="L171:Q171" si="290">+L168*9.99%</f>
        <v>3971064.96</v>
      </c>
      <c r="M171" s="285">
        <f t="shared" si="290"/>
        <v>4881713.4000000004</v>
      </c>
      <c r="N171" s="285">
        <f t="shared" si="290"/>
        <v>9489843.2574000005</v>
      </c>
      <c r="O171" s="285">
        <f t="shared" si="290"/>
        <v>14047278.66</v>
      </c>
      <c r="P171" s="285">
        <f t="shared" si="290"/>
        <v>5168925.9000000004</v>
      </c>
      <c r="Q171" s="285">
        <f t="shared" si="290"/>
        <v>6317676.9989999998</v>
      </c>
      <c r="R171" s="287">
        <f t="shared" si="249"/>
        <v>43876503.176399998</v>
      </c>
      <c r="S171" s="285">
        <f t="shared" ref="S171:Z171" si="291">+S168*9.99%</f>
        <v>5026668.3</v>
      </c>
      <c r="T171" s="285">
        <f t="shared" si="291"/>
        <v>8152839</v>
      </c>
      <c r="U171" s="285">
        <f t="shared" si="291"/>
        <v>5916677.4000000004</v>
      </c>
      <c r="V171" s="285">
        <f t="shared" si="291"/>
        <v>5163631.2</v>
      </c>
      <c r="W171" s="285">
        <f t="shared" si="291"/>
        <v>6655437.9000000004</v>
      </c>
      <c r="X171" s="285">
        <f t="shared" si="291"/>
        <v>0</v>
      </c>
      <c r="Y171" s="285">
        <f t="shared" si="291"/>
        <v>0</v>
      </c>
      <c r="Z171" s="285">
        <f t="shared" si="291"/>
        <v>0</v>
      </c>
      <c r="AA171" s="287">
        <f t="shared" si="251"/>
        <v>30915253.800000004</v>
      </c>
      <c r="AB171" s="287">
        <f t="shared" si="234"/>
        <v>74791756.976400003</v>
      </c>
      <c r="AC171" s="37">
        <f t="shared" si="235"/>
        <v>0.93583279500000005</v>
      </c>
    </row>
    <row r="172" spans="1:29" s="5" customFormat="1" ht="60.75" hidden="1" customHeight="1" x14ac:dyDescent="0.2">
      <c r="A172" s="156"/>
      <c r="B172" s="97" t="s">
        <v>669</v>
      </c>
      <c r="C172" s="159" t="s">
        <v>1366</v>
      </c>
      <c r="D172" s="285">
        <f>+D168*0%</f>
        <v>0</v>
      </c>
      <c r="E172" s="285">
        <f>SUM('ADICIONES  2018'!C172:M172)</f>
        <v>0</v>
      </c>
      <c r="F172" s="285">
        <f>+F168*0%</f>
        <v>0</v>
      </c>
      <c r="G172" s="285">
        <f>+G168*0%</f>
        <v>0</v>
      </c>
      <c r="H172" s="285">
        <f>+H168*0%</f>
        <v>0</v>
      </c>
      <c r="I172" s="285">
        <f>+I168*0%</f>
        <v>0</v>
      </c>
      <c r="J172" s="285">
        <f>+J168*0%</f>
        <v>0</v>
      </c>
      <c r="K172" s="287">
        <f t="shared" si="245"/>
        <v>0</v>
      </c>
      <c r="L172" s="285">
        <f t="shared" ref="L172:Q172" si="292">+L168*0%</f>
        <v>0</v>
      </c>
      <c r="M172" s="285">
        <f t="shared" si="292"/>
        <v>0</v>
      </c>
      <c r="N172" s="285">
        <f t="shared" si="292"/>
        <v>0</v>
      </c>
      <c r="O172" s="285">
        <f t="shared" si="292"/>
        <v>0</v>
      </c>
      <c r="P172" s="285">
        <f t="shared" si="292"/>
        <v>0</v>
      </c>
      <c r="Q172" s="285">
        <f t="shared" si="292"/>
        <v>0</v>
      </c>
      <c r="R172" s="287">
        <f t="shared" si="249"/>
        <v>0</v>
      </c>
      <c r="S172" s="285">
        <f t="shared" ref="S172:Z172" si="293">+S168*0%</f>
        <v>0</v>
      </c>
      <c r="T172" s="285">
        <f t="shared" si="293"/>
        <v>0</v>
      </c>
      <c r="U172" s="285">
        <f t="shared" si="293"/>
        <v>0</v>
      </c>
      <c r="V172" s="285">
        <f t="shared" si="293"/>
        <v>0</v>
      </c>
      <c r="W172" s="285">
        <f t="shared" si="293"/>
        <v>0</v>
      </c>
      <c r="X172" s="285">
        <f t="shared" si="293"/>
        <v>0</v>
      </c>
      <c r="Y172" s="285">
        <f t="shared" si="293"/>
        <v>0</v>
      </c>
      <c r="Z172" s="285">
        <f t="shared" si="293"/>
        <v>0</v>
      </c>
      <c r="AA172" s="287">
        <f t="shared" si="251"/>
        <v>0</v>
      </c>
      <c r="AB172" s="287">
        <f t="shared" si="234"/>
        <v>0</v>
      </c>
      <c r="AC172" s="37" t="e">
        <f t="shared" si="235"/>
        <v>#DIV/0!</v>
      </c>
    </row>
    <row r="173" spans="1:29" s="5" customFormat="1" ht="42.75" hidden="1" x14ac:dyDescent="0.2">
      <c r="A173" s="156"/>
      <c r="B173" s="97" t="s">
        <v>670</v>
      </c>
      <c r="C173" s="98" t="s">
        <v>671</v>
      </c>
      <c r="D173" s="285">
        <f>+D168*1.7982%</f>
        <v>14385600.000000002</v>
      </c>
      <c r="E173" s="285">
        <f>SUM('ADICIONES  2018'!C173:M173)</f>
        <v>0</v>
      </c>
      <c r="F173" s="285">
        <f>+F168*1.7982%</f>
        <v>0</v>
      </c>
      <c r="G173" s="285">
        <f>+G168*1.7982%</f>
        <v>0</v>
      </c>
      <c r="H173" s="285">
        <f>+H168*1.7982%</f>
        <v>0</v>
      </c>
      <c r="I173" s="285">
        <f>+I168*1.7982%</f>
        <v>0</v>
      </c>
      <c r="J173" s="285">
        <f>+J168*1.7982%</f>
        <v>0</v>
      </c>
      <c r="K173" s="287">
        <f t="shared" si="245"/>
        <v>14385600.000000002</v>
      </c>
      <c r="L173" s="285">
        <f t="shared" ref="L173:Q173" si="294">+L168*1.7982%</f>
        <v>714791.69280000008</v>
      </c>
      <c r="M173" s="285">
        <f t="shared" si="294"/>
        <v>878708.41200000013</v>
      </c>
      <c r="N173" s="285">
        <f t="shared" si="294"/>
        <v>1708171.786332</v>
      </c>
      <c r="O173" s="285">
        <f t="shared" si="294"/>
        <v>2528510.1588000003</v>
      </c>
      <c r="P173" s="285">
        <f t="shared" si="294"/>
        <v>930406.66200000013</v>
      </c>
      <c r="Q173" s="285">
        <f t="shared" si="294"/>
        <v>1137181.8598200001</v>
      </c>
      <c r="R173" s="287">
        <f t="shared" si="249"/>
        <v>7897770.5717520015</v>
      </c>
      <c r="S173" s="285">
        <f t="shared" ref="S173:Z173" si="295">+S168*1.7982%</f>
        <v>904800.29400000011</v>
      </c>
      <c r="T173" s="285">
        <f t="shared" si="295"/>
        <v>1467511.02</v>
      </c>
      <c r="U173" s="285">
        <f t="shared" si="295"/>
        <v>1065001.932</v>
      </c>
      <c r="V173" s="285">
        <f t="shared" si="295"/>
        <v>929453.61600000004</v>
      </c>
      <c r="W173" s="285">
        <f t="shared" si="295"/>
        <v>1197978.8220000002</v>
      </c>
      <c r="X173" s="285">
        <f t="shared" si="295"/>
        <v>0</v>
      </c>
      <c r="Y173" s="285">
        <f t="shared" si="295"/>
        <v>0</v>
      </c>
      <c r="Z173" s="285">
        <f t="shared" si="295"/>
        <v>0</v>
      </c>
      <c r="AA173" s="287">
        <f t="shared" si="251"/>
        <v>5564745.6840000004</v>
      </c>
      <c r="AB173" s="287">
        <f t="shared" si="234"/>
        <v>13462516.255752001</v>
      </c>
      <c r="AC173" s="37">
        <f t="shared" si="235"/>
        <v>0.93583279499999994</v>
      </c>
    </row>
    <row r="174" spans="1:29" s="5" customFormat="1" ht="57" hidden="1" x14ac:dyDescent="0.2">
      <c r="A174" s="156"/>
      <c r="B174" s="97" t="s">
        <v>672</v>
      </c>
      <c r="C174" s="98" t="s">
        <v>673</v>
      </c>
      <c r="D174" s="285">
        <f>+D168*0.881118%</f>
        <v>7048944</v>
      </c>
      <c r="E174" s="285">
        <f>SUM('ADICIONES  2018'!C174:M174)</f>
        <v>0</v>
      </c>
      <c r="F174" s="285">
        <f>+F168*0.881118%</f>
        <v>0</v>
      </c>
      <c r="G174" s="285">
        <f>+G168*0.881118%</f>
        <v>0</v>
      </c>
      <c r="H174" s="285">
        <f>+H168*0.881118%</f>
        <v>0</v>
      </c>
      <c r="I174" s="285">
        <f>+I168*0.881118%</f>
        <v>0</v>
      </c>
      <c r="J174" s="285">
        <f>+J168*0.881118%</f>
        <v>0</v>
      </c>
      <c r="K174" s="287">
        <f t="shared" si="245"/>
        <v>7048944</v>
      </c>
      <c r="L174" s="285">
        <f t="shared" ref="L174:Q174" si="296">+L168*0.881118%</f>
        <v>350247.92947199999</v>
      </c>
      <c r="M174" s="285">
        <f t="shared" si="296"/>
        <v>430567.12187999999</v>
      </c>
      <c r="N174" s="285">
        <f t="shared" si="296"/>
        <v>837004.17530268</v>
      </c>
      <c r="O174" s="285">
        <f t="shared" si="296"/>
        <v>1238969.9778120001</v>
      </c>
      <c r="P174" s="285">
        <f t="shared" si="296"/>
        <v>455899.26438000001</v>
      </c>
      <c r="Q174" s="285">
        <f t="shared" si="296"/>
        <v>557219.11131179996</v>
      </c>
      <c r="R174" s="287">
        <f t="shared" si="249"/>
        <v>3869907.58015848</v>
      </c>
      <c r="S174" s="285">
        <f t="shared" ref="S174:Z174" si="297">+S168*0.881118%</f>
        <v>443352.14406000002</v>
      </c>
      <c r="T174" s="285">
        <f t="shared" si="297"/>
        <v>719080.39980000001</v>
      </c>
      <c r="U174" s="285">
        <f t="shared" si="297"/>
        <v>521850.94667999999</v>
      </c>
      <c r="V174" s="285">
        <f t="shared" si="297"/>
        <v>455432.27184</v>
      </c>
      <c r="W174" s="285">
        <f t="shared" si="297"/>
        <v>587009.62277999998</v>
      </c>
      <c r="X174" s="285">
        <f t="shared" si="297"/>
        <v>0</v>
      </c>
      <c r="Y174" s="285">
        <f t="shared" si="297"/>
        <v>0</v>
      </c>
      <c r="Z174" s="285">
        <f t="shared" si="297"/>
        <v>0</v>
      </c>
      <c r="AA174" s="287">
        <f t="shared" si="251"/>
        <v>2726725.3851600001</v>
      </c>
      <c r="AB174" s="287">
        <f t="shared" si="234"/>
        <v>6596632.9653184805</v>
      </c>
      <c r="AC174" s="37">
        <f t="shared" si="235"/>
        <v>0.93583279500000005</v>
      </c>
    </row>
    <row r="175" spans="1:29" s="21" customFormat="1" ht="30" x14ac:dyDescent="0.2">
      <c r="A175" s="92">
        <v>1</v>
      </c>
      <c r="B175" s="111" t="s">
        <v>674</v>
      </c>
      <c r="C175" s="112" t="s">
        <v>675</v>
      </c>
      <c r="D175" s="105">
        <v>2000000000</v>
      </c>
      <c r="E175" s="105">
        <f>SUM('ADICIONES  2018'!C175:M175)</f>
        <v>0</v>
      </c>
      <c r="F175" s="105"/>
      <c r="G175" s="105"/>
      <c r="H175" s="105"/>
      <c r="I175" s="105"/>
      <c r="J175" s="105"/>
      <c r="K175" s="285">
        <f t="shared" si="245"/>
        <v>2000000000</v>
      </c>
      <c r="L175" s="105">
        <v>270077262</v>
      </c>
      <c r="M175" s="105">
        <v>315062614.80000001</v>
      </c>
      <c r="N175" s="105">
        <v>362025120.81</v>
      </c>
      <c r="O175" s="105">
        <v>449638310.41000003</v>
      </c>
      <c r="P175" s="105">
        <v>361187059.02999997</v>
      </c>
      <c r="Q175" s="105">
        <v>278730153.76999998</v>
      </c>
      <c r="R175" s="285">
        <f t="shared" si="249"/>
        <v>2036720520.8199999</v>
      </c>
      <c r="S175" s="285">
        <v>451382875.19999999</v>
      </c>
      <c r="T175" s="285">
        <v>427769928</v>
      </c>
      <c r="U175" s="285">
        <v>420214743.22000003</v>
      </c>
      <c r="V175" s="285">
        <v>463103857.17000002</v>
      </c>
      <c r="W175" s="285">
        <v>542794675.58000004</v>
      </c>
      <c r="X175" s="105"/>
      <c r="Y175" s="285"/>
      <c r="Z175" s="105"/>
      <c r="AA175" s="105">
        <f t="shared" si="251"/>
        <v>2305266079.1700001</v>
      </c>
      <c r="AB175" s="285">
        <f t="shared" si="234"/>
        <v>4341986599.9899998</v>
      </c>
      <c r="AC175" s="113">
        <f t="shared" si="235"/>
        <v>2.1709932999949997</v>
      </c>
    </row>
    <row r="176" spans="1:29" ht="42.75" hidden="1" x14ac:dyDescent="0.2">
      <c r="B176" s="97" t="s">
        <v>676</v>
      </c>
      <c r="C176" s="98" t="s">
        <v>677</v>
      </c>
      <c r="D176" s="285">
        <f>+D175*87.230682%</f>
        <v>1744613640</v>
      </c>
      <c r="E176" s="285">
        <f>SUM('ADICIONES  2018'!C176:M176)</f>
        <v>0</v>
      </c>
      <c r="F176" s="285">
        <f>+F175*87.230682%</f>
        <v>0</v>
      </c>
      <c r="G176" s="285">
        <f>+G175*87.230682%</f>
        <v>0</v>
      </c>
      <c r="H176" s="285">
        <f>+H175*87.230682%</f>
        <v>0</v>
      </c>
      <c r="I176" s="285">
        <f>+I175*87.230682%</f>
        <v>0</v>
      </c>
      <c r="J176" s="285">
        <f>+J175*87.230682%</f>
        <v>0</v>
      </c>
      <c r="K176" s="287">
        <f t="shared" si="245"/>
        <v>1744613640</v>
      </c>
      <c r="L176" s="285">
        <f t="shared" ref="L176:Q176" si="298">+L175*87.230682%</f>
        <v>235590237.56952685</v>
      </c>
      <c r="M176" s="285">
        <f t="shared" si="298"/>
        <v>274831267.61707294</v>
      </c>
      <c r="N176" s="285">
        <f t="shared" si="298"/>
        <v>315796981.89388692</v>
      </c>
      <c r="O176" s="285">
        <f t="shared" si="298"/>
        <v>392222564.70392001</v>
      </c>
      <c r="P176" s="285">
        <f t="shared" si="298"/>
        <v>315065934.88761157</v>
      </c>
      <c r="Q176" s="285">
        <f t="shared" si="298"/>
        <v>243138214.07321972</v>
      </c>
      <c r="R176" s="287">
        <f t="shared" si="249"/>
        <v>1776645200.7452381</v>
      </c>
      <c r="S176" s="285">
        <f t="shared" ref="S176:Z176" si="299">+S175*87.230682%</f>
        <v>393744360.46816885</v>
      </c>
      <c r="T176" s="285">
        <f t="shared" si="299"/>
        <v>373146625.58530897</v>
      </c>
      <c r="U176" s="285">
        <f t="shared" si="299"/>
        <v>366556186.37535483</v>
      </c>
      <c r="V176" s="285">
        <f t="shared" si="299"/>
        <v>403968652.97769696</v>
      </c>
      <c r="W176" s="285">
        <f t="shared" si="299"/>
        <v>473483497.3681215</v>
      </c>
      <c r="X176" s="285">
        <f t="shared" si="299"/>
        <v>0</v>
      </c>
      <c r="Y176" s="285">
        <f t="shared" si="299"/>
        <v>0</v>
      </c>
      <c r="Z176" s="285">
        <f t="shared" si="299"/>
        <v>0</v>
      </c>
      <c r="AA176" s="287">
        <f t="shared" si="251"/>
        <v>2010899322.7746511</v>
      </c>
      <c r="AB176" s="287">
        <f t="shared" si="234"/>
        <v>3787544523.5198889</v>
      </c>
      <c r="AC176" s="37">
        <f t="shared" si="235"/>
        <v>2.1709932999950001</v>
      </c>
    </row>
    <row r="177" spans="1:29" s="5" customFormat="1" ht="28.5" hidden="1" x14ac:dyDescent="0.2">
      <c r="A177" s="156"/>
      <c r="B177" s="97" t="s">
        <v>678</v>
      </c>
      <c r="C177" s="98" t="s">
        <v>679</v>
      </c>
      <c r="D177" s="285">
        <f>+D175*0.1%</f>
        <v>2000000</v>
      </c>
      <c r="E177" s="285">
        <f>SUM('ADICIONES  2018'!C177:M177)</f>
        <v>0</v>
      </c>
      <c r="F177" s="285">
        <f>+F175*0.1%</f>
        <v>0</v>
      </c>
      <c r="G177" s="285">
        <f>+G175*0.1%</f>
        <v>0</v>
      </c>
      <c r="H177" s="285">
        <f>+H175*0.1%</f>
        <v>0</v>
      </c>
      <c r="I177" s="285">
        <f>+I175*0.1%</f>
        <v>0</v>
      </c>
      <c r="J177" s="285">
        <f>+J175*0.1%</f>
        <v>0</v>
      </c>
      <c r="K177" s="287">
        <f t="shared" si="245"/>
        <v>2000000</v>
      </c>
      <c r="L177" s="285">
        <f t="shared" ref="L177:Q177" si="300">+L175*0.1%</f>
        <v>270077.26199999999</v>
      </c>
      <c r="M177" s="285">
        <f t="shared" si="300"/>
        <v>315062.61480000004</v>
      </c>
      <c r="N177" s="285">
        <f t="shared" si="300"/>
        <v>362025.12080999999</v>
      </c>
      <c r="O177" s="285">
        <f t="shared" si="300"/>
        <v>449638.31041000003</v>
      </c>
      <c r="P177" s="285">
        <f t="shared" si="300"/>
        <v>361187.05903</v>
      </c>
      <c r="Q177" s="285">
        <f t="shared" si="300"/>
        <v>278730.15376999998</v>
      </c>
      <c r="R177" s="287">
        <f t="shared" si="249"/>
        <v>2036720.52082</v>
      </c>
      <c r="S177" s="285">
        <f t="shared" ref="S177:Z177" si="301">+S175*0.1%</f>
        <v>451382.87520000001</v>
      </c>
      <c r="T177" s="285">
        <f t="shared" si="301"/>
        <v>427769.92800000001</v>
      </c>
      <c r="U177" s="285">
        <f t="shared" si="301"/>
        <v>420214.74322000006</v>
      </c>
      <c r="V177" s="285">
        <f t="shared" si="301"/>
        <v>463103.85717000003</v>
      </c>
      <c r="W177" s="285">
        <f t="shared" si="301"/>
        <v>542794.67558000004</v>
      </c>
      <c r="X177" s="285">
        <f t="shared" si="301"/>
        <v>0</v>
      </c>
      <c r="Y177" s="285">
        <f t="shared" si="301"/>
        <v>0</v>
      </c>
      <c r="Z177" s="285">
        <f t="shared" si="301"/>
        <v>0</v>
      </c>
      <c r="AA177" s="287">
        <f t="shared" si="251"/>
        <v>2305266.0791699998</v>
      </c>
      <c r="AB177" s="287">
        <f t="shared" si="234"/>
        <v>4341986.59999</v>
      </c>
      <c r="AC177" s="37">
        <f t="shared" si="235"/>
        <v>2.1709932999950001</v>
      </c>
    </row>
    <row r="178" spans="1:29" s="5" customFormat="1" ht="28.5" hidden="1" x14ac:dyDescent="0.2">
      <c r="A178" s="156"/>
      <c r="B178" s="97" t="s">
        <v>680</v>
      </c>
      <c r="C178" s="98" t="s">
        <v>681</v>
      </c>
      <c r="D178" s="285">
        <f>+D175*9.99%</f>
        <v>199800000</v>
      </c>
      <c r="E178" s="285">
        <f>SUM('ADICIONES  2018'!C178:M178)</f>
        <v>0</v>
      </c>
      <c r="F178" s="285">
        <f>+F175*9.99%</f>
        <v>0</v>
      </c>
      <c r="G178" s="285">
        <f>+G175*9.99%</f>
        <v>0</v>
      </c>
      <c r="H178" s="285">
        <f>+H175*9.99%</f>
        <v>0</v>
      </c>
      <c r="I178" s="285">
        <f>+I175*9.99%</f>
        <v>0</v>
      </c>
      <c r="J178" s="285">
        <f>+J175*9.99%</f>
        <v>0</v>
      </c>
      <c r="K178" s="287">
        <f t="shared" si="245"/>
        <v>199800000</v>
      </c>
      <c r="L178" s="285">
        <f t="shared" ref="L178:Q178" si="302">+L175*9.99%</f>
        <v>26980718.4738</v>
      </c>
      <c r="M178" s="285">
        <f t="shared" si="302"/>
        <v>31474755.218520001</v>
      </c>
      <c r="N178" s="285">
        <f t="shared" si="302"/>
        <v>36166309.568919003</v>
      </c>
      <c r="O178" s="285">
        <f t="shared" si="302"/>
        <v>44918867.209959</v>
      </c>
      <c r="P178" s="285">
        <f t="shared" si="302"/>
        <v>36082587.197096996</v>
      </c>
      <c r="Q178" s="285">
        <f t="shared" si="302"/>
        <v>27845142.361623</v>
      </c>
      <c r="R178" s="287">
        <f t="shared" si="249"/>
        <v>203468380.02991802</v>
      </c>
      <c r="S178" s="285">
        <f t="shared" ref="S178:Z178" si="303">+S175*9.99%</f>
        <v>45093149.232479997</v>
      </c>
      <c r="T178" s="285">
        <f t="shared" si="303"/>
        <v>42734215.8072</v>
      </c>
      <c r="U178" s="285">
        <f t="shared" si="303"/>
        <v>41979452.847678006</v>
      </c>
      <c r="V178" s="285">
        <f t="shared" si="303"/>
        <v>46264075.331283003</v>
      </c>
      <c r="W178" s="285">
        <f t="shared" si="303"/>
        <v>54225188.090442009</v>
      </c>
      <c r="X178" s="285">
        <f t="shared" si="303"/>
        <v>0</v>
      </c>
      <c r="Y178" s="285">
        <f t="shared" si="303"/>
        <v>0</v>
      </c>
      <c r="Z178" s="285">
        <f t="shared" si="303"/>
        <v>0</v>
      </c>
      <c r="AA178" s="287">
        <f t="shared" si="251"/>
        <v>230296081.30908301</v>
      </c>
      <c r="AB178" s="287">
        <f t="shared" si="234"/>
        <v>433764461.33900106</v>
      </c>
      <c r="AC178" s="37">
        <f t="shared" si="235"/>
        <v>2.1709932999950001</v>
      </c>
    </row>
    <row r="179" spans="1:29" s="5" customFormat="1" ht="57" hidden="1" x14ac:dyDescent="0.2">
      <c r="A179" s="156"/>
      <c r="B179" s="97" t="s">
        <v>682</v>
      </c>
      <c r="C179" s="159" t="s">
        <v>1367</v>
      </c>
      <c r="D179" s="285">
        <f>+D175*0%</f>
        <v>0</v>
      </c>
      <c r="E179" s="285">
        <f>SUM('ADICIONES  2018'!C179:M179)</f>
        <v>0</v>
      </c>
      <c r="F179" s="285">
        <f>+F175*0%</f>
        <v>0</v>
      </c>
      <c r="G179" s="285">
        <f>+G175*0%</f>
        <v>0</v>
      </c>
      <c r="H179" s="285">
        <f>+H175*0%</f>
        <v>0</v>
      </c>
      <c r="I179" s="285">
        <f>+I175*0%</f>
        <v>0</v>
      </c>
      <c r="J179" s="285">
        <f>+J175*0%</f>
        <v>0</v>
      </c>
      <c r="K179" s="287">
        <f t="shared" si="245"/>
        <v>0</v>
      </c>
      <c r="L179" s="285">
        <f t="shared" ref="L179:Q179" si="304">+L175*0%</f>
        <v>0</v>
      </c>
      <c r="M179" s="285">
        <f t="shared" si="304"/>
        <v>0</v>
      </c>
      <c r="N179" s="285">
        <f t="shared" si="304"/>
        <v>0</v>
      </c>
      <c r="O179" s="285">
        <f t="shared" si="304"/>
        <v>0</v>
      </c>
      <c r="P179" s="285">
        <f t="shared" si="304"/>
        <v>0</v>
      </c>
      <c r="Q179" s="285">
        <f t="shared" si="304"/>
        <v>0</v>
      </c>
      <c r="R179" s="287">
        <f t="shared" si="249"/>
        <v>0</v>
      </c>
      <c r="S179" s="285">
        <f t="shared" ref="S179:Z179" si="305">+S175*0%</f>
        <v>0</v>
      </c>
      <c r="T179" s="285">
        <f t="shared" si="305"/>
        <v>0</v>
      </c>
      <c r="U179" s="285">
        <f t="shared" si="305"/>
        <v>0</v>
      </c>
      <c r="V179" s="285">
        <f t="shared" si="305"/>
        <v>0</v>
      </c>
      <c r="W179" s="285">
        <f t="shared" si="305"/>
        <v>0</v>
      </c>
      <c r="X179" s="285">
        <f t="shared" si="305"/>
        <v>0</v>
      </c>
      <c r="Y179" s="285">
        <f t="shared" si="305"/>
        <v>0</v>
      </c>
      <c r="Z179" s="285">
        <f t="shared" si="305"/>
        <v>0</v>
      </c>
      <c r="AA179" s="287">
        <f t="shared" si="251"/>
        <v>0</v>
      </c>
      <c r="AB179" s="287">
        <f t="shared" si="234"/>
        <v>0</v>
      </c>
      <c r="AC179" s="37" t="e">
        <f t="shared" si="235"/>
        <v>#DIV/0!</v>
      </c>
    </row>
    <row r="180" spans="1:29" s="5" customFormat="1" ht="28.5" hidden="1" x14ac:dyDescent="0.2">
      <c r="A180" s="156"/>
      <c r="B180" s="97" t="s">
        <v>683</v>
      </c>
      <c r="C180" s="98" t="s">
        <v>684</v>
      </c>
      <c r="D180" s="285">
        <f>+D175*1.7982%</f>
        <v>35964000</v>
      </c>
      <c r="E180" s="285">
        <f>SUM('ADICIONES  2018'!C180:M180)</f>
        <v>0</v>
      </c>
      <c r="F180" s="285">
        <f>+F175*1.7982%</f>
        <v>0</v>
      </c>
      <c r="G180" s="285">
        <f>+G175*1.7982%</f>
        <v>0</v>
      </c>
      <c r="H180" s="285">
        <f>+H175*1.7982%</f>
        <v>0</v>
      </c>
      <c r="I180" s="285">
        <f>+I175*1.7982%</f>
        <v>0</v>
      </c>
      <c r="J180" s="285">
        <f>+J175*1.7982%</f>
        <v>0</v>
      </c>
      <c r="K180" s="287">
        <f t="shared" si="245"/>
        <v>35964000</v>
      </c>
      <c r="L180" s="285">
        <f t="shared" ref="L180:Q180" si="306">+L175*1.7982%</f>
        <v>4856529.3252840005</v>
      </c>
      <c r="M180" s="285">
        <f t="shared" si="306"/>
        <v>5665455.9393336009</v>
      </c>
      <c r="N180" s="285">
        <f t="shared" si="306"/>
        <v>6509935.7224054206</v>
      </c>
      <c r="O180" s="285">
        <f t="shared" si="306"/>
        <v>8085396.0977926208</v>
      </c>
      <c r="P180" s="285">
        <f t="shared" si="306"/>
        <v>6494865.6954774596</v>
      </c>
      <c r="Q180" s="285">
        <f t="shared" si="306"/>
        <v>5012125.6250921404</v>
      </c>
      <c r="R180" s="287">
        <f t="shared" si="249"/>
        <v>36624308.405385241</v>
      </c>
      <c r="S180" s="285">
        <f t="shared" ref="S180:Z180" si="307">+S175*1.7982%</f>
        <v>8116766.8618464004</v>
      </c>
      <c r="T180" s="285">
        <f t="shared" si="307"/>
        <v>7692158.8452960011</v>
      </c>
      <c r="U180" s="285">
        <f t="shared" si="307"/>
        <v>7556301.5125820413</v>
      </c>
      <c r="V180" s="285">
        <f t="shared" si="307"/>
        <v>8327533.5596309407</v>
      </c>
      <c r="W180" s="285">
        <f t="shared" si="307"/>
        <v>9760533.8562795613</v>
      </c>
      <c r="X180" s="285">
        <f t="shared" si="307"/>
        <v>0</v>
      </c>
      <c r="Y180" s="285">
        <f t="shared" si="307"/>
        <v>0</v>
      </c>
      <c r="Z180" s="285">
        <f t="shared" si="307"/>
        <v>0</v>
      </c>
      <c r="AA180" s="287">
        <f t="shared" si="251"/>
        <v>41453294.635634944</v>
      </c>
      <c r="AB180" s="287">
        <f t="shared" si="234"/>
        <v>78077603.041020185</v>
      </c>
      <c r="AC180" s="37">
        <f t="shared" si="235"/>
        <v>2.1709932999950001</v>
      </c>
    </row>
    <row r="181" spans="1:29" s="5" customFormat="1" ht="57" hidden="1" x14ac:dyDescent="0.2">
      <c r="A181" s="156"/>
      <c r="B181" s="97" t="s">
        <v>685</v>
      </c>
      <c r="C181" s="98" t="s">
        <v>686</v>
      </c>
      <c r="D181" s="285">
        <f>+D175*0.881118%</f>
        <v>17622360</v>
      </c>
      <c r="E181" s="285">
        <f>SUM('ADICIONES  2018'!C181:M181)</f>
        <v>0</v>
      </c>
      <c r="F181" s="285">
        <f>+F175*0.881118%</f>
        <v>0</v>
      </c>
      <c r="G181" s="285">
        <f>+G175*0.881118%</f>
        <v>0</v>
      </c>
      <c r="H181" s="285">
        <f>+H175*0.881118%</f>
        <v>0</v>
      </c>
      <c r="I181" s="285">
        <f>+I175*0.881118%</f>
        <v>0</v>
      </c>
      <c r="J181" s="285">
        <f>+J175*0.881118%</f>
        <v>0</v>
      </c>
      <c r="K181" s="287">
        <f t="shared" si="245"/>
        <v>17622360</v>
      </c>
      <c r="L181" s="285">
        <f t="shared" ref="L181:Q181" si="308">+L175*0.881118%</f>
        <v>2379699.3693891601</v>
      </c>
      <c r="M181" s="285">
        <f t="shared" si="308"/>
        <v>2776073.4102734639</v>
      </c>
      <c r="N181" s="285">
        <f t="shared" si="308"/>
        <v>3189868.5039786557</v>
      </c>
      <c r="O181" s="285">
        <f t="shared" si="308"/>
        <v>3961844.087918384</v>
      </c>
      <c r="P181" s="285">
        <f t="shared" si="308"/>
        <v>3182484.1907839552</v>
      </c>
      <c r="Q181" s="285">
        <f t="shared" si="308"/>
        <v>2455941.5562951486</v>
      </c>
      <c r="R181" s="287">
        <f t="shared" si="249"/>
        <v>17945911.118638769</v>
      </c>
      <c r="S181" s="285">
        <f t="shared" ref="S181:Z181" si="309">+S175*0.881118%</f>
        <v>3977215.7623047358</v>
      </c>
      <c r="T181" s="285">
        <f t="shared" si="309"/>
        <v>3769157.8341950402</v>
      </c>
      <c r="U181" s="285">
        <f t="shared" si="309"/>
        <v>3702587.7411651998</v>
      </c>
      <c r="V181" s="285">
        <f t="shared" si="309"/>
        <v>4080491.4442191608</v>
      </c>
      <c r="W181" s="285">
        <f t="shared" si="309"/>
        <v>4782661.5895769848</v>
      </c>
      <c r="X181" s="285">
        <f t="shared" si="309"/>
        <v>0</v>
      </c>
      <c r="Y181" s="285">
        <f t="shared" si="309"/>
        <v>0</v>
      </c>
      <c r="Z181" s="285">
        <f t="shared" si="309"/>
        <v>0</v>
      </c>
      <c r="AA181" s="287">
        <f t="shared" si="251"/>
        <v>20312114.371461123</v>
      </c>
      <c r="AB181" s="287">
        <f t="shared" si="234"/>
        <v>38258025.490099892</v>
      </c>
      <c r="AC181" s="37">
        <f t="shared" si="235"/>
        <v>2.1709932999950001</v>
      </c>
    </row>
    <row r="182" spans="1:29" s="79" customFormat="1" ht="15.75" hidden="1" x14ac:dyDescent="0.2">
      <c r="A182" s="371"/>
      <c r="B182" s="110" t="s">
        <v>687</v>
      </c>
      <c r="C182" s="106" t="s">
        <v>688</v>
      </c>
      <c r="D182" s="105">
        <f>+D183+D190</f>
        <v>2010000000</v>
      </c>
      <c r="E182" s="105">
        <f>SUM('ADICIONES  2018'!C182:M182)</f>
        <v>0</v>
      </c>
      <c r="F182" s="105">
        <f>+F183+F190</f>
        <v>0</v>
      </c>
      <c r="G182" s="105">
        <f>+G183+G190</f>
        <v>0</v>
      </c>
      <c r="H182" s="105">
        <f>+H183+H190</f>
        <v>0</v>
      </c>
      <c r="I182" s="105">
        <f>+I183+I190</f>
        <v>0</v>
      </c>
      <c r="J182" s="105">
        <f>+J183+J190</f>
        <v>0</v>
      </c>
      <c r="K182" s="105">
        <f t="shared" si="245"/>
        <v>2010000000</v>
      </c>
      <c r="L182" s="105">
        <f t="shared" ref="L182:Q182" si="310">+L183+L190</f>
        <v>840020635.20000005</v>
      </c>
      <c r="M182" s="105">
        <f t="shared" si="310"/>
        <v>907676394.60000002</v>
      </c>
      <c r="N182" s="105">
        <f t="shared" si="310"/>
        <v>1126371900.1900001</v>
      </c>
      <c r="O182" s="105">
        <f t="shared" si="310"/>
        <v>1170296541.6099999</v>
      </c>
      <c r="P182" s="105">
        <f t="shared" si="310"/>
        <v>919963917.85000002</v>
      </c>
      <c r="Q182" s="105">
        <f t="shared" si="310"/>
        <v>957506740.37</v>
      </c>
      <c r="R182" s="105">
        <f t="shared" si="249"/>
        <v>5921836129.8200006</v>
      </c>
      <c r="S182" s="105">
        <f t="shared" ref="S182:Z182" si="311">+S183+S190</f>
        <v>1603347500</v>
      </c>
      <c r="T182" s="105">
        <f t="shared" si="311"/>
        <v>1385365632.7</v>
      </c>
      <c r="U182" s="105">
        <f t="shared" si="311"/>
        <v>1268431971.1800001</v>
      </c>
      <c r="V182" s="105">
        <f t="shared" si="311"/>
        <v>1288630484.2</v>
      </c>
      <c r="W182" s="105">
        <f t="shared" si="311"/>
        <v>1350454401.03</v>
      </c>
      <c r="X182" s="105">
        <f t="shared" si="311"/>
        <v>0</v>
      </c>
      <c r="Y182" s="105">
        <f t="shared" si="311"/>
        <v>0</v>
      </c>
      <c r="Z182" s="105">
        <f t="shared" si="311"/>
        <v>0</v>
      </c>
      <c r="AA182" s="105">
        <f t="shared" si="251"/>
        <v>6896229989.1099997</v>
      </c>
      <c r="AB182" s="105">
        <f t="shared" si="234"/>
        <v>12818066118.93</v>
      </c>
      <c r="AC182" s="104">
        <f t="shared" si="235"/>
        <v>6.377147322850746</v>
      </c>
    </row>
    <row r="183" spans="1:29" s="21" customFormat="1" ht="30" x14ac:dyDescent="0.2">
      <c r="A183" s="92">
        <v>1</v>
      </c>
      <c r="B183" s="111" t="s">
        <v>689</v>
      </c>
      <c r="C183" s="112" t="s">
        <v>690</v>
      </c>
      <c r="D183" s="105">
        <v>2000000000</v>
      </c>
      <c r="E183" s="105">
        <f>SUM('ADICIONES  2018'!C183:M183)</f>
        <v>0</v>
      </c>
      <c r="F183" s="105"/>
      <c r="G183" s="105"/>
      <c r="H183" s="105"/>
      <c r="I183" s="105"/>
      <c r="J183" s="105"/>
      <c r="K183" s="285">
        <f t="shared" si="245"/>
        <v>2000000000</v>
      </c>
      <c r="L183" s="105">
        <v>840020635.20000005</v>
      </c>
      <c r="M183" s="105">
        <v>903756394.60000002</v>
      </c>
      <c r="N183" s="105">
        <v>1126371900.1900001</v>
      </c>
      <c r="O183" s="105">
        <v>1170296541.6099999</v>
      </c>
      <c r="P183" s="105">
        <v>919963917.85000002</v>
      </c>
      <c r="Q183" s="105">
        <v>957506740.37</v>
      </c>
      <c r="R183" s="285">
        <f t="shared" si="249"/>
        <v>5917916129.8200006</v>
      </c>
      <c r="S183" s="285">
        <v>1603347500</v>
      </c>
      <c r="T183" s="285">
        <v>1385365632.7</v>
      </c>
      <c r="U183" s="285">
        <v>1268431971.1800001</v>
      </c>
      <c r="V183" s="285">
        <v>1288630484.2</v>
      </c>
      <c r="W183" s="285">
        <v>1350454401.03</v>
      </c>
      <c r="X183" s="105"/>
      <c r="Y183" s="285"/>
      <c r="Z183" s="105"/>
      <c r="AA183" s="105">
        <f t="shared" si="251"/>
        <v>6896229989.1099997</v>
      </c>
      <c r="AB183" s="285">
        <f t="shared" si="234"/>
        <v>12814146118.93</v>
      </c>
      <c r="AC183" s="113">
        <f t="shared" si="235"/>
        <v>6.4070730594650005</v>
      </c>
    </row>
    <row r="184" spans="1:29" s="5" customFormat="1" ht="42.75" hidden="1" x14ac:dyDescent="0.2">
      <c r="A184" s="156"/>
      <c r="B184" s="97" t="s">
        <v>691</v>
      </c>
      <c r="C184" s="98" t="s">
        <v>692</v>
      </c>
      <c r="D184" s="285">
        <f>+D183*87.230682%</f>
        <v>1744613640</v>
      </c>
      <c r="E184" s="285">
        <f>SUM('ADICIONES  2018'!C184:M184)</f>
        <v>0</v>
      </c>
      <c r="F184" s="285">
        <f>+F183*87.230682%</f>
        <v>0</v>
      </c>
      <c r="G184" s="285">
        <f>+G183*87.230682%</f>
        <v>0</v>
      </c>
      <c r="H184" s="285">
        <f>+H183*87.230682%</f>
        <v>0</v>
      </c>
      <c r="I184" s="285">
        <f>+I183*87.230682%</f>
        <v>0</v>
      </c>
      <c r="J184" s="285">
        <f>+J183*87.230682%</f>
        <v>0</v>
      </c>
      <c r="K184" s="287">
        <f t="shared" si="245"/>
        <v>1744613640</v>
      </c>
      <c r="L184" s="285">
        <f t="shared" ref="L184:Q184" si="312">+L183*87.230682%</f>
        <v>732755729.02569211</v>
      </c>
      <c r="M184" s="285">
        <f t="shared" si="312"/>
        <v>788352866.62819123</v>
      </c>
      <c r="N184" s="285">
        <f t="shared" si="312"/>
        <v>982541890.3920964</v>
      </c>
      <c r="O184" s="285">
        <f t="shared" si="312"/>
        <v>1020857654.6688167</v>
      </c>
      <c r="P184" s="285">
        <f t="shared" si="312"/>
        <v>802490799.69447482</v>
      </c>
      <c r="Q184" s="285">
        <f t="shared" si="312"/>
        <v>835239659.82072031</v>
      </c>
      <c r="R184" s="287">
        <f t="shared" si="249"/>
        <v>5162238600.2299919</v>
      </c>
      <c r="S184" s="285">
        <f t="shared" ref="S184:Z184" si="313">+S183*87.230682%</f>
        <v>1398610959.0799501</v>
      </c>
      <c r="T184" s="285">
        <f t="shared" si="313"/>
        <v>1208463889.5978251</v>
      </c>
      <c r="U184" s="285">
        <f t="shared" si="313"/>
        <v>1106461859.1663575</v>
      </c>
      <c r="V184" s="285">
        <f t="shared" si="313"/>
        <v>1124081159.8275623</v>
      </c>
      <c r="W184" s="285">
        <f t="shared" si="313"/>
        <v>1178010584.1174841</v>
      </c>
      <c r="X184" s="285">
        <f t="shared" si="313"/>
        <v>0</v>
      </c>
      <c r="Y184" s="285">
        <f t="shared" si="313"/>
        <v>0</v>
      </c>
      <c r="Z184" s="285">
        <f t="shared" si="313"/>
        <v>0</v>
      </c>
      <c r="AA184" s="287">
        <f t="shared" si="251"/>
        <v>6015628451.7891798</v>
      </c>
      <c r="AB184" s="287">
        <f t="shared" si="234"/>
        <v>11177867052.019173</v>
      </c>
      <c r="AC184" s="37">
        <f t="shared" si="235"/>
        <v>6.4070730594650014</v>
      </c>
    </row>
    <row r="185" spans="1:29" ht="28.5" hidden="1" x14ac:dyDescent="0.2">
      <c r="B185" s="97" t="s">
        <v>693</v>
      </c>
      <c r="C185" s="98" t="s">
        <v>694</v>
      </c>
      <c r="D185" s="285">
        <f>+D183*0.1%</f>
        <v>2000000</v>
      </c>
      <c r="E185" s="285">
        <f>SUM('ADICIONES  2018'!C185:M185)</f>
        <v>0</v>
      </c>
      <c r="F185" s="285">
        <f>+F183*0.1%</f>
        <v>0</v>
      </c>
      <c r="G185" s="285">
        <f>+G183*0.1%</f>
        <v>0</v>
      </c>
      <c r="H185" s="285">
        <f>+H183*0.1%</f>
        <v>0</v>
      </c>
      <c r="I185" s="285">
        <f>+I183*0.1%</f>
        <v>0</v>
      </c>
      <c r="J185" s="285">
        <f>+J183*0.1%</f>
        <v>0</v>
      </c>
      <c r="K185" s="287">
        <f t="shared" si="245"/>
        <v>2000000</v>
      </c>
      <c r="L185" s="285">
        <f t="shared" ref="L185:Q185" si="314">+L183*0.1%</f>
        <v>840020.63520000002</v>
      </c>
      <c r="M185" s="285">
        <f t="shared" si="314"/>
        <v>903756.3946</v>
      </c>
      <c r="N185" s="285">
        <f t="shared" si="314"/>
        <v>1126371.9001900002</v>
      </c>
      <c r="O185" s="285">
        <f t="shared" si="314"/>
        <v>1170296.54161</v>
      </c>
      <c r="P185" s="285">
        <f t="shared" si="314"/>
        <v>919963.91785000009</v>
      </c>
      <c r="Q185" s="285">
        <f t="shared" si="314"/>
        <v>957506.74037000001</v>
      </c>
      <c r="R185" s="287">
        <f t="shared" si="249"/>
        <v>5917916.1298199994</v>
      </c>
      <c r="S185" s="285">
        <f t="shared" ref="S185:Z185" si="315">+S183*0.1%</f>
        <v>1603347.5</v>
      </c>
      <c r="T185" s="285">
        <f t="shared" si="315"/>
        <v>1385365.6327000002</v>
      </c>
      <c r="U185" s="285">
        <f t="shared" si="315"/>
        <v>1268431.9711800001</v>
      </c>
      <c r="V185" s="285">
        <f t="shared" si="315"/>
        <v>1288630.4842000001</v>
      </c>
      <c r="W185" s="285">
        <f t="shared" si="315"/>
        <v>1350454.4010300001</v>
      </c>
      <c r="X185" s="285">
        <f t="shared" si="315"/>
        <v>0</v>
      </c>
      <c r="Y185" s="285">
        <f t="shared" si="315"/>
        <v>0</v>
      </c>
      <c r="Z185" s="285">
        <f t="shared" si="315"/>
        <v>0</v>
      </c>
      <c r="AA185" s="287">
        <f t="shared" si="251"/>
        <v>6896229.9891100004</v>
      </c>
      <c r="AB185" s="287">
        <f t="shared" si="234"/>
        <v>12814146.118930001</v>
      </c>
      <c r="AC185" s="37">
        <f t="shared" si="235"/>
        <v>6.4070730594650005</v>
      </c>
    </row>
    <row r="186" spans="1:29" s="5" customFormat="1" ht="28.5" hidden="1" x14ac:dyDescent="0.2">
      <c r="A186" s="156"/>
      <c r="B186" s="97" t="s">
        <v>695</v>
      </c>
      <c r="C186" s="98" t="s">
        <v>696</v>
      </c>
      <c r="D186" s="285">
        <f>+D183*9.99%</f>
        <v>199800000</v>
      </c>
      <c r="E186" s="285">
        <f>SUM('ADICIONES  2018'!C186:M186)</f>
        <v>0</v>
      </c>
      <c r="F186" s="285">
        <f>+F183*9.99%</f>
        <v>0</v>
      </c>
      <c r="G186" s="285">
        <f>+G183*9.99%</f>
        <v>0</v>
      </c>
      <c r="H186" s="285">
        <f>+H183*9.99%</f>
        <v>0</v>
      </c>
      <c r="I186" s="285">
        <f>+I183*9.99%</f>
        <v>0</v>
      </c>
      <c r="J186" s="285">
        <f>+J183*9.99%</f>
        <v>0</v>
      </c>
      <c r="K186" s="287">
        <f t="shared" si="245"/>
        <v>199800000</v>
      </c>
      <c r="L186" s="285">
        <f t="shared" ref="L186:Q186" si="316">+L183*9.99%</f>
        <v>83918061.456480011</v>
      </c>
      <c r="M186" s="285">
        <f t="shared" si="316"/>
        <v>90285263.820540011</v>
      </c>
      <c r="N186" s="285">
        <f t="shared" si="316"/>
        <v>112524552.82898101</v>
      </c>
      <c r="O186" s="285">
        <f t="shared" si="316"/>
        <v>116912624.50683899</v>
      </c>
      <c r="P186" s="285">
        <f t="shared" si="316"/>
        <v>91904395.393215001</v>
      </c>
      <c r="Q186" s="285">
        <f t="shared" si="316"/>
        <v>95654923.362963006</v>
      </c>
      <c r="R186" s="287">
        <f t="shared" si="249"/>
        <v>591199821.36901796</v>
      </c>
      <c r="S186" s="285">
        <f t="shared" ref="S186:Z186" si="317">+S183*9.99%</f>
        <v>160174415.25</v>
      </c>
      <c r="T186" s="285">
        <f t="shared" si="317"/>
        <v>138398026.70673001</v>
      </c>
      <c r="U186" s="285">
        <f t="shared" si="317"/>
        <v>126716353.92088202</v>
      </c>
      <c r="V186" s="285">
        <f t="shared" si="317"/>
        <v>128734185.37158</v>
      </c>
      <c r="W186" s="285">
        <f t="shared" si="317"/>
        <v>134910394.66289699</v>
      </c>
      <c r="X186" s="285">
        <f t="shared" si="317"/>
        <v>0</v>
      </c>
      <c r="Y186" s="285">
        <f t="shared" si="317"/>
        <v>0</v>
      </c>
      <c r="Z186" s="285">
        <f t="shared" si="317"/>
        <v>0</v>
      </c>
      <c r="AA186" s="287">
        <f t="shared" si="251"/>
        <v>688933375.91208899</v>
      </c>
      <c r="AB186" s="287">
        <f t="shared" si="234"/>
        <v>1280133197.2811069</v>
      </c>
      <c r="AC186" s="37">
        <f t="shared" si="235"/>
        <v>6.4070730594649996</v>
      </c>
    </row>
    <row r="187" spans="1:29" ht="57" hidden="1" x14ac:dyDescent="0.2">
      <c r="B187" s="97" t="s">
        <v>697</v>
      </c>
      <c r="C187" s="159" t="s">
        <v>1368</v>
      </c>
      <c r="D187" s="285">
        <f>+D183*0%</f>
        <v>0</v>
      </c>
      <c r="E187" s="285">
        <f>SUM('ADICIONES  2018'!C187:M187)</f>
        <v>0</v>
      </c>
      <c r="F187" s="285">
        <f>+F183*0%</f>
        <v>0</v>
      </c>
      <c r="G187" s="285">
        <f>+G183*0%</f>
        <v>0</v>
      </c>
      <c r="H187" s="285">
        <f>+H183*0%</f>
        <v>0</v>
      </c>
      <c r="I187" s="285">
        <f>+I183*0%</f>
        <v>0</v>
      </c>
      <c r="J187" s="285">
        <f>+J183*0%</f>
        <v>0</v>
      </c>
      <c r="K187" s="287">
        <f t="shared" si="245"/>
        <v>0</v>
      </c>
      <c r="L187" s="285">
        <f t="shared" ref="L187:Q187" si="318">+L183*0%</f>
        <v>0</v>
      </c>
      <c r="M187" s="285">
        <f t="shared" si="318"/>
        <v>0</v>
      </c>
      <c r="N187" s="285">
        <f t="shared" si="318"/>
        <v>0</v>
      </c>
      <c r="O187" s="285">
        <f t="shared" si="318"/>
        <v>0</v>
      </c>
      <c r="P187" s="285">
        <f t="shared" si="318"/>
        <v>0</v>
      </c>
      <c r="Q187" s="285">
        <f t="shared" si="318"/>
        <v>0</v>
      </c>
      <c r="R187" s="287">
        <f t="shared" si="249"/>
        <v>0</v>
      </c>
      <c r="S187" s="285">
        <f t="shared" ref="S187:Z187" si="319">+S183*0%</f>
        <v>0</v>
      </c>
      <c r="T187" s="285">
        <f t="shared" si="319"/>
        <v>0</v>
      </c>
      <c r="U187" s="285">
        <f t="shared" si="319"/>
        <v>0</v>
      </c>
      <c r="V187" s="285">
        <f t="shared" si="319"/>
        <v>0</v>
      </c>
      <c r="W187" s="285">
        <f t="shared" si="319"/>
        <v>0</v>
      </c>
      <c r="X187" s="285">
        <f t="shared" si="319"/>
        <v>0</v>
      </c>
      <c r="Y187" s="285">
        <f t="shared" si="319"/>
        <v>0</v>
      </c>
      <c r="Z187" s="285">
        <f t="shared" si="319"/>
        <v>0</v>
      </c>
      <c r="AA187" s="287">
        <f t="shared" si="251"/>
        <v>0</v>
      </c>
      <c r="AB187" s="287">
        <f t="shared" si="234"/>
        <v>0</v>
      </c>
      <c r="AC187" s="37" t="e">
        <f t="shared" si="235"/>
        <v>#DIV/0!</v>
      </c>
    </row>
    <row r="188" spans="1:29" s="5" customFormat="1" ht="42.75" hidden="1" x14ac:dyDescent="0.2">
      <c r="A188" s="156"/>
      <c r="B188" s="97" t="s">
        <v>698</v>
      </c>
      <c r="C188" s="98" t="s">
        <v>699</v>
      </c>
      <c r="D188" s="285">
        <f>+D183*1.7982%</f>
        <v>35964000</v>
      </c>
      <c r="E188" s="285">
        <f>SUM('ADICIONES  2018'!C188:M188)</f>
        <v>0</v>
      </c>
      <c r="F188" s="285">
        <f>+F183*1.7982%</f>
        <v>0</v>
      </c>
      <c r="G188" s="285">
        <f>+G183*1.7982%</f>
        <v>0</v>
      </c>
      <c r="H188" s="285">
        <f>+H183*1.7982%</f>
        <v>0</v>
      </c>
      <c r="I188" s="285">
        <f>+I183*1.7982%</f>
        <v>0</v>
      </c>
      <c r="J188" s="285">
        <f>+J183*1.7982%</f>
        <v>0</v>
      </c>
      <c r="K188" s="287">
        <f t="shared" si="245"/>
        <v>35964000</v>
      </c>
      <c r="L188" s="285">
        <f t="shared" ref="L188:Q188" si="320">+L183*1.7982%</f>
        <v>15105251.062166402</v>
      </c>
      <c r="M188" s="285">
        <f t="shared" si="320"/>
        <v>16251347.487697201</v>
      </c>
      <c r="N188" s="285">
        <f t="shared" si="320"/>
        <v>20254419.509216584</v>
      </c>
      <c r="O188" s="285">
        <f t="shared" si="320"/>
        <v>21044272.411231019</v>
      </c>
      <c r="P188" s="285">
        <f t="shared" si="320"/>
        <v>16542791.170778701</v>
      </c>
      <c r="Q188" s="285">
        <f t="shared" si="320"/>
        <v>17217886.205333341</v>
      </c>
      <c r="R188" s="287">
        <f t="shared" si="249"/>
        <v>106415967.84642324</v>
      </c>
      <c r="S188" s="285">
        <f t="shared" ref="S188:Z188" si="321">+S183*1.7982%</f>
        <v>28831394.745000001</v>
      </c>
      <c r="T188" s="285">
        <f t="shared" si="321"/>
        <v>24911644.807211403</v>
      </c>
      <c r="U188" s="285">
        <f t="shared" si="321"/>
        <v>22808943.705758762</v>
      </c>
      <c r="V188" s="285">
        <f t="shared" si="321"/>
        <v>23172153.366884403</v>
      </c>
      <c r="W188" s="285">
        <f t="shared" si="321"/>
        <v>24283871.03932146</v>
      </c>
      <c r="X188" s="285">
        <f t="shared" si="321"/>
        <v>0</v>
      </c>
      <c r="Y188" s="285">
        <f t="shared" si="321"/>
        <v>0</v>
      </c>
      <c r="Z188" s="285">
        <f t="shared" si="321"/>
        <v>0</v>
      </c>
      <c r="AA188" s="287">
        <f t="shared" si="251"/>
        <v>124008007.66417602</v>
      </c>
      <c r="AB188" s="287">
        <f t="shared" si="234"/>
        <v>230423975.51059926</v>
      </c>
      <c r="AC188" s="37">
        <f t="shared" si="235"/>
        <v>6.4070730594649996</v>
      </c>
    </row>
    <row r="189" spans="1:29" ht="57" hidden="1" x14ac:dyDescent="0.2">
      <c r="B189" s="97" t="s">
        <v>700</v>
      </c>
      <c r="C189" s="98" t="s">
        <v>701</v>
      </c>
      <c r="D189" s="285">
        <f>+D183*0.881118%</f>
        <v>17622360</v>
      </c>
      <c r="E189" s="285">
        <f>SUM('ADICIONES  2018'!C189:M189)</f>
        <v>0</v>
      </c>
      <c r="F189" s="285">
        <f>+F183*0.881118%</f>
        <v>0</v>
      </c>
      <c r="G189" s="285">
        <f>+G183*0.881118%</f>
        <v>0</v>
      </c>
      <c r="H189" s="285">
        <f>+H183*0.881118%</f>
        <v>0</v>
      </c>
      <c r="I189" s="285">
        <f>+I183*0.881118%</f>
        <v>0</v>
      </c>
      <c r="J189" s="285">
        <f>+J183*0.881118%</f>
        <v>0</v>
      </c>
      <c r="K189" s="287">
        <f t="shared" si="245"/>
        <v>17622360</v>
      </c>
      <c r="L189" s="285">
        <f t="shared" ref="L189:Q189" si="322">+L183*0.881118%</f>
        <v>7401573.020461536</v>
      </c>
      <c r="M189" s="285">
        <f t="shared" si="322"/>
        <v>7963160.2689716285</v>
      </c>
      <c r="N189" s="285">
        <f t="shared" si="322"/>
        <v>9924665.5595161244</v>
      </c>
      <c r="O189" s="285">
        <f t="shared" si="322"/>
        <v>10311693.4815032</v>
      </c>
      <c r="P189" s="285">
        <f t="shared" si="322"/>
        <v>8105967.6736815637</v>
      </c>
      <c r="Q189" s="285">
        <f t="shared" si="322"/>
        <v>8436764.2406133376</v>
      </c>
      <c r="R189" s="287">
        <f t="shared" si="249"/>
        <v>52143824.244747385</v>
      </c>
      <c r="S189" s="285">
        <f t="shared" ref="S189:Z189" si="323">+S183*0.881118%</f>
        <v>14127383.42505</v>
      </c>
      <c r="T189" s="285">
        <f t="shared" si="323"/>
        <v>12206705.955533586</v>
      </c>
      <c r="U189" s="285">
        <f t="shared" si="323"/>
        <v>11176382.415821793</v>
      </c>
      <c r="V189" s="285">
        <f t="shared" si="323"/>
        <v>11354355.149773356</v>
      </c>
      <c r="W189" s="285">
        <f t="shared" si="323"/>
        <v>11899096.809267515</v>
      </c>
      <c r="X189" s="285">
        <f t="shared" si="323"/>
        <v>0</v>
      </c>
      <c r="Y189" s="285">
        <f t="shared" si="323"/>
        <v>0</v>
      </c>
      <c r="Z189" s="285">
        <f t="shared" si="323"/>
        <v>0</v>
      </c>
      <c r="AA189" s="287">
        <f t="shared" si="251"/>
        <v>60763923.755446248</v>
      </c>
      <c r="AB189" s="287">
        <f t="shared" si="234"/>
        <v>112907748.00019363</v>
      </c>
      <c r="AC189" s="37">
        <f t="shared" si="235"/>
        <v>6.4070730594649996</v>
      </c>
    </row>
    <row r="190" spans="1:29" s="21" customFormat="1" ht="15.75" x14ac:dyDescent="0.2">
      <c r="A190" s="92">
        <v>1</v>
      </c>
      <c r="B190" s="111" t="s">
        <v>702</v>
      </c>
      <c r="C190" s="112" t="s">
        <v>703</v>
      </c>
      <c r="D190" s="105">
        <v>10000000</v>
      </c>
      <c r="E190" s="105">
        <f>SUM('ADICIONES  2018'!C190:M190)</f>
        <v>0</v>
      </c>
      <c r="F190" s="105"/>
      <c r="G190" s="105"/>
      <c r="H190" s="105"/>
      <c r="I190" s="105"/>
      <c r="J190" s="105"/>
      <c r="K190" s="285">
        <f t="shared" si="245"/>
        <v>10000000</v>
      </c>
      <c r="L190" s="105">
        <v>0</v>
      </c>
      <c r="M190" s="105">
        <v>3920000</v>
      </c>
      <c r="N190" s="105">
        <v>0</v>
      </c>
      <c r="O190" s="105">
        <v>0</v>
      </c>
      <c r="P190" s="105"/>
      <c r="Q190" s="105">
        <v>0</v>
      </c>
      <c r="R190" s="285">
        <f t="shared" si="249"/>
        <v>3920000</v>
      </c>
      <c r="S190" s="285"/>
      <c r="T190" s="285">
        <v>0</v>
      </c>
      <c r="U190" s="285">
        <v>0</v>
      </c>
      <c r="V190" s="285">
        <v>0</v>
      </c>
      <c r="W190" s="285">
        <v>0</v>
      </c>
      <c r="X190" s="105"/>
      <c r="Y190" s="285"/>
      <c r="Z190" s="105"/>
      <c r="AA190" s="105">
        <f t="shared" si="251"/>
        <v>0</v>
      </c>
      <c r="AB190" s="285">
        <f t="shared" si="234"/>
        <v>3920000</v>
      </c>
      <c r="AC190" s="113">
        <f t="shared" si="235"/>
        <v>0.39200000000000002</v>
      </c>
    </row>
    <row r="191" spans="1:29" s="5" customFormat="1" ht="42.75" hidden="1" x14ac:dyDescent="0.2">
      <c r="A191" s="156"/>
      <c r="B191" s="97" t="s">
        <v>704</v>
      </c>
      <c r="C191" s="98" t="s">
        <v>705</v>
      </c>
      <c r="D191" s="285">
        <f>+D190*87.230682%</f>
        <v>8723068.2000000011</v>
      </c>
      <c r="E191" s="285">
        <f>SUM('ADICIONES  2018'!C191:M191)</f>
        <v>0</v>
      </c>
      <c r="F191" s="285">
        <f>+F190*87.230682%</f>
        <v>0</v>
      </c>
      <c r="G191" s="285">
        <f>+G190*87.230682%</f>
        <v>0</v>
      </c>
      <c r="H191" s="285">
        <f>+H190*87.230682%</f>
        <v>0</v>
      </c>
      <c r="I191" s="285">
        <f>+I190*87.230682%</f>
        <v>0</v>
      </c>
      <c r="J191" s="285">
        <f>+J190*87.230682%</f>
        <v>0</v>
      </c>
      <c r="K191" s="287">
        <f t="shared" si="245"/>
        <v>8723068.2000000011</v>
      </c>
      <c r="L191" s="285">
        <f t="shared" ref="L191:Q191" si="324">+L190*87.230682%</f>
        <v>0</v>
      </c>
      <c r="M191" s="285">
        <f t="shared" si="324"/>
        <v>3419442.7344</v>
      </c>
      <c r="N191" s="285">
        <f t="shared" si="324"/>
        <v>0</v>
      </c>
      <c r="O191" s="285">
        <f t="shared" si="324"/>
        <v>0</v>
      </c>
      <c r="P191" s="285">
        <f t="shared" si="324"/>
        <v>0</v>
      </c>
      <c r="Q191" s="285">
        <f t="shared" si="324"/>
        <v>0</v>
      </c>
      <c r="R191" s="287">
        <f t="shared" si="249"/>
        <v>3419442.7344</v>
      </c>
      <c r="S191" s="285">
        <f t="shared" ref="S191:Z191" si="325">+S190*87.230682%</f>
        <v>0</v>
      </c>
      <c r="T191" s="285">
        <f t="shared" si="325"/>
        <v>0</v>
      </c>
      <c r="U191" s="285">
        <f t="shared" si="325"/>
        <v>0</v>
      </c>
      <c r="V191" s="285">
        <f t="shared" si="325"/>
        <v>0</v>
      </c>
      <c r="W191" s="285">
        <f t="shared" si="325"/>
        <v>0</v>
      </c>
      <c r="X191" s="285">
        <f t="shared" si="325"/>
        <v>0</v>
      </c>
      <c r="Y191" s="285">
        <f t="shared" si="325"/>
        <v>0</v>
      </c>
      <c r="Z191" s="285">
        <f t="shared" si="325"/>
        <v>0</v>
      </c>
      <c r="AA191" s="287">
        <f t="shared" si="251"/>
        <v>0</v>
      </c>
      <c r="AB191" s="287">
        <f t="shared" si="234"/>
        <v>3419442.7344</v>
      </c>
      <c r="AC191" s="37">
        <f t="shared" si="235"/>
        <v>0.39199999999999996</v>
      </c>
    </row>
    <row r="192" spans="1:29" s="5" customFormat="1" ht="42.75" hidden="1" x14ac:dyDescent="0.2">
      <c r="A192" s="156"/>
      <c r="B192" s="97" t="s">
        <v>706</v>
      </c>
      <c r="C192" s="98" t="s">
        <v>707</v>
      </c>
      <c r="D192" s="285">
        <f>+D190*0.1%</f>
        <v>10000</v>
      </c>
      <c r="E192" s="285">
        <f>SUM('ADICIONES  2018'!C192:M192)</f>
        <v>0</v>
      </c>
      <c r="F192" s="285">
        <f>+F190*0.1%</f>
        <v>0</v>
      </c>
      <c r="G192" s="285">
        <f>+G190*0.1%</f>
        <v>0</v>
      </c>
      <c r="H192" s="285">
        <f>+H190*0.1%</f>
        <v>0</v>
      </c>
      <c r="I192" s="285">
        <f>+I190*0.1%</f>
        <v>0</v>
      </c>
      <c r="J192" s="285">
        <f>+J190*0.1%</f>
        <v>0</v>
      </c>
      <c r="K192" s="287">
        <f t="shared" si="245"/>
        <v>10000</v>
      </c>
      <c r="L192" s="285">
        <f t="shared" ref="L192:Q192" si="326">+L190*0.1%</f>
        <v>0</v>
      </c>
      <c r="M192" s="285">
        <f t="shared" si="326"/>
        <v>3920</v>
      </c>
      <c r="N192" s="285">
        <f t="shared" si="326"/>
        <v>0</v>
      </c>
      <c r="O192" s="285">
        <f t="shared" si="326"/>
        <v>0</v>
      </c>
      <c r="P192" s="285">
        <f t="shared" si="326"/>
        <v>0</v>
      </c>
      <c r="Q192" s="285">
        <f t="shared" si="326"/>
        <v>0</v>
      </c>
      <c r="R192" s="287">
        <f t="shared" si="249"/>
        <v>3920</v>
      </c>
      <c r="S192" s="285">
        <f t="shared" ref="S192:Z192" si="327">+S190*0.1%</f>
        <v>0</v>
      </c>
      <c r="T192" s="285">
        <f t="shared" si="327"/>
        <v>0</v>
      </c>
      <c r="U192" s="285">
        <f t="shared" si="327"/>
        <v>0</v>
      </c>
      <c r="V192" s="285">
        <f t="shared" si="327"/>
        <v>0</v>
      </c>
      <c r="W192" s="285">
        <f t="shared" si="327"/>
        <v>0</v>
      </c>
      <c r="X192" s="285">
        <f t="shared" si="327"/>
        <v>0</v>
      </c>
      <c r="Y192" s="285">
        <f t="shared" si="327"/>
        <v>0</v>
      </c>
      <c r="Z192" s="285">
        <f t="shared" si="327"/>
        <v>0</v>
      </c>
      <c r="AA192" s="287">
        <f t="shared" si="251"/>
        <v>0</v>
      </c>
      <c r="AB192" s="287">
        <f t="shared" si="234"/>
        <v>3920</v>
      </c>
      <c r="AC192" s="37">
        <f t="shared" si="235"/>
        <v>0.39200000000000002</v>
      </c>
    </row>
    <row r="193" spans="1:29" ht="28.5" hidden="1" x14ac:dyDescent="0.2">
      <c r="B193" s="97" t="s">
        <v>708</v>
      </c>
      <c r="C193" s="98" t="s">
        <v>709</v>
      </c>
      <c r="D193" s="285">
        <f>+D190*9.99%</f>
        <v>999000</v>
      </c>
      <c r="E193" s="285">
        <f>SUM('ADICIONES  2018'!C193:M193)</f>
        <v>0</v>
      </c>
      <c r="F193" s="285">
        <f>+F190*9.99%</f>
        <v>0</v>
      </c>
      <c r="G193" s="285">
        <f>+G190*9.99%</f>
        <v>0</v>
      </c>
      <c r="H193" s="285">
        <f>+H190*9.99%</f>
        <v>0</v>
      </c>
      <c r="I193" s="285">
        <f>+I190*9.99%</f>
        <v>0</v>
      </c>
      <c r="J193" s="285">
        <f>+J190*9.99%</f>
        <v>0</v>
      </c>
      <c r="K193" s="287">
        <f t="shared" si="245"/>
        <v>999000</v>
      </c>
      <c r="L193" s="285">
        <f t="shared" ref="L193:Q193" si="328">+L190*9.99%</f>
        <v>0</v>
      </c>
      <c r="M193" s="285">
        <f t="shared" si="328"/>
        <v>391608</v>
      </c>
      <c r="N193" s="285">
        <f t="shared" si="328"/>
        <v>0</v>
      </c>
      <c r="O193" s="285">
        <f t="shared" si="328"/>
        <v>0</v>
      </c>
      <c r="P193" s="285">
        <f t="shared" si="328"/>
        <v>0</v>
      </c>
      <c r="Q193" s="285">
        <f t="shared" si="328"/>
        <v>0</v>
      </c>
      <c r="R193" s="287">
        <f t="shared" si="249"/>
        <v>391608</v>
      </c>
      <c r="S193" s="285">
        <f t="shared" ref="S193:Z193" si="329">+S190*9.99%</f>
        <v>0</v>
      </c>
      <c r="T193" s="285">
        <f t="shared" si="329"/>
        <v>0</v>
      </c>
      <c r="U193" s="285">
        <f t="shared" si="329"/>
        <v>0</v>
      </c>
      <c r="V193" s="285">
        <f t="shared" si="329"/>
        <v>0</v>
      </c>
      <c r="W193" s="285">
        <f t="shared" si="329"/>
        <v>0</v>
      </c>
      <c r="X193" s="285">
        <f t="shared" si="329"/>
        <v>0</v>
      </c>
      <c r="Y193" s="285">
        <f t="shared" si="329"/>
        <v>0</v>
      </c>
      <c r="Z193" s="285">
        <f t="shared" si="329"/>
        <v>0</v>
      </c>
      <c r="AA193" s="287">
        <f t="shared" si="251"/>
        <v>0</v>
      </c>
      <c r="AB193" s="287">
        <f t="shared" si="234"/>
        <v>391608</v>
      </c>
      <c r="AC193" s="37">
        <f t="shared" si="235"/>
        <v>0.39200000000000002</v>
      </c>
    </row>
    <row r="194" spans="1:29" ht="57" hidden="1" x14ac:dyDescent="0.2">
      <c r="B194" s="97" t="s">
        <v>710</v>
      </c>
      <c r="C194" s="159" t="s">
        <v>1369</v>
      </c>
      <c r="D194" s="285">
        <f>+D190*0%</f>
        <v>0</v>
      </c>
      <c r="E194" s="285">
        <f>SUM('ADICIONES  2018'!C194:M194)</f>
        <v>0</v>
      </c>
      <c r="F194" s="285">
        <f>+F190*0%</f>
        <v>0</v>
      </c>
      <c r="G194" s="285">
        <f>+G190*0%</f>
        <v>0</v>
      </c>
      <c r="H194" s="285">
        <f>+H190*0%</f>
        <v>0</v>
      </c>
      <c r="I194" s="285">
        <f>+I190*0%</f>
        <v>0</v>
      </c>
      <c r="J194" s="285">
        <f>+J190*0%</f>
        <v>0</v>
      </c>
      <c r="K194" s="287">
        <f t="shared" si="245"/>
        <v>0</v>
      </c>
      <c r="L194" s="285">
        <f t="shared" ref="L194:Q194" si="330">+L190*0%</f>
        <v>0</v>
      </c>
      <c r="M194" s="285">
        <f t="shared" si="330"/>
        <v>0</v>
      </c>
      <c r="N194" s="285">
        <f t="shared" si="330"/>
        <v>0</v>
      </c>
      <c r="O194" s="285">
        <f t="shared" si="330"/>
        <v>0</v>
      </c>
      <c r="P194" s="285">
        <f t="shared" si="330"/>
        <v>0</v>
      </c>
      <c r="Q194" s="285">
        <f t="shared" si="330"/>
        <v>0</v>
      </c>
      <c r="R194" s="287">
        <f t="shared" si="249"/>
        <v>0</v>
      </c>
      <c r="S194" s="285">
        <f t="shared" ref="S194:Z194" si="331">+S190*0%</f>
        <v>0</v>
      </c>
      <c r="T194" s="285">
        <f t="shared" si="331"/>
        <v>0</v>
      </c>
      <c r="U194" s="285">
        <f t="shared" si="331"/>
        <v>0</v>
      </c>
      <c r="V194" s="285">
        <f t="shared" si="331"/>
        <v>0</v>
      </c>
      <c r="W194" s="285">
        <f t="shared" si="331"/>
        <v>0</v>
      </c>
      <c r="X194" s="285">
        <f t="shared" si="331"/>
        <v>0</v>
      </c>
      <c r="Y194" s="285">
        <f t="shared" si="331"/>
        <v>0</v>
      </c>
      <c r="Z194" s="285">
        <f t="shared" si="331"/>
        <v>0</v>
      </c>
      <c r="AA194" s="287">
        <f t="shared" si="251"/>
        <v>0</v>
      </c>
      <c r="AB194" s="287">
        <f t="shared" si="234"/>
        <v>0</v>
      </c>
      <c r="AC194" s="37" t="e">
        <f t="shared" si="235"/>
        <v>#DIV/0!</v>
      </c>
    </row>
    <row r="195" spans="1:29" s="5" customFormat="1" ht="42.75" hidden="1" x14ac:dyDescent="0.2">
      <c r="A195" s="156"/>
      <c r="B195" s="97" t="s">
        <v>711</v>
      </c>
      <c r="C195" s="98" t="s">
        <v>712</v>
      </c>
      <c r="D195" s="285">
        <f>+D190*1.7982%</f>
        <v>179820</v>
      </c>
      <c r="E195" s="285">
        <f>SUM('ADICIONES  2018'!C195:M195)</f>
        <v>0</v>
      </c>
      <c r="F195" s="285">
        <f>+F190*1.7982%</f>
        <v>0</v>
      </c>
      <c r="G195" s="285">
        <f>+G190*1.7982%</f>
        <v>0</v>
      </c>
      <c r="H195" s="285">
        <f>+H190*1.7982%</f>
        <v>0</v>
      </c>
      <c r="I195" s="285">
        <f>+I190*1.7982%</f>
        <v>0</v>
      </c>
      <c r="J195" s="285">
        <f>+J190*1.7982%</f>
        <v>0</v>
      </c>
      <c r="K195" s="287">
        <f t="shared" si="245"/>
        <v>179820</v>
      </c>
      <c r="L195" s="285">
        <f t="shared" ref="L195:Q195" si="332">+L190*1.7982%</f>
        <v>0</v>
      </c>
      <c r="M195" s="285">
        <f t="shared" si="332"/>
        <v>70489.440000000002</v>
      </c>
      <c r="N195" s="285">
        <f t="shared" si="332"/>
        <v>0</v>
      </c>
      <c r="O195" s="285">
        <f t="shared" si="332"/>
        <v>0</v>
      </c>
      <c r="P195" s="285">
        <f t="shared" si="332"/>
        <v>0</v>
      </c>
      <c r="Q195" s="285">
        <f t="shared" si="332"/>
        <v>0</v>
      </c>
      <c r="R195" s="287">
        <f t="shared" si="249"/>
        <v>70489.440000000002</v>
      </c>
      <c r="S195" s="285">
        <f t="shared" ref="S195:Z195" si="333">+S190*1.7982%</f>
        <v>0</v>
      </c>
      <c r="T195" s="285">
        <f t="shared" si="333"/>
        <v>0</v>
      </c>
      <c r="U195" s="285">
        <f t="shared" si="333"/>
        <v>0</v>
      </c>
      <c r="V195" s="285">
        <f t="shared" si="333"/>
        <v>0</v>
      </c>
      <c r="W195" s="285">
        <f t="shared" si="333"/>
        <v>0</v>
      </c>
      <c r="X195" s="285">
        <f t="shared" si="333"/>
        <v>0</v>
      </c>
      <c r="Y195" s="285">
        <f t="shared" si="333"/>
        <v>0</v>
      </c>
      <c r="Z195" s="285">
        <f t="shared" si="333"/>
        <v>0</v>
      </c>
      <c r="AA195" s="287">
        <f t="shared" si="251"/>
        <v>0</v>
      </c>
      <c r="AB195" s="287">
        <f t="shared" si="234"/>
        <v>70489.440000000002</v>
      </c>
      <c r="AC195" s="37">
        <f t="shared" si="235"/>
        <v>0.39200000000000002</v>
      </c>
    </row>
    <row r="196" spans="1:29" ht="57" hidden="1" x14ac:dyDescent="0.2">
      <c r="B196" s="97" t="s">
        <v>713</v>
      </c>
      <c r="C196" s="98" t="s">
        <v>714</v>
      </c>
      <c r="D196" s="285">
        <f>+D190*0.881118%</f>
        <v>88111.8</v>
      </c>
      <c r="E196" s="285">
        <f>SUM('ADICIONES  2018'!C196:M196)</f>
        <v>0</v>
      </c>
      <c r="F196" s="285">
        <f>+F190*0.881118%</f>
        <v>0</v>
      </c>
      <c r="G196" s="285">
        <f>+G190*0.881118%</f>
        <v>0</v>
      </c>
      <c r="H196" s="285">
        <f>+H190*0.881118%</f>
        <v>0</v>
      </c>
      <c r="I196" s="285">
        <f>+I190*0.881118%</f>
        <v>0</v>
      </c>
      <c r="J196" s="285">
        <f>+J190*0.881118%</f>
        <v>0</v>
      </c>
      <c r="K196" s="287">
        <f t="shared" si="245"/>
        <v>88111.8</v>
      </c>
      <c r="L196" s="285">
        <f t="shared" ref="L196:Q196" si="334">+L190*0.881118%</f>
        <v>0</v>
      </c>
      <c r="M196" s="285">
        <f t="shared" si="334"/>
        <v>34539.825600000004</v>
      </c>
      <c r="N196" s="285">
        <f t="shared" si="334"/>
        <v>0</v>
      </c>
      <c r="O196" s="285">
        <f t="shared" si="334"/>
        <v>0</v>
      </c>
      <c r="P196" s="285">
        <f t="shared" si="334"/>
        <v>0</v>
      </c>
      <c r="Q196" s="285">
        <f t="shared" si="334"/>
        <v>0</v>
      </c>
      <c r="R196" s="287">
        <f t="shared" si="249"/>
        <v>34539.825600000004</v>
      </c>
      <c r="S196" s="285">
        <f t="shared" ref="S196:Z196" si="335">+S190*0.881118%</f>
        <v>0</v>
      </c>
      <c r="T196" s="285">
        <f t="shared" si="335"/>
        <v>0</v>
      </c>
      <c r="U196" s="285">
        <f t="shared" si="335"/>
        <v>0</v>
      </c>
      <c r="V196" s="285">
        <f t="shared" si="335"/>
        <v>0</v>
      </c>
      <c r="W196" s="285">
        <f t="shared" si="335"/>
        <v>0</v>
      </c>
      <c r="X196" s="285">
        <f t="shared" si="335"/>
        <v>0</v>
      </c>
      <c r="Y196" s="285">
        <f t="shared" si="335"/>
        <v>0</v>
      </c>
      <c r="Z196" s="285">
        <f t="shared" si="335"/>
        <v>0</v>
      </c>
      <c r="AA196" s="287">
        <f t="shared" si="251"/>
        <v>0</v>
      </c>
      <c r="AB196" s="287">
        <f t="shared" si="234"/>
        <v>34539.825600000004</v>
      </c>
      <c r="AC196" s="37">
        <f t="shared" si="235"/>
        <v>0.39200000000000002</v>
      </c>
    </row>
    <row r="197" spans="1:29" s="79" customFormat="1" ht="15.75" hidden="1" x14ac:dyDescent="0.2">
      <c r="A197" s="371"/>
      <c r="B197" s="110" t="s">
        <v>715</v>
      </c>
      <c r="C197" s="106" t="s">
        <v>716</v>
      </c>
      <c r="D197" s="105">
        <f>+D198</f>
        <v>52000000</v>
      </c>
      <c r="E197" s="105">
        <f>SUM('ADICIONES  2018'!C197:M197)</f>
        <v>0</v>
      </c>
      <c r="F197" s="105">
        <f>+F198</f>
        <v>0</v>
      </c>
      <c r="G197" s="105">
        <f>+G198</f>
        <v>0</v>
      </c>
      <c r="H197" s="105">
        <f>+H198</f>
        <v>0</v>
      </c>
      <c r="I197" s="105">
        <f>+I198</f>
        <v>0</v>
      </c>
      <c r="J197" s="105">
        <f>+J198</f>
        <v>0</v>
      </c>
      <c r="K197" s="105">
        <f t="shared" si="245"/>
        <v>52000000</v>
      </c>
      <c r="L197" s="105">
        <f t="shared" ref="L197:Q197" si="336">+L198</f>
        <v>332820</v>
      </c>
      <c r="M197" s="105">
        <f t="shared" si="336"/>
        <v>805500</v>
      </c>
      <c r="N197" s="105">
        <f t="shared" si="336"/>
        <v>5441922</v>
      </c>
      <c r="O197" s="105">
        <f t="shared" si="336"/>
        <v>9095108</v>
      </c>
      <c r="P197" s="105">
        <f t="shared" si="336"/>
        <v>692730</v>
      </c>
      <c r="Q197" s="105">
        <f t="shared" si="336"/>
        <v>8250263</v>
      </c>
      <c r="R197" s="105">
        <f t="shared" si="249"/>
        <v>24618343</v>
      </c>
      <c r="S197" s="105">
        <f t="shared" ref="S197:Z197" si="337">+S198</f>
        <v>5387976.7000000002</v>
      </c>
      <c r="T197" s="105">
        <f t="shared" si="337"/>
        <v>1267900</v>
      </c>
      <c r="U197" s="105">
        <f t="shared" si="337"/>
        <v>537000</v>
      </c>
      <c r="V197" s="105">
        <f t="shared" si="337"/>
        <v>569220</v>
      </c>
      <c r="W197" s="105">
        <f t="shared" si="337"/>
        <v>606150</v>
      </c>
      <c r="X197" s="105">
        <f t="shared" si="337"/>
        <v>0</v>
      </c>
      <c r="Y197" s="105">
        <f t="shared" si="337"/>
        <v>0</v>
      </c>
      <c r="Z197" s="105">
        <f t="shared" si="337"/>
        <v>0</v>
      </c>
      <c r="AA197" s="105">
        <f t="shared" si="251"/>
        <v>8368246.7000000002</v>
      </c>
      <c r="AB197" s="105">
        <f t="shared" si="234"/>
        <v>32986589.699999999</v>
      </c>
      <c r="AC197" s="104">
        <f t="shared" si="235"/>
        <v>0.63435749423076926</v>
      </c>
    </row>
    <row r="198" spans="1:29" s="21" customFormat="1" ht="15.75" x14ac:dyDescent="0.2">
      <c r="A198" s="92">
        <v>1</v>
      </c>
      <c r="B198" s="111" t="s">
        <v>717</v>
      </c>
      <c r="C198" s="112" t="s">
        <v>718</v>
      </c>
      <c r="D198" s="105">
        <f>+D199+D200</f>
        <v>52000000</v>
      </c>
      <c r="E198" s="105">
        <f>SUM('ADICIONES  2018'!C198:M198)</f>
        <v>0</v>
      </c>
      <c r="F198" s="105">
        <f>+F199+F200</f>
        <v>0</v>
      </c>
      <c r="G198" s="105">
        <f>+G199+G200</f>
        <v>0</v>
      </c>
      <c r="H198" s="105">
        <f>+H199+H200</f>
        <v>0</v>
      </c>
      <c r="I198" s="105">
        <f>+I199+I200</f>
        <v>0</v>
      </c>
      <c r="J198" s="105">
        <f>+J199+J200</f>
        <v>0</v>
      </c>
      <c r="K198" s="285">
        <f t="shared" si="245"/>
        <v>52000000</v>
      </c>
      <c r="L198" s="105">
        <f t="shared" ref="L198:Q198" si="338">+L199+L200</f>
        <v>332820</v>
      </c>
      <c r="M198" s="105">
        <f t="shared" si="338"/>
        <v>805500</v>
      </c>
      <c r="N198" s="105">
        <f t="shared" si="338"/>
        <v>5441922</v>
      </c>
      <c r="O198" s="105">
        <f t="shared" si="338"/>
        <v>9095108</v>
      </c>
      <c r="P198" s="105">
        <f t="shared" si="338"/>
        <v>692730</v>
      </c>
      <c r="Q198" s="105">
        <f t="shared" si="338"/>
        <v>8250263</v>
      </c>
      <c r="R198" s="285">
        <f t="shared" si="249"/>
        <v>24618343</v>
      </c>
      <c r="S198" s="285">
        <f t="shared" ref="S198:Y198" si="339">+S199+S200</f>
        <v>5387976.7000000002</v>
      </c>
      <c r="T198" s="285">
        <f t="shared" si="339"/>
        <v>1267900</v>
      </c>
      <c r="U198" s="285">
        <f t="shared" si="339"/>
        <v>537000</v>
      </c>
      <c r="V198" s="285">
        <f t="shared" si="339"/>
        <v>569220</v>
      </c>
      <c r="W198" s="285">
        <f t="shared" si="339"/>
        <v>606150</v>
      </c>
      <c r="X198" s="105">
        <f t="shared" si="339"/>
        <v>0</v>
      </c>
      <c r="Y198" s="285">
        <f t="shared" si="339"/>
        <v>0</v>
      </c>
      <c r="Z198" s="105">
        <f>+Z199+Z200</f>
        <v>0</v>
      </c>
      <c r="AA198" s="105">
        <f t="shared" si="251"/>
        <v>8368246.7000000002</v>
      </c>
      <c r="AB198" s="285">
        <f t="shared" si="234"/>
        <v>32986589.699999999</v>
      </c>
      <c r="AC198" s="113">
        <f t="shared" si="235"/>
        <v>0.63435749423076926</v>
      </c>
    </row>
    <row r="199" spans="1:29" ht="28.5" hidden="1" x14ac:dyDescent="0.2">
      <c r="B199" s="97" t="s">
        <v>719</v>
      </c>
      <c r="C199" s="98" t="s">
        <v>720</v>
      </c>
      <c r="D199" s="287">
        <v>52000000</v>
      </c>
      <c r="E199" s="285">
        <f>SUM('ADICIONES  2018'!C199:M199)</f>
        <v>0</v>
      </c>
      <c r="F199" s="287"/>
      <c r="G199" s="287"/>
      <c r="H199" s="287"/>
      <c r="I199" s="287"/>
      <c r="J199" s="287"/>
      <c r="K199" s="287">
        <f t="shared" si="245"/>
        <v>52000000</v>
      </c>
      <c r="L199" s="287">
        <v>102030</v>
      </c>
      <c r="M199" s="287">
        <v>805500</v>
      </c>
      <c r="N199" s="287">
        <v>5441922</v>
      </c>
      <c r="O199" s="287">
        <v>8701787</v>
      </c>
      <c r="P199" s="287">
        <v>692730</v>
      </c>
      <c r="Q199" s="287">
        <v>360790</v>
      </c>
      <c r="R199" s="287">
        <f t="shared" si="249"/>
        <v>16104759</v>
      </c>
      <c r="S199" s="287">
        <v>5387976.7000000002</v>
      </c>
      <c r="T199" s="287">
        <v>1267900</v>
      </c>
      <c r="U199" s="287">
        <v>537000</v>
      </c>
      <c r="V199" s="287">
        <v>569220</v>
      </c>
      <c r="W199" s="287">
        <v>606150</v>
      </c>
      <c r="X199" s="287"/>
      <c r="Y199" s="287">
        <v>-3110092</v>
      </c>
      <c r="Z199" s="287"/>
      <c r="AA199" s="287">
        <f t="shared" si="251"/>
        <v>5258154.7</v>
      </c>
      <c r="AB199" s="287">
        <f t="shared" si="234"/>
        <v>21362913.699999999</v>
      </c>
      <c r="AC199" s="37">
        <f t="shared" si="235"/>
        <v>0.41082526346153847</v>
      </c>
    </row>
    <row r="200" spans="1:29" ht="28.5" hidden="1" x14ac:dyDescent="0.2">
      <c r="B200" s="97" t="s">
        <v>1347</v>
      </c>
      <c r="C200" s="98" t="s">
        <v>1348</v>
      </c>
      <c r="D200" s="287">
        <v>0</v>
      </c>
      <c r="E200" s="285">
        <f>SUM('ADICIONES  2018'!C200:M200)</f>
        <v>0</v>
      </c>
      <c r="F200" s="287"/>
      <c r="G200" s="287"/>
      <c r="H200" s="287"/>
      <c r="I200" s="287"/>
      <c r="J200" s="287"/>
      <c r="K200" s="287">
        <f t="shared" si="245"/>
        <v>0</v>
      </c>
      <c r="L200" s="287">
        <v>230790</v>
      </c>
      <c r="M200" s="287">
        <v>0</v>
      </c>
      <c r="N200" s="287"/>
      <c r="O200" s="287">
        <v>393321</v>
      </c>
      <c r="P200" s="287">
        <v>0</v>
      </c>
      <c r="Q200" s="287">
        <v>7889473</v>
      </c>
      <c r="R200" s="287">
        <f t="shared" si="249"/>
        <v>8513584</v>
      </c>
      <c r="S200" s="287">
        <v>0</v>
      </c>
      <c r="T200" s="287">
        <v>0</v>
      </c>
      <c r="U200" s="287">
        <v>0</v>
      </c>
      <c r="V200" s="287">
        <v>0</v>
      </c>
      <c r="W200" s="287">
        <v>0</v>
      </c>
      <c r="X200" s="287"/>
      <c r="Y200" s="287">
        <v>3110092</v>
      </c>
      <c r="Z200" s="287"/>
      <c r="AA200" s="287">
        <f>SUM(S200:Z200)</f>
        <v>3110092</v>
      </c>
      <c r="AB200" s="287">
        <f t="shared" si="234"/>
        <v>11623676</v>
      </c>
      <c r="AC200" s="37">
        <v>0</v>
      </c>
    </row>
    <row r="201" spans="1:29" s="79" customFormat="1" ht="15.75" hidden="1" x14ac:dyDescent="0.2">
      <c r="A201" s="371"/>
      <c r="B201" s="110" t="s">
        <v>721</v>
      </c>
      <c r="C201" s="106" t="s">
        <v>722</v>
      </c>
      <c r="D201" s="105">
        <f>+D202+D209</f>
        <v>200000000</v>
      </c>
      <c r="E201" s="105">
        <f>SUM('ADICIONES  2018'!C201:M201)</f>
        <v>0</v>
      </c>
      <c r="F201" s="105">
        <f t="shared" ref="F201:J201" si="340">+F202+F209</f>
        <v>0</v>
      </c>
      <c r="G201" s="105">
        <f t="shared" si="340"/>
        <v>0</v>
      </c>
      <c r="H201" s="105">
        <f t="shared" si="340"/>
        <v>0</v>
      </c>
      <c r="I201" s="105">
        <f t="shared" si="340"/>
        <v>0</v>
      </c>
      <c r="J201" s="105">
        <f t="shared" si="340"/>
        <v>0</v>
      </c>
      <c r="K201" s="105">
        <f t="shared" si="245"/>
        <v>200000000</v>
      </c>
      <c r="L201" s="105">
        <f t="shared" ref="L201:Q201" si="341">+L202+L209</f>
        <v>6760295</v>
      </c>
      <c r="M201" s="105">
        <f t="shared" si="341"/>
        <v>16797350</v>
      </c>
      <c r="N201" s="105">
        <f t="shared" si="341"/>
        <v>17509014</v>
      </c>
      <c r="O201" s="105">
        <f t="shared" si="341"/>
        <v>21203043</v>
      </c>
      <c r="P201" s="105">
        <f t="shared" si="341"/>
        <v>8396120</v>
      </c>
      <c r="Q201" s="105">
        <f t="shared" si="341"/>
        <v>17631333</v>
      </c>
      <c r="R201" s="105">
        <f t="shared" si="249"/>
        <v>88297155</v>
      </c>
      <c r="S201" s="105">
        <f t="shared" ref="S201:Z201" si="342">+S202+S209</f>
        <v>8396120</v>
      </c>
      <c r="T201" s="105">
        <f t="shared" si="342"/>
        <v>64216750</v>
      </c>
      <c r="U201" s="105">
        <f t="shared" si="342"/>
        <v>18058521</v>
      </c>
      <c r="V201" s="105">
        <f t="shared" si="342"/>
        <v>21957309</v>
      </c>
      <c r="W201" s="105">
        <f t="shared" si="342"/>
        <v>31335855</v>
      </c>
      <c r="X201" s="105">
        <f t="shared" si="342"/>
        <v>0</v>
      </c>
      <c r="Y201" s="105">
        <f t="shared" si="342"/>
        <v>0</v>
      </c>
      <c r="Z201" s="105">
        <f t="shared" si="342"/>
        <v>0</v>
      </c>
      <c r="AA201" s="105">
        <f t="shared" si="251"/>
        <v>143964555</v>
      </c>
      <c r="AB201" s="105">
        <f t="shared" si="234"/>
        <v>232261710</v>
      </c>
      <c r="AC201" s="104">
        <f t="shared" si="235"/>
        <v>1.16130855</v>
      </c>
    </row>
    <row r="202" spans="1:29" s="21" customFormat="1" ht="15.75" x14ac:dyDescent="0.2">
      <c r="A202" s="92">
        <v>1</v>
      </c>
      <c r="B202" s="111" t="s">
        <v>723</v>
      </c>
      <c r="C202" s="112" t="s">
        <v>724</v>
      </c>
      <c r="D202" s="105">
        <v>200000000</v>
      </c>
      <c r="E202" s="105">
        <f>SUM('ADICIONES  2018'!C202:M202)</f>
        <v>0</v>
      </c>
      <c r="F202" s="105"/>
      <c r="G202" s="105"/>
      <c r="H202" s="105"/>
      <c r="I202" s="105"/>
      <c r="J202" s="105"/>
      <c r="K202" s="285">
        <f t="shared" si="245"/>
        <v>200000000</v>
      </c>
      <c r="L202" s="105">
        <v>6760295</v>
      </c>
      <c r="M202" s="105">
        <v>16797350</v>
      </c>
      <c r="N202" s="105">
        <v>17509014</v>
      </c>
      <c r="O202" s="105">
        <v>21203043</v>
      </c>
      <c r="P202" s="105">
        <v>8396120</v>
      </c>
      <c r="Q202" s="105">
        <v>17631333</v>
      </c>
      <c r="R202" s="285">
        <f t="shared" si="249"/>
        <v>88297155</v>
      </c>
      <c r="S202" s="285">
        <v>8396120</v>
      </c>
      <c r="T202" s="285">
        <v>64216750</v>
      </c>
      <c r="U202" s="285">
        <v>18058521</v>
      </c>
      <c r="V202" s="285">
        <v>21957309</v>
      </c>
      <c r="W202" s="285">
        <v>31335855</v>
      </c>
      <c r="X202" s="105"/>
      <c r="Y202" s="285"/>
      <c r="Z202" s="105"/>
      <c r="AA202" s="105">
        <f t="shared" si="251"/>
        <v>143964555</v>
      </c>
      <c r="AB202" s="285">
        <f t="shared" si="234"/>
        <v>232261710</v>
      </c>
      <c r="AC202" s="113">
        <f t="shared" si="235"/>
        <v>1.16130855</v>
      </c>
    </row>
    <row r="203" spans="1:29" s="5" customFormat="1" ht="28.5" hidden="1" x14ac:dyDescent="0.2">
      <c r="A203" s="372"/>
      <c r="B203" s="97" t="s">
        <v>725</v>
      </c>
      <c r="C203" s="98" t="s">
        <v>726</v>
      </c>
      <c r="D203" s="285">
        <f>+D202*87.230682%</f>
        <v>174461364</v>
      </c>
      <c r="E203" s="285">
        <f>SUM('ADICIONES  2018'!C203:M203)</f>
        <v>0</v>
      </c>
      <c r="F203" s="285">
        <f>+F202*87.230682%</f>
        <v>0</v>
      </c>
      <c r="G203" s="285">
        <f>+G202*87.230682%</f>
        <v>0</v>
      </c>
      <c r="H203" s="285">
        <f>+H202*87.230682%</f>
        <v>0</v>
      </c>
      <c r="I203" s="285">
        <f>+I202*87.230682%</f>
        <v>0</v>
      </c>
      <c r="J203" s="285">
        <f>+J202*87.230682%</f>
        <v>0</v>
      </c>
      <c r="K203" s="287">
        <f t="shared" si="245"/>
        <v>174461364</v>
      </c>
      <c r="L203" s="285">
        <f t="shared" ref="L203:Q203" si="343">+L202*87.230682%</f>
        <v>5897051.4337119004</v>
      </c>
      <c r="M203" s="285">
        <f t="shared" si="343"/>
        <v>14652442.962927001</v>
      </c>
      <c r="N203" s="285">
        <f t="shared" si="343"/>
        <v>15273232.32367548</v>
      </c>
      <c r="O203" s="285">
        <f t="shared" si="343"/>
        <v>18495559.01365326</v>
      </c>
      <c r="P203" s="285">
        <f t="shared" si="343"/>
        <v>7323992.7375384001</v>
      </c>
      <c r="Q203" s="285">
        <f t="shared" si="343"/>
        <v>15379932.02159106</v>
      </c>
      <c r="R203" s="287">
        <f t="shared" si="249"/>
        <v>77022210.493097097</v>
      </c>
      <c r="S203" s="285">
        <f t="shared" ref="S203:Z203" si="344">+S202*87.230682%</f>
        <v>7323992.7375384001</v>
      </c>
      <c r="T203" s="285">
        <f t="shared" si="344"/>
        <v>56016708.983235002</v>
      </c>
      <c r="U203" s="285">
        <f t="shared" si="344"/>
        <v>15752571.027413221</v>
      </c>
      <c r="V203" s="285">
        <f t="shared" si="344"/>
        <v>19153510.389547382</v>
      </c>
      <c r="W203" s="285">
        <f t="shared" si="344"/>
        <v>27334480.027031101</v>
      </c>
      <c r="X203" s="285">
        <f t="shared" si="344"/>
        <v>0</v>
      </c>
      <c r="Y203" s="285">
        <f t="shared" si="344"/>
        <v>0</v>
      </c>
      <c r="Z203" s="285">
        <f t="shared" si="344"/>
        <v>0</v>
      </c>
      <c r="AA203" s="287">
        <f t="shared" si="251"/>
        <v>125581263.16476509</v>
      </c>
      <c r="AB203" s="287">
        <f t="shared" si="234"/>
        <v>202603473.65786219</v>
      </c>
      <c r="AC203" s="37">
        <f t="shared" si="235"/>
        <v>1.16130855</v>
      </c>
    </row>
    <row r="204" spans="1:29" hidden="1" x14ac:dyDescent="0.2">
      <c r="B204" s="97" t="s">
        <v>727</v>
      </c>
      <c r="C204" s="98" t="s">
        <v>728</v>
      </c>
      <c r="D204" s="285">
        <f>+D202*0.1%</f>
        <v>200000</v>
      </c>
      <c r="E204" s="285">
        <f>SUM('ADICIONES  2018'!C204:M204)</f>
        <v>0</v>
      </c>
      <c r="F204" s="285">
        <f>+F202*0.1%</f>
        <v>0</v>
      </c>
      <c r="G204" s="285">
        <f>+G202*0.1%</f>
        <v>0</v>
      </c>
      <c r="H204" s="285">
        <f>+H202*0.1%</f>
        <v>0</v>
      </c>
      <c r="I204" s="285">
        <f>+I202*0.1%</f>
        <v>0</v>
      </c>
      <c r="J204" s="285">
        <f>+J202*0.1%</f>
        <v>0</v>
      </c>
      <c r="K204" s="287">
        <f t="shared" si="245"/>
        <v>200000</v>
      </c>
      <c r="L204" s="285">
        <f t="shared" ref="L204:Q204" si="345">+L202*0.1%</f>
        <v>6760.2950000000001</v>
      </c>
      <c r="M204" s="285">
        <f t="shared" si="345"/>
        <v>16797.349999999999</v>
      </c>
      <c r="N204" s="285">
        <f t="shared" si="345"/>
        <v>17509.013999999999</v>
      </c>
      <c r="O204" s="285">
        <f t="shared" si="345"/>
        <v>21203.043000000001</v>
      </c>
      <c r="P204" s="285">
        <f t="shared" si="345"/>
        <v>8396.1200000000008</v>
      </c>
      <c r="Q204" s="285">
        <f t="shared" si="345"/>
        <v>17631.332999999999</v>
      </c>
      <c r="R204" s="287">
        <f t="shared" si="249"/>
        <v>88297.154999999999</v>
      </c>
      <c r="S204" s="285">
        <f t="shared" ref="S204:Z204" si="346">+S202*0.1%</f>
        <v>8396.1200000000008</v>
      </c>
      <c r="T204" s="285">
        <f t="shared" si="346"/>
        <v>64216.75</v>
      </c>
      <c r="U204" s="285">
        <f t="shared" si="346"/>
        <v>18058.521000000001</v>
      </c>
      <c r="V204" s="285">
        <f t="shared" si="346"/>
        <v>21957.309000000001</v>
      </c>
      <c r="W204" s="285">
        <f t="shared" si="346"/>
        <v>31335.855</v>
      </c>
      <c r="X204" s="285">
        <f t="shared" si="346"/>
        <v>0</v>
      </c>
      <c r="Y204" s="285">
        <f t="shared" si="346"/>
        <v>0</v>
      </c>
      <c r="Z204" s="285">
        <f t="shared" si="346"/>
        <v>0</v>
      </c>
      <c r="AA204" s="287">
        <f t="shared" si="251"/>
        <v>143964.55500000002</v>
      </c>
      <c r="AB204" s="287">
        <f t="shared" si="234"/>
        <v>232261.71000000002</v>
      </c>
      <c r="AC204" s="37">
        <f t="shared" si="235"/>
        <v>1.16130855</v>
      </c>
    </row>
    <row r="205" spans="1:29" hidden="1" x14ac:dyDescent="0.2">
      <c r="B205" s="97" t="s">
        <v>729</v>
      </c>
      <c r="C205" s="98" t="s">
        <v>730</v>
      </c>
      <c r="D205" s="285">
        <f>+D202*9.99%</f>
        <v>19980000</v>
      </c>
      <c r="E205" s="285">
        <f>SUM('ADICIONES  2018'!C205:M205)</f>
        <v>0</v>
      </c>
      <c r="F205" s="285">
        <f>+F202*9.99%</f>
        <v>0</v>
      </c>
      <c r="G205" s="285">
        <f>+G202*9.99%</f>
        <v>0</v>
      </c>
      <c r="H205" s="285">
        <f>+H202*9.99%</f>
        <v>0</v>
      </c>
      <c r="I205" s="285">
        <f>+I202*9.99%</f>
        <v>0</v>
      </c>
      <c r="J205" s="285">
        <f>+J202*9.99%</f>
        <v>0</v>
      </c>
      <c r="K205" s="287">
        <f t="shared" si="245"/>
        <v>19980000</v>
      </c>
      <c r="L205" s="285">
        <f t="shared" ref="L205:Q205" si="347">+L202*9.99%</f>
        <v>675353.47050000005</v>
      </c>
      <c r="M205" s="285">
        <f t="shared" si="347"/>
        <v>1678055.2650000001</v>
      </c>
      <c r="N205" s="285">
        <f t="shared" si="347"/>
        <v>1749150.4986</v>
      </c>
      <c r="O205" s="285">
        <f t="shared" si="347"/>
        <v>2118183.9956999999</v>
      </c>
      <c r="P205" s="285">
        <f t="shared" si="347"/>
        <v>838772.38800000004</v>
      </c>
      <c r="Q205" s="285">
        <f t="shared" si="347"/>
        <v>1761370.1666999999</v>
      </c>
      <c r="R205" s="287">
        <f t="shared" si="249"/>
        <v>8820885.784500001</v>
      </c>
      <c r="S205" s="285">
        <f t="shared" ref="S205:Z205" si="348">+S202*9.99%</f>
        <v>838772.38800000004</v>
      </c>
      <c r="T205" s="285">
        <f t="shared" si="348"/>
        <v>6415253.3250000002</v>
      </c>
      <c r="U205" s="285">
        <f t="shared" si="348"/>
        <v>1804046.2479000001</v>
      </c>
      <c r="V205" s="285">
        <f t="shared" si="348"/>
        <v>2193535.1691000001</v>
      </c>
      <c r="W205" s="285">
        <f t="shared" si="348"/>
        <v>3130451.9145</v>
      </c>
      <c r="X205" s="285">
        <f t="shared" si="348"/>
        <v>0</v>
      </c>
      <c r="Y205" s="285">
        <f t="shared" si="348"/>
        <v>0</v>
      </c>
      <c r="Z205" s="285">
        <f t="shared" si="348"/>
        <v>0</v>
      </c>
      <c r="AA205" s="287">
        <f t="shared" si="251"/>
        <v>14382059.044500001</v>
      </c>
      <c r="AB205" s="287">
        <f t="shared" si="234"/>
        <v>23202944.829000004</v>
      </c>
      <c r="AC205" s="37">
        <f t="shared" si="235"/>
        <v>1.1613085500000002</v>
      </c>
    </row>
    <row r="206" spans="1:29" ht="42.75" hidden="1" x14ac:dyDescent="0.2">
      <c r="B206" s="97" t="s">
        <v>731</v>
      </c>
      <c r="C206" s="159" t="s">
        <v>1370</v>
      </c>
      <c r="D206" s="285">
        <f>+D202*0%</f>
        <v>0</v>
      </c>
      <c r="E206" s="285">
        <f>SUM('ADICIONES  2018'!C206:M206)</f>
        <v>0</v>
      </c>
      <c r="F206" s="285">
        <f>+F202*0%</f>
        <v>0</v>
      </c>
      <c r="G206" s="285">
        <f>+G202*0%</f>
        <v>0</v>
      </c>
      <c r="H206" s="285">
        <f>+H202*0%</f>
        <v>0</v>
      </c>
      <c r="I206" s="285">
        <f>+I202*0%</f>
        <v>0</v>
      </c>
      <c r="J206" s="285">
        <f>+J202*0%</f>
        <v>0</v>
      </c>
      <c r="K206" s="287">
        <f t="shared" si="245"/>
        <v>0</v>
      </c>
      <c r="L206" s="285">
        <f t="shared" ref="L206:Q206" si="349">+L202*0%</f>
        <v>0</v>
      </c>
      <c r="M206" s="285">
        <f t="shared" si="349"/>
        <v>0</v>
      </c>
      <c r="N206" s="285">
        <f t="shared" si="349"/>
        <v>0</v>
      </c>
      <c r="O206" s="285">
        <f t="shared" si="349"/>
        <v>0</v>
      </c>
      <c r="P206" s="285">
        <f t="shared" si="349"/>
        <v>0</v>
      </c>
      <c r="Q206" s="285">
        <f t="shared" si="349"/>
        <v>0</v>
      </c>
      <c r="R206" s="287">
        <f t="shared" si="249"/>
        <v>0</v>
      </c>
      <c r="S206" s="285">
        <f t="shared" ref="S206:Z206" si="350">+S202*0%</f>
        <v>0</v>
      </c>
      <c r="T206" s="285">
        <f t="shared" si="350"/>
        <v>0</v>
      </c>
      <c r="U206" s="285">
        <f t="shared" si="350"/>
        <v>0</v>
      </c>
      <c r="V206" s="285">
        <f t="shared" si="350"/>
        <v>0</v>
      </c>
      <c r="W206" s="285">
        <f t="shared" si="350"/>
        <v>0</v>
      </c>
      <c r="X206" s="285">
        <f t="shared" si="350"/>
        <v>0</v>
      </c>
      <c r="Y206" s="285">
        <f t="shared" si="350"/>
        <v>0</v>
      </c>
      <c r="Z206" s="285">
        <f t="shared" si="350"/>
        <v>0</v>
      </c>
      <c r="AA206" s="287">
        <f t="shared" si="251"/>
        <v>0</v>
      </c>
      <c r="AB206" s="287">
        <f t="shared" ref="AB206:AB464" si="351">+R206+AA206</f>
        <v>0</v>
      </c>
      <c r="AC206" s="37" t="e">
        <f t="shared" ref="AC206:AC489" si="352">+AB206/K206</f>
        <v>#DIV/0!</v>
      </c>
    </row>
    <row r="207" spans="1:29" s="5" customFormat="1" hidden="1" x14ac:dyDescent="0.2">
      <c r="A207" s="156"/>
      <c r="B207" s="97" t="s">
        <v>732</v>
      </c>
      <c r="C207" s="98" t="s">
        <v>733</v>
      </c>
      <c r="D207" s="285">
        <f>+D202*1.7982%</f>
        <v>3596400.0000000005</v>
      </c>
      <c r="E207" s="285">
        <f>SUM('ADICIONES  2018'!C207:M207)</f>
        <v>0</v>
      </c>
      <c r="F207" s="285">
        <f>+F202*1.7982%</f>
        <v>0</v>
      </c>
      <c r="G207" s="285">
        <f>+G202*1.7982%</f>
        <v>0</v>
      </c>
      <c r="H207" s="285">
        <f>+H202*1.7982%</f>
        <v>0</v>
      </c>
      <c r="I207" s="285">
        <f>+I202*1.7982%</f>
        <v>0</v>
      </c>
      <c r="J207" s="285">
        <f>+J202*1.7982%</f>
        <v>0</v>
      </c>
      <c r="K207" s="287">
        <f t="shared" si="245"/>
        <v>3596400.0000000005</v>
      </c>
      <c r="L207" s="285">
        <f t="shared" ref="L207:Q207" si="353">+L202*1.7982%</f>
        <v>121563.62469000001</v>
      </c>
      <c r="M207" s="285">
        <f t="shared" si="353"/>
        <v>302049.94770000002</v>
      </c>
      <c r="N207" s="285">
        <f t="shared" si="353"/>
        <v>314847.08974800003</v>
      </c>
      <c r="O207" s="285">
        <f t="shared" si="353"/>
        <v>381273.11922600004</v>
      </c>
      <c r="P207" s="285">
        <f t="shared" si="353"/>
        <v>150979.02984</v>
      </c>
      <c r="Q207" s="285">
        <f t="shared" si="353"/>
        <v>317046.63000600005</v>
      </c>
      <c r="R207" s="287">
        <f t="shared" si="249"/>
        <v>1587759.4412100003</v>
      </c>
      <c r="S207" s="285">
        <f t="shared" ref="S207:Z207" si="354">+S202*1.7982%</f>
        <v>150979.02984</v>
      </c>
      <c r="T207" s="285">
        <f t="shared" si="354"/>
        <v>1154745.5985000001</v>
      </c>
      <c r="U207" s="285">
        <f t="shared" si="354"/>
        <v>324728.32462200004</v>
      </c>
      <c r="V207" s="285">
        <f t="shared" si="354"/>
        <v>394836.33043800003</v>
      </c>
      <c r="W207" s="285">
        <f t="shared" si="354"/>
        <v>563481.34461000003</v>
      </c>
      <c r="X207" s="285">
        <f t="shared" si="354"/>
        <v>0</v>
      </c>
      <c r="Y207" s="285">
        <f t="shared" si="354"/>
        <v>0</v>
      </c>
      <c r="Z207" s="285">
        <f t="shared" si="354"/>
        <v>0</v>
      </c>
      <c r="AA207" s="287">
        <f t="shared" si="251"/>
        <v>2588770.6280100001</v>
      </c>
      <c r="AB207" s="287">
        <f t="shared" si="351"/>
        <v>4176530.0692200004</v>
      </c>
      <c r="AC207" s="37">
        <f t="shared" si="352"/>
        <v>1.16130855</v>
      </c>
    </row>
    <row r="208" spans="1:29" ht="42.75" hidden="1" x14ac:dyDescent="0.2">
      <c r="B208" s="97" t="s">
        <v>734</v>
      </c>
      <c r="C208" s="98" t="s">
        <v>735</v>
      </c>
      <c r="D208" s="285">
        <f>+D202*0.881118%</f>
        <v>1762236</v>
      </c>
      <c r="E208" s="285">
        <f>SUM('ADICIONES  2018'!C208:M208)</f>
        <v>0</v>
      </c>
      <c r="F208" s="285">
        <f>+F202*0.881118%</f>
        <v>0</v>
      </c>
      <c r="G208" s="285">
        <f>+G202*0.881118%</f>
        <v>0</v>
      </c>
      <c r="H208" s="285">
        <f>+H202*0.881118%</f>
        <v>0</v>
      </c>
      <c r="I208" s="285">
        <f>+I202*0.881118%</f>
        <v>0</v>
      </c>
      <c r="J208" s="285">
        <f>+J202*0.881118%</f>
        <v>0</v>
      </c>
      <c r="K208" s="287">
        <f t="shared" si="245"/>
        <v>1762236</v>
      </c>
      <c r="L208" s="285">
        <f t="shared" ref="L208:Q208" si="355">+L202*0.881118%</f>
        <v>59566.176098099997</v>
      </c>
      <c r="M208" s="285">
        <f t="shared" si="355"/>
        <v>148004.474373</v>
      </c>
      <c r="N208" s="285">
        <f t="shared" si="355"/>
        <v>154275.07397652001</v>
      </c>
      <c r="O208" s="285">
        <f t="shared" si="355"/>
        <v>186823.82842074</v>
      </c>
      <c r="P208" s="285">
        <f t="shared" si="355"/>
        <v>73979.724621600006</v>
      </c>
      <c r="Q208" s="285">
        <f t="shared" si="355"/>
        <v>155352.84870294001</v>
      </c>
      <c r="R208" s="287">
        <f t="shared" si="249"/>
        <v>778002.1261929</v>
      </c>
      <c r="S208" s="285">
        <f t="shared" ref="S208:Z208" si="356">+S202*0.881118%</f>
        <v>73979.724621600006</v>
      </c>
      <c r="T208" s="285">
        <f t="shared" si="356"/>
        <v>565825.34326500003</v>
      </c>
      <c r="U208" s="285">
        <f t="shared" si="356"/>
        <v>159116.87906477999</v>
      </c>
      <c r="V208" s="285">
        <f t="shared" si="356"/>
        <v>193469.80191462001</v>
      </c>
      <c r="W208" s="285">
        <f t="shared" si="356"/>
        <v>276105.85885890003</v>
      </c>
      <c r="X208" s="285">
        <f t="shared" si="356"/>
        <v>0</v>
      </c>
      <c r="Y208" s="285">
        <f t="shared" si="356"/>
        <v>0</v>
      </c>
      <c r="Z208" s="285">
        <f t="shared" si="356"/>
        <v>0</v>
      </c>
      <c r="AA208" s="287">
        <f t="shared" si="251"/>
        <v>1268497.6077248999</v>
      </c>
      <c r="AB208" s="287">
        <f t="shared" si="351"/>
        <v>2046499.7339177998</v>
      </c>
      <c r="AC208" s="37">
        <f t="shared" si="352"/>
        <v>1.1613085499999998</v>
      </c>
    </row>
    <row r="209" spans="1:29" s="21" customFormat="1" ht="15" hidden="1" customHeight="1" x14ac:dyDescent="0.2">
      <c r="A209" s="92">
        <v>1</v>
      </c>
      <c r="B209" s="111" t="s">
        <v>1629</v>
      </c>
      <c r="C209" s="112" t="s">
        <v>1630</v>
      </c>
      <c r="D209" s="105">
        <f>+D210</f>
        <v>0</v>
      </c>
      <c r="E209" s="105">
        <f>SUM('ADICIONES  2018'!C209:M209)</f>
        <v>0</v>
      </c>
      <c r="F209" s="105">
        <f t="shared" ref="F209:J209" si="357">+F210</f>
        <v>0</v>
      </c>
      <c r="G209" s="105">
        <f t="shared" si="357"/>
        <v>0</v>
      </c>
      <c r="H209" s="105">
        <f t="shared" si="357"/>
        <v>0</v>
      </c>
      <c r="I209" s="105">
        <f t="shared" si="357"/>
        <v>0</v>
      </c>
      <c r="J209" s="105">
        <f t="shared" si="357"/>
        <v>0</v>
      </c>
      <c r="K209" s="285">
        <f t="shared" ref="K209:K272" si="358">+D209+E209-F209+G209-H209</f>
        <v>0</v>
      </c>
      <c r="L209" s="105">
        <f t="shared" ref="L209:Q209" si="359">+L210</f>
        <v>0</v>
      </c>
      <c r="M209" s="105">
        <f t="shared" si="359"/>
        <v>0</v>
      </c>
      <c r="N209" s="105">
        <f t="shared" si="359"/>
        <v>0</v>
      </c>
      <c r="O209" s="105">
        <f t="shared" si="359"/>
        <v>0</v>
      </c>
      <c r="P209" s="105">
        <f t="shared" si="359"/>
        <v>0</v>
      </c>
      <c r="Q209" s="105">
        <f t="shared" si="359"/>
        <v>0</v>
      </c>
      <c r="R209" s="285">
        <f t="shared" si="249"/>
        <v>0</v>
      </c>
      <c r="S209" s="285">
        <f t="shared" ref="S209:Z209" si="360">+S210</f>
        <v>0</v>
      </c>
      <c r="T209" s="285">
        <f t="shared" si="360"/>
        <v>0</v>
      </c>
      <c r="U209" s="285">
        <f t="shared" si="360"/>
        <v>0</v>
      </c>
      <c r="V209" s="285">
        <f t="shared" si="360"/>
        <v>0</v>
      </c>
      <c r="W209" s="285">
        <f t="shared" si="360"/>
        <v>0</v>
      </c>
      <c r="X209" s="105">
        <f t="shared" si="360"/>
        <v>0</v>
      </c>
      <c r="Y209" s="285">
        <f t="shared" si="360"/>
        <v>0</v>
      </c>
      <c r="Z209" s="105">
        <f t="shared" si="360"/>
        <v>0</v>
      </c>
      <c r="AA209" s="105">
        <f t="shared" ref="AA209:AA210" si="361">SUM(S209:Z209)</f>
        <v>0</v>
      </c>
      <c r="AB209" s="285">
        <f t="shared" si="351"/>
        <v>0</v>
      </c>
      <c r="AC209" s="113" t="e">
        <f t="shared" si="352"/>
        <v>#DIV/0!</v>
      </c>
    </row>
    <row r="210" spans="1:29" hidden="1" x14ac:dyDescent="0.2">
      <c r="B210" s="97" t="s">
        <v>1631</v>
      </c>
      <c r="C210" s="98" t="s">
        <v>1630</v>
      </c>
      <c r="D210" s="285">
        <v>0</v>
      </c>
      <c r="E210" s="285">
        <f>SUM('ADICIONES  2018'!C210:M210)</f>
        <v>0</v>
      </c>
      <c r="F210" s="285"/>
      <c r="G210" s="285"/>
      <c r="H210" s="285"/>
      <c r="I210" s="285"/>
      <c r="J210" s="285"/>
      <c r="K210" s="287">
        <f t="shared" si="358"/>
        <v>0</v>
      </c>
      <c r="L210" s="285">
        <v>0</v>
      </c>
      <c r="M210" s="285">
        <v>0</v>
      </c>
      <c r="N210" s="285">
        <v>0</v>
      </c>
      <c r="O210" s="285">
        <v>0</v>
      </c>
      <c r="P210" s="285">
        <v>0</v>
      </c>
      <c r="Q210" s="285">
        <v>0</v>
      </c>
      <c r="R210" s="287">
        <f t="shared" si="249"/>
        <v>0</v>
      </c>
      <c r="S210" s="285">
        <v>0</v>
      </c>
      <c r="T210" s="285">
        <v>0</v>
      </c>
      <c r="U210" s="285">
        <v>0</v>
      </c>
      <c r="V210" s="285">
        <v>0</v>
      </c>
      <c r="W210" s="285">
        <v>0</v>
      </c>
      <c r="X210" s="285"/>
      <c r="Y210" s="285"/>
      <c r="Z210" s="285"/>
      <c r="AA210" s="287">
        <f t="shared" si="361"/>
        <v>0</v>
      </c>
      <c r="AB210" s="287">
        <f t="shared" si="351"/>
        <v>0</v>
      </c>
      <c r="AC210" s="37" t="e">
        <f t="shared" si="352"/>
        <v>#DIV/0!</v>
      </c>
    </row>
    <row r="211" spans="1:29" s="79" customFormat="1" ht="15.75" x14ac:dyDescent="0.2">
      <c r="A211" s="371">
        <v>1</v>
      </c>
      <c r="B211" s="110" t="s">
        <v>268</v>
      </c>
      <c r="C211" s="106" t="s">
        <v>269</v>
      </c>
      <c r="D211" s="105">
        <f>+D212+D218</f>
        <v>44542562700</v>
      </c>
      <c r="E211" s="105">
        <f>SUM('ADICIONES  2018'!C211:M211)</f>
        <v>4218135921.8600001</v>
      </c>
      <c r="F211" s="105">
        <f t="shared" ref="F211:J211" si="362">+F212+F218</f>
        <v>1328514123</v>
      </c>
      <c r="G211" s="105">
        <f t="shared" si="362"/>
        <v>0</v>
      </c>
      <c r="H211" s="105">
        <f t="shared" si="362"/>
        <v>0</v>
      </c>
      <c r="I211" s="105">
        <f t="shared" si="362"/>
        <v>0</v>
      </c>
      <c r="J211" s="105">
        <f t="shared" si="362"/>
        <v>0</v>
      </c>
      <c r="K211" s="105">
        <f t="shared" si="358"/>
        <v>47432184498.860001</v>
      </c>
      <c r="L211" s="105">
        <f t="shared" ref="L211:Q211" si="363">+L212+L218</f>
        <v>2547725282</v>
      </c>
      <c r="M211" s="105">
        <f t="shared" si="363"/>
        <v>3199858632</v>
      </c>
      <c r="N211" s="105">
        <f t="shared" si="363"/>
        <v>4328366345.9899998</v>
      </c>
      <c r="O211" s="105">
        <f t="shared" si="363"/>
        <v>4764209636.1700001</v>
      </c>
      <c r="P211" s="105">
        <f t="shared" si="363"/>
        <v>2558408678</v>
      </c>
      <c r="Q211" s="105">
        <f t="shared" si="363"/>
        <v>5949433703.8699999</v>
      </c>
      <c r="R211" s="105">
        <f t="shared" si="249"/>
        <v>23348002278.029999</v>
      </c>
      <c r="S211" s="105">
        <f t="shared" ref="S211:Z211" si="364">+S212+S218</f>
        <v>4021106433.8499999</v>
      </c>
      <c r="T211" s="105">
        <f t="shared" si="364"/>
        <v>3727102982.96</v>
      </c>
      <c r="U211" s="105">
        <f t="shared" si="364"/>
        <v>2534809548.1199999</v>
      </c>
      <c r="V211" s="105">
        <f t="shared" si="364"/>
        <v>4890730323</v>
      </c>
      <c r="W211" s="105">
        <f t="shared" si="364"/>
        <v>5597240044.6999998</v>
      </c>
      <c r="X211" s="105">
        <f t="shared" si="364"/>
        <v>0</v>
      </c>
      <c r="Y211" s="105">
        <f t="shared" si="364"/>
        <v>0</v>
      </c>
      <c r="Z211" s="105">
        <f t="shared" si="364"/>
        <v>0</v>
      </c>
      <c r="AA211" s="105">
        <f t="shared" si="251"/>
        <v>20770989332.630001</v>
      </c>
      <c r="AB211" s="105">
        <f t="shared" si="351"/>
        <v>44118991610.660004</v>
      </c>
      <c r="AC211" s="104">
        <f t="shared" si="352"/>
        <v>0.93014884464619951</v>
      </c>
    </row>
    <row r="212" spans="1:29" s="79" customFormat="1" ht="15.75" hidden="1" x14ac:dyDescent="0.2">
      <c r="A212" s="371"/>
      <c r="B212" s="110" t="s">
        <v>736</v>
      </c>
      <c r="C212" s="106" t="s">
        <v>737</v>
      </c>
      <c r="D212" s="105">
        <f>+D213+D216</f>
        <v>780000000</v>
      </c>
      <c r="E212" s="105">
        <f>SUM('ADICIONES  2018'!C212:M212)</f>
        <v>888547888.13999999</v>
      </c>
      <c r="F212" s="105">
        <f t="shared" ref="F212:J212" si="365">+F213+F216</f>
        <v>0</v>
      </c>
      <c r="G212" s="105">
        <f t="shared" si="365"/>
        <v>0</v>
      </c>
      <c r="H212" s="105">
        <f t="shared" si="365"/>
        <v>0</v>
      </c>
      <c r="I212" s="105">
        <f t="shared" si="365"/>
        <v>0</v>
      </c>
      <c r="J212" s="105">
        <f t="shared" si="365"/>
        <v>0</v>
      </c>
      <c r="K212" s="105">
        <f t="shared" si="358"/>
        <v>1668547888.1399999</v>
      </c>
      <c r="L212" s="105">
        <f t="shared" ref="L212:Q212" si="366">+L213+L216</f>
        <v>0</v>
      </c>
      <c r="M212" s="105">
        <f t="shared" si="366"/>
        <v>0</v>
      </c>
      <c r="N212" s="105">
        <f t="shared" si="366"/>
        <v>95764948.989999995</v>
      </c>
      <c r="O212" s="105">
        <f t="shared" si="366"/>
        <v>107188502.17</v>
      </c>
      <c r="P212" s="105">
        <f t="shared" si="366"/>
        <v>0</v>
      </c>
      <c r="Q212" s="105">
        <f t="shared" si="366"/>
        <v>63624731.869999997</v>
      </c>
      <c r="R212" s="105">
        <f t="shared" si="249"/>
        <v>266578183.03</v>
      </c>
      <c r="S212" s="105">
        <f t="shared" ref="S212:Z212" si="367">+S213+S216</f>
        <v>589790456.85000002</v>
      </c>
      <c r="T212" s="105">
        <f t="shared" si="367"/>
        <v>35622913.960000001</v>
      </c>
      <c r="U212" s="105">
        <f t="shared" si="367"/>
        <v>623232363.12</v>
      </c>
      <c r="V212" s="105">
        <f t="shared" si="367"/>
        <v>0</v>
      </c>
      <c r="W212" s="105">
        <f t="shared" si="367"/>
        <v>799607264.70000005</v>
      </c>
      <c r="X212" s="105">
        <f t="shared" si="367"/>
        <v>0</v>
      </c>
      <c r="Y212" s="105">
        <f t="shared" si="367"/>
        <v>0</v>
      </c>
      <c r="Z212" s="105">
        <f t="shared" si="367"/>
        <v>0</v>
      </c>
      <c r="AA212" s="105">
        <f t="shared" si="251"/>
        <v>2048252998.6300001</v>
      </c>
      <c r="AB212" s="105">
        <f t="shared" si="351"/>
        <v>2314831181.6600003</v>
      </c>
      <c r="AC212" s="104">
        <f t="shared" si="352"/>
        <v>1.3873327808651865</v>
      </c>
    </row>
    <row r="213" spans="1:29" s="79" customFormat="1" ht="15.75" hidden="1" x14ac:dyDescent="0.2">
      <c r="A213" s="371"/>
      <c r="B213" s="110" t="s">
        <v>738</v>
      </c>
      <c r="C213" s="106" t="s">
        <v>739</v>
      </c>
      <c r="D213" s="105">
        <f>+D214</f>
        <v>780000000</v>
      </c>
      <c r="E213" s="105">
        <f>SUM('ADICIONES  2018'!C213:M213)</f>
        <v>0</v>
      </c>
      <c r="F213" s="105">
        <f t="shared" ref="F213:J214" si="368">+F214</f>
        <v>0</v>
      </c>
      <c r="G213" s="105">
        <f t="shared" si="368"/>
        <v>0</v>
      </c>
      <c r="H213" s="105">
        <f t="shared" si="368"/>
        <v>0</v>
      </c>
      <c r="I213" s="105">
        <f t="shared" si="368"/>
        <v>0</v>
      </c>
      <c r="J213" s="105">
        <f t="shared" si="368"/>
        <v>0</v>
      </c>
      <c r="K213" s="105">
        <f t="shared" si="358"/>
        <v>780000000</v>
      </c>
      <c r="L213" s="105">
        <f t="shared" ref="L213:Q214" si="369">+L214</f>
        <v>0</v>
      </c>
      <c r="M213" s="105">
        <f t="shared" si="369"/>
        <v>0</v>
      </c>
      <c r="N213" s="105">
        <f t="shared" si="369"/>
        <v>0</v>
      </c>
      <c r="O213" s="105">
        <f t="shared" si="369"/>
        <v>0</v>
      </c>
      <c r="P213" s="105">
        <f t="shared" si="369"/>
        <v>0</v>
      </c>
      <c r="Q213" s="105">
        <f t="shared" si="369"/>
        <v>0</v>
      </c>
      <c r="R213" s="105">
        <f t="shared" si="249"/>
        <v>0</v>
      </c>
      <c r="S213" s="105">
        <f t="shared" ref="S213:Z214" si="370">+S214</f>
        <v>0</v>
      </c>
      <c r="T213" s="105">
        <f t="shared" si="370"/>
        <v>0</v>
      </c>
      <c r="U213" s="105">
        <f t="shared" si="370"/>
        <v>581727000</v>
      </c>
      <c r="V213" s="105">
        <f t="shared" si="370"/>
        <v>0</v>
      </c>
      <c r="W213" s="105">
        <f t="shared" si="370"/>
        <v>0</v>
      </c>
      <c r="X213" s="105">
        <f t="shared" si="370"/>
        <v>0</v>
      </c>
      <c r="Y213" s="105">
        <f t="shared" si="370"/>
        <v>0</v>
      </c>
      <c r="Z213" s="105">
        <f t="shared" si="370"/>
        <v>0</v>
      </c>
      <c r="AA213" s="105">
        <f t="shared" si="251"/>
        <v>581727000</v>
      </c>
      <c r="AB213" s="105">
        <f t="shared" si="351"/>
        <v>581727000</v>
      </c>
      <c r="AC213" s="104">
        <f t="shared" si="352"/>
        <v>0.74580384615384621</v>
      </c>
    </row>
    <row r="214" spans="1:29" s="79" customFormat="1" ht="31.5" hidden="1" x14ac:dyDescent="0.2">
      <c r="A214" s="371"/>
      <c r="B214" s="110" t="s">
        <v>740</v>
      </c>
      <c r="C214" s="106" t="s">
        <v>741</v>
      </c>
      <c r="D214" s="105">
        <f>+D215</f>
        <v>780000000</v>
      </c>
      <c r="E214" s="105">
        <f>SUM('ADICIONES  2018'!C214:M214)</f>
        <v>0</v>
      </c>
      <c r="F214" s="105">
        <f t="shared" si="368"/>
        <v>0</v>
      </c>
      <c r="G214" s="105">
        <f t="shared" si="368"/>
        <v>0</v>
      </c>
      <c r="H214" s="105">
        <f t="shared" si="368"/>
        <v>0</v>
      </c>
      <c r="I214" s="105">
        <f t="shared" si="368"/>
        <v>0</v>
      </c>
      <c r="J214" s="105">
        <f t="shared" si="368"/>
        <v>0</v>
      </c>
      <c r="K214" s="105">
        <f t="shared" si="358"/>
        <v>780000000</v>
      </c>
      <c r="L214" s="105">
        <f t="shared" si="369"/>
        <v>0</v>
      </c>
      <c r="M214" s="105">
        <f t="shared" si="369"/>
        <v>0</v>
      </c>
      <c r="N214" s="105">
        <f t="shared" si="369"/>
        <v>0</v>
      </c>
      <c r="O214" s="105">
        <f t="shared" si="369"/>
        <v>0</v>
      </c>
      <c r="P214" s="105">
        <f t="shared" si="369"/>
        <v>0</v>
      </c>
      <c r="Q214" s="105">
        <f t="shared" si="369"/>
        <v>0</v>
      </c>
      <c r="R214" s="105">
        <f t="shared" ref="R214:R255" si="371">SUM(L214:Q214)</f>
        <v>0</v>
      </c>
      <c r="S214" s="105">
        <f t="shared" si="370"/>
        <v>0</v>
      </c>
      <c r="T214" s="105">
        <f t="shared" si="370"/>
        <v>0</v>
      </c>
      <c r="U214" s="105">
        <f t="shared" si="370"/>
        <v>581727000</v>
      </c>
      <c r="V214" s="105">
        <f t="shared" si="370"/>
        <v>0</v>
      </c>
      <c r="W214" s="105">
        <f t="shared" si="370"/>
        <v>0</v>
      </c>
      <c r="X214" s="105">
        <f t="shared" si="370"/>
        <v>0</v>
      </c>
      <c r="Y214" s="105">
        <f t="shared" si="370"/>
        <v>0</v>
      </c>
      <c r="Z214" s="105">
        <f t="shared" si="370"/>
        <v>0</v>
      </c>
      <c r="AA214" s="105">
        <f t="shared" ref="AA214:AA268" si="372">SUM(S214:Z214)</f>
        <v>581727000</v>
      </c>
      <c r="AB214" s="105">
        <f t="shared" si="351"/>
        <v>581727000</v>
      </c>
      <c r="AC214" s="104">
        <f t="shared" si="352"/>
        <v>0.74580384615384621</v>
      </c>
    </row>
    <row r="215" spans="1:29" ht="42.75" x14ac:dyDescent="0.2">
      <c r="A215" s="372">
        <v>1</v>
      </c>
      <c r="B215" s="97" t="s">
        <v>742</v>
      </c>
      <c r="C215" s="98" t="s">
        <v>743</v>
      </c>
      <c r="D215" s="287">
        <v>780000000</v>
      </c>
      <c r="E215" s="285">
        <f>SUM('ADICIONES  2018'!C215:M215)</f>
        <v>0</v>
      </c>
      <c r="F215" s="287"/>
      <c r="G215" s="287"/>
      <c r="H215" s="287"/>
      <c r="I215" s="287"/>
      <c r="J215" s="287"/>
      <c r="K215" s="287">
        <f t="shared" si="358"/>
        <v>780000000</v>
      </c>
      <c r="L215" s="287">
        <v>0</v>
      </c>
      <c r="M215" s="287"/>
      <c r="N215" s="287"/>
      <c r="O215" s="287"/>
      <c r="P215" s="287">
        <v>0</v>
      </c>
      <c r="Q215" s="287">
        <v>0</v>
      </c>
      <c r="R215" s="287">
        <f t="shared" si="371"/>
        <v>0</v>
      </c>
      <c r="S215" s="287">
        <v>0</v>
      </c>
      <c r="T215" s="287">
        <v>0</v>
      </c>
      <c r="U215" s="287">
        <v>581727000</v>
      </c>
      <c r="V215" s="287">
        <v>0</v>
      </c>
      <c r="W215" s="287">
        <v>0</v>
      </c>
      <c r="X215" s="287"/>
      <c r="Y215" s="287"/>
      <c r="Z215" s="287"/>
      <c r="AA215" s="287">
        <f t="shared" si="372"/>
        <v>581727000</v>
      </c>
      <c r="AB215" s="287">
        <f t="shared" si="351"/>
        <v>581727000</v>
      </c>
      <c r="AC215" s="37">
        <f t="shared" si="352"/>
        <v>0.74580384615384621</v>
      </c>
    </row>
    <row r="216" spans="1:29" s="79" customFormat="1" ht="13.5" hidden="1" customHeight="1" x14ac:dyDescent="0.2">
      <c r="A216" s="371"/>
      <c r="B216" s="110" t="s">
        <v>1179</v>
      </c>
      <c r="C216" s="106" t="s">
        <v>1180</v>
      </c>
      <c r="D216" s="105">
        <f>+D217</f>
        <v>0</v>
      </c>
      <c r="E216" s="105">
        <f>SUM('ADICIONES  2018'!C216:M216)</f>
        <v>888547888.13999999</v>
      </c>
      <c r="F216" s="105">
        <f>+F217</f>
        <v>0</v>
      </c>
      <c r="G216" s="105">
        <f>+G217</f>
        <v>0</v>
      </c>
      <c r="H216" s="105">
        <f>+H217</f>
        <v>0</v>
      </c>
      <c r="I216" s="105">
        <f>+I217</f>
        <v>0</v>
      </c>
      <c r="J216" s="105">
        <f>+J217</f>
        <v>0</v>
      </c>
      <c r="K216" s="105">
        <f t="shared" si="358"/>
        <v>888547888.13999999</v>
      </c>
      <c r="L216" s="105">
        <f t="shared" ref="L216:Q216" si="373">+L217</f>
        <v>0</v>
      </c>
      <c r="M216" s="105">
        <f t="shared" si="373"/>
        <v>0</v>
      </c>
      <c r="N216" s="105">
        <f t="shared" si="373"/>
        <v>95764948.989999995</v>
      </c>
      <c r="O216" s="105">
        <f t="shared" si="373"/>
        <v>107188502.17</v>
      </c>
      <c r="P216" s="105">
        <f t="shared" si="373"/>
        <v>0</v>
      </c>
      <c r="Q216" s="105">
        <f t="shared" si="373"/>
        <v>63624731.869999997</v>
      </c>
      <c r="R216" s="105">
        <f t="shared" si="371"/>
        <v>266578183.03</v>
      </c>
      <c r="S216" s="105">
        <f t="shared" ref="S216:Z216" si="374">+S217</f>
        <v>589790456.85000002</v>
      </c>
      <c r="T216" s="105">
        <f t="shared" si="374"/>
        <v>35622913.960000001</v>
      </c>
      <c r="U216" s="105">
        <f t="shared" si="374"/>
        <v>41505363.119999997</v>
      </c>
      <c r="V216" s="105">
        <f t="shared" si="374"/>
        <v>0</v>
      </c>
      <c r="W216" s="105">
        <f t="shared" si="374"/>
        <v>799607264.70000005</v>
      </c>
      <c r="X216" s="105">
        <f t="shared" si="374"/>
        <v>0</v>
      </c>
      <c r="Y216" s="105">
        <f t="shared" si="374"/>
        <v>0</v>
      </c>
      <c r="Z216" s="105">
        <f t="shared" si="374"/>
        <v>0</v>
      </c>
      <c r="AA216" s="105">
        <f t="shared" si="372"/>
        <v>1466525998.6300001</v>
      </c>
      <c r="AB216" s="105">
        <f t="shared" si="351"/>
        <v>1733104181.6600001</v>
      </c>
      <c r="AC216" s="104">
        <v>0</v>
      </c>
    </row>
    <row r="217" spans="1:29" ht="20.25" customHeight="1" x14ac:dyDescent="0.2">
      <c r="A217" s="372">
        <v>1</v>
      </c>
      <c r="B217" s="97" t="s">
        <v>1181</v>
      </c>
      <c r="C217" s="98" t="s">
        <v>1182</v>
      </c>
      <c r="D217" s="287">
        <v>0</v>
      </c>
      <c r="E217" s="285">
        <f>SUM('ADICIONES  2018'!C217:M217)</f>
        <v>888547888.13999999</v>
      </c>
      <c r="F217" s="287"/>
      <c r="G217" s="287"/>
      <c r="H217" s="287"/>
      <c r="I217" s="287"/>
      <c r="J217" s="287"/>
      <c r="K217" s="287">
        <f t="shared" si="358"/>
        <v>888547888.13999999</v>
      </c>
      <c r="L217" s="287">
        <v>0</v>
      </c>
      <c r="M217" s="287">
        <v>0</v>
      </c>
      <c r="N217" s="287">
        <v>95764948.989999995</v>
      </c>
      <c r="O217" s="287">
        <v>107188502.17</v>
      </c>
      <c r="P217" s="287">
        <v>0</v>
      </c>
      <c r="Q217" s="287">
        <v>63624731.869999997</v>
      </c>
      <c r="R217" s="287">
        <f t="shared" si="371"/>
        <v>266578183.03</v>
      </c>
      <c r="S217" s="287">
        <v>589790456.85000002</v>
      </c>
      <c r="T217" s="287">
        <v>35622913.960000001</v>
      </c>
      <c r="U217" s="287">
        <v>41505363.119999997</v>
      </c>
      <c r="V217" s="287"/>
      <c r="W217" s="287">
        <v>799607264.70000005</v>
      </c>
      <c r="X217" s="287"/>
      <c r="Y217" s="287"/>
      <c r="Z217" s="287"/>
      <c r="AA217" s="287">
        <f t="shared" si="372"/>
        <v>1466525998.6300001</v>
      </c>
      <c r="AB217" s="287">
        <f t="shared" si="351"/>
        <v>1733104181.6600001</v>
      </c>
      <c r="AC217" s="37">
        <v>0</v>
      </c>
    </row>
    <row r="218" spans="1:29" s="79" customFormat="1" ht="25.5" hidden="1" customHeight="1" x14ac:dyDescent="0.2">
      <c r="A218" s="371"/>
      <c r="B218" s="110" t="s">
        <v>270</v>
      </c>
      <c r="C218" s="100" t="s">
        <v>96</v>
      </c>
      <c r="D218" s="105">
        <f>+D219</f>
        <v>43762562700</v>
      </c>
      <c r="E218" s="105">
        <f>SUM('ADICIONES  2018'!C218:M218)</f>
        <v>3329588033.7200003</v>
      </c>
      <c r="F218" s="105">
        <f t="shared" ref="F218:J218" si="375">+F219</f>
        <v>1328514123</v>
      </c>
      <c r="G218" s="105">
        <f t="shared" si="375"/>
        <v>0</v>
      </c>
      <c r="H218" s="105">
        <f t="shared" si="375"/>
        <v>0</v>
      </c>
      <c r="I218" s="105">
        <f t="shared" si="375"/>
        <v>0</v>
      </c>
      <c r="J218" s="105">
        <f t="shared" si="375"/>
        <v>0</v>
      </c>
      <c r="K218" s="105">
        <f t="shared" si="358"/>
        <v>45763636610.720001</v>
      </c>
      <c r="L218" s="105">
        <f t="shared" ref="L218:Q218" si="376">+L219</f>
        <v>2547725282</v>
      </c>
      <c r="M218" s="105">
        <f t="shared" si="376"/>
        <v>3199858632</v>
      </c>
      <c r="N218" s="105">
        <f t="shared" si="376"/>
        <v>4232601397</v>
      </c>
      <c r="O218" s="105">
        <f t="shared" si="376"/>
        <v>4657021134</v>
      </c>
      <c r="P218" s="105">
        <f t="shared" si="376"/>
        <v>2558408678</v>
      </c>
      <c r="Q218" s="105">
        <f t="shared" si="376"/>
        <v>5885808972</v>
      </c>
      <c r="R218" s="105">
        <f t="shared" si="371"/>
        <v>23081424095</v>
      </c>
      <c r="S218" s="105">
        <f t="shared" ref="S218:Z218" si="377">+S219</f>
        <v>3431315977</v>
      </c>
      <c r="T218" s="105">
        <f t="shared" si="377"/>
        <v>3691480069</v>
      </c>
      <c r="U218" s="105">
        <f t="shared" si="377"/>
        <v>1911577185</v>
      </c>
      <c r="V218" s="105">
        <f t="shared" si="377"/>
        <v>4890730323</v>
      </c>
      <c r="W218" s="105">
        <f t="shared" si="377"/>
        <v>4797632780</v>
      </c>
      <c r="X218" s="105">
        <f t="shared" si="377"/>
        <v>0</v>
      </c>
      <c r="Y218" s="105">
        <f t="shared" si="377"/>
        <v>0</v>
      </c>
      <c r="Z218" s="105">
        <f t="shared" si="377"/>
        <v>0</v>
      </c>
      <c r="AA218" s="105">
        <f t="shared" si="372"/>
        <v>18722736334</v>
      </c>
      <c r="AB218" s="105">
        <f t="shared" si="351"/>
        <v>41804160429</v>
      </c>
      <c r="AC218" s="104">
        <f t="shared" si="352"/>
        <v>0.9134798614148486</v>
      </c>
    </row>
    <row r="219" spans="1:29" s="79" customFormat="1" ht="15.75" hidden="1" x14ac:dyDescent="0.2">
      <c r="A219" s="371"/>
      <c r="B219" s="110" t="s">
        <v>271</v>
      </c>
      <c r="C219" s="100" t="s">
        <v>97</v>
      </c>
      <c r="D219" s="105">
        <f>+D220+D228+D230+D232</f>
        <v>43762562700</v>
      </c>
      <c r="E219" s="105">
        <f>SUM('ADICIONES  2018'!C219:M219)</f>
        <v>3329588033.7200003</v>
      </c>
      <c r="F219" s="105">
        <f t="shared" ref="F219:J219" si="378">+F220+F228+F230+F232</f>
        <v>1328514123</v>
      </c>
      <c r="G219" s="105">
        <f t="shared" si="378"/>
        <v>0</v>
      </c>
      <c r="H219" s="105">
        <f t="shared" si="378"/>
        <v>0</v>
      </c>
      <c r="I219" s="105">
        <f t="shared" si="378"/>
        <v>0</v>
      </c>
      <c r="J219" s="105">
        <f t="shared" si="378"/>
        <v>0</v>
      </c>
      <c r="K219" s="105">
        <f t="shared" si="358"/>
        <v>45763636610.720001</v>
      </c>
      <c r="L219" s="105">
        <f t="shared" ref="L219:Q219" si="379">+L220+L228+L230+L232</f>
        <v>2547725282</v>
      </c>
      <c r="M219" s="105">
        <f t="shared" si="379"/>
        <v>3199858632</v>
      </c>
      <c r="N219" s="105">
        <f t="shared" si="379"/>
        <v>4232601397</v>
      </c>
      <c r="O219" s="105">
        <f t="shared" si="379"/>
        <v>4657021134</v>
      </c>
      <c r="P219" s="105">
        <f t="shared" si="379"/>
        <v>2558408678</v>
      </c>
      <c r="Q219" s="105">
        <f t="shared" si="379"/>
        <v>5885808972</v>
      </c>
      <c r="R219" s="105">
        <f t="shared" si="371"/>
        <v>23081424095</v>
      </c>
      <c r="S219" s="105">
        <f t="shared" ref="S219:Z219" si="380">+S220+S228+S230+S232</f>
        <v>3431315977</v>
      </c>
      <c r="T219" s="105">
        <f t="shared" si="380"/>
        <v>3691480069</v>
      </c>
      <c r="U219" s="105">
        <f t="shared" si="380"/>
        <v>1911577185</v>
      </c>
      <c r="V219" s="105">
        <f t="shared" si="380"/>
        <v>4890730323</v>
      </c>
      <c r="W219" s="105">
        <f t="shared" si="380"/>
        <v>4797632780</v>
      </c>
      <c r="X219" s="105">
        <f t="shared" si="380"/>
        <v>0</v>
      </c>
      <c r="Y219" s="105">
        <f t="shared" si="380"/>
        <v>0</v>
      </c>
      <c r="Z219" s="105">
        <f t="shared" si="380"/>
        <v>0</v>
      </c>
      <c r="AA219" s="105">
        <f t="shared" si="372"/>
        <v>18722736334</v>
      </c>
      <c r="AB219" s="105">
        <f t="shared" si="351"/>
        <v>41804160429</v>
      </c>
      <c r="AC219" s="104">
        <f t="shared" si="352"/>
        <v>0.9134798614148486</v>
      </c>
    </row>
    <row r="220" spans="1:29" s="79" customFormat="1" ht="30" hidden="1" x14ac:dyDescent="0.2">
      <c r="A220" s="371"/>
      <c r="B220" s="110" t="s">
        <v>272</v>
      </c>
      <c r="C220" s="100" t="s">
        <v>98</v>
      </c>
      <c r="D220" s="105">
        <f>+D221+D225</f>
        <v>29862562700</v>
      </c>
      <c r="E220" s="105">
        <f>SUM('ADICIONES  2018'!C220:M220)</f>
        <v>1338425955</v>
      </c>
      <c r="F220" s="105">
        <f t="shared" ref="F220:J220" si="381">+F221+F225</f>
        <v>953460146</v>
      </c>
      <c r="G220" s="105">
        <f t="shared" si="381"/>
        <v>0</v>
      </c>
      <c r="H220" s="105">
        <f t="shared" si="381"/>
        <v>0</v>
      </c>
      <c r="I220" s="105">
        <f t="shared" si="381"/>
        <v>0</v>
      </c>
      <c r="J220" s="105">
        <f t="shared" si="381"/>
        <v>0</v>
      </c>
      <c r="K220" s="105">
        <f t="shared" si="358"/>
        <v>30247528509</v>
      </c>
      <c r="L220" s="105">
        <f>+L221+L225</f>
        <v>1555200516</v>
      </c>
      <c r="M220" s="105">
        <f t="shared" ref="M220:Q220" si="382">+M221+M225</f>
        <v>2224698142</v>
      </c>
      <c r="N220" s="105">
        <f t="shared" si="382"/>
        <v>3278285644</v>
      </c>
      <c r="O220" s="105">
        <f t="shared" si="382"/>
        <v>2416743130</v>
      </c>
      <c r="P220" s="105">
        <f t="shared" si="382"/>
        <v>1555200516</v>
      </c>
      <c r="Q220" s="105">
        <f t="shared" si="382"/>
        <v>4869463444</v>
      </c>
      <c r="R220" s="105">
        <f t="shared" si="371"/>
        <v>15899591392</v>
      </c>
      <c r="S220" s="105">
        <f t="shared" ref="S220:Z220" si="383">+S221+S225</f>
        <v>2416743130</v>
      </c>
      <c r="T220" s="105">
        <f t="shared" si="383"/>
        <v>2687913001</v>
      </c>
      <c r="U220" s="105">
        <f t="shared" si="383"/>
        <v>861542614</v>
      </c>
      <c r="V220" s="105">
        <f t="shared" si="383"/>
        <v>3802069796</v>
      </c>
      <c r="W220" s="105">
        <f t="shared" si="383"/>
        <v>3774095904</v>
      </c>
      <c r="X220" s="105">
        <f t="shared" si="383"/>
        <v>0</v>
      </c>
      <c r="Y220" s="105">
        <f t="shared" si="383"/>
        <v>0</v>
      </c>
      <c r="Z220" s="105">
        <f t="shared" si="383"/>
        <v>0</v>
      </c>
      <c r="AA220" s="105">
        <f t="shared" si="372"/>
        <v>13542364445</v>
      </c>
      <c r="AB220" s="105">
        <f t="shared" si="351"/>
        <v>29441955837</v>
      </c>
      <c r="AC220" s="104">
        <f t="shared" si="352"/>
        <v>0.97336732249842151</v>
      </c>
    </row>
    <row r="221" spans="1:29" s="79" customFormat="1" ht="30" hidden="1" x14ac:dyDescent="0.2">
      <c r="A221" s="371"/>
      <c r="B221" s="110" t="s">
        <v>877</v>
      </c>
      <c r="C221" s="100" t="s">
        <v>1632</v>
      </c>
      <c r="D221" s="105">
        <f>+D222</f>
        <v>21094400000</v>
      </c>
      <c r="E221" s="105">
        <f>SUM('ADICIONES  2018'!C221:M221)</f>
        <v>0</v>
      </c>
      <c r="F221" s="105">
        <f t="shared" ref="F221:J221" si="384">+F222</f>
        <v>953460146</v>
      </c>
      <c r="G221" s="105">
        <f t="shared" si="384"/>
        <v>0</v>
      </c>
      <c r="H221" s="105">
        <f t="shared" si="384"/>
        <v>0</v>
      </c>
      <c r="I221" s="105">
        <f t="shared" si="384"/>
        <v>0</v>
      </c>
      <c r="J221" s="105">
        <f t="shared" si="384"/>
        <v>0</v>
      </c>
      <c r="K221" s="105">
        <f t="shared" si="358"/>
        <v>20140939854</v>
      </c>
      <c r="L221" s="105">
        <f t="shared" ref="L221:Q221" si="385">+L222</f>
        <v>1555200516</v>
      </c>
      <c r="M221" s="105">
        <f t="shared" si="385"/>
        <v>1595078238</v>
      </c>
      <c r="N221" s="105">
        <f t="shared" si="385"/>
        <v>1555200516</v>
      </c>
      <c r="O221" s="105">
        <f t="shared" si="385"/>
        <v>1555200516</v>
      </c>
      <c r="P221" s="105">
        <f t="shared" si="385"/>
        <v>1555200516</v>
      </c>
      <c r="Q221" s="105">
        <f t="shared" si="385"/>
        <v>3146378116</v>
      </c>
      <c r="R221" s="105">
        <f t="shared" si="371"/>
        <v>10962258418</v>
      </c>
      <c r="S221" s="105">
        <f t="shared" ref="S221:Z221" si="386">+S222</f>
        <v>1555200516</v>
      </c>
      <c r="T221" s="105">
        <f t="shared" si="386"/>
        <v>1826370387</v>
      </c>
      <c r="U221" s="105">
        <f t="shared" si="386"/>
        <v>0</v>
      </c>
      <c r="V221" s="105">
        <f t="shared" si="386"/>
        <v>2940527182</v>
      </c>
      <c r="W221" s="105">
        <f t="shared" si="386"/>
        <v>2912553290</v>
      </c>
      <c r="X221" s="105">
        <f t="shared" si="386"/>
        <v>0</v>
      </c>
      <c r="Y221" s="105">
        <f t="shared" si="386"/>
        <v>0</v>
      </c>
      <c r="Z221" s="105">
        <f t="shared" si="386"/>
        <v>0</v>
      </c>
      <c r="AA221" s="105">
        <f t="shared" si="372"/>
        <v>9234651375</v>
      </c>
      <c r="AB221" s="105">
        <f t="shared" si="351"/>
        <v>20196909793</v>
      </c>
      <c r="AC221" s="104">
        <f t="shared" si="352"/>
        <v>1.0027789139635848</v>
      </c>
    </row>
    <row r="222" spans="1:29" s="79" customFormat="1" ht="21.75" hidden="1" customHeight="1" x14ac:dyDescent="0.2">
      <c r="A222" s="371"/>
      <c r="B222" s="110" t="s">
        <v>1633</v>
      </c>
      <c r="C222" s="100" t="s">
        <v>744</v>
      </c>
      <c r="D222" s="105">
        <f>SUM(D223:D224)</f>
        <v>21094400000</v>
      </c>
      <c r="E222" s="105">
        <f>SUM('ADICIONES  2018'!C222:M222)</f>
        <v>0</v>
      </c>
      <c r="F222" s="105">
        <f t="shared" ref="F222:J222" si="387">SUM(F223:F224)</f>
        <v>953460146</v>
      </c>
      <c r="G222" s="105">
        <f t="shared" si="387"/>
        <v>0</v>
      </c>
      <c r="H222" s="105">
        <f t="shared" si="387"/>
        <v>0</v>
      </c>
      <c r="I222" s="105">
        <f t="shared" si="387"/>
        <v>0</v>
      </c>
      <c r="J222" s="105">
        <f t="shared" si="387"/>
        <v>0</v>
      </c>
      <c r="K222" s="105">
        <f t="shared" si="358"/>
        <v>20140939854</v>
      </c>
      <c r="L222" s="105">
        <f t="shared" ref="L222:Q222" si="388">SUM(L223:L224)</f>
        <v>1555200516</v>
      </c>
      <c r="M222" s="105">
        <f t="shared" si="388"/>
        <v>1595078238</v>
      </c>
      <c r="N222" s="105">
        <f t="shared" si="388"/>
        <v>1555200516</v>
      </c>
      <c r="O222" s="105">
        <f t="shared" si="388"/>
        <v>1555200516</v>
      </c>
      <c r="P222" s="105">
        <f t="shared" si="388"/>
        <v>1555200516</v>
      </c>
      <c r="Q222" s="105">
        <f t="shared" si="388"/>
        <v>3146378116</v>
      </c>
      <c r="R222" s="105">
        <f t="shared" si="371"/>
        <v>10962258418</v>
      </c>
      <c r="S222" s="105">
        <f t="shared" ref="S222:Z222" si="389">SUM(S223:S224)</f>
        <v>1555200516</v>
      </c>
      <c r="T222" s="105">
        <f t="shared" si="389"/>
        <v>1826370387</v>
      </c>
      <c r="U222" s="105">
        <f t="shared" si="389"/>
        <v>0</v>
      </c>
      <c r="V222" s="105">
        <f t="shared" si="389"/>
        <v>2940527182</v>
      </c>
      <c r="W222" s="105">
        <f t="shared" si="389"/>
        <v>2912553290</v>
      </c>
      <c r="X222" s="105">
        <f t="shared" si="389"/>
        <v>0</v>
      </c>
      <c r="Y222" s="105">
        <f t="shared" si="389"/>
        <v>0</v>
      </c>
      <c r="Z222" s="105">
        <f t="shared" si="389"/>
        <v>0</v>
      </c>
      <c r="AA222" s="105">
        <f t="shared" si="372"/>
        <v>9234651375</v>
      </c>
      <c r="AB222" s="105">
        <f t="shared" si="351"/>
        <v>20196909793</v>
      </c>
      <c r="AC222" s="104">
        <f t="shared" si="352"/>
        <v>1.0027789139635848</v>
      </c>
    </row>
    <row r="223" spans="1:29" x14ac:dyDescent="0.2">
      <c r="A223" s="372">
        <v>1</v>
      </c>
      <c r="B223" s="97" t="s">
        <v>1634</v>
      </c>
      <c r="C223" s="98" t="s">
        <v>745</v>
      </c>
      <c r="D223" s="287">
        <v>20794400000</v>
      </c>
      <c r="E223" s="285">
        <f>SUM('ADICIONES  2018'!C223:M223)</f>
        <v>0</v>
      </c>
      <c r="F223" s="287">
        <v>953460146</v>
      </c>
      <c r="G223" s="287"/>
      <c r="H223" s="287"/>
      <c r="I223" s="287"/>
      <c r="J223" s="287"/>
      <c r="K223" s="287">
        <f t="shared" si="358"/>
        <v>19840939854</v>
      </c>
      <c r="L223" s="287">
        <v>1555200516</v>
      </c>
      <c r="M223" s="287">
        <v>1555200516</v>
      </c>
      <c r="N223" s="287">
        <v>1555200516</v>
      </c>
      <c r="O223" s="287">
        <v>1555200516</v>
      </c>
      <c r="P223" s="287">
        <v>1555200516</v>
      </c>
      <c r="Q223" s="287">
        <v>3110401032</v>
      </c>
      <c r="R223" s="287">
        <f t="shared" si="371"/>
        <v>10886403612</v>
      </c>
      <c r="S223" s="287">
        <v>1555200516</v>
      </c>
      <c r="T223" s="287">
        <v>1555200512</v>
      </c>
      <c r="U223" s="287"/>
      <c r="V223" s="287">
        <v>2912553290</v>
      </c>
      <c r="W223" s="287">
        <v>2912553290</v>
      </c>
      <c r="X223" s="287"/>
      <c r="Y223" s="287"/>
      <c r="Z223" s="287"/>
      <c r="AA223" s="287">
        <f t="shared" si="372"/>
        <v>8935507608</v>
      </c>
      <c r="AB223" s="287">
        <f t="shared" si="351"/>
        <v>19821911220</v>
      </c>
      <c r="AC223" s="37">
        <f t="shared" si="352"/>
        <v>0.99904094089594431</v>
      </c>
    </row>
    <row r="224" spans="1:29" x14ac:dyDescent="0.2">
      <c r="A224" s="372">
        <v>1</v>
      </c>
      <c r="B224" s="97" t="s">
        <v>1635</v>
      </c>
      <c r="C224" s="98" t="s">
        <v>746</v>
      </c>
      <c r="D224" s="287">
        <v>300000000</v>
      </c>
      <c r="E224" s="285">
        <f>SUM('ADICIONES  2018'!C224:M224)</f>
        <v>0</v>
      </c>
      <c r="F224" s="287"/>
      <c r="G224" s="287"/>
      <c r="H224" s="287"/>
      <c r="I224" s="287"/>
      <c r="J224" s="287"/>
      <c r="K224" s="287">
        <f t="shared" si="358"/>
        <v>300000000</v>
      </c>
      <c r="L224" s="287">
        <v>0</v>
      </c>
      <c r="M224" s="287">
        <v>39877722</v>
      </c>
      <c r="N224" s="287">
        <v>0</v>
      </c>
      <c r="O224" s="287"/>
      <c r="P224" s="287">
        <v>0</v>
      </c>
      <c r="Q224" s="287">
        <v>35977084</v>
      </c>
      <c r="R224" s="287">
        <f t="shared" si="371"/>
        <v>75854806</v>
      </c>
      <c r="S224" s="287">
        <v>0</v>
      </c>
      <c r="T224" s="287">
        <v>271169875</v>
      </c>
      <c r="U224" s="287"/>
      <c r="V224" s="287">
        <v>27973892</v>
      </c>
      <c r="W224" s="287">
        <v>0</v>
      </c>
      <c r="X224" s="287"/>
      <c r="Y224" s="287"/>
      <c r="Z224" s="287"/>
      <c r="AA224" s="287">
        <f t="shared" si="372"/>
        <v>299143767</v>
      </c>
      <c r="AB224" s="287">
        <f t="shared" si="351"/>
        <v>374998573</v>
      </c>
      <c r="AC224" s="37">
        <f t="shared" si="352"/>
        <v>1.2499952433333332</v>
      </c>
    </row>
    <row r="225" spans="1:29" s="79" customFormat="1" ht="31.5" hidden="1" x14ac:dyDescent="0.2">
      <c r="A225" s="371"/>
      <c r="B225" s="110" t="s">
        <v>747</v>
      </c>
      <c r="C225" s="106" t="s">
        <v>748</v>
      </c>
      <c r="D225" s="105">
        <f>+D226</f>
        <v>8768162700</v>
      </c>
      <c r="E225" s="105">
        <f>SUM('ADICIONES  2018'!C225:M225)</f>
        <v>1338425955</v>
      </c>
      <c r="F225" s="105">
        <f t="shared" ref="F225:J226" si="390">+F226</f>
        <v>0</v>
      </c>
      <c r="G225" s="105">
        <f t="shared" si="390"/>
        <v>0</v>
      </c>
      <c r="H225" s="105">
        <f t="shared" si="390"/>
        <v>0</v>
      </c>
      <c r="I225" s="105">
        <f t="shared" si="390"/>
        <v>0</v>
      </c>
      <c r="J225" s="105">
        <f t="shared" si="390"/>
        <v>0</v>
      </c>
      <c r="K225" s="105">
        <f t="shared" si="358"/>
        <v>10106588655</v>
      </c>
      <c r="L225" s="105">
        <f t="shared" ref="L225:Q226" si="391">+L226</f>
        <v>0</v>
      </c>
      <c r="M225" s="105">
        <f t="shared" si="391"/>
        <v>629619904</v>
      </c>
      <c r="N225" s="105">
        <f t="shared" si="391"/>
        <v>1723085128</v>
      </c>
      <c r="O225" s="105">
        <f t="shared" si="391"/>
        <v>861542614</v>
      </c>
      <c r="P225" s="105">
        <f t="shared" si="391"/>
        <v>0</v>
      </c>
      <c r="Q225" s="105">
        <f t="shared" si="391"/>
        <v>1723085328</v>
      </c>
      <c r="R225" s="105">
        <f t="shared" si="371"/>
        <v>4937332974</v>
      </c>
      <c r="S225" s="105">
        <f t="shared" ref="S225:Z226" si="392">+S226</f>
        <v>861542614</v>
      </c>
      <c r="T225" s="105">
        <f t="shared" si="392"/>
        <v>861542614</v>
      </c>
      <c r="U225" s="105">
        <f t="shared" si="392"/>
        <v>861542614</v>
      </c>
      <c r="V225" s="105">
        <f t="shared" si="392"/>
        <v>861542614</v>
      </c>
      <c r="W225" s="105">
        <f t="shared" si="392"/>
        <v>861542614</v>
      </c>
      <c r="X225" s="105">
        <f t="shared" si="392"/>
        <v>0</v>
      </c>
      <c r="Y225" s="105">
        <f t="shared" si="392"/>
        <v>0</v>
      </c>
      <c r="Z225" s="105">
        <f t="shared" si="392"/>
        <v>0</v>
      </c>
      <c r="AA225" s="105">
        <f t="shared" si="372"/>
        <v>4307713070</v>
      </c>
      <c r="AB225" s="105">
        <f t="shared" si="351"/>
        <v>9245046044</v>
      </c>
      <c r="AC225" s="104">
        <f t="shared" si="352"/>
        <v>0.91475436070372051</v>
      </c>
    </row>
    <row r="226" spans="1:29" s="79" customFormat="1" ht="31.5" hidden="1" x14ac:dyDescent="0.2">
      <c r="A226" s="371"/>
      <c r="B226" s="110" t="s">
        <v>749</v>
      </c>
      <c r="C226" s="106" t="s">
        <v>748</v>
      </c>
      <c r="D226" s="105">
        <f>+D227</f>
        <v>8768162700</v>
      </c>
      <c r="E226" s="105">
        <f>SUM('ADICIONES  2018'!C226:M226)</f>
        <v>1338425955</v>
      </c>
      <c r="F226" s="105">
        <f t="shared" si="390"/>
        <v>0</v>
      </c>
      <c r="G226" s="105">
        <f t="shared" si="390"/>
        <v>0</v>
      </c>
      <c r="H226" s="105">
        <f t="shared" si="390"/>
        <v>0</v>
      </c>
      <c r="I226" s="105">
        <f t="shared" si="390"/>
        <v>0</v>
      </c>
      <c r="J226" s="105">
        <f t="shared" si="390"/>
        <v>0</v>
      </c>
      <c r="K226" s="105">
        <f t="shared" si="358"/>
        <v>10106588655</v>
      </c>
      <c r="L226" s="105">
        <f t="shared" si="391"/>
        <v>0</v>
      </c>
      <c r="M226" s="105">
        <f t="shared" si="391"/>
        <v>629619904</v>
      </c>
      <c r="N226" s="105">
        <f t="shared" si="391"/>
        <v>1723085128</v>
      </c>
      <c r="O226" s="105">
        <f t="shared" si="391"/>
        <v>861542614</v>
      </c>
      <c r="P226" s="105">
        <f t="shared" si="391"/>
        <v>0</v>
      </c>
      <c r="Q226" s="105">
        <f t="shared" si="391"/>
        <v>1723085328</v>
      </c>
      <c r="R226" s="105">
        <f t="shared" si="371"/>
        <v>4937332974</v>
      </c>
      <c r="S226" s="105">
        <f t="shared" si="392"/>
        <v>861542614</v>
      </c>
      <c r="T226" s="105">
        <f t="shared" si="392"/>
        <v>861542614</v>
      </c>
      <c r="U226" s="105">
        <f t="shared" si="392"/>
        <v>861542614</v>
      </c>
      <c r="V226" s="105">
        <f t="shared" si="392"/>
        <v>861542614</v>
      </c>
      <c r="W226" s="105">
        <f t="shared" si="392"/>
        <v>861542614</v>
      </c>
      <c r="X226" s="105">
        <f t="shared" si="392"/>
        <v>0</v>
      </c>
      <c r="Y226" s="105">
        <f t="shared" si="392"/>
        <v>0</v>
      </c>
      <c r="Z226" s="105">
        <f t="shared" si="392"/>
        <v>0</v>
      </c>
      <c r="AA226" s="105">
        <f t="shared" si="372"/>
        <v>4307713070</v>
      </c>
      <c r="AB226" s="105">
        <f t="shared" si="351"/>
        <v>9245046044</v>
      </c>
      <c r="AC226" s="104">
        <f t="shared" si="352"/>
        <v>0.91475436070372051</v>
      </c>
    </row>
    <row r="227" spans="1:29" ht="28.5" x14ac:dyDescent="0.2">
      <c r="A227" s="372">
        <v>1</v>
      </c>
      <c r="B227" s="97" t="s">
        <v>750</v>
      </c>
      <c r="C227" s="98" t="s">
        <v>751</v>
      </c>
      <c r="D227" s="287">
        <v>8768162700</v>
      </c>
      <c r="E227" s="285">
        <f>SUM('ADICIONES  2018'!C227:M227)</f>
        <v>1338425955</v>
      </c>
      <c r="F227" s="287"/>
      <c r="G227" s="287"/>
      <c r="H227" s="287"/>
      <c r="I227" s="287"/>
      <c r="J227" s="287"/>
      <c r="K227" s="287">
        <f t="shared" si="358"/>
        <v>10106588655</v>
      </c>
      <c r="L227" s="287">
        <v>0</v>
      </c>
      <c r="M227" s="287">
        <v>629619904</v>
      </c>
      <c r="N227" s="287">
        <v>1723085128</v>
      </c>
      <c r="O227" s="287">
        <v>861542614</v>
      </c>
      <c r="P227" s="287">
        <v>0</v>
      </c>
      <c r="Q227" s="287">
        <v>1723085328</v>
      </c>
      <c r="R227" s="287">
        <f t="shared" si="371"/>
        <v>4937332974</v>
      </c>
      <c r="S227" s="287">
        <v>861542614</v>
      </c>
      <c r="T227" s="287">
        <v>861542614</v>
      </c>
      <c r="U227" s="287">
        <v>861542614</v>
      </c>
      <c r="V227" s="287">
        <v>861542614</v>
      </c>
      <c r="W227" s="287">
        <v>861542614</v>
      </c>
      <c r="X227" s="287"/>
      <c r="Y227" s="287"/>
      <c r="Z227" s="287"/>
      <c r="AA227" s="287">
        <f t="shared" si="372"/>
        <v>4307713070</v>
      </c>
      <c r="AB227" s="287">
        <f t="shared" si="351"/>
        <v>9245046044</v>
      </c>
      <c r="AC227" s="37">
        <f t="shared" si="352"/>
        <v>0.91475436070372051</v>
      </c>
    </row>
    <row r="228" spans="1:29" s="21" customFormat="1" ht="15.75" x14ac:dyDescent="0.2">
      <c r="A228" s="92">
        <v>1</v>
      </c>
      <c r="B228" s="111" t="s">
        <v>752</v>
      </c>
      <c r="C228" s="112" t="s">
        <v>753</v>
      </c>
      <c r="D228" s="105">
        <f>SUM(D229:D229)</f>
        <v>1700000000</v>
      </c>
      <c r="E228" s="105">
        <f>SUM('ADICIONES  2018'!C228:M228)</f>
        <v>0</v>
      </c>
      <c r="F228" s="105">
        <f>SUM(F229:F229)</f>
        <v>375053977</v>
      </c>
      <c r="G228" s="105">
        <f>SUM(G229:G229)</f>
        <v>0</v>
      </c>
      <c r="H228" s="105">
        <f>SUM(H229:H229)</f>
        <v>0</v>
      </c>
      <c r="I228" s="105">
        <f>SUM(I229:I229)</f>
        <v>0</v>
      </c>
      <c r="J228" s="105">
        <f>SUM(J229:J229)</f>
        <v>0</v>
      </c>
      <c r="K228" s="285">
        <f t="shared" si="358"/>
        <v>1324946023</v>
      </c>
      <c r="L228" s="105">
        <f t="shared" ref="L228:Q228" si="393">SUM(L229:L229)</f>
        <v>0</v>
      </c>
      <c r="M228" s="105">
        <f t="shared" si="393"/>
        <v>0</v>
      </c>
      <c r="N228" s="105">
        <f t="shared" si="393"/>
        <v>0</v>
      </c>
      <c r="O228" s="105">
        <f t="shared" si="393"/>
        <v>1324946023</v>
      </c>
      <c r="P228" s="105">
        <f t="shared" si="393"/>
        <v>0</v>
      </c>
      <c r="Q228" s="105">
        <f t="shared" si="393"/>
        <v>0</v>
      </c>
      <c r="R228" s="285">
        <f t="shared" si="371"/>
        <v>1324946023</v>
      </c>
      <c r="S228" s="285">
        <f t="shared" ref="S228:Z228" si="394">SUM(S229:S229)</f>
        <v>0</v>
      </c>
      <c r="T228" s="285">
        <f t="shared" si="394"/>
        <v>0</v>
      </c>
      <c r="U228" s="285">
        <f t="shared" si="394"/>
        <v>0</v>
      </c>
      <c r="V228" s="285">
        <f t="shared" si="394"/>
        <v>0</v>
      </c>
      <c r="W228" s="285">
        <f t="shared" si="394"/>
        <v>0</v>
      </c>
      <c r="X228" s="105">
        <f t="shared" si="394"/>
        <v>0</v>
      </c>
      <c r="Y228" s="285">
        <f t="shared" si="394"/>
        <v>0</v>
      </c>
      <c r="Z228" s="105">
        <f t="shared" si="394"/>
        <v>0</v>
      </c>
      <c r="AA228" s="105">
        <f t="shared" si="372"/>
        <v>0</v>
      </c>
      <c r="AB228" s="285">
        <f t="shared" si="351"/>
        <v>1324946023</v>
      </c>
      <c r="AC228" s="113">
        <f t="shared" si="352"/>
        <v>1</v>
      </c>
    </row>
    <row r="229" spans="1:29" hidden="1" x14ac:dyDescent="0.2">
      <c r="B229" s="97" t="s">
        <v>754</v>
      </c>
      <c r="C229" s="98" t="s">
        <v>755</v>
      </c>
      <c r="D229" s="287">
        <v>1700000000</v>
      </c>
      <c r="E229" s="285">
        <f>SUM('ADICIONES  2018'!C229:M229)</f>
        <v>0</v>
      </c>
      <c r="F229" s="287">
        <v>375053977</v>
      </c>
      <c r="G229" s="287"/>
      <c r="H229" s="287"/>
      <c r="I229" s="287"/>
      <c r="J229" s="287"/>
      <c r="K229" s="287">
        <f t="shared" si="358"/>
        <v>1324946023</v>
      </c>
      <c r="L229" s="287">
        <v>0</v>
      </c>
      <c r="M229" s="287">
        <v>0</v>
      </c>
      <c r="N229" s="287">
        <v>0</v>
      </c>
      <c r="O229" s="287">
        <v>1324946023</v>
      </c>
      <c r="P229" s="287">
        <v>0</v>
      </c>
      <c r="Q229" s="287">
        <v>0</v>
      </c>
      <c r="R229" s="287">
        <f t="shared" si="371"/>
        <v>1324946023</v>
      </c>
      <c r="S229" s="287">
        <v>0</v>
      </c>
      <c r="T229" s="287">
        <v>0</v>
      </c>
      <c r="U229" s="287">
        <v>0</v>
      </c>
      <c r="V229" s="287">
        <v>0</v>
      </c>
      <c r="W229" s="287">
        <v>0</v>
      </c>
      <c r="X229" s="287"/>
      <c r="Y229" s="287"/>
      <c r="Z229" s="287"/>
      <c r="AA229" s="287">
        <f t="shared" si="372"/>
        <v>0</v>
      </c>
      <c r="AB229" s="287">
        <f t="shared" si="351"/>
        <v>1324946023</v>
      </c>
      <c r="AC229" s="37">
        <f t="shared" si="352"/>
        <v>1</v>
      </c>
    </row>
    <row r="230" spans="1:29" s="79" customFormat="1" ht="27.75" hidden="1" customHeight="1" x14ac:dyDescent="0.2">
      <c r="A230" s="371"/>
      <c r="B230" s="110" t="s">
        <v>756</v>
      </c>
      <c r="C230" s="106" t="s">
        <v>757</v>
      </c>
      <c r="D230" s="105">
        <f>+D231</f>
        <v>12200000000</v>
      </c>
      <c r="E230" s="105">
        <f>SUM('ADICIONES  2018'!C230:M230)</f>
        <v>0</v>
      </c>
      <c r="F230" s="105">
        <f>+F231</f>
        <v>0</v>
      </c>
      <c r="G230" s="105">
        <f>+G231</f>
        <v>0</v>
      </c>
      <c r="H230" s="105">
        <f>+H231</f>
        <v>0</v>
      </c>
      <c r="I230" s="105">
        <f>+I231</f>
        <v>0</v>
      </c>
      <c r="J230" s="105">
        <f>+J231</f>
        <v>0</v>
      </c>
      <c r="K230" s="105">
        <f t="shared" si="358"/>
        <v>12200000000</v>
      </c>
      <c r="L230" s="105">
        <f t="shared" ref="L230:Q230" si="395">+L231</f>
        <v>992524766</v>
      </c>
      <c r="M230" s="105">
        <f t="shared" si="395"/>
        <v>975160490</v>
      </c>
      <c r="N230" s="105">
        <f t="shared" si="395"/>
        <v>954315753</v>
      </c>
      <c r="O230" s="105">
        <f t="shared" si="395"/>
        <v>915331981</v>
      </c>
      <c r="P230" s="105">
        <f t="shared" si="395"/>
        <v>1003208162</v>
      </c>
      <c r="Q230" s="105">
        <f t="shared" si="395"/>
        <v>1016345528</v>
      </c>
      <c r="R230" s="105">
        <f t="shared" si="371"/>
        <v>5856886680</v>
      </c>
      <c r="S230" s="105">
        <f t="shared" ref="S230:Z230" si="396">+S231</f>
        <v>1014572847</v>
      </c>
      <c r="T230" s="105">
        <f t="shared" si="396"/>
        <v>1003567068</v>
      </c>
      <c r="U230" s="105">
        <f t="shared" si="396"/>
        <v>1050034571</v>
      </c>
      <c r="V230" s="105">
        <f t="shared" si="396"/>
        <v>1088660527</v>
      </c>
      <c r="W230" s="105">
        <f t="shared" si="396"/>
        <v>1023536876</v>
      </c>
      <c r="X230" s="105">
        <f t="shared" si="396"/>
        <v>0</v>
      </c>
      <c r="Y230" s="105">
        <f t="shared" si="396"/>
        <v>0</v>
      </c>
      <c r="Z230" s="105">
        <f t="shared" si="396"/>
        <v>0</v>
      </c>
      <c r="AA230" s="105">
        <f t="shared" si="372"/>
        <v>5180371889</v>
      </c>
      <c r="AB230" s="105">
        <f t="shared" si="351"/>
        <v>11037258569</v>
      </c>
      <c r="AC230" s="104">
        <f t="shared" si="352"/>
        <v>0.90469332532786884</v>
      </c>
    </row>
    <row r="231" spans="1:29" x14ac:dyDescent="0.2">
      <c r="A231" s="372">
        <v>1</v>
      </c>
      <c r="B231" s="97" t="s">
        <v>758</v>
      </c>
      <c r="C231" s="98" t="s">
        <v>759</v>
      </c>
      <c r="D231" s="287">
        <v>12200000000</v>
      </c>
      <c r="E231" s="285">
        <f>SUM('ADICIONES  2018'!C231:M231)</f>
        <v>0</v>
      </c>
      <c r="F231" s="287"/>
      <c r="G231" s="287"/>
      <c r="H231" s="287"/>
      <c r="I231" s="287"/>
      <c r="J231" s="287"/>
      <c r="K231" s="287">
        <f t="shared" si="358"/>
        <v>12200000000</v>
      </c>
      <c r="L231" s="287">
        <v>992524766</v>
      </c>
      <c r="M231" s="287">
        <v>975160490</v>
      </c>
      <c r="N231" s="287">
        <v>954315753</v>
      </c>
      <c r="O231" s="287">
        <v>915331981</v>
      </c>
      <c r="P231" s="287">
        <v>1003208162</v>
      </c>
      <c r="Q231" s="287">
        <v>1016345528</v>
      </c>
      <c r="R231" s="287">
        <f t="shared" si="371"/>
        <v>5856886680</v>
      </c>
      <c r="S231" s="287">
        <v>1014572847</v>
      </c>
      <c r="T231" s="287">
        <v>1003567068</v>
      </c>
      <c r="U231" s="287">
        <v>1050034571</v>
      </c>
      <c r="V231" s="287">
        <v>1088660527</v>
      </c>
      <c r="W231" s="287">
        <v>1023536876</v>
      </c>
      <c r="X231" s="287"/>
      <c r="Y231" s="287"/>
      <c r="Z231" s="287"/>
      <c r="AA231" s="287">
        <f t="shared" si="372"/>
        <v>5180371889</v>
      </c>
      <c r="AB231" s="287">
        <f t="shared" si="351"/>
        <v>11037258569</v>
      </c>
      <c r="AC231" s="37">
        <f t="shared" si="352"/>
        <v>0.90469332532786884</v>
      </c>
    </row>
    <row r="232" spans="1:29" s="79" customFormat="1" ht="47.25" hidden="1" x14ac:dyDescent="0.2">
      <c r="A232" s="371"/>
      <c r="B232" s="110" t="s">
        <v>281</v>
      </c>
      <c r="C232" s="106" t="s">
        <v>2646</v>
      </c>
      <c r="D232" s="105">
        <f>+D233</f>
        <v>0</v>
      </c>
      <c r="E232" s="285">
        <f>SUM('ADICIONES  2018'!C232:M232)</f>
        <v>1991162078.72</v>
      </c>
      <c r="F232" s="105">
        <f t="shared" ref="F232:J233" si="397">+F233</f>
        <v>0</v>
      </c>
      <c r="G232" s="105">
        <f t="shared" si="397"/>
        <v>0</v>
      </c>
      <c r="H232" s="105">
        <f t="shared" si="397"/>
        <v>0</v>
      </c>
      <c r="I232" s="105">
        <f t="shared" si="397"/>
        <v>0</v>
      </c>
      <c r="J232" s="105">
        <f t="shared" si="397"/>
        <v>0</v>
      </c>
      <c r="K232" s="105">
        <f t="shared" si="358"/>
        <v>1991162078.72</v>
      </c>
      <c r="L232" s="105">
        <f t="shared" ref="L232:Q233" si="398">+L233</f>
        <v>0</v>
      </c>
      <c r="M232" s="105">
        <f t="shared" si="398"/>
        <v>0</v>
      </c>
      <c r="N232" s="105">
        <f t="shared" si="398"/>
        <v>0</v>
      </c>
      <c r="O232" s="105">
        <f t="shared" si="398"/>
        <v>0</v>
      </c>
      <c r="P232" s="105">
        <f t="shared" si="398"/>
        <v>0</v>
      </c>
      <c r="Q232" s="105">
        <f t="shared" si="398"/>
        <v>0</v>
      </c>
      <c r="R232" s="105">
        <f t="shared" si="371"/>
        <v>0</v>
      </c>
      <c r="S232" s="105">
        <f t="shared" ref="S232:Z233" si="399">+S233</f>
        <v>0</v>
      </c>
      <c r="T232" s="105">
        <f t="shared" si="399"/>
        <v>0</v>
      </c>
      <c r="U232" s="105">
        <f t="shared" si="399"/>
        <v>0</v>
      </c>
      <c r="V232" s="105">
        <f t="shared" si="399"/>
        <v>0</v>
      </c>
      <c r="W232" s="105">
        <f t="shared" si="399"/>
        <v>0</v>
      </c>
      <c r="X232" s="105">
        <f t="shared" si="399"/>
        <v>0</v>
      </c>
      <c r="Y232" s="105">
        <f t="shared" si="399"/>
        <v>0</v>
      </c>
      <c r="Z232" s="105">
        <f t="shared" si="399"/>
        <v>0</v>
      </c>
      <c r="AA232" s="105">
        <f t="shared" ref="AA232:AA237" si="400">SUM(S232:Z232)</f>
        <v>0</v>
      </c>
      <c r="AB232" s="105">
        <f t="shared" si="351"/>
        <v>0</v>
      </c>
      <c r="AC232" s="104">
        <f t="shared" si="352"/>
        <v>0</v>
      </c>
    </row>
    <row r="233" spans="1:29" s="79" customFormat="1" ht="15.75" hidden="1" x14ac:dyDescent="0.2">
      <c r="A233" s="371"/>
      <c r="B233" s="110" t="s">
        <v>890</v>
      </c>
      <c r="C233" s="106" t="s">
        <v>891</v>
      </c>
      <c r="D233" s="105">
        <f>+D234</f>
        <v>0</v>
      </c>
      <c r="E233" s="285">
        <f>SUM('ADICIONES  2018'!C233:M233)</f>
        <v>1991162078.72</v>
      </c>
      <c r="F233" s="105">
        <f t="shared" si="397"/>
        <v>0</v>
      </c>
      <c r="G233" s="105">
        <f t="shared" si="397"/>
        <v>0</v>
      </c>
      <c r="H233" s="105">
        <f t="shared" si="397"/>
        <v>0</v>
      </c>
      <c r="I233" s="105">
        <f t="shared" si="397"/>
        <v>0</v>
      </c>
      <c r="J233" s="105">
        <f t="shared" si="397"/>
        <v>0</v>
      </c>
      <c r="K233" s="105">
        <f t="shared" si="358"/>
        <v>1991162078.72</v>
      </c>
      <c r="L233" s="105">
        <f t="shared" si="398"/>
        <v>0</v>
      </c>
      <c r="M233" s="105">
        <f t="shared" si="398"/>
        <v>0</v>
      </c>
      <c r="N233" s="105">
        <f t="shared" si="398"/>
        <v>0</v>
      </c>
      <c r="O233" s="105">
        <f t="shared" si="398"/>
        <v>0</v>
      </c>
      <c r="P233" s="105">
        <f t="shared" si="398"/>
        <v>0</v>
      </c>
      <c r="Q233" s="105">
        <f t="shared" si="398"/>
        <v>0</v>
      </c>
      <c r="R233" s="105">
        <f t="shared" si="371"/>
        <v>0</v>
      </c>
      <c r="S233" s="105">
        <f t="shared" si="399"/>
        <v>0</v>
      </c>
      <c r="T233" s="105">
        <f t="shared" si="399"/>
        <v>0</v>
      </c>
      <c r="U233" s="105">
        <f t="shared" si="399"/>
        <v>0</v>
      </c>
      <c r="V233" s="105">
        <f t="shared" si="399"/>
        <v>0</v>
      </c>
      <c r="W233" s="105">
        <f t="shared" si="399"/>
        <v>0</v>
      </c>
      <c r="X233" s="105">
        <f t="shared" si="399"/>
        <v>0</v>
      </c>
      <c r="Y233" s="105">
        <f t="shared" si="399"/>
        <v>0</v>
      </c>
      <c r="Z233" s="105">
        <f t="shared" si="399"/>
        <v>0</v>
      </c>
      <c r="AA233" s="105">
        <f t="shared" si="400"/>
        <v>0</v>
      </c>
      <c r="AB233" s="105">
        <f t="shared" si="351"/>
        <v>0</v>
      </c>
      <c r="AC233" s="104">
        <f t="shared" si="352"/>
        <v>0</v>
      </c>
    </row>
    <row r="234" spans="1:29" s="79" customFormat="1" ht="31.5" x14ac:dyDescent="0.2">
      <c r="A234" s="371">
        <v>1</v>
      </c>
      <c r="B234" s="110" t="s">
        <v>2647</v>
      </c>
      <c r="C234" s="106" t="s">
        <v>2648</v>
      </c>
      <c r="D234" s="105">
        <f>SUM(D235:D237)</f>
        <v>0</v>
      </c>
      <c r="E234" s="285">
        <f>SUM('ADICIONES  2018'!C234:M234)</f>
        <v>1991162078.72</v>
      </c>
      <c r="F234" s="105">
        <f t="shared" ref="F234:J234" si="401">SUM(F235:F237)</f>
        <v>0</v>
      </c>
      <c r="G234" s="105">
        <f t="shared" si="401"/>
        <v>0</v>
      </c>
      <c r="H234" s="105">
        <f t="shared" si="401"/>
        <v>0</v>
      </c>
      <c r="I234" s="105">
        <f t="shared" si="401"/>
        <v>0</v>
      </c>
      <c r="J234" s="105">
        <f t="shared" si="401"/>
        <v>0</v>
      </c>
      <c r="K234" s="105">
        <f t="shared" si="358"/>
        <v>1991162078.72</v>
      </c>
      <c r="L234" s="105">
        <f t="shared" ref="L234:Q234" si="402">SUM(L235:L237)</f>
        <v>0</v>
      </c>
      <c r="M234" s="105">
        <f t="shared" si="402"/>
        <v>0</v>
      </c>
      <c r="N234" s="105">
        <f t="shared" si="402"/>
        <v>0</v>
      </c>
      <c r="O234" s="105">
        <f t="shared" si="402"/>
        <v>0</v>
      </c>
      <c r="P234" s="105">
        <f t="shared" si="402"/>
        <v>0</v>
      </c>
      <c r="Q234" s="105">
        <f t="shared" si="402"/>
        <v>0</v>
      </c>
      <c r="R234" s="105">
        <f t="shared" si="371"/>
        <v>0</v>
      </c>
      <c r="S234" s="105">
        <f t="shared" ref="S234:Z234" si="403">SUM(S235:S237)</f>
        <v>0</v>
      </c>
      <c r="T234" s="105">
        <f t="shared" si="403"/>
        <v>0</v>
      </c>
      <c r="U234" s="105">
        <f t="shared" si="403"/>
        <v>0</v>
      </c>
      <c r="V234" s="105">
        <f t="shared" si="403"/>
        <v>0</v>
      </c>
      <c r="W234" s="105">
        <f t="shared" si="403"/>
        <v>0</v>
      </c>
      <c r="X234" s="105">
        <f t="shared" si="403"/>
        <v>0</v>
      </c>
      <c r="Y234" s="105">
        <f t="shared" si="403"/>
        <v>0</v>
      </c>
      <c r="Z234" s="105">
        <f t="shared" si="403"/>
        <v>0</v>
      </c>
      <c r="AA234" s="105">
        <f t="shared" si="400"/>
        <v>0</v>
      </c>
      <c r="AB234" s="105">
        <f t="shared" si="351"/>
        <v>0</v>
      </c>
      <c r="AC234" s="104">
        <f t="shared" si="352"/>
        <v>0</v>
      </c>
    </row>
    <row r="235" spans="1:29" ht="28.5" hidden="1" x14ac:dyDescent="0.2">
      <c r="B235" s="97" t="s">
        <v>2649</v>
      </c>
      <c r="C235" s="98" t="s">
        <v>2650</v>
      </c>
      <c r="D235" s="287"/>
      <c r="E235" s="285">
        <f>SUM('ADICIONES  2018'!C235:M235)</f>
        <v>474403612</v>
      </c>
      <c r="F235" s="287"/>
      <c r="G235" s="287"/>
      <c r="H235" s="287"/>
      <c r="I235" s="287"/>
      <c r="J235" s="287"/>
      <c r="K235" s="287">
        <f t="shared" si="358"/>
        <v>474403612</v>
      </c>
      <c r="L235" s="287"/>
      <c r="M235" s="287"/>
      <c r="N235" s="287"/>
      <c r="O235" s="287"/>
      <c r="P235" s="287"/>
      <c r="Q235" s="287"/>
      <c r="R235" s="287">
        <f t="shared" si="371"/>
        <v>0</v>
      </c>
      <c r="S235" s="287"/>
      <c r="T235" s="287"/>
      <c r="U235" s="287"/>
      <c r="V235" s="287"/>
      <c r="W235" s="287"/>
      <c r="X235" s="287"/>
      <c r="Y235" s="287"/>
      <c r="Z235" s="287"/>
      <c r="AA235" s="287">
        <f t="shared" si="400"/>
        <v>0</v>
      </c>
      <c r="AB235" s="287">
        <f t="shared" si="351"/>
        <v>0</v>
      </c>
      <c r="AC235" s="37">
        <f t="shared" si="352"/>
        <v>0</v>
      </c>
    </row>
    <row r="236" spans="1:29" ht="28.5" hidden="1" x14ac:dyDescent="0.2">
      <c r="B236" s="97" t="s">
        <v>2651</v>
      </c>
      <c r="C236" s="98" t="s">
        <v>2652</v>
      </c>
      <c r="D236" s="287"/>
      <c r="E236" s="285">
        <f>SUM('ADICIONES  2018'!C236:M236)</f>
        <v>1508542515.72</v>
      </c>
      <c r="F236" s="287"/>
      <c r="G236" s="287"/>
      <c r="H236" s="287"/>
      <c r="I236" s="287"/>
      <c r="J236" s="287"/>
      <c r="K236" s="287">
        <f t="shared" si="358"/>
        <v>1508542515.72</v>
      </c>
      <c r="L236" s="287"/>
      <c r="M236" s="287"/>
      <c r="N236" s="287"/>
      <c r="O236" s="287"/>
      <c r="P236" s="287"/>
      <c r="Q236" s="287"/>
      <c r="R236" s="287">
        <f t="shared" si="371"/>
        <v>0</v>
      </c>
      <c r="S236" s="287"/>
      <c r="T236" s="287"/>
      <c r="U236" s="287"/>
      <c r="V236" s="287"/>
      <c r="W236" s="287"/>
      <c r="X236" s="287"/>
      <c r="Y236" s="287"/>
      <c r="Z236" s="287"/>
      <c r="AA236" s="287">
        <f t="shared" si="400"/>
        <v>0</v>
      </c>
      <c r="AB236" s="287">
        <f t="shared" si="351"/>
        <v>0</v>
      </c>
      <c r="AC236" s="37">
        <f t="shared" si="352"/>
        <v>0</v>
      </c>
    </row>
    <row r="237" spans="1:29" ht="28.5" hidden="1" x14ac:dyDescent="0.2">
      <c r="B237" s="97" t="s">
        <v>2653</v>
      </c>
      <c r="C237" s="98" t="s">
        <v>2654</v>
      </c>
      <c r="D237" s="287"/>
      <c r="E237" s="285">
        <f>SUM('ADICIONES  2018'!C237:M237)</f>
        <v>8215951</v>
      </c>
      <c r="F237" s="287"/>
      <c r="G237" s="287"/>
      <c r="H237" s="287"/>
      <c r="I237" s="287"/>
      <c r="J237" s="287"/>
      <c r="K237" s="287">
        <f t="shared" si="358"/>
        <v>8215951</v>
      </c>
      <c r="L237" s="287"/>
      <c r="M237" s="287"/>
      <c r="N237" s="287"/>
      <c r="O237" s="287"/>
      <c r="P237" s="287"/>
      <c r="Q237" s="287"/>
      <c r="R237" s="287">
        <f t="shared" si="371"/>
        <v>0</v>
      </c>
      <c r="S237" s="287"/>
      <c r="T237" s="287"/>
      <c r="U237" s="287"/>
      <c r="V237" s="287"/>
      <c r="W237" s="287"/>
      <c r="X237" s="287"/>
      <c r="Y237" s="287"/>
      <c r="Z237" s="287"/>
      <c r="AA237" s="287">
        <f t="shared" si="400"/>
        <v>0</v>
      </c>
      <c r="AB237" s="287">
        <f t="shared" si="351"/>
        <v>0</v>
      </c>
      <c r="AC237" s="37">
        <f t="shared" si="352"/>
        <v>0</v>
      </c>
    </row>
    <row r="238" spans="1:29" s="79" customFormat="1" ht="24.75" customHeight="1" x14ac:dyDescent="0.2">
      <c r="A238" s="371">
        <v>1</v>
      </c>
      <c r="B238" s="110" t="s">
        <v>294</v>
      </c>
      <c r="C238" s="100" t="s">
        <v>99</v>
      </c>
      <c r="D238" s="105">
        <f>+D239+D249</f>
        <v>10137000000</v>
      </c>
      <c r="E238" s="105">
        <f>SUM('ADICIONES  2018'!C238:M238)</f>
        <v>224191563.34</v>
      </c>
      <c r="F238" s="105">
        <f>+F239+F249</f>
        <v>0</v>
      </c>
      <c r="G238" s="105">
        <f>+G239+G249</f>
        <v>0</v>
      </c>
      <c r="H238" s="105">
        <f>+H239+H249</f>
        <v>0</v>
      </c>
      <c r="I238" s="105">
        <f>+I239+I249</f>
        <v>0</v>
      </c>
      <c r="J238" s="105">
        <f>+J239+J249</f>
        <v>0</v>
      </c>
      <c r="K238" s="105">
        <f t="shared" si="358"/>
        <v>10361191563.34</v>
      </c>
      <c r="L238" s="105">
        <f t="shared" ref="L238:Q238" si="404">+L239+L249</f>
        <v>4429320226</v>
      </c>
      <c r="M238" s="105">
        <f t="shared" si="404"/>
        <v>122082031</v>
      </c>
      <c r="N238" s="105">
        <f t="shared" si="404"/>
        <v>46813187</v>
      </c>
      <c r="O238" s="105">
        <f t="shared" si="404"/>
        <v>25608898</v>
      </c>
      <c r="P238" s="105">
        <f t="shared" si="404"/>
        <v>201607841</v>
      </c>
      <c r="Q238" s="105">
        <f t="shared" si="404"/>
        <v>308965139</v>
      </c>
      <c r="R238" s="105">
        <f t="shared" si="371"/>
        <v>5134397322</v>
      </c>
      <c r="S238" s="105">
        <f t="shared" ref="S238:Z238" si="405">+S239+S249</f>
        <v>73517671</v>
      </c>
      <c r="T238" s="105">
        <f t="shared" si="405"/>
        <v>496936077</v>
      </c>
      <c r="U238" s="105">
        <f t="shared" si="405"/>
        <v>431175973.56</v>
      </c>
      <c r="V238" s="105">
        <f t="shared" si="405"/>
        <v>1282390770</v>
      </c>
      <c r="W238" s="105">
        <f t="shared" si="405"/>
        <v>2476759711.8200002</v>
      </c>
      <c r="X238" s="105">
        <f t="shared" si="405"/>
        <v>0</v>
      </c>
      <c r="Y238" s="105">
        <f t="shared" si="405"/>
        <v>0</v>
      </c>
      <c r="Z238" s="105">
        <f t="shared" si="405"/>
        <v>0</v>
      </c>
      <c r="AA238" s="105">
        <f t="shared" si="372"/>
        <v>4760780203.3800001</v>
      </c>
      <c r="AB238" s="105">
        <f t="shared" si="351"/>
        <v>9895177525.3800011</v>
      </c>
      <c r="AC238" s="104">
        <f t="shared" si="352"/>
        <v>0.95502312305383374</v>
      </c>
    </row>
    <row r="239" spans="1:29" s="79" customFormat="1" ht="15.75" hidden="1" x14ac:dyDescent="0.2">
      <c r="A239" s="371"/>
      <c r="B239" s="110" t="s">
        <v>356</v>
      </c>
      <c r="C239" s="100" t="s">
        <v>760</v>
      </c>
      <c r="D239" s="105">
        <f>+D240+D247</f>
        <v>137000000</v>
      </c>
      <c r="E239" s="105">
        <f>SUM('ADICIONES  2018'!C239:M239)</f>
        <v>0</v>
      </c>
      <c r="F239" s="105">
        <f>+F240+F247</f>
        <v>0</v>
      </c>
      <c r="G239" s="105">
        <f>+G240+G247</f>
        <v>0</v>
      </c>
      <c r="H239" s="105">
        <f>+H240+H247</f>
        <v>0</v>
      </c>
      <c r="I239" s="105">
        <f>+I240+I247</f>
        <v>0</v>
      </c>
      <c r="J239" s="105">
        <f>+J240+J247</f>
        <v>0</v>
      </c>
      <c r="K239" s="105">
        <f t="shared" si="358"/>
        <v>137000000</v>
      </c>
      <c r="L239" s="105">
        <f t="shared" ref="L239:Q239" si="406">+L240+L247</f>
        <v>204226</v>
      </c>
      <c r="M239" s="105">
        <f t="shared" si="406"/>
        <v>5571727</v>
      </c>
      <c r="N239" s="105">
        <f t="shared" si="406"/>
        <v>519172</v>
      </c>
      <c r="O239" s="105">
        <f t="shared" si="406"/>
        <v>3339692</v>
      </c>
      <c r="P239" s="105">
        <f t="shared" si="406"/>
        <v>1171440</v>
      </c>
      <c r="Q239" s="105">
        <f t="shared" si="406"/>
        <v>3313726</v>
      </c>
      <c r="R239" s="105">
        <f t="shared" si="371"/>
        <v>14119983</v>
      </c>
      <c r="S239" s="105">
        <f t="shared" ref="S239:Z239" si="407">+S240+S247</f>
        <v>25999280</v>
      </c>
      <c r="T239" s="105">
        <f t="shared" si="407"/>
        <v>8203036</v>
      </c>
      <c r="U239" s="105">
        <f t="shared" si="407"/>
        <v>6443075.5599999996</v>
      </c>
      <c r="V239" s="105">
        <f t="shared" si="407"/>
        <v>321810</v>
      </c>
      <c r="W239" s="105">
        <f t="shared" si="407"/>
        <v>81545100.480000004</v>
      </c>
      <c r="X239" s="105">
        <f t="shared" si="407"/>
        <v>0</v>
      </c>
      <c r="Y239" s="105">
        <f t="shared" si="407"/>
        <v>0</v>
      </c>
      <c r="Z239" s="105">
        <f t="shared" si="407"/>
        <v>0</v>
      </c>
      <c r="AA239" s="105">
        <f t="shared" si="372"/>
        <v>122512302.04000001</v>
      </c>
      <c r="AB239" s="105">
        <f t="shared" si="351"/>
        <v>136632285.04000002</v>
      </c>
      <c r="AC239" s="104">
        <f t="shared" si="352"/>
        <v>0.99731594919708044</v>
      </c>
    </row>
    <row r="240" spans="1:29" s="21" customFormat="1" ht="15.75" x14ac:dyDescent="0.2">
      <c r="A240" s="92">
        <v>1</v>
      </c>
      <c r="B240" s="111" t="s">
        <v>761</v>
      </c>
      <c r="C240" s="112" t="s">
        <v>762</v>
      </c>
      <c r="D240" s="105">
        <v>82000000</v>
      </c>
      <c r="E240" s="105">
        <f>SUM('ADICIONES  2018'!C240:M240)</f>
        <v>0</v>
      </c>
      <c r="F240" s="105"/>
      <c r="G240" s="105"/>
      <c r="H240" s="105"/>
      <c r="I240" s="105"/>
      <c r="J240" s="105"/>
      <c r="K240" s="285">
        <f t="shared" si="358"/>
        <v>82000000</v>
      </c>
      <c r="L240" s="105">
        <v>0</v>
      </c>
      <c r="M240" s="105">
        <v>4317782</v>
      </c>
      <c r="N240" s="105">
        <v>23000</v>
      </c>
      <c r="O240" s="105">
        <v>14000</v>
      </c>
      <c r="P240" s="105">
        <v>0</v>
      </c>
      <c r="Q240" s="105">
        <v>44300</v>
      </c>
      <c r="R240" s="285">
        <f t="shared" si="371"/>
        <v>4399082</v>
      </c>
      <c r="S240" s="285">
        <v>16400</v>
      </c>
      <c r="T240" s="285">
        <v>246312</v>
      </c>
      <c r="U240" s="285">
        <v>65910.559999999998</v>
      </c>
      <c r="V240" s="285">
        <v>73700</v>
      </c>
      <c r="W240" s="285">
        <v>388476</v>
      </c>
      <c r="X240" s="105"/>
      <c r="Y240" s="285"/>
      <c r="Z240" s="105"/>
      <c r="AA240" s="105">
        <f t="shared" si="372"/>
        <v>790798.56</v>
      </c>
      <c r="AB240" s="285">
        <f t="shared" si="351"/>
        <v>5189880.5600000005</v>
      </c>
      <c r="AC240" s="113">
        <f t="shared" si="352"/>
        <v>6.3291226341463419E-2</v>
      </c>
    </row>
    <row r="241" spans="1:29" s="5" customFormat="1" hidden="1" x14ac:dyDescent="0.2">
      <c r="A241" s="156"/>
      <c r="B241" s="97" t="s">
        <v>763</v>
      </c>
      <c r="C241" s="98" t="s">
        <v>764</v>
      </c>
      <c r="D241" s="285">
        <f>+D240*87.230682%</f>
        <v>71529159.24000001</v>
      </c>
      <c r="E241" s="285">
        <f>SUM('ADICIONES  2018'!C241:M241)</f>
        <v>0</v>
      </c>
      <c r="F241" s="285">
        <f>+F240*87.230682%</f>
        <v>0</v>
      </c>
      <c r="G241" s="285">
        <f>+G240*87.230682%</f>
        <v>0</v>
      </c>
      <c r="H241" s="285">
        <f>+H240*87.230682%</f>
        <v>0</v>
      </c>
      <c r="I241" s="285">
        <f>+I240*87.230682%</f>
        <v>0</v>
      </c>
      <c r="J241" s="285">
        <f>+J240*87.230682%</f>
        <v>0</v>
      </c>
      <c r="K241" s="287">
        <f t="shared" si="358"/>
        <v>71529159.24000001</v>
      </c>
      <c r="L241" s="285">
        <f t="shared" ref="L241:Q241" si="408">+L240*87.230682%</f>
        <v>0</v>
      </c>
      <c r="M241" s="285">
        <f t="shared" si="408"/>
        <v>3766430.6858732402</v>
      </c>
      <c r="N241" s="285">
        <f t="shared" si="408"/>
        <v>20063.056860000001</v>
      </c>
      <c r="O241" s="285">
        <f t="shared" si="408"/>
        <v>12212.295480000001</v>
      </c>
      <c r="P241" s="285">
        <f t="shared" si="408"/>
        <v>0</v>
      </c>
      <c r="Q241" s="285">
        <f t="shared" si="408"/>
        <v>38643.192126000002</v>
      </c>
      <c r="R241" s="287">
        <f t="shared" si="371"/>
        <v>3837349.2303392398</v>
      </c>
      <c r="S241" s="285">
        <f t="shared" ref="S241:Z241" si="409">+S240*87.230682%</f>
        <v>14305.831848</v>
      </c>
      <c r="T241" s="285">
        <f t="shared" si="409"/>
        <v>214859.63744784001</v>
      </c>
      <c r="U241" s="285">
        <f t="shared" si="409"/>
        <v>57494.2309980192</v>
      </c>
      <c r="V241" s="285">
        <f t="shared" si="409"/>
        <v>64289.012634000006</v>
      </c>
      <c r="W241" s="285">
        <f t="shared" si="409"/>
        <v>338870.26420631999</v>
      </c>
      <c r="X241" s="285">
        <f t="shared" si="409"/>
        <v>0</v>
      </c>
      <c r="Y241" s="285">
        <f t="shared" si="409"/>
        <v>0</v>
      </c>
      <c r="Z241" s="285">
        <f t="shared" si="409"/>
        <v>0</v>
      </c>
      <c r="AA241" s="287">
        <f t="shared" si="372"/>
        <v>689818.97713417921</v>
      </c>
      <c r="AB241" s="287">
        <f t="shared" si="351"/>
        <v>4527168.2074734187</v>
      </c>
      <c r="AC241" s="37">
        <f t="shared" si="352"/>
        <v>6.3291226341463405E-2</v>
      </c>
    </row>
    <row r="242" spans="1:29" s="5" customFormat="1" hidden="1" x14ac:dyDescent="0.2">
      <c r="A242" s="156"/>
      <c r="B242" s="97" t="s">
        <v>765</v>
      </c>
      <c r="C242" s="98" t="s">
        <v>766</v>
      </c>
      <c r="D242" s="285">
        <f>+D240*0.1%</f>
        <v>82000</v>
      </c>
      <c r="E242" s="285">
        <f>SUM('ADICIONES  2018'!C242:M242)</f>
        <v>0</v>
      </c>
      <c r="F242" s="285">
        <f>+F240*0.1%</f>
        <v>0</v>
      </c>
      <c r="G242" s="285">
        <f>+G240*0.1%</f>
        <v>0</v>
      </c>
      <c r="H242" s="285">
        <f>+H240*0.1%</f>
        <v>0</v>
      </c>
      <c r="I242" s="285">
        <f>+I240*0.1%</f>
        <v>0</v>
      </c>
      <c r="J242" s="285">
        <f>+J240*0.1%</f>
        <v>0</v>
      </c>
      <c r="K242" s="287">
        <f t="shared" si="358"/>
        <v>82000</v>
      </c>
      <c r="L242" s="285">
        <f t="shared" ref="L242:Q242" si="410">+L240*0.1%</f>
        <v>0</v>
      </c>
      <c r="M242" s="285">
        <f t="shared" si="410"/>
        <v>4317.7820000000002</v>
      </c>
      <c r="N242" s="285">
        <f t="shared" si="410"/>
        <v>23</v>
      </c>
      <c r="O242" s="285">
        <f t="shared" si="410"/>
        <v>14</v>
      </c>
      <c r="P242" s="285">
        <f t="shared" si="410"/>
        <v>0</v>
      </c>
      <c r="Q242" s="285">
        <f t="shared" si="410"/>
        <v>44.300000000000004</v>
      </c>
      <c r="R242" s="287">
        <f t="shared" si="371"/>
        <v>4399.0820000000003</v>
      </c>
      <c r="S242" s="285">
        <f t="shared" ref="S242:Z242" si="411">+S240*0.1%</f>
        <v>16.399999999999999</v>
      </c>
      <c r="T242" s="285">
        <f t="shared" si="411"/>
        <v>246.31200000000001</v>
      </c>
      <c r="U242" s="285">
        <f t="shared" si="411"/>
        <v>65.910560000000004</v>
      </c>
      <c r="V242" s="285">
        <f t="shared" si="411"/>
        <v>73.7</v>
      </c>
      <c r="W242" s="285">
        <f t="shared" si="411"/>
        <v>388.476</v>
      </c>
      <c r="X242" s="285">
        <f t="shared" si="411"/>
        <v>0</v>
      </c>
      <c r="Y242" s="285">
        <f t="shared" si="411"/>
        <v>0</v>
      </c>
      <c r="Z242" s="285">
        <f t="shared" si="411"/>
        <v>0</v>
      </c>
      <c r="AA242" s="287">
        <f t="shared" si="372"/>
        <v>790.79855999999995</v>
      </c>
      <c r="AB242" s="287">
        <f t="shared" si="351"/>
        <v>5189.8805600000005</v>
      </c>
      <c r="AC242" s="37">
        <f t="shared" si="352"/>
        <v>6.3291226341463419E-2</v>
      </c>
    </row>
    <row r="243" spans="1:29" s="5" customFormat="1" hidden="1" x14ac:dyDescent="0.2">
      <c r="A243" s="156"/>
      <c r="B243" s="97" t="s">
        <v>767</v>
      </c>
      <c r="C243" s="98" t="s">
        <v>768</v>
      </c>
      <c r="D243" s="285">
        <f>+D240*9.99%</f>
        <v>8191800</v>
      </c>
      <c r="E243" s="285">
        <f>SUM('ADICIONES  2018'!C243:M243)</f>
        <v>0</v>
      </c>
      <c r="F243" s="285">
        <f>+F240*9.99%</f>
        <v>0</v>
      </c>
      <c r="G243" s="285">
        <f>+G240*9.99%</f>
        <v>0</v>
      </c>
      <c r="H243" s="285">
        <f>+H240*9.99%</f>
        <v>0</v>
      </c>
      <c r="I243" s="285">
        <f>+I240*9.99%</f>
        <v>0</v>
      </c>
      <c r="J243" s="285">
        <f>+J240*9.99%</f>
        <v>0</v>
      </c>
      <c r="K243" s="287">
        <f t="shared" si="358"/>
        <v>8191800</v>
      </c>
      <c r="L243" s="285">
        <f t="shared" ref="L243:Q243" si="412">+L240*9.99%</f>
        <v>0</v>
      </c>
      <c r="M243" s="285">
        <f t="shared" si="412"/>
        <v>431346.42180000001</v>
      </c>
      <c r="N243" s="285">
        <f t="shared" si="412"/>
        <v>2297.7000000000003</v>
      </c>
      <c r="O243" s="285">
        <f t="shared" si="412"/>
        <v>1398.6000000000001</v>
      </c>
      <c r="P243" s="285">
        <f t="shared" si="412"/>
        <v>0</v>
      </c>
      <c r="Q243" s="285">
        <f t="shared" si="412"/>
        <v>4425.57</v>
      </c>
      <c r="R243" s="287">
        <f t="shared" si="371"/>
        <v>439468.29180000001</v>
      </c>
      <c r="S243" s="285">
        <f t="shared" ref="S243:Z243" si="413">+S240*9.99%</f>
        <v>1638.3600000000001</v>
      </c>
      <c r="T243" s="285">
        <f t="shared" si="413"/>
        <v>24606.568800000001</v>
      </c>
      <c r="U243" s="285">
        <f t="shared" si="413"/>
        <v>6584.4649440000003</v>
      </c>
      <c r="V243" s="285">
        <f t="shared" si="413"/>
        <v>7362.63</v>
      </c>
      <c r="W243" s="285">
        <f t="shared" si="413"/>
        <v>38808.752399999998</v>
      </c>
      <c r="X243" s="285">
        <f t="shared" si="413"/>
        <v>0</v>
      </c>
      <c r="Y243" s="285">
        <f t="shared" si="413"/>
        <v>0</v>
      </c>
      <c r="Z243" s="285">
        <f t="shared" si="413"/>
        <v>0</v>
      </c>
      <c r="AA243" s="287">
        <f t="shared" si="372"/>
        <v>79000.776144000003</v>
      </c>
      <c r="AB243" s="287">
        <f t="shared" si="351"/>
        <v>518469.06794400001</v>
      </c>
      <c r="AC243" s="37">
        <f t="shared" si="352"/>
        <v>6.3291226341463419E-2</v>
      </c>
    </row>
    <row r="244" spans="1:29" ht="42.75" hidden="1" x14ac:dyDescent="0.2">
      <c r="B244" s="97" t="s">
        <v>769</v>
      </c>
      <c r="C244" s="159" t="s">
        <v>1371</v>
      </c>
      <c r="D244" s="285">
        <f>+D240*0%</f>
        <v>0</v>
      </c>
      <c r="E244" s="285">
        <f>SUM('ADICIONES  2018'!C244:M244)</f>
        <v>0</v>
      </c>
      <c r="F244" s="285">
        <f>+F240*0%</f>
        <v>0</v>
      </c>
      <c r="G244" s="285">
        <f>+G240*0%</f>
        <v>0</v>
      </c>
      <c r="H244" s="285">
        <f>+H240*0%</f>
        <v>0</v>
      </c>
      <c r="I244" s="285">
        <f>+I240*0%</f>
        <v>0</v>
      </c>
      <c r="J244" s="285">
        <f>+J240*0%</f>
        <v>0</v>
      </c>
      <c r="K244" s="287">
        <f t="shared" si="358"/>
        <v>0</v>
      </c>
      <c r="L244" s="285">
        <f t="shared" ref="L244:Q244" si="414">+L240*0%</f>
        <v>0</v>
      </c>
      <c r="M244" s="285">
        <f t="shared" si="414"/>
        <v>0</v>
      </c>
      <c r="N244" s="285">
        <f t="shared" si="414"/>
        <v>0</v>
      </c>
      <c r="O244" s="285">
        <f t="shared" si="414"/>
        <v>0</v>
      </c>
      <c r="P244" s="285">
        <f t="shared" si="414"/>
        <v>0</v>
      </c>
      <c r="Q244" s="285">
        <f t="shared" si="414"/>
        <v>0</v>
      </c>
      <c r="R244" s="287">
        <f t="shared" si="371"/>
        <v>0</v>
      </c>
      <c r="S244" s="285">
        <f t="shared" ref="S244:Z244" si="415">+S240*0%</f>
        <v>0</v>
      </c>
      <c r="T244" s="285">
        <f t="shared" si="415"/>
        <v>0</v>
      </c>
      <c r="U244" s="285">
        <f t="shared" si="415"/>
        <v>0</v>
      </c>
      <c r="V244" s="285">
        <f t="shared" si="415"/>
        <v>0</v>
      </c>
      <c r="W244" s="285">
        <f t="shared" si="415"/>
        <v>0</v>
      </c>
      <c r="X244" s="285">
        <f t="shared" si="415"/>
        <v>0</v>
      </c>
      <c r="Y244" s="285">
        <f t="shared" si="415"/>
        <v>0</v>
      </c>
      <c r="Z244" s="285">
        <f t="shared" si="415"/>
        <v>0</v>
      </c>
      <c r="AA244" s="287">
        <f t="shared" si="372"/>
        <v>0</v>
      </c>
      <c r="AB244" s="287">
        <f t="shared" si="351"/>
        <v>0</v>
      </c>
      <c r="AC244" s="37" t="e">
        <f t="shared" si="352"/>
        <v>#DIV/0!</v>
      </c>
    </row>
    <row r="245" spans="1:29" hidden="1" x14ac:dyDescent="0.2">
      <c r="B245" s="97" t="s">
        <v>770</v>
      </c>
      <c r="C245" s="98" t="s">
        <v>771</v>
      </c>
      <c r="D245" s="285">
        <f>+D240*1.7982%</f>
        <v>1474524.0000000002</v>
      </c>
      <c r="E245" s="285">
        <f>SUM('ADICIONES  2018'!C245:M245)</f>
        <v>0</v>
      </c>
      <c r="F245" s="285">
        <f>+F240*1.7982%</f>
        <v>0</v>
      </c>
      <c r="G245" s="285">
        <f>+G240*1.7982%</f>
        <v>0</v>
      </c>
      <c r="H245" s="285">
        <f>+H240*1.7982%</f>
        <v>0</v>
      </c>
      <c r="I245" s="285">
        <f>+I240*1.7982%</f>
        <v>0</v>
      </c>
      <c r="J245" s="285">
        <f>+J240*1.7982%</f>
        <v>0</v>
      </c>
      <c r="K245" s="287">
        <f t="shared" si="358"/>
        <v>1474524.0000000002</v>
      </c>
      <c r="L245" s="285">
        <f t="shared" ref="L245:Q245" si="416">+L240*1.7982%</f>
        <v>0</v>
      </c>
      <c r="M245" s="285">
        <f t="shared" si="416"/>
        <v>77642.355924000003</v>
      </c>
      <c r="N245" s="285">
        <f t="shared" si="416"/>
        <v>413.58600000000001</v>
      </c>
      <c r="O245" s="285">
        <f t="shared" si="416"/>
        <v>251.74800000000002</v>
      </c>
      <c r="P245" s="285">
        <f t="shared" si="416"/>
        <v>0</v>
      </c>
      <c r="Q245" s="285">
        <f t="shared" si="416"/>
        <v>796.60260000000005</v>
      </c>
      <c r="R245" s="287">
        <f t="shared" si="371"/>
        <v>79104.292524000004</v>
      </c>
      <c r="S245" s="285">
        <f t="shared" ref="S245:Z245" si="417">+S240*1.7982%</f>
        <v>294.90480000000002</v>
      </c>
      <c r="T245" s="285">
        <f t="shared" si="417"/>
        <v>4429.1823840000006</v>
      </c>
      <c r="U245" s="285">
        <f t="shared" si="417"/>
        <v>1185.20368992</v>
      </c>
      <c r="V245" s="285">
        <f t="shared" si="417"/>
        <v>1325.2734</v>
      </c>
      <c r="W245" s="285">
        <f t="shared" si="417"/>
        <v>6985.5754320000005</v>
      </c>
      <c r="X245" s="285">
        <f t="shared" si="417"/>
        <v>0</v>
      </c>
      <c r="Y245" s="285">
        <f t="shared" si="417"/>
        <v>0</v>
      </c>
      <c r="Z245" s="285">
        <f t="shared" si="417"/>
        <v>0</v>
      </c>
      <c r="AA245" s="287">
        <f t="shared" si="372"/>
        <v>14220.139705920003</v>
      </c>
      <c r="AB245" s="287">
        <f t="shared" si="351"/>
        <v>93324.432229919999</v>
      </c>
      <c r="AC245" s="37">
        <f t="shared" si="352"/>
        <v>6.3291226341463405E-2</v>
      </c>
    </row>
    <row r="246" spans="1:29" ht="42.75" hidden="1" x14ac:dyDescent="0.2">
      <c r="B246" s="97" t="s">
        <v>772</v>
      </c>
      <c r="C246" s="98" t="s">
        <v>773</v>
      </c>
      <c r="D246" s="285">
        <f>+D240*0.881118%</f>
        <v>722516.76</v>
      </c>
      <c r="E246" s="285">
        <f>SUM('ADICIONES  2018'!C246:M246)</f>
        <v>0</v>
      </c>
      <c r="F246" s="285">
        <f>+F240*0.881118%</f>
        <v>0</v>
      </c>
      <c r="G246" s="285">
        <f>+G240*0.881118%</f>
        <v>0</v>
      </c>
      <c r="H246" s="285">
        <f>+H240*0.881118%</f>
        <v>0</v>
      </c>
      <c r="I246" s="285">
        <f>+I240*0.881118%</f>
        <v>0</v>
      </c>
      <c r="J246" s="285">
        <f>+J240*0.881118%</f>
        <v>0</v>
      </c>
      <c r="K246" s="287">
        <f t="shared" si="358"/>
        <v>722516.76</v>
      </c>
      <c r="L246" s="285">
        <f t="shared" ref="L246:Q246" si="418">+L240*0.881118%</f>
        <v>0</v>
      </c>
      <c r="M246" s="285">
        <f t="shared" si="418"/>
        <v>38044.754402760002</v>
      </c>
      <c r="N246" s="285">
        <f t="shared" si="418"/>
        <v>202.65714</v>
      </c>
      <c r="O246" s="285">
        <f t="shared" si="418"/>
        <v>123.35652</v>
      </c>
      <c r="P246" s="285">
        <f t="shared" si="418"/>
        <v>0</v>
      </c>
      <c r="Q246" s="285">
        <f t="shared" si="418"/>
        <v>390.33527400000003</v>
      </c>
      <c r="R246" s="287">
        <f t="shared" si="371"/>
        <v>38761.103336760003</v>
      </c>
      <c r="S246" s="285">
        <f t="shared" ref="S246:Z246" si="419">+S240*0.881118%</f>
        <v>144.50335200000001</v>
      </c>
      <c r="T246" s="285">
        <f t="shared" si="419"/>
        <v>2170.2993681600001</v>
      </c>
      <c r="U246" s="285">
        <f t="shared" si="419"/>
        <v>580.74980806079998</v>
      </c>
      <c r="V246" s="285">
        <f t="shared" si="419"/>
        <v>649.38396599999999</v>
      </c>
      <c r="W246" s="285">
        <f t="shared" si="419"/>
        <v>3422.9319616799999</v>
      </c>
      <c r="X246" s="285">
        <f t="shared" si="419"/>
        <v>0</v>
      </c>
      <c r="Y246" s="285">
        <f t="shared" si="419"/>
        <v>0</v>
      </c>
      <c r="Z246" s="285">
        <f t="shared" si="419"/>
        <v>0</v>
      </c>
      <c r="AA246" s="287">
        <f t="shared" si="372"/>
        <v>6967.8684559007997</v>
      </c>
      <c r="AB246" s="287">
        <f t="shared" si="351"/>
        <v>45728.971792660799</v>
      </c>
      <c r="AC246" s="37">
        <f t="shared" si="352"/>
        <v>6.3291226341463419E-2</v>
      </c>
    </row>
    <row r="247" spans="1:29" s="21" customFormat="1" ht="15.75" x14ac:dyDescent="0.2">
      <c r="A247" s="92">
        <v>1</v>
      </c>
      <c r="B247" s="111" t="s">
        <v>774</v>
      </c>
      <c r="C247" s="112" t="s">
        <v>775</v>
      </c>
      <c r="D247" s="105">
        <f>+D248</f>
        <v>55000000</v>
      </c>
      <c r="E247" s="105">
        <f>SUM('ADICIONES  2018'!C247:M247)</f>
        <v>0</v>
      </c>
      <c r="F247" s="105">
        <f>+F248</f>
        <v>0</v>
      </c>
      <c r="G247" s="105">
        <f>+G248</f>
        <v>0</v>
      </c>
      <c r="H247" s="105">
        <f>+H248</f>
        <v>0</v>
      </c>
      <c r="I247" s="105">
        <f>+I248</f>
        <v>0</v>
      </c>
      <c r="J247" s="105">
        <f>+J248</f>
        <v>0</v>
      </c>
      <c r="K247" s="285">
        <f t="shared" si="358"/>
        <v>55000000</v>
      </c>
      <c r="L247" s="105">
        <f t="shared" ref="L247:Q247" si="420">+L248</f>
        <v>204226</v>
      </c>
      <c r="M247" s="105">
        <f t="shared" si="420"/>
        <v>1253945</v>
      </c>
      <c r="N247" s="105">
        <f t="shared" si="420"/>
        <v>496172</v>
      </c>
      <c r="O247" s="105">
        <f t="shared" si="420"/>
        <v>3325692</v>
      </c>
      <c r="P247" s="105">
        <f t="shared" si="420"/>
        <v>1171440</v>
      </c>
      <c r="Q247" s="105">
        <f t="shared" si="420"/>
        <v>3269426</v>
      </c>
      <c r="R247" s="285">
        <f t="shared" si="371"/>
        <v>9720901</v>
      </c>
      <c r="S247" s="285">
        <f t="shared" ref="S247:Z247" si="421">+S248</f>
        <v>25982880</v>
      </c>
      <c r="T247" s="285">
        <f t="shared" si="421"/>
        <v>7956724</v>
      </c>
      <c r="U247" s="285">
        <f t="shared" si="421"/>
        <v>6377165</v>
      </c>
      <c r="V247" s="285">
        <f t="shared" si="421"/>
        <v>248110</v>
      </c>
      <c r="W247" s="285">
        <f t="shared" si="421"/>
        <v>81156624.480000004</v>
      </c>
      <c r="X247" s="105">
        <f t="shared" si="421"/>
        <v>0</v>
      </c>
      <c r="Y247" s="285">
        <f t="shared" si="421"/>
        <v>0</v>
      </c>
      <c r="Z247" s="105">
        <f t="shared" si="421"/>
        <v>0</v>
      </c>
      <c r="AA247" s="105">
        <f t="shared" si="372"/>
        <v>121721503.48</v>
      </c>
      <c r="AB247" s="285">
        <f t="shared" si="351"/>
        <v>131442404.48</v>
      </c>
      <c r="AC247" s="113">
        <f t="shared" si="352"/>
        <v>2.3898618996363639</v>
      </c>
    </row>
    <row r="248" spans="1:29" s="5" customFormat="1" hidden="1" x14ac:dyDescent="0.2">
      <c r="A248" s="372"/>
      <c r="B248" s="97" t="s">
        <v>776</v>
      </c>
      <c r="C248" s="98" t="s">
        <v>777</v>
      </c>
      <c r="D248" s="287">
        <v>55000000</v>
      </c>
      <c r="E248" s="285">
        <f>SUM('ADICIONES  2018'!C248:M248)</f>
        <v>0</v>
      </c>
      <c r="F248" s="287"/>
      <c r="G248" s="287"/>
      <c r="H248" s="287"/>
      <c r="I248" s="287"/>
      <c r="J248" s="287"/>
      <c r="K248" s="287">
        <f t="shared" si="358"/>
        <v>55000000</v>
      </c>
      <c r="L248" s="287">
        <v>204226</v>
      </c>
      <c r="M248" s="287">
        <v>1253945</v>
      </c>
      <c r="N248" s="287">
        <v>496172</v>
      </c>
      <c r="O248" s="287">
        <v>3325692</v>
      </c>
      <c r="P248" s="287">
        <v>1171440</v>
      </c>
      <c r="Q248" s="287">
        <v>3269426</v>
      </c>
      <c r="R248" s="287">
        <f t="shared" si="371"/>
        <v>9720901</v>
      </c>
      <c r="S248" s="287">
        <v>25982880</v>
      </c>
      <c r="T248" s="287">
        <v>7956724</v>
      </c>
      <c r="U248" s="287">
        <v>6377165</v>
      </c>
      <c r="V248" s="287">
        <v>248110</v>
      </c>
      <c r="W248" s="287">
        <v>81156624.480000004</v>
      </c>
      <c r="X248" s="287"/>
      <c r="Y248" s="287"/>
      <c r="Z248" s="287"/>
      <c r="AA248" s="287">
        <f t="shared" si="372"/>
        <v>121721503.48</v>
      </c>
      <c r="AB248" s="287">
        <f t="shared" si="351"/>
        <v>131442404.48</v>
      </c>
      <c r="AC248" s="37">
        <f t="shared" si="352"/>
        <v>2.3898618996363639</v>
      </c>
    </row>
    <row r="249" spans="1:29" s="21" customFormat="1" ht="45" x14ac:dyDescent="0.2">
      <c r="A249" s="92">
        <v>1</v>
      </c>
      <c r="B249" s="165" t="s">
        <v>1388</v>
      </c>
      <c r="C249" s="162" t="s">
        <v>1389</v>
      </c>
      <c r="D249" s="105">
        <v>10000000000</v>
      </c>
      <c r="E249" s="105">
        <f>SUM('ADICIONES  2018'!C249:M249)</f>
        <v>224191563.34</v>
      </c>
      <c r="F249" s="105"/>
      <c r="G249" s="105"/>
      <c r="H249" s="105"/>
      <c r="I249" s="105"/>
      <c r="J249" s="105"/>
      <c r="K249" s="285">
        <f t="shared" si="358"/>
        <v>10224191563.34</v>
      </c>
      <c r="L249" s="105">
        <v>4429116000</v>
      </c>
      <c r="M249" s="105">
        <v>116510304</v>
      </c>
      <c r="N249" s="105">
        <v>46294015</v>
      </c>
      <c r="O249" s="105">
        <v>22269206</v>
      </c>
      <c r="P249" s="105">
        <v>200436401</v>
      </c>
      <c r="Q249" s="105">
        <v>305651413</v>
      </c>
      <c r="R249" s="285">
        <f t="shared" si="371"/>
        <v>5120277339</v>
      </c>
      <c r="S249" s="285">
        <v>47518391</v>
      </c>
      <c r="T249" s="285">
        <v>488733041</v>
      </c>
      <c r="U249" s="285">
        <v>424732898</v>
      </c>
      <c r="V249" s="285">
        <v>1282068960</v>
      </c>
      <c r="W249" s="285">
        <f>+W252+W254+W255+W257+W258+W259+W260+W261+W262+W263</f>
        <v>2395214611.3400002</v>
      </c>
      <c r="X249" s="105"/>
      <c r="Y249" s="285"/>
      <c r="Z249" s="105"/>
      <c r="AA249" s="105">
        <f t="shared" si="372"/>
        <v>4638267901.3400002</v>
      </c>
      <c r="AB249" s="285">
        <f t="shared" si="351"/>
        <v>9758545240.3400002</v>
      </c>
      <c r="AC249" s="113">
        <f t="shared" si="352"/>
        <v>0.95445641642028423</v>
      </c>
    </row>
    <row r="250" spans="1:29" s="79" customFormat="1" ht="15.75" hidden="1" x14ac:dyDescent="0.2">
      <c r="A250" s="371"/>
      <c r="B250" s="164" t="s">
        <v>1390</v>
      </c>
      <c r="C250" s="160" t="s">
        <v>1391</v>
      </c>
      <c r="D250" s="105">
        <f>+D251</f>
        <v>1166500000</v>
      </c>
      <c r="E250" s="105">
        <f>SUM('ADICIONES  2018'!C250:M250)</f>
        <v>0</v>
      </c>
      <c r="F250" s="105">
        <f t="shared" ref="F250:J251" si="422">+F251</f>
        <v>0</v>
      </c>
      <c r="G250" s="105">
        <f t="shared" si="422"/>
        <v>0</v>
      </c>
      <c r="H250" s="105">
        <f t="shared" si="422"/>
        <v>0</v>
      </c>
      <c r="I250" s="105">
        <f t="shared" si="422"/>
        <v>0</v>
      </c>
      <c r="J250" s="105">
        <f t="shared" si="422"/>
        <v>0</v>
      </c>
      <c r="K250" s="105">
        <f t="shared" si="358"/>
        <v>1166500000</v>
      </c>
      <c r="L250" s="105">
        <f t="shared" ref="L250:Q251" si="423">+L251</f>
        <v>516656381.39999998</v>
      </c>
      <c r="M250" s="105">
        <f t="shared" si="423"/>
        <v>13590926.961599998</v>
      </c>
      <c r="N250" s="105">
        <f t="shared" si="423"/>
        <v>5400196.8497499991</v>
      </c>
      <c r="O250" s="105">
        <f t="shared" si="423"/>
        <v>2597702.8798999996</v>
      </c>
      <c r="P250" s="105">
        <f t="shared" si="423"/>
        <v>23380906.176649999</v>
      </c>
      <c r="Q250" s="105">
        <f t="shared" si="423"/>
        <v>35654237.326449998</v>
      </c>
      <c r="R250" s="105">
        <f t="shared" si="371"/>
        <v>597280351.59434998</v>
      </c>
      <c r="S250" s="105">
        <f t="shared" ref="S250:Z251" si="424">+S251</f>
        <v>5543020.3101499993</v>
      </c>
      <c r="T250" s="105">
        <f t="shared" si="424"/>
        <v>57010709.232649997</v>
      </c>
      <c r="U250" s="105">
        <f t="shared" si="424"/>
        <v>49545092.551699996</v>
      </c>
      <c r="V250" s="105">
        <f t="shared" si="424"/>
        <v>149553344.18399999</v>
      </c>
      <c r="W250" s="105">
        <v>252344984.49919999</v>
      </c>
      <c r="X250" s="105">
        <f t="shared" si="424"/>
        <v>0</v>
      </c>
      <c r="Y250" s="105">
        <f t="shared" si="424"/>
        <v>0</v>
      </c>
      <c r="Z250" s="105">
        <f t="shared" si="424"/>
        <v>0</v>
      </c>
      <c r="AA250" s="105">
        <f t="shared" si="372"/>
        <v>513997150.77769995</v>
      </c>
      <c r="AB250" s="105">
        <f t="shared" si="351"/>
        <v>1111277502.3720498</v>
      </c>
      <c r="AC250" s="104">
        <f t="shared" si="352"/>
        <v>0.95265966769999988</v>
      </c>
    </row>
    <row r="251" spans="1:29" s="79" customFormat="1" ht="31.5" hidden="1" x14ac:dyDescent="0.2">
      <c r="A251" s="371"/>
      <c r="B251" s="164" t="s">
        <v>1392</v>
      </c>
      <c r="C251" s="160" t="s">
        <v>1393</v>
      </c>
      <c r="D251" s="105">
        <f>+D252</f>
        <v>1166500000</v>
      </c>
      <c r="E251" s="105">
        <f>SUM('ADICIONES  2018'!C251:M251)</f>
        <v>0</v>
      </c>
      <c r="F251" s="105">
        <f t="shared" si="422"/>
        <v>0</v>
      </c>
      <c r="G251" s="105">
        <f t="shared" si="422"/>
        <v>0</v>
      </c>
      <c r="H251" s="105">
        <f t="shared" si="422"/>
        <v>0</v>
      </c>
      <c r="I251" s="105">
        <f t="shared" si="422"/>
        <v>0</v>
      </c>
      <c r="J251" s="105">
        <f t="shared" si="422"/>
        <v>0</v>
      </c>
      <c r="K251" s="105">
        <f t="shared" si="358"/>
        <v>1166500000</v>
      </c>
      <c r="L251" s="105">
        <f t="shared" si="423"/>
        <v>516656381.39999998</v>
      </c>
      <c r="M251" s="105">
        <f t="shared" si="423"/>
        <v>13590926.961599998</v>
      </c>
      <c r="N251" s="105">
        <f t="shared" si="423"/>
        <v>5400196.8497499991</v>
      </c>
      <c r="O251" s="105">
        <f t="shared" si="423"/>
        <v>2597702.8798999996</v>
      </c>
      <c r="P251" s="105">
        <f t="shared" si="423"/>
        <v>23380906.176649999</v>
      </c>
      <c r="Q251" s="105">
        <f t="shared" si="423"/>
        <v>35654237.326449998</v>
      </c>
      <c r="R251" s="105">
        <f t="shared" si="371"/>
        <v>597280351.59434998</v>
      </c>
      <c r="S251" s="105">
        <f t="shared" si="424"/>
        <v>5543020.3101499993</v>
      </c>
      <c r="T251" s="105">
        <f t="shared" si="424"/>
        <v>57010709.232649997</v>
      </c>
      <c r="U251" s="105">
        <f t="shared" si="424"/>
        <v>49545092.551699996</v>
      </c>
      <c r="V251" s="105">
        <f t="shared" si="424"/>
        <v>149553344.18399999</v>
      </c>
      <c r="W251" s="105">
        <v>252344984.49919999</v>
      </c>
      <c r="X251" s="105">
        <f t="shared" si="424"/>
        <v>0</v>
      </c>
      <c r="Y251" s="105">
        <f t="shared" si="424"/>
        <v>0</v>
      </c>
      <c r="Z251" s="105">
        <f t="shared" si="424"/>
        <v>0</v>
      </c>
      <c r="AA251" s="105">
        <f t="shared" si="372"/>
        <v>513997150.77769995</v>
      </c>
      <c r="AB251" s="105">
        <f t="shared" si="351"/>
        <v>1111277502.3720498</v>
      </c>
      <c r="AC251" s="104">
        <f t="shared" si="352"/>
        <v>0.95265966769999988</v>
      </c>
    </row>
    <row r="252" spans="1:29" ht="45" hidden="1" x14ac:dyDescent="0.2">
      <c r="B252" s="165" t="s">
        <v>1394</v>
      </c>
      <c r="C252" s="162" t="s">
        <v>1395</v>
      </c>
      <c r="D252" s="285">
        <f>+D249*23.33%/2</f>
        <v>1166500000</v>
      </c>
      <c r="E252" s="285">
        <f>SUM('ADICIONES  2018'!C252:M252)</f>
        <v>0</v>
      </c>
      <c r="F252" s="285">
        <f>+F249*23.33%/2</f>
        <v>0</v>
      </c>
      <c r="G252" s="285">
        <f>+G249*23.33%/2</f>
        <v>0</v>
      </c>
      <c r="H252" s="285">
        <f>+H249*23.33%/2</f>
        <v>0</v>
      </c>
      <c r="I252" s="285">
        <f>+I249*23.33%/2</f>
        <v>0</v>
      </c>
      <c r="J252" s="285">
        <f>+J249*23.33%/2</f>
        <v>0</v>
      </c>
      <c r="K252" s="285">
        <f t="shared" si="358"/>
        <v>1166500000</v>
      </c>
      <c r="L252" s="285">
        <f t="shared" ref="L252:Q252" si="425">+L249*23.33%/2</f>
        <v>516656381.39999998</v>
      </c>
      <c r="M252" s="285">
        <f t="shared" si="425"/>
        <v>13590926.961599998</v>
      </c>
      <c r="N252" s="285">
        <f t="shared" si="425"/>
        <v>5400196.8497499991</v>
      </c>
      <c r="O252" s="285">
        <f t="shared" si="425"/>
        <v>2597702.8798999996</v>
      </c>
      <c r="P252" s="285">
        <f t="shared" si="425"/>
        <v>23380906.176649999</v>
      </c>
      <c r="Q252" s="285">
        <f t="shared" si="425"/>
        <v>35654237.326449998</v>
      </c>
      <c r="R252" s="285">
        <f t="shared" si="371"/>
        <v>597280351.59434998</v>
      </c>
      <c r="S252" s="285">
        <f t="shared" ref="S252:Z252" si="426">+S249*23.33%/2</f>
        <v>5543020.3101499993</v>
      </c>
      <c r="T252" s="285">
        <f t="shared" si="426"/>
        <v>57010709.232649997</v>
      </c>
      <c r="U252" s="285">
        <f t="shared" si="426"/>
        <v>49545092.551699996</v>
      </c>
      <c r="V252" s="285">
        <f t="shared" si="426"/>
        <v>149553344.18399999</v>
      </c>
      <c r="W252" s="285">
        <v>252344984.49919999</v>
      </c>
      <c r="X252" s="285">
        <f t="shared" si="426"/>
        <v>0</v>
      </c>
      <c r="Y252" s="285">
        <f t="shared" si="426"/>
        <v>0</v>
      </c>
      <c r="Z252" s="285">
        <f t="shared" si="426"/>
        <v>0</v>
      </c>
      <c r="AA252" s="285">
        <f t="shared" si="372"/>
        <v>513997150.77769995</v>
      </c>
      <c r="AB252" s="285">
        <f>+R252+AA252</f>
        <v>1111277502.3720498</v>
      </c>
      <c r="AC252" s="113">
        <f>+AB252/K252</f>
        <v>0.95265966769999988</v>
      </c>
    </row>
    <row r="253" spans="1:29" s="79" customFormat="1" ht="15.75" hidden="1" x14ac:dyDescent="0.2">
      <c r="A253" s="371"/>
      <c r="B253" s="164" t="s">
        <v>1396</v>
      </c>
      <c r="C253" s="160" t="s">
        <v>1397</v>
      </c>
      <c r="D253" s="105">
        <f>SUM(D254:D255)</f>
        <v>1166500000</v>
      </c>
      <c r="E253" s="105">
        <f>SUM('ADICIONES  2018'!C253:M253)</f>
        <v>224191563.34</v>
      </c>
      <c r="F253" s="105">
        <f t="shared" ref="F253:J253" si="427">SUM(F254:F255)</f>
        <v>0</v>
      </c>
      <c r="G253" s="105">
        <f t="shared" si="427"/>
        <v>0</v>
      </c>
      <c r="H253" s="105">
        <f t="shared" si="427"/>
        <v>0</v>
      </c>
      <c r="I253" s="105">
        <f t="shared" si="427"/>
        <v>0</v>
      </c>
      <c r="J253" s="105">
        <f t="shared" si="427"/>
        <v>0</v>
      </c>
      <c r="K253" s="105">
        <f t="shared" si="358"/>
        <v>1390691563.3399999</v>
      </c>
      <c r="L253" s="105">
        <f t="shared" ref="L253:P253" si="428">SUM(L254:L255)</f>
        <v>516656381.39999998</v>
      </c>
      <c r="M253" s="105">
        <f t="shared" si="428"/>
        <v>13590926.961599998</v>
      </c>
      <c r="N253" s="105">
        <f t="shared" si="428"/>
        <v>5400196.8497499991</v>
      </c>
      <c r="O253" s="105">
        <f t="shared" si="428"/>
        <v>2597702.8798999996</v>
      </c>
      <c r="P253" s="105">
        <f t="shared" si="428"/>
        <v>23380906.176649999</v>
      </c>
      <c r="Q253" s="105">
        <f>SUM(Q254:Q255)</f>
        <v>35654237.326449998</v>
      </c>
      <c r="R253" s="105">
        <f t="shared" si="371"/>
        <v>597280351.59434998</v>
      </c>
      <c r="S253" s="105">
        <f t="shared" ref="S253:Z253" si="429">SUM(S254:S255)</f>
        <v>5543020.3101499993</v>
      </c>
      <c r="T253" s="105">
        <f t="shared" si="429"/>
        <v>57010709.232649997</v>
      </c>
      <c r="U253" s="105">
        <f t="shared" si="429"/>
        <v>49545092.551699996</v>
      </c>
      <c r="V253" s="105">
        <f t="shared" si="429"/>
        <v>149553344.18399999</v>
      </c>
      <c r="W253" s="105">
        <v>252344984.49919999</v>
      </c>
      <c r="X253" s="105">
        <f t="shared" si="429"/>
        <v>0</v>
      </c>
      <c r="Y253" s="105">
        <f t="shared" si="429"/>
        <v>0</v>
      </c>
      <c r="Z253" s="105">
        <f t="shared" si="429"/>
        <v>0</v>
      </c>
      <c r="AA253" s="105">
        <f t="shared" si="372"/>
        <v>513997150.77769995</v>
      </c>
      <c r="AB253" s="105">
        <f>+R253+AA253</f>
        <v>1111277502.3720498</v>
      </c>
      <c r="AC253" s="104">
        <f>+AB253/K253</f>
        <v>0.79908265187365757</v>
      </c>
    </row>
    <row r="254" spans="1:29" ht="60" hidden="1" x14ac:dyDescent="0.2">
      <c r="B254" s="165" t="s">
        <v>1398</v>
      </c>
      <c r="C254" s="162" t="s">
        <v>1399</v>
      </c>
      <c r="D254" s="285">
        <f>+D249*23.33%/2</f>
        <v>1166500000</v>
      </c>
      <c r="E254" s="285">
        <f>SUM('ADICIONES  2018'!C254:M254)</f>
        <v>0</v>
      </c>
      <c r="F254" s="285">
        <f>+F249*23.33%/2</f>
        <v>0</v>
      </c>
      <c r="G254" s="285">
        <f>+G249*23.33%/2</f>
        <v>0</v>
      </c>
      <c r="H254" s="285">
        <f>+H249*23.33%/2</f>
        <v>0</v>
      </c>
      <c r="I254" s="285">
        <f>+I249*23.33%/2</f>
        <v>0</v>
      </c>
      <c r="J254" s="285">
        <f>+J249*23.33%/2</f>
        <v>0</v>
      </c>
      <c r="K254" s="287">
        <f t="shared" si="358"/>
        <v>1166500000</v>
      </c>
      <c r="L254" s="285">
        <f t="shared" ref="L254:Q254" si="430">+L249*23.33%/2</f>
        <v>516656381.39999998</v>
      </c>
      <c r="M254" s="285">
        <f t="shared" si="430"/>
        <v>13590926.961599998</v>
      </c>
      <c r="N254" s="285">
        <f t="shared" si="430"/>
        <v>5400196.8497499991</v>
      </c>
      <c r="O254" s="285">
        <f t="shared" si="430"/>
        <v>2597702.8798999996</v>
      </c>
      <c r="P254" s="285">
        <f t="shared" si="430"/>
        <v>23380906.176649999</v>
      </c>
      <c r="Q254" s="285">
        <f t="shared" si="430"/>
        <v>35654237.326449998</v>
      </c>
      <c r="R254" s="285">
        <f t="shared" si="371"/>
        <v>597280351.59434998</v>
      </c>
      <c r="S254" s="285">
        <f t="shared" ref="S254:Z254" si="431">+S249*23.33%/2</f>
        <v>5543020.3101499993</v>
      </c>
      <c r="T254" s="285">
        <f t="shared" si="431"/>
        <v>57010709.232649997</v>
      </c>
      <c r="U254" s="285">
        <f t="shared" si="431"/>
        <v>49545092.551699996</v>
      </c>
      <c r="V254" s="285">
        <f t="shared" si="431"/>
        <v>149553344.18399999</v>
      </c>
      <c r="W254" s="285">
        <v>252344984.49919999</v>
      </c>
      <c r="X254" s="285">
        <f t="shared" si="431"/>
        <v>0</v>
      </c>
      <c r="Y254" s="285">
        <f t="shared" si="431"/>
        <v>0</v>
      </c>
      <c r="Z254" s="285">
        <f t="shared" si="431"/>
        <v>0</v>
      </c>
      <c r="AA254" s="285">
        <f t="shared" si="372"/>
        <v>513997150.77769995</v>
      </c>
      <c r="AB254" s="285">
        <f>+R254+AA254</f>
        <v>1111277502.3720498</v>
      </c>
      <c r="AC254" s="113">
        <f>+AB254/K254</f>
        <v>0.95265966769999988</v>
      </c>
    </row>
    <row r="255" spans="1:29" ht="45" hidden="1" x14ac:dyDescent="0.2">
      <c r="B255" s="165" t="s">
        <v>2644</v>
      </c>
      <c r="C255" s="162" t="s">
        <v>2645</v>
      </c>
      <c r="D255" s="285"/>
      <c r="E255" s="285">
        <f>SUM('ADICIONES  2018'!C255:M255)</f>
        <v>224191563.34</v>
      </c>
      <c r="F255" s="285"/>
      <c r="G255" s="285"/>
      <c r="H255" s="285"/>
      <c r="I255" s="285"/>
      <c r="J255" s="285"/>
      <c r="K255" s="287">
        <f t="shared" si="358"/>
        <v>224191563.34</v>
      </c>
      <c r="L255" s="285"/>
      <c r="M255" s="285"/>
      <c r="N255" s="285"/>
      <c r="O255" s="285"/>
      <c r="P255" s="285"/>
      <c r="Q255" s="285"/>
      <c r="R255" s="285">
        <f t="shared" si="371"/>
        <v>0</v>
      </c>
      <c r="S255" s="285"/>
      <c r="T255" s="285"/>
      <c r="U255" s="285"/>
      <c r="V255" s="285"/>
      <c r="W255" s="285">
        <v>231948563.34</v>
      </c>
      <c r="X255" s="285"/>
      <c r="Y255" s="285"/>
      <c r="Z255" s="285"/>
      <c r="AA255" s="285">
        <f t="shared" ref="AA255" si="432">SUM(S255:Z255)</f>
        <v>231948563.34</v>
      </c>
      <c r="AB255" s="285">
        <f>+R255+AA255</f>
        <v>231948563.34</v>
      </c>
      <c r="AC255" s="113">
        <f>+AB255/K255</f>
        <v>1.0345998746983893</v>
      </c>
    </row>
    <row r="256" spans="1:29" s="79" customFormat="1" ht="21.75" hidden="1" customHeight="1" x14ac:dyDescent="0.2">
      <c r="A256" s="371"/>
      <c r="B256" s="164" t="s">
        <v>1372</v>
      </c>
      <c r="C256" s="160" t="s">
        <v>1373</v>
      </c>
      <c r="D256" s="105">
        <f>SUM(D257:D263)</f>
        <v>7667000000.000001</v>
      </c>
      <c r="E256" s="105">
        <f>SUM('ADICIONES  2018'!C256:M256)</f>
        <v>0</v>
      </c>
      <c r="F256" s="105">
        <f>SUM(F257:F263)</f>
        <v>0</v>
      </c>
      <c r="G256" s="105">
        <f>SUM(G257:G263)</f>
        <v>0</v>
      </c>
      <c r="H256" s="105">
        <f>SUM(H257:H263)</f>
        <v>0</v>
      </c>
      <c r="I256" s="105">
        <f>SUM(I257:I263)</f>
        <v>0</v>
      </c>
      <c r="J256" s="105">
        <f>SUM(J257:J263)</f>
        <v>0</v>
      </c>
      <c r="K256" s="105">
        <f t="shared" si="358"/>
        <v>7667000000.000001</v>
      </c>
      <c r="L256" s="105">
        <f t="shared" ref="L256:Q256" si="433">SUM(L257:L263)</f>
        <v>3395803237.1999998</v>
      </c>
      <c r="M256" s="105">
        <f t="shared" si="433"/>
        <v>89328450.076800019</v>
      </c>
      <c r="N256" s="105">
        <f t="shared" si="433"/>
        <v>35493621.300500005</v>
      </c>
      <c r="O256" s="105">
        <f t="shared" si="433"/>
        <v>17073800.240200002</v>
      </c>
      <c r="P256" s="105">
        <f t="shared" si="433"/>
        <v>153674588.64669999</v>
      </c>
      <c r="Q256" s="105">
        <f t="shared" si="433"/>
        <v>234342938.34710002</v>
      </c>
      <c r="R256" s="105">
        <f t="shared" ref="R256:R266" si="434">SUM(L256:Q256)</f>
        <v>3925716635.8112993</v>
      </c>
      <c r="S256" s="105">
        <f t="shared" ref="S256:Z256" si="435">SUM(S257:S263)</f>
        <v>36432350.379700005</v>
      </c>
      <c r="T256" s="105">
        <f t="shared" si="435"/>
        <v>374711622.53469998</v>
      </c>
      <c r="U256" s="105">
        <f t="shared" si="435"/>
        <v>325642712.89660001</v>
      </c>
      <c r="V256" s="105">
        <f t="shared" si="435"/>
        <v>982962271.63199997</v>
      </c>
      <c r="W256" s="105">
        <v>1658576079.0016003</v>
      </c>
      <c r="X256" s="105">
        <f t="shared" si="435"/>
        <v>0</v>
      </c>
      <c r="Y256" s="105">
        <f t="shared" si="435"/>
        <v>0</v>
      </c>
      <c r="Z256" s="105">
        <f t="shared" si="435"/>
        <v>0</v>
      </c>
      <c r="AA256" s="105">
        <f t="shared" si="372"/>
        <v>3378325036.4446001</v>
      </c>
      <c r="AB256" s="105">
        <f t="shared" si="351"/>
        <v>7304041672.2558994</v>
      </c>
      <c r="AC256" s="104">
        <f t="shared" si="352"/>
        <v>0.95265966769999977</v>
      </c>
    </row>
    <row r="257" spans="1:29" s="5" customFormat="1" ht="45" hidden="1" x14ac:dyDescent="0.2">
      <c r="A257" s="372"/>
      <c r="B257" s="165" t="s">
        <v>1374</v>
      </c>
      <c r="C257" s="161" t="s">
        <v>1375</v>
      </c>
      <c r="D257" s="285">
        <f>+D249*60.7461638894%</f>
        <v>6074616388.9400005</v>
      </c>
      <c r="E257" s="285">
        <f>SUM('ADICIONES  2018'!C257:M257)</f>
        <v>0</v>
      </c>
      <c r="F257" s="285">
        <f>+F249*60.7461638894%</f>
        <v>0</v>
      </c>
      <c r="G257" s="285">
        <f>+G249*60.7461638894%</f>
        <v>0</v>
      </c>
      <c r="H257" s="285">
        <f>+H249*60.7461638894%</f>
        <v>0</v>
      </c>
      <c r="I257" s="285">
        <f>+I249*60.7461638894%</f>
        <v>0</v>
      </c>
      <c r="J257" s="285">
        <f>+J249*60.7461638894%</f>
        <v>0</v>
      </c>
      <c r="K257" s="287">
        <f t="shared" si="358"/>
        <v>6074616388.9400005</v>
      </c>
      <c r="L257" s="285">
        <f t="shared" ref="L257:Q257" si="436">+L249*60.7461638894%</f>
        <v>2690518064.211638</v>
      </c>
      <c r="M257" s="285">
        <f t="shared" si="436"/>
        <v>70775540.215878174</v>
      </c>
      <c r="N257" s="285">
        <f t="shared" si="436"/>
        <v>28121838.222883422</v>
      </c>
      <c r="O257" s="285">
        <f t="shared" si="436"/>
        <v>13527688.3736281</v>
      </c>
      <c r="P257" s="285">
        <f t="shared" si="436"/>
        <v>121757424.645475</v>
      </c>
      <c r="Q257" s="285">
        <f t="shared" si="436"/>
        <v>185671508.27124688</v>
      </c>
      <c r="R257" s="287">
        <f t="shared" si="434"/>
        <v>3110372063.9407492</v>
      </c>
      <c r="S257" s="285">
        <f t="shared" ref="S257:Z257" si="437">+S249*60.7461638894%</f>
        <v>28865599.674465902</v>
      </c>
      <c r="T257" s="285">
        <f t="shared" si="437"/>
        <v>296886574.06750852</v>
      </c>
      <c r="U257" s="285">
        <f t="shared" si="437"/>
        <v>258008942.31127816</v>
      </c>
      <c r="V257" s="285">
        <f t="shared" si="437"/>
        <v>778807711.61672616</v>
      </c>
      <c r="W257" s="285">
        <v>1314101138.8818266</v>
      </c>
      <c r="X257" s="285">
        <f t="shared" si="437"/>
        <v>0</v>
      </c>
      <c r="Y257" s="285">
        <f t="shared" si="437"/>
        <v>0</v>
      </c>
      <c r="Z257" s="285">
        <f t="shared" si="437"/>
        <v>0</v>
      </c>
      <c r="AA257" s="287">
        <f t="shared" si="372"/>
        <v>2676669966.5518055</v>
      </c>
      <c r="AB257" s="287">
        <f t="shared" si="351"/>
        <v>5787042030.4925547</v>
      </c>
      <c r="AC257" s="37">
        <f t="shared" si="352"/>
        <v>0.95265966769999999</v>
      </c>
    </row>
    <row r="258" spans="1:29" ht="30" hidden="1" x14ac:dyDescent="0.2">
      <c r="B258" s="165" t="s">
        <v>1376</v>
      </c>
      <c r="C258" s="122" t="s">
        <v>1377</v>
      </c>
      <c r="D258" s="285">
        <f>+D249*0.07667%</f>
        <v>7667000</v>
      </c>
      <c r="E258" s="285">
        <f>SUM('ADICIONES  2018'!C258:M258)</f>
        <v>0</v>
      </c>
      <c r="F258" s="285">
        <f>+F249*0.07667%</f>
        <v>0</v>
      </c>
      <c r="G258" s="285">
        <f>+G249*0.07667%</f>
        <v>0</v>
      </c>
      <c r="H258" s="285">
        <f>+H249*0.07667%</f>
        <v>0</v>
      </c>
      <c r="I258" s="285">
        <f>+I249*0.07667%</f>
        <v>0</v>
      </c>
      <c r="J258" s="285">
        <f>+J249*0.07667%</f>
        <v>0</v>
      </c>
      <c r="K258" s="287">
        <f t="shared" si="358"/>
        <v>7667000</v>
      </c>
      <c r="L258" s="285">
        <f t="shared" ref="L258:Q258" si="438">+L249*0.07667%</f>
        <v>3395803.2372000003</v>
      </c>
      <c r="M258" s="285">
        <f t="shared" si="438"/>
        <v>89328.4500768</v>
      </c>
      <c r="N258" s="285">
        <f t="shared" si="438"/>
        <v>35493.621300500003</v>
      </c>
      <c r="O258" s="285">
        <f t="shared" si="438"/>
        <v>17073.800240200002</v>
      </c>
      <c r="P258" s="285">
        <f t="shared" si="438"/>
        <v>153674.58864669999</v>
      </c>
      <c r="Q258" s="285">
        <f t="shared" si="438"/>
        <v>234342.93834710002</v>
      </c>
      <c r="R258" s="287">
        <f t="shared" si="434"/>
        <v>3925716.6358113</v>
      </c>
      <c r="S258" s="285">
        <f t="shared" ref="S258:Z258" si="439">+S249*0.07667%</f>
        <v>36432.350379700001</v>
      </c>
      <c r="T258" s="285">
        <f t="shared" si="439"/>
        <v>374711.62253470003</v>
      </c>
      <c r="U258" s="285">
        <f t="shared" si="439"/>
        <v>325642.71289660002</v>
      </c>
      <c r="V258" s="285">
        <f t="shared" si="439"/>
        <v>982962.27163200011</v>
      </c>
      <c r="W258" s="285">
        <v>1658576.0790016002</v>
      </c>
      <c r="X258" s="285">
        <f t="shared" si="439"/>
        <v>0</v>
      </c>
      <c r="Y258" s="285">
        <f t="shared" si="439"/>
        <v>0</v>
      </c>
      <c r="Z258" s="285">
        <f t="shared" si="439"/>
        <v>0</v>
      </c>
      <c r="AA258" s="287">
        <f t="shared" si="372"/>
        <v>3378325.0364446007</v>
      </c>
      <c r="AB258" s="287">
        <f t="shared" si="351"/>
        <v>7304041.6722559007</v>
      </c>
      <c r="AC258" s="37">
        <f t="shared" si="352"/>
        <v>0.9526596677000001</v>
      </c>
    </row>
    <row r="259" spans="1:29" s="5" customFormat="1" ht="30" hidden="1" x14ac:dyDescent="0.2">
      <c r="A259" s="372"/>
      <c r="B259" s="165" t="s">
        <v>1378</v>
      </c>
      <c r="C259" s="161" t="s">
        <v>1379</v>
      </c>
      <c r="D259" s="285">
        <f>+D249*7.659333%</f>
        <v>765933300</v>
      </c>
      <c r="E259" s="285">
        <f>SUM('ADICIONES  2018'!C259:M259)</f>
        <v>0</v>
      </c>
      <c r="F259" s="285">
        <f>+F249*7.659333%</f>
        <v>0</v>
      </c>
      <c r="G259" s="285">
        <f>+G249*7.659333%</f>
        <v>0</v>
      </c>
      <c r="H259" s="285">
        <f>+H249*7.659333%</f>
        <v>0</v>
      </c>
      <c r="I259" s="285">
        <f>+I249*7.659333%</f>
        <v>0</v>
      </c>
      <c r="J259" s="285">
        <f>+J249*7.659333%</f>
        <v>0</v>
      </c>
      <c r="K259" s="287">
        <f t="shared" si="358"/>
        <v>765933300</v>
      </c>
      <c r="L259" s="285">
        <f t="shared" ref="L259:Q259" si="440">+L249*7.659333%</f>
        <v>339240743.39627999</v>
      </c>
      <c r="M259" s="285">
        <f t="shared" si="440"/>
        <v>8923912.1626723204</v>
      </c>
      <c r="N259" s="285">
        <f t="shared" si="440"/>
        <v>3545812.7679199502</v>
      </c>
      <c r="O259" s="285">
        <f t="shared" si="440"/>
        <v>1705672.64399598</v>
      </c>
      <c r="P259" s="285">
        <f t="shared" si="440"/>
        <v>15352091.405805331</v>
      </c>
      <c r="Q259" s="285">
        <f t="shared" si="440"/>
        <v>23410859.54087529</v>
      </c>
      <c r="R259" s="287">
        <f t="shared" si="434"/>
        <v>392179091.91754895</v>
      </c>
      <c r="S259" s="285">
        <f t="shared" ref="S259:Z259" si="441">+S249*7.659333%</f>
        <v>3639591.8029320301</v>
      </c>
      <c r="T259" s="285">
        <f t="shared" si="441"/>
        <v>37433691.091216527</v>
      </c>
      <c r="U259" s="285">
        <f t="shared" si="441"/>
        <v>32531707.018370342</v>
      </c>
      <c r="V259" s="285">
        <f t="shared" si="441"/>
        <v>98197930.936036795</v>
      </c>
      <c r="W259" s="285">
        <v>165691750.29225984</v>
      </c>
      <c r="X259" s="285">
        <f t="shared" si="441"/>
        <v>0</v>
      </c>
      <c r="Y259" s="285">
        <f t="shared" si="441"/>
        <v>0</v>
      </c>
      <c r="Z259" s="285">
        <f t="shared" si="441"/>
        <v>0</v>
      </c>
      <c r="AA259" s="287">
        <f t="shared" si="372"/>
        <v>337494671.1408155</v>
      </c>
      <c r="AB259" s="287">
        <f t="shared" si="351"/>
        <v>729673763.05836439</v>
      </c>
      <c r="AC259" s="37">
        <f t="shared" si="352"/>
        <v>0.95265966769999999</v>
      </c>
    </row>
    <row r="260" spans="1:29" ht="45" hidden="1" x14ac:dyDescent="0.2">
      <c r="B260" s="165" t="s">
        <v>1380</v>
      </c>
      <c r="C260" s="162" t="s">
        <v>1381</v>
      </c>
      <c r="D260" s="285">
        <f>+D249*0%</f>
        <v>0</v>
      </c>
      <c r="E260" s="285">
        <f>SUM('ADICIONES  2018'!C260:M260)</f>
        <v>0</v>
      </c>
      <c r="F260" s="285">
        <f>+F249*0%</f>
        <v>0</v>
      </c>
      <c r="G260" s="285">
        <f>+G249*0%</f>
        <v>0</v>
      </c>
      <c r="H260" s="285">
        <f>+H249*0%</f>
        <v>0</v>
      </c>
      <c r="I260" s="285">
        <f>+I249*0%</f>
        <v>0</v>
      </c>
      <c r="J260" s="285">
        <f>+J249*0%</f>
        <v>0</v>
      </c>
      <c r="K260" s="287">
        <f t="shared" si="358"/>
        <v>0</v>
      </c>
      <c r="L260" s="285">
        <f t="shared" ref="L260:Q260" si="442">+L249*0%</f>
        <v>0</v>
      </c>
      <c r="M260" s="285">
        <f t="shared" si="442"/>
        <v>0</v>
      </c>
      <c r="N260" s="285">
        <f t="shared" si="442"/>
        <v>0</v>
      </c>
      <c r="O260" s="285">
        <f t="shared" si="442"/>
        <v>0</v>
      </c>
      <c r="P260" s="285">
        <f t="shared" si="442"/>
        <v>0</v>
      </c>
      <c r="Q260" s="285">
        <f t="shared" si="442"/>
        <v>0</v>
      </c>
      <c r="R260" s="287">
        <f t="shared" si="434"/>
        <v>0</v>
      </c>
      <c r="S260" s="285">
        <f t="shared" ref="S260:Z260" si="443">+S249*0%</f>
        <v>0</v>
      </c>
      <c r="T260" s="285">
        <f t="shared" si="443"/>
        <v>0</v>
      </c>
      <c r="U260" s="285">
        <f t="shared" si="443"/>
        <v>0</v>
      </c>
      <c r="V260" s="285">
        <f t="shared" si="443"/>
        <v>0</v>
      </c>
      <c r="W260" s="285">
        <v>0</v>
      </c>
      <c r="X260" s="285">
        <f t="shared" si="443"/>
        <v>0</v>
      </c>
      <c r="Y260" s="285">
        <f t="shared" si="443"/>
        <v>0</v>
      </c>
      <c r="Z260" s="285">
        <f t="shared" si="443"/>
        <v>0</v>
      </c>
      <c r="AA260" s="287">
        <f t="shared" si="372"/>
        <v>0</v>
      </c>
      <c r="AB260" s="287">
        <f t="shared" si="351"/>
        <v>0</v>
      </c>
      <c r="AC260" s="37" t="e">
        <f t="shared" si="352"/>
        <v>#DIV/0!</v>
      </c>
    </row>
    <row r="261" spans="1:29" ht="30" hidden="1" x14ac:dyDescent="0.2">
      <c r="B261" s="165" t="s">
        <v>1382</v>
      </c>
      <c r="C261" s="161" t="s">
        <v>1383</v>
      </c>
      <c r="D261" s="285">
        <f>+D249*1.37867994%</f>
        <v>137867994</v>
      </c>
      <c r="E261" s="285">
        <f>SUM('ADICIONES  2018'!C261:M261)</f>
        <v>0</v>
      </c>
      <c r="F261" s="285">
        <f>+F249*1.37867994%</f>
        <v>0</v>
      </c>
      <c r="G261" s="285">
        <f>+G249*1.37867994%</f>
        <v>0</v>
      </c>
      <c r="H261" s="285">
        <f>+H249*1.37867994%</f>
        <v>0</v>
      </c>
      <c r="I261" s="285">
        <f>+I249*1.37867994%</f>
        <v>0</v>
      </c>
      <c r="J261" s="285">
        <f>+J249*1.37867994%</f>
        <v>0</v>
      </c>
      <c r="K261" s="287">
        <f t="shared" si="358"/>
        <v>137867994</v>
      </c>
      <c r="L261" s="285">
        <f t="shared" ref="L261:Q261" si="444">+L249*1.37867994%</f>
        <v>61063333.8113304</v>
      </c>
      <c r="M261" s="285">
        <f t="shared" si="444"/>
        <v>1606304.1892810178</v>
      </c>
      <c r="N261" s="285">
        <f t="shared" si="444"/>
        <v>638246.29822559108</v>
      </c>
      <c r="O261" s="285">
        <f t="shared" si="444"/>
        <v>307021.07591927639</v>
      </c>
      <c r="P261" s="285">
        <f t="shared" si="444"/>
        <v>2763376.4530449593</v>
      </c>
      <c r="Q261" s="285">
        <f t="shared" si="444"/>
        <v>4213954.7173575526</v>
      </c>
      <c r="R261" s="287">
        <f t="shared" si="434"/>
        <v>70592236.545158789</v>
      </c>
      <c r="S261" s="285">
        <f t="shared" ref="S261:Z261" si="445">+S249*1.37867994%</f>
        <v>655126.52452776546</v>
      </c>
      <c r="T261" s="285">
        <f t="shared" si="445"/>
        <v>6738064.3964189757</v>
      </c>
      <c r="U261" s="285">
        <f t="shared" si="445"/>
        <v>5855707.2633066615</v>
      </c>
      <c r="V261" s="285">
        <f t="shared" si="445"/>
        <v>17675627.568486623</v>
      </c>
      <c r="W261" s="285">
        <v>29824515.052606773</v>
      </c>
      <c r="X261" s="285">
        <f t="shared" si="445"/>
        <v>0</v>
      </c>
      <c r="Y261" s="285">
        <f t="shared" si="445"/>
        <v>0</v>
      </c>
      <c r="Z261" s="285">
        <f t="shared" si="445"/>
        <v>0</v>
      </c>
      <c r="AA261" s="287">
        <f t="shared" si="372"/>
        <v>60749040.805346802</v>
      </c>
      <c r="AB261" s="287">
        <f t="shared" si="351"/>
        <v>131341277.35050559</v>
      </c>
      <c r="AC261" s="37">
        <f t="shared" si="352"/>
        <v>0.95265966769999999</v>
      </c>
    </row>
    <row r="262" spans="1:29" ht="45" hidden="1" x14ac:dyDescent="0.2">
      <c r="B262" s="165" t="s">
        <v>1384</v>
      </c>
      <c r="C262" s="163" t="s">
        <v>1385</v>
      </c>
      <c r="D262" s="285">
        <f>+D249*0.6755531706%</f>
        <v>67555317.060000002</v>
      </c>
      <c r="E262" s="285">
        <f>SUM('ADICIONES  2018'!C262:M262)</f>
        <v>0</v>
      </c>
      <c r="F262" s="285">
        <f>+F249*0.6755531706%</f>
        <v>0</v>
      </c>
      <c r="G262" s="285">
        <f>+G249*0.6755531706%</f>
        <v>0</v>
      </c>
      <c r="H262" s="285">
        <f>+H249*0.6755531706%</f>
        <v>0</v>
      </c>
      <c r="I262" s="285">
        <f>+I249*0.6755531706%</f>
        <v>0</v>
      </c>
      <c r="J262" s="285">
        <f>+J249*0.6755531706%</f>
        <v>0</v>
      </c>
      <c r="K262" s="287">
        <f t="shared" si="358"/>
        <v>67555317.060000002</v>
      </c>
      <c r="L262" s="285">
        <f t="shared" ref="L262:Q262" si="446">+L249*0.6755531706%</f>
        <v>29921033.567551896</v>
      </c>
      <c r="M262" s="285">
        <f t="shared" si="446"/>
        <v>787089.05274769862</v>
      </c>
      <c r="N262" s="285">
        <f t="shared" si="446"/>
        <v>312740.68613053957</v>
      </c>
      <c r="O262" s="285">
        <f t="shared" si="446"/>
        <v>150440.32720044543</v>
      </c>
      <c r="P262" s="285">
        <f t="shared" si="446"/>
        <v>1354054.46199203</v>
      </c>
      <c r="Q262" s="285">
        <f t="shared" si="446"/>
        <v>2064837.8115052006</v>
      </c>
      <c r="R262" s="287">
        <f t="shared" si="434"/>
        <v>34590195.907127813</v>
      </c>
      <c r="S262" s="285">
        <f t="shared" ref="S262:Z262" si="447">+S249*0.6755531706%</f>
        <v>321011.99701860506</v>
      </c>
      <c r="T262" s="285">
        <f t="shared" si="447"/>
        <v>3301651.5542452978</v>
      </c>
      <c r="U262" s="285">
        <f t="shared" si="447"/>
        <v>2869296.5590202641</v>
      </c>
      <c r="V262" s="285">
        <f t="shared" si="447"/>
        <v>8661057.5085584465</v>
      </c>
      <c r="W262" s="285">
        <v>14614012.375777319</v>
      </c>
      <c r="X262" s="285">
        <f t="shared" si="447"/>
        <v>0</v>
      </c>
      <c r="Y262" s="285">
        <f t="shared" si="447"/>
        <v>0</v>
      </c>
      <c r="Z262" s="285">
        <f t="shared" si="447"/>
        <v>0</v>
      </c>
      <c r="AA262" s="287">
        <f t="shared" si="372"/>
        <v>29767029.994619932</v>
      </c>
      <c r="AB262" s="287">
        <f t="shared" si="351"/>
        <v>64357225.901747748</v>
      </c>
      <c r="AC262" s="37">
        <f t="shared" si="352"/>
        <v>0.9526596677000001</v>
      </c>
    </row>
    <row r="263" spans="1:29" ht="30" hidden="1" x14ac:dyDescent="0.2">
      <c r="B263" s="165" t="s">
        <v>1386</v>
      </c>
      <c r="C263" s="161" t="s">
        <v>1387</v>
      </c>
      <c r="D263" s="285">
        <f>+D249*6.1336%</f>
        <v>613360000</v>
      </c>
      <c r="E263" s="285">
        <f>SUM('ADICIONES  2018'!C263:M263)</f>
        <v>0</v>
      </c>
      <c r="F263" s="285">
        <f>+F249*6.1336%</f>
        <v>0</v>
      </c>
      <c r="G263" s="285">
        <f>+G249*6.1336%</f>
        <v>0</v>
      </c>
      <c r="H263" s="285">
        <f>+H249*6.1336%</f>
        <v>0</v>
      </c>
      <c r="I263" s="285">
        <f>+I249*6.1336%</f>
        <v>0</v>
      </c>
      <c r="J263" s="285">
        <f>+J249*6.1336%</f>
        <v>0</v>
      </c>
      <c r="K263" s="287">
        <f t="shared" si="358"/>
        <v>613360000</v>
      </c>
      <c r="L263" s="285">
        <f t="shared" ref="L263:Q263" si="448">+L249*6.1336%</f>
        <v>271664258.97600001</v>
      </c>
      <c r="M263" s="285">
        <f t="shared" si="448"/>
        <v>7146276.0061440002</v>
      </c>
      <c r="N263" s="285">
        <f t="shared" si="448"/>
        <v>2839489.7040400002</v>
      </c>
      <c r="O263" s="285">
        <f t="shared" si="448"/>
        <v>1365904.0192160001</v>
      </c>
      <c r="P263" s="285">
        <f t="shared" si="448"/>
        <v>12293967.091736</v>
      </c>
      <c r="Q263" s="285">
        <f t="shared" si="448"/>
        <v>18747435.067768</v>
      </c>
      <c r="R263" s="287">
        <f t="shared" si="434"/>
        <v>314057330.86490399</v>
      </c>
      <c r="S263" s="285">
        <f t="shared" ref="S263:Z263" si="449">+S249*6.1336%</f>
        <v>2914588.0303759999</v>
      </c>
      <c r="T263" s="285">
        <f t="shared" si="449"/>
        <v>29976929.802776001</v>
      </c>
      <c r="U263" s="285">
        <f t="shared" si="449"/>
        <v>26051417.031727999</v>
      </c>
      <c r="V263" s="285">
        <f t="shared" si="449"/>
        <v>78636981.730560005</v>
      </c>
      <c r="W263" s="285">
        <v>132686086.32012801</v>
      </c>
      <c r="X263" s="285">
        <f t="shared" si="449"/>
        <v>0</v>
      </c>
      <c r="Y263" s="285">
        <f t="shared" si="449"/>
        <v>0</v>
      </c>
      <c r="Z263" s="285">
        <f t="shared" si="449"/>
        <v>0</v>
      </c>
      <c r="AA263" s="287">
        <f t="shared" si="372"/>
        <v>270266002.91556799</v>
      </c>
      <c r="AB263" s="287">
        <f t="shared" si="351"/>
        <v>584323333.78047204</v>
      </c>
      <c r="AC263" s="37">
        <f t="shared" si="352"/>
        <v>0.9526596677000001</v>
      </c>
    </row>
    <row r="264" spans="1:29" s="79" customFormat="1" ht="15.75" x14ac:dyDescent="0.2">
      <c r="A264" s="371">
        <v>1</v>
      </c>
      <c r="B264" s="110" t="s">
        <v>308</v>
      </c>
      <c r="C264" s="106" t="s">
        <v>102</v>
      </c>
      <c r="D264" s="105">
        <f>+D265+D644+D745+D1245+D652+D638+D1240+D741</f>
        <v>88977507651.300003</v>
      </c>
      <c r="E264" s="105">
        <f>SUM('ADICIONES  2018'!C264:M264)</f>
        <v>431778432872.26013</v>
      </c>
      <c r="F264" s="105">
        <f>+F265+F644+F745+F1245+F652+F638+F1240+F741</f>
        <v>994968430.99999988</v>
      </c>
      <c r="G264" s="105">
        <f>+G265+G644+G745+G1245+G652+G638+G1240+G741</f>
        <v>0</v>
      </c>
      <c r="H264" s="105">
        <f>+H265+H644+H745+H1245+H652+H638+H1240+H741</f>
        <v>0</v>
      </c>
      <c r="I264" s="105">
        <f>+I265+I644+I745+I1245+I652+I638+I1240+I741</f>
        <v>0</v>
      </c>
      <c r="J264" s="105">
        <f>+J265+J644+J745+J1245+J652+J638+J1240+J741</f>
        <v>0</v>
      </c>
      <c r="K264" s="105">
        <f t="shared" si="358"/>
        <v>519760972092.56012</v>
      </c>
      <c r="L264" s="105">
        <f t="shared" ref="L264:Q264" si="450">+L265+L644+L745+L1245+L652+L638+L1240+L741</f>
        <v>686604281.88000011</v>
      </c>
      <c r="M264" s="105">
        <f t="shared" si="450"/>
        <v>605485791.33000004</v>
      </c>
      <c r="N264" s="105">
        <f t="shared" si="450"/>
        <v>830343140.26999998</v>
      </c>
      <c r="O264" s="105">
        <f t="shared" si="450"/>
        <v>19983921299.719997</v>
      </c>
      <c r="P264" s="105">
        <f t="shared" si="450"/>
        <v>235645760070.31006</v>
      </c>
      <c r="Q264" s="105">
        <f t="shared" si="450"/>
        <v>761474045.97000003</v>
      </c>
      <c r="R264" s="105">
        <f t="shared" si="434"/>
        <v>258513588629.48007</v>
      </c>
      <c r="S264" s="105">
        <f t="shared" ref="S264:Z264" si="451">+S265+S644+S745+S1245+S652+S638+S1240+S741</f>
        <v>1419765559.95</v>
      </c>
      <c r="T264" s="105">
        <f t="shared" si="451"/>
        <v>2118510621.73</v>
      </c>
      <c r="U264" s="105">
        <f t="shared" si="451"/>
        <v>93890993678.130005</v>
      </c>
      <c r="V264" s="105">
        <f t="shared" si="451"/>
        <v>-10147699204.91</v>
      </c>
      <c r="W264" s="105">
        <f t="shared" si="451"/>
        <v>16191362476.290001</v>
      </c>
      <c r="X264" s="105">
        <f t="shared" si="451"/>
        <v>0</v>
      </c>
      <c r="Y264" s="105">
        <f t="shared" si="451"/>
        <v>-11931705017.43</v>
      </c>
      <c r="Z264" s="105">
        <f t="shared" si="451"/>
        <v>0</v>
      </c>
      <c r="AA264" s="105">
        <f t="shared" si="372"/>
        <v>91541228113.76001</v>
      </c>
      <c r="AB264" s="105">
        <f t="shared" si="351"/>
        <v>350054816743.24011</v>
      </c>
      <c r="AC264" s="104">
        <f t="shared" si="352"/>
        <v>0.67349192328527052</v>
      </c>
    </row>
    <row r="265" spans="1:29" s="21" customFormat="1" ht="15.75" x14ac:dyDescent="0.2">
      <c r="A265" s="92">
        <v>1</v>
      </c>
      <c r="B265" s="111" t="s">
        <v>778</v>
      </c>
      <c r="C265" s="112" t="s">
        <v>103</v>
      </c>
      <c r="D265" s="105">
        <f>+D266+D633+D422</f>
        <v>50000000000</v>
      </c>
      <c r="E265" s="105">
        <f>SUM('ADICIONES  2018'!C265:M265)</f>
        <v>22694229055.57</v>
      </c>
      <c r="F265" s="105">
        <f t="shared" ref="F265:J265" si="452">+F266+F633+F422</f>
        <v>0</v>
      </c>
      <c r="G265" s="105">
        <f t="shared" si="452"/>
        <v>0</v>
      </c>
      <c r="H265" s="105">
        <f t="shared" si="452"/>
        <v>0</v>
      </c>
      <c r="I265" s="105">
        <f t="shared" si="452"/>
        <v>0</v>
      </c>
      <c r="J265" s="105">
        <f t="shared" si="452"/>
        <v>0</v>
      </c>
      <c r="K265" s="285">
        <f t="shared" si="358"/>
        <v>72694229055.570007</v>
      </c>
      <c r="L265" s="105">
        <f t="shared" ref="L265:Q265" si="453">+L266+L633+L422</f>
        <v>191121905.05000001</v>
      </c>
      <c r="M265" s="105">
        <f t="shared" si="453"/>
        <v>48174153</v>
      </c>
      <c r="N265" s="105">
        <f t="shared" si="453"/>
        <v>178421682</v>
      </c>
      <c r="O265" s="105">
        <f t="shared" si="453"/>
        <v>16416438</v>
      </c>
      <c r="P265" s="105">
        <f t="shared" si="453"/>
        <v>4007516264</v>
      </c>
      <c r="Q265" s="105">
        <f t="shared" si="453"/>
        <v>61630499</v>
      </c>
      <c r="R265" s="285">
        <f t="shared" si="434"/>
        <v>4503280941.0500002</v>
      </c>
      <c r="S265" s="285">
        <f t="shared" ref="S265:Z265" si="454">+S266+S633+S422</f>
        <v>74094520</v>
      </c>
      <c r="T265" s="285">
        <f t="shared" si="454"/>
        <v>97781927.200000003</v>
      </c>
      <c r="U265" s="285">
        <f t="shared" si="454"/>
        <v>2654181706</v>
      </c>
      <c r="V265" s="285">
        <f t="shared" si="454"/>
        <v>2728482</v>
      </c>
      <c r="W265" s="285">
        <f t="shared" si="454"/>
        <v>12624543441.25</v>
      </c>
      <c r="X265" s="105">
        <f t="shared" si="454"/>
        <v>0</v>
      </c>
      <c r="Y265" s="285">
        <f t="shared" si="454"/>
        <v>-88706784</v>
      </c>
      <c r="Z265" s="105">
        <f t="shared" si="454"/>
        <v>0</v>
      </c>
      <c r="AA265" s="105">
        <f t="shared" si="372"/>
        <v>15364623292.450001</v>
      </c>
      <c r="AB265" s="285">
        <f t="shared" si="351"/>
        <v>19867904233.5</v>
      </c>
      <c r="AC265" s="113">
        <f t="shared" si="352"/>
        <v>0.27330786076996949</v>
      </c>
    </row>
    <row r="266" spans="1:29" s="79" customFormat="1" ht="31.5" hidden="1" x14ac:dyDescent="0.2">
      <c r="A266" s="371"/>
      <c r="B266" s="110" t="s">
        <v>779</v>
      </c>
      <c r="C266" s="106" t="s">
        <v>780</v>
      </c>
      <c r="D266" s="105">
        <f>+D353+ D267+D388</f>
        <v>50000000000</v>
      </c>
      <c r="E266" s="105">
        <f>SUM('ADICIONES  2018'!C266:M266)</f>
        <v>18325752127.09</v>
      </c>
      <c r="F266" s="105">
        <f t="shared" ref="F266:J266" si="455">+F353+ F267+F388</f>
        <v>0</v>
      </c>
      <c r="G266" s="105">
        <f t="shared" si="455"/>
        <v>0</v>
      </c>
      <c r="H266" s="105">
        <f t="shared" si="455"/>
        <v>0</v>
      </c>
      <c r="I266" s="105">
        <f t="shared" si="455"/>
        <v>0</v>
      </c>
      <c r="J266" s="105">
        <f t="shared" si="455"/>
        <v>0</v>
      </c>
      <c r="K266" s="105">
        <f t="shared" si="358"/>
        <v>68325752127.089996</v>
      </c>
      <c r="L266" s="105">
        <f t="shared" ref="L266:Q266" si="456">+L353+ L267+L388</f>
        <v>189900991.05000001</v>
      </c>
      <c r="M266" s="105">
        <f t="shared" si="456"/>
        <v>47049265</v>
      </c>
      <c r="N266" s="105">
        <f t="shared" si="456"/>
        <v>177413568</v>
      </c>
      <c r="O266" s="105">
        <f t="shared" si="456"/>
        <v>15412228</v>
      </c>
      <c r="P266" s="105">
        <f t="shared" si="456"/>
        <v>4006559846</v>
      </c>
      <c r="Q266" s="105">
        <f t="shared" si="456"/>
        <v>60737575</v>
      </c>
      <c r="R266" s="105">
        <f t="shared" si="434"/>
        <v>4497073473.0500002</v>
      </c>
      <c r="S266" s="105">
        <f t="shared" ref="S266:Z266" si="457">+S353+ S267+S388</f>
        <v>73201036</v>
      </c>
      <c r="T266" s="105">
        <f t="shared" si="457"/>
        <v>97781927.200000003</v>
      </c>
      <c r="U266" s="105">
        <f t="shared" si="457"/>
        <v>2652430900</v>
      </c>
      <c r="V266" s="105">
        <f t="shared" si="457"/>
        <v>2728482</v>
      </c>
      <c r="W266" s="105">
        <f t="shared" si="457"/>
        <v>12633395199.25</v>
      </c>
      <c r="X266" s="105">
        <f t="shared" si="457"/>
        <v>0</v>
      </c>
      <c r="Y266" s="105">
        <f t="shared" si="457"/>
        <v>-88706784</v>
      </c>
      <c r="Z266" s="105">
        <f t="shared" si="457"/>
        <v>0</v>
      </c>
      <c r="AA266" s="105">
        <f t="shared" si="372"/>
        <v>15370830760.450001</v>
      </c>
      <c r="AB266" s="105">
        <f t="shared" si="351"/>
        <v>19867904233.5</v>
      </c>
      <c r="AC266" s="104">
        <f t="shared" si="352"/>
        <v>0.29078207871820433</v>
      </c>
    </row>
    <row r="267" spans="1:29" s="79" customFormat="1" ht="15.75" hidden="1" x14ac:dyDescent="0.2">
      <c r="A267" s="371"/>
      <c r="B267" s="110" t="s">
        <v>1011</v>
      </c>
      <c r="C267" s="106" t="s">
        <v>1012</v>
      </c>
      <c r="D267" s="105">
        <f>+D268+D351</f>
        <v>0</v>
      </c>
      <c r="E267" s="105">
        <f>SUM('ADICIONES  2018'!C267:M267)</f>
        <v>0</v>
      </c>
      <c r="F267" s="105">
        <f t="shared" ref="F267:J267" si="458">+F268+F351</f>
        <v>0</v>
      </c>
      <c r="G267" s="105">
        <f t="shared" si="458"/>
        <v>0</v>
      </c>
      <c r="H267" s="105">
        <f t="shared" si="458"/>
        <v>0</v>
      </c>
      <c r="I267" s="105">
        <f t="shared" si="458"/>
        <v>0</v>
      </c>
      <c r="J267" s="105">
        <f t="shared" si="458"/>
        <v>0</v>
      </c>
      <c r="K267" s="105">
        <f t="shared" si="358"/>
        <v>0</v>
      </c>
      <c r="L267" s="105">
        <f t="shared" ref="L267:Q267" si="459">+L268+L351</f>
        <v>189900991.05000001</v>
      </c>
      <c r="M267" s="105">
        <f t="shared" si="459"/>
        <v>47049265</v>
      </c>
      <c r="N267" s="105">
        <f t="shared" si="459"/>
        <v>177413568</v>
      </c>
      <c r="O267" s="105">
        <f t="shared" si="459"/>
        <v>15412228</v>
      </c>
      <c r="P267" s="105">
        <f t="shared" si="459"/>
        <v>0</v>
      </c>
      <c r="Q267" s="105">
        <f t="shared" si="459"/>
        <v>60737575</v>
      </c>
      <c r="R267" s="105">
        <f t="shared" ref="R267:R330" si="460">SUM(L267:Q267)</f>
        <v>490513627.05000001</v>
      </c>
      <c r="S267" s="105">
        <f t="shared" ref="S267:Z267" si="461">+S268+S351</f>
        <v>73201036</v>
      </c>
      <c r="T267" s="105">
        <f t="shared" si="461"/>
        <v>97781927.200000003</v>
      </c>
      <c r="U267" s="105">
        <f t="shared" si="461"/>
        <v>0</v>
      </c>
      <c r="V267" s="105">
        <f t="shared" si="461"/>
        <v>2728482</v>
      </c>
      <c r="W267" s="105">
        <f t="shared" si="461"/>
        <v>0</v>
      </c>
      <c r="X267" s="105">
        <f t="shared" si="461"/>
        <v>0</v>
      </c>
      <c r="Y267" s="105">
        <f t="shared" si="461"/>
        <v>-88706784</v>
      </c>
      <c r="Z267" s="105">
        <f t="shared" si="461"/>
        <v>0</v>
      </c>
      <c r="AA267" s="105">
        <f t="shared" si="372"/>
        <v>85004661.199999988</v>
      </c>
      <c r="AB267" s="105">
        <f t="shared" si="351"/>
        <v>575518288.25</v>
      </c>
      <c r="AC267" s="104">
        <v>0</v>
      </c>
    </row>
    <row r="268" spans="1:29" s="79" customFormat="1" ht="31.5" hidden="1" x14ac:dyDescent="0.2">
      <c r="A268" s="371"/>
      <c r="B268" s="110" t="s">
        <v>1013</v>
      </c>
      <c r="C268" s="106" t="s">
        <v>1014</v>
      </c>
      <c r="D268" s="105">
        <f>SUM(D269:D350)</f>
        <v>0</v>
      </c>
      <c r="E268" s="105">
        <f>SUM('ADICIONES  2018'!C268:M268)</f>
        <v>0</v>
      </c>
      <c r="F268" s="105">
        <f t="shared" ref="F268:J268" si="462">SUM(F269:F350)</f>
        <v>0</v>
      </c>
      <c r="G268" s="105">
        <f t="shared" si="462"/>
        <v>0</v>
      </c>
      <c r="H268" s="105">
        <f t="shared" si="462"/>
        <v>0</v>
      </c>
      <c r="I268" s="105">
        <f t="shared" si="462"/>
        <v>0</v>
      </c>
      <c r="J268" s="105">
        <f t="shared" si="462"/>
        <v>0</v>
      </c>
      <c r="K268" s="105">
        <f t="shared" si="358"/>
        <v>0</v>
      </c>
      <c r="L268" s="105">
        <f t="shared" ref="L268:Q268" si="463">SUM(L269:L350)</f>
        <v>189900991.05000001</v>
      </c>
      <c r="M268" s="105">
        <f t="shared" si="463"/>
        <v>47049265</v>
      </c>
      <c r="N268" s="105">
        <f t="shared" si="463"/>
        <v>177413568</v>
      </c>
      <c r="O268" s="105">
        <f t="shared" si="463"/>
        <v>15412228</v>
      </c>
      <c r="P268" s="105">
        <f t="shared" si="463"/>
        <v>0</v>
      </c>
      <c r="Q268" s="105">
        <f t="shared" si="463"/>
        <v>60737575</v>
      </c>
      <c r="R268" s="105">
        <f t="shared" si="460"/>
        <v>490513627.05000001</v>
      </c>
      <c r="S268" s="105">
        <f t="shared" ref="S268:Z268" si="464">SUM(S269:S350)</f>
        <v>73201036</v>
      </c>
      <c r="T268" s="105">
        <f t="shared" si="464"/>
        <v>97781927.200000003</v>
      </c>
      <c r="U268" s="105">
        <f t="shared" si="464"/>
        <v>0</v>
      </c>
      <c r="V268" s="105">
        <f t="shared" si="464"/>
        <v>2728482</v>
      </c>
      <c r="W268" s="105">
        <f t="shared" si="464"/>
        <v>0</v>
      </c>
      <c r="X268" s="105">
        <f t="shared" si="464"/>
        <v>0</v>
      </c>
      <c r="Y268" s="105">
        <f t="shared" si="464"/>
        <v>-88706784</v>
      </c>
      <c r="Z268" s="105">
        <f t="shared" si="464"/>
        <v>0</v>
      </c>
      <c r="AA268" s="105">
        <f t="shared" si="372"/>
        <v>85004661.199999988</v>
      </c>
      <c r="AB268" s="105">
        <f t="shared" si="351"/>
        <v>575518288.25</v>
      </c>
      <c r="AC268" s="104">
        <v>0</v>
      </c>
    </row>
    <row r="269" spans="1:29" s="21" customFormat="1" ht="42.75" hidden="1" x14ac:dyDescent="0.2">
      <c r="A269" s="92"/>
      <c r="B269" s="97" t="s">
        <v>1015</v>
      </c>
      <c r="C269" s="98" t="s">
        <v>1016</v>
      </c>
      <c r="D269" s="285"/>
      <c r="E269" s="285">
        <f>SUM('ADICIONES  2018'!C269:M269)</f>
        <v>0</v>
      </c>
      <c r="F269" s="285"/>
      <c r="G269" s="285"/>
      <c r="H269" s="285"/>
      <c r="I269" s="285"/>
      <c r="J269" s="285"/>
      <c r="K269" s="285">
        <f t="shared" si="358"/>
        <v>0</v>
      </c>
      <c r="L269" s="285">
        <v>0</v>
      </c>
      <c r="M269" s="285">
        <v>0</v>
      </c>
      <c r="N269" s="285"/>
      <c r="O269" s="285"/>
      <c r="P269" s="285"/>
      <c r="Q269" s="285">
        <v>0</v>
      </c>
      <c r="R269" s="285">
        <f t="shared" si="460"/>
        <v>0</v>
      </c>
      <c r="S269" s="285">
        <v>0</v>
      </c>
      <c r="T269" s="285">
        <v>0</v>
      </c>
      <c r="U269" s="285"/>
      <c r="V269" s="285"/>
      <c r="W269" s="285"/>
      <c r="X269" s="285"/>
      <c r="Y269" s="285"/>
      <c r="Z269" s="285"/>
      <c r="AA269" s="285">
        <f t="shared" ref="AA269:AA332" si="465">SUM(S269:Z269)</f>
        <v>0</v>
      </c>
      <c r="AB269" s="285">
        <f t="shared" si="351"/>
        <v>0</v>
      </c>
      <c r="AC269" s="113" t="e">
        <f t="shared" si="352"/>
        <v>#DIV/0!</v>
      </c>
    </row>
    <row r="270" spans="1:29" s="21" customFormat="1" ht="42.75" hidden="1" x14ac:dyDescent="0.2">
      <c r="A270" s="92"/>
      <c r="B270" s="97" t="s">
        <v>1017</v>
      </c>
      <c r="C270" s="98" t="s">
        <v>1018</v>
      </c>
      <c r="D270" s="285"/>
      <c r="E270" s="285">
        <f>SUM('ADICIONES  2018'!C270:M270)</f>
        <v>0</v>
      </c>
      <c r="F270" s="285"/>
      <c r="G270" s="285"/>
      <c r="H270" s="285"/>
      <c r="I270" s="285"/>
      <c r="J270" s="285"/>
      <c r="K270" s="285">
        <f t="shared" si="358"/>
        <v>0</v>
      </c>
      <c r="L270" s="285">
        <v>0</v>
      </c>
      <c r="M270" s="285">
        <v>0</v>
      </c>
      <c r="N270" s="285"/>
      <c r="O270" s="285"/>
      <c r="P270" s="285"/>
      <c r="Q270" s="285">
        <v>0</v>
      </c>
      <c r="R270" s="285">
        <f t="shared" si="460"/>
        <v>0</v>
      </c>
      <c r="S270" s="285">
        <v>0</v>
      </c>
      <c r="T270" s="285">
        <v>0</v>
      </c>
      <c r="U270" s="285"/>
      <c r="V270" s="285"/>
      <c r="W270" s="285"/>
      <c r="X270" s="285"/>
      <c r="Y270" s="285"/>
      <c r="Z270" s="285"/>
      <c r="AA270" s="285">
        <f t="shared" si="465"/>
        <v>0</v>
      </c>
      <c r="AB270" s="285">
        <f t="shared" si="351"/>
        <v>0</v>
      </c>
      <c r="AC270" s="113" t="e">
        <f t="shared" si="352"/>
        <v>#DIV/0!</v>
      </c>
    </row>
    <row r="271" spans="1:29" s="21" customFormat="1" ht="42.75" hidden="1" x14ac:dyDescent="0.2">
      <c r="A271" s="92"/>
      <c r="B271" s="97" t="s">
        <v>1019</v>
      </c>
      <c r="C271" s="98" t="s">
        <v>1020</v>
      </c>
      <c r="D271" s="285"/>
      <c r="E271" s="285">
        <f>SUM('ADICIONES  2018'!C271:M271)</f>
        <v>0</v>
      </c>
      <c r="F271" s="285"/>
      <c r="G271" s="285"/>
      <c r="H271" s="285"/>
      <c r="I271" s="285"/>
      <c r="J271" s="285"/>
      <c r="K271" s="285">
        <f t="shared" si="358"/>
        <v>0</v>
      </c>
      <c r="L271" s="285">
        <v>0</v>
      </c>
      <c r="M271" s="285">
        <v>0</v>
      </c>
      <c r="N271" s="285"/>
      <c r="O271" s="285"/>
      <c r="P271" s="285"/>
      <c r="Q271" s="285">
        <v>0</v>
      </c>
      <c r="R271" s="285">
        <f t="shared" si="460"/>
        <v>0</v>
      </c>
      <c r="S271" s="285">
        <v>0</v>
      </c>
      <c r="T271" s="285">
        <v>0</v>
      </c>
      <c r="U271" s="285"/>
      <c r="V271" s="285"/>
      <c r="W271" s="285"/>
      <c r="X271" s="285"/>
      <c r="Y271" s="285"/>
      <c r="Z271" s="285"/>
      <c r="AA271" s="285">
        <f t="shared" si="465"/>
        <v>0</v>
      </c>
      <c r="AB271" s="285">
        <f t="shared" si="351"/>
        <v>0</v>
      </c>
      <c r="AC271" s="113" t="e">
        <f t="shared" si="352"/>
        <v>#DIV/0!</v>
      </c>
    </row>
    <row r="272" spans="1:29" s="21" customFormat="1" ht="42.75" hidden="1" x14ac:dyDescent="0.2">
      <c r="A272" s="92"/>
      <c r="B272" s="97" t="s">
        <v>1021</v>
      </c>
      <c r="C272" s="98" t="s">
        <v>1022</v>
      </c>
      <c r="D272" s="285"/>
      <c r="E272" s="285">
        <f>SUM('ADICIONES  2018'!C272:M272)</f>
        <v>0</v>
      </c>
      <c r="F272" s="285"/>
      <c r="G272" s="285"/>
      <c r="H272" s="285"/>
      <c r="I272" s="285"/>
      <c r="J272" s="285"/>
      <c r="K272" s="285">
        <f t="shared" si="358"/>
        <v>0</v>
      </c>
      <c r="L272" s="285">
        <v>0</v>
      </c>
      <c r="M272" s="285">
        <v>0</v>
      </c>
      <c r="N272" s="285"/>
      <c r="O272" s="285"/>
      <c r="P272" s="285"/>
      <c r="Q272" s="285">
        <v>0</v>
      </c>
      <c r="R272" s="285">
        <f t="shared" si="460"/>
        <v>0</v>
      </c>
      <c r="S272" s="285">
        <v>0</v>
      </c>
      <c r="T272" s="285">
        <v>0</v>
      </c>
      <c r="U272" s="285"/>
      <c r="V272" s="285"/>
      <c r="W272" s="285"/>
      <c r="X272" s="285"/>
      <c r="Y272" s="285"/>
      <c r="Z272" s="285"/>
      <c r="AA272" s="285">
        <f t="shared" si="465"/>
        <v>0</v>
      </c>
      <c r="AB272" s="285">
        <f t="shared" si="351"/>
        <v>0</v>
      </c>
      <c r="AC272" s="113" t="e">
        <f t="shared" si="352"/>
        <v>#DIV/0!</v>
      </c>
    </row>
    <row r="273" spans="1:29" s="21" customFormat="1" ht="42.75" hidden="1" x14ac:dyDescent="0.2">
      <c r="A273" s="92"/>
      <c r="B273" s="97" t="s">
        <v>1023</v>
      </c>
      <c r="C273" s="98" t="s">
        <v>1024</v>
      </c>
      <c r="D273" s="285"/>
      <c r="E273" s="285">
        <f>SUM('ADICIONES  2018'!C273:M273)</f>
        <v>0</v>
      </c>
      <c r="F273" s="285"/>
      <c r="G273" s="285"/>
      <c r="H273" s="285"/>
      <c r="I273" s="285"/>
      <c r="J273" s="285"/>
      <c r="K273" s="285">
        <f t="shared" ref="K273:K336" si="466">+D273+E273-F273+G273-H273</f>
        <v>0</v>
      </c>
      <c r="L273" s="285">
        <v>0</v>
      </c>
      <c r="M273" s="285">
        <v>0</v>
      </c>
      <c r="N273" s="285"/>
      <c r="O273" s="285"/>
      <c r="P273" s="285"/>
      <c r="Q273" s="285">
        <v>0</v>
      </c>
      <c r="R273" s="285">
        <f t="shared" si="460"/>
        <v>0</v>
      </c>
      <c r="S273" s="285">
        <v>0</v>
      </c>
      <c r="T273" s="285">
        <v>0</v>
      </c>
      <c r="U273" s="285"/>
      <c r="V273" s="285"/>
      <c r="W273" s="285"/>
      <c r="X273" s="285"/>
      <c r="Y273" s="285"/>
      <c r="Z273" s="285"/>
      <c r="AA273" s="285">
        <f t="shared" si="465"/>
        <v>0</v>
      </c>
      <c r="AB273" s="285">
        <f t="shared" si="351"/>
        <v>0</v>
      </c>
      <c r="AC273" s="113" t="e">
        <f t="shared" si="352"/>
        <v>#DIV/0!</v>
      </c>
    </row>
    <row r="274" spans="1:29" s="21" customFormat="1" ht="42.75" hidden="1" x14ac:dyDescent="0.2">
      <c r="A274" s="92"/>
      <c r="B274" s="97" t="s">
        <v>1025</v>
      </c>
      <c r="C274" s="98" t="s">
        <v>1026</v>
      </c>
      <c r="D274" s="285"/>
      <c r="E274" s="285">
        <f>SUM('ADICIONES  2018'!C274:M274)</f>
        <v>0</v>
      </c>
      <c r="F274" s="285"/>
      <c r="G274" s="285"/>
      <c r="H274" s="285"/>
      <c r="I274" s="285"/>
      <c r="J274" s="285"/>
      <c r="K274" s="285">
        <f t="shared" si="466"/>
        <v>0</v>
      </c>
      <c r="L274" s="285">
        <v>0</v>
      </c>
      <c r="M274" s="285">
        <v>14475776</v>
      </c>
      <c r="N274" s="285">
        <v>88706784</v>
      </c>
      <c r="O274" s="285"/>
      <c r="P274" s="285"/>
      <c r="Q274" s="285">
        <v>0</v>
      </c>
      <c r="R274" s="285">
        <f t="shared" si="460"/>
        <v>103182560</v>
      </c>
      <c r="S274" s="285">
        <v>0</v>
      </c>
      <c r="T274" s="285">
        <v>0</v>
      </c>
      <c r="U274" s="285"/>
      <c r="V274" s="285"/>
      <c r="W274" s="285"/>
      <c r="X274" s="285"/>
      <c r="Y274" s="285">
        <v>-88706784</v>
      </c>
      <c r="Z274" s="285"/>
      <c r="AA274" s="285">
        <f t="shared" si="465"/>
        <v>-88706784</v>
      </c>
      <c r="AB274" s="285">
        <f t="shared" si="351"/>
        <v>14475776</v>
      </c>
      <c r="AC274" s="113">
        <v>0</v>
      </c>
    </row>
    <row r="275" spans="1:29" s="21" customFormat="1" ht="42.75" hidden="1" x14ac:dyDescent="0.2">
      <c r="A275" s="92"/>
      <c r="B275" s="97" t="s">
        <v>1027</v>
      </c>
      <c r="C275" s="98" t="s">
        <v>1028</v>
      </c>
      <c r="D275" s="285"/>
      <c r="E275" s="285">
        <f>SUM('ADICIONES  2018'!C275:M275)</f>
        <v>0</v>
      </c>
      <c r="F275" s="285"/>
      <c r="G275" s="285"/>
      <c r="H275" s="285"/>
      <c r="I275" s="285"/>
      <c r="J275" s="285"/>
      <c r="K275" s="285">
        <f t="shared" si="466"/>
        <v>0</v>
      </c>
      <c r="L275" s="285">
        <v>0</v>
      </c>
      <c r="M275" s="285">
        <v>0</v>
      </c>
      <c r="N275" s="285"/>
      <c r="O275" s="285"/>
      <c r="P275" s="285"/>
      <c r="Q275" s="285">
        <v>0</v>
      </c>
      <c r="R275" s="285">
        <f t="shared" si="460"/>
        <v>0</v>
      </c>
      <c r="S275" s="285">
        <v>0</v>
      </c>
      <c r="T275" s="285">
        <v>0</v>
      </c>
      <c r="U275" s="285"/>
      <c r="V275" s="285"/>
      <c r="W275" s="285"/>
      <c r="X275" s="285"/>
      <c r="Y275" s="285"/>
      <c r="Z275" s="285"/>
      <c r="AA275" s="285">
        <f t="shared" si="465"/>
        <v>0</v>
      </c>
      <c r="AB275" s="285">
        <f t="shared" si="351"/>
        <v>0</v>
      </c>
      <c r="AC275" s="113" t="e">
        <f t="shared" si="352"/>
        <v>#DIV/0!</v>
      </c>
    </row>
    <row r="276" spans="1:29" s="21" customFormat="1" ht="42.75" hidden="1" x14ac:dyDescent="0.2">
      <c r="A276" s="92"/>
      <c r="B276" s="97" t="s">
        <v>1029</v>
      </c>
      <c r="C276" s="98" t="s">
        <v>1030</v>
      </c>
      <c r="D276" s="285"/>
      <c r="E276" s="285">
        <f>SUM('ADICIONES  2018'!C276:M276)</f>
        <v>0</v>
      </c>
      <c r="F276" s="285"/>
      <c r="G276" s="285"/>
      <c r="H276" s="285"/>
      <c r="I276" s="285"/>
      <c r="J276" s="285"/>
      <c r="K276" s="285">
        <f t="shared" si="466"/>
        <v>0</v>
      </c>
      <c r="L276" s="285">
        <v>0</v>
      </c>
      <c r="M276" s="285">
        <v>0</v>
      </c>
      <c r="N276" s="285"/>
      <c r="O276" s="285"/>
      <c r="P276" s="285"/>
      <c r="Q276" s="285">
        <v>0</v>
      </c>
      <c r="R276" s="285">
        <f t="shared" si="460"/>
        <v>0</v>
      </c>
      <c r="S276" s="285">
        <v>0</v>
      </c>
      <c r="T276" s="285">
        <v>0</v>
      </c>
      <c r="U276" s="285"/>
      <c r="V276" s="285"/>
      <c r="W276" s="285"/>
      <c r="X276" s="285"/>
      <c r="Y276" s="285"/>
      <c r="Z276" s="285"/>
      <c r="AA276" s="285">
        <f t="shared" si="465"/>
        <v>0</v>
      </c>
      <c r="AB276" s="285">
        <f t="shared" si="351"/>
        <v>0</v>
      </c>
      <c r="AC276" s="113" t="e">
        <f t="shared" si="352"/>
        <v>#DIV/0!</v>
      </c>
    </row>
    <row r="277" spans="1:29" s="21" customFormat="1" ht="42.75" hidden="1" x14ac:dyDescent="0.2">
      <c r="A277" s="92"/>
      <c r="B277" s="97" t="s">
        <v>1031</v>
      </c>
      <c r="C277" s="98" t="s">
        <v>1032</v>
      </c>
      <c r="D277" s="285"/>
      <c r="E277" s="285">
        <f>SUM('ADICIONES  2018'!C277:M277)</f>
        <v>0</v>
      </c>
      <c r="F277" s="285"/>
      <c r="G277" s="285"/>
      <c r="H277" s="285"/>
      <c r="I277" s="285"/>
      <c r="J277" s="285"/>
      <c r="K277" s="285">
        <f t="shared" si="466"/>
        <v>0</v>
      </c>
      <c r="L277" s="285">
        <v>0</v>
      </c>
      <c r="M277" s="285">
        <v>0</v>
      </c>
      <c r="N277" s="285"/>
      <c r="O277" s="285"/>
      <c r="P277" s="285"/>
      <c r="Q277" s="285">
        <v>0</v>
      </c>
      <c r="R277" s="285">
        <f t="shared" si="460"/>
        <v>0</v>
      </c>
      <c r="S277" s="285">
        <v>0</v>
      </c>
      <c r="T277" s="285">
        <v>5070364</v>
      </c>
      <c r="U277" s="285"/>
      <c r="V277" s="285"/>
      <c r="W277" s="285"/>
      <c r="X277" s="285"/>
      <c r="Y277" s="285"/>
      <c r="Z277" s="285"/>
      <c r="AA277" s="285">
        <f t="shared" si="465"/>
        <v>5070364</v>
      </c>
      <c r="AB277" s="285">
        <f t="shared" si="351"/>
        <v>5070364</v>
      </c>
      <c r="AC277" s="113">
        <v>0</v>
      </c>
    </row>
    <row r="278" spans="1:29" s="21" customFormat="1" ht="42.75" hidden="1" x14ac:dyDescent="0.2">
      <c r="A278" s="92"/>
      <c r="B278" s="97" t="s">
        <v>1033</v>
      </c>
      <c r="C278" s="98" t="s">
        <v>1034</v>
      </c>
      <c r="D278" s="285"/>
      <c r="E278" s="285">
        <f>SUM('ADICIONES  2018'!C278:M278)</f>
        <v>0</v>
      </c>
      <c r="F278" s="285"/>
      <c r="G278" s="285"/>
      <c r="H278" s="285"/>
      <c r="I278" s="285"/>
      <c r="J278" s="285"/>
      <c r="K278" s="285">
        <f t="shared" si="466"/>
        <v>0</v>
      </c>
      <c r="L278" s="285">
        <v>0</v>
      </c>
      <c r="M278" s="285">
        <v>0</v>
      </c>
      <c r="N278" s="285"/>
      <c r="O278" s="285"/>
      <c r="P278" s="285"/>
      <c r="Q278" s="285">
        <v>0</v>
      </c>
      <c r="R278" s="285">
        <f t="shared" si="460"/>
        <v>0</v>
      </c>
      <c r="S278" s="285">
        <v>0</v>
      </c>
      <c r="T278" s="285">
        <v>0</v>
      </c>
      <c r="U278" s="285"/>
      <c r="V278" s="285"/>
      <c r="W278" s="285"/>
      <c r="X278" s="285"/>
      <c r="Y278" s="285"/>
      <c r="Z278" s="285"/>
      <c r="AA278" s="285">
        <f t="shared" si="465"/>
        <v>0</v>
      </c>
      <c r="AB278" s="285">
        <f t="shared" si="351"/>
        <v>0</v>
      </c>
      <c r="AC278" s="113" t="e">
        <f t="shared" si="352"/>
        <v>#DIV/0!</v>
      </c>
    </row>
    <row r="279" spans="1:29" s="21" customFormat="1" ht="42.75" hidden="1" x14ac:dyDescent="0.2">
      <c r="A279" s="92"/>
      <c r="B279" s="97" t="s">
        <v>1035</v>
      </c>
      <c r="C279" s="98" t="s">
        <v>1036</v>
      </c>
      <c r="D279" s="285"/>
      <c r="E279" s="285">
        <f>SUM('ADICIONES  2018'!C279:M279)</f>
        <v>0</v>
      </c>
      <c r="F279" s="285"/>
      <c r="G279" s="285"/>
      <c r="H279" s="285"/>
      <c r="I279" s="285"/>
      <c r="J279" s="285"/>
      <c r="K279" s="285">
        <f t="shared" si="466"/>
        <v>0</v>
      </c>
      <c r="L279" s="285">
        <v>0</v>
      </c>
      <c r="M279" s="285">
        <v>0</v>
      </c>
      <c r="N279" s="285"/>
      <c r="O279" s="285"/>
      <c r="P279" s="285"/>
      <c r="Q279" s="285">
        <v>0</v>
      </c>
      <c r="R279" s="285">
        <f t="shared" si="460"/>
        <v>0</v>
      </c>
      <c r="S279" s="285">
        <v>0</v>
      </c>
      <c r="T279" s="285">
        <v>0</v>
      </c>
      <c r="U279" s="285"/>
      <c r="V279" s="285"/>
      <c r="W279" s="285"/>
      <c r="X279" s="285"/>
      <c r="Y279" s="285"/>
      <c r="Z279" s="285"/>
      <c r="AA279" s="285">
        <f t="shared" si="465"/>
        <v>0</v>
      </c>
      <c r="AB279" s="285">
        <f t="shared" si="351"/>
        <v>0</v>
      </c>
      <c r="AC279" s="113" t="e">
        <f t="shared" si="352"/>
        <v>#DIV/0!</v>
      </c>
    </row>
    <row r="280" spans="1:29" s="21" customFormat="1" ht="28.5" hidden="1" x14ac:dyDescent="0.2">
      <c r="A280" s="92"/>
      <c r="B280" s="97" t="s">
        <v>1037</v>
      </c>
      <c r="C280" s="98" t="s">
        <v>1038</v>
      </c>
      <c r="D280" s="285"/>
      <c r="E280" s="285">
        <f>SUM('ADICIONES  2018'!C280:M280)</f>
        <v>0</v>
      </c>
      <c r="F280" s="285"/>
      <c r="G280" s="285"/>
      <c r="H280" s="285"/>
      <c r="I280" s="285"/>
      <c r="J280" s="285"/>
      <c r="K280" s="285">
        <f t="shared" si="466"/>
        <v>0</v>
      </c>
      <c r="L280" s="285">
        <v>0</v>
      </c>
      <c r="M280" s="285">
        <v>28902912</v>
      </c>
      <c r="N280" s="285"/>
      <c r="O280" s="285"/>
      <c r="P280" s="285"/>
      <c r="Q280" s="285">
        <v>0</v>
      </c>
      <c r="R280" s="285">
        <f t="shared" si="460"/>
        <v>28902912</v>
      </c>
      <c r="S280" s="285">
        <v>0</v>
      </c>
      <c r="T280" s="285">
        <v>11767886</v>
      </c>
      <c r="U280" s="285"/>
      <c r="V280" s="285"/>
      <c r="W280" s="285"/>
      <c r="X280" s="285"/>
      <c r="Y280" s="285"/>
      <c r="Z280" s="285"/>
      <c r="AA280" s="285">
        <f t="shared" si="465"/>
        <v>11767886</v>
      </c>
      <c r="AB280" s="285">
        <f t="shared" si="351"/>
        <v>40670798</v>
      </c>
      <c r="AC280" s="113">
        <v>0</v>
      </c>
    </row>
    <row r="281" spans="1:29" s="21" customFormat="1" ht="42.75" hidden="1" x14ac:dyDescent="0.2">
      <c r="A281" s="92"/>
      <c r="B281" s="97" t="s">
        <v>1039</v>
      </c>
      <c r="C281" s="98" t="s">
        <v>1040</v>
      </c>
      <c r="D281" s="285"/>
      <c r="E281" s="285">
        <f>SUM('ADICIONES  2018'!C281:M281)</f>
        <v>0</v>
      </c>
      <c r="F281" s="285"/>
      <c r="G281" s="285"/>
      <c r="H281" s="285"/>
      <c r="I281" s="285"/>
      <c r="J281" s="285"/>
      <c r="K281" s="285">
        <f t="shared" si="466"/>
        <v>0</v>
      </c>
      <c r="L281" s="285">
        <v>0</v>
      </c>
      <c r="M281" s="285">
        <v>0</v>
      </c>
      <c r="N281" s="285"/>
      <c r="O281" s="285"/>
      <c r="P281" s="285"/>
      <c r="Q281" s="285">
        <v>0</v>
      </c>
      <c r="R281" s="285">
        <f t="shared" si="460"/>
        <v>0</v>
      </c>
      <c r="S281" s="285">
        <v>0</v>
      </c>
      <c r="T281" s="285">
        <v>0</v>
      </c>
      <c r="U281" s="285"/>
      <c r="V281" s="285"/>
      <c r="W281" s="285"/>
      <c r="X281" s="285"/>
      <c r="Y281" s="285"/>
      <c r="Z281" s="285"/>
      <c r="AA281" s="285">
        <f t="shared" si="465"/>
        <v>0</v>
      </c>
      <c r="AB281" s="285">
        <f t="shared" si="351"/>
        <v>0</v>
      </c>
      <c r="AC281" s="113" t="e">
        <f t="shared" si="352"/>
        <v>#DIV/0!</v>
      </c>
    </row>
    <row r="282" spans="1:29" s="21" customFormat="1" ht="42.75" hidden="1" x14ac:dyDescent="0.2">
      <c r="A282" s="92"/>
      <c r="B282" s="97" t="s">
        <v>1041</v>
      </c>
      <c r="C282" s="98" t="s">
        <v>1042</v>
      </c>
      <c r="D282" s="285"/>
      <c r="E282" s="285">
        <f>SUM('ADICIONES  2018'!C282:M282)</f>
        <v>0</v>
      </c>
      <c r="F282" s="285"/>
      <c r="G282" s="285"/>
      <c r="H282" s="285"/>
      <c r="I282" s="285"/>
      <c r="J282" s="285"/>
      <c r="K282" s="285">
        <f t="shared" si="466"/>
        <v>0</v>
      </c>
      <c r="L282" s="285">
        <v>0</v>
      </c>
      <c r="M282" s="285">
        <v>0</v>
      </c>
      <c r="N282" s="285"/>
      <c r="O282" s="285"/>
      <c r="P282" s="285"/>
      <c r="Q282" s="285">
        <v>5588655</v>
      </c>
      <c r="R282" s="285">
        <f t="shared" si="460"/>
        <v>5588655</v>
      </c>
      <c r="S282" s="285">
        <v>0</v>
      </c>
      <c r="T282" s="285">
        <v>0</v>
      </c>
      <c r="U282" s="285"/>
      <c r="V282" s="285"/>
      <c r="W282" s="285"/>
      <c r="X282" s="285"/>
      <c r="Y282" s="285"/>
      <c r="Z282" s="285"/>
      <c r="AA282" s="285">
        <f t="shared" si="465"/>
        <v>0</v>
      </c>
      <c r="AB282" s="285">
        <f t="shared" si="351"/>
        <v>5588655</v>
      </c>
      <c r="AC282" s="113">
        <v>0</v>
      </c>
    </row>
    <row r="283" spans="1:29" s="21" customFormat="1" ht="28.5" hidden="1" x14ac:dyDescent="0.2">
      <c r="A283" s="92"/>
      <c r="B283" s="97" t="s">
        <v>1043</v>
      </c>
      <c r="C283" s="98" t="s">
        <v>1044</v>
      </c>
      <c r="D283" s="285"/>
      <c r="E283" s="285">
        <f>SUM('ADICIONES  2018'!C283:M283)</f>
        <v>0</v>
      </c>
      <c r="F283" s="285"/>
      <c r="G283" s="285"/>
      <c r="H283" s="285"/>
      <c r="I283" s="285"/>
      <c r="J283" s="285"/>
      <c r="K283" s="285">
        <f t="shared" si="466"/>
        <v>0</v>
      </c>
      <c r="L283" s="285">
        <v>0</v>
      </c>
      <c r="M283" s="285">
        <v>0</v>
      </c>
      <c r="N283" s="285"/>
      <c r="O283" s="285"/>
      <c r="P283" s="285"/>
      <c r="Q283" s="285">
        <v>41013540</v>
      </c>
      <c r="R283" s="285">
        <f t="shared" si="460"/>
        <v>41013540</v>
      </c>
      <c r="S283" s="285">
        <v>0</v>
      </c>
      <c r="T283" s="285">
        <v>0</v>
      </c>
      <c r="U283" s="285"/>
      <c r="V283" s="285"/>
      <c r="W283" s="285"/>
      <c r="X283" s="285"/>
      <c r="Y283" s="285"/>
      <c r="Z283" s="285"/>
      <c r="AA283" s="285">
        <f t="shared" si="465"/>
        <v>0</v>
      </c>
      <c r="AB283" s="285">
        <f t="shared" si="351"/>
        <v>41013540</v>
      </c>
      <c r="AC283" s="113">
        <v>0</v>
      </c>
    </row>
    <row r="284" spans="1:29" s="21" customFormat="1" ht="42.75" hidden="1" x14ac:dyDescent="0.2">
      <c r="A284" s="92"/>
      <c r="B284" s="97" t="s">
        <v>1045</v>
      </c>
      <c r="C284" s="98" t="s">
        <v>1046</v>
      </c>
      <c r="D284" s="285"/>
      <c r="E284" s="285">
        <f>SUM('ADICIONES  2018'!C284:M284)</f>
        <v>0</v>
      </c>
      <c r="F284" s="285"/>
      <c r="G284" s="285"/>
      <c r="H284" s="285"/>
      <c r="I284" s="285"/>
      <c r="J284" s="285"/>
      <c r="K284" s="285">
        <f t="shared" si="466"/>
        <v>0</v>
      </c>
      <c r="L284" s="285">
        <v>0</v>
      </c>
      <c r="M284" s="285">
        <v>0</v>
      </c>
      <c r="N284" s="285"/>
      <c r="O284" s="285"/>
      <c r="P284" s="285"/>
      <c r="Q284" s="285">
        <v>0</v>
      </c>
      <c r="R284" s="285">
        <f t="shared" si="460"/>
        <v>0</v>
      </c>
      <c r="S284" s="285">
        <v>0</v>
      </c>
      <c r="T284" s="285">
        <v>0</v>
      </c>
      <c r="U284" s="285"/>
      <c r="V284" s="285"/>
      <c r="W284" s="285"/>
      <c r="X284" s="285"/>
      <c r="Y284" s="285"/>
      <c r="Z284" s="285"/>
      <c r="AA284" s="285">
        <f t="shared" si="465"/>
        <v>0</v>
      </c>
      <c r="AB284" s="285">
        <f t="shared" si="351"/>
        <v>0</v>
      </c>
      <c r="AC284" s="113" t="e">
        <f t="shared" si="352"/>
        <v>#DIV/0!</v>
      </c>
    </row>
    <row r="285" spans="1:29" s="21" customFormat="1" ht="42.75" hidden="1" x14ac:dyDescent="0.2">
      <c r="A285" s="92"/>
      <c r="B285" s="97" t="s">
        <v>1047</v>
      </c>
      <c r="C285" s="98" t="s">
        <v>1048</v>
      </c>
      <c r="D285" s="285"/>
      <c r="E285" s="285">
        <f>SUM('ADICIONES  2018'!C285:M285)</f>
        <v>0</v>
      </c>
      <c r="F285" s="285"/>
      <c r="G285" s="285"/>
      <c r="H285" s="285"/>
      <c r="I285" s="285"/>
      <c r="J285" s="285"/>
      <c r="K285" s="285">
        <f t="shared" si="466"/>
        <v>0</v>
      </c>
      <c r="L285" s="285">
        <v>0</v>
      </c>
      <c r="M285" s="285">
        <v>0</v>
      </c>
      <c r="N285" s="285"/>
      <c r="O285" s="285"/>
      <c r="P285" s="285"/>
      <c r="Q285" s="285">
        <v>0</v>
      </c>
      <c r="R285" s="285">
        <f t="shared" si="460"/>
        <v>0</v>
      </c>
      <c r="S285" s="285">
        <v>0</v>
      </c>
      <c r="T285" s="285">
        <v>0</v>
      </c>
      <c r="U285" s="285"/>
      <c r="V285" s="285"/>
      <c r="W285" s="285"/>
      <c r="X285" s="285"/>
      <c r="Y285" s="285"/>
      <c r="Z285" s="285"/>
      <c r="AA285" s="285">
        <f t="shared" si="465"/>
        <v>0</v>
      </c>
      <c r="AB285" s="285">
        <f t="shared" si="351"/>
        <v>0</v>
      </c>
      <c r="AC285" s="113" t="e">
        <f t="shared" si="352"/>
        <v>#DIV/0!</v>
      </c>
    </row>
    <row r="286" spans="1:29" s="21" customFormat="1" ht="42.75" hidden="1" x14ac:dyDescent="0.2">
      <c r="A286" s="92"/>
      <c r="B286" s="97" t="s">
        <v>1049</v>
      </c>
      <c r="C286" s="98" t="s">
        <v>1050</v>
      </c>
      <c r="D286" s="285"/>
      <c r="E286" s="285">
        <f>SUM('ADICIONES  2018'!C286:M286)</f>
        <v>0</v>
      </c>
      <c r="F286" s="285"/>
      <c r="G286" s="285"/>
      <c r="H286" s="285"/>
      <c r="I286" s="285"/>
      <c r="J286" s="285"/>
      <c r="K286" s="285">
        <f t="shared" si="466"/>
        <v>0</v>
      </c>
      <c r="L286" s="285">
        <v>0</v>
      </c>
      <c r="M286" s="285">
        <v>0</v>
      </c>
      <c r="N286" s="285"/>
      <c r="O286" s="285"/>
      <c r="P286" s="285"/>
      <c r="Q286" s="285">
        <v>0</v>
      </c>
      <c r="R286" s="285">
        <f t="shared" si="460"/>
        <v>0</v>
      </c>
      <c r="S286" s="285">
        <v>0</v>
      </c>
      <c r="T286" s="285">
        <v>0</v>
      </c>
      <c r="U286" s="285"/>
      <c r="V286" s="285"/>
      <c r="W286" s="285"/>
      <c r="X286" s="285"/>
      <c r="Y286" s="285"/>
      <c r="Z286" s="285"/>
      <c r="AA286" s="285">
        <f t="shared" si="465"/>
        <v>0</v>
      </c>
      <c r="AB286" s="285">
        <f t="shared" si="351"/>
        <v>0</v>
      </c>
      <c r="AC286" s="113" t="e">
        <f t="shared" si="352"/>
        <v>#DIV/0!</v>
      </c>
    </row>
    <row r="287" spans="1:29" s="21" customFormat="1" ht="42.75" hidden="1" x14ac:dyDescent="0.2">
      <c r="A287" s="92"/>
      <c r="B287" s="97" t="s">
        <v>1051</v>
      </c>
      <c r="C287" s="98" t="s">
        <v>1052</v>
      </c>
      <c r="D287" s="285"/>
      <c r="E287" s="285">
        <f>SUM('ADICIONES  2018'!C287:M287)</f>
        <v>0</v>
      </c>
      <c r="F287" s="285"/>
      <c r="G287" s="285"/>
      <c r="H287" s="285"/>
      <c r="I287" s="285"/>
      <c r="J287" s="285"/>
      <c r="K287" s="285">
        <f t="shared" si="466"/>
        <v>0</v>
      </c>
      <c r="L287" s="285">
        <v>0</v>
      </c>
      <c r="M287" s="285">
        <v>0</v>
      </c>
      <c r="N287" s="285"/>
      <c r="O287" s="285"/>
      <c r="P287" s="285"/>
      <c r="Q287" s="285">
        <v>0</v>
      </c>
      <c r="R287" s="285">
        <f t="shared" si="460"/>
        <v>0</v>
      </c>
      <c r="S287" s="285">
        <v>0</v>
      </c>
      <c r="T287" s="285">
        <v>0</v>
      </c>
      <c r="U287" s="285"/>
      <c r="V287" s="285"/>
      <c r="W287" s="285"/>
      <c r="X287" s="285"/>
      <c r="Y287" s="285"/>
      <c r="Z287" s="285"/>
      <c r="AA287" s="285">
        <f t="shared" si="465"/>
        <v>0</v>
      </c>
      <c r="AB287" s="285">
        <f t="shared" si="351"/>
        <v>0</v>
      </c>
      <c r="AC287" s="113" t="e">
        <f t="shared" si="352"/>
        <v>#DIV/0!</v>
      </c>
    </row>
    <row r="288" spans="1:29" s="21" customFormat="1" ht="42.75" hidden="1" x14ac:dyDescent="0.2">
      <c r="A288" s="92"/>
      <c r="B288" s="97" t="s">
        <v>1053</v>
      </c>
      <c r="C288" s="98" t="s">
        <v>1054</v>
      </c>
      <c r="D288" s="285"/>
      <c r="E288" s="285">
        <f>SUM('ADICIONES  2018'!C288:M288)</f>
        <v>0</v>
      </c>
      <c r="F288" s="285"/>
      <c r="G288" s="285"/>
      <c r="H288" s="285"/>
      <c r="I288" s="285"/>
      <c r="J288" s="285"/>
      <c r="K288" s="285">
        <f t="shared" si="466"/>
        <v>0</v>
      </c>
      <c r="L288" s="285">
        <v>0</v>
      </c>
      <c r="M288" s="285">
        <v>0</v>
      </c>
      <c r="N288" s="285"/>
      <c r="O288" s="285"/>
      <c r="P288" s="285"/>
      <c r="Q288" s="285">
        <v>0</v>
      </c>
      <c r="R288" s="285">
        <f t="shared" si="460"/>
        <v>0</v>
      </c>
      <c r="S288" s="285">
        <v>0</v>
      </c>
      <c r="T288" s="285">
        <v>0</v>
      </c>
      <c r="U288" s="285"/>
      <c r="V288" s="285"/>
      <c r="W288" s="285"/>
      <c r="X288" s="285"/>
      <c r="Y288" s="285"/>
      <c r="Z288" s="285"/>
      <c r="AA288" s="285">
        <f t="shared" si="465"/>
        <v>0</v>
      </c>
      <c r="AB288" s="285">
        <f t="shared" si="351"/>
        <v>0</v>
      </c>
      <c r="AC288" s="113" t="e">
        <f t="shared" si="352"/>
        <v>#DIV/0!</v>
      </c>
    </row>
    <row r="289" spans="1:29" s="21" customFormat="1" ht="42.75" hidden="1" x14ac:dyDescent="0.2">
      <c r="A289" s="92"/>
      <c r="B289" s="97" t="s">
        <v>1055</v>
      </c>
      <c r="C289" s="98" t="s">
        <v>1056</v>
      </c>
      <c r="D289" s="285"/>
      <c r="E289" s="285">
        <f>SUM('ADICIONES  2018'!C289:M289)</f>
        <v>0</v>
      </c>
      <c r="F289" s="285"/>
      <c r="G289" s="285"/>
      <c r="H289" s="285"/>
      <c r="I289" s="285"/>
      <c r="J289" s="285"/>
      <c r="K289" s="285">
        <f t="shared" si="466"/>
        <v>0</v>
      </c>
      <c r="L289" s="285">
        <v>0</v>
      </c>
      <c r="M289" s="285">
        <v>0</v>
      </c>
      <c r="N289" s="285"/>
      <c r="O289" s="285"/>
      <c r="P289" s="285"/>
      <c r="Q289" s="285">
        <v>0</v>
      </c>
      <c r="R289" s="285">
        <f t="shared" si="460"/>
        <v>0</v>
      </c>
      <c r="S289" s="285">
        <v>0</v>
      </c>
      <c r="T289" s="285">
        <v>0</v>
      </c>
      <c r="U289" s="285"/>
      <c r="V289" s="285"/>
      <c r="W289" s="285"/>
      <c r="X289" s="285"/>
      <c r="Y289" s="285"/>
      <c r="Z289" s="285"/>
      <c r="AA289" s="285">
        <f t="shared" si="465"/>
        <v>0</v>
      </c>
      <c r="AB289" s="285">
        <f t="shared" si="351"/>
        <v>0</v>
      </c>
      <c r="AC289" s="113" t="e">
        <f t="shared" si="352"/>
        <v>#DIV/0!</v>
      </c>
    </row>
    <row r="290" spans="1:29" s="21" customFormat="1" ht="28.5" hidden="1" x14ac:dyDescent="0.2">
      <c r="A290" s="92"/>
      <c r="B290" s="97" t="s">
        <v>1057</v>
      </c>
      <c r="C290" s="98" t="s">
        <v>1058</v>
      </c>
      <c r="D290" s="285"/>
      <c r="E290" s="285">
        <f>SUM('ADICIONES  2018'!C290:M290)</f>
        <v>0</v>
      </c>
      <c r="F290" s="285"/>
      <c r="G290" s="285"/>
      <c r="H290" s="285"/>
      <c r="I290" s="285"/>
      <c r="J290" s="285"/>
      <c r="K290" s="285">
        <f t="shared" si="466"/>
        <v>0</v>
      </c>
      <c r="L290" s="285">
        <v>0</v>
      </c>
      <c r="M290" s="285">
        <v>0</v>
      </c>
      <c r="N290" s="285"/>
      <c r="O290" s="285"/>
      <c r="P290" s="285"/>
      <c r="Q290" s="285">
        <v>0</v>
      </c>
      <c r="R290" s="285">
        <f t="shared" si="460"/>
        <v>0</v>
      </c>
      <c r="S290" s="285">
        <v>0</v>
      </c>
      <c r="T290" s="285">
        <v>0</v>
      </c>
      <c r="U290" s="285"/>
      <c r="V290" s="285"/>
      <c r="W290" s="285"/>
      <c r="X290" s="285"/>
      <c r="Y290" s="285"/>
      <c r="Z290" s="285"/>
      <c r="AA290" s="285">
        <f t="shared" si="465"/>
        <v>0</v>
      </c>
      <c r="AB290" s="285">
        <f t="shared" si="351"/>
        <v>0</v>
      </c>
      <c r="AC290" s="113" t="e">
        <f t="shared" si="352"/>
        <v>#DIV/0!</v>
      </c>
    </row>
    <row r="291" spans="1:29" s="21" customFormat="1" ht="42.75" hidden="1" x14ac:dyDescent="0.2">
      <c r="A291" s="92"/>
      <c r="B291" s="97" t="s">
        <v>1059</v>
      </c>
      <c r="C291" s="98" t="s">
        <v>1060</v>
      </c>
      <c r="D291" s="285"/>
      <c r="E291" s="285">
        <f>SUM('ADICIONES  2018'!C291:M291)</f>
        <v>0</v>
      </c>
      <c r="F291" s="285"/>
      <c r="G291" s="285"/>
      <c r="H291" s="285"/>
      <c r="I291" s="285"/>
      <c r="J291" s="285"/>
      <c r="K291" s="285">
        <f t="shared" si="466"/>
        <v>0</v>
      </c>
      <c r="L291" s="285">
        <v>0</v>
      </c>
      <c r="M291" s="285">
        <v>0</v>
      </c>
      <c r="N291" s="285"/>
      <c r="O291" s="285"/>
      <c r="P291" s="285"/>
      <c r="Q291" s="285">
        <v>0</v>
      </c>
      <c r="R291" s="285">
        <f t="shared" si="460"/>
        <v>0</v>
      </c>
      <c r="S291" s="285">
        <v>0</v>
      </c>
      <c r="T291" s="285">
        <v>35789701</v>
      </c>
      <c r="U291" s="285"/>
      <c r="V291" s="285"/>
      <c r="W291" s="285"/>
      <c r="X291" s="285"/>
      <c r="Y291" s="285"/>
      <c r="Z291" s="285"/>
      <c r="AA291" s="285">
        <f t="shared" si="465"/>
        <v>35789701</v>
      </c>
      <c r="AB291" s="285">
        <f t="shared" si="351"/>
        <v>35789701</v>
      </c>
      <c r="AC291" s="113">
        <v>0</v>
      </c>
    </row>
    <row r="292" spans="1:29" s="21" customFormat="1" ht="42.75" hidden="1" x14ac:dyDescent="0.2">
      <c r="A292" s="92"/>
      <c r="B292" s="97" t="s">
        <v>1061</v>
      </c>
      <c r="C292" s="98" t="s">
        <v>1062</v>
      </c>
      <c r="D292" s="285"/>
      <c r="E292" s="285">
        <f>SUM('ADICIONES  2018'!C292:M292)</f>
        <v>0</v>
      </c>
      <c r="F292" s="285"/>
      <c r="G292" s="285"/>
      <c r="H292" s="285"/>
      <c r="I292" s="285"/>
      <c r="J292" s="285"/>
      <c r="K292" s="285">
        <f t="shared" si="466"/>
        <v>0</v>
      </c>
      <c r="L292" s="285">
        <v>0</v>
      </c>
      <c r="M292" s="285">
        <v>0</v>
      </c>
      <c r="N292" s="285"/>
      <c r="O292" s="285"/>
      <c r="P292" s="285"/>
      <c r="Q292" s="285">
        <v>0</v>
      </c>
      <c r="R292" s="285">
        <f t="shared" si="460"/>
        <v>0</v>
      </c>
      <c r="S292" s="285">
        <v>0</v>
      </c>
      <c r="T292" s="285">
        <v>0</v>
      </c>
      <c r="U292" s="285"/>
      <c r="V292" s="285"/>
      <c r="W292" s="285"/>
      <c r="X292" s="285"/>
      <c r="Y292" s="285"/>
      <c r="Z292" s="285"/>
      <c r="AA292" s="285">
        <f t="shared" si="465"/>
        <v>0</v>
      </c>
      <c r="AB292" s="285">
        <f t="shared" si="351"/>
        <v>0</v>
      </c>
      <c r="AC292" s="113" t="e">
        <f t="shared" si="352"/>
        <v>#DIV/0!</v>
      </c>
    </row>
    <row r="293" spans="1:29" s="21" customFormat="1" ht="42.75" hidden="1" x14ac:dyDescent="0.2">
      <c r="A293" s="92"/>
      <c r="B293" s="97" t="s">
        <v>1063</v>
      </c>
      <c r="C293" s="98" t="s">
        <v>1064</v>
      </c>
      <c r="D293" s="285"/>
      <c r="E293" s="285">
        <f>SUM('ADICIONES  2018'!C293:M293)</f>
        <v>0</v>
      </c>
      <c r="F293" s="285"/>
      <c r="G293" s="285"/>
      <c r="H293" s="285"/>
      <c r="I293" s="285"/>
      <c r="J293" s="285"/>
      <c r="K293" s="285">
        <f t="shared" si="466"/>
        <v>0</v>
      </c>
      <c r="L293" s="285">
        <v>0</v>
      </c>
      <c r="M293" s="285">
        <v>0</v>
      </c>
      <c r="N293" s="285"/>
      <c r="O293" s="285"/>
      <c r="P293" s="285"/>
      <c r="Q293" s="285">
        <v>0</v>
      </c>
      <c r="R293" s="285">
        <f t="shared" si="460"/>
        <v>0</v>
      </c>
      <c r="S293" s="285">
        <v>0</v>
      </c>
      <c r="T293" s="285">
        <v>0</v>
      </c>
      <c r="U293" s="285"/>
      <c r="V293" s="285"/>
      <c r="W293" s="285"/>
      <c r="X293" s="285"/>
      <c r="Y293" s="285"/>
      <c r="Z293" s="285"/>
      <c r="AA293" s="285">
        <f t="shared" si="465"/>
        <v>0</v>
      </c>
      <c r="AB293" s="285">
        <f t="shared" si="351"/>
        <v>0</v>
      </c>
      <c r="AC293" s="113" t="e">
        <f t="shared" si="352"/>
        <v>#DIV/0!</v>
      </c>
    </row>
    <row r="294" spans="1:29" s="21" customFormat="1" ht="42.75" hidden="1" x14ac:dyDescent="0.2">
      <c r="A294" s="92"/>
      <c r="B294" s="97" t="s">
        <v>1065</v>
      </c>
      <c r="C294" s="98" t="s">
        <v>1066</v>
      </c>
      <c r="D294" s="285"/>
      <c r="E294" s="285">
        <f>SUM('ADICIONES  2018'!C294:M294)</f>
        <v>0</v>
      </c>
      <c r="F294" s="285"/>
      <c r="G294" s="285"/>
      <c r="H294" s="285"/>
      <c r="I294" s="285"/>
      <c r="J294" s="285"/>
      <c r="K294" s="285">
        <f t="shared" si="466"/>
        <v>0</v>
      </c>
      <c r="L294" s="285">
        <v>0</v>
      </c>
      <c r="M294" s="285">
        <v>0</v>
      </c>
      <c r="N294" s="285"/>
      <c r="O294" s="285"/>
      <c r="P294" s="285"/>
      <c r="Q294" s="285">
        <v>0</v>
      </c>
      <c r="R294" s="285">
        <f t="shared" si="460"/>
        <v>0</v>
      </c>
      <c r="S294" s="285">
        <v>0</v>
      </c>
      <c r="T294" s="285">
        <v>0</v>
      </c>
      <c r="U294" s="285"/>
      <c r="V294" s="285"/>
      <c r="W294" s="285"/>
      <c r="X294" s="285"/>
      <c r="Y294" s="285"/>
      <c r="Z294" s="285"/>
      <c r="AA294" s="285">
        <f t="shared" si="465"/>
        <v>0</v>
      </c>
      <c r="AB294" s="285">
        <f t="shared" si="351"/>
        <v>0</v>
      </c>
      <c r="AC294" s="113" t="e">
        <f t="shared" si="352"/>
        <v>#DIV/0!</v>
      </c>
    </row>
    <row r="295" spans="1:29" s="21" customFormat="1" ht="42.75" hidden="1" x14ac:dyDescent="0.2">
      <c r="A295" s="92"/>
      <c r="B295" s="97" t="s">
        <v>1067</v>
      </c>
      <c r="C295" s="98" t="s">
        <v>1068</v>
      </c>
      <c r="D295" s="285"/>
      <c r="E295" s="285">
        <f>SUM('ADICIONES  2018'!C295:M295)</f>
        <v>0</v>
      </c>
      <c r="F295" s="285"/>
      <c r="G295" s="285"/>
      <c r="H295" s="285"/>
      <c r="I295" s="285"/>
      <c r="J295" s="285"/>
      <c r="K295" s="285">
        <f t="shared" si="466"/>
        <v>0</v>
      </c>
      <c r="L295" s="285">
        <v>0</v>
      </c>
      <c r="M295" s="285">
        <v>3670577</v>
      </c>
      <c r="N295" s="285"/>
      <c r="O295" s="285"/>
      <c r="P295" s="285"/>
      <c r="Q295" s="285">
        <v>0</v>
      </c>
      <c r="R295" s="285">
        <f t="shared" si="460"/>
        <v>3670577</v>
      </c>
      <c r="S295" s="285">
        <v>0</v>
      </c>
      <c r="T295" s="285">
        <v>0</v>
      </c>
      <c r="U295" s="285"/>
      <c r="V295" s="285"/>
      <c r="W295" s="285"/>
      <c r="X295" s="285"/>
      <c r="Y295" s="285"/>
      <c r="Z295" s="285"/>
      <c r="AA295" s="285">
        <f t="shared" si="465"/>
        <v>0</v>
      </c>
      <c r="AB295" s="285">
        <f t="shared" si="351"/>
        <v>3670577</v>
      </c>
      <c r="AC295" s="113">
        <v>0</v>
      </c>
    </row>
    <row r="296" spans="1:29" s="21" customFormat="1" ht="28.5" hidden="1" x14ac:dyDescent="0.2">
      <c r="A296" s="92"/>
      <c r="B296" s="97" t="s">
        <v>1069</v>
      </c>
      <c r="C296" s="98" t="s">
        <v>1070</v>
      </c>
      <c r="D296" s="285"/>
      <c r="E296" s="285">
        <f>SUM('ADICIONES  2018'!C296:M296)</f>
        <v>0</v>
      </c>
      <c r="F296" s="285"/>
      <c r="G296" s="285"/>
      <c r="H296" s="285"/>
      <c r="I296" s="285"/>
      <c r="J296" s="285"/>
      <c r="K296" s="285">
        <f t="shared" si="466"/>
        <v>0</v>
      </c>
      <c r="L296" s="285">
        <v>0</v>
      </c>
      <c r="M296" s="285">
        <v>0</v>
      </c>
      <c r="N296" s="285"/>
      <c r="O296" s="285"/>
      <c r="P296" s="285"/>
      <c r="Q296" s="285">
        <v>0</v>
      </c>
      <c r="R296" s="285">
        <f t="shared" si="460"/>
        <v>0</v>
      </c>
      <c r="S296" s="285">
        <v>0</v>
      </c>
      <c r="T296" s="285">
        <v>0</v>
      </c>
      <c r="U296" s="285"/>
      <c r="V296" s="285"/>
      <c r="W296" s="285"/>
      <c r="X296" s="285"/>
      <c r="Y296" s="285"/>
      <c r="Z296" s="285"/>
      <c r="AA296" s="285">
        <f t="shared" si="465"/>
        <v>0</v>
      </c>
      <c r="AB296" s="285">
        <f t="shared" si="351"/>
        <v>0</v>
      </c>
      <c r="AC296" s="113" t="e">
        <f t="shared" si="352"/>
        <v>#DIV/0!</v>
      </c>
    </row>
    <row r="297" spans="1:29" s="21" customFormat="1" ht="28.5" hidden="1" x14ac:dyDescent="0.2">
      <c r="A297" s="92"/>
      <c r="B297" s="97" t="s">
        <v>1071</v>
      </c>
      <c r="C297" s="98" t="s">
        <v>1072</v>
      </c>
      <c r="D297" s="285"/>
      <c r="E297" s="285">
        <f>SUM('ADICIONES  2018'!C297:M297)</f>
        <v>0</v>
      </c>
      <c r="F297" s="285"/>
      <c r="G297" s="285"/>
      <c r="H297" s="285"/>
      <c r="I297" s="285"/>
      <c r="J297" s="285"/>
      <c r="K297" s="285">
        <f t="shared" si="466"/>
        <v>0</v>
      </c>
      <c r="L297" s="285">
        <v>0</v>
      </c>
      <c r="M297" s="285">
        <v>0</v>
      </c>
      <c r="N297" s="285"/>
      <c r="O297" s="285"/>
      <c r="P297" s="285"/>
      <c r="Q297" s="285">
        <v>0</v>
      </c>
      <c r="R297" s="285">
        <f t="shared" si="460"/>
        <v>0</v>
      </c>
      <c r="S297" s="285">
        <v>0</v>
      </c>
      <c r="T297" s="285">
        <v>0</v>
      </c>
      <c r="U297" s="285"/>
      <c r="V297" s="285"/>
      <c r="W297" s="285"/>
      <c r="X297" s="285"/>
      <c r="Y297" s="285"/>
      <c r="Z297" s="285"/>
      <c r="AA297" s="285">
        <f t="shared" si="465"/>
        <v>0</v>
      </c>
      <c r="AB297" s="285">
        <f t="shared" si="351"/>
        <v>0</v>
      </c>
      <c r="AC297" s="113" t="e">
        <f t="shared" si="352"/>
        <v>#DIV/0!</v>
      </c>
    </row>
    <row r="298" spans="1:29" s="21" customFormat="1" ht="42.75" hidden="1" x14ac:dyDescent="0.2">
      <c r="A298" s="92"/>
      <c r="B298" s="97" t="s">
        <v>1073</v>
      </c>
      <c r="C298" s="98" t="s">
        <v>1074</v>
      </c>
      <c r="D298" s="285"/>
      <c r="E298" s="285">
        <f>SUM('ADICIONES  2018'!C298:M298)</f>
        <v>0</v>
      </c>
      <c r="F298" s="285"/>
      <c r="G298" s="285"/>
      <c r="H298" s="285"/>
      <c r="I298" s="285"/>
      <c r="J298" s="285"/>
      <c r="K298" s="285">
        <f t="shared" si="466"/>
        <v>0</v>
      </c>
      <c r="L298" s="285">
        <v>0</v>
      </c>
      <c r="M298" s="285">
        <v>0</v>
      </c>
      <c r="N298" s="285"/>
      <c r="O298" s="285"/>
      <c r="P298" s="285"/>
      <c r="Q298" s="285">
        <v>0</v>
      </c>
      <c r="R298" s="285">
        <f t="shared" si="460"/>
        <v>0</v>
      </c>
      <c r="S298" s="285">
        <v>0</v>
      </c>
      <c r="T298" s="285">
        <v>0</v>
      </c>
      <c r="U298" s="285"/>
      <c r="V298" s="285"/>
      <c r="W298" s="285"/>
      <c r="X298" s="285"/>
      <c r="Y298" s="285"/>
      <c r="Z298" s="285"/>
      <c r="AA298" s="285">
        <f t="shared" si="465"/>
        <v>0</v>
      </c>
      <c r="AB298" s="285">
        <f t="shared" si="351"/>
        <v>0</v>
      </c>
      <c r="AC298" s="113" t="e">
        <f t="shared" si="352"/>
        <v>#DIV/0!</v>
      </c>
    </row>
    <row r="299" spans="1:29" s="21" customFormat="1" ht="28.5" hidden="1" x14ac:dyDescent="0.2">
      <c r="A299" s="92"/>
      <c r="B299" s="97" t="s">
        <v>1075</v>
      </c>
      <c r="C299" s="98" t="s">
        <v>1076</v>
      </c>
      <c r="D299" s="285"/>
      <c r="E299" s="285">
        <f>SUM('ADICIONES  2018'!C299:M299)</f>
        <v>0</v>
      </c>
      <c r="F299" s="285"/>
      <c r="G299" s="285"/>
      <c r="H299" s="285"/>
      <c r="I299" s="285"/>
      <c r="J299" s="285"/>
      <c r="K299" s="285">
        <f t="shared" si="466"/>
        <v>0</v>
      </c>
      <c r="L299" s="285">
        <v>12143162</v>
      </c>
      <c r="M299" s="285">
        <v>0</v>
      </c>
      <c r="N299" s="285"/>
      <c r="O299" s="285"/>
      <c r="P299" s="285"/>
      <c r="Q299" s="285">
        <v>0</v>
      </c>
      <c r="R299" s="285">
        <f t="shared" si="460"/>
        <v>12143162</v>
      </c>
      <c r="S299" s="285">
        <v>0</v>
      </c>
      <c r="T299" s="285">
        <v>0</v>
      </c>
      <c r="U299" s="285"/>
      <c r="V299" s="285"/>
      <c r="W299" s="285"/>
      <c r="X299" s="285"/>
      <c r="Y299" s="285"/>
      <c r="Z299" s="285"/>
      <c r="AA299" s="285">
        <f t="shared" si="465"/>
        <v>0</v>
      </c>
      <c r="AB299" s="285">
        <f t="shared" si="351"/>
        <v>12143162</v>
      </c>
      <c r="AC299" s="113">
        <v>0</v>
      </c>
    </row>
    <row r="300" spans="1:29" s="21" customFormat="1" ht="42.75" hidden="1" x14ac:dyDescent="0.2">
      <c r="A300" s="92"/>
      <c r="B300" s="97" t="s">
        <v>1077</v>
      </c>
      <c r="C300" s="98" t="s">
        <v>1078</v>
      </c>
      <c r="D300" s="285"/>
      <c r="E300" s="285">
        <f>SUM('ADICIONES  2018'!C300:M300)</f>
        <v>0</v>
      </c>
      <c r="F300" s="285"/>
      <c r="G300" s="285"/>
      <c r="H300" s="285"/>
      <c r="I300" s="285"/>
      <c r="J300" s="285"/>
      <c r="K300" s="285">
        <f t="shared" si="466"/>
        <v>0</v>
      </c>
      <c r="L300" s="285">
        <v>0</v>
      </c>
      <c r="M300" s="285">
        <v>0</v>
      </c>
      <c r="N300" s="285"/>
      <c r="O300" s="285"/>
      <c r="P300" s="285"/>
      <c r="Q300" s="285">
        <v>0</v>
      </c>
      <c r="R300" s="285">
        <f t="shared" si="460"/>
        <v>0</v>
      </c>
      <c r="S300" s="285">
        <v>0</v>
      </c>
      <c r="T300" s="285">
        <v>0</v>
      </c>
      <c r="U300" s="285"/>
      <c r="V300" s="285"/>
      <c r="W300" s="285"/>
      <c r="X300" s="285"/>
      <c r="Y300" s="285"/>
      <c r="Z300" s="285"/>
      <c r="AA300" s="285">
        <f t="shared" si="465"/>
        <v>0</v>
      </c>
      <c r="AB300" s="285">
        <f t="shared" si="351"/>
        <v>0</v>
      </c>
      <c r="AC300" s="113" t="e">
        <f t="shared" si="352"/>
        <v>#DIV/0!</v>
      </c>
    </row>
    <row r="301" spans="1:29" s="21" customFormat="1" ht="28.5" hidden="1" x14ac:dyDescent="0.2">
      <c r="A301" s="92"/>
      <c r="B301" s="97" t="s">
        <v>1079</v>
      </c>
      <c r="C301" s="98" t="s">
        <v>1080</v>
      </c>
      <c r="D301" s="285"/>
      <c r="E301" s="285">
        <f>SUM('ADICIONES  2018'!C301:M301)</f>
        <v>0</v>
      </c>
      <c r="F301" s="285"/>
      <c r="G301" s="285"/>
      <c r="H301" s="285"/>
      <c r="I301" s="285"/>
      <c r="J301" s="285"/>
      <c r="K301" s="285">
        <f t="shared" si="466"/>
        <v>0</v>
      </c>
      <c r="L301" s="285">
        <v>0</v>
      </c>
      <c r="M301" s="285">
        <v>0</v>
      </c>
      <c r="N301" s="285"/>
      <c r="O301" s="285"/>
      <c r="P301" s="285"/>
      <c r="Q301" s="285">
        <v>0</v>
      </c>
      <c r="R301" s="285">
        <f t="shared" si="460"/>
        <v>0</v>
      </c>
      <c r="S301" s="285">
        <v>0</v>
      </c>
      <c r="T301" s="285">
        <v>0</v>
      </c>
      <c r="U301" s="285"/>
      <c r="V301" s="285"/>
      <c r="W301" s="285"/>
      <c r="X301" s="285"/>
      <c r="Y301" s="285"/>
      <c r="Z301" s="285"/>
      <c r="AA301" s="285">
        <f t="shared" si="465"/>
        <v>0</v>
      </c>
      <c r="AB301" s="285">
        <f t="shared" si="351"/>
        <v>0</v>
      </c>
      <c r="AC301" s="113" t="e">
        <f t="shared" si="352"/>
        <v>#DIV/0!</v>
      </c>
    </row>
    <row r="302" spans="1:29" s="21" customFormat="1" ht="42.75" hidden="1" x14ac:dyDescent="0.2">
      <c r="A302" s="92"/>
      <c r="B302" s="97" t="s">
        <v>1081</v>
      </c>
      <c r="C302" s="98" t="s">
        <v>1082</v>
      </c>
      <c r="D302" s="285"/>
      <c r="E302" s="285">
        <f>SUM('ADICIONES  2018'!C302:M302)</f>
        <v>0</v>
      </c>
      <c r="F302" s="285"/>
      <c r="G302" s="285"/>
      <c r="H302" s="285"/>
      <c r="I302" s="285"/>
      <c r="J302" s="285"/>
      <c r="K302" s="285">
        <f t="shared" si="466"/>
        <v>0</v>
      </c>
      <c r="L302" s="285">
        <v>0</v>
      </c>
      <c r="M302" s="285">
        <v>0</v>
      </c>
      <c r="N302" s="285"/>
      <c r="O302" s="285"/>
      <c r="P302" s="285"/>
      <c r="Q302" s="285">
        <v>0</v>
      </c>
      <c r="R302" s="285">
        <f t="shared" si="460"/>
        <v>0</v>
      </c>
      <c r="S302" s="285">
        <v>0</v>
      </c>
      <c r="T302" s="285">
        <v>0</v>
      </c>
      <c r="U302" s="285"/>
      <c r="V302" s="285"/>
      <c r="W302" s="285"/>
      <c r="X302" s="285"/>
      <c r="Y302" s="285"/>
      <c r="Z302" s="285"/>
      <c r="AA302" s="285">
        <f t="shared" si="465"/>
        <v>0</v>
      </c>
      <c r="AB302" s="285">
        <f t="shared" si="351"/>
        <v>0</v>
      </c>
      <c r="AC302" s="113" t="e">
        <f t="shared" si="352"/>
        <v>#DIV/0!</v>
      </c>
    </row>
    <row r="303" spans="1:29" s="21" customFormat="1" ht="42.75" hidden="1" x14ac:dyDescent="0.2">
      <c r="A303" s="92"/>
      <c r="B303" s="97" t="s">
        <v>1083</v>
      </c>
      <c r="C303" s="98" t="s">
        <v>1084</v>
      </c>
      <c r="D303" s="285"/>
      <c r="E303" s="285">
        <f>SUM('ADICIONES  2018'!C303:M303)</f>
        <v>0</v>
      </c>
      <c r="F303" s="285"/>
      <c r="G303" s="285"/>
      <c r="H303" s="285"/>
      <c r="I303" s="285"/>
      <c r="J303" s="285"/>
      <c r="K303" s="285">
        <f t="shared" si="466"/>
        <v>0</v>
      </c>
      <c r="L303" s="285">
        <v>0</v>
      </c>
      <c r="M303" s="285">
        <v>0</v>
      </c>
      <c r="N303" s="285"/>
      <c r="O303" s="285"/>
      <c r="P303" s="285"/>
      <c r="Q303" s="285">
        <v>0</v>
      </c>
      <c r="R303" s="285">
        <f t="shared" si="460"/>
        <v>0</v>
      </c>
      <c r="S303" s="285">
        <v>0</v>
      </c>
      <c r="T303" s="285">
        <v>0</v>
      </c>
      <c r="U303" s="285"/>
      <c r="V303" s="285"/>
      <c r="W303" s="285"/>
      <c r="X303" s="285"/>
      <c r="Y303" s="285"/>
      <c r="Z303" s="285"/>
      <c r="AA303" s="285">
        <f t="shared" si="465"/>
        <v>0</v>
      </c>
      <c r="AB303" s="285">
        <f t="shared" si="351"/>
        <v>0</v>
      </c>
      <c r="AC303" s="113" t="e">
        <f t="shared" si="352"/>
        <v>#DIV/0!</v>
      </c>
    </row>
    <row r="304" spans="1:29" s="21" customFormat="1" ht="42.75" hidden="1" x14ac:dyDescent="0.2">
      <c r="A304" s="92"/>
      <c r="B304" s="97" t="s">
        <v>1085</v>
      </c>
      <c r="C304" s="98" t="s">
        <v>1086</v>
      </c>
      <c r="D304" s="285"/>
      <c r="E304" s="285">
        <f>SUM('ADICIONES  2018'!C304:M304)</f>
        <v>0</v>
      </c>
      <c r="F304" s="285"/>
      <c r="G304" s="285"/>
      <c r="H304" s="285"/>
      <c r="I304" s="285"/>
      <c r="J304" s="285"/>
      <c r="K304" s="285">
        <f t="shared" si="466"/>
        <v>0</v>
      </c>
      <c r="L304" s="285">
        <v>0</v>
      </c>
      <c r="M304" s="285">
        <v>0</v>
      </c>
      <c r="N304" s="285"/>
      <c r="O304" s="285"/>
      <c r="P304" s="285"/>
      <c r="Q304" s="285">
        <v>0</v>
      </c>
      <c r="R304" s="285">
        <f t="shared" si="460"/>
        <v>0</v>
      </c>
      <c r="S304" s="285">
        <v>0</v>
      </c>
      <c r="T304" s="285">
        <v>0</v>
      </c>
      <c r="U304" s="285"/>
      <c r="V304" s="285"/>
      <c r="W304" s="285"/>
      <c r="X304" s="285"/>
      <c r="Y304" s="285"/>
      <c r="Z304" s="285"/>
      <c r="AA304" s="285">
        <f t="shared" si="465"/>
        <v>0</v>
      </c>
      <c r="AB304" s="285">
        <f t="shared" si="351"/>
        <v>0</v>
      </c>
      <c r="AC304" s="113" t="e">
        <f t="shared" si="352"/>
        <v>#DIV/0!</v>
      </c>
    </row>
    <row r="305" spans="1:29" s="21" customFormat="1" ht="42.75" hidden="1" x14ac:dyDescent="0.2">
      <c r="A305" s="92"/>
      <c r="B305" s="97" t="s">
        <v>1087</v>
      </c>
      <c r="C305" s="98" t="s">
        <v>1088</v>
      </c>
      <c r="D305" s="285"/>
      <c r="E305" s="285">
        <f>SUM('ADICIONES  2018'!C305:M305)</f>
        <v>0</v>
      </c>
      <c r="F305" s="285"/>
      <c r="G305" s="285"/>
      <c r="H305" s="285"/>
      <c r="I305" s="285"/>
      <c r="J305" s="285"/>
      <c r="K305" s="285">
        <f t="shared" si="466"/>
        <v>0</v>
      </c>
      <c r="L305" s="285">
        <v>0</v>
      </c>
      <c r="M305" s="285">
        <v>0</v>
      </c>
      <c r="N305" s="285"/>
      <c r="O305" s="285"/>
      <c r="P305" s="285"/>
      <c r="Q305" s="285">
        <v>0</v>
      </c>
      <c r="R305" s="285">
        <f t="shared" si="460"/>
        <v>0</v>
      </c>
      <c r="S305" s="285">
        <v>0</v>
      </c>
      <c r="T305" s="285">
        <v>0</v>
      </c>
      <c r="U305" s="285"/>
      <c r="V305" s="285">
        <v>2728482</v>
      </c>
      <c r="W305" s="285"/>
      <c r="X305" s="285"/>
      <c r="Y305" s="285"/>
      <c r="Z305" s="285"/>
      <c r="AA305" s="285">
        <f t="shared" si="465"/>
        <v>2728482</v>
      </c>
      <c r="AB305" s="285">
        <f t="shared" si="351"/>
        <v>2728482</v>
      </c>
      <c r="AC305" s="113">
        <v>0</v>
      </c>
    </row>
    <row r="306" spans="1:29" s="21" customFormat="1" ht="28.5" hidden="1" x14ac:dyDescent="0.2">
      <c r="A306" s="92"/>
      <c r="B306" s="97" t="s">
        <v>1089</v>
      </c>
      <c r="C306" s="98" t="s">
        <v>1090</v>
      </c>
      <c r="D306" s="285"/>
      <c r="E306" s="285">
        <f>SUM('ADICIONES  2018'!C306:M306)</f>
        <v>0</v>
      </c>
      <c r="F306" s="285"/>
      <c r="G306" s="285"/>
      <c r="H306" s="285"/>
      <c r="I306" s="285"/>
      <c r="J306" s="285"/>
      <c r="K306" s="285">
        <f t="shared" si="466"/>
        <v>0</v>
      </c>
      <c r="L306" s="285">
        <v>0</v>
      </c>
      <c r="M306" s="285">
        <v>0</v>
      </c>
      <c r="N306" s="285"/>
      <c r="O306" s="285"/>
      <c r="P306" s="285"/>
      <c r="Q306" s="285">
        <v>0</v>
      </c>
      <c r="R306" s="285">
        <f t="shared" si="460"/>
        <v>0</v>
      </c>
      <c r="S306" s="285">
        <v>0</v>
      </c>
      <c r="T306" s="285">
        <v>0</v>
      </c>
      <c r="U306" s="285"/>
      <c r="V306" s="285"/>
      <c r="W306" s="285"/>
      <c r="X306" s="285"/>
      <c r="Y306" s="285"/>
      <c r="Z306" s="285"/>
      <c r="AA306" s="285">
        <f t="shared" si="465"/>
        <v>0</v>
      </c>
      <c r="AB306" s="285">
        <f t="shared" si="351"/>
        <v>0</v>
      </c>
      <c r="AC306" s="113" t="e">
        <f t="shared" si="352"/>
        <v>#DIV/0!</v>
      </c>
    </row>
    <row r="307" spans="1:29" s="21" customFormat="1" ht="42.75" hidden="1" x14ac:dyDescent="0.2">
      <c r="A307" s="92"/>
      <c r="B307" s="97" t="s">
        <v>1091</v>
      </c>
      <c r="C307" s="98" t="s">
        <v>1092</v>
      </c>
      <c r="D307" s="285"/>
      <c r="E307" s="285">
        <f>SUM('ADICIONES  2018'!C307:M307)</f>
        <v>0</v>
      </c>
      <c r="F307" s="285"/>
      <c r="G307" s="285"/>
      <c r="H307" s="285"/>
      <c r="I307" s="285"/>
      <c r="J307" s="285"/>
      <c r="K307" s="285">
        <f t="shared" si="466"/>
        <v>0</v>
      </c>
      <c r="L307" s="285">
        <v>0</v>
      </c>
      <c r="M307" s="285">
        <v>0</v>
      </c>
      <c r="N307" s="285"/>
      <c r="O307" s="285"/>
      <c r="P307" s="285"/>
      <c r="Q307" s="285">
        <v>0</v>
      </c>
      <c r="R307" s="285">
        <f t="shared" si="460"/>
        <v>0</v>
      </c>
      <c r="S307" s="285">
        <v>0</v>
      </c>
      <c r="T307" s="285">
        <v>0</v>
      </c>
      <c r="U307" s="285"/>
      <c r="V307" s="285"/>
      <c r="W307" s="285"/>
      <c r="X307" s="285"/>
      <c r="Y307" s="285"/>
      <c r="Z307" s="285"/>
      <c r="AA307" s="285">
        <f t="shared" si="465"/>
        <v>0</v>
      </c>
      <c r="AB307" s="285">
        <f t="shared" si="351"/>
        <v>0</v>
      </c>
      <c r="AC307" s="113" t="e">
        <f t="shared" si="352"/>
        <v>#DIV/0!</v>
      </c>
    </row>
    <row r="308" spans="1:29" s="21" customFormat="1" ht="42.75" hidden="1" x14ac:dyDescent="0.2">
      <c r="A308" s="92"/>
      <c r="B308" s="97" t="s">
        <v>1093</v>
      </c>
      <c r="C308" s="98" t="s">
        <v>1094</v>
      </c>
      <c r="D308" s="285"/>
      <c r="E308" s="285">
        <f>SUM('ADICIONES  2018'!C308:M308)</f>
        <v>0</v>
      </c>
      <c r="F308" s="285"/>
      <c r="G308" s="285"/>
      <c r="H308" s="285"/>
      <c r="I308" s="285"/>
      <c r="J308" s="285"/>
      <c r="K308" s="285">
        <f t="shared" si="466"/>
        <v>0</v>
      </c>
      <c r="L308" s="285">
        <v>0</v>
      </c>
      <c r="M308" s="285">
        <v>0</v>
      </c>
      <c r="N308" s="285"/>
      <c r="O308" s="285"/>
      <c r="P308" s="285"/>
      <c r="Q308" s="285">
        <v>0</v>
      </c>
      <c r="R308" s="285">
        <f t="shared" si="460"/>
        <v>0</v>
      </c>
      <c r="S308" s="285">
        <v>0</v>
      </c>
      <c r="T308" s="285">
        <v>0</v>
      </c>
      <c r="U308" s="285"/>
      <c r="V308" s="285"/>
      <c r="W308" s="285"/>
      <c r="X308" s="285"/>
      <c r="Y308" s="285"/>
      <c r="Z308" s="285"/>
      <c r="AA308" s="285">
        <f t="shared" si="465"/>
        <v>0</v>
      </c>
      <c r="AB308" s="285">
        <f t="shared" si="351"/>
        <v>0</v>
      </c>
      <c r="AC308" s="113" t="e">
        <f t="shared" si="352"/>
        <v>#DIV/0!</v>
      </c>
    </row>
    <row r="309" spans="1:29" s="21" customFormat="1" ht="42.75" hidden="1" x14ac:dyDescent="0.2">
      <c r="A309" s="92"/>
      <c r="B309" s="97" t="s">
        <v>1095</v>
      </c>
      <c r="C309" s="98" t="s">
        <v>1096</v>
      </c>
      <c r="D309" s="285"/>
      <c r="E309" s="285">
        <f>SUM('ADICIONES  2018'!C309:M309)</f>
        <v>0</v>
      </c>
      <c r="F309" s="285"/>
      <c r="G309" s="285"/>
      <c r="H309" s="285"/>
      <c r="I309" s="285"/>
      <c r="J309" s="285"/>
      <c r="K309" s="285">
        <f t="shared" si="466"/>
        <v>0</v>
      </c>
      <c r="L309" s="285">
        <v>5488649.4000000004</v>
      </c>
      <c r="M309" s="285">
        <v>0</v>
      </c>
      <c r="N309" s="285"/>
      <c r="O309" s="285"/>
      <c r="P309" s="285"/>
      <c r="Q309" s="285">
        <v>0</v>
      </c>
      <c r="R309" s="285">
        <f t="shared" si="460"/>
        <v>5488649.4000000004</v>
      </c>
      <c r="S309" s="285">
        <v>0</v>
      </c>
      <c r="T309" s="285">
        <v>0</v>
      </c>
      <c r="U309" s="285"/>
      <c r="V309" s="285"/>
      <c r="W309" s="285"/>
      <c r="X309" s="285"/>
      <c r="Y309" s="285"/>
      <c r="Z309" s="285"/>
      <c r="AA309" s="285">
        <f t="shared" si="465"/>
        <v>0</v>
      </c>
      <c r="AB309" s="285">
        <f t="shared" si="351"/>
        <v>5488649.4000000004</v>
      </c>
      <c r="AC309" s="113">
        <v>0</v>
      </c>
    </row>
    <row r="310" spans="1:29" s="21" customFormat="1" ht="28.5" hidden="1" x14ac:dyDescent="0.2">
      <c r="A310" s="92"/>
      <c r="B310" s="97" t="s">
        <v>1097</v>
      </c>
      <c r="C310" s="98" t="s">
        <v>1098</v>
      </c>
      <c r="D310" s="285"/>
      <c r="E310" s="285">
        <f>SUM('ADICIONES  2018'!C310:M310)</f>
        <v>0</v>
      </c>
      <c r="F310" s="285"/>
      <c r="G310" s="285"/>
      <c r="H310" s="285"/>
      <c r="I310" s="285"/>
      <c r="J310" s="285"/>
      <c r="K310" s="285">
        <f t="shared" si="466"/>
        <v>0</v>
      </c>
      <c r="L310" s="285">
        <v>0</v>
      </c>
      <c r="M310" s="285">
        <v>0</v>
      </c>
      <c r="N310" s="285"/>
      <c r="O310" s="285"/>
      <c r="P310" s="285"/>
      <c r="Q310" s="285">
        <v>0</v>
      </c>
      <c r="R310" s="285">
        <f t="shared" si="460"/>
        <v>0</v>
      </c>
      <c r="S310" s="285">
        <v>0</v>
      </c>
      <c r="T310" s="285">
        <v>0</v>
      </c>
      <c r="U310" s="285"/>
      <c r="V310" s="285"/>
      <c r="W310" s="285"/>
      <c r="X310" s="285"/>
      <c r="Y310" s="285"/>
      <c r="Z310" s="285"/>
      <c r="AA310" s="285">
        <f t="shared" si="465"/>
        <v>0</v>
      </c>
      <c r="AB310" s="285">
        <f t="shared" si="351"/>
        <v>0</v>
      </c>
      <c r="AC310" s="113" t="e">
        <f t="shared" si="352"/>
        <v>#DIV/0!</v>
      </c>
    </row>
    <row r="311" spans="1:29" s="21" customFormat="1" ht="42.75" hidden="1" x14ac:dyDescent="0.2">
      <c r="A311" s="92"/>
      <c r="B311" s="97" t="s">
        <v>1099</v>
      </c>
      <c r="C311" s="98" t="s">
        <v>1100</v>
      </c>
      <c r="D311" s="285"/>
      <c r="E311" s="285">
        <f>SUM('ADICIONES  2018'!C311:M311)</f>
        <v>0</v>
      </c>
      <c r="F311" s="285"/>
      <c r="G311" s="285"/>
      <c r="H311" s="285"/>
      <c r="I311" s="285"/>
      <c r="J311" s="285"/>
      <c r="K311" s="285">
        <f t="shared" si="466"/>
        <v>0</v>
      </c>
      <c r="L311" s="285">
        <v>128629622</v>
      </c>
      <c r="M311" s="285">
        <v>0</v>
      </c>
      <c r="N311" s="285"/>
      <c r="O311" s="285"/>
      <c r="P311" s="285"/>
      <c r="Q311" s="285">
        <v>0</v>
      </c>
      <c r="R311" s="285">
        <f t="shared" si="460"/>
        <v>128629622</v>
      </c>
      <c r="S311" s="285">
        <v>0</v>
      </c>
      <c r="T311" s="285">
        <v>0</v>
      </c>
      <c r="U311" s="285"/>
      <c r="V311" s="285"/>
      <c r="W311" s="285"/>
      <c r="X311" s="285"/>
      <c r="Y311" s="285"/>
      <c r="Z311" s="285"/>
      <c r="AA311" s="285">
        <f t="shared" si="465"/>
        <v>0</v>
      </c>
      <c r="AB311" s="285">
        <f t="shared" si="351"/>
        <v>128629622</v>
      </c>
      <c r="AC311" s="113">
        <v>0</v>
      </c>
    </row>
    <row r="312" spans="1:29" s="21" customFormat="1" ht="42.75" hidden="1" x14ac:dyDescent="0.2">
      <c r="A312" s="92"/>
      <c r="B312" s="97" t="s">
        <v>1101</v>
      </c>
      <c r="C312" s="98" t="s">
        <v>1102</v>
      </c>
      <c r="D312" s="285"/>
      <c r="E312" s="285">
        <f>SUM('ADICIONES  2018'!C312:M312)</f>
        <v>0</v>
      </c>
      <c r="F312" s="285"/>
      <c r="G312" s="285"/>
      <c r="H312" s="285"/>
      <c r="I312" s="285"/>
      <c r="J312" s="285"/>
      <c r="K312" s="285">
        <f t="shared" si="466"/>
        <v>0</v>
      </c>
      <c r="L312" s="285">
        <v>0</v>
      </c>
      <c r="M312" s="285">
        <v>0</v>
      </c>
      <c r="N312" s="285"/>
      <c r="O312" s="285"/>
      <c r="P312" s="285"/>
      <c r="Q312" s="285">
        <v>0</v>
      </c>
      <c r="R312" s="285">
        <f t="shared" si="460"/>
        <v>0</v>
      </c>
      <c r="S312" s="285">
        <v>0</v>
      </c>
      <c r="T312" s="285">
        <v>0</v>
      </c>
      <c r="U312" s="285"/>
      <c r="V312" s="285"/>
      <c r="W312" s="285"/>
      <c r="X312" s="285"/>
      <c r="Y312" s="285"/>
      <c r="Z312" s="285"/>
      <c r="AA312" s="285">
        <f t="shared" si="465"/>
        <v>0</v>
      </c>
      <c r="AB312" s="285">
        <f t="shared" si="351"/>
        <v>0</v>
      </c>
      <c r="AC312" s="113" t="e">
        <f t="shared" si="352"/>
        <v>#DIV/0!</v>
      </c>
    </row>
    <row r="313" spans="1:29" s="21" customFormat="1" ht="42.75" hidden="1" x14ac:dyDescent="0.2">
      <c r="A313" s="92"/>
      <c r="B313" s="97" t="s">
        <v>1103</v>
      </c>
      <c r="C313" s="98" t="s">
        <v>1104</v>
      </c>
      <c r="D313" s="285"/>
      <c r="E313" s="285">
        <f>SUM('ADICIONES  2018'!C313:M313)</f>
        <v>0</v>
      </c>
      <c r="F313" s="285"/>
      <c r="G313" s="285"/>
      <c r="H313" s="285"/>
      <c r="I313" s="285"/>
      <c r="J313" s="285"/>
      <c r="K313" s="285">
        <f t="shared" si="466"/>
        <v>0</v>
      </c>
      <c r="L313" s="285">
        <v>0</v>
      </c>
      <c r="M313" s="285">
        <v>0</v>
      </c>
      <c r="N313" s="285"/>
      <c r="O313" s="285"/>
      <c r="P313" s="285"/>
      <c r="Q313" s="285">
        <v>0</v>
      </c>
      <c r="R313" s="285">
        <f t="shared" si="460"/>
        <v>0</v>
      </c>
      <c r="S313" s="285">
        <v>0</v>
      </c>
      <c r="T313" s="285">
        <v>0</v>
      </c>
      <c r="U313" s="285"/>
      <c r="V313" s="285"/>
      <c r="W313" s="285"/>
      <c r="X313" s="285"/>
      <c r="Y313" s="285"/>
      <c r="Z313" s="285"/>
      <c r="AA313" s="285">
        <f t="shared" si="465"/>
        <v>0</v>
      </c>
      <c r="AB313" s="285">
        <f t="shared" si="351"/>
        <v>0</v>
      </c>
      <c r="AC313" s="113" t="e">
        <f t="shared" si="352"/>
        <v>#DIV/0!</v>
      </c>
    </row>
    <row r="314" spans="1:29" s="21" customFormat="1" ht="28.5" hidden="1" x14ac:dyDescent="0.2">
      <c r="A314" s="92"/>
      <c r="B314" s="97" t="s">
        <v>1105</v>
      </c>
      <c r="C314" s="98" t="s">
        <v>1106</v>
      </c>
      <c r="D314" s="285"/>
      <c r="E314" s="285">
        <f>SUM('ADICIONES  2018'!C314:M314)</f>
        <v>0</v>
      </c>
      <c r="F314" s="285"/>
      <c r="G314" s="285"/>
      <c r="H314" s="285"/>
      <c r="I314" s="285"/>
      <c r="J314" s="285"/>
      <c r="K314" s="285">
        <f t="shared" si="466"/>
        <v>0</v>
      </c>
      <c r="L314" s="285">
        <v>9964675</v>
      </c>
      <c r="M314" s="285">
        <v>0</v>
      </c>
      <c r="N314" s="285"/>
      <c r="O314" s="285"/>
      <c r="P314" s="285"/>
      <c r="Q314" s="285">
        <v>0</v>
      </c>
      <c r="R314" s="285">
        <f t="shared" si="460"/>
        <v>9964675</v>
      </c>
      <c r="S314" s="285">
        <v>39000000</v>
      </c>
      <c r="T314" s="285">
        <v>0</v>
      </c>
      <c r="U314" s="285"/>
      <c r="V314" s="285"/>
      <c r="W314" s="285"/>
      <c r="X314" s="285"/>
      <c r="Y314" s="285"/>
      <c r="Z314" s="285"/>
      <c r="AA314" s="285">
        <f t="shared" si="465"/>
        <v>39000000</v>
      </c>
      <c r="AB314" s="285">
        <f t="shared" si="351"/>
        <v>48964675</v>
      </c>
      <c r="AC314" s="113">
        <v>0</v>
      </c>
    </row>
    <row r="315" spans="1:29" s="21" customFormat="1" ht="42.75" hidden="1" x14ac:dyDescent="0.2">
      <c r="A315" s="92"/>
      <c r="B315" s="97" t="s">
        <v>1107</v>
      </c>
      <c r="C315" s="98" t="s">
        <v>1108</v>
      </c>
      <c r="D315" s="285"/>
      <c r="E315" s="285">
        <f>SUM('ADICIONES  2018'!C315:M315)</f>
        <v>0</v>
      </c>
      <c r="F315" s="285"/>
      <c r="G315" s="285"/>
      <c r="H315" s="285"/>
      <c r="I315" s="285"/>
      <c r="J315" s="285"/>
      <c r="K315" s="285">
        <f t="shared" si="466"/>
        <v>0</v>
      </c>
      <c r="L315" s="285">
        <v>0</v>
      </c>
      <c r="M315" s="285">
        <v>0</v>
      </c>
      <c r="N315" s="285"/>
      <c r="O315" s="285"/>
      <c r="P315" s="285"/>
      <c r="Q315" s="285">
        <v>0</v>
      </c>
      <c r="R315" s="285">
        <f t="shared" si="460"/>
        <v>0</v>
      </c>
      <c r="S315" s="285">
        <v>0</v>
      </c>
      <c r="T315" s="285">
        <v>0</v>
      </c>
      <c r="U315" s="285"/>
      <c r="V315" s="285"/>
      <c r="W315" s="285"/>
      <c r="X315" s="285"/>
      <c r="Y315" s="285"/>
      <c r="Z315" s="285"/>
      <c r="AA315" s="285">
        <f t="shared" si="465"/>
        <v>0</v>
      </c>
      <c r="AB315" s="285">
        <f t="shared" si="351"/>
        <v>0</v>
      </c>
      <c r="AC315" s="113" t="e">
        <f t="shared" si="352"/>
        <v>#DIV/0!</v>
      </c>
    </row>
    <row r="316" spans="1:29" s="21" customFormat="1" ht="42.75" hidden="1" x14ac:dyDescent="0.2">
      <c r="A316" s="92"/>
      <c r="B316" s="97" t="s">
        <v>1109</v>
      </c>
      <c r="C316" s="98" t="s">
        <v>1110</v>
      </c>
      <c r="D316" s="285"/>
      <c r="E316" s="285">
        <f>SUM('ADICIONES  2018'!C316:M316)</f>
        <v>0</v>
      </c>
      <c r="F316" s="285"/>
      <c r="G316" s="285"/>
      <c r="H316" s="285"/>
      <c r="I316" s="285"/>
      <c r="J316" s="285"/>
      <c r="K316" s="285">
        <f t="shared" si="466"/>
        <v>0</v>
      </c>
      <c r="L316" s="285">
        <v>0</v>
      </c>
      <c r="M316" s="285">
        <v>0</v>
      </c>
      <c r="N316" s="285"/>
      <c r="O316" s="285">
        <v>15412228</v>
      </c>
      <c r="P316" s="285"/>
      <c r="Q316" s="285">
        <v>0</v>
      </c>
      <c r="R316" s="285">
        <f t="shared" si="460"/>
        <v>15412228</v>
      </c>
      <c r="S316" s="285">
        <v>0</v>
      </c>
      <c r="T316" s="285">
        <v>0</v>
      </c>
      <c r="U316" s="285"/>
      <c r="V316" s="285"/>
      <c r="W316" s="285"/>
      <c r="X316" s="285"/>
      <c r="Y316" s="285"/>
      <c r="Z316" s="285"/>
      <c r="AA316" s="285">
        <f t="shared" si="465"/>
        <v>0</v>
      </c>
      <c r="AB316" s="285">
        <f t="shared" si="351"/>
        <v>15412228</v>
      </c>
      <c r="AC316" s="113">
        <v>0</v>
      </c>
    </row>
    <row r="317" spans="1:29" s="21" customFormat="1" ht="42.75" hidden="1" x14ac:dyDescent="0.2">
      <c r="A317" s="92"/>
      <c r="B317" s="97" t="s">
        <v>1111</v>
      </c>
      <c r="C317" s="98" t="s">
        <v>1112</v>
      </c>
      <c r="D317" s="285"/>
      <c r="E317" s="285">
        <f>SUM('ADICIONES  2018'!C317:M317)</f>
        <v>0</v>
      </c>
      <c r="F317" s="285"/>
      <c r="G317" s="285"/>
      <c r="H317" s="285"/>
      <c r="I317" s="285"/>
      <c r="J317" s="285"/>
      <c r="K317" s="285">
        <f t="shared" si="466"/>
        <v>0</v>
      </c>
      <c r="L317" s="285">
        <v>0</v>
      </c>
      <c r="M317" s="285">
        <v>0</v>
      </c>
      <c r="N317" s="285"/>
      <c r="O317" s="285"/>
      <c r="P317" s="285"/>
      <c r="Q317" s="285">
        <v>0</v>
      </c>
      <c r="R317" s="285">
        <f t="shared" si="460"/>
        <v>0</v>
      </c>
      <c r="S317" s="285">
        <v>0</v>
      </c>
      <c r="T317" s="285">
        <v>0</v>
      </c>
      <c r="U317" s="285"/>
      <c r="V317" s="285"/>
      <c r="W317" s="285"/>
      <c r="X317" s="285"/>
      <c r="Y317" s="285"/>
      <c r="Z317" s="285"/>
      <c r="AA317" s="285">
        <f t="shared" si="465"/>
        <v>0</v>
      </c>
      <c r="AB317" s="285">
        <f t="shared" si="351"/>
        <v>0</v>
      </c>
      <c r="AC317" s="113" t="e">
        <f t="shared" si="352"/>
        <v>#DIV/0!</v>
      </c>
    </row>
    <row r="318" spans="1:29" s="21" customFormat="1" ht="42.75" hidden="1" x14ac:dyDescent="0.2">
      <c r="A318" s="92"/>
      <c r="B318" s="97" t="s">
        <v>1113</v>
      </c>
      <c r="C318" s="98" t="s">
        <v>1114</v>
      </c>
      <c r="D318" s="285"/>
      <c r="E318" s="285">
        <f>SUM('ADICIONES  2018'!C318:M318)</f>
        <v>0</v>
      </c>
      <c r="F318" s="285"/>
      <c r="G318" s="285"/>
      <c r="H318" s="285"/>
      <c r="I318" s="285"/>
      <c r="J318" s="285"/>
      <c r="K318" s="285">
        <f t="shared" si="466"/>
        <v>0</v>
      </c>
      <c r="L318" s="285">
        <v>0</v>
      </c>
      <c r="M318" s="285">
        <v>0</v>
      </c>
      <c r="N318" s="285"/>
      <c r="O318" s="285"/>
      <c r="P318" s="285"/>
      <c r="Q318" s="285">
        <v>0</v>
      </c>
      <c r="R318" s="285">
        <f t="shared" si="460"/>
        <v>0</v>
      </c>
      <c r="S318" s="285">
        <v>0</v>
      </c>
      <c r="T318" s="285">
        <v>0</v>
      </c>
      <c r="U318" s="285"/>
      <c r="V318" s="285"/>
      <c r="W318" s="285"/>
      <c r="X318" s="285"/>
      <c r="Y318" s="285"/>
      <c r="Z318" s="285"/>
      <c r="AA318" s="285">
        <f t="shared" si="465"/>
        <v>0</v>
      </c>
      <c r="AB318" s="285">
        <f t="shared" si="351"/>
        <v>0</v>
      </c>
      <c r="AC318" s="113" t="e">
        <f t="shared" si="352"/>
        <v>#DIV/0!</v>
      </c>
    </row>
    <row r="319" spans="1:29" s="21" customFormat="1" ht="28.5" hidden="1" x14ac:dyDescent="0.2">
      <c r="A319" s="92"/>
      <c r="B319" s="97" t="s">
        <v>1115</v>
      </c>
      <c r="C319" s="98" t="s">
        <v>1116</v>
      </c>
      <c r="D319" s="285"/>
      <c r="E319" s="285">
        <f>SUM('ADICIONES  2018'!C319:M319)</f>
        <v>0</v>
      </c>
      <c r="F319" s="285"/>
      <c r="G319" s="285"/>
      <c r="H319" s="285"/>
      <c r="I319" s="285"/>
      <c r="J319" s="285"/>
      <c r="K319" s="285">
        <f t="shared" si="466"/>
        <v>0</v>
      </c>
      <c r="L319" s="285">
        <v>0</v>
      </c>
      <c r="M319" s="285">
        <v>0</v>
      </c>
      <c r="N319" s="285"/>
      <c r="O319" s="285"/>
      <c r="P319" s="285"/>
      <c r="Q319" s="285">
        <v>0</v>
      </c>
      <c r="R319" s="285">
        <f t="shared" si="460"/>
        <v>0</v>
      </c>
      <c r="S319" s="285">
        <v>0</v>
      </c>
      <c r="T319" s="285">
        <v>0</v>
      </c>
      <c r="U319" s="285"/>
      <c r="V319" s="285"/>
      <c r="W319" s="285"/>
      <c r="X319" s="285"/>
      <c r="Y319" s="285"/>
      <c r="Z319" s="285"/>
      <c r="AA319" s="285">
        <f t="shared" si="465"/>
        <v>0</v>
      </c>
      <c r="AB319" s="285">
        <f t="shared" si="351"/>
        <v>0</v>
      </c>
      <c r="AC319" s="113" t="e">
        <f t="shared" si="352"/>
        <v>#DIV/0!</v>
      </c>
    </row>
    <row r="320" spans="1:29" s="21" customFormat="1" ht="42.75" hidden="1" x14ac:dyDescent="0.2">
      <c r="A320" s="92"/>
      <c r="B320" s="97" t="s">
        <v>1117</v>
      </c>
      <c r="C320" s="98" t="s">
        <v>1118</v>
      </c>
      <c r="D320" s="285"/>
      <c r="E320" s="285">
        <f>SUM('ADICIONES  2018'!C320:M320)</f>
        <v>0</v>
      </c>
      <c r="F320" s="285"/>
      <c r="G320" s="285"/>
      <c r="H320" s="285"/>
      <c r="I320" s="285"/>
      <c r="J320" s="285"/>
      <c r="K320" s="285">
        <f t="shared" si="466"/>
        <v>0</v>
      </c>
      <c r="L320" s="285">
        <v>0</v>
      </c>
      <c r="M320" s="285">
        <v>0</v>
      </c>
      <c r="N320" s="285"/>
      <c r="O320" s="285"/>
      <c r="P320" s="285"/>
      <c r="Q320" s="285">
        <v>0</v>
      </c>
      <c r="R320" s="285">
        <f t="shared" si="460"/>
        <v>0</v>
      </c>
      <c r="S320" s="285">
        <v>0</v>
      </c>
      <c r="T320" s="285">
        <v>0</v>
      </c>
      <c r="U320" s="285"/>
      <c r="V320" s="285"/>
      <c r="W320" s="285"/>
      <c r="X320" s="285"/>
      <c r="Y320" s="285"/>
      <c r="Z320" s="285"/>
      <c r="AA320" s="285">
        <f t="shared" si="465"/>
        <v>0</v>
      </c>
      <c r="AB320" s="285">
        <f t="shared" si="351"/>
        <v>0</v>
      </c>
      <c r="AC320" s="113" t="e">
        <f t="shared" si="352"/>
        <v>#DIV/0!</v>
      </c>
    </row>
    <row r="321" spans="1:29" s="21" customFormat="1" ht="42.75" hidden="1" x14ac:dyDescent="0.2">
      <c r="A321" s="92"/>
      <c r="B321" s="97" t="s">
        <v>1119</v>
      </c>
      <c r="C321" s="98" t="s">
        <v>1120</v>
      </c>
      <c r="D321" s="285"/>
      <c r="E321" s="285">
        <f>SUM('ADICIONES  2018'!C321:M321)</f>
        <v>0</v>
      </c>
      <c r="F321" s="285"/>
      <c r="G321" s="285"/>
      <c r="H321" s="285"/>
      <c r="I321" s="285"/>
      <c r="J321" s="285"/>
      <c r="K321" s="285">
        <f t="shared" si="466"/>
        <v>0</v>
      </c>
      <c r="L321" s="285">
        <v>0</v>
      </c>
      <c r="M321" s="285">
        <v>0</v>
      </c>
      <c r="N321" s="285"/>
      <c r="O321" s="285"/>
      <c r="P321" s="285"/>
      <c r="Q321" s="285">
        <v>0</v>
      </c>
      <c r="R321" s="285">
        <f t="shared" si="460"/>
        <v>0</v>
      </c>
      <c r="S321" s="285">
        <v>0</v>
      </c>
      <c r="T321" s="285">
        <v>0</v>
      </c>
      <c r="U321" s="285"/>
      <c r="V321" s="285"/>
      <c r="W321" s="285"/>
      <c r="X321" s="285"/>
      <c r="Y321" s="285"/>
      <c r="Z321" s="285"/>
      <c r="AA321" s="285">
        <f t="shared" si="465"/>
        <v>0</v>
      </c>
      <c r="AB321" s="285">
        <f t="shared" si="351"/>
        <v>0</v>
      </c>
      <c r="AC321" s="113" t="e">
        <f t="shared" si="352"/>
        <v>#DIV/0!</v>
      </c>
    </row>
    <row r="322" spans="1:29" s="21" customFormat="1" ht="42.75" hidden="1" x14ac:dyDescent="0.2">
      <c r="A322" s="92"/>
      <c r="B322" s="97" t="s">
        <v>1121</v>
      </c>
      <c r="C322" s="98" t="s">
        <v>1122</v>
      </c>
      <c r="D322" s="285"/>
      <c r="E322" s="285">
        <f>SUM('ADICIONES  2018'!C322:M322)</f>
        <v>0</v>
      </c>
      <c r="F322" s="285"/>
      <c r="G322" s="285"/>
      <c r="H322" s="285"/>
      <c r="I322" s="285"/>
      <c r="J322" s="285"/>
      <c r="K322" s="285">
        <f t="shared" si="466"/>
        <v>0</v>
      </c>
      <c r="L322" s="285">
        <v>1318599.6499999999</v>
      </c>
      <c r="M322" s="285">
        <v>0</v>
      </c>
      <c r="N322" s="285">
        <v>730888</v>
      </c>
      <c r="O322" s="285"/>
      <c r="P322" s="285"/>
      <c r="Q322" s="285">
        <v>0</v>
      </c>
      <c r="R322" s="285">
        <f t="shared" si="460"/>
        <v>2049487.65</v>
      </c>
      <c r="S322" s="285">
        <v>0</v>
      </c>
      <c r="T322" s="285">
        <v>0</v>
      </c>
      <c r="U322" s="285"/>
      <c r="V322" s="285"/>
      <c r="W322" s="285"/>
      <c r="X322" s="285"/>
      <c r="Y322" s="285"/>
      <c r="Z322" s="285"/>
      <c r="AA322" s="285">
        <f t="shared" si="465"/>
        <v>0</v>
      </c>
      <c r="AB322" s="285">
        <f t="shared" si="351"/>
        <v>2049487.65</v>
      </c>
      <c r="AC322" s="113">
        <v>0</v>
      </c>
    </row>
    <row r="323" spans="1:29" s="21" customFormat="1" ht="42.75" hidden="1" x14ac:dyDescent="0.2">
      <c r="A323" s="92"/>
      <c r="B323" s="97" t="s">
        <v>1123</v>
      </c>
      <c r="C323" s="98" t="s">
        <v>1124</v>
      </c>
      <c r="D323" s="285"/>
      <c r="E323" s="285">
        <f>SUM('ADICIONES  2018'!C323:M323)</f>
        <v>0</v>
      </c>
      <c r="F323" s="285"/>
      <c r="G323" s="285"/>
      <c r="H323" s="285"/>
      <c r="I323" s="285"/>
      <c r="J323" s="285"/>
      <c r="K323" s="285">
        <f t="shared" si="466"/>
        <v>0</v>
      </c>
      <c r="L323" s="285">
        <v>0</v>
      </c>
      <c r="M323" s="285">
        <v>0</v>
      </c>
      <c r="N323" s="285"/>
      <c r="O323" s="285"/>
      <c r="P323" s="285"/>
      <c r="Q323" s="285">
        <v>0</v>
      </c>
      <c r="R323" s="285">
        <f t="shared" si="460"/>
        <v>0</v>
      </c>
      <c r="S323" s="285">
        <v>0</v>
      </c>
      <c r="T323" s="285">
        <v>0</v>
      </c>
      <c r="U323" s="285"/>
      <c r="V323" s="285"/>
      <c r="W323" s="285"/>
      <c r="X323" s="285"/>
      <c r="Y323" s="285"/>
      <c r="Z323" s="285"/>
      <c r="AA323" s="285">
        <f t="shared" si="465"/>
        <v>0</v>
      </c>
      <c r="AB323" s="285">
        <f t="shared" si="351"/>
        <v>0</v>
      </c>
      <c r="AC323" s="113" t="e">
        <f t="shared" si="352"/>
        <v>#DIV/0!</v>
      </c>
    </row>
    <row r="324" spans="1:29" s="21" customFormat="1" ht="42.75" hidden="1" x14ac:dyDescent="0.2">
      <c r="A324" s="92"/>
      <c r="B324" s="97" t="s">
        <v>1125</v>
      </c>
      <c r="C324" s="98" t="s">
        <v>1126</v>
      </c>
      <c r="D324" s="285"/>
      <c r="E324" s="285">
        <f>SUM('ADICIONES  2018'!C324:M324)</f>
        <v>0</v>
      </c>
      <c r="F324" s="285"/>
      <c r="G324" s="285"/>
      <c r="H324" s="285"/>
      <c r="I324" s="285"/>
      <c r="J324" s="285"/>
      <c r="K324" s="285">
        <f t="shared" si="466"/>
        <v>0</v>
      </c>
      <c r="L324" s="285">
        <v>0</v>
      </c>
      <c r="M324" s="285">
        <v>0</v>
      </c>
      <c r="N324" s="285"/>
      <c r="O324" s="285"/>
      <c r="P324" s="285"/>
      <c r="Q324" s="285">
        <v>0</v>
      </c>
      <c r="R324" s="285">
        <f t="shared" si="460"/>
        <v>0</v>
      </c>
      <c r="S324" s="285">
        <v>34201036</v>
      </c>
      <c r="T324" s="285">
        <v>0</v>
      </c>
      <c r="U324" s="285"/>
      <c r="V324" s="285"/>
      <c r="W324" s="285"/>
      <c r="X324" s="285"/>
      <c r="Y324" s="285"/>
      <c r="Z324" s="285"/>
      <c r="AA324" s="285">
        <f t="shared" si="465"/>
        <v>34201036</v>
      </c>
      <c r="AB324" s="285">
        <f t="shared" si="351"/>
        <v>34201036</v>
      </c>
      <c r="AC324" s="113">
        <v>0</v>
      </c>
    </row>
    <row r="325" spans="1:29" s="21" customFormat="1" ht="42.75" hidden="1" x14ac:dyDescent="0.2">
      <c r="A325" s="92"/>
      <c r="B325" s="97" t="s">
        <v>1127</v>
      </c>
      <c r="C325" s="98" t="s">
        <v>1128</v>
      </c>
      <c r="D325" s="285"/>
      <c r="E325" s="285">
        <f>SUM('ADICIONES  2018'!C325:M325)</f>
        <v>0</v>
      </c>
      <c r="F325" s="285"/>
      <c r="G325" s="285"/>
      <c r="H325" s="285"/>
      <c r="I325" s="285"/>
      <c r="J325" s="285"/>
      <c r="K325" s="285">
        <f t="shared" si="466"/>
        <v>0</v>
      </c>
      <c r="L325" s="285">
        <v>0</v>
      </c>
      <c r="M325" s="285">
        <v>0</v>
      </c>
      <c r="N325" s="285"/>
      <c r="O325" s="285"/>
      <c r="P325" s="285"/>
      <c r="Q325" s="285">
        <v>0</v>
      </c>
      <c r="R325" s="285">
        <f t="shared" si="460"/>
        <v>0</v>
      </c>
      <c r="S325" s="285">
        <v>0</v>
      </c>
      <c r="T325" s="285">
        <v>0</v>
      </c>
      <c r="U325" s="285"/>
      <c r="V325" s="285"/>
      <c r="W325" s="285"/>
      <c r="X325" s="285"/>
      <c r="Y325" s="285"/>
      <c r="Z325" s="285"/>
      <c r="AA325" s="285">
        <f t="shared" si="465"/>
        <v>0</v>
      </c>
      <c r="AB325" s="285">
        <f t="shared" si="351"/>
        <v>0</v>
      </c>
      <c r="AC325" s="113" t="e">
        <f t="shared" si="352"/>
        <v>#DIV/0!</v>
      </c>
    </row>
    <row r="326" spans="1:29" s="21" customFormat="1" ht="42.75" hidden="1" x14ac:dyDescent="0.2">
      <c r="A326" s="92"/>
      <c r="B326" s="97" t="s">
        <v>1129</v>
      </c>
      <c r="C326" s="98" t="s">
        <v>1130</v>
      </c>
      <c r="D326" s="285"/>
      <c r="E326" s="285">
        <f>SUM('ADICIONES  2018'!C326:M326)</f>
        <v>0</v>
      </c>
      <c r="F326" s="285"/>
      <c r="G326" s="285"/>
      <c r="H326" s="285"/>
      <c r="I326" s="285"/>
      <c r="J326" s="285"/>
      <c r="K326" s="285">
        <f t="shared" si="466"/>
        <v>0</v>
      </c>
      <c r="L326" s="285">
        <v>0</v>
      </c>
      <c r="M326" s="285">
        <v>0</v>
      </c>
      <c r="N326" s="285"/>
      <c r="O326" s="285"/>
      <c r="P326" s="285"/>
      <c r="Q326" s="285">
        <v>0</v>
      </c>
      <c r="R326" s="285">
        <f t="shared" si="460"/>
        <v>0</v>
      </c>
      <c r="S326" s="285">
        <v>0</v>
      </c>
      <c r="T326" s="285">
        <v>0</v>
      </c>
      <c r="U326" s="285"/>
      <c r="V326" s="285"/>
      <c r="W326" s="285"/>
      <c r="X326" s="285"/>
      <c r="Y326" s="285"/>
      <c r="Z326" s="285"/>
      <c r="AA326" s="285">
        <f t="shared" si="465"/>
        <v>0</v>
      </c>
      <c r="AB326" s="285">
        <f t="shared" si="351"/>
        <v>0</v>
      </c>
      <c r="AC326" s="113" t="e">
        <f t="shared" si="352"/>
        <v>#DIV/0!</v>
      </c>
    </row>
    <row r="327" spans="1:29" s="21" customFormat="1" ht="42.75" hidden="1" x14ac:dyDescent="0.2">
      <c r="A327" s="92"/>
      <c r="B327" s="97" t="s">
        <v>1131</v>
      </c>
      <c r="C327" s="98" t="s">
        <v>1132</v>
      </c>
      <c r="D327" s="285"/>
      <c r="E327" s="285">
        <f>SUM('ADICIONES  2018'!C327:M327)</f>
        <v>0</v>
      </c>
      <c r="F327" s="285"/>
      <c r="G327" s="285"/>
      <c r="H327" s="285"/>
      <c r="I327" s="285"/>
      <c r="J327" s="285"/>
      <c r="K327" s="285">
        <f t="shared" si="466"/>
        <v>0</v>
      </c>
      <c r="L327" s="285">
        <v>0</v>
      </c>
      <c r="M327" s="285">
        <v>0</v>
      </c>
      <c r="N327" s="285"/>
      <c r="O327" s="285"/>
      <c r="P327" s="285"/>
      <c r="Q327" s="285">
        <v>0</v>
      </c>
      <c r="R327" s="285">
        <f t="shared" si="460"/>
        <v>0</v>
      </c>
      <c r="S327" s="285">
        <v>0</v>
      </c>
      <c r="T327" s="285">
        <v>0</v>
      </c>
      <c r="U327" s="285"/>
      <c r="V327" s="285"/>
      <c r="W327" s="285"/>
      <c r="X327" s="285"/>
      <c r="Y327" s="285"/>
      <c r="Z327" s="285"/>
      <c r="AA327" s="285">
        <f t="shared" si="465"/>
        <v>0</v>
      </c>
      <c r="AB327" s="285">
        <f t="shared" si="351"/>
        <v>0</v>
      </c>
      <c r="AC327" s="113" t="e">
        <f t="shared" si="352"/>
        <v>#DIV/0!</v>
      </c>
    </row>
    <row r="328" spans="1:29" s="21" customFormat="1" ht="42.75" hidden="1" x14ac:dyDescent="0.2">
      <c r="A328" s="92"/>
      <c r="B328" s="97" t="s">
        <v>1133</v>
      </c>
      <c r="C328" s="98" t="s">
        <v>1134</v>
      </c>
      <c r="D328" s="285"/>
      <c r="E328" s="285">
        <f>SUM('ADICIONES  2018'!C328:M328)</f>
        <v>0</v>
      </c>
      <c r="F328" s="285"/>
      <c r="G328" s="285"/>
      <c r="H328" s="285"/>
      <c r="I328" s="285"/>
      <c r="J328" s="285"/>
      <c r="K328" s="285">
        <f t="shared" si="466"/>
        <v>0</v>
      </c>
      <c r="L328" s="285">
        <v>0</v>
      </c>
      <c r="M328" s="285">
        <v>0</v>
      </c>
      <c r="N328" s="285"/>
      <c r="O328" s="285"/>
      <c r="P328" s="285"/>
      <c r="Q328" s="285">
        <v>0</v>
      </c>
      <c r="R328" s="285">
        <f t="shared" si="460"/>
        <v>0</v>
      </c>
      <c r="S328" s="285">
        <v>0</v>
      </c>
      <c r="T328" s="285">
        <v>0</v>
      </c>
      <c r="U328" s="285"/>
      <c r="V328" s="285"/>
      <c r="W328" s="285"/>
      <c r="X328" s="285"/>
      <c r="Y328" s="285"/>
      <c r="Z328" s="285"/>
      <c r="AA328" s="285">
        <f t="shared" si="465"/>
        <v>0</v>
      </c>
      <c r="AB328" s="285">
        <f t="shared" si="351"/>
        <v>0</v>
      </c>
      <c r="AC328" s="113" t="e">
        <f t="shared" si="352"/>
        <v>#DIV/0!</v>
      </c>
    </row>
    <row r="329" spans="1:29" s="21" customFormat="1" ht="42.75" hidden="1" x14ac:dyDescent="0.2">
      <c r="A329" s="92"/>
      <c r="B329" s="97" t="s">
        <v>1135</v>
      </c>
      <c r="C329" s="98" t="s">
        <v>1136</v>
      </c>
      <c r="D329" s="285"/>
      <c r="E329" s="285">
        <f>SUM('ADICIONES  2018'!C329:M329)</f>
        <v>0</v>
      </c>
      <c r="F329" s="285"/>
      <c r="G329" s="285"/>
      <c r="H329" s="285"/>
      <c r="I329" s="285"/>
      <c r="J329" s="285"/>
      <c r="K329" s="285">
        <f t="shared" si="466"/>
        <v>0</v>
      </c>
      <c r="L329" s="285">
        <v>0</v>
      </c>
      <c r="M329" s="285">
        <v>0</v>
      </c>
      <c r="N329" s="285"/>
      <c r="O329" s="285"/>
      <c r="P329" s="285"/>
      <c r="Q329" s="285">
        <v>0</v>
      </c>
      <c r="R329" s="285">
        <f t="shared" si="460"/>
        <v>0</v>
      </c>
      <c r="S329" s="285">
        <v>0</v>
      </c>
      <c r="T329" s="285">
        <v>0</v>
      </c>
      <c r="U329" s="285"/>
      <c r="V329" s="285"/>
      <c r="W329" s="285"/>
      <c r="X329" s="285"/>
      <c r="Y329" s="285"/>
      <c r="Z329" s="285"/>
      <c r="AA329" s="285">
        <f t="shared" si="465"/>
        <v>0</v>
      </c>
      <c r="AB329" s="285">
        <f t="shared" si="351"/>
        <v>0</v>
      </c>
      <c r="AC329" s="113" t="e">
        <f t="shared" si="352"/>
        <v>#DIV/0!</v>
      </c>
    </row>
    <row r="330" spans="1:29" s="21" customFormat="1" ht="42.75" hidden="1" x14ac:dyDescent="0.2">
      <c r="A330" s="92"/>
      <c r="B330" s="97" t="s">
        <v>1137</v>
      </c>
      <c r="C330" s="98" t="s">
        <v>1138</v>
      </c>
      <c r="D330" s="285"/>
      <c r="E330" s="285">
        <f>SUM('ADICIONES  2018'!C330:M330)</f>
        <v>0</v>
      </c>
      <c r="F330" s="285"/>
      <c r="G330" s="285"/>
      <c r="H330" s="285"/>
      <c r="I330" s="285"/>
      <c r="J330" s="285"/>
      <c r="K330" s="285">
        <f t="shared" si="466"/>
        <v>0</v>
      </c>
      <c r="L330" s="285">
        <v>16147190</v>
      </c>
      <c r="M330" s="285">
        <v>0</v>
      </c>
      <c r="N330" s="285"/>
      <c r="O330" s="285"/>
      <c r="P330" s="285"/>
      <c r="Q330" s="285">
        <v>0</v>
      </c>
      <c r="R330" s="285">
        <f t="shared" si="460"/>
        <v>16147190</v>
      </c>
      <c r="S330" s="285">
        <v>0</v>
      </c>
      <c r="T330" s="285">
        <v>0</v>
      </c>
      <c r="U330" s="285"/>
      <c r="V330" s="285"/>
      <c r="W330" s="285"/>
      <c r="X330" s="285"/>
      <c r="Y330" s="285"/>
      <c r="Z330" s="285"/>
      <c r="AA330" s="285">
        <f t="shared" si="465"/>
        <v>0</v>
      </c>
      <c r="AB330" s="285">
        <f t="shared" si="351"/>
        <v>16147190</v>
      </c>
      <c r="AC330" s="113">
        <v>0</v>
      </c>
    </row>
    <row r="331" spans="1:29" s="21" customFormat="1" ht="42.75" hidden="1" x14ac:dyDescent="0.2">
      <c r="A331" s="92"/>
      <c r="B331" s="97" t="s">
        <v>1139</v>
      </c>
      <c r="C331" s="98" t="s">
        <v>1140</v>
      </c>
      <c r="D331" s="285"/>
      <c r="E331" s="285">
        <f>SUM('ADICIONES  2018'!C331:M331)</f>
        <v>0</v>
      </c>
      <c r="F331" s="285"/>
      <c r="G331" s="285"/>
      <c r="H331" s="285"/>
      <c r="I331" s="285"/>
      <c r="J331" s="285"/>
      <c r="K331" s="285">
        <f t="shared" si="466"/>
        <v>0</v>
      </c>
      <c r="L331" s="285">
        <v>0</v>
      </c>
      <c r="M331" s="285">
        <v>0</v>
      </c>
      <c r="N331" s="285"/>
      <c r="O331" s="285"/>
      <c r="P331" s="285"/>
      <c r="Q331" s="285">
        <v>0</v>
      </c>
      <c r="R331" s="285">
        <f t="shared" ref="R331:R398" si="467">SUM(L331:Q331)</f>
        <v>0</v>
      </c>
      <c r="S331" s="285">
        <v>0</v>
      </c>
      <c r="T331" s="285">
        <v>0</v>
      </c>
      <c r="U331" s="285"/>
      <c r="V331" s="285"/>
      <c r="W331" s="285"/>
      <c r="X331" s="285"/>
      <c r="Y331" s="285"/>
      <c r="Z331" s="285"/>
      <c r="AA331" s="285">
        <f t="shared" si="465"/>
        <v>0</v>
      </c>
      <c r="AB331" s="285">
        <f t="shared" si="351"/>
        <v>0</v>
      </c>
      <c r="AC331" s="113" t="e">
        <f t="shared" si="352"/>
        <v>#DIV/0!</v>
      </c>
    </row>
    <row r="332" spans="1:29" s="21" customFormat="1" ht="28.5" hidden="1" x14ac:dyDescent="0.2">
      <c r="A332" s="92"/>
      <c r="B332" s="97" t="s">
        <v>1141</v>
      </c>
      <c r="C332" s="98" t="s">
        <v>1142</v>
      </c>
      <c r="D332" s="285"/>
      <c r="E332" s="285">
        <f>SUM('ADICIONES  2018'!C332:M332)</f>
        <v>0</v>
      </c>
      <c r="F332" s="285"/>
      <c r="G332" s="285"/>
      <c r="H332" s="285"/>
      <c r="I332" s="285"/>
      <c r="J332" s="285"/>
      <c r="K332" s="285">
        <f t="shared" si="466"/>
        <v>0</v>
      </c>
      <c r="L332" s="285">
        <v>0</v>
      </c>
      <c r="M332" s="285">
        <v>0</v>
      </c>
      <c r="N332" s="285"/>
      <c r="O332" s="285"/>
      <c r="P332" s="285"/>
      <c r="Q332" s="285">
        <v>0</v>
      </c>
      <c r="R332" s="285">
        <f t="shared" si="467"/>
        <v>0</v>
      </c>
      <c r="S332" s="285">
        <v>0</v>
      </c>
      <c r="T332" s="285">
        <v>0</v>
      </c>
      <c r="U332" s="285"/>
      <c r="V332" s="285"/>
      <c r="W332" s="285"/>
      <c r="X332" s="285"/>
      <c r="Y332" s="285"/>
      <c r="Z332" s="285"/>
      <c r="AA332" s="285">
        <f t="shared" si="465"/>
        <v>0</v>
      </c>
      <c r="AB332" s="285">
        <f t="shared" si="351"/>
        <v>0</v>
      </c>
      <c r="AC332" s="113" t="e">
        <f t="shared" si="352"/>
        <v>#DIV/0!</v>
      </c>
    </row>
    <row r="333" spans="1:29" s="21" customFormat="1" ht="42.75" hidden="1" x14ac:dyDescent="0.2">
      <c r="A333" s="92"/>
      <c r="B333" s="97" t="s">
        <v>1143</v>
      </c>
      <c r="C333" s="98" t="s">
        <v>1144</v>
      </c>
      <c r="D333" s="285"/>
      <c r="E333" s="285">
        <f>SUM('ADICIONES  2018'!C333:M333)</f>
        <v>0</v>
      </c>
      <c r="F333" s="285"/>
      <c r="G333" s="285"/>
      <c r="H333" s="285"/>
      <c r="I333" s="285"/>
      <c r="J333" s="285"/>
      <c r="K333" s="285">
        <f t="shared" si="466"/>
        <v>0</v>
      </c>
      <c r="L333" s="285">
        <v>0</v>
      </c>
      <c r="M333" s="285">
        <v>0</v>
      </c>
      <c r="N333" s="285"/>
      <c r="O333" s="285"/>
      <c r="P333" s="285"/>
      <c r="Q333" s="285">
        <v>0</v>
      </c>
      <c r="R333" s="285">
        <f t="shared" si="467"/>
        <v>0</v>
      </c>
      <c r="S333" s="285">
        <v>0</v>
      </c>
      <c r="T333" s="285">
        <v>0</v>
      </c>
      <c r="U333" s="285"/>
      <c r="V333" s="285"/>
      <c r="W333" s="285"/>
      <c r="X333" s="285"/>
      <c r="Y333" s="285"/>
      <c r="Z333" s="285"/>
      <c r="AA333" s="285">
        <f t="shared" ref="AA333:AA352" si="468">SUM(S333:Z333)</f>
        <v>0</v>
      </c>
      <c r="AB333" s="285">
        <f t="shared" si="351"/>
        <v>0</v>
      </c>
      <c r="AC333" s="113" t="e">
        <f t="shared" si="352"/>
        <v>#DIV/0!</v>
      </c>
    </row>
    <row r="334" spans="1:29" s="21" customFormat="1" ht="42.75" hidden="1" x14ac:dyDescent="0.2">
      <c r="A334" s="92"/>
      <c r="B334" s="97" t="s">
        <v>1145</v>
      </c>
      <c r="C334" s="98" t="s">
        <v>1146</v>
      </c>
      <c r="D334" s="285"/>
      <c r="E334" s="285">
        <f>SUM('ADICIONES  2018'!C334:M334)</f>
        <v>0</v>
      </c>
      <c r="F334" s="285"/>
      <c r="G334" s="285"/>
      <c r="H334" s="285"/>
      <c r="I334" s="285"/>
      <c r="J334" s="285"/>
      <c r="K334" s="285">
        <f t="shared" si="466"/>
        <v>0</v>
      </c>
      <c r="L334" s="285">
        <v>0</v>
      </c>
      <c r="M334" s="285">
        <v>0</v>
      </c>
      <c r="N334" s="285"/>
      <c r="O334" s="285"/>
      <c r="P334" s="285"/>
      <c r="Q334" s="285">
        <v>0</v>
      </c>
      <c r="R334" s="285">
        <f t="shared" si="467"/>
        <v>0</v>
      </c>
      <c r="S334" s="285">
        <v>0</v>
      </c>
      <c r="T334" s="285">
        <v>0</v>
      </c>
      <c r="U334" s="285"/>
      <c r="V334" s="285"/>
      <c r="W334" s="285"/>
      <c r="X334" s="285"/>
      <c r="Y334" s="285"/>
      <c r="Z334" s="285"/>
      <c r="AA334" s="285">
        <f t="shared" si="468"/>
        <v>0</v>
      </c>
      <c r="AB334" s="285">
        <f t="shared" si="351"/>
        <v>0</v>
      </c>
      <c r="AC334" s="113" t="e">
        <f t="shared" si="352"/>
        <v>#DIV/0!</v>
      </c>
    </row>
    <row r="335" spans="1:29" s="21" customFormat="1" ht="42.75" hidden="1" x14ac:dyDescent="0.2">
      <c r="A335" s="92"/>
      <c r="B335" s="97" t="s">
        <v>1147</v>
      </c>
      <c r="C335" s="98" t="s">
        <v>1148</v>
      </c>
      <c r="D335" s="285"/>
      <c r="E335" s="285">
        <f>SUM('ADICIONES  2018'!C335:M335)</f>
        <v>0</v>
      </c>
      <c r="F335" s="285"/>
      <c r="G335" s="285"/>
      <c r="H335" s="285"/>
      <c r="I335" s="285"/>
      <c r="J335" s="285"/>
      <c r="K335" s="285">
        <f t="shared" si="466"/>
        <v>0</v>
      </c>
      <c r="L335" s="285">
        <v>12840430</v>
      </c>
      <c r="M335" s="285">
        <v>0</v>
      </c>
      <c r="N335" s="285"/>
      <c r="O335" s="285"/>
      <c r="P335" s="285"/>
      <c r="Q335" s="285">
        <v>0</v>
      </c>
      <c r="R335" s="285">
        <f t="shared" si="467"/>
        <v>12840430</v>
      </c>
      <c r="S335" s="285">
        <v>0</v>
      </c>
      <c r="T335" s="285">
        <v>0</v>
      </c>
      <c r="U335" s="285"/>
      <c r="V335" s="285"/>
      <c r="W335" s="285"/>
      <c r="X335" s="285"/>
      <c r="Y335" s="285"/>
      <c r="Z335" s="285"/>
      <c r="AA335" s="285">
        <f t="shared" si="468"/>
        <v>0</v>
      </c>
      <c r="AB335" s="285">
        <f t="shared" si="351"/>
        <v>12840430</v>
      </c>
      <c r="AC335" s="113">
        <v>0</v>
      </c>
    </row>
    <row r="336" spans="1:29" s="21" customFormat="1" ht="42.75" hidden="1" x14ac:dyDescent="0.2">
      <c r="A336" s="92"/>
      <c r="B336" s="97" t="s">
        <v>1149</v>
      </c>
      <c r="C336" s="98" t="s">
        <v>1150</v>
      </c>
      <c r="D336" s="285"/>
      <c r="E336" s="285">
        <f>SUM('ADICIONES  2018'!C336:M336)</f>
        <v>0</v>
      </c>
      <c r="F336" s="285"/>
      <c r="G336" s="285"/>
      <c r="H336" s="285"/>
      <c r="I336" s="285"/>
      <c r="J336" s="285"/>
      <c r="K336" s="285">
        <f t="shared" si="466"/>
        <v>0</v>
      </c>
      <c r="L336" s="285">
        <v>0</v>
      </c>
      <c r="M336" s="285">
        <v>0</v>
      </c>
      <c r="N336" s="285"/>
      <c r="O336" s="285"/>
      <c r="P336" s="285"/>
      <c r="Q336" s="285">
        <v>0</v>
      </c>
      <c r="R336" s="285">
        <f t="shared" si="467"/>
        <v>0</v>
      </c>
      <c r="S336" s="285">
        <v>0</v>
      </c>
      <c r="T336" s="285">
        <v>0</v>
      </c>
      <c r="U336" s="285"/>
      <c r="V336" s="285"/>
      <c r="W336" s="285"/>
      <c r="X336" s="285"/>
      <c r="Y336" s="285"/>
      <c r="Z336" s="285"/>
      <c r="AA336" s="285">
        <f t="shared" si="468"/>
        <v>0</v>
      </c>
      <c r="AB336" s="285">
        <f t="shared" si="351"/>
        <v>0</v>
      </c>
      <c r="AC336" s="113" t="e">
        <f t="shared" si="352"/>
        <v>#DIV/0!</v>
      </c>
    </row>
    <row r="337" spans="1:29" s="21" customFormat="1" ht="42.75" hidden="1" x14ac:dyDescent="0.2">
      <c r="A337" s="92"/>
      <c r="B337" s="97" t="s">
        <v>1151</v>
      </c>
      <c r="C337" s="98" t="s">
        <v>1152</v>
      </c>
      <c r="D337" s="285"/>
      <c r="E337" s="285">
        <f>SUM('ADICIONES  2018'!C337:M337)</f>
        <v>0</v>
      </c>
      <c r="F337" s="285"/>
      <c r="G337" s="285"/>
      <c r="H337" s="285"/>
      <c r="I337" s="285"/>
      <c r="J337" s="285"/>
      <c r="K337" s="285">
        <f t="shared" ref="K337:K400" si="469">+D337+E337-F337+G337-H337</f>
        <v>0</v>
      </c>
      <c r="L337" s="285">
        <v>0</v>
      </c>
      <c r="M337" s="285">
        <v>0</v>
      </c>
      <c r="N337" s="285"/>
      <c r="O337" s="285"/>
      <c r="P337" s="285"/>
      <c r="Q337" s="285">
        <v>0</v>
      </c>
      <c r="R337" s="285">
        <f t="shared" si="467"/>
        <v>0</v>
      </c>
      <c r="S337" s="285">
        <v>0</v>
      </c>
      <c r="T337" s="285">
        <v>0</v>
      </c>
      <c r="U337" s="285"/>
      <c r="V337" s="285"/>
      <c r="W337" s="285"/>
      <c r="X337" s="285"/>
      <c r="Y337" s="285"/>
      <c r="Z337" s="285"/>
      <c r="AA337" s="285">
        <f t="shared" si="468"/>
        <v>0</v>
      </c>
      <c r="AB337" s="285">
        <f t="shared" si="351"/>
        <v>0</v>
      </c>
      <c r="AC337" s="113" t="e">
        <f t="shared" si="352"/>
        <v>#DIV/0!</v>
      </c>
    </row>
    <row r="338" spans="1:29" s="21" customFormat="1" ht="42.75" hidden="1" x14ac:dyDescent="0.2">
      <c r="A338" s="92"/>
      <c r="B338" s="97" t="s">
        <v>1153</v>
      </c>
      <c r="C338" s="98" t="s">
        <v>1154</v>
      </c>
      <c r="D338" s="285"/>
      <c r="E338" s="285">
        <f>SUM('ADICIONES  2018'!C338:M338)</f>
        <v>0</v>
      </c>
      <c r="F338" s="285"/>
      <c r="G338" s="285"/>
      <c r="H338" s="285"/>
      <c r="I338" s="285"/>
      <c r="J338" s="285"/>
      <c r="K338" s="285">
        <f t="shared" si="469"/>
        <v>0</v>
      </c>
      <c r="L338" s="285">
        <v>0</v>
      </c>
      <c r="M338" s="285">
        <v>0</v>
      </c>
      <c r="N338" s="285"/>
      <c r="O338" s="285"/>
      <c r="P338" s="285"/>
      <c r="Q338" s="285">
        <v>0</v>
      </c>
      <c r="R338" s="285">
        <f t="shared" si="467"/>
        <v>0</v>
      </c>
      <c r="S338" s="285">
        <v>0</v>
      </c>
      <c r="T338" s="285">
        <v>0</v>
      </c>
      <c r="U338" s="285"/>
      <c r="V338" s="285"/>
      <c r="W338" s="285"/>
      <c r="X338" s="285"/>
      <c r="Y338" s="285"/>
      <c r="Z338" s="285"/>
      <c r="AA338" s="285">
        <f t="shared" si="468"/>
        <v>0</v>
      </c>
      <c r="AB338" s="285">
        <f t="shared" si="351"/>
        <v>0</v>
      </c>
      <c r="AC338" s="113" t="e">
        <f t="shared" si="352"/>
        <v>#DIV/0!</v>
      </c>
    </row>
    <row r="339" spans="1:29" s="21" customFormat="1" ht="42.75" hidden="1" x14ac:dyDescent="0.2">
      <c r="A339" s="92"/>
      <c r="B339" s="97" t="s">
        <v>1155</v>
      </c>
      <c r="C339" s="98" t="s">
        <v>1156</v>
      </c>
      <c r="D339" s="285"/>
      <c r="E339" s="285">
        <f>SUM('ADICIONES  2018'!C339:M339)</f>
        <v>0</v>
      </c>
      <c r="F339" s="285"/>
      <c r="G339" s="285"/>
      <c r="H339" s="285"/>
      <c r="I339" s="285"/>
      <c r="J339" s="285"/>
      <c r="K339" s="285">
        <f t="shared" si="469"/>
        <v>0</v>
      </c>
      <c r="L339" s="285">
        <v>0</v>
      </c>
      <c r="M339" s="285">
        <v>0</v>
      </c>
      <c r="N339" s="285"/>
      <c r="O339" s="285"/>
      <c r="P339" s="285"/>
      <c r="Q339" s="285">
        <v>14135380</v>
      </c>
      <c r="R339" s="285">
        <f t="shared" si="467"/>
        <v>14135380</v>
      </c>
      <c r="S339" s="285">
        <v>0</v>
      </c>
      <c r="T339" s="285">
        <v>45153976.200000003</v>
      </c>
      <c r="U339" s="285"/>
      <c r="V339" s="285"/>
      <c r="W339" s="285"/>
      <c r="X339" s="285"/>
      <c r="Y339" s="285"/>
      <c r="Z339" s="285"/>
      <c r="AA339" s="285">
        <f t="shared" si="468"/>
        <v>45153976.200000003</v>
      </c>
      <c r="AB339" s="285">
        <f t="shared" si="351"/>
        <v>59289356.200000003</v>
      </c>
      <c r="AC339" s="113">
        <v>0</v>
      </c>
    </row>
    <row r="340" spans="1:29" s="21" customFormat="1" ht="28.5" hidden="1" x14ac:dyDescent="0.2">
      <c r="A340" s="92"/>
      <c r="B340" s="97" t="s">
        <v>1157</v>
      </c>
      <c r="C340" s="98" t="s">
        <v>1158</v>
      </c>
      <c r="D340" s="285"/>
      <c r="E340" s="285">
        <f>SUM('ADICIONES  2018'!C340:M340)</f>
        <v>0</v>
      </c>
      <c r="F340" s="285"/>
      <c r="G340" s="285"/>
      <c r="H340" s="285"/>
      <c r="I340" s="285"/>
      <c r="J340" s="285"/>
      <c r="K340" s="285">
        <f t="shared" si="469"/>
        <v>0</v>
      </c>
      <c r="L340" s="285">
        <v>0</v>
      </c>
      <c r="M340" s="285">
        <v>0</v>
      </c>
      <c r="N340" s="285"/>
      <c r="O340" s="285"/>
      <c r="P340" s="285"/>
      <c r="Q340" s="285">
        <v>0</v>
      </c>
      <c r="R340" s="285">
        <f t="shared" si="467"/>
        <v>0</v>
      </c>
      <c r="S340" s="285">
        <v>0</v>
      </c>
      <c r="T340" s="285">
        <v>0</v>
      </c>
      <c r="U340" s="285"/>
      <c r="V340" s="285"/>
      <c r="W340" s="285"/>
      <c r="X340" s="285"/>
      <c r="Y340" s="285"/>
      <c r="Z340" s="285"/>
      <c r="AA340" s="285">
        <f t="shared" si="468"/>
        <v>0</v>
      </c>
      <c r="AB340" s="285">
        <f t="shared" si="351"/>
        <v>0</v>
      </c>
      <c r="AC340" s="113" t="e">
        <f t="shared" si="352"/>
        <v>#DIV/0!</v>
      </c>
    </row>
    <row r="341" spans="1:29" s="21" customFormat="1" ht="28.5" hidden="1" x14ac:dyDescent="0.2">
      <c r="A341" s="92"/>
      <c r="B341" s="97" t="s">
        <v>1159</v>
      </c>
      <c r="C341" s="98" t="s">
        <v>1160</v>
      </c>
      <c r="D341" s="285"/>
      <c r="E341" s="285">
        <f>SUM('ADICIONES  2018'!C341:M341)</f>
        <v>0</v>
      </c>
      <c r="F341" s="285"/>
      <c r="G341" s="285"/>
      <c r="H341" s="285"/>
      <c r="I341" s="285"/>
      <c r="J341" s="285"/>
      <c r="K341" s="285">
        <f t="shared" si="469"/>
        <v>0</v>
      </c>
      <c r="L341" s="285">
        <v>3368663</v>
      </c>
      <c r="M341" s="285">
        <v>0</v>
      </c>
      <c r="N341" s="285"/>
      <c r="O341" s="285"/>
      <c r="P341" s="285"/>
      <c r="Q341" s="285">
        <v>0</v>
      </c>
      <c r="R341" s="285">
        <f t="shared" si="467"/>
        <v>3368663</v>
      </c>
      <c r="S341" s="285">
        <v>0</v>
      </c>
      <c r="T341" s="285">
        <v>0</v>
      </c>
      <c r="U341" s="285"/>
      <c r="V341" s="285"/>
      <c r="W341" s="285"/>
      <c r="X341" s="285"/>
      <c r="Y341" s="285"/>
      <c r="Z341" s="285"/>
      <c r="AA341" s="285">
        <f t="shared" si="468"/>
        <v>0</v>
      </c>
      <c r="AB341" s="285">
        <f t="shared" si="351"/>
        <v>3368663</v>
      </c>
      <c r="AC341" s="113">
        <v>0</v>
      </c>
    </row>
    <row r="342" spans="1:29" s="21" customFormat="1" ht="42.75" hidden="1" x14ac:dyDescent="0.2">
      <c r="A342" s="92"/>
      <c r="B342" s="97" t="s">
        <v>1161</v>
      </c>
      <c r="C342" s="98" t="s">
        <v>1162</v>
      </c>
      <c r="D342" s="285"/>
      <c r="E342" s="285">
        <f>SUM('ADICIONES  2018'!C342:M342)</f>
        <v>0</v>
      </c>
      <c r="F342" s="285"/>
      <c r="G342" s="285"/>
      <c r="H342" s="285"/>
      <c r="I342" s="285"/>
      <c r="J342" s="285"/>
      <c r="K342" s="285">
        <f t="shared" si="469"/>
        <v>0</v>
      </c>
      <c r="L342" s="285">
        <v>0</v>
      </c>
      <c r="M342" s="285">
        <v>0</v>
      </c>
      <c r="N342" s="285"/>
      <c r="O342" s="285"/>
      <c r="P342" s="285"/>
      <c r="Q342" s="285">
        <v>0</v>
      </c>
      <c r="R342" s="285">
        <f t="shared" si="467"/>
        <v>0</v>
      </c>
      <c r="S342" s="285">
        <v>0</v>
      </c>
      <c r="T342" s="285">
        <v>0</v>
      </c>
      <c r="U342" s="285"/>
      <c r="V342" s="285"/>
      <c r="W342" s="285"/>
      <c r="X342" s="285"/>
      <c r="Y342" s="285"/>
      <c r="Z342" s="285"/>
      <c r="AA342" s="285">
        <f t="shared" si="468"/>
        <v>0</v>
      </c>
      <c r="AB342" s="285">
        <f t="shared" si="351"/>
        <v>0</v>
      </c>
      <c r="AC342" s="113" t="e">
        <f t="shared" si="352"/>
        <v>#DIV/0!</v>
      </c>
    </row>
    <row r="343" spans="1:29" s="21" customFormat="1" ht="28.5" hidden="1" x14ac:dyDescent="0.2">
      <c r="A343" s="92"/>
      <c r="B343" s="97" t="s">
        <v>1163</v>
      </c>
      <c r="C343" s="98" t="s">
        <v>1164</v>
      </c>
      <c r="D343" s="285"/>
      <c r="E343" s="285">
        <f>SUM('ADICIONES  2018'!C343:M343)</f>
        <v>0</v>
      </c>
      <c r="F343" s="285"/>
      <c r="G343" s="285"/>
      <c r="H343" s="285"/>
      <c r="I343" s="285"/>
      <c r="J343" s="285"/>
      <c r="K343" s="285">
        <f t="shared" si="469"/>
        <v>0</v>
      </c>
      <c r="L343" s="285">
        <v>0</v>
      </c>
      <c r="M343" s="285">
        <v>0</v>
      </c>
      <c r="N343" s="285"/>
      <c r="O343" s="285"/>
      <c r="P343" s="285"/>
      <c r="Q343" s="285">
        <v>0</v>
      </c>
      <c r="R343" s="285">
        <f t="shared" si="467"/>
        <v>0</v>
      </c>
      <c r="S343" s="285">
        <v>0</v>
      </c>
      <c r="T343" s="285">
        <v>0</v>
      </c>
      <c r="U343" s="285"/>
      <c r="V343" s="285"/>
      <c r="W343" s="285"/>
      <c r="X343" s="285"/>
      <c r="Y343" s="285"/>
      <c r="Z343" s="285"/>
      <c r="AA343" s="285">
        <f t="shared" si="468"/>
        <v>0</v>
      </c>
      <c r="AB343" s="285">
        <f t="shared" si="351"/>
        <v>0</v>
      </c>
      <c r="AC343" s="113" t="e">
        <f t="shared" si="352"/>
        <v>#DIV/0!</v>
      </c>
    </row>
    <row r="344" spans="1:29" s="21" customFormat="1" ht="28.5" hidden="1" x14ac:dyDescent="0.2">
      <c r="A344" s="92"/>
      <c r="B344" s="97" t="s">
        <v>1165</v>
      </c>
      <c r="C344" s="98" t="s">
        <v>1166</v>
      </c>
      <c r="D344" s="285"/>
      <c r="E344" s="285">
        <f>SUM('ADICIONES  2018'!C344:M344)</f>
        <v>0</v>
      </c>
      <c r="F344" s="285"/>
      <c r="G344" s="285"/>
      <c r="H344" s="285"/>
      <c r="I344" s="285"/>
      <c r="J344" s="285"/>
      <c r="K344" s="285">
        <f t="shared" si="469"/>
        <v>0</v>
      </c>
      <c r="L344" s="285">
        <v>0</v>
      </c>
      <c r="M344" s="285">
        <v>0</v>
      </c>
      <c r="N344" s="285"/>
      <c r="O344" s="285"/>
      <c r="P344" s="285"/>
      <c r="Q344" s="285">
        <v>0</v>
      </c>
      <c r="R344" s="285">
        <f t="shared" si="467"/>
        <v>0</v>
      </c>
      <c r="S344" s="285">
        <v>0</v>
      </c>
      <c r="T344" s="285">
        <v>0</v>
      </c>
      <c r="U344" s="285"/>
      <c r="V344" s="285"/>
      <c r="W344" s="285"/>
      <c r="X344" s="285"/>
      <c r="Y344" s="285"/>
      <c r="Z344" s="285"/>
      <c r="AA344" s="285">
        <f t="shared" si="468"/>
        <v>0</v>
      </c>
      <c r="AB344" s="285">
        <f t="shared" si="351"/>
        <v>0</v>
      </c>
      <c r="AC344" s="113" t="e">
        <f t="shared" si="352"/>
        <v>#DIV/0!</v>
      </c>
    </row>
    <row r="345" spans="1:29" s="21" customFormat="1" ht="28.5" hidden="1" x14ac:dyDescent="0.2">
      <c r="A345" s="92"/>
      <c r="B345" s="97" t="s">
        <v>1167</v>
      </c>
      <c r="C345" s="98" t="s">
        <v>1168</v>
      </c>
      <c r="D345" s="285"/>
      <c r="E345" s="285">
        <f>SUM('ADICIONES  2018'!C345:M345)</f>
        <v>0</v>
      </c>
      <c r="F345" s="285"/>
      <c r="G345" s="285"/>
      <c r="H345" s="285"/>
      <c r="I345" s="285"/>
      <c r="J345" s="285"/>
      <c r="K345" s="285">
        <f t="shared" si="469"/>
        <v>0</v>
      </c>
      <c r="L345" s="285">
        <v>0</v>
      </c>
      <c r="M345" s="285">
        <v>0</v>
      </c>
      <c r="N345" s="285"/>
      <c r="O345" s="285"/>
      <c r="P345" s="285"/>
      <c r="Q345" s="285">
        <v>0</v>
      </c>
      <c r="R345" s="285">
        <f t="shared" si="467"/>
        <v>0</v>
      </c>
      <c r="S345" s="285">
        <v>0</v>
      </c>
      <c r="T345" s="285">
        <v>0</v>
      </c>
      <c r="U345" s="285"/>
      <c r="V345" s="285"/>
      <c r="W345" s="285"/>
      <c r="X345" s="285"/>
      <c r="Y345" s="285"/>
      <c r="Z345" s="285"/>
      <c r="AA345" s="285">
        <f t="shared" si="468"/>
        <v>0</v>
      </c>
      <c r="AB345" s="285">
        <f t="shared" si="351"/>
        <v>0</v>
      </c>
      <c r="AC345" s="113" t="e">
        <f t="shared" si="352"/>
        <v>#DIV/0!</v>
      </c>
    </row>
    <row r="346" spans="1:29" s="21" customFormat="1" ht="42.75" hidden="1" x14ac:dyDescent="0.2">
      <c r="A346" s="92"/>
      <c r="B346" s="97" t="s">
        <v>1169</v>
      </c>
      <c r="C346" s="98" t="s">
        <v>1170</v>
      </c>
      <c r="D346" s="285"/>
      <c r="E346" s="285">
        <f>SUM('ADICIONES  2018'!C346:M346)</f>
        <v>0</v>
      </c>
      <c r="F346" s="285"/>
      <c r="G346" s="285"/>
      <c r="H346" s="285"/>
      <c r="I346" s="285"/>
      <c r="J346" s="285"/>
      <c r="K346" s="285">
        <f t="shared" si="469"/>
        <v>0</v>
      </c>
      <c r="L346" s="285">
        <v>0</v>
      </c>
      <c r="M346" s="285">
        <v>0</v>
      </c>
      <c r="N346" s="285"/>
      <c r="O346" s="285"/>
      <c r="P346" s="285"/>
      <c r="Q346" s="285">
        <v>0</v>
      </c>
      <c r="R346" s="285">
        <f t="shared" si="467"/>
        <v>0</v>
      </c>
      <c r="S346" s="285">
        <v>0</v>
      </c>
      <c r="T346" s="285">
        <v>0</v>
      </c>
      <c r="U346" s="285"/>
      <c r="V346" s="285"/>
      <c r="W346" s="285"/>
      <c r="X346" s="285"/>
      <c r="Y346" s="285"/>
      <c r="Z346" s="285"/>
      <c r="AA346" s="285">
        <f t="shared" si="468"/>
        <v>0</v>
      </c>
      <c r="AB346" s="285">
        <f t="shared" si="351"/>
        <v>0</v>
      </c>
      <c r="AC346" s="113" t="e">
        <f t="shared" si="352"/>
        <v>#DIV/0!</v>
      </c>
    </row>
    <row r="347" spans="1:29" s="21" customFormat="1" ht="42.75" hidden="1" x14ac:dyDescent="0.2">
      <c r="A347" s="92"/>
      <c r="B347" s="97" t="s">
        <v>1171</v>
      </c>
      <c r="C347" s="98" t="s">
        <v>1172</v>
      </c>
      <c r="D347" s="285"/>
      <c r="E347" s="285">
        <f>SUM('ADICIONES  2018'!C347:M347)</f>
        <v>0</v>
      </c>
      <c r="F347" s="285"/>
      <c r="G347" s="285"/>
      <c r="H347" s="285"/>
      <c r="I347" s="285"/>
      <c r="J347" s="285"/>
      <c r="K347" s="285">
        <f t="shared" si="469"/>
        <v>0</v>
      </c>
      <c r="L347" s="285">
        <v>0</v>
      </c>
      <c r="M347" s="285">
        <v>0</v>
      </c>
      <c r="N347" s="285"/>
      <c r="O347" s="285"/>
      <c r="P347" s="285"/>
      <c r="Q347" s="285">
        <v>0</v>
      </c>
      <c r="R347" s="285">
        <f t="shared" si="467"/>
        <v>0</v>
      </c>
      <c r="S347" s="285">
        <v>0</v>
      </c>
      <c r="T347" s="285">
        <v>0</v>
      </c>
      <c r="U347" s="285"/>
      <c r="V347" s="285"/>
      <c r="W347" s="285"/>
      <c r="X347" s="285"/>
      <c r="Y347" s="285"/>
      <c r="Z347" s="285"/>
      <c r="AA347" s="285">
        <f t="shared" si="468"/>
        <v>0</v>
      </c>
      <c r="AB347" s="285">
        <f t="shared" si="351"/>
        <v>0</v>
      </c>
      <c r="AC347" s="113" t="e">
        <f t="shared" si="352"/>
        <v>#DIV/0!</v>
      </c>
    </row>
    <row r="348" spans="1:29" s="21" customFormat="1" ht="42.75" hidden="1" x14ac:dyDescent="0.2">
      <c r="A348" s="92"/>
      <c r="B348" s="97" t="s">
        <v>1173</v>
      </c>
      <c r="C348" s="98" t="s">
        <v>1174</v>
      </c>
      <c r="D348" s="285"/>
      <c r="E348" s="285">
        <f>SUM('ADICIONES  2018'!C348:M348)</f>
        <v>0</v>
      </c>
      <c r="F348" s="285"/>
      <c r="G348" s="285"/>
      <c r="H348" s="285"/>
      <c r="I348" s="285"/>
      <c r="J348" s="285"/>
      <c r="K348" s="285">
        <f t="shared" si="469"/>
        <v>0</v>
      </c>
      <c r="L348" s="285">
        <v>0</v>
      </c>
      <c r="M348" s="285">
        <v>0</v>
      </c>
      <c r="N348" s="285">
        <v>87975896</v>
      </c>
      <c r="O348" s="285"/>
      <c r="P348" s="285"/>
      <c r="Q348" s="285">
        <v>0</v>
      </c>
      <c r="R348" s="285">
        <f t="shared" si="467"/>
        <v>87975896</v>
      </c>
      <c r="S348" s="285">
        <v>0</v>
      </c>
      <c r="T348" s="285">
        <v>0</v>
      </c>
      <c r="U348" s="285"/>
      <c r="V348" s="285"/>
      <c r="W348" s="285"/>
      <c r="X348" s="285"/>
      <c r="Y348" s="285"/>
      <c r="Z348" s="285"/>
      <c r="AA348" s="285">
        <f t="shared" si="468"/>
        <v>0</v>
      </c>
      <c r="AB348" s="285">
        <f t="shared" si="351"/>
        <v>87975896</v>
      </c>
      <c r="AC348" s="113">
        <v>0</v>
      </c>
    </row>
    <row r="349" spans="1:29" s="21" customFormat="1" ht="42.75" hidden="1" x14ac:dyDescent="0.2">
      <c r="A349" s="92"/>
      <c r="B349" s="97" t="s">
        <v>1175</v>
      </c>
      <c r="C349" s="98" t="s">
        <v>1176</v>
      </c>
      <c r="D349" s="285"/>
      <c r="E349" s="285">
        <f>SUM('ADICIONES  2018'!C349:M349)</f>
        <v>0</v>
      </c>
      <c r="F349" s="285"/>
      <c r="G349" s="285"/>
      <c r="H349" s="285"/>
      <c r="I349" s="285"/>
      <c r="J349" s="285"/>
      <c r="K349" s="285">
        <f t="shared" si="469"/>
        <v>0</v>
      </c>
      <c r="L349" s="285">
        <v>0</v>
      </c>
      <c r="M349" s="285">
        <v>0</v>
      </c>
      <c r="N349" s="285"/>
      <c r="O349" s="285"/>
      <c r="P349" s="285"/>
      <c r="Q349" s="285">
        <v>0</v>
      </c>
      <c r="R349" s="285">
        <f t="shared" si="467"/>
        <v>0</v>
      </c>
      <c r="S349" s="285">
        <v>0</v>
      </c>
      <c r="T349" s="285">
        <v>0</v>
      </c>
      <c r="U349" s="285"/>
      <c r="V349" s="285"/>
      <c r="W349" s="285"/>
      <c r="X349" s="285"/>
      <c r="Y349" s="285"/>
      <c r="Z349" s="285"/>
      <c r="AA349" s="285">
        <f t="shared" si="468"/>
        <v>0</v>
      </c>
      <c r="AB349" s="285">
        <f t="shared" si="351"/>
        <v>0</v>
      </c>
      <c r="AC349" s="113" t="e">
        <f t="shared" si="352"/>
        <v>#DIV/0!</v>
      </c>
    </row>
    <row r="350" spans="1:29" s="21" customFormat="1" ht="42.75" hidden="1" x14ac:dyDescent="0.2">
      <c r="A350" s="92"/>
      <c r="B350" s="97" t="s">
        <v>1177</v>
      </c>
      <c r="C350" s="98" t="s">
        <v>1178</v>
      </c>
      <c r="D350" s="285"/>
      <c r="E350" s="285">
        <f>SUM('ADICIONES  2018'!C350:M350)</f>
        <v>0</v>
      </c>
      <c r="F350" s="285"/>
      <c r="G350" s="285"/>
      <c r="H350" s="285"/>
      <c r="I350" s="285"/>
      <c r="J350" s="285"/>
      <c r="K350" s="285">
        <f t="shared" si="469"/>
        <v>0</v>
      </c>
      <c r="L350" s="285">
        <v>0</v>
      </c>
      <c r="M350" s="285">
        <v>0</v>
      </c>
      <c r="N350" s="285"/>
      <c r="O350" s="285"/>
      <c r="P350" s="285"/>
      <c r="Q350" s="285">
        <v>0</v>
      </c>
      <c r="R350" s="285">
        <f t="shared" si="467"/>
        <v>0</v>
      </c>
      <c r="S350" s="285">
        <v>0</v>
      </c>
      <c r="T350" s="285">
        <v>0</v>
      </c>
      <c r="U350" s="285"/>
      <c r="V350" s="285"/>
      <c r="W350" s="285"/>
      <c r="X350" s="285"/>
      <c r="Y350" s="285"/>
      <c r="Z350" s="285"/>
      <c r="AA350" s="285">
        <f t="shared" si="468"/>
        <v>0</v>
      </c>
      <c r="AB350" s="285">
        <f t="shared" si="351"/>
        <v>0</v>
      </c>
      <c r="AC350" s="113" t="e">
        <f t="shared" si="352"/>
        <v>#DIV/0!</v>
      </c>
    </row>
    <row r="351" spans="1:29" s="79" customFormat="1" ht="47.25" hidden="1" x14ac:dyDescent="0.2">
      <c r="A351" s="371"/>
      <c r="B351" s="110" t="s">
        <v>1310</v>
      </c>
      <c r="C351" s="106" t="s">
        <v>1311</v>
      </c>
      <c r="D351" s="105">
        <f>+D352</f>
        <v>0</v>
      </c>
      <c r="E351" s="105">
        <f>SUM('ADICIONES  2018'!C351:M351)</f>
        <v>0</v>
      </c>
      <c r="F351" s="105">
        <f t="shared" ref="F351:J351" si="470">+F352</f>
        <v>0</v>
      </c>
      <c r="G351" s="105">
        <f t="shared" si="470"/>
        <v>0</v>
      </c>
      <c r="H351" s="105">
        <f t="shared" si="470"/>
        <v>0</v>
      </c>
      <c r="I351" s="105">
        <f t="shared" si="470"/>
        <v>0</v>
      </c>
      <c r="J351" s="105">
        <f t="shared" si="470"/>
        <v>0</v>
      </c>
      <c r="K351" s="105">
        <f t="shared" si="469"/>
        <v>0</v>
      </c>
      <c r="L351" s="105">
        <f t="shared" ref="L351:Q351" si="471">+L352</f>
        <v>0</v>
      </c>
      <c r="M351" s="105">
        <f t="shared" si="471"/>
        <v>0</v>
      </c>
      <c r="N351" s="105">
        <f t="shared" si="471"/>
        <v>0</v>
      </c>
      <c r="O351" s="105">
        <f t="shared" si="471"/>
        <v>0</v>
      </c>
      <c r="P351" s="105">
        <f t="shared" si="471"/>
        <v>0</v>
      </c>
      <c r="Q351" s="105">
        <f t="shared" si="471"/>
        <v>0</v>
      </c>
      <c r="R351" s="105">
        <f t="shared" si="467"/>
        <v>0</v>
      </c>
      <c r="S351" s="105">
        <f t="shared" ref="S351:Z351" si="472">+S352</f>
        <v>0</v>
      </c>
      <c r="T351" s="105">
        <f t="shared" si="472"/>
        <v>0</v>
      </c>
      <c r="U351" s="105">
        <f t="shared" si="472"/>
        <v>0</v>
      </c>
      <c r="V351" s="105">
        <f t="shared" si="472"/>
        <v>0</v>
      </c>
      <c r="W351" s="105">
        <f t="shared" si="472"/>
        <v>0</v>
      </c>
      <c r="X351" s="105">
        <f t="shared" si="472"/>
        <v>0</v>
      </c>
      <c r="Y351" s="105">
        <f t="shared" si="472"/>
        <v>0</v>
      </c>
      <c r="Z351" s="105">
        <f t="shared" si="472"/>
        <v>0</v>
      </c>
      <c r="AA351" s="105">
        <f t="shared" si="468"/>
        <v>0</v>
      </c>
      <c r="AB351" s="105">
        <f t="shared" si="351"/>
        <v>0</v>
      </c>
      <c r="AC351" s="104" t="e">
        <f t="shared" si="352"/>
        <v>#DIV/0!</v>
      </c>
    </row>
    <row r="352" spans="1:29" s="21" customFormat="1" ht="42.75" hidden="1" x14ac:dyDescent="0.2">
      <c r="A352" s="92"/>
      <c r="B352" s="97" t="s">
        <v>1312</v>
      </c>
      <c r="C352" s="98" t="s">
        <v>1313</v>
      </c>
      <c r="D352" s="285"/>
      <c r="E352" s="285">
        <f>SUM('ADICIONES  2018'!C352:M352)</f>
        <v>0</v>
      </c>
      <c r="F352" s="285"/>
      <c r="G352" s="285"/>
      <c r="H352" s="285"/>
      <c r="I352" s="285"/>
      <c r="J352" s="285"/>
      <c r="K352" s="285">
        <f t="shared" si="469"/>
        <v>0</v>
      </c>
      <c r="L352" s="285"/>
      <c r="M352" s="285"/>
      <c r="N352" s="285"/>
      <c r="O352" s="285"/>
      <c r="P352" s="285"/>
      <c r="Q352" s="285"/>
      <c r="R352" s="285">
        <f t="shared" si="467"/>
        <v>0</v>
      </c>
      <c r="S352" s="285"/>
      <c r="T352" s="285"/>
      <c r="U352" s="285"/>
      <c r="V352" s="285"/>
      <c r="W352" s="285"/>
      <c r="X352" s="285"/>
      <c r="Y352" s="285"/>
      <c r="Z352" s="285"/>
      <c r="AA352" s="285">
        <f t="shared" si="468"/>
        <v>0</v>
      </c>
      <c r="AB352" s="285">
        <f t="shared" si="351"/>
        <v>0</v>
      </c>
      <c r="AC352" s="113" t="e">
        <f t="shared" si="352"/>
        <v>#DIV/0!</v>
      </c>
    </row>
    <row r="353" spans="1:29" s="79" customFormat="1" ht="16.5" hidden="1" x14ac:dyDescent="0.2">
      <c r="A353" s="371"/>
      <c r="B353" s="166" t="s">
        <v>781</v>
      </c>
      <c r="C353" s="167" t="s">
        <v>104</v>
      </c>
      <c r="D353" s="105">
        <f>SUM(D354:D387)</f>
        <v>50000000000</v>
      </c>
      <c r="E353" s="105">
        <f>SUM('ADICIONES  2018'!C353:M353)</f>
        <v>16424957032.09</v>
      </c>
      <c r="F353" s="105">
        <f t="shared" ref="F353:J353" si="473">SUM(F354:F387)</f>
        <v>0</v>
      </c>
      <c r="G353" s="105">
        <f t="shared" si="473"/>
        <v>0</v>
      </c>
      <c r="H353" s="105">
        <f t="shared" si="473"/>
        <v>0</v>
      </c>
      <c r="I353" s="105">
        <f t="shared" si="473"/>
        <v>0</v>
      </c>
      <c r="J353" s="105">
        <f t="shared" si="473"/>
        <v>0</v>
      </c>
      <c r="K353" s="105">
        <f t="shared" si="469"/>
        <v>66424957032.089996</v>
      </c>
      <c r="L353" s="105">
        <f t="shared" ref="L353:Q353" si="474">SUM(L354:L387)</f>
        <v>0</v>
      </c>
      <c r="M353" s="105">
        <f t="shared" si="474"/>
        <v>0</v>
      </c>
      <c r="N353" s="105">
        <f t="shared" si="474"/>
        <v>0</v>
      </c>
      <c r="O353" s="105">
        <f t="shared" si="474"/>
        <v>0</v>
      </c>
      <c r="P353" s="105">
        <f t="shared" si="474"/>
        <v>4006559846</v>
      </c>
      <c r="Q353" s="105">
        <f t="shared" si="474"/>
        <v>0</v>
      </c>
      <c r="R353" s="105">
        <f t="shared" si="467"/>
        <v>4006559846</v>
      </c>
      <c r="S353" s="105">
        <f t="shared" ref="S353:Z353" si="475">SUM(S354:S387)</f>
        <v>0</v>
      </c>
      <c r="T353" s="105">
        <f t="shared" si="475"/>
        <v>0</v>
      </c>
      <c r="U353" s="105">
        <f t="shared" si="475"/>
        <v>0</v>
      </c>
      <c r="V353" s="105">
        <f t="shared" si="475"/>
        <v>0</v>
      </c>
      <c r="W353" s="105">
        <f t="shared" si="475"/>
        <v>12633395199.25</v>
      </c>
      <c r="X353" s="105">
        <f t="shared" si="475"/>
        <v>0</v>
      </c>
      <c r="Y353" s="105">
        <f t="shared" si="475"/>
        <v>0</v>
      </c>
      <c r="Z353" s="105">
        <f t="shared" si="475"/>
        <v>0</v>
      </c>
      <c r="AA353" s="105">
        <f t="shared" ref="AA353:AA361" si="476">SUM(S353:Z353)</f>
        <v>12633395199.25</v>
      </c>
      <c r="AB353" s="105">
        <f t="shared" si="351"/>
        <v>16639955045.25</v>
      </c>
      <c r="AC353" s="104">
        <f t="shared" si="352"/>
        <v>0.25050757710255217</v>
      </c>
    </row>
    <row r="354" spans="1:29" hidden="1" x14ac:dyDescent="0.2">
      <c r="B354" s="97" t="s">
        <v>782</v>
      </c>
      <c r="C354" s="98" t="s">
        <v>104</v>
      </c>
      <c r="D354" s="287">
        <v>24252000000</v>
      </c>
      <c r="E354" s="285">
        <f>SUM('ADICIONES  2018'!C354:M354)</f>
        <v>0</v>
      </c>
      <c r="F354" s="287"/>
      <c r="G354" s="287"/>
      <c r="H354" s="287"/>
      <c r="I354" s="287"/>
      <c r="J354" s="287"/>
      <c r="K354" s="287">
        <f t="shared" si="469"/>
        <v>24252000000</v>
      </c>
      <c r="L354" s="287"/>
      <c r="M354" s="287"/>
      <c r="N354" s="287"/>
      <c r="O354" s="287"/>
      <c r="P354" s="287">
        <v>0</v>
      </c>
      <c r="Q354" s="287"/>
      <c r="R354" s="287">
        <f t="shared" si="467"/>
        <v>0</v>
      </c>
      <c r="S354" s="287"/>
      <c r="T354" s="287"/>
      <c r="U354" s="287"/>
      <c r="V354" s="287"/>
      <c r="W354" s="287">
        <v>0</v>
      </c>
      <c r="X354" s="287"/>
      <c r="Y354" s="287"/>
      <c r="Z354" s="287"/>
      <c r="AA354" s="287">
        <f t="shared" si="476"/>
        <v>0</v>
      </c>
      <c r="AB354" s="287">
        <f t="shared" si="351"/>
        <v>0</v>
      </c>
      <c r="AC354" s="37">
        <f t="shared" si="352"/>
        <v>0</v>
      </c>
    </row>
    <row r="355" spans="1:29" hidden="1" x14ac:dyDescent="0.2">
      <c r="B355" s="97" t="s">
        <v>782</v>
      </c>
      <c r="C355" s="98" t="s">
        <v>104</v>
      </c>
      <c r="D355" s="287">
        <v>50000000</v>
      </c>
      <c r="E355" s="285">
        <f>SUM('ADICIONES  2018'!C355:M355)</f>
        <v>0</v>
      </c>
      <c r="F355" s="287"/>
      <c r="G355" s="287"/>
      <c r="H355" s="287"/>
      <c r="I355" s="287"/>
      <c r="J355" s="287"/>
      <c r="K355" s="287">
        <f t="shared" si="469"/>
        <v>50000000</v>
      </c>
      <c r="L355" s="287"/>
      <c r="M355" s="287"/>
      <c r="N355" s="287"/>
      <c r="O355" s="287"/>
      <c r="P355" s="287"/>
      <c r="Q355" s="287"/>
      <c r="R355" s="287">
        <f t="shared" si="467"/>
        <v>0</v>
      </c>
      <c r="S355" s="287"/>
      <c r="T355" s="287"/>
      <c r="U355" s="287"/>
      <c r="V355" s="287"/>
      <c r="W355" s="287">
        <v>0</v>
      </c>
      <c r="X355" s="287"/>
      <c r="Y355" s="287"/>
      <c r="Z355" s="287"/>
      <c r="AA355" s="287">
        <f t="shared" ref="AA355:AA356" si="477">SUM(S355:Z355)</f>
        <v>0</v>
      </c>
      <c r="AB355" s="287">
        <f t="shared" si="351"/>
        <v>0</v>
      </c>
      <c r="AC355" s="37">
        <f t="shared" si="352"/>
        <v>0</v>
      </c>
    </row>
    <row r="356" spans="1:29" hidden="1" x14ac:dyDescent="0.2">
      <c r="B356" s="97" t="s">
        <v>782</v>
      </c>
      <c r="C356" s="98" t="s">
        <v>104</v>
      </c>
      <c r="D356" s="287">
        <v>698000000</v>
      </c>
      <c r="E356" s="285">
        <f>SUM('ADICIONES  2018'!C356:M356)</f>
        <v>0</v>
      </c>
      <c r="F356" s="287"/>
      <c r="G356" s="287"/>
      <c r="H356" s="287"/>
      <c r="I356" s="287"/>
      <c r="J356" s="287"/>
      <c r="K356" s="287">
        <f t="shared" si="469"/>
        <v>698000000</v>
      </c>
      <c r="L356" s="287"/>
      <c r="M356" s="287"/>
      <c r="N356" s="287"/>
      <c r="O356" s="287"/>
      <c r="P356" s="287"/>
      <c r="Q356" s="287"/>
      <c r="R356" s="287">
        <f t="shared" si="467"/>
        <v>0</v>
      </c>
      <c r="S356" s="287"/>
      <c r="T356" s="287"/>
      <c r="U356" s="287"/>
      <c r="V356" s="287"/>
      <c r="W356" s="287">
        <v>0</v>
      </c>
      <c r="X356" s="287"/>
      <c r="Y356" s="287"/>
      <c r="Z356" s="287"/>
      <c r="AA356" s="287">
        <f t="shared" si="477"/>
        <v>0</v>
      </c>
      <c r="AB356" s="287">
        <f t="shared" si="351"/>
        <v>0</v>
      </c>
      <c r="AC356" s="37">
        <f t="shared" si="352"/>
        <v>0</v>
      </c>
    </row>
    <row r="357" spans="1:29" ht="57" hidden="1" x14ac:dyDescent="0.2">
      <c r="B357" s="97" t="s">
        <v>783</v>
      </c>
      <c r="C357" s="98" t="s">
        <v>1400</v>
      </c>
      <c r="D357" s="287">
        <v>20000000000</v>
      </c>
      <c r="E357" s="285">
        <f>SUM('ADICIONES  2018'!C357:M357)</f>
        <v>0</v>
      </c>
      <c r="F357" s="287"/>
      <c r="G357" s="287"/>
      <c r="H357" s="287"/>
      <c r="I357" s="287"/>
      <c r="J357" s="287"/>
      <c r="K357" s="287">
        <f t="shared" si="469"/>
        <v>20000000000</v>
      </c>
      <c r="L357" s="287"/>
      <c r="M357" s="287"/>
      <c r="N357" s="287"/>
      <c r="O357" s="287"/>
      <c r="P357" s="287">
        <v>0</v>
      </c>
      <c r="Q357" s="287"/>
      <c r="R357" s="287">
        <f t="shared" si="467"/>
        <v>0</v>
      </c>
      <c r="S357" s="287"/>
      <c r="T357" s="287"/>
      <c r="U357" s="287"/>
      <c r="V357" s="287"/>
      <c r="W357" s="287">
        <v>10000000000</v>
      </c>
      <c r="X357" s="287"/>
      <c r="Y357" s="287"/>
      <c r="Z357" s="287"/>
      <c r="AA357" s="287">
        <f t="shared" si="476"/>
        <v>10000000000</v>
      </c>
      <c r="AB357" s="287">
        <f t="shared" si="351"/>
        <v>10000000000</v>
      </c>
      <c r="AC357" s="37">
        <f t="shared" si="352"/>
        <v>0.5</v>
      </c>
    </row>
    <row r="358" spans="1:29" s="5" customFormat="1" ht="57" hidden="1" x14ac:dyDescent="0.2">
      <c r="A358" s="156"/>
      <c r="B358" s="97" t="s">
        <v>784</v>
      </c>
      <c r="C358" s="98" t="s">
        <v>1401</v>
      </c>
      <c r="D358" s="287">
        <v>5000000000</v>
      </c>
      <c r="E358" s="285">
        <f>SUM('ADICIONES  2018'!C358:M358)</f>
        <v>0</v>
      </c>
      <c r="F358" s="286"/>
      <c r="G358" s="286"/>
      <c r="H358" s="286"/>
      <c r="I358" s="286"/>
      <c r="J358" s="286"/>
      <c r="K358" s="287">
        <f t="shared" si="469"/>
        <v>5000000000</v>
      </c>
      <c r="L358" s="286"/>
      <c r="M358" s="286"/>
      <c r="N358" s="286"/>
      <c r="O358" s="286"/>
      <c r="P358" s="287">
        <v>0</v>
      </c>
      <c r="Q358" s="286"/>
      <c r="R358" s="287">
        <f t="shared" si="467"/>
        <v>0</v>
      </c>
      <c r="S358" s="286"/>
      <c r="T358" s="286"/>
      <c r="U358" s="286"/>
      <c r="V358" s="286"/>
      <c r="W358" s="287">
        <v>2633395199.25</v>
      </c>
      <c r="X358" s="286"/>
      <c r="Y358" s="286"/>
      <c r="Z358" s="286"/>
      <c r="AA358" s="287">
        <f t="shared" si="476"/>
        <v>2633395199.25</v>
      </c>
      <c r="AB358" s="287">
        <f t="shared" si="351"/>
        <v>2633395199.25</v>
      </c>
      <c r="AC358" s="37">
        <f t="shared" si="352"/>
        <v>0.52667903984999997</v>
      </c>
    </row>
    <row r="359" spans="1:29" s="5" customFormat="1" ht="57" hidden="1" x14ac:dyDescent="0.2">
      <c r="A359" s="156"/>
      <c r="B359" s="97" t="s">
        <v>1402</v>
      </c>
      <c r="C359" s="98" t="s">
        <v>1403</v>
      </c>
      <c r="D359" s="287"/>
      <c r="E359" s="285">
        <f>SUM('ADICIONES  2018'!C359:M359)</f>
        <v>270000000</v>
      </c>
      <c r="F359" s="286"/>
      <c r="G359" s="286"/>
      <c r="H359" s="286"/>
      <c r="I359" s="286"/>
      <c r="J359" s="286"/>
      <c r="K359" s="287">
        <f t="shared" si="469"/>
        <v>270000000</v>
      </c>
      <c r="L359" s="286"/>
      <c r="M359" s="286"/>
      <c r="N359" s="286"/>
      <c r="O359" s="286"/>
      <c r="P359" s="287">
        <v>270000000</v>
      </c>
      <c r="Q359" s="286"/>
      <c r="R359" s="287">
        <f t="shared" si="467"/>
        <v>270000000</v>
      </c>
      <c r="S359" s="286"/>
      <c r="T359" s="286"/>
      <c r="U359" s="286"/>
      <c r="V359" s="286"/>
      <c r="W359" s="287">
        <v>0</v>
      </c>
      <c r="X359" s="286"/>
      <c r="Y359" s="286"/>
      <c r="Z359" s="286"/>
      <c r="AA359" s="287">
        <f t="shared" si="476"/>
        <v>0</v>
      </c>
      <c r="AB359" s="287">
        <f t="shared" si="351"/>
        <v>270000000</v>
      </c>
      <c r="AC359" s="37">
        <f t="shared" si="352"/>
        <v>1</v>
      </c>
    </row>
    <row r="360" spans="1:29" s="5" customFormat="1" ht="57" hidden="1" x14ac:dyDescent="0.2">
      <c r="A360" s="156"/>
      <c r="B360" s="97" t="s">
        <v>1404</v>
      </c>
      <c r="C360" s="98" t="s">
        <v>1405</v>
      </c>
      <c r="D360" s="287"/>
      <c r="E360" s="285">
        <f>SUM('ADICIONES  2018'!C360:M360)</f>
        <v>189000000</v>
      </c>
      <c r="F360" s="286"/>
      <c r="G360" s="286"/>
      <c r="H360" s="286"/>
      <c r="I360" s="286"/>
      <c r="J360" s="286"/>
      <c r="K360" s="287">
        <f t="shared" si="469"/>
        <v>189000000</v>
      </c>
      <c r="L360" s="286"/>
      <c r="M360" s="286"/>
      <c r="N360" s="286"/>
      <c r="O360" s="286"/>
      <c r="P360" s="287">
        <v>189000000</v>
      </c>
      <c r="Q360" s="286"/>
      <c r="R360" s="287">
        <f t="shared" si="467"/>
        <v>189000000</v>
      </c>
      <c r="S360" s="286"/>
      <c r="T360" s="286"/>
      <c r="U360" s="286"/>
      <c r="V360" s="286"/>
      <c r="W360" s="287">
        <v>0</v>
      </c>
      <c r="X360" s="286"/>
      <c r="Y360" s="286"/>
      <c r="Z360" s="286"/>
      <c r="AA360" s="287">
        <f t="shared" si="476"/>
        <v>0</v>
      </c>
      <c r="AB360" s="287">
        <f t="shared" si="351"/>
        <v>189000000</v>
      </c>
      <c r="AC360" s="37">
        <f t="shared" si="352"/>
        <v>1</v>
      </c>
    </row>
    <row r="361" spans="1:29" s="5" customFormat="1" ht="57" hidden="1" x14ac:dyDescent="0.2">
      <c r="A361" s="156"/>
      <c r="B361" s="97" t="s">
        <v>1406</v>
      </c>
      <c r="C361" s="98" t="s">
        <v>1407</v>
      </c>
      <c r="D361" s="287"/>
      <c r="E361" s="285">
        <f>SUM('ADICIONES  2018'!C361:M361)</f>
        <v>162000000</v>
      </c>
      <c r="F361" s="286"/>
      <c r="G361" s="286"/>
      <c r="H361" s="286"/>
      <c r="I361" s="286"/>
      <c r="J361" s="286"/>
      <c r="K361" s="287">
        <f t="shared" si="469"/>
        <v>162000000</v>
      </c>
      <c r="L361" s="286"/>
      <c r="M361" s="286"/>
      <c r="N361" s="286"/>
      <c r="O361" s="286"/>
      <c r="P361" s="287">
        <v>162000000</v>
      </c>
      <c r="Q361" s="286"/>
      <c r="R361" s="287">
        <f t="shared" si="467"/>
        <v>162000000</v>
      </c>
      <c r="S361" s="286"/>
      <c r="T361" s="286"/>
      <c r="U361" s="286"/>
      <c r="V361" s="286"/>
      <c r="W361" s="287">
        <v>0</v>
      </c>
      <c r="X361" s="286"/>
      <c r="Y361" s="286"/>
      <c r="Z361" s="286"/>
      <c r="AA361" s="287">
        <f t="shared" si="476"/>
        <v>0</v>
      </c>
      <c r="AB361" s="287">
        <f t="shared" si="351"/>
        <v>162000000</v>
      </c>
      <c r="AC361" s="37">
        <f t="shared" si="352"/>
        <v>1</v>
      </c>
    </row>
    <row r="362" spans="1:29" s="5" customFormat="1" ht="57" hidden="1" x14ac:dyDescent="0.2">
      <c r="A362" s="156"/>
      <c r="B362" s="97" t="s">
        <v>1408</v>
      </c>
      <c r="C362" s="98" t="s">
        <v>1409</v>
      </c>
      <c r="D362" s="287"/>
      <c r="E362" s="285">
        <f>SUM('ADICIONES  2018'!C362:M362)</f>
        <v>395855753</v>
      </c>
      <c r="F362" s="286"/>
      <c r="G362" s="286"/>
      <c r="H362" s="286"/>
      <c r="I362" s="286"/>
      <c r="J362" s="286"/>
      <c r="K362" s="287">
        <f t="shared" si="469"/>
        <v>395855753</v>
      </c>
      <c r="L362" s="286"/>
      <c r="M362" s="286"/>
      <c r="N362" s="286"/>
      <c r="O362" s="286"/>
      <c r="P362" s="287">
        <v>395855753</v>
      </c>
      <c r="Q362" s="286"/>
      <c r="R362" s="287">
        <f t="shared" si="467"/>
        <v>395855753</v>
      </c>
      <c r="S362" s="286"/>
      <c r="T362" s="286"/>
      <c r="U362" s="286"/>
      <c r="V362" s="286"/>
      <c r="W362" s="287">
        <v>0</v>
      </c>
      <c r="X362" s="286"/>
      <c r="Y362" s="286"/>
      <c r="Z362" s="286"/>
      <c r="AA362" s="287">
        <f t="shared" ref="AA362:AA368" si="478">SUM(S362:Z362)</f>
        <v>0</v>
      </c>
      <c r="AB362" s="287">
        <f t="shared" si="351"/>
        <v>395855753</v>
      </c>
      <c r="AC362" s="37">
        <f t="shared" si="352"/>
        <v>1</v>
      </c>
    </row>
    <row r="363" spans="1:29" s="5" customFormat="1" ht="57" hidden="1" x14ac:dyDescent="0.2">
      <c r="A363" s="156"/>
      <c r="B363" s="97" t="s">
        <v>1410</v>
      </c>
      <c r="C363" s="98" t="s">
        <v>1411</v>
      </c>
      <c r="D363" s="287"/>
      <c r="E363" s="285">
        <f>SUM('ADICIONES  2018'!C363:M363)</f>
        <v>162000000</v>
      </c>
      <c r="F363" s="286"/>
      <c r="G363" s="286"/>
      <c r="H363" s="286"/>
      <c r="I363" s="286"/>
      <c r="J363" s="286"/>
      <c r="K363" s="287">
        <f t="shared" si="469"/>
        <v>162000000</v>
      </c>
      <c r="L363" s="286"/>
      <c r="M363" s="286"/>
      <c r="N363" s="286"/>
      <c r="O363" s="286"/>
      <c r="P363" s="287">
        <v>162000000</v>
      </c>
      <c r="Q363" s="286"/>
      <c r="R363" s="287">
        <f t="shared" si="467"/>
        <v>162000000</v>
      </c>
      <c r="S363" s="286"/>
      <c r="T363" s="286"/>
      <c r="U363" s="286"/>
      <c r="V363" s="286"/>
      <c r="W363" s="287">
        <v>0</v>
      </c>
      <c r="X363" s="286"/>
      <c r="Y363" s="286"/>
      <c r="Z363" s="286"/>
      <c r="AA363" s="287">
        <f t="shared" si="478"/>
        <v>0</v>
      </c>
      <c r="AB363" s="287">
        <f t="shared" si="351"/>
        <v>162000000</v>
      </c>
      <c r="AC363" s="37">
        <f t="shared" si="352"/>
        <v>1</v>
      </c>
    </row>
    <row r="364" spans="1:29" s="5" customFormat="1" ht="57" hidden="1" x14ac:dyDescent="0.2">
      <c r="A364" s="156"/>
      <c r="B364" s="97" t="s">
        <v>1412</v>
      </c>
      <c r="C364" s="98" t="s">
        <v>1413</v>
      </c>
      <c r="D364" s="287"/>
      <c r="E364" s="285">
        <f>SUM('ADICIONES  2018'!C364:M364)</f>
        <v>164403665.94</v>
      </c>
      <c r="F364" s="286"/>
      <c r="G364" s="286"/>
      <c r="H364" s="286"/>
      <c r="I364" s="286"/>
      <c r="J364" s="286"/>
      <c r="K364" s="287">
        <f t="shared" si="469"/>
        <v>164403665.94</v>
      </c>
      <c r="L364" s="286"/>
      <c r="M364" s="286"/>
      <c r="N364" s="286"/>
      <c r="O364" s="286"/>
      <c r="P364" s="287">
        <v>164403665.94</v>
      </c>
      <c r="Q364" s="286"/>
      <c r="R364" s="287">
        <f t="shared" si="467"/>
        <v>164403665.94</v>
      </c>
      <c r="S364" s="286"/>
      <c r="T364" s="286"/>
      <c r="U364" s="286"/>
      <c r="V364" s="286"/>
      <c r="W364" s="287">
        <v>0</v>
      </c>
      <c r="X364" s="286"/>
      <c r="Y364" s="286"/>
      <c r="Z364" s="286"/>
      <c r="AA364" s="287">
        <f t="shared" si="478"/>
        <v>0</v>
      </c>
      <c r="AB364" s="287">
        <f t="shared" si="351"/>
        <v>164403665.94</v>
      </c>
      <c r="AC364" s="37">
        <f t="shared" si="352"/>
        <v>1</v>
      </c>
    </row>
    <row r="365" spans="1:29" s="5" customFormat="1" ht="57" hidden="1" x14ac:dyDescent="0.2">
      <c r="A365" s="156"/>
      <c r="B365" s="97" t="s">
        <v>1414</v>
      </c>
      <c r="C365" s="98" t="s">
        <v>1415</v>
      </c>
      <c r="D365" s="287"/>
      <c r="E365" s="285">
        <f>SUM('ADICIONES  2018'!C365:M365)</f>
        <v>639527724.48000002</v>
      </c>
      <c r="F365" s="286"/>
      <c r="G365" s="286"/>
      <c r="H365" s="286"/>
      <c r="I365" s="286"/>
      <c r="J365" s="286"/>
      <c r="K365" s="287">
        <f t="shared" si="469"/>
        <v>639527724.48000002</v>
      </c>
      <c r="L365" s="286"/>
      <c r="M365" s="286"/>
      <c r="N365" s="286"/>
      <c r="O365" s="286"/>
      <c r="P365" s="287">
        <v>639527724.48000002</v>
      </c>
      <c r="Q365" s="286"/>
      <c r="R365" s="287">
        <f t="shared" si="467"/>
        <v>639527724.48000002</v>
      </c>
      <c r="S365" s="286"/>
      <c r="T365" s="286"/>
      <c r="U365" s="286"/>
      <c r="V365" s="286"/>
      <c r="W365" s="287">
        <v>0</v>
      </c>
      <c r="X365" s="286"/>
      <c r="Y365" s="286"/>
      <c r="Z365" s="286"/>
      <c r="AA365" s="287">
        <f t="shared" si="478"/>
        <v>0</v>
      </c>
      <c r="AB365" s="287">
        <f t="shared" si="351"/>
        <v>639527724.48000002</v>
      </c>
      <c r="AC365" s="37">
        <f t="shared" si="352"/>
        <v>1</v>
      </c>
    </row>
    <row r="366" spans="1:29" s="5" customFormat="1" ht="57" hidden="1" x14ac:dyDescent="0.2">
      <c r="A366" s="156"/>
      <c r="B366" s="97" t="s">
        <v>1416</v>
      </c>
      <c r="C366" s="98" t="s">
        <v>1417</v>
      </c>
      <c r="D366" s="287"/>
      <c r="E366" s="285">
        <f>SUM('ADICIONES  2018'!C366:M366)</f>
        <v>270000000</v>
      </c>
      <c r="F366" s="286"/>
      <c r="G366" s="286"/>
      <c r="H366" s="286"/>
      <c r="I366" s="286"/>
      <c r="J366" s="286"/>
      <c r="K366" s="287">
        <f t="shared" si="469"/>
        <v>270000000</v>
      </c>
      <c r="L366" s="286"/>
      <c r="M366" s="286"/>
      <c r="N366" s="286"/>
      <c r="O366" s="286"/>
      <c r="P366" s="287">
        <v>270000000.51999998</v>
      </c>
      <c r="Q366" s="286"/>
      <c r="R366" s="287">
        <f t="shared" si="467"/>
        <v>270000000.51999998</v>
      </c>
      <c r="S366" s="286"/>
      <c r="T366" s="286"/>
      <c r="U366" s="286"/>
      <c r="V366" s="286"/>
      <c r="W366" s="287">
        <v>0</v>
      </c>
      <c r="X366" s="286"/>
      <c r="Y366" s="286"/>
      <c r="Z366" s="286"/>
      <c r="AA366" s="287">
        <f t="shared" si="478"/>
        <v>0</v>
      </c>
      <c r="AB366" s="287">
        <f t="shared" si="351"/>
        <v>270000000.51999998</v>
      </c>
      <c r="AC366" s="37">
        <f t="shared" si="352"/>
        <v>1.0000000019259259</v>
      </c>
    </row>
    <row r="367" spans="1:29" s="5" customFormat="1" ht="57" hidden="1" x14ac:dyDescent="0.2">
      <c r="A367" s="156"/>
      <c r="B367" s="97" t="s">
        <v>1418</v>
      </c>
      <c r="C367" s="98" t="s">
        <v>1419</v>
      </c>
      <c r="D367" s="287"/>
      <c r="E367" s="285">
        <f>SUM('ADICIONES  2018'!C367:M367)</f>
        <v>243518017.5</v>
      </c>
      <c r="F367" s="286"/>
      <c r="G367" s="286"/>
      <c r="H367" s="286"/>
      <c r="I367" s="286"/>
      <c r="J367" s="286"/>
      <c r="K367" s="287">
        <f t="shared" si="469"/>
        <v>243518017.5</v>
      </c>
      <c r="L367" s="286"/>
      <c r="M367" s="286"/>
      <c r="N367" s="286"/>
      <c r="O367" s="286"/>
      <c r="P367" s="287">
        <v>243518017.5</v>
      </c>
      <c r="Q367" s="286"/>
      <c r="R367" s="287">
        <f t="shared" si="467"/>
        <v>243518017.5</v>
      </c>
      <c r="S367" s="286"/>
      <c r="T367" s="286"/>
      <c r="U367" s="286"/>
      <c r="V367" s="286"/>
      <c r="W367" s="287">
        <v>0</v>
      </c>
      <c r="X367" s="286"/>
      <c r="Y367" s="286"/>
      <c r="Z367" s="286"/>
      <c r="AA367" s="287">
        <f t="shared" si="478"/>
        <v>0</v>
      </c>
      <c r="AB367" s="287">
        <f t="shared" si="351"/>
        <v>243518017.5</v>
      </c>
      <c r="AC367" s="37">
        <f t="shared" si="352"/>
        <v>1</v>
      </c>
    </row>
    <row r="368" spans="1:29" s="5" customFormat="1" ht="57" hidden="1" x14ac:dyDescent="0.2">
      <c r="A368" s="156"/>
      <c r="B368" s="97" t="s">
        <v>1420</v>
      </c>
      <c r="C368" s="98" t="s">
        <v>1421</v>
      </c>
      <c r="D368" s="287"/>
      <c r="E368" s="285">
        <f>SUM('ADICIONES  2018'!C368:M368)</f>
        <v>1166747739.5599999</v>
      </c>
      <c r="F368" s="286"/>
      <c r="G368" s="286"/>
      <c r="H368" s="286"/>
      <c r="I368" s="286"/>
      <c r="J368" s="286"/>
      <c r="K368" s="287">
        <f t="shared" si="469"/>
        <v>1166747739.5599999</v>
      </c>
      <c r="L368" s="286"/>
      <c r="M368" s="286"/>
      <c r="N368" s="286"/>
      <c r="O368" s="286"/>
      <c r="P368" s="287">
        <v>1166747739.5599999</v>
      </c>
      <c r="Q368" s="286"/>
      <c r="R368" s="287">
        <f t="shared" si="467"/>
        <v>1166747739.5599999</v>
      </c>
      <c r="S368" s="286"/>
      <c r="T368" s="286"/>
      <c r="U368" s="286"/>
      <c r="V368" s="286"/>
      <c r="W368" s="287">
        <v>0</v>
      </c>
      <c r="X368" s="286"/>
      <c r="Y368" s="286"/>
      <c r="Z368" s="286"/>
      <c r="AA368" s="287">
        <f t="shared" si="478"/>
        <v>0</v>
      </c>
      <c r="AB368" s="287">
        <f t="shared" si="351"/>
        <v>1166747739.5599999</v>
      </c>
      <c r="AC368" s="37">
        <f t="shared" si="352"/>
        <v>1</v>
      </c>
    </row>
    <row r="369" spans="1:29" s="5" customFormat="1" ht="42.75" hidden="1" x14ac:dyDescent="0.2">
      <c r="A369" s="156"/>
      <c r="B369" s="97" t="s">
        <v>1422</v>
      </c>
      <c r="C369" s="98" t="s">
        <v>1423</v>
      </c>
      <c r="D369" s="287"/>
      <c r="E369" s="285">
        <f>SUM('ADICIONES  2018'!C369:M369)</f>
        <v>81000000</v>
      </c>
      <c r="F369" s="286"/>
      <c r="G369" s="286"/>
      <c r="H369" s="286"/>
      <c r="I369" s="286"/>
      <c r="J369" s="286"/>
      <c r="K369" s="287">
        <f t="shared" si="469"/>
        <v>81000000</v>
      </c>
      <c r="L369" s="286"/>
      <c r="M369" s="286"/>
      <c r="N369" s="286"/>
      <c r="O369" s="286"/>
      <c r="P369" s="287">
        <v>0</v>
      </c>
      <c r="Q369" s="286"/>
      <c r="R369" s="287">
        <f t="shared" si="467"/>
        <v>0</v>
      </c>
      <c r="S369" s="286"/>
      <c r="T369" s="286"/>
      <c r="U369" s="286"/>
      <c r="V369" s="286"/>
      <c r="W369" s="287">
        <v>0</v>
      </c>
      <c r="X369" s="286"/>
      <c r="Y369" s="286"/>
      <c r="Z369" s="286"/>
      <c r="AA369" s="287">
        <f t="shared" ref="AA369:AA665" si="479">SUM(S369:Z369)</f>
        <v>0</v>
      </c>
      <c r="AB369" s="287">
        <f t="shared" si="351"/>
        <v>0</v>
      </c>
      <c r="AC369" s="37">
        <f t="shared" si="352"/>
        <v>0</v>
      </c>
    </row>
    <row r="370" spans="1:29" s="5" customFormat="1" ht="42.75" hidden="1" x14ac:dyDescent="0.2">
      <c r="A370" s="156"/>
      <c r="B370" s="97" t="s">
        <v>1424</v>
      </c>
      <c r="C370" s="98" t="s">
        <v>1425</v>
      </c>
      <c r="D370" s="287"/>
      <c r="E370" s="285">
        <f>SUM('ADICIONES  2018'!C370:M370)</f>
        <v>189000000</v>
      </c>
      <c r="F370" s="286"/>
      <c r="G370" s="286"/>
      <c r="H370" s="286"/>
      <c r="I370" s="286"/>
      <c r="J370" s="286"/>
      <c r="K370" s="287">
        <f t="shared" si="469"/>
        <v>189000000</v>
      </c>
      <c r="L370" s="286"/>
      <c r="M370" s="286"/>
      <c r="N370" s="286"/>
      <c r="O370" s="286"/>
      <c r="P370" s="287">
        <v>0</v>
      </c>
      <c r="Q370" s="286"/>
      <c r="R370" s="287">
        <f t="shared" si="467"/>
        <v>0</v>
      </c>
      <c r="S370" s="286"/>
      <c r="T370" s="286"/>
      <c r="U370" s="286"/>
      <c r="V370" s="286"/>
      <c r="W370" s="287">
        <v>0</v>
      </c>
      <c r="X370" s="286"/>
      <c r="Y370" s="286"/>
      <c r="Z370" s="286"/>
      <c r="AA370" s="287">
        <f t="shared" si="479"/>
        <v>0</v>
      </c>
      <c r="AB370" s="287">
        <f t="shared" si="351"/>
        <v>0</v>
      </c>
      <c r="AC370" s="37">
        <f t="shared" si="352"/>
        <v>0</v>
      </c>
    </row>
    <row r="371" spans="1:29" s="5" customFormat="1" ht="42.75" hidden="1" x14ac:dyDescent="0.2">
      <c r="A371" s="156"/>
      <c r="B371" s="97" t="s">
        <v>1426</v>
      </c>
      <c r="C371" s="98" t="s">
        <v>1427</v>
      </c>
      <c r="D371" s="287"/>
      <c r="E371" s="285">
        <f>SUM('ADICIONES  2018'!C371:M371)</f>
        <v>423087912</v>
      </c>
      <c r="F371" s="286"/>
      <c r="G371" s="286"/>
      <c r="H371" s="286"/>
      <c r="I371" s="286"/>
      <c r="J371" s="286"/>
      <c r="K371" s="287">
        <f t="shared" si="469"/>
        <v>423087912</v>
      </c>
      <c r="L371" s="286"/>
      <c r="M371" s="286"/>
      <c r="N371" s="286"/>
      <c r="O371" s="286"/>
      <c r="P371" s="287">
        <v>0</v>
      </c>
      <c r="Q371" s="286"/>
      <c r="R371" s="287">
        <f t="shared" si="467"/>
        <v>0</v>
      </c>
      <c r="S371" s="286"/>
      <c r="T371" s="286"/>
      <c r="U371" s="286"/>
      <c r="V371" s="286"/>
      <c r="W371" s="287">
        <v>0</v>
      </c>
      <c r="X371" s="286"/>
      <c r="Y371" s="286"/>
      <c r="Z371" s="286"/>
      <c r="AA371" s="287">
        <f t="shared" si="479"/>
        <v>0</v>
      </c>
      <c r="AB371" s="287">
        <f t="shared" si="351"/>
        <v>0</v>
      </c>
      <c r="AC371" s="37">
        <f t="shared" si="352"/>
        <v>0</v>
      </c>
    </row>
    <row r="372" spans="1:29" s="5" customFormat="1" ht="42.75" hidden="1" x14ac:dyDescent="0.2">
      <c r="A372" s="156"/>
      <c r="B372" s="97" t="s">
        <v>1428</v>
      </c>
      <c r="C372" s="98" t="s">
        <v>1429</v>
      </c>
      <c r="D372" s="287"/>
      <c r="E372" s="285">
        <f>SUM('ADICIONES  2018'!C372:M372)</f>
        <v>108000000</v>
      </c>
      <c r="F372" s="286"/>
      <c r="G372" s="286"/>
      <c r="H372" s="286"/>
      <c r="I372" s="286"/>
      <c r="J372" s="286"/>
      <c r="K372" s="287">
        <f t="shared" si="469"/>
        <v>108000000</v>
      </c>
      <c r="L372" s="286"/>
      <c r="M372" s="286"/>
      <c r="N372" s="286"/>
      <c r="O372" s="286"/>
      <c r="P372" s="287">
        <v>0</v>
      </c>
      <c r="Q372" s="286"/>
      <c r="R372" s="287">
        <f t="shared" si="467"/>
        <v>0</v>
      </c>
      <c r="S372" s="286"/>
      <c r="T372" s="286"/>
      <c r="U372" s="286"/>
      <c r="V372" s="286"/>
      <c r="W372" s="287">
        <v>0</v>
      </c>
      <c r="X372" s="286"/>
      <c r="Y372" s="286"/>
      <c r="Z372" s="286"/>
      <c r="AA372" s="287">
        <f t="shared" si="479"/>
        <v>0</v>
      </c>
      <c r="AB372" s="287">
        <f t="shared" si="351"/>
        <v>0</v>
      </c>
      <c r="AC372" s="37">
        <f t="shared" si="352"/>
        <v>0</v>
      </c>
    </row>
    <row r="373" spans="1:29" s="5" customFormat="1" ht="42.75" hidden="1" x14ac:dyDescent="0.2">
      <c r="A373" s="156"/>
      <c r="B373" s="97" t="s">
        <v>1430</v>
      </c>
      <c r="C373" s="98" t="s">
        <v>1431</v>
      </c>
      <c r="D373" s="287"/>
      <c r="E373" s="285">
        <f>SUM('ADICIONES  2018'!C373:M373)</f>
        <v>81000000</v>
      </c>
      <c r="F373" s="286"/>
      <c r="G373" s="286"/>
      <c r="H373" s="286"/>
      <c r="I373" s="286"/>
      <c r="J373" s="286"/>
      <c r="K373" s="287">
        <f t="shared" si="469"/>
        <v>81000000</v>
      </c>
      <c r="L373" s="286"/>
      <c r="M373" s="286"/>
      <c r="N373" s="286"/>
      <c r="O373" s="286"/>
      <c r="P373" s="287">
        <v>0</v>
      </c>
      <c r="Q373" s="286"/>
      <c r="R373" s="287">
        <f t="shared" si="467"/>
        <v>0</v>
      </c>
      <c r="S373" s="286"/>
      <c r="T373" s="286"/>
      <c r="U373" s="286"/>
      <c r="V373" s="286"/>
      <c r="W373" s="287">
        <v>0</v>
      </c>
      <c r="X373" s="286"/>
      <c r="Y373" s="286"/>
      <c r="Z373" s="286"/>
      <c r="AA373" s="287">
        <f t="shared" si="479"/>
        <v>0</v>
      </c>
      <c r="AB373" s="287">
        <f t="shared" si="351"/>
        <v>0</v>
      </c>
      <c r="AC373" s="37">
        <f t="shared" si="352"/>
        <v>0</v>
      </c>
    </row>
    <row r="374" spans="1:29" s="5" customFormat="1" ht="42.75" hidden="1" x14ac:dyDescent="0.2">
      <c r="A374" s="156"/>
      <c r="B374" s="97" t="s">
        <v>1432</v>
      </c>
      <c r="C374" s="98" t="s">
        <v>1433</v>
      </c>
      <c r="D374" s="287"/>
      <c r="E374" s="285">
        <f>SUM('ADICIONES  2018'!C374:M374)</f>
        <v>85090267</v>
      </c>
      <c r="F374" s="286"/>
      <c r="G374" s="286"/>
      <c r="H374" s="286"/>
      <c r="I374" s="286"/>
      <c r="J374" s="286"/>
      <c r="K374" s="287">
        <f t="shared" si="469"/>
        <v>85090267</v>
      </c>
      <c r="L374" s="286"/>
      <c r="M374" s="286"/>
      <c r="N374" s="286"/>
      <c r="O374" s="286"/>
      <c r="P374" s="287">
        <v>0</v>
      </c>
      <c r="Q374" s="286"/>
      <c r="R374" s="287">
        <f t="shared" si="467"/>
        <v>0</v>
      </c>
      <c r="S374" s="286"/>
      <c r="T374" s="286"/>
      <c r="U374" s="286"/>
      <c r="V374" s="286"/>
      <c r="W374" s="287">
        <v>0</v>
      </c>
      <c r="X374" s="286"/>
      <c r="Y374" s="286"/>
      <c r="Z374" s="286"/>
      <c r="AA374" s="287">
        <f t="shared" si="479"/>
        <v>0</v>
      </c>
      <c r="AB374" s="287">
        <f t="shared" si="351"/>
        <v>0</v>
      </c>
      <c r="AC374" s="37">
        <f t="shared" si="352"/>
        <v>0</v>
      </c>
    </row>
    <row r="375" spans="1:29" s="5" customFormat="1" ht="42.75" hidden="1" x14ac:dyDescent="0.2">
      <c r="A375" s="156"/>
      <c r="B375" s="97" t="s">
        <v>1434</v>
      </c>
      <c r="C375" s="98" t="s">
        <v>1435</v>
      </c>
      <c r="D375" s="287"/>
      <c r="E375" s="285">
        <f>SUM('ADICIONES  2018'!C375:M375)</f>
        <v>81000000</v>
      </c>
      <c r="F375" s="286"/>
      <c r="G375" s="286"/>
      <c r="H375" s="286"/>
      <c r="I375" s="286"/>
      <c r="J375" s="286"/>
      <c r="K375" s="287">
        <f t="shared" si="469"/>
        <v>81000000</v>
      </c>
      <c r="L375" s="286"/>
      <c r="M375" s="286"/>
      <c r="N375" s="286"/>
      <c r="O375" s="286"/>
      <c r="P375" s="287">
        <v>0</v>
      </c>
      <c r="Q375" s="286"/>
      <c r="R375" s="287">
        <f t="shared" si="467"/>
        <v>0</v>
      </c>
      <c r="S375" s="286"/>
      <c r="T375" s="286"/>
      <c r="U375" s="286"/>
      <c r="V375" s="286"/>
      <c r="W375" s="287">
        <v>0</v>
      </c>
      <c r="X375" s="286"/>
      <c r="Y375" s="286"/>
      <c r="Z375" s="286"/>
      <c r="AA375" s="287">
        <f t="shared" si="479"/>
        <v>0</v>
      </c>
      <c r="AB375" s="287">
        <f t="shared" si="351"/>
        <v>0</v>
      </c>
      <c r="AC375" s="37">
        <f t="shared" si="352"/>
        <v>0</v>
      </c>
    </row>
    <row r="376" spans="1:29" s="5" customFormat="1" ht="42.75" hidden="1" x14ac:dyDescent="0.2">
      <c r="A376" s="156"/>
      <c r="B376" s="97" t="s">
        <v>1436</v>
      </c>
      <c r="C376" s="98" t="s">
        <v>1437</v>
      </c>
      <c r="D376" s="287"/>
      <c r="E376" s="285">
        <f>SUM('ADICIONES  2018'!C376:M376)</f>
        <v>162366136</v>
      </c>
      <c r="F376" s="286"/>
      <c r="G376" s="286"/>
      <c r="H376" s="286"/>
      <c r="I376" s="286"/>
      <c r="J376" s="286"/>
      <c r="K376" s="287">
        <f t="shared" si="469"/>
        <v>162366136</v>
      </c>
      <c r="L376" s="286"/>
      <c r="M376" s="286"/>
      <c r="N376" s="286"/>
      <c r="O376" s="286"/>
      <c r="P376" s="287">
        <v>0</v>
      </c>
      <c r="Q376" s="286"/>
      <c r="R376" s="287">
        <f t="shared" si="467"/>
        <v>0</v>
      </c>
      <c r="S376" s="286"/>
      <c r="T376" s="286"/>
      <c r="U376" s="286"/>
      <c r="V376" s="286"/>
      <c r="W376" s="287">
        <v>0</v>
      </c>
      <c r="X376" s="286"/>
      <c r="Y376" s="286"/>
      <c r="Z376" s="286"/>
      <c r="AA376" s="287">
        <f t="shared" si="479"/>
        <v>0</v>
      </c>
      <c r="AB376" s="287">
        <f t="shared" si="351"/>
        <v>0</v>
      </c>
      <c r="AC376" s="37">
        <f t="shared" si="352"/>
        <v>0</v>
      </c>
    </row>
    <row r="377" spans="1:29" s="5" customFormat="1" ht="42.75" hidden="1" x14ac:dyDescent="0.2">
      <c r="A377" s="156"/>
      <c r="B377" s="97" t="s">
        <v>1438</v>
      </c>
      <c r="C377" s="98" t="s">
        <v>1439</v>
      </c>
      <c r="D377" s="287"/>
      <c r="E377" s="285">
        <f>SUM('ADICIONES  2018'!C377:M377)</f>
        <v>108000000</v>
      </c>
      <c r="F377" s="286"/>
      <c r="G377" s="286"/>
      <c r="H377" s="286"/>
      <c r="I377" s="286"/>
      <c r="J377" s="286"/>
      <c r="K377" s="287">
        <f t="shared" si="469"/>
        <v>108000000</v>
      </c>
      <c r="L377" s="286"/>
      <c r="M377" s="286"/>
      <c r="N377" s="286"/>
      <c r="O377" s="286"/>
      <c r="P377" s="287">
        <v>0</v>
      </c>
      <c r="Q377" s="286"/>
      <c r="R377" s="287">
        <f t="shared" si="467"/>
        <v>0</v>
      </c>
      <c r="S377" s="286"/>
      <c r="T377" s="286"/>
      <c r="U377" s="286"/>
      <c r="V377" s="286"/>
      <c r="W377" s="287">
        <v>0</v>
      </c>
      <c r="X377" s="286"/>
      <c r="Y377" s="286"/>
      <c r="Z377" s="286"/>
      <c r="AA377" s="287">
        <f t="shared" si="479"/>
        <v>0</v>
      </c>
      <c r="AB377" s="287">
        <f t="shared" si="351"/>
        <v>0</v>
      </c>
      <c r="AC377" s="37">
        <f t="shared" si="352"/>
        <v>0</v>
      </c>
    </row>
    <row r="378" spans="1:29" s="5" customFormat="1" ht="42.75" hidden="1" x14ac:dyDescent="0.2">
      <c r="A378" s="156"/>
      <c r="B378" s="97" t="s">
        <v>1440</v>
      </c>
      <c r="C378" s="98" t="s">
        <v>1441</v>
      </c>
      <c r="D378" s="287"/>
      <c r="E378" s="285">
        <f>SUM('ADICIONES  2018'!C378:M378)</f>
        <v>58495201</v>
      </c>
      <c r="F378" s="286"/>
      <c r="G378" s="286"/>
      <c r="H378" s="286"/>
      <c r="I378" s="286"/>
      <c r="J378" s="286"/>
      <c r="K378" s="287">
        <f t="shared" si="469"/>
        <v>58495201</v>
      </c>
      <c r="L378" s="286"/>
      <c r="M378" s="286"/>
      <c r="N378" s="286"/>
      <c r="O378" s="286"/>
      <c r="P378" s="287">
        <v>0</v>
      </c>
      <c r="Q378" s="286"/>
      <c r="R378" s="287">
        <f t="shared" si="467"/>
        <v>0</v>
      </c>
      <c r="S378" s="286"/>
      <c r="T378" s="286"/>
      <c r="U378" s="286"/>
      <c r="V378" s="286"/>
      <c r="W378" s="287">
        <v>0</v>
      </c>
      <c r="X378" s="286"/>
      <c r="Y378" s="286"/>
      <c r="Z378" s="286"/>
      <c r="AA378" s="287">
        <f t="shared" si="479"/>
        <v>0</v>
      </c>
      <c r="AB378" s="287">
        <f t="shared" si="351"/>
        <v>0</v>
      </c>
      <c r="AC378" s="37">
        <f t="shared" si="352"/>
        <v>0</v>
      </c>
    </row>
    <row r="379" spans="1:29" s="5" customFormat="1" ht="42.75" hidden="1" x14ac:dyDescent="0.2">
      <c r="A379" s="156"/>
      <c r="B379" s="97" t="s">
        <v>1442</v>
      </c>
      <c r="C379" s="98" t="s">
        <v>1443</v>
      </c>
      <c r="D379" s="287"/>
      <c r="E379" s="285">
        <f>SUM('ADICIONES  2018'!C379:M379)</f>
        <v>99586571</v>
      </c>
      <c r="F379" s="286"/>
      <c r="G379" s="286"/>
      <c r="H379" s="286"/>
      <c r="I379" s="286"/>
      <c r="J379" s="286"/>
      <c r="K379" s="287">
        <f t="shared" si="469"/>
        <v>99586571</v>
      </c>
      <c r="L379" s="286"/>
      <c r="M379" s="286"/>
      <c r="N379" s="286"/>
      <c r="O379" s="286"/>
      <c r="P379" s="287">
        <v>0</v>
      </c>
      <c r="Q379" s="286"/>
      <c r="R379" s="287">
        <f t="shared" si="467"/>
        <v>0</v>
      </c>
      <c r="S379" s="286"/>
      <c r="T379" s="286"/>
      <c r="U379" s="286"/>
      <c r="V379" s="286"/>
      <c r="W379" s="287">
        <v>0</v>
      </c>
      <c r="X379" s="286"/>
      <c r="Y379" s="286"/>
      <c r="Z379" s="286"/>
      <c r="AA379" s="287">
        <f t="shared" si="479"/>
        <v>0</v>
      </c>
      <c r="AB379" s="287">
        <f t="shared" si="351"/>
        <v>0</v>
      </c>
      <c r="AC379" s="37">
        <f t="shared" si="352"/>
        <v>0</v>
      </c>
    </row>
    <row r="380" spans="1:29" s="5" customFormat="1" ht="42.75" hidden="1" x14ac:dyDescent="0.2">
      <c r="A380" s="156"/>
      <c r="B380" s="97" t="s">
        <v>1444</v>
      </c>
      <c r="C380" s="98" t="s">
        <v>1445</v>
      </c>
      <c r="D380" s="287"/>
      <c r="E380" s="285">
        <f>SUM('ADICIONES  2018'!C380:M380)</f>
        <v>135000000</v>
      </c>
      <c r="F380" s="286"/>
      <c r="G380" s="286"/>
      <c r="H380" s="286"/>
      <c r="I380" s="286"/>
      <c r="J380" s="286"/>
      <c r="K380" s="287">
        <f t="shared" si="469"/>
        <v>135000000</v>
      </c>
      <c r="L380" s="286"/>
      <c r="M380" s="286"/>
      <c r="N380" s="286"/>
      <c r="O380" s="286"/>
      <c r="P380" s="287">
        <v>0</v>
      </c>
      <c r="Q380" s="286"/>
      <c r="R380" s="287">
        <f t="shared" si="467"/>
        <v>0</v>
      </c>
      <c r="S380" s="286"/>
      <c r="T380" s="286"/>
      <c r="U380" s="286"/>
      <c r="V380" s="286"/>
      <c r="W380" s="287">
        <v>0</v>
      </c>
      <c r="X380" s="286"/>
      <c r="Y380" s="286"/>
      <c r="Z380" s="286"/>
      <c r="AA380" s="287">
        <f t="shared" si="479"/>
        <v>0</v>
      </c>
      <c r="AB380" s="287">
        <f t="shared" si="351"/>
        <v>0</v>
      </c>
      <c r="AC380" s="37">
        <f t="shared" si="352"/>
        <v>0</v>
      </c>
    </row>
    <row r="381" spans="1:29" s="5" customFormat="1" ht="42.75" hidden="1" x14ac:dyDescent="0.2">
      <c r="A381" s="156"/>
      <c r="B381" s="97" t="s">
        <v>1446</v>
      </c>
      <c r="C381" s="98" t="s">
        <v>1447</v>
      </c>
      <c r="D381" s="287"/>
      <c r="E381" s="285">
        <f>SUM('ADICIONES  2018'!C381:M381)</f>
        <v>54000000</v>
      </c>
      <c r="F381" s="286"/>
      <c r="G381" s="286"/>
      <c r="H381" s="286"/>
      <c r="I381" s="286"/>
      <c r="J381" s="286"/>
      <c r="K381" s="287">
        <f t="shared" si="469"/>
        <v>54000000</v>
      </c>
      <c r="L381" s="286"/>
      <c r="M381" s="286"/>
      <c r="N381" s="286"/>
      <c r="O381" s="286"/>
      <c r="P381" s="287">
        <v>0</v>
      </c>
      <c r="Q381" s="286"/>
      <c r="R381" s="287">
        <f t="shared" si="467"/>
        <v>0</v>
      </c>
      <c r="S381" s="286"/>
      <c r="T381" s="286"/>
      <c r="U381" s="286"/>
      <c r="V381" s="286"/>
      <c r="W381" s="287">
        <v>0</v>
      </c>
      <c r="X381" s="286"/>
      <c r="Y381" s="286"/>
      <c r="Z381" s="286"/>
      <c r="AA381" s="287">
        <f t="shared" si="479"/>
        <v>0</v>
      </c>
      <c r="AB381" s="287">
        <f t="shared" si="351"/>
        <v>0</v>
      </c>
      <c r="AC381" s="37">
        <f t="shared" si="352"/>
        <v>0</v>
      </c>
    </row>
    <row r="382" spans="1:29" s="5" customFormat="1" ht="57" hidden="1" x14ac:dyDescent="0.2">
      <c r="A382" s="156"/>
      <c r="B382" s="97" t="s">
        <v>1448</v>
      </c>
      <c r="C382" s="98" t="s">
        <v>1449</v>
      </c>
      <c r="D382" s="287"/>
      <c r="E382" s="285">
        <f>SUM('ADICIONES  2018'!C382:M382)</f>
        <v>108000000</v>
      </c>
      <c r="F382" s="286"/>
      <c r="G382" s="286"/>
      <c r="H382" s="286"/>
      <c r="I382" s="286"/>
      <c r="J382" s="286"/>
      <c r="K382" s="287">
        <f t="shared" si="469"/>
        <v>108000000</v>
      </c>
      <c r="L382" s="286"/>
      <c r="M382" s="286"/>
      <c r="N382" s="286"/>
      <c r="O382" s="286"/>
      <c r="P382" s="287">
        <v>0</v>
      </c>
      <c r="Q382" s="286"/>
      <c r="R382" s="287">
        <f t="shared" si="467"/>
        <v>0</v>
      </c>
      <c r="S382" s="286"/>
      <c r="T382" s="286"/>
      <c r="U382" s="286"/>
      <c r="V382" s="286"/>
      <c r="W382" s="287">
        <v>0</v>
      </c>
      <c r="X382" s="286"/>
      <c r="Y382" s="286"/>
      <c r="Z382" s="286"/>
      <c r="AA382" s="287">
        <f t="shared" si="479"/>
        <v>0</v>
      </c>
      <c r="AB382" s="287">
        <f t="shared" si="351"/>
        <v>0</v>
      </c>
      <c r="AC382" s="37">
        <f t="shared" si="352"/>
        <v>0</v>
      </c>
    </row>
    <row r="383" spans="1:29" s="5" customFormat="1" ht="42.75" hidden="1" x14ac:dyDescent="0.2">
      <c r="A383" s="156"/>
      <c r="B383" s="97" t="s">
        <v>1450</v>
      </c>
      <c r="C383" s="98" t="s">
        <v>1451</v>
      </c>
      <c r="D383" s="287"/>
      <c r="E383" s="285">
        <f>SUM('ADICIONES  2018'!C383:M383)</f>
        <v>81000000</v>
      </c>
      <c r="F383" s="286"/>
      <c r="G383" s="286"/>
      <c r="H383" s="286"/>
      <c r="I383" s="286"/>
      <c r="J383" s="286"/>
      <c r="K383" s="287">
        <f t="shared" si="469"/>
        <v>81000000</v>
      </c>
      <c r="L383" s="286"/>
      <c r="M383" s="286"/>
      <c r="N383" s="286"/>
      <c r="O383" s="286"/>
      <c r="P383" s="287">
        <v>0</v>
      </c>
      <c r="Q383" s="286"/>
      <c r="R383" s="287">
        <f t="shared" si="467"/>
        <v>0</v>
      </c>
      <c r="S383" s="286"/>
      <c r="T383" s="286"/>
      <c r="U383" s="286"/>
      <c r="V383" s="286"/>
      <c r="W383" s="287">
        <v>0</v>
      </c>
      <c r="X383" s="286"/>
      <c r="Y383" s="286"/>
      <c r="Z383" s="286"/>
      <c r="AA383" s="287">
        <f t="shared" si="479"/>
        <v>0</v>
      </c>
      <c r="AB383" s="287">
        <f t="shared" si="351"/>
        <v>0</v>
      </c>
      <c r="AC383" s="37">
        <f t="shared" si="352"/>
        <v>0</v>
      </c>
    </row>
    <row r="384" spans="1:29" s="5" customFormat="1" ht="28.5" hidden="1" x14ac:dyDescent="0.2">
      <c r="A384" s="156"/>
      <c r="B384" s="97" t="s">
        <v>1452</v>
      </c>
      <c r="C384" s="98" t="s">
        <v>1453</v>
      </c>
      <c r="D384" s="287"/>
      <c r="E384" s="285">
        <f>SUM('ADICIONES  2018'!C384:M384)</f>
        <v>343506945</v>
      </c>
      <c r="F384" s="286"/>
      <c r="G384" s="286"/>
      <c r="H384" s="286"/>
      <c r="I384" s="286"/>
      <c r="J384" s="286"/>
      <c r="K384" s="287">
        <f t="shared" si="469"/>
        <v>343506945</v>
      </c>
      <c r="L384" s="286"/>
      <c r="M384" s="286"/>
      <c r="N384" s="286"/>
      <c r="O384" s="286"/>
      <c r="P384" s="287">
        <v>343506945</v>
      </c>
      <c r="Q384" s="286"/>
      <c r="R384" s="287">
        <f t="shared" si="467"/>
        <v>343506945</v>
      </c>
      <c r="S384" s="286"/>
      <c r="T384" s="286"/>
      <c r="U384" s="286"/>
      <c r="V384" s="286"/>
      <c r="W384" s="287">
        <v>0</v>
      </c>
      <c r="X384" s="286"/>
      <c r="Y384" s="286"/>
      <c r="Z384" s="286"/>
      <c r="AA384" s="287">
        <f t="shared" si="479"/>
        <v>0</v>
      </c>
      <c r="AB384" s="287">
        <f t="shared" si="351"/>
        <v>343506945</v>
      </c>
      <c r="AC384" s="37">
        <f t="shared" si="352"/>
        <v>1</v>
      </c>
    </row>
    <row r="385" spans="1:29" s="5" customFormat="1" ht="42.75" hidden="1" x14ac:dyDescent="0.2">
      <c r="A385" s="156"/>
      <c r="B385" s="97" t="s">
        <v>1454</v>
      </c>
      <c r="C385" s="98" t="s">
        <v>1455</v>
      </c>
      <c r="D385" s="287"/>
      <c r="E385" s="285">
        <f>SUM('ADICIONES  2018'!C385:M385)</f>
        <v>2054694900</v>
      </c>
      <c r="F385" s="286"/>
      <c r="G385" s="286"/>
      <c r="H385" s="286"/>
      <c r="I385" s="286"/>
      <c r="J385" s="286"/>
      <c r="K385" s="287">
        <f t="shared" si="469"/>
        <v>2054694900</v>
      </c>
      <c r="L385" s="286"/>
      <c r="M385" s="286"/>
      <c r="N385" s="286"/>
      <c r="O385" s="286"/>
      <c r="P385" s="287">
        <v>0</v>
      </c>
      <c r="Q385" s="286"/>
      <c r="R385" s="287">
        <f t="shared" si="467"/>
        <v>0</v>
      </c>
      <c r="S385" s="286"/>
      <c r="T385" s="286"/>
      <c r="U385" s="286"/>
      <c r="V385" s="286"/>
      <c r="W385" s="287">
        <v>0</v>
      </c>
      <c r="X385" s="286"/>
      <c r="Y385" s="286"/>
      <c r="Z385" s="286"/>
      <c r="AA385" s="287">
        <f t="shared" si="479"/>
        <v>0</v>
      </c>
      <c r="AB385" s="287">
        <f t="shared" si="351"/>
        <v>0</v>
      </c>
      <c r="AC385" s="37">
        <f t="shared" si="352"/>
        <v>0</v>
      </c>
    </row>
    <row r="386" spans="1:29" s="5" customFormat="1" ht="42.75" hidden="1" x14ac:dyDescent="0.2">
      <c r="A386" s="156"/>
      <c r="B386" s="97" t="s">
        <v>1975</v>
      </c>
      <c r="C386" s="98" t="s">
        <v>1976</v>
      </c>
      <c r="D386" s="287"/>
      <c r="E386" s="285">
        <f>SUM('ADICIONES  2018'!C386:M386)</f>
        <v>4809076199.6099997</v>
      </c>
      <c r="F386" s="286"/>
      <c r="G386" s="286"/>
      <c r="H386" s="286"/>
      <c r="I386" s="286"/>
      <c r="J386" s="286"/>
      <c r="K386" s="287">
        <f t="shared" si="469"/>
        <v>4809076199.6099997</v>
      </c>
      <c r="L386" s="286"/>
      <c r="M386" s="286"/>
      <c r="N386" s="286"/>
      <c r="O386" s="286"/>
      <c r="P386" s="287">
        <v>0</v>
      </c>
      <c r="Q386" s="286"/>
      <c r="R386" s="287">
        <f t="shared" si="467"/>
        <v>0</v>
      </c>
      <c r="S386" s="286"/>
      <c r="T386" s="286"/>
      <c r="U386" s="286"/>
      <c r="V386" s="286"/>
      <c r="W386" s="287">
        <v>0</v>
      </c>
      <c r="X386" s="286"/>
      <c r="Y386" s="286"/>
      <c r="Z386" s="286"/>
      <c r="AA386" s="287">
        <f t="shared" si="479"/>
        <v>0</v>
      </c>
      <c r="AB386" s="287">
        <f t="shared" si="351"/>
        <v>0</v>
      </c>
      <c r="AC386" s="37">
        <f t="shared" si="352"/>
        <v>0</v>
      </c>
    </row>
    <row r="387" spans="1:29" s="5" customFormat="1" ht="28.5" hidden="1" x14ac:dyDescent="0.2">
      <c r="A387" s="156"/>
      <c r="B387" s="97" t="s">
        <v>1977</v>
      </c>
      <c r="C387" s="98" t="s">
        <v>1978</v>
      </c>
      <c r="D387" s="287"/>
      <c r="E387" s="285">
        <f>SUM('ADICIONES  2018'!C387:M387)</f>
        <v>3700000000</v>
      </c>
      <c r="F387" s="286"/>
      <c r="G387" s="286"/>
      <c r="H387" s="286"/>
      <c r="I387" s="286"/>
      <c r="J387" s="286"/>
      <c r="K387" s="287">
        <f t="shared" si="469"/>
        <v>3700000000</v>
      </c>
      <c r="L387" s="286"/>
      <c r="M387" s="286"/>
      <c r="N387" s="286"/>
      <c r="O387" s="286"/>
      <c r="P387" s="287">
        <v>0</v>
      </c>
      <c r="Q387" s="286"/>
      <c r="R387" s="287">
        <f t="shared" si="467"/>
        <v>0</v>
      </c>
      <c r="S387" s="286"/>
      <c r="T387" s="286"/>
      <c r="U387" s="286"/>
      <c r="V387" s="286"/>
      <c r="W387" s="287">
        <v>0</v>
      </c>
      <c r="X387" s="286"/>
      <c r="Y387" s="286"/>
      <c r="Z387" s="286"/>
      <c r="AA387" s="287">
        <f t="shared" si="479"/>
        <v>0</v>
      </c>
      <c r="AB387" s="287">
        <f t="shared" si="351"/>
        <v>0</v>
      </c>
      <c r="AC387" s="37">
        <f t="shared" si="352"/>
        <v>0</v>
      </c>
    </row>
    <row r="388" spans="1:29" s="79" customFormat="1" ht="15.75" hidden="1" x14ac:dyDescent="0.2">
      <c r="A388" s="371"/>
      <c r="B388" s="110" t="s">
        <v>1636</v>
      </c>
      <c r="C388" s="106" t="s">
        <v>1637</v>
      </c>
      <c r="D388" s="105">
        <f>SUM(D389:D421)</f>
        <v>0</v>
      </c>
      <c r="E388" s="105">
        <f>SUM('ADICIONES  2018'!C388:M388)</f>
        <v>1900795095</v>
      </c>
      <c r="F388" s="105">
        <f t="shared" ref="F388:J388" si="480">SUM(F389:F421)</f>
        <v>0</v>
      </c>
      <c r="G388" s="105">
        <f t="shared" si="480"/>
        <v>0</v>
      </c>
      <c r="H388" s="105">
        <f t="shared" si="480"/>
        <v>0</v>
      </c>
      <c r="I388" s="105">
        <f t="shared" si="480"/>
        <v>0</v>
      </c>
      <c r="J388" s="105">
        <f t="shared" si="480"/>
        <v>0</v>
      </c>
      <c r="K388" s="105">
        <f t="shared" si="469"/>
        <v>1900795095</v>
      </c>
      <c r="L388" s="105">
        <f t="shared" ref="L388:Q388" si="481">SUM(L389:L421)</f>
        <v>0</v>
      </c>
      <c r="M388" s="105">
        <f t="shared" si="481"/>
        <v>0</v>
      </c>
      <c r="N388" s="105">
        <f t="shared" si="481"/>
        <v>0</v>
      </c>
      <c r="O388" s="105">
        <f t="shared" si="481"/>
        <v>0</v>
      </c>
      <c r="P388" s="105">
        <f t="shared" si="481"/>
        <v>0</v>
      </c>
      <c r="Q388" s="105">
        <f t="shared" si="481"/>
        <v>0</v>
      </c>
      <c r="R388" s="105">
        <f t="shared" si="467"/>
        <v>0</v>
      </c>
      <c r="S388" s="105">
        <f t="shared" ref="S388:Z388" si="482">SUM(S389:S421)</f>
        <v>0</v>
      </c>
      <c r="T388" s="105">
        <f t="shared" si="482"/>
        <v>0</v>
      </c>
      <c r="U388" s="105">
        <f t="shared" si="482"/>
        <v>2652430900</v>
      </c>
      <c r="V388" s="105">
        <f t="shared" si="482"/>
        <v>0</v>
      </c>
      <c r="W388" s="105">
        <f t="shared" si="482"/>
        <v>0</v>
      </c>
      <c r="X388" s="105">
        <f t="shared" si="482"/>
        <v>0</v>
      </c>
      <c r="Y388" s="105">
        <f t="shared" si="482"/>
        <v>0</v>
      </c>
      <c r="Z388" s="105">
        <f t="shared" si="482"/>
        <v>0</v>
      </c>
      <c r="AA388" s="105">
        <f t="shared" si="479"/>
        <v>2652430900</v>
      </c>
      <c r="AB388" s="105">
        <f t="shared" si="351"/>
        <v>2652430900</v>
      </c>
      <c r="AC388" s="104">
        <f t="shared" si="352"/>
        <v>1.3954323151281069</v>
      </c>
    </row>
    <row r="389" spans="1:29" s="5" customFormat="1" ht="28.5" hidden="1" x14ac:dyDescent="0.2">
      <c r="A389" s="156"/>
      <c r="B389" s="97" t="s">
        <v>1638</v>
      </c>
      <c r="C389" s="98" t="s">
        <v>1639</v>
      </c>
      <c r="D389" s="287"/>
      <c r="E389" s="285">
        <f>SUM('ADICIONES  2018'!C389:M389)</f>
        <v>0</v>
      </c>
      <c r="F389" s="286"/>
      <c r="G389" s="286"/>
      <c r="H389" s="286"/>
      <c r="I389" s="286"/>
      <c r="J389" s="286"/>
      <c r="K389" s="287">
        <f t="shared" si="469"/>
        <v>0</v>
      </c>
      <c r="L389" s="286"/>
      <c r="M389" s="286"/>
      <c r="N389" s="286"/>
      <c r="O389" s="286"/>
      <c r="P389" s="286"/>
      <c r="Q389" s="286"/>
      <c r="R389" s="287">
        <f t="shared" si="467"/>
        <v>0</v>
      </c>
      <c r="S389" s="286"/>
      <c r="T389" s="286"/>
      <c r="U389" s="286"/>
      <c r="V389" s="286"/>
      <c r="W389" s="286"/>
      <c r="X389" s="286"/>
      <c r="Y389" s="286"/>
      <c r="Z389" s="286"/>
      <c r="AA389" s="287">
        <f t="shared" si="479"/>
        <v>0</v>
      </c>
      <c r="AB389" s="287">
        <f t="shared" si="351"/>
        <v>0</v>
      </c>
      <c r="AC389" s="37" t="e">
        <f t="shared" si="352"/>
        <v>#DIV/0!</v>
      </c>
    </row>
    <row r="390" spans="1:29" s="5" customFormat="1" ht="28.5" hidden="1" x14ac:dyDescent="0.2">
      <c r="A390" s="156"/>
      <c r="B390" s="97" t="s">
        <v>1640</v>
      </c>
      <c r="C390" s="98" t="s">
        <v>1641</v>
      </c>
      <c r="D390" s="287"/>
      <c r="E390" s="285">
        <f>SUM('ADICIONES  2018'!C390:M390)</f>
        <v>0</v>
      </c>
      <c r="F390" s="286"/>
      <c r="G390" s="286"/>
      <c r="H390" s="286"/>
      <c r="I390" s="286"/>
      <c r="J390" s="286"/>
      <c r="K390" s="287">
        <f t="shared" si="469"/>
        <v>0</v>
      </c>
      <c r="L390" s="286"/>
      <c r="M390" s="286"/>
      <c r="N390" s="286"/>
      <c r="O390" s="286"/>
      <c r="P390" s="286"/>
      <c r="Q390" s="286"/>
      <c r="R390" s="287">
        <f t="shared" si="467"/>
        <v>0</v>
      </c>
      <c r="S390" s="286"/>
      <c r="T390" s="286"/>
      <c r="U390" s="286"/>
      <c r="V390" s="286"/>
      <c r="W390" s="286"/>
      <c r="X390" s="286"/>
      <c r="Y390" s="286"/>
      <c r="Z390" s="286"/>
      <c r="AA390" s="287">
        <f t="shared" si="479"/>
        <v>0</v>
      </c>
      <c r="AB390" s="287">
        <f t="shared" si="351"/>
        <v>0</v>
      </c>
      <c r="AC390" s="37" t="e">
        <f t="shared" si="352"/>
        <v>#DIV/0!</v>
      </c>
    </row>
    <row r="391" spans="1:29" s="5" customFormat="1" ht="28.5" hidden="1" x14ac:dyDescent="0.2">
      <c r="A391" s="156"/>
      <c r="B391" s="97" t="s">
        <v>1642</v>
      </c>
      <c r="C391" s="98" t="s">
        <v>1643</v>
      </c>
      <c r="D391" s="287"/>
      <c r="E391" s="285">
        <f>SUM('ADICIONES  2018'!C391:M391)</f>
        <v>0</v>
      </c>
      <c r="F391" s="286"/>
      <c r="G391" s="286"/>
      <c r="H391" s="286"/>
      <c r="I391" s="286"/>
      <c r="J391" s="286"/>
      <c r="K391" s="287">
        <f t="shared" si="469"/>
        <v>0</v>
      </c>
      <c r="L391" s="286"/>
      <c r="M391" s="286"/>
      <c r="N391" s="286"/>
      <c r="O391" s="286"/>
      <c r="P391" s="286"/>
      <c r="Q391" s="286"/>
      <c r="R391" s="287">
        <f t="shared" si="467"/>
        <v>0</v>
      </c>
      <c r="S391" s="286"/>
      <c r="T391" s="286"/>
      <c r="U391" s="286"/>
      <c r="V391" s="286"/>
      <c r="W391" s="286"/>
      <c r="X391" s="286"/>
      <c r="Y391" s="286"/>
      <c r="Z391" s="286"/>
      <c r="AA391" s="287">
        <f t="shared" si="479"/>
        <v>0</v>
      </c>
      <c r="AB391" s="287">
        <f t="shared" si="351"/>
        <v>0</v>
      </c>
      <c r="AC391" s="37" t="e">
        <f t="shared" si="352"/>
        <v>#DIV/0!</v>
      </c>
    </row>
    <row r="392" spans="1:29" s="5" customFormat="1" ht="28.5" hidden="1" x14ac:dyDescent="0.2">
      <c r="A392" s="156"/>
      <c r="B392" s="97" t="s">
        <v>1644</v>
      </c>
      <c r="C392" s="98" t="s">
        <v>1645</v>
      </c>
      <c r="D392" s="287"/>
      <c r="E392" s="285">
        <f>SUM('ADICIONES  2018'!C392:M392)</f>
        <v>0</v>
      </c>
      <c r="F392" s="286"/>
      <c r="G392" s="286"/>
      <c r="H392" s="286"/>
      <c r="I392" s="286"/>
      <c r="J392" s="286"/>
      <c r="K392" s="287">
        <f t="shared" si="469"/>
        <v>0</v>
      </c>
      <c r="L392" s="286"/>
      <c r="M392" s="286"/>
      <c r="N392" s="286"/>
      <c r="O392" s="286"/>
      <c r="P392" s="286"/>
      <c r="Q392" s="286"/>
      <c r="R392" s="287">
        <f t="shared" si="467"/>
        <v>0</v>
      </c>
      <c r="S392" s="286"/>
      <c r="T392" s="286"/>
      <c r="U392" s="286"/>
      <c r="V392" s="286"/>
      <c r="W392" s="286"/>
      <c r="X392" s="286"/>
      <c r="Y392" s="286"/>
      <c r="Z392" s="286"/>
      <c r="AA392" s="287">
        <f t="shared" si="479"/>
        <v>0</v>
      </c>
      <c r="AB392" s="287">
        <f t="shared" si="351"/>
        <v>0</v>
      </c>
      <c r="AC392" s="37" t="e">
        <f t="shared" si="352"/>
        <v>#DIV/0!</v>
      </c>
    </row>
    <row r="393" spans="1:29" s="5" customFormat="1" ht="28.5" hidden="1" x14ac:dyDescent="0.2">
      <c r="A393" s="156"/>
      <c r="B393" s="97" t="s">
        <v>1646</v>
      </c>
      <c r="C393" s="98" t="s">
        <v>1647</v>
      </c>
      <c r="D393" s="287"/>
      <c r="E393" s="285">
        <f>SUM('ADICIONES  2018'!C393:M393)</f>
        <v>0</v>
      </c>
      <c r="F393" s="286"/>
      <c r="G393" s="286"/>
      <c r="H393" s="286"/>
      <c r="I393" s="286"/>
      <c r="J393" s="286"/>
      <c r="K393" s="287">
        <f t="shared" si="469"/>
        <v>0</v>
      </c>
      <c r="L393" s="286"/>
      <c r="M393" s="286"/>
      <c r="N393" s="286"/>
      <c r="O393" s="286"/>
      <c r="P393" s="286"/>
      <c r="Q393" s="286"/>
      <c r="R393" s="287">
        <f t="shared" si="467"/>
        <v>0</v>
      </c>
      <c r="S393" s="286"/>
      <c r="T393" s="286"/>
      <c r="U393" s="286"/>
      <c r="V393" s="286"/>
      <c r="W393" s="286"/>
      <c r="X393" s="286"/>
      <c r="Y393" s="286"/>
      <c r="Z393" s="286"/>
      <c r="AA393" s="287">
        <f t="shared" si="479"/>
        <v>0</v>
      </c>
      <c r="AB393" s="287">
        <f t="shared" si="351"/>
        <v>0</v>
      </c>
      <c r="AC393" s="37" t="e">
        <f t="shared" si="352"/>
        <v>#DIV/0!</v>
      </c>
    </row>
    <row r="394" spans="1:29" s="5" customFormat="1" ht="42.75" hidden="1" x14ac:dyDescent="0.2">
      <c r="A394" s="156"/>
      <c r="B394" s="97" t="s">
        <v>1648</v>
      </c>
      <c r="C394" s="98" t="s">
        <v>1314</v>
      </c>
      <c r="D394" s="287"/>
      <c r="E394" s="285">
        <f>SUM('ADICIONES  2018'!C394:M394)</f>
        <v>0</v>
      </c>
      <c r="F394" s="286"/>
      <c r="G394" s="286"/>
      <c r="H394" s="286"/>
      <c r="I394" s="286"/>
      <c r="J394" s="286"/>
      <c r="K394" s="287">
        <f t="shared" si="469"/>
        <v>0</v>
      </c>
      <c r="L394" s="286"/>
      <c r="M394" s="286"/>
      <c r="N394" s="286"/>
      <c r="O394" s="286"/>
      <c r="P394" s="286"/>
      <c r="Q394" s="286"/>
      <c r="R394" s="287">
        <f t="shared" si="467"/>
        <v>0</v>
      </c>
      <c r="S394" s="286"/>
      <c r="T394" s="286"/>
      <c r="U394" s="286"/>
      <c r="V394" s="286"/>
      <c r="W394" s="286"/>
      <c r="X394" s="286"/>
      <c r="Y394" s="286"/>
      <c r="Z394" s="286"/>
      <c r="AA394" s="287">
        <f t="shared" si="479"/>
        <v>0</v>
      </c>
      <c r="AB394" s="287">
        <f t="shared" si="351"/>
        <v>0</v>
      </c>
      <c r="AC394" s="37" t="e">
        <f t="shared" si="352"/>
        <v>#DIV/0!</v>
      </c>
    </row>
    <row r="395" spans="1:29" s="5" customFormat="1" ht="42.75" hidden="1" x14ac:dyDescent="0.2">
      <c r="A395" s="156"/>
      <c r="B395" s="97" t="s">
        <v>1649</v>
      </c>
      <c r="C395" s="98" t="s">
        <v>1315</v>
      </c>
      <c r="D395" s="287"/>
      <c r="E395" s="285">
        <f>SUM('ADICIONES  2018'!C395:M395)</f>
        <v>0</v>
      </c>
      <c r="F395" s="286"/>
      <c r="G395" s="286"/>
      <c r="H395" s="286"/>
      <c r="I395" s="286"/>
      <c r="J395" s="286"/>
      <c r="K395" s="287">
        <f t="shared" si="469"/>
        <v>0</v>
      </c>
      <c r="L395" s="286"/>
      <c r="M395" s="286"/>
      <c r="N395" s="286"/>
      <c r="O395" s="286"/>
      <c r="P395" s="286"/>
      <c r="Q395" s="286"/>
      <c r="R395" s="287">
        <f t="shared" si="467"/>
        <v>0</v>
      </c>
      <c r="S395" s="286"/>
      <c r="T395" s="286"/>
      <c r="U395" s="286"/>
      <c r="V395" s="286"/>
      <c r="W395" s="286"/>
      <c r="X395" s="286"/>
      <c r="Y395" s="286"/>
      <c r="Z395" s="286"/>
      <c r="AA395" s="287">
        <f t="shared" si="479"/>
        <v>0</v>
      </c>
      <c r="AB395" s="287">
        <f t="shared" si="351"/>
        <v>0</v>
      </c>
      <c r="AC395" s="37" t="e">
        <f t="shared" si="352"/>
        <v>#DIV/0!</v>
      </c>
    </row>
    <row r="396" spans="1:29" s="5" customFormat="1" ht="42.75" hidden="1" x14ac:dyDescent="0.2">
      <c r="A396" s="156"/>
      <c r="B396" s="97" t="s">
        <v>1650</v>
      </c>
      <c r="C396" s="98" t="s">
        <v>1316</v>
      </c>
      <c r="D396" s="287"/>
      <c r="E396" s="285">
        <f>SUM('ADICIONES  2018'!C396:M396)</f>
        <v>0</v>
      </c>
      <c r="F396" s="286"/>
      <c r="G396" s="286"/>
      <c r="H396" s="286"/>
      <c r="I396" s="286"/>
      <c r="J396" s="286"/>
      <c r="K396" s="287">
        <f t="shared" si="469"/>
        <v>0</v>
      </c>
      <c r="L396" s="286"/>
      <c r="M396" s="286"/>
      <c r="N396" s="286"/>
      <c r="O396" s="286"/>
      <c r="P396" s="286"/>
      <c r="Q396" s="286"/>
      <c r="R396" s="287">
        <f t="shared" si="467"/>
        <v>0</v>
      </c>
      <c r="S396" s="286"/>
      <c r="T396" s="286"/>
      <c r="U396" s="286"/>
      <c r="V396" s="286"/>
      <c r="W396" s="286"/>
      <c r="X396" s="286"/>
      <c r="Y396" s="286"/>
      <c r="Z396" s="286"/>
      <c r="AA396" s="287">
        <f t="shared" si="479"/>
        <v>0</v>
      </c>
      <c r="AB396" s="287">
        <f t="shared" si="351"/>
        <v>0</v>
      </c>
      <c r="AC396" s="37" t="e">
        <f t="shared" si="352"/>
        <v>#DIV/0!</v>
      </c>
    </row>
    <row r="397" spans="1:29" s="5" customFormat="1" ht="42.75" hidden="1" x14ac:dyDescent="0.2">
      <c r="A397" s="156"/>
      <c r="B397" s="97" t="s">
        <v>1651</v>
      </c>
      <c r="C397" s="98" t="s">
        <v>1317</v>
      </c>
      <c r="D397" s="287"/>
      <c r="E397" s="285">
        <f>SUM('ADICIONES  2018'!C397:M397)</f>
        <v>0</v>
      </c>
      <c r="F397" s="286"/>
      <c r="G397" s="286"/>
      <c r="H397" s="286"/>
      <c r="I397" s="286"/>
      <c r="J397" s="286"/>
      <c r="K397" s="287">
        <f t="shared" si="469"/>
        <v>0</v>
      </c>
      <c r="L397" s="286"/>
      <c r="M397" s="286"/>
      <c r="N397" s="286"/>
      <c r="O397" s="286"/>
      <c r="P397" s="286"/>
      <c r="Q397" s="286"/>
      <c r="R397" s="287">
        <f t="shared" si="467"/>
        <v>0</v>
      </c>
      <c r="S397" s="286"/>
      <c r="T397" s="286"/>
      <c r="U397" s="286"/>
      <c r="V397" s="286"/>
      <c r="W397" s="286"/>
      <c r="X397" s="286"/>
      <c r="Y397" s="286"/>
      <c r="Z397" s="286"/>
      <c r="AA397" s="287">
        <f t="shared" si="479"/>
        <v>0</v>
      </c>
      <c r="AB397" s="287">
        <f t="shared" si="351"/>
        <v>0</v>
      </c>
      <c r="AC397" s="37" t="e">
        <f t="shared" si="352"/>
        <v>#DIV/0!</v>
      </c>
    </row>
    <row r="398" spans="1:29" s="5" customFormat="1" ht="42.75" hidden="1" x14ac:dyDescent="0.2">
      <c r="A398" s="156"/>
      <c r="B398" s="97" t="s">
        <v>1652</v>
      </c>
      <c r="C398" s="98" t="s">
        <v>1318</v>
      </c>
      <c r="D398" s="287"/>
      <c r="E398" s="285">
        <f>SUM('ADICIONES  2018'!C398:M398)</f>
        <v>0</v>
      </c>
      <c r="F398" s="286"/>
      <c r="G398" s="286"/>
      <c r="H398" s="286"/>
      <c r="I398" s="286"/>
      <c r="J398" s="286"/>
      <c r="K398" s="287">
        <f t="shared" si="469"/>
        <v>0</v>
      </c>
      <c r="L398" s="286"/>
      <c r="M398" s="286"/>
      <c r="N398" s="286"/>
      <c r="O398" s="286"/>
      <c r="P398" s="286"/>
      <c r="Q398" s="286"/>
      <c r="R398" s="287">
        <f t="shared" si="467"/>
        <v>0</v>
      </c>
      <c r="S398" s="286"/>
      <c r="T398" s="286"/>
      <c r="U398" s="286"/>
      <c r="V398" s="286"/>
      <c r="W398" s="286"/>
      <c r="X398" s="286"/>
      <c r="Y398" s="286"/>
      <c r="Z398" s="286"/>
      <c r="AA398" s="287">
        <f t="shared" si="479"/>
        <v>0</v>
      </c>
      <c r="AB398" s="287">
        <f t="shared" si="351"/>
        <v>0</v>
      </c>
      <c r="AC398" s="37" t="e">
        <f t="shared" si="352"/>
        <v>#DIV/0!</v>
      </c>
    </row>
    <row r="399" spans="1:29" s="5" customFormat="1" ht="42.75" hidden="1" x14ac:dyDescent="0.2">
      <c r="A399" s="156"/>
      <c r="B399" s="97" t="s">
        <v>1653</v>
      </c>
      <c r="C399" s="98" t="s">
        <v>1319</v>
      </c>
      <c r="D399" s="287"/>
      <c r="E399" s="285">
        <f>SUM('ADICIONES  2018'!C399:M399)</f>
        <v>0</v>
      </c>
      <c r="F399" s="286"/>
      <c r="G399" s="286"/>
      <c r="H399" s="286"/>
      <c r="I399" s="286"/>
      <c r="J399" s="286"/>
      <c r="K399" s="287">
        <f t="shared" si="469"/>
        <v>0</v>
      </c>
      <c r="L399" s="286"/>
      <c r="M399" s="286"/>
      <c r="N399" s="286"/>
      <c r="O399" s="286"/>
      <c r="P399" s="286"/>
      <c r="Q399" s="286"/>
      <c r="R399" s="287">
        <f t="shared" ref="R399:R690" si="483">SUM(L399:Q399)</f>
        <v>0</v>
      </c>
      <c r="S399" s="286"/>
      <c r="T399" s="286"/>
      <c r="U399" s="286"/>
      <c r="V399" s="286"/>
      <c r="W399" s="286"/>
      <c r="X399" s="286"/>
      <c r="Y399" s="286"/>
      <c r="Z399" s="286"/>
      <c r="AA399" s="287">
        <f t="shared" si="479"/>
        <v>0</v>
      </c>
      <c r="AB399" s="287">
        <f t="shared" si="351"/>
        <v>0</v>
      </c>
      <c r="AC399" s="37" t="e">
        <f t="shared" si="352"/>
        <v>#DIV/0!</v>
      </c>
    </row>
    <row r="400" spans="1:29" s="5" customFormat="1" ht="28.5" hidden="1" x14ac:dyDescent="0.2">
      <c r="A400" s="156"/>
      <c r="B400" s="97" t="s">
        <v>1323</v>
      </c>
      <c r="C400" s="98" t="s">
        <v>1324</v>
      </c>
      <c r="D400" s="287"/>
      <c r="E400" s="285">
        <f>SUM('ADICIONES  2018'!C400:M400)</f>
        <v>0</v>
      </c>
      <c r="F400" s="286"/>
      <c r="G400" s="286"/>
      <c r="H400" s="286"/>
      <c r="I400" s="286"/>
      <c r="J400" s="286"/>
      <c r="K400" s="287">
        <f t="shared" si="469"/>
        <v>0</v>
      </c>
      <c r="L400" s="286"/>
      <c r="M400" s="286"/>
      <c r="N400" s="286"/>
      <c r="O400" s="286"/>
      <c r="P400" s="286"/>
      <c r="Q400" s="286"/>
      <c r="R400" s="287">
        <f t="shared" si="483"/>
        <v>0</v>
      </c>
      <c r="S400" s="286"/>
      <c r="T400" s="286"/>
      <c r="U400" s="286"/>
      <c r="V400" s="286"/>
      <c r="W400" s="286"/>
      <c r="X400" s="286"/>
      <c r="Y400" s="286"/>
      <c r="Z400" s="286"/>
      <c r="AA400" s="287">
        <f t="shared" si="479"/>
        <v>0</v>
      </c>
      <c r="AB400" s="287">
        <f t="shared" si="351"/>
        <v>0</v>
      </c>
      <c r="AC400" s="37" t="e">
        <f t="shared" si="352"/>
        <v>#DIV/0!</v>
      </c>
    </row>
    <row r="401" spans="1:29" s="5" customFormat="1" ht="42.75" hidden="1" x14ac:dyDescent="0.2">
      <c r="A401" s="156"/>
      <c r="B401" s="97" t="s">
        <v>1325</v>
      </c>
      <c r="C401" s="98" t="s">
        <v>1326</v>
      </c>
      <c r="D401" s="287"/>
      <c r="E401" s="285">
        <f>SUM('ADICIONES  2018'!C401:M401)</f>
        <v>0</v>
      </c>
      <c r="F401" s="286"/>
      <c r="G401" s="286"/>
      <c r="H401" s="286"/>
      <c r="I401" s="286"/>
      <c r="J401" s="286"/>
      <c r="K401" s="287">
        <f t="shared" ref="K401:K464" si="484">+D401+E401-F401+G401-H401</f>
        <v>0</v>
      </c>
      <c r="L401" s="286"/>
      <c r="M401" s="286"/>
      <c r="N401" s="286"/>
      <c r="O401" s="286"/>
      <c r="P401" s="286"/>
      <c r="Q401" s="286"/>
      <c r="R401" s="287">
        <f t="shared" si="483"/>
        <v>0</v>
      </c>
      <c r="S401" s="286"/>
      <c r="T401" s="286"/>
      <c r="U401" s="286"/>
      <c r="V401" s="286"/>
      <c r="W401" s="286"/>
      <c r="X401" s="286"/>
      <c r="Y401" s="286"/>
      <c r="Z401" s="286"/>
      <c r="AA401" s="287">
        <f t="shared" si="479"/>
        <v>0</v>
      </c>
      <c r="AB401" s="287">
        <f t="shared" si="351"/>
        <v>0</v>
      </c>
      <c r="AC401" s="37" t="e">
        <f t="shared" si="352"/>
        <v>#DIV/0!</v>
      </c>
    </row>
    <row r="402" spans="1:29" s="5" customFormat="1" ht="28.5" hidden="1" x14ac:dyDescent="0.2">
      <c r="A402" s="156"/>
      <c r="B402" s="97" t="s">
        <v>1327</v>
      </c>
      <c r="C402" s="98" t="s">
        <v>1328</v>
      </c>
      <c r="D402" s="287"/>
      <c r="E402" s="285">
        <f>SUM('ADICIONES  2018'!C402:M402)</f>
        <v>0</v>
      </c>
      <c r="F402" s="286"/>
      <c r="G402" s="286"/>
      <c r="H402" s="286"/>
      <c r="I402" s="286"/>
      <c r="J402" s="286"/>
      <c r="K402" s="287">
        <f t="shared" si="484"/>
        <v>0</v>
      </c>
      <c r="L402" s="286"/>
      <c r="M402" s="286"/>
      <c r="N402" s="286"/>
      <c r="O402" s="286"/>
      <c r="P402" s="286"/>
      <c r="Q402" s="286"/>
      <c r="R402" s="287">
        <f t="shared" si="483"/>
        <v>0</v>
      </c>
      <c r="S402" s="286"/>
      <c r="T402" s="286"/>
      <c r="U402" s="286"/>
      <c r="V402" s="286"/>
      <c r="W402" s="286"/>
      <c r="X402" s="286"/>
      <c r="Y402" s="286"/>
      <c r="Z402" s="286"/>
      <c r="AA402" s="287">
        <f t="shared" si="479"/>
        <v>0</v>
      </c>
      <c r="AB402" s="287">
        <f t="shared" si="351"/>
        <v>0</v>
      </c>
      <c r="AC402" s="37" t="e">
        <f t="shared" si="352"/>
        <v>#DIV/0!</v>
      </c>
    </row>
    <row r="403" spans="1:29" s="5" customFormat="1" ht="28.5" hidden="1" x14ac:dyDescent="0.2">
      <c r="A403" s="156"/>
      <c r="B403" s="97" t="s">
        <v>1329</v>
      </c>
      <c r="C403" s="98" t="s">
        <v>1330</v>
      </c>
      <c r="D403" s="287"/>
      <c r="E403" s="285">
        <f>SUM('ADICIONES  2018'!C403:M403)</f>
        <v>0</v>
      </c>
      <c r="F403" s="286"/>
      <c r="G403" s="286"/>
      <c r="H403" s="286"/>
      <c r="I403" s="286"/>
      <c r="J403" s="286"/>
      <c r="K403" s="287">
        <f t="shared" si="484"/>
        <v>0</v>
      </c>
      <c r="L403" s="286"/>
      <c r="M403" s="286"/>
      <c r="N403" s="286"/>
      <c r="O403" s="286"/>
      <c r="P403" s="286"/>
      <c r="Q403" s="286"/>
      <c r="R403" s="287">
        <f t="shared" si="483"/>
        <v>0</v>
      </c>
      <c r="S403" s="286"/>
      <c r="T403" s="286"/>
      <c r="U403" s="286"/>
      <c r="V403" s="286"/>
      <c r="W403" s="286"/>
      <c r="X403" s="286"/>
      <c r="Y403" s="286"/>
      <c r="Z403" s="286"/>
      <c r="AA403" s="287">
        <f t="shared" si="479"/>
        <v>0</v>
      </c>
      <c r="AB403" s="287">
        <f t="shared" si="351"/>
        <v>0</v>
      </c>
      <c r="AC403" s="37" t="e">
        <f t="shared" si="352"/>
        <v>#DIV/0!</v>
      </c>
    </row>
    <row r="404" spans="1:29" s="5" customFormat="1" ht="28.5" hidden="1" x14ac:dyDescent="0.2">
      <c r="A404" s="156"/>
      <c r="B404" s="97" t="s">
        <v>1331</v>
      </c>
      <c r="C404" s="98" t="s">
        <v>1332</v>
      </c>
      <c r="D404" s="287"/>
      <c r="E404" s="285">
        <f>SUM('ADICIONES  2018'!C404:M404)</f>
        <v>0</v>
      </c>
      <c r="F404" s="286"/>
      <c r="G404" s="286"/>
      <c r="H404" s="286"/>
      <c r="I404" s="286"/>
      <c r="J404" s="286"/>
      <c r="K404" s="287">
        <f t="shared" si="484"/>
        <v>0</v>
      </c>
      <c r="L404" s="286"/>
      <c r="M404" s="286"/>
      <c r="N404" s="286"/>
      <c r="O404" s="286"/>
      <c r="P404" s="286"/>
      <c r="Q404" s="286"/>
      <c r="R404" s="287">
        <f t="shared" si="483"/>
        <v>0</v>
      </c>
      <c r="S404" s="286"/>
      <c r="T404" s="286"/>
      <c r="U404" s="286"/>
      <c r="V404" s="286"/>
      <c r="W404" s="286"/>
      <c r="X404" s="286"/>
      <c r="Y404" s="286"/>
      <c r="Z404" s="286"/>
      <c r="AA404" s="287">
        <f t="shared" si="479"/>
        <v>0</v>
      </c>
      <c r="AB404" s="287">
        <f t="shared" si="351"/>
        <v>0</v>
      </c>
      <c r="AC404" s="37" t="e">
        <f t="shared" si="352"/>
        <v>#DIV/0!</v>
      </c>
    </row>
    <row r="405" spans="1:29" s="5" customFormat="1" ht="28.5" hidden="1" x14ac:dyDescent="0.2">
      <c r="A405" s="156"/>
      <c r="B405" s="97" t="s">
        <v>1333</v>
      </c>
      <c r="C405" s="98" t="s">
        <v>1334</v>
      </c>
      <c r="D405" s="287"/>
      <c r="E405" s="285">
        <f>SUM('ADICIONES  2018'!C405:M405)</f>
        <v>0</v>
      </c>
      <c r="F405" s="286"/>
      <c r="G405" s="286"/>
      <c r="H405" s="286"/>
      <c r="I405" s="286"/>
      <c r="J405" s="286"/>
      <c r="K405" s="287">
        <f t="shared" si="484"/>
        <v>0</v>
      </c>
      <c r="L405" s="286"/>
      <c r="M405" s="286"/>
      <c r="N405" s="286"/>
      <c r="O405" s="286"/>
      <c r="P405" s="286"/>
      <c r="Q405" s="286"/>
      <c r="R405" s="287">
        <f t="shared" si="483"/>
        <v>0</v>
      </c>
      <c r="S405" s="286"/>
      <c r="T405" s="286"/>
      <c r="U405" s="286"/>
      <c r="V405" s="286"/>
      <c r="W405" s="286"/>
      <c r="X405" s="286"/>
      <c r="Y405" s="286"/>
      <c r="Z405" s="286"/>
      <c r="AA405" s="287">
        <f t="shared" si="479"/>
        <v>0</v>
      </c>
      <c r="AB405" s="287">
        <f t="shared" si="351"/>
        <v>0</v>
      </c>
      <c r="AC405" s="37" t="e">
        <f t="shared" si="352"/>
        <v>#DIV/0!</v>
      </c>
    </row>
    <row r="406" spans="1:29" s="5" customFormat="1" ht="28.5" hidden="1" x14ac:dyDescent="0.2">
      <c r="A406" s="156"/>
      <c r="B406" s="97" t="s">
        <v>1335</v>
      </c>
      <c r="C406" s="98" t="s">
        <v>1336</v>
      </c>
      <c r="D406" s="287"/>
      <c r="E406" s="285">
        <f>SUM('ADICIONES  2018'!C406:M406)</f>
        <v>0</v>
      </c>
      <c r="F406" s="286"/>
      <c r="G406" s="286"/>
      <c r="H406" s="286"/>
      <c r="I406" s="286"/>
      <c r="J406" s="286"/>
      <c r="K406" s="287">
        <f t="shared" si="484"/>
        <v>0</v>
      </c>
      <c r="L406" s="286"/>
      <c r="M406" s="286"/>
      <c r="N406" s="286"/>
      <c r="O406" s="286"/>
      <c r="P406" s="286"/>
      <c r="Q406" s="286"/>
      <c r="R406" s="287">
        <f t="shared" si="483"/>
        <v>0</v>
      </c>
      <c r="S406" s="286"/>
      <c r="T406" s="286"/>
      <c r="U406" s="286"/>
      <c r="V406" s="286"/>
      <c r="W406" s="286"/>
      <c r="X406" s="286"/>
      <c r="Y406" s="286"/>
      <c r="Z406" s="286"/>
      <c r="AA406" s="287">
        <f t="shared" si="479"/>
        <v>0</v>
      </c>
      <c r="AB406" s="287">
        <f t="shared" si="351"/>
        <v>0</v>
      </c>
      <c r="AC406" s="37" t="e">
        <f t="shared" si="352"/>
        <v>#DIV/0!</v>
      </c>
    </row>
    <row r="407" spans="1:29" s="5" customFormat="1" ht="28.5" hidden="1" x14ac:dyDescent="0.2">
      <c r="A407" s="156"/>
      <c r="B407" s="97" t="s">
        <v>1337</v>
      </c>
      <c r="C407" s="98" t="s">
        <v>1338</v>
      </c>
      <c r="D407" s="287"/>
      <c r="E407" s="285">
        <f>SUM('ADICIONES  2018'!C407:M407)</f>
        <v>0</v>
      </c>
      <c r="F407" s="286"/>
      <c r="G407" s="286"/>
      <c r="H407" s="286"/>
      <c r="I407" s="286"/>
      <c r="J407" s="286"/>
      <c r="K407" s="287">
        <f t="shared" si="484"/>
        <v>0</v>
      </c>
      <c r="L407" s="286"/>
      <c r="M407" s="286"/>
      <c r="N407" s="286"/>
      <c r="O407" s="286"/>
      <c r="P407" s="286"/>
      <c r="Q407" s="286"/>
      <c r="R407" s="287">
        <f t="shared" si="483"/>
        <v>0</v>
      </c>
      <c r="S407" s="286"/>
      <c r="T407" s="286"/>
      <c r="U407" s="286"/>
      <c r="V407" s="286"/>
      <c r="W407" s="286"/>
      <c r="X407" s="286"/>
      <c r="Y407" s="286"/>
      <c r="Z407" s="286"/>
      <c r="AA407" s="287">
        <f t="shared" si="479"/>
        <v>0</v>
      </c>
      <c r="AB407" s="287">
        <f t="shared" si="351"/>
        <v>0</v>
      </c>
      <c r="AC407" s="37" t="e">
        <f t="shared" si="352"/>
        <v>#DIV/0!</v>
      </c>
    </row>
    <row r="408" spans="1:29" s="5" customFormat="1" ht="42.75" hidden="1" x14ac:dyDescent="0.2">
      <c r="A408" s="156"/>
      <c r="B408" s="97" t="s">
        <v>1339</v>
      </c>
      <c r="C408" s="98" t="s">
        <v>1340</v>
      </c>
      <c r="D408" s="287"/>
      <c r="E408" s="285">
        <f>SUM('ADICIONES  2018'!C408:M408)</f>
        <v>0</v>
      </c>
      <c r="F408" s="286"/>
      <c r="G408" s="286"/>
      <c r="H408" s="286"/>
      <c r="I408" s="286"/>
      <c r="J408" s="286"/>
      <c r="K408" s="287">
        <f t="shared" si="484"/>
        <v>0</v>
      </c>
      <c r="L408" s="286"/>
      <c r="M408" s="286"/>
      <c r="N408" s="286"/>
      <c r="O408" s="286"/>
      <c r="P408" s="286"/>
      <c r="Q408" s="286"/>
      <c r="R408" s="287">
        <f t="shared" si="483"/>
        <v>0</v>
      </c>
      <c r="S408" s="286"/>
      <c r="T408" s="286"/>
      <c r="U408" s="286"/>
      <c r="V408" s="286"/>
      <c r="W408" s="286"/>
      <c r="X408" s="286"/>
      <c r="Y408" s="286"/>
      <c r="Z408" s="286"/>
      <c r="AA408" s="287">
        <f t="shared" si="479"/>
        <v>0</v>
      </c>
      <c r="AB408" s="287">
        <f t="shared" si="351"/>
        <v>0</v>
      </c>
      <c r="AC408" s="37" t="e">
        <f t="shared" si="352"/>
        <v>#DIV/0!</v>
      </c>
    </row>
    <row r="409" spans="1:29" s="5" customFormat="1" ht="28.5" hidden="1" x14ac:dyDescent="0.2">
      <c r="A409" s="156"/>
      <c r="B409" s="97" t="s">
        <v>1341</v>
      </c>
      <c r="C409" s="98" t="s">
        <v>1342</v>
      </c>
      <c r="D409" s="287"/>
      <c r="E409" s="285">
        <f>SUM('ADICIONES  2018'!C409:M409)</f>
        <v>0</v>
      </c>
      <c r="F409" s="286"/>
      <c r="G409" s="286"/>
      <c r="H409" s="286"/>
      <c r="I409" s="286"/>
      <c r="J409" s="286"/>
      <c r="K409" s="287">
        <f t="shared" si="484"/>
        <v>0</v>
      </c>
      <c r="L409" s="286"/>
      <c r="M409" s="286"/>
      <c r="N409" s="286"/>
      <c r="O409" s="286"/>
      <c r="P409" s="286"/>
      <c r="Q409" s="286"/>
      <c r="R409" s="287">
        <f t="shared" si="483"/>
        <v>0</v>
      </c>
      <c r="S409" s="286"/>
      <c r="T409" s="286"/>
      <c r="U409" s="286"/>
      <c r="V409" s="286"/>
      <c r="W409" s="286"/>
      <c r="X409" s="286"/>
      <c r="Y409" s="286"/>
      <c r="Z409" s="286"/>
      <c r="AA409" s="287">
        <f t="shared" si="479"/>
        <v>0</v>
      </c>
      <c r="AB409" s="287">
        <f t="shared" si="351"/>
        <v>0</v>
      </c>
      <c r="AC409" s="37" t="e">
        <f t="shared" si="352"/>
        <v>#DIV/0!</v>
      </c>
    </row>
    <row r="410" spans="1:29" s="5" customFormat="1" ht="28.5" hidden="1" x14ac:dyDescent="0.2">
      <c r="A410" s="156"/>
      <c r="B410" s="97" t="s">
        <v>1979</v>
      </c>
      <c r="C410" s="98" t="s">
        <v>1980</v>
      </c>
      <c r="D410" s="287"/>
      <c r="E410" s="285">
        <f>SUM('ADICIONES  2018'!C410:M410)</f>
        <v>763238051</v>
      </c>
      <c r="F410" s="286"/>
      <c r="G410" s="286"/>
      <c r="H410" s="286"/>
      <c r="I410" s="286"/>
      <c r="J410" s="286"/>
      <c r="K410" s="287">
        <f t="shared" si="484"/>
        <v>763238051</v>
      </c>
      <c r="L410" s="286"/>
      <c r="M410" s="286"/>
      <c r="N410" s="286"/>
      <c r="O410" s="286"/>
      <c r="P410" s="286"/>
      <c r="Q410" s="286"/>
      <c r="R410" s="287">
        <f t="shared" si="483"/>
        <v>0</v>
      </c>
      <c r="S410" s="286"/>
      <c r="T410" s="286"/>
      <c r="U410" s="286"/>
      <c r="V410" s="286"/>
      <c r="W410" s="286"/>
      <c r="X410" s="286"/>
      <c r="Y410" s="286"/>
      <c r="Z410" s="286"/>
      <c r="AA410" s="287">
        <f t="shared" si="479"/>
        <v>0</v>
      </c>
      <c r="AB410" s="287">
        <f t="shared" si="351"/>
        <v>0</v>
      </c>
      <c r="AC410" s="37">
        <f t="shared" si="352"/>
        <v>0</v>
      </c>
    </row>
    <row r="411" spans="1:29" s="5" customFormat="1" ht="28.5" hidden="1" x14ac:dyDescent="0.2">
      <c r="A411" s="156"/>
      <c r="B411" s="97" t="s">
        <v>1981</v>
      </c>
      <c r="C411" s="98" t="s">
        <v>1982</v>
      </c>
      <c r="D411" s="287"/>
      <c r="E411" s="285">
        <f>SUM('ADICIONES  2018'!C411:M411)</f>
        <v>539821044</v>
      </c>
      <c r="F411" s="286"/>
      <c r="G411" s="286"/>
      <c r="H411" s="286"/>
      <c r="I411" s="286"/>
      <c r="J411" s="286"/>
      <c r="K411" s="287">
        <f t="shared" si="484"/>
        <v>539821044</v>
      </c>
      <c r="L411" s="286"/>
      <c r="M411" s="286"/>
      <c r="N411" s="286"/>
      <c r="O411" s="286"/>
      <c r="P411" s="286"/>
      <c r="Q411" s="286"/>
      <c r="R411" s="287">
        <f t="shared" si="483"/>
        <v>0</v>
      </c>
      <c r="S411" s="286"/>
      <c r="T411" s="286"/>
      <c r="U411" s="286"/>
      <c r="V411" s="286"/>
      <c r="W411" s="286"/>
      <c r="X411" s="286"/>
      <c r="Y411" s="286"/>
      <c r="Z411" s="286"/>
      <c r="AA411" s="287">
        <f t="shared" si="479"/>
        <v>0</v>
      </c>
      <c r="AB411" s="287">
        <f t="shared" si="351"/>
        <v>0</v>
      </c>
      <c r="AC411" s="37">
        <f t="shared" si="352"/>
        <v>0</v>
      </c>
    </row>
    <row r="412" spans="1:29" s="5" customFormat="1" ht="28.5" hidden="1" x14ac:dyDescent="0.2">
      <c r="A412" s="156"/>
      <c r="B412" s="97" t="s">
        <v>1983</v>
      </c>
      <c r="C412" s="98" t="s">
        <v>1984</v>
      </c>
      <c r="D412" s="287"/>
      <c r="E412" s="285">
        <f>SUM('ADICIONES  2018'!C412:M412)</f>
        <v>0</v>
      </c>
      <c r="F412" s="286"/>
      <c r="G412" s="286"/>
      <c r="H412" s="286"/>
      <c r="I412" s="286"/>
      <c r="J412" s="286"/>
      <c r="K412" s="287">
        <f t="shared" si="484"/>
        <v>0</v>
      </c>
      <c r="L412" s="286"/>
      <c r="M412" s="286"/>
      <c r="N412" s="286"/>
      <c r="O412" s="286"/>
      <c r="P412" s="286"/>
      <c r="Q412" s="286"/>
      <c r="R412" s="287">
        <f t="shared" si="483"/>
        <v>0</v>
      </c>
      <c r="S412" s="286"/>
      <c r="T412" s="286"/>
      <c r="U412" s="286"/>
      <c r="V412" s="286"/>
      <c r="W412" s="286"/>
      <c r="X412" s="286"/>
      <c r="Y412" s="286"/>
      <c r="Z412" s="286"/>
      <c r="AA412" s="287">
        <f t="shared" si="479"/>
        <v>0</v>
      </c>
      <c r="AB412" s="287">
        <f t="shared" si="351"/>
        <v>0</v>
      </c>
      <c r="AC412" s="37" t="e">
        <f t="shared" si="352"/>
        <v>#DIV/0!</v>
      </c>
    </row>
    <row r="413" spans="1:29" s="5" customFormat="1" ht="28.5" hidden="1" x14ac:dyDescent="0.2">
      <c r="A413" s="156"/>
      <c r="B413" s="97" t="s">
        <v>1985</v>
      </c>
      <c r="C413" s="98" t="s">
        <v>1986</v>
      </c>
      <c r="D413" s="287"/>
      <c r="E413" s="285">
        <f>SUM('ADICIONES  2018'!C413:M413)</f>
        <v>0</v>
      </c>
      <c r="F413" s="286"/>
      <c r="G413" s="286"/>
      <c r="H413" s="286"/>
      <c r="I413" s="286"/>
      <c r="J413" s="286"/>
      <c r="K413" s="287">
        <f t="shared" si="484"/>
        <v>0</v>
      </c>
      <c r="L413" s="286"/>
      <c r="M413" s="286"/>
      <c r="N413" s="286"/>
      <c r="O413" s="286"/>
      <c r="P413" s="286"/>
      <c r="Q413" s="286"/>
      <c r="R413" s="287">
        <f t="shared" si="483"/>
        <v>0</v>
      </c>
      <c r="S413" s="286"/>
      <c r="T413" s="286"/>
      <c r="U413" s="286"/>
      <c r="V413" s="286"/>
      <c r="W413" s="286"/>
      <c r="X413" s="286"/>
      <c r="Y413" s="286"/>
      <c r="Z413" s="286"/>
      <c r="AA413" s="287">
        <f t="shared" si="479"/>
        <v>0</v>
      </c>
      <c r="AB413" s="287">
        <f t="shared" si="351"/>
        <v>0</v>
      </c>
      <c r="AC413" s="37" t="e">
        <f t="shared" si="352"/>
        <v>#DIV/0!</v>
      </c>
    </row>
    <row r="414" spans="1:29" s="5" customFormat="1" ht="42.75" hidden="1" x14ac:dyDescent="0.2">
      <c r="A414" s="156"/>
      <c r="B414" s="97" t="s">
        <v>1987</v>
      </c>
      <c r="C414" s="98" t="s">
        <v>1988</v>
      </c>
      <c r="D414" s="287"/>
      <c r="E414" s="285">
        <f>SUM('ADICIONES  2018'!C414:M414)</f>
        <v>0</v>
      </c>
      <c r="F414" s="286"/>
      <c r="G414" s="286"/>
      <c r="H414" s="286"/>
      <c r="I414" s="286"/>
      <c r="J414" s="286"/>
      <c r="K414" s="287">
        <f t="shared" si="484"/>
        <v>0</v>
      </c>
      <c r="L414" s="286"/>
      <c r="M414" s="286"/>
      <c r="N414" s="286"/>
      <c r="O414" s="286"/>
      <c r="P414" s="286"/>
      <c r="Q414" s="286"/>
      <c r="R414" s="287">
        <f t="shared" si="483"/>
        <v>0</v>
      </c>
      <c r="S414" s="286"/>
      <c r="T414" s="286"/>
      <c r="U414" s="286"/>
      <c r="V414" s="286"/>
      <c r="W414" s="286"/>
      <c r="X414" s="286"/>
      <c r="Y414" s="286"/>
      <c r="Z414" s="286"/>
      <c r="AA414" s="287">
        <f t="shared" si="479"/>
        <v>0</v>
      </c>
      <c r="AB414" s="287">
        <f t="shared" si="351"/>
        <v>0</v>
      </c>
      <c r="AC414" s="37" t="e">
        <f t="shared" si="352"/>
        <v>#DIV/0!</v>
      </c>
    </row>
    <row r="415" spans="1:29" s="5" customFormat="1" ht="42.75" hidden="1" x14ac:dyDescent="0.2">
      <c r="A415" s="156"/>
      <c r="B415" s="97" t="s">
        <v>1989</v>
      </c>
      <c r="C415" s="98" t="s">
        <v>1990</v>
      </c>
      <c r="D415" s="287"/>
      <c r="E415" s="285">
        <f>SUM('ADICIONES  2018'!C415:M415)</f>
        <v>0</v>
      </c>
      <c r="F415" s="286"/>
      <c r="G415" s="286"/>
      <c r="H415" s="286"/>
      <c r="I415" s="286"/>
      <c r="J415" s="286"/>
      <c r="K415" s="287">
        <f t="shared" si="484"/>
        <v>0</v>
      </c>
      <c r="L415" s="286"/>
      <c r="M415" s="286"/>
      <c r="N415" s="286"/>
      <c r="O415" s="286"/>
      <c r="P415" s="286"/>
      <c r="Q415" s="286"/>
      <c r="R415" s="287">
        <f t="shared" si="483"/>
        <v>0</v>
      </c>
      <c r="S415" s="286"/>
      <c r="T415" s="286"/>
      <c r="U415" s="287">
        <v>2054694900</v>
      </c>
      <c r="V415" s="286"/>
      <c r="W415" s="286"/>
      <c r="X415" s="286"/>
      <c r="Y415" s="286"/>
      <c r="Z415" s="286"/>
      <c r="AA415" s="287">
        <f t="shared" si="479"/>
        <v>2054694900</v>
      </c>
      <c r="AB415" s="287">
        <f t="shared" si="351"/>
        <v>2054694900</v>
      </c>
      <c r="AC415" s="37">
        <v>0</v>
      </c>
    </row>
    <row r="416" spans="1:29" s="5" customFormat="1" ht="57" hidden="1" x14ac:dyDescent="0.2">
      <c r="A416" s="156"/>
      <c r="B416" s="97" t="s">
        <v>2541</v>
      </c>
      <c r="C416" s="98" t="s">
        <v>2542</v>
      </c>
      <c r="D416" s="287"/>
      <c r="E416" s="285">
        <f>SUM('ADICIONES  2018'!C416:M416)</f>
        <v>7836000</v>
      </c>
      <c r="F416" s="286"/>
      <c r="G416" s="286"/>
      <c r="H416" s="286"/>
      <c r="I416" s="286"/>
      <c r="J416" s="286"/>
      <c r="K416" s="287">
        <f t="shared" si="484"/>
        <v>7836000</v>
      </c>
      <c r="L416" s="286"/>
      <c r="M416" s="286"/>
      <c r="N416" s="286"/>
      <c r="O416" s="286"/>
      <c r="P416" s="286"/>
      <c r="Q416" s="286"/>
      <c r="R416" s="287">
        <f t="shared" si="483"/>
        <v>0</v>
      </c>
      <c r="S416" s="286"/>
      <c r="T416" s="286"/>
      <c r="U416" s="287">
        <v>7836000</v>
      </c>
      <c r="V416" s="286"/>
      <c r="W416" s="286"/>
      <c r="X416" s="286"/>
      <c r="Y416" s="286"/>
      <c r="Z416" s="286"/>
      <c r="AA416" s="287">
        <f t="shared" si="479"/>
        <v>7836000</v>
      </c>
      <c r="AB416" s="287">
        <f t="shared" si="351"/>
        <v>7836000</v>
      </c>
      <c r="AC416" s="37">
        <f t="shared" si="352"/>
        <v>1</v>
      </c>
    </row>
    <row r="417" spans="1:29" s="5" customFormat="1" ht="57" hidden="1" x14ac:dyDescent="0.2">
      <c r="A417" s="156"/>
      <c r="B417" s="97" t="s">
        <v>2543</v>
      </c>
      <c r="C417" s="98" t="s">
        <v>2544</v>
      </c>
      <c r="D417" s="287"/>
      <c r="E417" s="285">
        <f>SUM('ADICIONES  2018'!C417:M417)</f>
        <v>10000000</v>
      </c>
      <c r="F417" s="286"/>
      <c r="G417" s="286"/>
      <c r="H417" s="286"/>
      <c r="I417" s="286"/>
      <c r="J417" s="286"/>
      <c r="K417" s="287">
        <f t="shared" si="484"/>
        <v>10000000</v>
      </c>
      <c r="L417" s="286"/>
      <c r="M417" s="286"/>
      <c r="N417" s="286"/>
      <c r="O417" s="286"/>
      <c r="P417" s="286"/>
      <c r="Q417" s="286"/>
      <c r="R417" s="287">
        <f t="shared" si="483"/>
        <v>0</v>
      </c>
      <c r="S417" s="286"/>
      <c r="T417" s="286"/>
      <c r="U417" s="287">
        <v>10000000</v>
      </c>
      <c r="V417" s="286"/>
      <c r="W417" s="286"/>
      <c r="X417" s="286"/>
      <c r="Y417" s="286"/>
      <c r="Z417" s="286"/>
      <c r="AA417" s="287">
        <f t="shared" si="479"/>
        <v>10000000</v>
      </c>
      <c r="AB417" s="287">
        <f t="shared" si="351"/>
        <v>10000000</v>
      </c>
      <c r="AC417" s="37">
        <f t="shared" si="352"/>
        <v>1</v>
      </c>
    </row>
    <row r="418" spans="1:29" s="5" customFormat="1" ht="57" hidden="1" x14ac:dyDescent="0.2">
      <c r="A418" s="156"/>
      <c r="B418" s="97" t="s">
        <v>2545</v>
      </c>
      <c r="C418" s="98" t="s">
        <v>2546</v>
      </c>
      <c r="D418" s="287"/>
      <c r="E418" s="285">
        <f>SUM('ADICIONES  2018'!C418:M418)</f>
        <v>15000000</v>
      </c>
      <c r="F418" s="286"/>
      <c r="G418" s="286"/>
      <c r="H418" s="286"/>
      <c r="I418" s="286"/>
      <c r="J418" s="286"/>
      <c r="K418" s="287">
        <f t="shared" si="484"/>
        <v>15000000</v>
      </c>
      <c r="L418" s="286"/>
      <c r="M418" s="286"/>
      <c r="N418" s="286"/>
      <c r="O418" s="286"/>
      <c r="P418" s="286"/>
      <c r="Q418" s="286"/>
      <c r="R418" s="287">
        <f t="shared" si="483"/>
        <v>0</v>
      </c>
      <c r="S418" s="286"/>
      <c r="T418" s="286"/>
      <c r="U418" s="287">
        <v>15000000</v>
      </c>
      <c r="V418" s="286"/>
      <c r="W418" s="286"/>
      <c r="X418" s="286"/>
      <c r="Y418" s="286"/>
      <c r="Z418" s="286"/>
      <c r="AA418" s="287">
        <f t="shared" si="479"/>
        <v>15000000</v>
      </c>
      <c r="AB418" s="287">
        <f t="shared" si="351"/>
        <v>15000000</v>
      </c>
      <c r="AC418" s="37">
        <f t="shared" si="352"/>
        <v>1</v>
      </c>
    </row>
    <row r="419" spans="1:29" s="5" customFormat="1" ht="57" hidden="1" x14ac:dyDescent="0.2">
      <c r="A419" s="156"/>
      <c r="B419" s="97" t="s">
        <v>2547</v>
      </c>
      <c r="C419" s="98" t="s">
        <v>2548</v>
      </c>
      <c r="D419" s="287"/>
      <c r="E419" s="285">
        <f>SUM('ADICIONES  2018'!C419:M419)</f>
        <v>499900000</v>
      </c>
      <c r="F419" s="286"/>
      <c r="G419" s="286"/>
      <c r="H419" s="286"/>
      <c r="I419" s="286"/>
      <c r="J419" s="286"/>
      <c r="K419" s="287">
        <f t="shared" si="484"/>
        <v>499900000</v>
      </c>
      <c r="L419" s="286"/>
      <c r="M419" s="286"/>
      <c r="N419" s="286"/>
      <c r="O419" s="286"/>
      <c r="P419" s="286"/>
      <c r="Q419" s="286"/>
      <c r="R419" s="287">
        <f t="shared" si="483"/>
        <v>0</v>
      </c>
      <c r="S419" s="286"/>
      <c r="T419" s="286"/>
      <c r="U419" s="287">
        <v>499900000</v>
      </c>
      <c r="V419" s="286"/>
      <c r="W419" s="286"/>
      <c r="X419" s="286"/>
      <c r="Y419" s="286"/>
      <c r="Z419" s="286"/>
      <c r="AA419" s="287">
        <f t="shared" si="479"/>
        <v>499900000</v>
      </c>
      <c r="AB419" s="287">
        <f t="shared" si="351"/>
        <v>499900000</v>
      </c>
      <c r="AC419" s="37">
        <f t="shared" si="352"/>
        <v>1</v>
      </c>
    </row>
    <row r="420" spans="1:29" s="5" customFormat="1" ht="71.25" hidden="1" x14ac:dyDescent="0.2">
      <c r="A420" s="156"/>
      <c r="B420" s="97" t="s">
        <v>2549</v>
      </c>
      <c r="C420" s="98" t="s">
        <v>2550</v>
      </c>
      <c r="D420" s="287"/>
      <c r="E420" s="285">
        <f>SUM('ADICIONES  2018'!C420:M420)</f>
        <v>60000000</v>
      </c>
      <c r="F420" s="286"/>
      <c r="G420" s="286"/>
      <c r="H420" s="286"/>
      <c r="I420" s="286"/>
      <c r="J420" s="286"/>
      <c r="K420" s="287">
        <f t="shared" si="484"/>
        <v>60000000</v>
      </c>
      <c r="L420" s="286"/>
      <c r="M420" s="286"/>
      <c r="N420" s="286"/>
      <c r="O420" s="286"/>
      <c r="P420" s="286"/>
      <c r="Q420" s="286"/>
      <c r="R420" s="287">
        <f t="shared" si="483"/>
        <v>0</v>
      </c>
      <c r="S420" s="286"/>
      <c r="T420" s="286"/>
      <c r="U420" s="287">
        <v>60000000</v>
      </c>
      <c r="V420" s="286"/>
      <c r="W420" s="286"/>
      <c r="X420" s="286"/>
      <c r="Y420" s="286"/>
      <c r="Z420" s="286"/>
      <c r="AA420" s="287">
        <f t="shared" si="479"/>
        <v>60000000</v>
      </c>
      <c r="AB420" s="287">
        <f t="shared" si="351"/>
        <v>60000000</v>
      </c>
      <c r="AC420" s="37">
        <f t="shared" si="352"/>
        <v>1</v>
      </c>
    </row>
    <row r="421" spans="1:29" s="5" customFormat="1" ht="57" hidden="1" x14ac:dyDescent="0.2">
      <c r="A421" s="156"/>
      <c r="B421" s="97" t="s">
        <v>2551</v>
      </c>
      <c r="C421" s="98" t="s">
        <v>2552</v>
      </c>
      <c r="D421" s="287"/>
      <c r="E421" s="285">
        <f>SUM('ADICIONES  2018'!C421:M421)</f>
        <v>5000000</v>
      </c>
      <c r="F421" s="286"/>
      <c r="G421" s="286"/>
      <c r="H421" s="286"/>
      <c r="I421" s="286"/>
      <c r="J421" s="286"/>
      <c r="K421" s="287">
        <f t="shared" si="484"/>
        <v>5000000</v>
      </c>
      <c r="L421" s="286"/>
      <c r="M421" s="286"/>
      <c r="N421" s="286"/>
      <c r="O421" s="286"/>
      <c r="P421" s="286"/>
      <c r="Q421" s="286"/>
      <c r="R421" s="287">
        <f t="shared" si="483"/>
        <v>0</v>
      </c>
      <c r="S421" s="286"/>
      <c r="T421" s="286"/>
      <c r="U421" s="287">
        <v>5000000</v>
      </c>
      <c r="V421" s="286"/>
      <c r="W421" s="286"/>
      <c r="X421" s="286"/>
      <c r="Y421" s="286"/>
      <c r="Z421" s="286"/>
      <c r="AA421" s="287">
        <f t="shared" si="479"/>
        <v>5000000</v>
      </c>
      <c r="AB421" s="287">
        <f t="shared" si="351"/>
        <v>5000000</v>
      </c>
      <c r="AC421" s="37">
        <f t="shared" si="352"/>
        <v>1</v>
      </c>
    </row>
    <row r="422" spans="1:29" s="79" customFormat="1" ht="31.5" hidden="1" x14ac:dyDescent="0.2">
      <c r="A422" s="371"/>
      <c r="B422" s="110" t="s">
        <v>1762</v>
      </c>
      <c r="C422" s="106" t="s">
        <v>2655</v>
      </c>
      <c r="D422" s="376">
        <f>+D423</f>
        <v>0</v>
      </c>
      <c r="E422" s="105">
        <f>SUM('ADICIONES  2018'!C422:M422)</f>
        <v>4368476928.4799995</v>
      </c>
      <c r="F422" s="376">
        <f t="shared" ref="F422:J423" si="485">+F423</f>
        <v>0</v>
      </c>
      <c r="G422" s="376">
        <f t="shared" si="485"/>
        <v>0</v>
      </c>
      <c r="H422" s="376">
        <f t="shared" si="485"/>
        <v>0</v>
      </c>
      <c r="I422" s="376">
        <f t="shared" si="485"/>
        <v>0</v>
      </c>
      <c r="J422" s="376">
        <f t="shared" si="485"/>
        <v>0</v>
      </c>
      <c r="K422" s="105">
        <f t="shared" si="484"/>
        <v>4368476928.4799995</v>
      </c>
      <c r="L422" s="376">
        <f t="shared" ref="L422:Q423" si="486">+L423</f>
        <v>0</v>
      </c>
      <c r="M422" s="376">
        <f t="shared" si="486"/>
        <v>0</v>
      </c>
      <c r="N422" s="376">
        <f t="shared" si="486"/>
        <v>0</v>
      </c>
      <c r="O422" s="376">
        <f t="shared" si="486"/>
        <v>0</v>
      </c>
      <c r="P422" s="376">
        <f t="shared" si="486"/>
        <v>0</v>
      </c>
      <c r="Q422" s="376">
        <f t="shared" si="486"/>
        <v>0</v>
      </c>
      <c r="R422" s="105">
        <f t="shared" si="483"/>
        <v>0</v>
      </c>
      <c r="S422" s="376">
        <f t="shared" ref="S422:Z423" si="487">+S423</f>
        <v>0</v>
      </c>
      <c r="T422" s="376">
        <f t="shared" si="487"/>
        <v>0</v>
      </c>
      <c r="U422" s="376">
        <f t="shared" si="487"/>
        <v>0</v>
      </c>
      <c r="V422" s="376">
        <f t="shared" si="487"/>
        <v>0</v>
      </c>
      <c r="W422" s="376">
        <f t="shared" si="487"/>
        <v>0</v>
      </c>
      <c r="X422" s="376">
        <f t="shared" si="487"/>
        <v>0</v>
      </c>
      <c r="Y422" s="376">
        <f t="shared" si="487"/>
        <v>0</v>
      </c>
      <c r="Z422" s="376">
        <f t="shared" si="487"/>
        <v>0</v>
      </c>
      <c r="AA422" s="105">
        <f t="shared" ref="AA422:AA485" si="488">SUM(S422:Z422)</f>
        <v>0</v>
      </c>
      <c r="AB422" s="105">
        <f t="shared" si="351"/>
        <v>0</v>
      </c>
      <c r="AC422" s="104">
        <f t="shared" si="352"/>
        <v>0</v>
      </c>
    </row>
    <row r="423" spans="1:29" s="79" customFormat="1" ht="15.75" hidden="1" x14ac:dyDescent="0.2">
      <c r="A423" s="371"/>
      <c r="B423" s="110" t="s">
        <v>2656</v>
      </c>
      <c r="C423" s="106" t="s">
        <v>891</v>
      </c>
      <c r="D423" s="376">
        <f>+D424</f>
        <v>0</v>
      </c>
      <c r="E423" s="105">
        <f>SUM('ADICIONES  2018'!C423:M423)</f>
        <v>4368476928.4799995</v>
      </c>
      <c r="F423" s="376">
        <f t="shared" si="485"/>
        <v>0</v>
      </c>
      <c r="G423" s="376">
        <f t="shared" si="485"/>
        <v>0</v>
      </c>
      <c r="H423" s="376">
        <f t="shared" si="485"/>
        <v>0</v>
      </c>
      <c r="I423" s="376">
        <f t="shared" si="485"/>
        <v>0</v>
      </c>
      <c r="J423" s="376">
        <f t="shared" si="485"/>
        <v>0</v>
      </c>
      <c r="K423" s="105">
        <f t="shared" si="484"/>
        <v>4368476928.4799995</v>
      </c>
      <c r="L423" s="376">
        <f t="shared" si="486"/>
        <v>0</v>
      </c>
      <c r="M423" s="376">
        <f t="shared" si="486"/>
        <v>0</v>
      </c>
      <c r="N423" s="376">
        <f t="shared" si="486"/>
        <v>0</v>
      </c>
      <c r="O423" s="376">
        <f t="shared" si="486"/>
        <v>0</v>
      </c>
      <c r="P423" s="376">
        <f t="shared" si="486"/>
        <v>0</v>
      </c>
      <c r="Q423" s="376">
        <f t="shared" si="486"/>
        <v>0</v>
      </c>
      <c r="R423" s="105">
        <f t="shared" si="483"/>
        <v>0</v>
      </c>
      <c r="S423" s="376">
        <f t="shared" si="487"/>
        <v>0</v>
      </c>
      <c r="T423" s="376">
        <f t="shared" si="487"/>
        <v>0</v>
      </c>
      <c r="U423" s="376">
        <f t="shared" si="487"/>
        <v>0</v>
      </c>
      <c r="V423" s="376">
        <f t="shared" si="487"/>
        <v>0</v>
      </c>
      <c r="W423" s="376">
        <f t="shared" si="487"/>
        <v>0</v>
      </c>
      <c r="X423" s="376">
        <f t="shared" si="487"/>
        <v>0</v>
      </c>
      <c r="Y423" s="376">
        <f t="shared" si="487"/>
        <v>0</v>
      </c>
      <c r="Z423" s="376">
        <f t="shared" si="487"/>
        <v>0</v>
      </c>
      <c r="AA423" s="105">
        <f t="shared" si="488"/>
        <v>0</v>
      </c>
      <c r="AB423" s="105">
        <f t="shared" si="351"/>
        <v>0</v>
      </c>
      <c r="AC423" s="104">
        <f t="shared" si="352"/>
        <v>0</v>
      </c>
    </row>
    <row r="424" spans="1:29" s="79" customFormat="1" ht="31.5" hidden="1" x14ac:dyDescent="0.2">
      <c r="A424" s="371"/>
      <c r="B424" s="110" t="s">
        <v>2657</v>
      </c>
      <c r="C424" s="106" t="s">
        <v>2658</v>
      </c>
      <c r="D424" s="376">
        <f>+D425+D427+D430+D433+D436+D439+D442+D445+D448+D450+D452+D454+D456+D459+D461+D463+D465+D468+D471+D474+D476+D479+D481+D483+D486+D488+D491+D494+D497+D500+D503+D506+D508+D511+D514+D517+D519+D522+D524+D526+D528+D530+D533+D536+D539+D542+D544+D546+D549+D552+D554+D556+D559+D561+D563+D565+D567+D570+D573+D576+D578+D581+D584+D586+D588+D590+D592+D595+D598+D600+D603+D606+D609+D611+D614+D616+D619+D622+D625+D628+D631</f>
        <v>0</v>
      </c>
      <c r="E424" s="105">
        <f>SUM('ADICIONES  2018'!C424:M424)</f>
        <v>4368476928.4799995</v>
      </c>
      <c r="F424" s="376">
        <f>+F425+F427+F430+F433+F436+F439+F442+F445+F448+F450+F452+F454+F456+F459+F461+F463+F465+F468+F471+F474+F476+F479+F481+F483+F486+F488+F491+F494+F497+F500+F503+F506+F508+F511+F514+F517+F519+F522+F524+F526+F528+F530+F533+F536+F539+F542+F544+F546+F549+F552+F554+F556+F559+F561+F563+F565+F567+F570+F573+F576+F578+F581+F584+F586+F588+F590+F592+F595+F598+F600+F603+F606+F609+F611+F614+F616+F619+F622+F625+F628+F631</f>
        <v>0</v>
      </c>
      <c r="G424" s="376">
        <f>+G425+G427+G430+G433+G436+G439+G442+G445+G448+G450+G452+G454+G456+G459+G461+G463+G465+G468+G471+G474+G476+G479+G481+G483+G486+G488+G491+G494+G497+G500+G503+G506+G508+G511+G514+G517+G519+G522+G524+G526+G528+G530+G533+G536+G539+G542+G544+G546+G549+G552+G554+G556+G559+G561+G563+G565+G567+G570+G573+G576+G578+G581+G584+G586+G588+G590+G592+G595+G598+G600+G603+G606+G609+G611+G614+G616+G619+G622+G625+G628+G631</f>
        <v>0</v>
      </c>
      <c r="H424" s="376">
        <f>+H425+H427+H430+H433+H436+H439+H442+H445+H448+H450+H452+H454+H456+H459+H461+H463+H465+H468+H471+H474+H476+H479+H481+H483+H486+H488+H491+H494+H497+H500+H503+H506+H508+H511+H514+H517+H519+H522+H524+H526+H528+H530+H533+H536+H539+H542+H544+H546+H549+H552+H554+H556+H559+H561+H563+H565+H567+H570+H573+H576+H578+H581+H584+H586+H588+H590+H592+H595+H598+H600+H603+H606+H609+H611+H614+H616+H619+H622+H625+H628+H631</f>
        <v>0</v>
      </c>
      <c r="I424" s="376">
        <f>+I425+I427+I430+I433+I436+I439+I442+I445+I448+I450+I452+I454+I456+I459+I461+I463+I465+I468+I471+I474+I476+I479+I481+I483+I486+I488+I491+I494+I497+I500+I503+I506+I508+I511+I514+I517+I519+I522+I524+I526+I528+I530+I533+I536+I539+I542+I544+I546+I549+I552+I554+I556+I559+I561+I563+I565+I567+I570+I573+I576+I578+I581+I584+I586+I588+I590+I592+I595+I598+I600+I603+I606+I609+I611+I614+I616+I619+I622+I625+I628+I631</f>
        <v>0</v>
      </c>
      <c r="J424" s="376">
        <f>+J425+J427+J430+J433+J436+J439+J442+J445+J448+J450+J452+J454+J456+J459+J461+J463+J465+J468+J471+J474+J476+J479+J481+J483+J486+J488+J491+J494+J497+J500+J503+J506+J508+J511+J514+J517+J519+J522+J524+J526+J528+J530+J533+J536+J539+J542+J544+J546+J549+J552+J554+J556+J559+J561+J563+J565+J567+J570+J573+J576+J578+J581+J584+J586+J588+J590+J592+J595+J598+J600+J603+J606+J609+J611+J614+J616+J619+J622+J625+J628+J631</f>
        <v>0</v>
      </c>
      <c r="K424" s="105">
        <f t="shared" si="484"/>
        <v>4368476928.4799995</v>
      </c>
      <c r="L424" s="376">
        <f t="shared" ref="L424:Q424" si="489">+L425+L427+L430+L433+L436+L439+L442+L445+L448+L450+L452+L454+L456+L459+L461+L463+L465+L468+L471+L474+L476+L479+L481+L483+L486+L488+L491+L494+L497+L500+L503+L506+L508+L511+L514+L517+L519+L522+L524+L526+L528+L530+L533+L536+L539+L542+L544+L546+L549+L552+L554+L556+L559+L561+L563+L565+L567+L570+L573+L576+L578+L581+L584+L586+L588+L590+L592+L595+L598+L600+L603+L606+L609+L611+L614+L616+L619+L622+L625+L628+L631</f>
        <v>0</v>
      </c>
      <c r="M424" s="376">
        <f t="shared" si="489"/>
        <v>0</v>
      </c>
      <c r="N424" s="376">
        <f t="shared" si="489"/>
        <v>0</v>
      </c>
      <c r="O424" s="376">
        <f t="shared" si="489"/>
        <v>0</v>
      </c>
      <c r="P424" s="376">
        <f t="shared" si="489"/>
        <v>0</v>
      </c>
      <c r="Q424" s="376">
        <f t="shared" si="489"/>
        <v>0</v>
      </c>
      <c r="R424" s="105">
        <f t="shared" si="483"/>
        <v>0</v>
      </c>
      <c r="S424" s="376">
        <f t="shared" ref="S424:Z424" si="490">+S425+S427+S430+S433+S436+S439+S442+S445+S448+S450+S452+S454+S456+S459+S461+S463+S465+S468+S471+S474+S476+S479+S481+S483+S486+S488+S491+S494+S497+S500+S503+S506+S508+S511+S514+S517+S519+S522+S524+S526+S528+S530+S533+S536+S539+S542+S544+S546+S549+S552+S554+S556+S559+S561+S563+S565+S567+S570+S573+S576+S578+S581+S584+S586+S588+S590+S592+S595+S598+S600+S603+S606+S609+S611+S614+S616+S619+S622+S625+S628+S631</f>
        <v>0</v>
      </c>
      <c r="T424" s="376">
        <f t="shared" si="490"/>
        <v>0</v>
      </c>
      <c r="U424" s="376">
        <f t="shared" si="490"/>
        <v>0</v>
      </c>
      <c r="V424" s="376">
        <f t="shared" si="490"/>
        <v>0</v>
      </c>
      <c r="W424" s="376">
        <f t="shared" si="490"/>
        <v>0</v>
      </c>
      <c r="X424" s="376">
        <f t="shared" si="490"/>
        <v>0</v>
      </c>
      <c r="Y424" s="376">
        <f t="shared" si="490"/>
        <v>0</v>
      </c>
      <c r="Z424" s="376">
        <f t="shared" si="490"/>
        <v>0</v>
      </c>
      <c r="AA424" s="105">
        <f t="shared" si="488"/>
        <v>0</v>
      </c>
      <c r="AB424" s="105">
        <f t="shared" si="351"/>
        <v>0</v>
      </c>
      <c r="AC424" s="104">
        <f t="shared" si="352"/>
        <v>0</v>
      </c>
    </row>
    <row r="425" spans="1:29" s="79" customFormat="1" ht="31.5" hidden="1" x14ac:dyDescent="0.2">
      <c r="A425" s="371"/>
      <c r="B425" s="110" t="s">
        <v>2659</v>
      </c>
      <c r="C425" s="106" t="s">
        <v>2660</v>
      </c>
      <c r="D425" s="376">
        <f>SUM(D426)</f>
        <v>0</v>
      </c>
      <c r="E425" s="105">
        <f>SUM('ADICIONES  2018'!C425:M425)</f>
        <v>6121157</v>
      </c>
      <c r="F425" s="376">
        <f>SUM(F426)</f>
        <v>0</v>
      </c>
      <c r="G425" s="376">
        <f>SUM(G426)</f>
        <v>0</v>
      </c>
      <c r="H425" s="376">
        <f>SUM(H426)</f>
        <v>0</v>
      </c>
      <c r="I425" s="376">
        <f>SUM(I426)</f>
        <v>0</v>
      </c>
      <c r="J425" s="376">
        <f>SUM(J426)</f>
        <v>0</v>
      </c>
      <c r="K425" s="105">
        <f t="shared" si="484"/>
        <v>6121157</v>
      </c>
      <c r="L425" s="376">
        <f t="shared" ref="L425:Q425" si="491">SUM(L426)</f>
        <v>0</v>
      </c>
      <c r="M425" s="376">
        <f t="shared" si="491"/>
        <v>0</v>
      </c>
      <c r="N425" s="376">
        <f t="shared" si="491"/>
        <v>0</v>
      </c>
      <c r="O425" s="376">
        <f t="shared" si="491"/>
        <v>0</v>
      </c>
      <c r="P425" s="376">
        <f t="shared" si="491"/>
        <v>0</v>
      </c>
      <c r="Q425" s="376">
        <f t="shared" si="491"/>
        <v>0</v>
      </c>
      <c r="R425" s="105">
        <f t="shared" si="483"/>
        <v>0</v>
      </c>
      <c r="S425" s="376">
        <f t="shared" ref="S425:Z425" si="492">SUM(S426)</f>
        <v>0</v>
      </c>
      <c r="T425" s="376">
        <f t="shared" si="492"/>
        <v>0</v>
      </c>
      <c r="U425" s="376">
        <f t="shared" si="492"/>
        <v>0</v>
      </c>
      <c r="V425" s="376">
        <f t="shared" si="492"/>
        <v>0</v>
      </c>
      <c r="W425" s="376">
        <f t="shared" si="492"/>
        <v>0</v>
      </c>
      <c r="X425" s="376">
        <f t="shared" si="492"/>
        <v>0</v>
      </c>
      <c r="Y425" s="376">
        <f t="shared" si="492"/>
        <v>0</v>
      </c>
      <c r="Z425" s="376">
        <f t="shared" si="492"/>
        <v>0</v>
      </c>
      <c r="AA425" s="105">
        <f t="shared" si="488"/>
        <v>0</v>
      </c>
      <c r="AB425" s="105">
        <f t="shared" si="351"/>
        <v>0</v>
      </c>
      <c r="AC425" s="104">
        <f t="shared" si="352"/>
        <v>0</v>
      </c>
    </row>
    <row r="426" spans="1:29" s="5" customFormat="1" ht="28.5" hidden="1" x14ac:dyDescent="0.2">
      <c r="A426" s="156"/>
      <c r="B426" s="97" t="s">
        <v>2661</v>
      </c>
      <c r="C426" s="98" t="s">
        <v>2662</v>
      </c>
      <c r="D426" s="118"/>
      <c r="E426" s="285">
        <f>SUM('ADICIONES  2018'!C426:M426)</f>
        <v>6121157</v>
      </c>
      <c r="F426" s="118"/>
      <c r="G426" s="118"/>
      <c r="H426" s="118"/>
      <c r="I426" s="118"/>
      <c r="J426" s="118"/>
      <c r="K426" s="287">
        <f t="shared" si="484"/>
        <v>6121157</v>
      </c>
      <c r="L426" s="118"/>
      <c r="M426" s="118"/>
      <c r="N426" s="118"/>
      <c r="O426" s="118"/>
      <c r="P426" s="118"/>
      <c r="Q426" s="118"/>
      <c r="R426" s="287">
        <f t="shared" si="483"/>
        <v>0</v>
      </c>
      <c r="S426" s="118"/>
      <c r="T426" s="118"/>
      <c r="U426" s="118"/>
      <c r="V426" s="118"/>
      <c r="W426" s="118"/>
      <c r="X426" s="118"/>
      <c r="Y426" s="118"/>
      <c r="Z426" s="118"/>
      <c r="AA426" s="287">
        <f t="shared" si="488"/>
        <v>0</v>
      </c>
      <c r="AB426" s="287">
        <f t="shared" si="351"/>
        <v>0</v>
      </c>
      <c r="AC426" s="37">
        <f t="shared" si="352"/>
        <v>0</v>
      </c>
    </row>
    <row r="427" spans="1:29" s="79" customFormat="1" ht="31.5" hidden="1" x14ac:dyDescent="0.2">
      <c r="A427" s="371"/>
      <c r="B427" s="110" t="s">
        <v>2663</v>
      </c>
      <c r="C427" s="106" t="s">
        <v>2664</v>
      </c>
      <c r="D427" s="376">
        <f>SUM(D428:D429)</f>
        <v>0</v>
      </c>
      <c r="E427" s="105">
        <f>SUM('ADICIONES  2018'!C427:M427)</f>
        <v>34176227</v>
      </c>
      <c r="F427" s="376">
        <f>SUM(F428:F429)</f>
        <v>0</v>
      </c>
      <c r="G427" s="376">
        <f>SUM(G428:G429)</f>
        <v>0</v>
      </c>
      <c r="H427" s="376">
        <f>SUM(H428:H429)</f>
        <v>0</v>
      </c>
      <c r="I427" s="376">
        <f>SUM(I428:I429)</f>
        <v>0</v>
      </c>
      <c r="J427" s="376">
        <f>SUM(J428:J429)</f>
        <v>0</v>
      </c>
      <c r="K427" s="105">
        <f t="shared" si="484"/>
        <v>34176227</v>
      </c>
      <c r="L427" s="376">
        <f t="shared" ref="L427:Q427" si="493">SUM(L428:L429)</f>
        <v>0</v>
      </c>
      <c r="M427" s="376">
        <f t="shared" si="493"/>
        <v>0</v>
      </c>
      <c r="N427" s="376">
        <f t="shared" si="493"/>
        <v>0</v>
      </c>
      <c r="O427" s="376">
        <f t="shared" si="493"/>
        <v>0</v>
      </c>
      <c r="P427" s="376">
        <f t="shared" si="493"/>
        <v>0</v>
      </c>
      <c r="Q427" s="376">
        <f t="shared" si="493"/>
        <v>0</v>
      </c>
      <c r="R427" s="105">
        <f t="shared" si="483"/>
        <v>0</v>
      </c>
      <c r="S427" s="376">
        <f t="shared" ref="S427:Z427" si="494">SUM(S428:S429)</f>
        <v>0</v>
      </c>
      <c r="T427" s="376">
        <f t="shared" si="494"/>
        <v>0</v>
      </c>
      <c r="U427" s="376">
        <f t="shared" si="494"/>
        <v>0</v>
      </c>
      <c r="V427" s="376">
        <f t="shared" si="494"/>
        <v>0</v>
      </c>
      <c r="W427" s="376">
        <f t="shared" si="494"/>
        <v>0</v>
      </c>
      <c r="X427" s="376">
        <f t="shared" si="494"/>
        <v>0</v>
      </c>
      <c r="Y427" s="376">
        <f t="shared" si="494"/>
        <v>0</v>
      </c>
      <c r="Z427" s="376">
        <f t="shared" si="494"/>
        <v>0</v>
      </c>
      <c r="AA427" s="105">
        <f t="shared" si="488"/>
        <v>0</v>
      </c>
      <c r="AB427" s="105">
        <f t="shared" si="351"/>
        <v>0</v>
      </c>
      <c r="AC427" s="104">
        <f t="shared" si="352"/>
        <v>0</v>
      </c>
    </row>
    <row r="428" spans="1:29" s="5" customFormat="1" ht="28.5" hidden="1" x14ac:dyDescent="0.2">
      <c r="A428" s="156"/>
      <c r="B428" s="97" t="s">
        <v>2665</v>
      </c>
      <c r="C428" s="98" t="s">
        <v>2666</v>
      </c>
      <c r="D428" s="118"/>
      <c r="E428" s="285">
        <f>SUM('ADICIONES  2018'!C428:M428)</f>
        <v>16182130</v>
      </c>
      <c r="F428" s="118"/>
      <c r="G428" s="118"/>
      <c r="H428" s="118"/>
      <c r="I428" s="118"/>
      <c r="J428" s="118"/>
      <c r="K428" s="287">
        <f t="shared" si="484"/>
        <v>16182130</v>
      </c>
      <c r="L428" s="118"/>
      <c r="M428" s="118"/>
      <c r="N428" s="118"/>
      <c r="O428" s="118"/>
      <c r="P428" s="118"/>
      <c r="Q428" s="118"/>
      <c r="R428" s="287">
        <f t="shared" si="483"/>
        <v>0</v>
      </c>
      <c r="S428" s="118"/>
      <c r="T428" s="118"/>
      <c r="U428" s="118"/>
      <c r="V428" s="118"/>
      <c r="W428" s="118"/>
      <c r="X428" s="118"/>
      <c r="Y428" s="118"/>
      <c r="Z428" s="118"/>
      <c r="AA428" s="287">
        <f t="shared" si="488"/>
        <v>0</v>
      </c>
      <c r="AB428" s="287">
        <f t="shared" si="351"/>
        <v>0</v>
      </c>
      <c r="AC428" s="37">
        <f t="shared" si="352"/>
        <v>0</v>
      </c>
    </row>
    <row r="429" spans="1:29" s="5" customFormat="1" ht="28.5" hidden="1" x14ac:dyDescent="0.2">
      <c r="A429" s="156"/>
      <c r="B429" s="97" t="s">
        <v>2667</v>
      </c>
      <c r="C429" s="98" t="s">
        <v>2668</v>
      </c>
      <c r="D429" s="118"/>
      <c r="E429" s="285">
        <f>SUM('ADICIONES  2018'!C429:M429)</f>
        <v>17994097</v>
      </c>
      <c r="F429" s="118"/>
      <c r="G429" s="118"/>
      <c r="H429" s="118"/>
      <c r="I429" s="118"/>
      <c r="J429" s="118"/>
      <c r="K429" s="287">
        <f t="shared" si="484"/>
        <v>17994097</v>
      </c>
      <c r="L429" s="118"/>
      <c r="M429" s="118"/>
      <c r="N429" s="118"/>
      <c r="O429" s="118"/>
      <c r="P429" s="118"/>
      <c r="Q429" s="118"/>
      <c r="R429" s="287">
        <f t="shared" si="483"/>
        <v>0</v>
      </c>
      <c r="S429" s="118"/>
      <c r="T429" s="118"/>
      <c r="U429" s="118"/>
      <c r="V429" s="118"/>
      <c r="W429" s="118"/>
      <c r="X429" s="118"/>
      <c r="Y429" s="118"/>
      <c r="Z429" s="118"/>
      <c r="AA429" s="287">
        <f t="shared" si="488"/>
        <v>0</v>
      </c>
      <c r="AB429" s="287">
        <f t="shared" si="351"/>
        <v>0</v>
      </c>
      <c r="AC429" s="37">
        <f t="shared" si="352"/>
        <v>0</v>
      </c>
    </row>
    <row r="430" spans="1:29" s="79" customFormat="1" ht="31.5" hidden="1" x14ac:dyDescent="0.2">
      <c r="A430" s="371"/>
      <c r="B430" s="110" t="s">
        <v>2669</v>
      </c>
      <c r="C430" s="106" t="s">
        <v>2670</v>
      </c>
      <c r="D430" s="376">
        <f>SUM(D431:D432)</f>
        <v>0</v>
      </c>
      <c r="E430" s="105">
        <f>SUM('ADICIONES  2018'!C430:M430)</f>
        <v>47065481</v>
      </c>
      <c r="F430" s="376">
        <f>SUM(F431:F432)</f>
        <v>0</v>
      </c>
      <c r="G430" s="376">
        <f>SUM(G431:G432)</f>
        <v>0</v>
      </c>
      <c r="H430" s="376">
        <f>SUM(H431:H432)</f>
        <v>0</v>
      </c>
      <c r="I430" s="376">
        <f>SUM(I431:I432)</f>
        <v>0</v>
      </c>
      <c r="J430" s="376">
        <f>SUM(J431:J432)</f>
        <v>0</v>
      </c>
      <c r="K430" s="105">
        <f t="shared" si="484"/>
        <v>47065481</v>
      </c>
      <c r="L430" s="376">
        <f t="shared" ref="L430:Q430" si="495">SUM(L431:L432)</f>
        <v>0</v>
      </c>
      <c r="M430" s="376">
        <f t="shared" si="495"/>
        <v>0</v>
      </c>
      <c r="N430" s="376">
        <f t="shared" si="495"/>
        <v>0</v>
      </c>
      <c r="O430" s="376">
        <f t="shared" si="495"/>
        <v>0</v>
      </c>
      <c r="P430" s="376">
        <f t="shared" si="495"/>
        <v>0</v>
      </c>
      <c r="Q430" s="376">
        <f t="shared" si="495"/>
        <v>0</v>
      </c>
      <c r="R430" s="105">
        <f t="shared" si="483"/>
        <v>0</v>
      </c>
      <c r="S430" s="376">
        <f t="shared" ref="S430:Z430" si="496">SUM(S431:S432)</f>
        <v>0</v>
      </c>
      <c r="T430" s="376">
        <f t="shared" si="496"/>
        <v>0</v>
      </c>
      <c r="U430" s="376">
        <f t="shared" si="496"/>
        <v>0</v>
      </c>
      <c r="V430" s="376">
        <f t="shared" si="496"/>
        <v>0</v>
      </c>
      <c r="W430" s="376">
        <f t="shared" si="496"/>
        <v>0</v>
      </c>
      <c r="X430" s="376">
        <f t="shared" si="496"/>
        <v>0</v>
      </c>
      <c r="Y430" s="376">
        <f t="shared" si="496"/>
        <v>0</v>
      </c>
      <c r="Z430" s="376">
        <f t="shared" si="496"/>
        <v>0</v>
      </c>
      <c r="AA430" s="105">
        <f t="shared" si="488"/>
        <v>0</v>
      </c>
      <c r="AB430" s="105">
        <f t="shared" si="351"/>
        <v>0</v>
      </c>
      <c r="AC430" s="104">
        <f t="shared" si="352"/>
        <v>0</v>
      </c>
    </row>
    <row r="431" spans="1:29" s="5" customFormat="1" ht="28.5" hidden="1" x14ac:dyDescent="0.2">
      <c r="A431" s="156"/>
      <c r="B431" s="97" t="s">
        <v>2671</v>
      </c>
      <c r="C431" s="98" t="s">
        <v>2672</v>
      </c>
      <c r="D431" s="118"/>
      <c r="E431" s="285">
        <f>SUM('ADICIONES  2018'!C431:M431)</f>
        <v>43056842</v>
      </c>
      <c r="F431" s="118"/>
      <c r="G431" s="118"/>
      <c r="H431" s="118"/>
      <c r="I431" s="118"/>
      <c r="J431" s="118"/>
      <c r="K431" s="287">
        <f t="shared" si="484"/>
        <v>43056842</v>
      </c>
      <c r="L431" s="118"/>
      <c r="M431" s="118"/>
      <c r="N431" s="118"/>
      <c r="O431" s="118"/>
      <c r="P431" s="118"/>
      <c r="Q431" s="118"/>
      <c r="R431" s="287">
        <f t="shared" si="483"/>
        <v>0</v>
      </c>
      <c r="S431" s="118"/>
      <c r="T431" s="118"/>
      <c r="U431" s="118"/>
      <c r="V431" s="118"/>
      <c r="W431" s="118"/>
      <c r="X431" s="118"/>
      <c r="Y431" s="118"/>
      <c r="Z431" s="118"/>
      <c r="AA431" s="287">
        <f t="shared" si="488"/>
        <v>0</v>
      </c>
      <c r="AB431" s="287">
        <f t="shared" si="351"/>
        <v>0</v>
      </c>
      <c r="AC431" s="37">
        <f t="shared" si="352"/>
        <v>0</v>
      </c>
    </row>
    <row r="432" spans="1:29" s="5" customFormat="1" ht="28.5" hidden="1" x14ac:dyDescent="0.2">
      <c r="A432" s="156"/>
      <c r="B432" s="97" t="s">
        <v>2673</v>
      </c>
      <c r="C432" s="98" t="s">
        <v>2674</v>
      </c>
      <c r="D432" s="118"/>
      <c r="E432" s="285">
        <f>SUM('ADICIONES  2018'!C432:M432)</f>
        <v>4008639</v>
      </c>
      <c r="F432" s="118"/>
      <c r="G432" s="118"/>
      <c r="H432" s="118"/>
      <c r="I432" s="118"/>
      <c r="J432" s="118"/>
      <c r="K432" s="287">
        <f t="shared" si="484"/>
        <v>4008639</v>
      </c>
      <c r="L432" s="118"/>
      <c r="M432" s="118"/>
      <c r="N432" s="118"/>
      <c r="O432" s="118"/>
      <c r="P432" s="118"/>
      <c r="Q432" s="118"/>
      <c r="R432" s="287">
        <f t="shared" si="483"/>
        <v>0</v>
      </c>
      <c r="S432" s="118"/>
      <c r="T432" s="118"/>
      <c r="U432" s="118"/>
      <c r="V432" s="118"/>
      <c r="W432" s="118"/>
      <c r="X432" s="118"/>
      <c r="Y432" s="118"/>
      <c r="Z432" s="118"/>
      <c r="AA432" s="287">
        <f t="shared" si="488"/>
        <v>0</v>
      </c>
      <c r="AB432" s="287">
        <f t="shared" si="351"/>
        <v>0</v>
      </c>
      <c r="AC432" s="37">
        <f t="shared" si="352"/>
        <v>0</v>
      </c>
    </row>
    <row r="433" spans="1:29" s="79" customFormat="1" ht="31.5" hidden="1" x14ac:dyDescent="0.2">
      <c r="A433" s="371"/>
      <c r="B433" s="110" t="s">
        <v>2675</v>
      </c>
      <c r="C433" s="106" t="s">
        <v>2676</v>
      </c>
      <c r="D433" s="376">
        <f>SUM(D434:D435)</f>
        <v>0</v>
      </c>
      <c r="E433" s="105">
        <f>SUM('ADICIONES  2018'!C433:M433)</f>
        <v>158677703</v>
      </c>
      <c r="F433" s="376">
        <f>SUM(F434:F435)</f>
        <v>0</v>
      </c>
      <c r="G433" s="376">
        <f>SUM(G434:G435)</f>
        <v>0</v>
      </c>
      <c r="H433" s="376">
        <f>SUM(H434:H435)</f>
        <v>0</v>
      </c>
      <c r="I433" s="376">
        <f>SUM(I434:I435)</f>
        <v>0</v>
      </c>
      <c r="J433" s="376">
        <f>SUM(J434:J435)</f>
        <v>0</v>
      </c>
      <c r="K433" s="105">
        <f t="shared" si="484"/>
        <v>158677703</v>
      </c>
      <c r="L433" s="376">
        <f t="shared" ref="L433:Q433" si="497">SUM(L434:L435)</f>
        <v>0</v>
      </c>
      <c r="M433" s="376">
        <f t="shared" si="497"/>
        <v>0</v>
      </c>
      <c r="N433" s="376">
        <f t="shared" si="497"/>
        <v>0</v>
      </c>
      <c r="O433" s="376">
        <f t="shared" si="497"/>
        <v>0</v>
      </c>
      <c r="P433" s="376">
        <f t="shared" si="497"/>
        <v>0</v>
      </c>
      <c r="Q433" s="376">
        <f t="shared" si="497"/>
        <v>0</v>
      </c>
      <c r="R433" s="105">
        <f t="shared" si="483"/>
        <v>0</v>
      </c>
      <c r="S433" s="376">
        <f t="shared" ref="S433:Z433" si="498">SUM(S434:S435)</f>
        <v>0</v>
      </c>
      <c r="T433" s="376">
        <f t="shared" si="498"/>
        <v>0</v>
      </c>
      <c r="U433" s="376">
        <f t="shared" si="498"/>
        <v>0</v>
      </c>
      <c r="V433" s="376">
        <f t="shared" si="498"/>
        <v>0</v>
      </c>
      <c r="W433" s="376">
        <f t="shared" si="498"/>
        <v>0</v>
      </c>
      <c r="X433" s="376">
        <f t="shared" si="498"/>
        <v>0</v>
      </c>
      <c r="Y433" s="376">
        <f t="shared" si="498"/>
        <v>0</v>
      </c>
      <c r="Z433" s="376">
        <f t="shared" si="498"/>
        <v>0</v>
      </c>
      <c r="AA433" s="105">
        <f t="shared" si="488"/>
        <v>0</v>
      </c>
      <c r="AB433" s="105">
        <f t="shared" si="351"/>
        <v>0</v>
      </c>
      <c r="AC433" s="104">
        <f t="shared" si="352"/>
        <v>0</v>
      </c>
    </row>
    <row r="434" spans="1:29" s="5" customFormat="1" ht="28.5" hidden="1" x14ac:dyDescent="0.2">
      <c r="A434" s="156"/>
      <c r="B434" s="97" t="s">
        <v>2677</v>
      </c>
      <c r="C434" s="98" t="s">
        <v>2678</v>
      </c>
      <c r="D434" s="118"/>
      <c r="E434" s="285">
        <f>SUM('ADICIONES  2018'!C434:M434)</f>
        <v>22875077</v>
      </c>
      <c r="F434" s="118"/>
      <c r="G434" s="118"/>
      <c r="H434" s="118"/>
      <c r="I434" s="118"/>
      <c r="J434" s="118"/>
      <c r="K434" s="287">
        <f t="shared" si="484"/>
        <v>22875077</v>
      </c>
      <c r="L434" s="118"/>
      <c r="M434" s="118"/>
      <c r="N434" s="118"/>
      <c r="O434" s="118"/>
      <c r="P434" s="118"/>
      <c r="Q434" s="118"/>
      <c r="R434" s="287">
        <f t="shared" si="483"/>
        <v>0</v>
      </c>
      <c r="S434" s="118"/>
      <c r="T434" s="118"/>
      <c r="U434" s="118"/>
      <c r="V434" s="118"/>
      <c r="W434" s="118"/>
      <c r="X434" s="118"/>
      <c r="Y434" s="118"/>
      <c r="Z434" s="118"/>
      <c r="AA434" s="287">
        <f t="shared" si="488"/>
        <v>0</v>
      </c>
      <c r="AB434" s="287">
        <f t="shared" si="351"/>
        <v>0</v>
      </c>
      <c r="AC434" s="37">
        <f t="shared" si="352"/>
        <v>0</v>
      </c>
    </row>
    <row r="435" spans="1:29" s="5" customFormat="1" ht="28.5" hidden="1" x14ac:dyDescent="0.2">
      <c r="A435" s="156"/>
      <c r="B435" s="97" t="s">
        <v>2679</v>
      </c>
      <c r="C435" s="98" t="s">
        <v>2680</v>
      </c>
      <c r="D435" s="118"/>
      <c r="E435" s="285">
        <f>SUM('ADICIONES  2018'!C435:M435)</f>
        <v>135802626</v>
      </c>
      <c r="F435" s="118"/>
      <c r="G435" s="118"/>
      <c r="H435" s="118"/>
      <c r="I435" s="118"/>
      <c r="J435" s="118"/>
      <c r="K435" s="287">
        <f t="shared" si="484"/>
        <v>135802626</v>
      </c>
      <c r="L435" s="118"/>
      <c r="M435" s="118"/>
      <c r="N435" s="118"/>
      <c r="O435" s="118"/>
      <c r="P435" s="118"/>
      <c r="Q435" s="118"/>
      <c r="R435" s="287">
        <f t="shared" si="483"/>
        <v>0</v>
      </c>
      <c r="S435" s="118"/>
      <c r="T435" s="118"/>
      <c r="U435" s="118"/>
      <c r="V435" s="118"/>
      <c r="W435" s="118"/>
      <c r="X435" s="118"/>
      <c r="Y435" s="118"/>
      <c r="Z435" s="118"/>
      <c r="AA435" s="287">
        <f t="shared" si="488"/>
        <v>0</v>
      </c>
      <c r="AB435" s="287">
        <f t="shared" si="351"/>
        <v>0</v>
      </c>
      <c r="AC435" s="37">
        <f t="shared" si="352"/>
        <v>0</v>
      </c>
    </row>
    <row r="436" spans="1:29" s="79" customFormat="1" ht="31.5" hidden="1" x14ac:dyDescent="0.2">
      <c r="A436" s="371"/>
      <c r="B436" s="110" t="s">
        <v>2681</v>
      </c>
      <c r="C436" s="106" t="s">
        <v>2682</v>
      </c>
      <c r="D436" s="376">
        <f>SUM(D437:D438)</f>
        <v>0</v>
      </c>
      <c r="E436" s="105">
        <f>SUM('ADICIONES  2018'!C436:M436)</f>
        <v>30882226</v>
      </c>
      <c r="F436" s="376">
        <f>SUM(F437:F438)</f>
        <v>0</v>
      </c>
      <c r="G436" s="376">
        <f>SUM(G437:G438)</f>
        <v>0</v>
      </c>
      <c r="H436" s="376">
        <f>SUM(H437:H438)</f>
        <v>0</v>
      </c>
      <c r="I436" s="376">
        <f>SUM(I437:I438)</f>
        <v>0</v>
      </c>
      <c r="J436" s="376">
        <f>SUM(J437:J438)</f>
        <v>0</v>
      </c>
      <c r="K436" s="105">
        <f t="shared" si="484"/>
        <v>30882226</v>
      </c>
      <c r="L436" s="376">
        <f t="shared" ref="L436:Q436" si="499">SUM(L437:L438)</f>
        <v>0</v>
      </c>
      <c r="M436" s="376">
        <f t="shared" si="499"/>
        <v>0</v>
      </c>
      <c r="N436" s="376">
        <f t="shared" si="499"/>
        <v>0</v>
      </c>
      <c r="O436" s="376">
        <f t="shared" si="499"/>
        <v>0</v>
      </c>
      <c r="P436" s="376">
        <f t="shared" si="499"/>
        <v>0</v>
      </c>
      <c r="Q436" s="376">
        <f t="shared" si="499"/>
        <v>0</v>
      </c>
      <c r="R436" s="105">
        <f t="shared" si="483"/>
        <v>0</v>
      </c>
      <c r="S436" s="376">
        <f t="shared" ref="S436:Z436" si="500">SUM(S437:S438)</f>
        <v>0</v>
      </c>
      <c r="T436" s="376">
        <f t="shared" si="500"/>
        <v>0</v>
      </c>
      <c r="U436" s="376">
        <f t="shared" si="500"/>
        <v>0</v>
      </c>
      <c r="V436" s="376">
        <f t="shared" si="500"/>
        <v>0</v>
      </c>
      <c r="W436" s="376">
        <f t="shared" si="500"/>
        <v>0</v>
      </c>
      <c r="X436" s="376">
        <f t="shared" si="500"/>
        <v>0</v>
      </c>
      <c r="Y436" s="376">
        <f t="shared" si="500"/>
        <v>0</v>
      </c>
      <c r="Z436" s="376">
        <f t="shared" si="500"/>
        <v>0</v>
      </c>
      <c r="AA436" s="105">
        <f t="shared" si="488"/>
        <v>0</v>
      </c>
      <c r="AB436" s="105">
        <f t="shared" si="351"/>
        <v>0</v>
      </c>
      <c r="AC436" s="104">
        <f t="shared" si="352"/>
        <v>0</v>
      </c>
    </row>
    <row r="437" spans="1:29" s="5" customFormat="1" ht="28.5" hidden="1" x14ac:dyDescent="0.2">
      <c r="A437" s="156"/>
      <c r="B437" s="97" t="s">
        <v>2683</v>
      </c>
      <c r="C437" s="98" t="s">
        <v>2684</v>
      </c>
      <c r="D437" s="118"/>
      <c r="E437" s="285">
        <f>SUM('ADICIONES  2018'!C437:M437)</f>
        <v>22431142</v>
      </c>
      <c r="F437" s="118"/>
      <c r="G437" s="118"/>
      <c r="H437" s="118"/>
      <c r="I437" s="118"/>
      <c r="J437" s="118"/>
      <c r="K437" s="287">
        <f t="shared" si="484"/>
        <v>22431142</v>
      </c>
      <c r="L437" s="118"/>
      <c r="M437" s="118"/>
      <c r="N437" s="118"/>
      <c r="O437" s="118"/>
      <c r="P437" s="118"/>
      <c r="Q437" s="118"/>
      <c r="R437" s="287">
        <f t="shared" si="483"/>
        <v>0</v>
      </c>
      <c r="S437" s="118"/>
      <c r="T437" s="118"/>
      <c r="U437" s="118"/>
      <c r="V437" s="118"/>
      <c r="W437" s="118"/>
      <c r="X437" s="118"/>
      <c r="Y437" s="118"/>
      <c r="Z437" s="118"/>
      <c r="AA437" s="287">
        <f t="shared" si="488"/>
        <v>0</v>
      </c>
      <c r="AB437" s="287">
        <f t="shared" si="351"/>
        <v>0</v>
      </c>
      <c r="AC437" s="37">
        <f t="shared" si="352"/>
        <v>0</v>
      </c>
    </row>
    <row r="438" spans="1:29" s="5" customFormat="1" ht="28.5" hidden="1" x14ac:dyDescent="0.2">
      <c r="A438" s="156"/>
      <c r="B438" s="97" t="s">
        <v>2685</v>
      </c>
      <c r="C438" s="98" t="s">
        <v>2686</v>
      </c>
      <c r="D438" s="118"/>
      <c r="E438" s="285">
        <f>SUM('ADICIONES  2018'!C438:M438)</f>
        <v>8451084</v>
      </c>
      <c r="F438" s="118"/>
      <c r="G438" s="118"/>
      <c r="H438" s="118"/>
      <c r="I438" s="118"/>
      <c r="J438" s="118"/>
      <c r="K438" s="287">
        <f t="shared" si="484"/>
        <v>8451084</v>
      </c>
      <c r="L438" s="118"/>
      <c r="M438" s="118"/>
      <c r="N438" s="118"/>
      <c r="O438" s="118"/>
      <c r="P438" s="118"/>
      <c r="Q438" s="118"/>
      <c r="R438" s="287">
        <f t="shared" si="483"/>
        <v>0</v>
      </c>
      <c r="S438" s="118"/>
      <c r="T438" s="118"/>
      <c r="U438" s="118"/>
      <c r="V438" s="118"/>
      <c r="W438" s="118"/>
      <c r="X438" s="118"/>
      <c r="Y438" s="118"/>
      <c r="Z438" s="118"/>
      <c r="AA438" s="287">
        <f t="shared" si="488"/>
        <v>0</v>
      </c>
      <c r="AB438" s="287">
        <f t="shared" si="351"/>
        <v>0</v>
      </c>
      <c r="AC438" s="37">
        <f t="shared" si="352"/>
        <v>0</v>
      </c>
    </row>
    <row r="439" spans="1:29" s="79" customFormat="1" ht="35.25" hidden="1" customHeight="1" x14ac:dyDescent="0.2">
      <c r="A439" s="371"/>
      <c r="B439" s="110" t="s">
        <v>2923</v>
      </c>
      <c r="C439" s="106" t="s">
        <v>2924</v>
      </c>
      <c r="D439" s="376">
        <f>SUM(D440:D441)</f>
        <v>0</v>
      </c>
      <c r="E439" s="105">
        <f>SUM('ADICIONES  2018'!C439:M439)</f>
        <v>37566874</v>
      </c>
      <c r="F439" s="376">
        <f>SUM(F440:F441)</f>
        <v>0</v>
      </c>
      <c r="G439" s="376">
        <f>SUM(G440:G441)</f>
        <v>0</v>
      </c>
      <c r="H439" s="376">
        <f>SUM(H440:H441)</f>
        <v>0</v>
      </c>
      <c r="I439" s="376">
        <f>SUM(I440:I441)</f>
        <v>0</v>
      </c>
      <c r="J439" s="376">
        <f>SUM(J440:J441)</f>
        <v>0</v>
      </c>
      <c r="K439" s="105">
        <f t="shared" si="484"/>
        <v>37566874</v>
      </c>
      <c r="L439" s="376">
        <f t="shared" ref="L439:Q439" si="501">SUM(L440:L441)</f>
        <v>0</v>
      </c>
      <c r="M439" s="376">
        <f t="shared" si="501"/>
        <v>0</v>
      </c>
      <c r="N439" s="376">
        <f t="shared" si="501"/>
        <v>0</v>
      </c>
      <c r="O439" s="376">
        <f t="shared" si="501"/>
        <v>0</v>
      </c>
      <c r="P439" s="376">
        <f t="shared" si="501"/>
        <v>0</v>
      </c>
      <c r="Q439" s="376">
        <f t="shared" si="501"/>
        <v>0</v>
      </c>
      <c r="R439" s="105">
        <f t="shared" si="483"/>
        <v>0</v>
      </c>
      <c r="S439" s="376">
        <f t="shared" ref="S439:Z439" si="502">SUM(S440:S441)</f>
        <v>0</v>
      </c>
      <c r="T439" s="376">
        <f t="shared" si="502"/>
        <v>0</v>
      </c>
      <c r="U439" s="376">
        <f t="shared" si="502"/>
        <v>0</v>
      </c>
      <c r="V439" s="376">
        <f t="shared" si="502"/>
        <v>0</v>
      </c>
      <c r="W439" s="376">
        <f t="shared" si="502"/>
        <v>0</v>
      </c>
      <c r="X439" s="376">
        <f t="shared" si="502"/>
        <v>0</v>
      </c>
      <c r="Y439" s="376">
        <f t="shared" si="502"/>
        <v>0</v>
      </c>
      <c r="Z439" s="376">
        <f t="shared" si="502"/>
        <v>0</v>
      </c>
      <c r="AA439" s="105">
        <f t="shared" si="488"/>
        <v>0</v>
      </c>
      <c r="AB439" s="105">
        <f t="shared" si="351"/>
        <v>0</v>
      </c>
      <c r="AC439" s="104">
        <f t="shared" si="352"/>
        <v>0</v>
      </c>
    </row>
    <row r="440" spans="1:29" s="5" customFormat="1" ht="28.5" hidden="1" x14ac:dyDescent="0.2">
      <c r="A440" s="156"/>
      <c r="B440" s="97" t="s">
        <v>2687</v>
      </c>
      <c r="C440" s="98" t="s">
        <v>2688</v>
      </c>
      <c r="D440" s="118"/>
      <c r="E440" s="285">
        <f>SUM('ADICIONES  2018'!C440:M440)</f>
        <v>7911216</v>
      </c>
      <c r="F440" s="118"/>
      <c r="G440" s="118"/>
      <c r="H440" s="118"/>
      <c r="I440" s="118"/>
      <c r="J440" s="118"/>
      <c r="K440" s="287">
        <f t="shared" si="484"/>
        <v>7911216</v>
      </c>
      <c r="L440" s="118"/>
      <c r="M440" s="118"/>
      <c r="N440" s="118"/>
      <c r="O440" s="118"/>
      <c r="P440" s="118"/>
      <c r="Q440" s="118"/>
      <c r="R440" s="287">
        <f t="shared" si="483"/>
        <v>0</v>
      </c>
      <c r="S440" s="118"/>
      <c r="T440" s="118"/>
      <c r="U440" s="118"/>
      <c r="V440" s="118"/>
      <c r="W440" s="118"/>
      <c r="X440" s="118"/>
      <c r="Y440" s="118"/>
      <c r="Z440" s="118"/>
      <c r="AA440" s="287">
        <f t="shared" si="488"/>
        <v>0</v>
      </c>
      <c r="AB440" s="287">
        <f t="shared" si="351"/>
        <v>0</v>
      </c>
      <c r="AC440" s="37">
        <f t="shared" si="352"/>
        <v>0</v>
      </c>
    </row>
    <row r="441" spans="1:29" s="5" customFormat="1" ht="28.5" hidden="1" x14ac:dyDescent="0.2">
      <c r="A441" s="156"/>
      <c r="B441" s="97" t="s">
        <v>2689</v>
      </c>
      <c r="C441" s="98" t="s">
        <v>2690</v>
      </c>
      <c r="D441" s="118"/>
      <c r="E441" s="285">
        <f>SUM('ADICIONES  2018'!C441:M441)</f>
        <v>29655658</v>
      </c>
      <c r="F441" s="118"/>
      <c r="G441" s="118"/>
      <c r="H441" s="118"/>
      <c r="I441" s="118"/>
      <c r="J441" s="118"/>
      <c r="K441" s="287">
        <f t="shared" si="484"/>
        <v>29655658</v>
      </c>
      <c r="L441" s="118"/>
      <c r="M441" s="118"/>
      <c r="N441" s="118"/>
      <c r="O441" s="118"/>
      <c r="P441" s="118"/>
      <c r="Q441" s="118"/>
      <c r="R441" s="287">
        <f t="shared" si="483"/>
        <v>0</v>
      </c>
      <c r="S441" s="118"/>
      <c r="T441" s="118"/>
      <c r="U441" s="118"/>
      <c r="V441" s="118"/>
      <c r="W441" s="118"/>
      <c r="X441" s="118"/>
      <c r="Y441" s="118"/>
      <c r="Z441" s="118"/>
      <c r="AA441" s="287">
        <f t="shared" si="488"/>
        <v>0</v>
      </c>
      <c r="AB441" s="287">
        <f t="shared" si="351"/>
        <v>0</v>
      </c>
      <c r="AC441" s="37">
        <f t="shared" si="352"/>
        <v>0</v>
      </c>
    </row>
    <row r="442" spans="1:29" s="79" customFormat="1" ht="35.25" hidden="1" customHeight="1" x14ac:dyDescent="0.2">
      <c r="A442" s="371"/>
      <c r="B442" s="110" t="s">
        <v>2926</v>
      </c>
      <c r="C442" s="106" t="s">
        <v>2925</v>
      </c>
      <c r="D442" s="376">
        <f>SUM(D443:D444)</f>
        <v>0</v>
      </c>
      <c r="E442" s="105">
        <f>SUM('ADICIONES  2018'!C442:M442)</f>
        <v>74587594</v>
      </c>
      <c r="F442" s="376">
        <f>SUM(F443:F444)</f>
        <v>0</v>
      </c>
      <c r="G442" s="376">
        <f>SUM(G443:G444)</f>
        <v>0</v>
      </c>
      <c r="H442" s="376">
        <f>SUM(H443:H444)</f>
        <v>0</v>
      </c>
      <c r="I442" s="376">
        <f>SUM(I443:I444)</f>
        <v>0</v>
      </c>
      <c r="J442" s="376">
        <f>SUM(J443:J444)</f>
        <v>0</v>
      </c>
      <c r="K442" s="105">
        <f t="shared" si="484"/>
        <v>74587594</v>
      </c>
      <c r="L442" s="376">
        <f t="shared" ref="L442:Q442" si="503">SUM(L443:L444)</f>
        <v>0</v>
      </c>
      <c r="M442" s="376">
        <f t="shared" si="503"/>
        <v>0</v>
      </c>
      <c r="N442" s="376">
        <f t="shared" si="503"/>
        <v>0</v>
      </c>
      <c r="O442" s="376">
        <f t="shared" si="503"/>
        <v>0</v>
      </c>
      <c r="P442" s="376">
        <f t="shared" si="503"/>
        <v>0</v>
      </c>
      <c r="Q442" s="376">
        <f t="shared" si="503"/>
        <v>0</v>
      </c>
      <c r="R442" s="105">
        <f t="shared" si="483"/>
        <v>0</v>
      </c>
      <c r="S442" s="376">
        <f t="shared" ref="S442:Z442" si="504">SUM(S443:S444)</f>
        <v>0</v>
      </c>
      <c r="T442" s="376">
        <f t="shared" si="504"/>
        <v>0</v>
      </c>
      <c r="U442" s="376">
        <f t="shared" si="504"/>
        <v>0</v>
      </c>
      <c r="V442" s="376">
        <f t="shared" si="504"/>
        <v>0</v>
      </c>
      <c r="W442" s="376">
        <f t="shared" si="504"/>
        <v>0</v>
      </c>
      <c r="X442" s="376">
        <f t="shared" si="504"/>
        <v>0</v>
      </c>
      <c r="Y442" s="376">
        <f t="shared" si="504"/>
        <v>0</v>
      </c>
      <c r="Z442" s="376">
        <f t="shared" si="504"/>
        <v>0</v>
      </c>
      <c r="AA442" s="105">
        <f t="shared" si="488"/>
        <v>0</v>
      </c>
      <c r="AB442" s="105">
        <f t="shared" si="351"/>
        <v>0</v>
      </c>
      <c r="AC442" s="104">
        <f t="shared" si="352"/>
        <v>0</v>
      </c>
    </row>
    <row r="443" spans="1:29" s="5" customFormat="1" ht="28.5" hidden="1" x14ac:dyDescent="0.2">
      <c r="A443" s="156"/>
      <c r="B443" s="97" t="s">
        <v>2691</v>
      </c>
      <c r="C443" s="98" t="s">
        <v>2692</v>
      </c>
      <c r="D443" s="118"/>
      <c r="E443" s="285">
        <f>SUM('ADICIONES  2018'!C443:M443)</f>
        <v>67059220</v>
      </c>
      <c r="F443" s="118"/>
      <c r="G443" s="118"/>
      <c r="H443" s="118"/>
      <c r="I443" s="118"/>
      <c r="J443" s="118"/>
      <c r="K443" s="287">
        <f t="shared" si="484"/>
        <v>67059220</v>
      </c>
      <c r="L443" s="118"/>
      <c r="M443" s="118"/>
      <c r="N443" s="118"/>
      <c r="O443" s="118"/>
      <c r="P443" s="118"/>
      <c r="Q443" s="118"/>
      <c r="R443" s="287">
        <f t="shared" si="483"/>
        <v>0</v>
      </c>
      <c r="S443" s="118"/>
      <c r="T443" s="118"/>
      <c r="U443" s="118"/>
      <c r="V443" s="118"/>
      <c r="W443" s="118"/>
      <c r="X443" s="118"/>
      <c r="Y443" s="118"/>
      <c r="Z443" s="118"/>
      <c r="AA443" s="287">
        <f t="shared" si="488"/>
        <v>0</v>
      </c>
      <c r="AB443" s="287">
        <f t="shared" si="351"/>
        <v>0</v>
      </c>
      <c r="AC443" s="37">
        <f t="shared" si="352"/>
        <v>0</v>
      </c>
    </row>
    <row r="444" spans="1:29" s="5" customFormat="1" ht="28.5" hidden="1" x14ac:dyDescent="0.2">
      <c r="A444" s="156"/>
      <c r="B444" s="97" t="s">
        <v>2693</v>
      </c>
      <c r="C444" s="98" t="s">
        <v>2694</v>
      </c>
      <c r="D444" s="118"/>
      <c r="E444" s="285">
        <f>SUM('ADICIONES  2018'!C444:M444)</f>
        <v>7528374</v>
      </c>
      <c r="F444" s="118"/>
      <c r="G444" s="118"/>
      <c r="H444" s="118"/>
      <c r="I444" s="118"/>
      <c r="J444" s="118"/>
      <c r="K444" s="287">
        <f t="shared" si="484"/>
        <v>7528374</v>
      </c>
      <c r="L444" s="118"/>
      <c r="M444" s="118"/>
      <c r="N444" s="118"/>
      <c r="O444" s="118"/>
      <c r="P444" s="118"/>
      <c r="Q444" s="118"/>
      <c r="R444" s="287">
        <f t="shared" si="483"/>
        <v>0</v>
      </c>
      <c r="S444" s="118"/>
      <c r="T444" s="118"/>
      <c r="U444" s="118"/>
      <c r="V444" s="118"/>
      <c r="W444" s="118"/>
      <c r="X444" s="118"/>
      <c r="Y444" s="118"/>
      <c r="Z444" s="118"/>
      <c r="AA444" s="287">
        <f t="shared" si="488"/>
        <v>0</v>
      </c>
      <c r="AB444" s="287">
        <f t="shared" si="351"/>
        <v>0</v>
      </c>
      <c r="AC444" s="37">
        <f t="shared" si="352"/>
        <v>0</v>
      </c>
    </row>
    <row r="445" spans="1:29" s="79" customFormat="1" ht="31.5" hidden="1" x14ac:dyDescent="0.2">
      <c r="A445" s="371"/>
      <c r="B445" s="110" t="s">
        <v>2928</v>
      </c>
      <c r="C445" s="106" t="s">
        <v>2927</v>
      </c>
      <c r="D445" s="376">
        <f>SUM(D446:D447)</f>
        <v>0</v>
      </c>
      <c r="E445" s="105">
        <f>SUM('ADICIONES  2018'!C445:M445)</f>
        <v>12986395</v>
      </c>
      <c r="F445" s="376">
        <f>SUM(F446:F447)</f>
        <v>0</v>
      </c>
      <c r="G445" s="376">
        <f>SUM(G446:G447)</f>
        <v>0</v>
      </c>
      <c r="H445" s="376">
        <f>SUM(H446:H447)</f>
        <v>0</v>
      </c>
      <c r="I445" s="376">
        <f>SUM(I446:I447)</f>
        <v>0</v>
      </c>
      <c r="J445" s="376">
        <f>SUM(J446:J447)</f>
        <v>0</v>
      </c>
      <c r="K445" s="105">
        <f t="shared" si="484"/>
        <v>12986395</v>
      </c>
      <c r="L445" s="376">
        <f t="shared" ref="L445:Q445" si="505">SUM(L446:L447)</f>
        <v>0</v>
      </c>
      <c r="M445" s="376">
        <f t="shared" si="505"/>
        <v>0</v>
      </c>
      <c r="N445" s="376">
        <f t="shared" si="505"/>
        <v>0</v>
      </c>
      <c r="O445" s="376">
        <f t="shared" si="505"/>
        <v>0</v>
      </c>
      <c r="P445" s="376">
        <f t="shared" si="505"/>
        <v>0</v>
      </c>
      <c r="Q445" s="376">
        <f t="shared" si="505"/>
        <v>0</v>
      </c>
      <c r="R445" s="105">
        <f t="shared" si="483"/>
        <v>0</v>
      </c>
      <c r="S445" s="376">
        <f t="shared" ref="S445:Z445" si="506">SUM(S446:S447)</f>
        <v>0</v>
      </c>
      <c r="T445" s="376">
        <f t="shared" si="506"/>
        <v>0</v>
      </c>
      <c r="U445" s="376">
        <f t="shared" si="506"/>
        <v>0</v>
      </c>
      <c r="V445" s="376">
        <f t="shared" si="506"/>
        <v>0</v>
      </c>
      <c r="W445" s="376">
        <f t="shared" si="506"/>
        <v>0</v>
      </c>
      <c r="X445" s="376">
        <f t="shared" si="506"/>
        <v>0</v>
      </c>
      <c r="Y445" s="376">
        <f t="shared" si="506"/>
        <v>0</v>
      </c>
      <c r="Z445" s="376">
        <f t="shared" si="506"/>
        <v>0</v>
      </c>
      <c r="AA445" s="105">
        <f t="shared" si="488"/>
        <v>0</v>
      </c>
      <c r="AB445" s="105">
        <f t="shared" si="351"/>
        <v>0</v>
      </c>
      <c r="AC445" s="104">
        <f t="shared" si="352"/>
        <v>0</v>
      </c>
    </row>
    <row r="446" spans="1:29" s="5" customFormat="1" ht="28.5" hidden="1" x14ac:dyDescent="0.2">
      <c r="A446" s="156"/>
      <c r="B446" s="97" t="s">
        <v>2695</v>
      </c>
      <c r="C446" s="98" t="s">
        <v>2696</v>
      </c>
      <c r="D446" s="118"/>
      <c r="E446" s="285">
        <f>SUM('ADICIONES  2018'!C446:M446)</f>
        <v>6934140.8099999996</v>
      </c>
      <c r="F446" s="118"/>
      <c r="G446" s="118"/>
      <c r="H446" s="118"/>
      <c r="I446" s="118"/>
      <c r="J446" s="118"/>
      <c r="K446" s="287">
        <f t="shared" si="484"/>
        <v>6934140.8099999996</v>
      </c>
      <c r="L446" s="118"/>
      <c r="M446" s="118"/>
      <c r="N446" s="118"/>
      <c r="O446" s="118"/>
      <c r="P446" s="118"/>
      <c r="Q446" s="118"/>
      <c r="R446" s="287">
        <f t="shared" si="483"/>
        <v>0</v>
      </c>
      <c r="S446" s="118"/>
      <c r="T446" s="118"/>
      <c r="U446" s="118"/>
      <c r="V446" s="118"/>
      <c r="W446" s="118"/>
      <c r="X446" s="118"/>
      <c r="Y446" s="118"/>
      <c r="Z446" s="118"/>
      <c r="AA446" s="287">
        <f t="shared" si="488"/>
        <v>0</v>
      </c>
      <c r="AB446" s="287">
        <f t="shared" si="351"/>
        <v>0</v>
      </c>
      <c r="AC446" s="37">
        <f t="shared" si="352"/>
        <v>0</v>
      </c>
    </row>
    <row r="447" spans="1:29" s="5" customFormat="1" ht="28.5" hidden="1" x14ac:dyDescent="0.2">
      <c r="A447" s="156"/>
      <c r="B447" s="97" t="s">
        <v>2697</v>
      </c>
      <c r="C447" s="98" t="s">
        <v>2698</v>
      </c>
      <c r="D447" s="118"/>
      <c r="E447" s="285">
        <f>SUM('ADICIONES  2018'!C447:M447)</f>
        <v>6052254.1900000004</v>
      </c>
      <c r="F447" s="118"/>
      <c r="G447" s="118"/>
      <c r="H447" s="118"/>
      <c r="I447" s="118"/>
      <c r="J447" s="118"/>
      <c r="K447" s="287">
        <f t="shared" si="484"/>
        <v>6052254.1900000004</v>
      </c>
      <c r="L447" s="118"/>
      <c r="M447" s="118"/>
      <c r="N447" s="118"/>
      <c r="O447" s="118"/>
      <c r="P447" s="118"/>
      <c r="Q447" s="118"/>
      <c r="R447" s="287">
        <f t="shared" si="483"/>
        <v>0</v>
      </c>
      <c r="S447" s="118"/>
      <c r="T447" s="118"/>
      <c r="U447" s="118"/>
      <c r="V447" s="118"/>
      <c r="W447" s="118"/>
      <c r="X447" s="118"/>
      <c r="Y447" s="118"/>
      <c r="Z447" s="118"/>
      <c r="AA447" s="287">
        <f t="shared" si="488"/>
        <v>0</v>
      </c>
      <c r="AB447" s="287">
        <f t="shared" si="351"/>
        <v>0</v>
      </c>
      <c r="AC447" s="37">
        <f t="shared" si="352"/>
        <v>0</v>
      </c>
    </row>
    <row r="448" spans="1:29" s="79" customFormat="1" ht="31.5" hidden="1" x14ac:dyDescent="0.2">
      <c r="A448" s="371"/>
      <c r="B448" s="110" t="s">
        <v>2929</v>
      </c>
      <c r="C448" s="106" t="s">
        <v>2930</v>
      </c>
      <c r="D448" s="376">
        <f>SUM(D449)</f>
        <v>0</v>
      </c>
      <c r="E448" s="105">
        <f>SUM('ADICIONES  2018'!C448:M448)</f>
        <v>4640000</v>
      </c>
      <c r="F448" s="376">
        <f>SUM(F449)</f>
        <v>0</v>
      </c>
      <c r="G448" s="376">
        <f>SUM(G449)</f>
        <v>0</v>
      </c>
      <c r="H448" s="376">
        <f>SUM(H449)</f>
        <v>0</v>
      </c>
      <c r="I448" s="376">
        <f>SUM(I449)</f>
        <v>0</v>
      </c>
      <c r="J448" s="376">
        <f>SUM(J449)</f>
        <v>0</v>
      </c>
      <c r="K448" s="105">
        <f t="shared" si="484"/>
        <v>4640000</v>
      </c>
      <c r="L448" s="376">
        <f t="shared" ref="L448:Q448" si="507">SUM(L449)</f>
        <v>0</v>
      </c>
      <c r="M448" s="376">
        <f t="shared" si="507"/>
        <v>0</v>
      </c>
      <c r="N448" s="376">
        <f t="shared" si="507"/>
        <v>0</v>
      </c>
      <c r="O448" s="376">
        <f t="shared" si="507"/>
        <v>0</v>
      </c>
      <c r="P448" s="376">
        <f t="shared" si="507"/>
        <v>0</v>
      </c>
      <c r="Q448" s="376">
        <f t="shared" si="507"/>
        <v>0</v>
      </c>
      <c r="R448" s="105">
        <f t="shared" si="483"/>
        <v>0</v>
      </c>
      <c r="S448" s="376">
        <f t="shared" ref="S448:Z448" si="508">SUM(S449)</f>
        <v>0</v>
      </c>
      <c r="T448" s="376">
        <f t="shared" si="508"/>
        <v>0</v>
      </c>
      <c r="U448" s="376">
        <f t="shared" si="508"/>
        <v>0</v>
      </c>
      <c r="V448" s="376">
        <f t="shared" si="508"/>
        <v>0</v>
      </c>
      <c r="W448" s="376">
        <f t="shared" si="508"/>
        <v>0</v>
      </c>
      <c r="X448" s="376">
        <f t="shared" si="508"/>
        <v>0</v>
      </c>
      <c r="Y448" s="376">
        <f t="shared" si="508"/>
        <v>0</v>
      </c>
      <c r="Z448" s="376">
        <f t="shared" si="508"/>
        <v>0</v>
      </c>
      <c r="AA448" s="105">
        <f t="shared" si="488"/>
        <v>0</v>
      </c>
      <c r="AB448" s="105">
        <f t="shared" si="351"/>
        <v>0</v>
      </c>
      <c r="AC448" s="104">
        <f t="shared" si="352"/>
        <v>0</v>
      </c>
    </row>
    <row r="449" spans="1:29" s="5" customFormat="1" ht="28.5" hidden="1" x14ac:dyDescent="0.2">
      <c r="A449" s="156"/>
      <c r="B449" s="97" t="s">
        <v>2699</v>
      </c>
      <c r="C449" s="98" t="s">
        <v>2700</v>
      </c>
      <c r="D449" s="118"/>
      <c r="E449" s="285">
        <f>SUM('ADICIONES  2018'!C449:M449)</f>
        <v>4640000</v>
      </c>
      <c r="F449" s="118"/>
      <c r="G449" s="118"/>
      <c r="H449" s="118"/>
      <c r="I449" s="118"/>
      <c r="J449" s="118"/>
      <c r="K449" s="287">
        <f t="shared" si="484"/>
        <v>4640000</v>
      </c>
      <c r="L449" s="118"/>
      <c r="M449" s="118"/>
      <c r="N449" s="118"/>
      <c r="O449" s="118"/>
      <c r="P449" s="118"/>
      <c r="Q449" s="118"/>
      <c r="R449" s="287">
        <f t="shared" si="483"/>
        <v>0</v>
      </c>
      <c r="S449" s="118"/>
      <c r="T449" s="118"/>
      <c r="U449" s="118"/>
      <c r="V449" s="118"/>
      <c r="W449" s="118"/>
      <c r="X449" s="118"/>
      <c r="Y449" s="118"/>
      <c r="Z449" s="118"/>
      <c r="AA449" s="287">
        <f t="shared" si="488"/>
        <v>0</v>
      </c>
      <c r="AB449" s="287">
        <f t="shared" si="351"/>
        <v>0</v>
      </c>
      <c r="AC449" s="37">
        <f t="shared" si="352"/>
        <v>0</v>
      </c>
    </row>
    <row r="450" spans="1:29" s="79" customFormat="1" ht="31.5" hidden="1" x14ac:dyDescent="0.2">
      <c r="A450" s="371"/>
      <c r="B450" s="110" t="s">
        <v>2931</v>
      </c>
      <c r="C450" s="106" t="s">
        <v>2932</v>
      </c>
      <c r="D450" s="376">
        <f>SUM(D451)</f>
        <v>0</v>
      </c>
      <c r="E450" s="105">
        <f>SUM('ADICIONES  2018'!C450:M450)</f>
        <v>25568196</v>
      </c>
      <c r="F450" s="376">
        <f>SUM(F451)</f>
        <v>0</v>
      </c>
      <c r="G450" s="376">
        <f>SUM(G451)</f>
        <v>0</v>
      </c>
      <c r="H450" s="376">
        <f>SUM(H451)</f>
        <v>0</v>
      </c>
      <c r="I450" s="376">
        <f>SUM(I451)</f>
        <v>0</v>
      </c>
      <c r="J450" s="376">
        <f>SUM(J451)</f>
        <v>0</v>
      </c>
      <c r="K450" s="105">
        <f t="shared" si="484"/>
        <v>25568196</v>
      </c>
      <c r="L450" s="376">
        <f t="shared" ref="L450:Q450" si="509">SUM(L451)</f>
        <v>0</v>
      </c>
      <c r="M450" s="376">
        <f t="shared" si="509"/>
        <v>0</v>
      </c>
      <c r="N450" s="376">
        <f t="shared" si="509"/>
        <v>0</v>
      </c>
      <c r="O450" s="376">
        <f t="shared" si="509"/>
        <v>0</v>
      </c>
      <c r="P450" s="376">
        <f t="shared" si="509"/>
        <v>0</v>
      </c>
      <c r="Q450" s="376">
        <f t="shared" si="509"/>
        <v>0</v>
      </c>
      <c r="R450" s="105">
        <f t="shared" si="483"/>
        <v>0</v>
      </c>
      <c r="S450" s="376">
        <f t="shared" ref="S450:Z450" si="510">SUM(S451)</f>
        <v>0</v>
      </c>
      <c r="T450" s="376">
        <f t="shared" si="510"/>
        <v>0</v>
      </c>
      <c r="U450" s="376">
        <f t="shared" si="510"/>
        <v>0</v>
      </c>
      <c r="V450" s="376">
        <f t="shared" si="510"/>
        <v>0</v>
      </c>
      <c r="W450" s="376">
        <f t="shared" si="510"/>
        <v>0</v>
      </c>
      <c r="X450" s="376">
        <f t="shared" si="510"/>
        <v>0</v>
      </c>
      <c r="Y450" s="376">
        <f t="shared" si="510"/>
        <v>0</v>
      </c>
      <c r="Z450" s="376">
        <f t="shared" si="510"/>
        <v>0</v>
      </c>
      <c r="AA450" s="105">
        <f t="shared" si="488"/>
        <v>0</v>
      </c>
      <c r="AB450" s="105">
        <f t="shared" si="351"/>
        <v>0</v>
      </c>
      <c r="AC450" s="104">
        <f t="shared" si="352"/>
        <v>0</v>
      </c>
    </row>
    <row r="451" spans="1:29" s="5" customFormat="1" ht="28.5" hidden="1" x14ac:dyDescent="0.2">
      <c r="A451" s="156"/>
      <c r="B451" s="97" t="s">
        <v>2701</v>
      </c>
      <c r="C451" s="98" t="s">
        <v>2702</v>
      </c>
      <c r="D451" s="118"/>
      <c r="E451" s="285">
        <f>SUM('ADICIONES  2018'!C451:M451)</f>
        <v>25568196</v>
      </c>
      <c r="F451" s="118"/>
      <c r="G451" s="118"/>
      <c r="H451" s="118"/>
      <c r="I451" s="118"/>
      <c r="J451" s="118"/>
      <c r="K451" s="287">
        <f t="shared" si="484"/>
        <v>25568196</v>
      </c>
      <c r="L451" s="118"/>
      <c r="M451" s="118"/>
      <c r="N451" s="118"/>
      <c r="O451" s="118"/>
      <c r="P451" s="118"/>
      <c r="Q451" s="118"/>
      <c r="R451" s="287">
        <f t="shared" si="483"/>
        <v>0</v>
      </c>
      <c r="S451" s="118"/>
      <c r="T451" s="118"/>
      <c r="U451" s="118"/>
      <c r="V451" s="118"/>
      <c r="W451" s="118"/>
      <c r="X451" s="118"/>
      <c r="Y451" s="118"/>
      <c r="Z451" s="118"/>
      <c r="AA451" s="287">
        <f t="shared" si="488"/>
        <v>0</v>
      </c>
      <c r="AB451" s="287">
        <f t="shared" si="351"/>
        <v>0</v>
      </c>
      <c r="AC451" s="37">
        <f t="shared" si="352"/>
        <v>0</v>
      </c>
    </row>
    <row r="452" spans="1:29" s="79" customFormat="1" ht="35.25" hidden="1" customHeight="1" x14ac:dyDescent="0.2">
      <c r="A452" s="371"/>
      <c r="B452" s="110" t="s">
        <v>2933</v>
      </c>
      <c r="C452" s="106" t="s">
        <v>2934</v>
      </c>
      <c r="D452" s="376">
        <f>SUM(D453)</f>
        <v>0</v>
      </c>
      <c r="E452" s="105">
        <f>SUM('ADICIONES  2018'!C452:M452)</f>
        <v>11767886</v>
      </c>
      <c r="F452" s="376">
        <f>SUM(F453)</f>
        <v>0</v>
      </c>
      <c r="G452" s="376">
        <f>SUM(G453)</f>
        <v>0</v>
      </c>
      <c r="H452" s="376">
        <f>SUM(H453)</f>
        <v>0</v>
      </c>
      <c r="I452" s="376">
        <f>SUM(I453)</f>
        <v>0</v>
      </c>
      <c r="J452" s="376">
        <f>SUM(J453)</f>
        <v>0</v>
      </c>
      <c r="K452" s="105">
        <f t="shared" si="484"/>
        <v>11767886</v>
      </c>
      <c r="L452" s="376">
        <f t="shared" ref="L452:Q452" si="511">SUM(L453)</f>
        <v>0</v>
      </c>
      <c r="M452" s="376">
        <f t="shared" si="511"/>
        <v>0</v>
      </c>
      <c r="N452" s="376">
        <f t="shared" si="511"/>
        <v>0</v>
      </c>
      <c r="O452" s="376">
        <f t="shared" si="511"/>
        <v>0</v>
      </c>
      <c r="P452" s="376">
        <f t="shared" si="511"/>
        <v>0</v>
      </c>
      <c r="Q452" s="376">
        <f t="shared" si="511"/>
        <v>0</v>
      </c>
      <c r="R452" s="105">
        <f t="shared" si="483"/>
        <v>0</v>
      </c>
      <c r="S452" s="376">
        <f t="shared" ref="S452:Z452" si="512">SUM(S453)</f>
        <v>0</v>
      </c>
      <c r="T452" s="376">
        <f t="shared" si="512"/>
        <v>0</v>
      </c>
      <c r="U452" s="376">
        <f t="shared" si="512"/>
        <v>0</v>
      </c>
      <c r="V452" s="376">
        <f t="shared" si="512"/>
        <v>0</v>
      </c>
      <c r="W452" s="376">
        <f t="shared" si="512"/>
        <v>0</v>
      </c>
      <c r="X452" s="376">
        <f t="shared" si="512"/>
        <v>0</v>
      </c>
      <c r="Y452" s="376">
        <f t="shared" si="512"/>
        <v>0</v>
      </c>
      <c r="Z452" s="376">
        <f t="shared" si="512"/>
        <v>0</v>
      </c>
      <c r="AA452" s="105">
        <f t="shared" si="488"/>
        <v>0</v>
      </c>
      <c r="AB452" s="105">
        <f t="shared" si="351"/>
        <v>0</v>
      </c>
      <c r="AC452" s="104">
        <f t="shared" si="352"/>
        <v>0</v>
      </c>
    </row>
    <row r="453" spans="1:29" s="5" customFormat="1" ht="28.5" hidden="1" x14ac:dyDescent="0.2">
      <c r="A453" s="156"/>
      <c r="B453" s="97" t="s">
        <v>2703</v>
      </c>
      <c r="C453" s="98" t="s">
        <v>2704</v>
      </c>
      <c r="D453" s="118"/>
      <c r="E453" s="285">
        <f>SUM('ADICIONES  2018'!C453:M453)</f>
        <v>11767886</v>
      </c>
      <c r="F453" s="118"/>
      <c r="G453" s="118"/>
      <c r="H453" s="118"/>
      <c r="I453" s="118"/>
      <c r="J453" s="118"/>
      <c r="K453" s="287">
        <f t="shared" si="484"/>
        <v>11767886</v>
      </c>
      <c r="L453" s="118"/>
      <c r="M453" s="118"/>
      <c r="N453" s="118"/>
      <c r="O453" s="118"/>
      <c r="P453" s="118"/>
      <c r="Q453" s="118"/>
      <c r="R453" s="287">
        <f t="shared" si="483"/>
        <v>0</v>
      </c>
      <c r="S453" s="118"/>
      <c r="T453" s="118"/>
      <c r="U453" s="118"/>
      <c r="V453" s="118"/>
      <c r="W453" s="118"/>
      <c r="X453" s="118"/>
      <c r="Y453" s="118"/>
      <c r="Z453" s="118"/>
      <c r="AA453" s="287">
        <f t="shared" si="488"/>
        <v>0</v>
      </c>
      <c r="AB453" s="287">
        <f t="shared" si="351"/>
        <v>0</v>
      </c>
      <c r="AC453" s="37">
        <f t="shared" si="352"/>
        <v>0</v>
      </c>
    </row>
    <row r="454" spans="1:29" s="79" customFormat="1" ht="39.75" hidden="1" customHeight="1" x14ac:dyDescent="0.2">
      <c r="A454" s="371"/>
      <c r="B454" s="110" t="s">
        <v>2935</v>
      </c>
      <c r="C454" s="106" t="s">
        <v>2936</v>
      </c>
      <c r="D454" s="376">
        <f>SUM(D455)</f>
        <v>0</v>
      </c>
      <c r="E454" s="105">
        <f>SUM('ADICIONES  2018'!C454:M454)</f>
        <v>30910691</v>
      </c>
      <c r="F454" s="376">
        <f>SUM(F455)</f>
        <v>0</v>
      </c>
      <c r="G454" s="376">
        <f>SUM(G455)</f>
        <v>0</v>
      </c>
      <c r="H454" s="376">
        <f>SUM(H455)</f>
        <v>0</v>
      </c>
      <c r="I454" s="376">
        <f>SUM(I455)</f>
        <v>0</v>
      </c>
      <c r="J454" s="376">
        <f>SUM(J455)</f>
        <v>0</v>
      </c>
      <c r="K454" s="105">
        <f t="shared" si="484"/>
        <v>30910691</v>
      </c>
      <c r="L454" s="376">
        <f t="shared" ref="L454:Q454" si="513">SUM(L455)</f>
        <v>0</v>
      </c>
      <c r="M454" s="376">
        <f t="shared" si="513"/>
        <v>0</v>
      </c>
      <c r="N454" s="376">
        <f t="shared" si="513"/>
        <v>0</v>
      </c>
      <c r="O454" s="376">
        <f t="shared" si="513"/>
        <v>0</v>
      </c>
      <c r="P454" s="376">
        <f t="shared" si="513"/>
        <v>0</v>
      </c>
      <c r="Q454" s="376">
        <f t="shared" si="513"/>
        <v>0</v>
      </c>
      <c r="R454" s="105">
        <f t="shared" si="483"/>
        <v>0</v>
      </c>
      <c r="S454" s="376">
        <f t="shared" ref="S454:Z454" si="514">SUM(S455)</f>
        <v>0</v>
      </c>
      <c r="T454" s="376">
        <f t="shared" si="514"/>
        <v>0</v>
      </c>
      <c r="U454" s="376">
        <f t="shared" si="514"/>
        <v>0</v>
      </c>
      <c r="V454" s="376">
        <f t="shared" si="514"/>
        <v>0</v>
      </c>
      <c r="W454" s="376">
        <f t="shared" si="514"/>
        <v>0</v>
      </c>
      <c r="X454" s="376">
        <f t="shared" si="514"/>
        <v>0</v>
      </c>
      <c r="Y454" s="376">
        <f t="shared" si="514"/>
        <v>0</v>
      </c>
      <c r="Z454" s="376">
        <f t="shared" si="514"/>
        <v>0</v>
      </c>
      <c r="AA454" s="105">
        <f t="shared" si="488"/>
        <v>0</v>
      </c>
      <c r="AB454" s="105">
        <f t="shared" si="351"/>
        <v>0</v>
      </c>
      <c r="AC454" s="104">
        <f t="shared" si="352"/>
        <v>0</v>
      </c>
    </row>
    <row r="455" spans="1:29" s="5" customFormat="1" ht="28.5" hidden="1" x14ac:dyDescent="0.2">
      <c r="A455" s="156"/>
      <c r="B455" s="97" t="s">
        <v>2705</v>
      </c>
      <c r="C455" s="98" t="s">
        <v>2706</v>
      </c>
      <c r="D455" s="118"/>
      <c r="E455" s="285">
        <f>SUM('ADICIONES  2018'!C455:M455)</f>
        <v>30910691</v>
      </c>
      <c r="F455" s="118"/>
      <c r="G455" s="118"/>
      <c r="H455" s="118"/>
      <c r="I455" s="118"/>
      <c r="J455" s="118"/>
      <c r="K455" s="287">
        <f t="shared" si="484"/>
        <v>30910691</v>
      </c>
      <c r="L455" s="118"/>
      <c r="M455" s="118"/>
      <c r="N455" s="118"/>
      <c r="O455" s="118"/>
      <c r="P455" s="118"/>
      <c r="Q455" s="118"/>
      <c r="R455" s="287">
        <f t="shared" si="483"/>
        <v>0</v>
      </c>
      <c r="S455" s="118"/>
      <c r="T455" s="118"/>
      <c r="U455" s="118"/>
      <c r="V455" s="118"/>
      <c r="W455" s="118"/>
      <c r="X455" s="118"/>
      <c r="Y455" s="118"/>
      <c r="Z455" s="118"/>
      <c r="AA455" s="287">
        <f t="shared" si="488"/>
        <v>0</v>
      </c>
      <c r="AB455" s="287">
        <f t="shared" si="351"/>
        <v>0</v>
      </c>
      <c r="AC455" s="37">
        <f t="shared" si="352"/>
        <v>0</v>
      </c>
    </row>
    <row r="456" spans="1:29" s="79" customFormat="1" ht="36.75" hidden="1" customHeight="1" x14ac:dyDescent="0.2">
      <c r="A456" s="371"/>
      <c r="B456" s="110" t="s">
        <v>2938</v>
      </c>
      <c r="C456" s="106" t="s">
        <v>2937</v>
      </c>
      <c r="D456" s="376">
        <f>SUM(D457:D458)</f>
        <v>0</v>
      </c>
      <c r="E456" s="105">
        <f>SUM('ADICIONES  2018'!C456:M456)</f>
        <v>60759596</v>
      </c>
      <c r="F456" s="376">
        <f>SUM(F457:F458)</f>
        <v>0</v>
      </c>
      <c r="G456" s="376">
        <f>SUM(G457:G458)</f>
        <v>0</v>
      </c>
      <c r="H456" s="376">
        <f>SUM(H457:H458)</f>
        <v>0</v>
      </c>
      <c r="I456" s="376">
        <f>SUM(I457:I458)</f>
        <v>0</v>
      </c>
      <c r="J456" s="376">
        <f>SUM(J457:J458)</f>
        <v>0</v>
      </c>
      <c r="K456" s="105">
        <f t="shared" si="484"/>
        <v>60759596</v>
      </c>
      <c r="L456" s="376">
        <f t="shared" ref="L456:Q456" si="515">SUM(L457:L458)</f>
        <v>0</v>
      </c>
      <c r="M456" s="376">
        <f t="shared" si="515"/>
        <v>0</v>
      </c>
      <c r="N456" s="376">
        <f t="shared" si="515"/>
        <v>0</v>
      </c>
      <c r="O456" s="376">
        <f t="shared" si="515"/>
        <v>0</v>
      </c>
      <c r="P456" s="376">
        <f t="shared" si="515"/>
        <v>0</v>
      </c>
      <c r="Q456" s="376">
        <f t="shared" si="515"/>
        <v>0</v>
      </c>
      <c r="R456" s="105">
        <f t="shared" si="483"/>
        <v>0</v>
      </c>
      <c r="S456" s="376">
        <f t="shared" ref="S456:Z456" si="516">SUM(S457:S458)</f>
        <v>0</v>
      </c>
      <c r="T456" s="376">
        <f t="shared" si="516"/>
        <v>0</v>
      </c>
      <c r="U456" s="376">
        <f t="shared" si="516"/>
        <v>0</v>
      </c>
      <c r="V456" s="376">
        <f t="shared" si="516"/>
        <v>0</v>
      </c>
      <c r="W456" s="376">
        <f t="shared" si="516"/>
        <v>0</v>
      </c>
      <c r="X456" s="376">
        <f t="shared" si="516"/>
        <v>0</v>
      </c>
      <c r="Y456" s="376">
        <f t="shared" si="516"/>
        <v>0</v>
      </c>
      <c r="Z456" s="376">
        <f t="shared" si="516"/>
        <v>0</v>
      </c>
      <c r="AA456" s="105">
        <f t="shared" si="488"/>
        <v>0</v>
      </c>
      <c r="AB456" s="105">
        <f t="shared" si="351"/>
        <v>0</v>
      </c>
      <c r="AC456" s="104">
        <f t="shared" si="352"/>
        <v>0</v>
      </c>
    </row>
    <row r="457" spans="1:29" s="5" customFormat="1" ht="28.5" hidden="1" x14ac:dyDescent="0.2">
      <c r="A457" s="156"/>
      <c r="B457" s="97" t="s">
        <v>2707</v>
      </c>
      <c r="C457" s="98" t="s">
        <v>2708</v>
      </c>
      <c r="D457" s="118"/>
      <c r="E457" s="285">
        <f>SUM('ADICIONES  2018'!C457:M457)</f>
        <v>19293812.600000001</v>
      </c>
      <c r="F457" s="118"/>
      <c r="G457" s="118"/>
      <c r="H457" s="118"/>
      <c r="I457" s="118"/>
      <c r="J457" s="118"/>
      <c r="K457" s="287">
        <f t="shared" si="484"/>
        <v>19293812.600000001</v>
      </c>
      <c r="L457" s="118"/>
      <c r="M457" s="118"/>
      <c r="N457" s="118"/>
      <c r="O457" s="118"/>
      <c r="P457" s="118"/>
      <c r="Q457" s="118"/>
      <c r="R457" s="287">
        <f t="shared" si="483"/>
        <v>0</v>
      </c>
      <c r="S457" s="118"/>
      <c r="T457" s="118"/>
      <c r="U457" s="118"/>
      <c r="V457" s="118"/>
      <c r="W457" s="118"/>
      <c r="X457" s="118"/>
      <c r="Y457" s="118"/>
      <c r="Z457" s="118"/>
      <c r="AA457" s="287">
        <f t="shared" si="488"/>
        <v>0</v>
      </c>
      <c r="AB457" s="287">
        <f t="shared" si="351"/>
        <v>0</v>
      </c>
      <c r="AC457" s="37">
        <f t="shared" si="352"/>
        <v>0</v>
      </c>
    </row>
    <row r="458" spans="1:29" s="5" customFormat="1" ht="28.5" hidden="1" x14ac:dyDescent="0.2">
      <c r="A458" s="156"/>
      <c r="B458" s="97" t="s">
        <v>2709</v>
      </c>
      <c r="C458" s="98" t="s">
        <v>2710</v>
      </c>
      <c r="D458" s="118"/>
      <c r="E458" s="285">
        <f>SUM('ADICIONES  2018'!C458:M458)</f>
        <v>41465783.399999999</v>
      </c>
      <c r="F458" s="118"/>
      <c r="G458" s="118"/>
      <c r="H458" s="118"/>
      <c r="I458" s="118"/>
      <c r="J458" s="118"/>
      <c r="K458" s="287">
        <f t="shared" si="484"/>
        <v>41465783.399999999</v>
      </c>
      <c r="L458" s="118"/>
      <c r="M458" s="118"/>
      <c r="N458" s="118"/>
      <c r="O458" s="118"/>
      <c r="P458" s="118"/>
      <c r="Q458" s="118"/>
      <c r="R458" s="287">
        <f t="shared" si="483"/>
        <v>0</v>
      </c>
      <c r="S458" s="118"/>
      <c r="T458" s="118"/>
      <c r="U458" s="118"/>
      <c r="V458" s="118"/>
      <c r="W458" s="118"/>
      <c r="X458" s="118"/>
      <c r="Y458" s="118"/>
      <c r="Z458" s="118"/>
      <c r="AA458" s="287">
        <f t="shared" si="488"/>
        <v>0</v>
      </c>
      <c r="AB458" s="287">
        <f t="shared" si="351"/>
        <v>0</v>
      </c>
      <c r="AC458" s="37">
        <f t="shared" si="352"/>
        <v>0</v>
      </c>
    </row>
    <row r="459" spans="1:29" s="79" customFormat="1" ht="36.75" hidden="1" customHeight="1" x14ac:dyDescent="0.2">
      <c r="A459" s="371"/>
      <c r="B459" s="110" t="s">
        <v>2939</v>
      </c>
      <c r="C459" s="106" t="s">
        <v>2940</v>
      </c>
      <c r="D459" s="376">
        <f>SUM(D460)</f>
        <v>0</v>
      </c>
      <c r="E459" s="105">
        <f>SUM('ADICIONES  2018'!C459:M459)</f>
        <v>10266534</v>
      </c>
      <c r="F459" s="376">
        <f>SUM(F460)</f>
        <v>0</v>
      </c>
      <c r="G459" s="376">
        <f>SUM(G460)</f>
        <v>0</v>
      </c>
      <c r="H459" s="376">
        <f>SUM(H460)</f>
        <v>0</v>
      </c>
      <c r="I459" s="376">
        <f>SUM(I460)</f>
        <v>0</v>
      </c>
      <c r="J459" s="376">
        <f>SUM(J460)</f>
        <v>0</v>
      </c>
      <c r="K459" s="105">
        <f t="shared" si="484"/>
        <v>10266534</v>
      </c>
      <c r="L459" s="376">
        <f t="shared" ref="L459:Q459" si="517">SUM(L460)</f>
        <v>0</v>
      </c>
      <c r="M459" s="376">
        <f t="shared" si="517"/>
        <v>0</v>
      </c>
      <c r="N459" s="376">
        <f t="shared" si="517"/>
        <v>0</v>
      </c>
      <c r="O459" s="376">
        <f t="shared" si="517"/>
        <v>0</v>
      </c>
      <c r="P459" s="376">
        <f t="shared" si="517"/>
        <v>0</v>
      </c>
      <c r="Q459" s="376">
        <f t="shared" si="517"/>
        <v>0</v>
      </c>
      <c r="R459" s="105">
        <f t="shared" si="483"/>
        <v>0</v>
      </c>
      <c r="S459" s="376">
        <f t="shared" ref="S459:Z459" si="518">SUM(S460)</f>
        <v>0</v>
      </c>
      <c r="T459" s="376">
        <f t="shared" si="518"/>
        <v>0</v>
      </c>
      <c r="U459" s="376">
        <f t="shared" si="518"/>
        <v>0</v>
      </c>
      <c r="V459" s="376">
        <f t="shared" si="518"/>
        <v>0</v>
      </c>
      <c r="W459" s="376">
        <f t="shared" si="518"/>
        <v>0</v>
      </c>
      <c r="X459" s="376">
        <f t="shared" si="518"/>
        <v>0</v>
      </c>
      <c r="Y459" s="376">
        <f t="shared" si="518"/>
        <v>0</v>
      </c>
      <c r="Z459" s="376">
        <f t="shared" si="518"/>
        <v>0</v>
      </c>
      <c r="AA459" s="105">
        <f t="shared" si="488"/>
        <v>0</v>
      </c>
      <c r="AB459" s="105">
        <f t="shared" si="351"/>
        <v>0</v>
      </c>
      <c r="AC459" s="104">
        <f t="shared" si="352"/>
        <v>0</v>
      </c>
    </row>
    <row r="460" spans="1:29" s="5" customFormat="1" ht="28.5" hidden="1" x14ac:dyDescent="0.2">
      <c r="A460" s="156"/>
      <c r="B460" s="97" t="s">
        <v>2711</v>
      </c>
      <c r="C460" s="98" t="s">
        <v>2712</v>
      </c>
      <c r="D460" s="118"/>
      <c r="E460" s="285">
        <f>SUM('ADICIONES  2018'!C460:M460)</f>
        <v>10266534</v>
      </c>
      <c r="F460" s="118"/>
      <c r="G460" s="118"/>
      <c r="H460" s="118"/>
      <c r="I460" s="118"/>
      <c r="J460" s="118"/>
      <c r="K460" s="287">
        <f t="shared" si="484"/>
        <v>10266534</v>
      </c>
      <c r="L460" s="118"/>
      <c r="M460" s="118"/>
      <c r="N460" s="118"/>
      <c r="O460" s="118"/>
      <c r="P460" s="118"/>
      <c r="Q460" s="118"/>
      <c r="R460" s="287">
        <f t="shared" si="483"/>
        <v>0</v>
      </c>
      <c r="S460" s="118"/>
      <c r="T460" s="118"/>
      <c r="U460" s="118"/>
      <c r="V460" s="118"/>
      <c r="W460" s="118"/>
      <c r="X460" s="118"/>
      <c r="Y460" s="118"/>
      <c r="Z460" s="118"/>
      <c r="AA460" s="287">
        <f t="shared" si="488"/>
        <v>0</v>
      </c>
      <c r="AB460" s="287">
        <f t="shared" si="351"/>
        <v>0</v>
      </c>
      <c r="AC460" s="37">
        <f t="shared" si="352"/>
        <v>0</v>
      </c>
    </row>
    <row r="461" spans="1:29" s="79" customFormat="1" ht="27" hidden="1" customHeight="1" x14ac:dyDescent="0.2">
      <c r="A461" s="371"/>
      <c r="B461" s="110" t="s">
        <v>2941</v>
      </c>
      <c r="C461" s="106" t="s">
        <v>2942</v>
      </c>
      <c r="D461" s="376">
        <f>SUM(D462)</f>
        <v>0</v>
      </c>
      <c r="E461" s="105">
        <f>SUM('ADICIONES  2018'!C461:M461)</f>
        <v>13130655.550000001</v>
      </c>
      <c r="F461" s="376">
        <f>SUM(F462)</f>
        <v>0</v>
      </c>
      <c r="G461" s="376">
        <f>SUM(G462)</f>
        <v>0</v>
      </c>
      <c r="H461" s="376">
        <f>SUM(H462)</f>
        <v>0</v>
      </c>
      <c r="I461" s="376">
        <f>SUM(I462)</f>
        <v>0</v>
      </c>
      <c r="J461" s="376">
        <f>SUM(J462)</f>
        <v>0</v>
      </c>
      <c r="K461" s="105">
        <f t="shared" si="484"/>
        <v>13130655.550000001</v>
      </c>
      <c r="L461" s="376">
        <f t="shared" ref="L461:Q461" si="519">SUM(L462)</f>
        <v>0</v>
      </c>
      <c r="M461" s="376">
        <f t="shared" si="519"/>
        <v>0</v>
      </c>
      <c r="N461" s="376">
        <f t="shared" si="519"/>
        <v>0</v>
      </c>
      <c r="O461" s="376">
        <f t="shared" si="519"/>
        <v>0</v>
      </c>
      <c r="P461" s="376">
        <f t="shared" si="519"/>
        <v>0</v>
      </c>
      <c r="Q461" s="376">
        <f t="shared" si="519"/>
        <v>0</v>
      </c>
      <c r="R461" s="105">
        <f t="shared" si="483"/>
        <v>0</v>
      </c>
      <c r="S461" s="376">
        <f t="shared" ref="S461:Z461" si="520">SUM(S462)</f>
        <v>0</v>
      </c>
      <c r="T461" s="376">
        <f t="shared" si="520"/>
        <v>0</v>
      </c>
      <c r="U461" s="376">
        <f t="shared" si="520"/>
        <v>0</v>
      </c>
      <c r="V461" s="376">
        <f t="shared" si="520"/>
        <v>0</v>
      </c>
      <c r="W461" s="376">
        <f t="shared" si="520"/>
        <v>0</v>
      </c>
      <c r="X461" s="376">
        <f t="shared" si="520"/>
        <v>0</v>
      </c>
      <c r="Y461" s="376">
        <f t="shared" si="520"/>
        <v>0</v>
      </c>
      <c r="Z461" s="376">
        <f t="shared" si="520"/>
        <v>0</v>
      </c>
      <c r="AA461" s="105">
        <f t="shared" si="488"/>
        <v>0</v>
      </c>
      <c r="AB461" s="105">
        <f t="shared" si="351"/>
        <v>0</v>
      </c>
      <c r="AC461" s="104">
        <f t="shared" si="352"/>
        <v>0</v>
      </c>
    </row>
    <row r="462" spans="1:29" s="5" customFormat="1" ht="28.5" hidden="1" x14ac:dyDescent="0.2">
      <c r="A462" s="156"/>
      <c r="B462" s="97" t="s">
        <v>2713</v>
      </c>
      <c r="C462" s="98" t="s">
        <v>2714</v>
      </c>
      <c r="D462" s="118"/>
      <c r="E462" s="285">
        <f>SUM('ADICIONES  2018'!C462:M462)</f>
        <v>13130655.550000001</v>
      </c>
      <c r="F462" s="118"/>
      <c r="G462" s="118"/>
      <c r="H462" s="118"/>
      <c r="I462" s="118"/>
      <c r="J462" s="118"/>
      <c r="K462" s="287">
        <f t="shared" si="484"/>
        <v>13130655.550000001</v>
      </c>
      <c r="L462" s="118"/>
      <c r="M462" s="118"/>
      <c r="N462" s="118"/>
      <c r="O462" s="118"/>
      <c r="P462" s="118"/>
      <c r="Q462" s="118"/>
      <c r="R462" s="287">
        <f t="shared" si="483"/>
        <v>0</v>
      </c>
      <c r="S462" s="118"/>
      <c r="T462" s="118"/>
      <c r="U462" s="118"/>
      <c r="V462" s="118"/>
      <c r="W462" s="118"/>
      <c r="X462" s="118"/>
      <c r="Y462" s="118"/>
      <c r="Z462" s="118"/>
      <c r="AA462" s="287">
        <f t="shared" si="488"/>
        <v>0</v>
      </c>
      <c r="AB462" s="287">
        <f t="shared" si="351"/>
        <v>0</v>
      </c>
      <c r="AC462" s="37">
        <f t="shared" si="352"/>
        <v>0</v>
      </c>
    </row>
    <row r="463" spans="1:29" s="79" customFormat="1" ht="35.25" hidden="1" customHeight="1" x14ac:dyDescent="0.2">
      <c r="A463" s="371"/>
      <c r="B463" s="110" t="s">
        <v>2943</v>
      </c>
      <c r="C463" s="106" t="s">
        <v>2944</v>
      </c>
      <c r="D463" s="376">
        <f>SUM(D464)</f>
        <v>0</v>
      </c>
      <c r="E463" s="105">
        <f>SUM('ADICIONES  2018'!C463:M463)</f>
        <v>13720282.4</v>
      </c>
      <c r="F463" s="376">
        <f>SUM(F464)</f>
        <v>0</v>
      </c>
      <c r="G463" s="376">
        <f>SUM(G464)</f>
        <v>0</v>
      </c>
      <c r="H463" s="376">
        <f>SUM(H464)</f>
        <v>0</v>
      </c>
      <c r="I463" s="376">
        <f>SUM(I464)</f>
        <v>0</v>
      </c>
      <c r="J463" s="376">
        <f>SUM(J464)</f>
        <v>0</v>
      </c>
      <c r="K463" s="105">
        <f t="shared" si="484"/>
        <v>13720282.4</v>
      </c>
      <c r="L463" s="376">
        <f t="shared" ref="L463:Q463" si="521">SUM(L464)</f>
        <v>0</v>
      </c>
      <c r="M463" s="376">
        <f t="shared" si="521"/>
        <v>0</v>
      </c>
      <c r="N463" s="376">
        <f t="shared" si="521"/>
        <v>0</v>
      </c>
      <c r="O463" s="376">
        <f t="shared" si="521"/>
        <v>0</v>
      </c>
      <c r="P463" s="376">
        <f t="shared" si="521"/>
        <v>0</v>
      </c>
      <c r="Q463" s="376">
        <f t="shared" si="521"/>
        <v>0</v>
      </c>
      <c r="R463" s="105">
        <f t="shared" si="483"/>
        <v>0</v>
      </c>
      <c r="S463" s="376">
        <f t="shared" ref="S463:Z463" si="522">SUM(S464)</f>
        <v>0</v>
      </c>
      <c r="T463" s="376">
        <f t="shared" si="522"/>
        <v>0</v>
      </c>
      <c r="U463" s="376">
        <f t="shared" si="522"/>
        <v>0</v>
      </c>
      <c r="V463" s="376">
        <f t="shared" si="522"/>
        <v>0</v>
      </c>
      <c r="W463" s="376">
        <f t="shared" si="522"/>
        <v>0</v>
      </c>
      <c r="X463" s="376">
        <f t="shared" si="522"/>
        <v>0</v>
      </c>
      <c r="Y463" s="376">
        <f t="shared" si="522"/>
        <v>0</v>
      </c>
      <c r="Z463" s="376">
        <f t="shared" si="522"/>
        <v>0</v>
      </c>
      <c r="AA463" s="105">
        <f t="shared" si="488"/>
        <v>0</v>
      </c>
      <c r="AB463" s="105">
        <f t="shared" si="351"/>
        <v>0</v>
      </c>
      <c r="AC463" s="104">
        <f t="shared" si="352"/>
        <v>0</v>
      </c>
    </row>
    <row r="464" spans="1:29" s="5" customFormat="1" ht="28.5" hidden="1" x14ac:dyDescent="0.2">
      <c r="A464" s="156"/>
      <c r="B464" s="97" t="s">
        <v>2715</v>
      </c>
      <c r="C464" s="98" t="s">
        <v>2716</v>
      </c>
      <c r="D464" s="118"/>
      <c r="E464" s="285">
        <f>SUM('ADICIONES  2018'!C464:M464)</f>
        <v>13720282.4</v>
      </c>
      <c r="F464" s="118"/>
      <c r="G464" s="118"/>
      <c r="H464" s="118"/>
      <c r="I464" s="118"/>
      <c r="J464" s="118"/>
      <c r="K464" s="287">
        <f t="shared" si="484"/>
        <v>13720282.4</v>
      </c>
      <c r="L464" s="118"/>
      <c r="M464" s="118"/>
      <c r="N464" s="118"/>
      <c r="O464" s="118"/>
      <c r="P464" s="118"/>
      <c r="Q464" s="118"/>
      <c r="R464" s="287">
        <f t="shared" si="483"/>
        <v>0</v>
      </c>
      <c r="S464" s="118"/>
      <c r="T464" s="118"/>
      <c r="U464" s="118"/>
      <c r="V464" s="118"/>
      <c r="W464" s="118"/>
      <c r="X464" s="118"/>
      <c r="Y464" s="118"/>
      <c r="Z464" s="118"/>
      <c r="AA464" s="287">
        <f t="shared" si="488"/>
        <v>0</v>
      </c>
      <c r="AB464" s="287">
        <f t="shared" si="351"/>
        <v>0</v>
      </c>
      <c r="AC464" s="37">
        <f t="shared" si="352"/>
        <v>0</v>
      </c>
    </row>
    <row r="465" spans="1:29" s="79" customFormat="1" ht="31.5" hidden="1" x14ac:dyDescent="0.2">
      <c r="A465" s="371"/>
      <c r="B465" s="110" t="s">
        <v>2945</v>
      </c>
      <c r="C465" s="106" t="s">
        <v>2946</v>
      </c>
      <c r="D465" s="376">
        <f>SUM(D466:D467)</f>
        <v>0</v>
      </c>
      <c r="E465" s="105">
        <f>SUM('ADICIONES  2018'!C465:M465)</f>
        <v>217207325</v>
      </c>
      <c r="F465" s="376">
        <f>SUM(F466:F467)</f>
        <v>0</v>
      </c>
      <c r="G465" s="376">
        <f>SUM(G466:G467)</f>
        <v>0</v>
      </c>
      <c r="H465" s="376">
        <f>SUM(H466:H467)</f>
        <v>0</v>
      </c>
      <c r="I465" s="376">
        <f>SUM(I466:I467)</f>
        <v>0</v>
      </c>
      <c r="J465" s="376">
        <f>SUM(J466:J467)</f>
        <v>0</v>
      </c>
      <c r="K465" s="105">
        <f t="shared" ref="K465:K528" si="523">+D465+E465-F465+G465-H465</f>
        <v>217207325</v>
      </c>
      <c r="L465" s="376">
        <f t="shared" ref="L465:Q465" si="524">SUM(L466:L467)</f>
        <v>0</v>
      </c>
      <c r="M465" s="376">
        <f t="shared" si="524"/>
        <v>0</v>
      </c>
      <c r="N465" s="376">
        <f t="shared" si="524"/>
        <v>0</v>
      </c>
      <c r="O465" s="376">
        <f t="shared" si="524"/>
        <v>0</v>
      </c>
      <c r="P465" s="376">
        <f t="shared" si="524"/>
        <v>0</v>
      </c>
      <c r="Q465" s="376">
        <f t="shared" si="524"/>
        <v>0</v>
      </c>
      <c r="R465" s="105">
        <f t="shared" si="483"/>
        <v>0</v>
      </c>
      <c r="S465" s="376">
        <f t="shared" ref="S465:Z465" si="525">SUM(S466:S467)</f>
        <v>0</v>
      </c>
      <c r="T465" s="376">
        <f t="shared" si="525"/>
        <v>0</v>
      </c>
      <c r="U465" s="376">
        <f t="shared" si="525"/>
        <v>0</v>
      </c>
      <c r="V465" s="376">
        <f t="shared" si="525"/>
        <v>0</v>
      </c>
      <c r="W465" s="376">
        <f t="shared" si="525"/>
        <v>0</v>
      </c>
      <c r="X465" s="376">
        <f t="shared" si="525"/>
        <v>0</v>
      </c>
      <c r="Y465" s="376">
        <f t="shared" si="525"/>
        <v>0</v>
      </c>
      <c r="Z465" s="376">
        <f t="shared" si="525"/>
        <v>0</v>
      </c>
      <c r="AA465" s="105">
        <f t="shared" si="488"/>
        <v>0</v>
      </c>
      <c r="AB465" s="105">
        <f t="shared" ref="AB465:AB528" si="526">+R465+AA465</f>
        <v>0</v>
      </c>
      <c r="AC465" s="104">
        <f t="shared" si="352"/>
        <v>0</v>
      </c>
    </row>
    <row r="466" spans="1:29" s="5" customFormat="1" ht="28.5" hidden="1" x14ac:dyDescent="0.2">
      <c r="A466" s="156"/>
      <c r="B466" s="97" t="s">
        <v>2717</v>
      </c>
      <c r="C466" s="98" t="s">
        <v>2718</v>
      </c>
      <c r="D466" s="118"/>
      <c r="E466" s="285">
        <f>SUM('ADICIONES  2018'!C466:M466)</f>
        <v>181610466</v>
      </c>
      <c r="F466" s="118"/>
      <c r="G466" s="118"/>
      <c r="H466" s="118"/>
      <c r="I466" s="118"/>
      <c r="J466" s="118"/>
      <c r="K466" s="287">
        <f t="shared" si="523"/>
        <v>181610466</v>
      </c>
      <c r="L466" s="118"/>
      <c r="M466" s="118"/>
      <c r="N466" s="118"/>
      <c r="O466" s="118"/>
      <c r="P466" s="118"/>
      <c r="Q466" s="118"/>
      <c r="R466" s="287">
        <f t="shared" si="483"/>
        <v>0</v>
      </c>
      <c r="S466" s="118"/>
      <c r="T466" s="118"/>
      <c r="U466" s="118"/>
      <c r="V466" s="118"/>
      <c r="W466" s="118"/>
      <c r="X466" s="118"/>
      <c r="Y466" s="118"/>
      <c r="Z466" s="118"/>
      <c r="AA466" s="287">
        <f t="shared" si="488"/>
        <v>0</v>
      </c>
      <c r="AB466" s="287">
        <f t="shared" si="526"/>
        <v>0</v>
      </c>
      <c r="AC466" s="37">
        <f t="shared" si="352"/>
        <v>0</v>
      </c>
    </row>
    <row r="467" spans="1:29" s="5" customFormat="1" ht="28.5" hidden="1" x14ac:dyDescent="0.2">
      <c r="A467" s="156"/>
      <c r="B467" s="97" t="s">
        <v>2719</v>
      </c>
      <c r="C467" s="98" t="s">
        <v>2720</v>
      </c>
      <c r="D467" s="118"/>
      <c r="E467" s="285">
        <f>SUM('ADICIONES  2018'!C467:M467)</f>
        <v>35596859</v>
      </c>
      <c r="F467" s="118"/>
      <c r="G467" s="118"/>
      <c r="H467" s="118"/>
      <c r="I467" s="118"/>
      <c r="J467" s="118"/>
      <c r="K467" s="287">
        <f t="shared" si="523"/>
        <v>35596859</v>
      </c>
      <c r="L467" s="118"/>
      <c r="M467" s="118"/>
      <c r="N467" s="118"/>
      <c r="O467" s="118"/>
      <c r="P467" s="118"/>
      <c r="Q467" s="118"/>
      <c r="R467" s="287">
        <f t="shared" si="483"/>
        <v>0</v>
      </c>
      <c r="S467" s="118"/>
      <c r="T467" s="118"/>
      <c r="U467" s="118"/>
      <c r="V467" s="118"/>
      <c r="W467" s="118"/>
      <c r="X467" s="118"/>
      <c r="Y467" s="118"/>
      <c r="Z467" s="118"/>
      <c r="AA467" s="287">
        <f t="shared" si="488"/>
        <v>0</v>
      </c>
      <c r="AB467" s="287">
        <f t="shared" si="526"/>
        <v>0</v>
      </c>
      <c r="AC467" s="37">
        <f t="shared" si="352"/>
        <v>0</v>
      </c>
    </row>
    <row r="468" spans="1:29" s="79" customFormat="1" ht="31.5" hidden="1" x14ac:dyDescent="0.2">
      <c r="A468" s="371"/>
      <c r="B468" s="110" t="s">
        <v>2947</v>
      </c>
      <c r="C468" s="106" t="s">
        <v>2948</v>
      </c>
      <c r="D468" s="376">
        <f>SUM(D469:D470)</f>
        <v>0</v>
      </c>
      <c r="E468" s="105">
        <f>SUM('ADICIONES  2018'!C468:M468)</f>
        <v>22574292</v>
      </c>
      <c r="F468" s="376">
        <f>SUM(F469:F470)</f>
        <v>0</v>
      </c>
      <c r="G468" s="376">
        <f>SUM(G469:G470)</f>
        <v>0</v>
      </c>
      <c r="H468" s="376">
        <f>SUM(H469:H470)</f>
        <v>0</v>
      </c>
      <c r="I468" s="376">
        <f>SUM(I469:I470)</f>
        <v>0</v>
      </c>
      <c r="J468" s="376">
        <f>SUM(J469:J470)</f>
        <v>0</v>
      </c>
      <c r="K468" s="105">
        <f t="shared" si="523"/>
        <v>22574292</v>
      </c>
      <c r="L468" s="376">
        <f t="shared" ref="L468:Q468" si="527">SUM(L469:L470)</f>
        <v>0</v>
      </c>
      <c r="M468" s="376">
        <f t="shared" si="527"/>
        <v>0</v>
      </c>
      <c r="N468" s="376">
        <f t="shared" si="527"/>
        <v>0</v>
      </c>
      <c r="O468" s="376">
        <f t="shared" si="527"/>
        <v>0</v>
      </c>
      <c r="P468" s="376">
        <f t="shared" si="527"/>
        <v>0</v>
      </c>
      <c r="Q468" s="376">
        <f t="shared" si="527"/>
        <v>0</v>
      </c>
      <c r="R468" s="105">
        <f t="shared" si="483"/>
        <v>0</v>
      </c>
      <c r="S468" s="376">
        <f t="shared" ref="S468:Z468" si="528">SUM(S469:S470)</f>
        <v>0</v>
      </c>
      <c r="T468" s="376">
        <f t="shared" si="528"/>
        <v>0</v>
      </c>
      <c r="U468" s="376">
        <f t="shared" si="528"/>
        <v>0</v>
      </c>
      <c r="V468" s="376">
        <f t="shared" si="528"/>
        <v>0</v>
      </c>
      <c r="W468" s="376">
        <f t="shared" si="528"/>
        <v>0</v>
      </c>
      <c r="X468" s="376">
        <f t="shared" si="528"/>
        <v>0</v>
      </c>
      <c r="Y468" s="376">
        <f t="shared" si="528"/>
        <v>0</v>
      </c>
      <c r="Z468" s="376">
        <f t="shared" si="528"/>
        <v>0</v>
      </c>
      <c r="AA468" s="105">
        <f t="shared" si="488"/>
        <v>0</v>
      </c>
      <c r="AB468" s="105">
        <f t="shared" si="526"/>
        <v>0</v>
      </c>
      <c r="AC468" s="104">
        <f t="shared" si="352"/>
        <v>0</v>
      </c>
    </row>
    <row r="469" spans="1:29" s="5" customFormat="1" ht="28.5" hidden="1" x14ac:dyDescent="0.2">
      <c r="A469" s="156"/>
      <c r="B469" s="97" t="s">
        <v>2721</v>
      </c>
      <c r="C469" s="98" t="s">
        <v>2722</v>
      </c>
      <c r="D469" s="118"/>
      <c r="E469" s="285">
        <f>SUM('ADICIONES  2018'!C469:M469)</f>
        <v>18061702</v>
      </c>
      <c r="F469" s="118"/>
      <c r="G469" s="118"/>
      <c r="H469" s="118"/>
      <c r="I469" s="118"/>
      <c r="J469" s="118"/>
      <c r="K469" s="287">
        <f t="shared" si="523"/>
        <v>18061702</v>
      </c>
      <c r="L469" s="118"/>
      <c r="M469" s="118"/>
      <c r="N469" s="118"/>
      <c r="O469" s="118"/>
      <c r="P469" s="118"/>
      <c r="Q469" s="118"/>
      <c r="R469" s="287">
        <f t="shared" si="483"/>
        <v>0</v>
      </c>
      <c r="S469" s="118"/>
      <c r="T469" s="118"/>
      <c r="U469" s="118"/>
      <c r="V469" s="118"/>
      <c r="W469" s="118"/>
      <c r="X469" s="118"/>
      <c r="Y469" s="118"/>
      <c r="Z469" s="118"/>
      <c r="AA469" s="287">
        <f t="shared" si="488"/>
        <v>0</v>
      </c>
      <c r="AB469" s="287">
        <f t="shared" si="526"/>
        <v>0</v>
      </c>
      <c r="AC469" s="37">
        <f t="shared" si="352"/>
        <v>0</v>
      </c>
    </row>
    <row r="470" spans="1:29" s="5" customFormat="1" ht="28.5" hidden="1" x14ac:dyDescent="0.2">
      <c r="A470" s="156"/>
      <c r="B470" s="97" t="s">
        <v>2723</v>
      </c>
      <c r="C470" s="98" t="s">
        <v>2724</v>
      </c>
      <c r="D470" s="118"/>
      <c r="E470" s="285">
        <f>SUM('ADICIONES  2018'!C470:M470)</f>
        <v>4512590</v>
      </c>
      <c r="F470" s="118"/>
      <c r="G470" s="118"/>
      <c r="H470" s="118"/>
      <c r="I470" s="118"/>
      <c r="J470" s="118"/>
      <c r="K470" s="287">
        <f t="shared" si="523"/>
        <v>4512590</v>
      </c>
      <c r="L470" s="118"/>
      <c r="M470" s="118"/>
      <c r="N470" s="118"/>
      <c r="O470" s="118"/>
      <c r="P470" s="118"/>
      <c r="Q470" s="118"/>
      <c r="R470" s="287">
        <f t="shared" si="483"/>
        <v>0</v>
      </c>
      <c r="S470" s="118"/>
      <c r="T470" s="118"/>
      <c r="U470" s="118"/>
      <c r="V470" s="118"/>
      <c r="W470" s="118"/>
      <c r="X470" s="118"/>
      <c r="Y470" s="118"/>
      <c r="Z470" s="118"/>
      <c r="AA470" s="287">
        <f t="shared" si="488"/>
        <v>0</v>
      </c>
      <c r="AB470" s="287">
        <f t="shared" si="526"/>
        <v>0</v>
      </c>
      <c r="AC470" s="37">
        <f t="shared" si="352"/>
        <v>0</v>
      </c>
    </row>
    <row r="471" spans="1:29" s="79" customFormat="1" ht="31.5" hidden="1" x14ac:dyDescent="0.2">
      <c r="A471" s="371"/>
      <c r="B471" s="110" t="s">
        <v>2949</v>
      </c>
      <c r="C471" s="106" t="s">
        <v>2950</v>
      </c>
      <c r="D471" s="376">
        <f>SUM(D472:D473)</f>
        <v>0</v>
      </c>
      <c r="E471" s="105">
        <f>SUM('ADICIONES  2018'!C471:M471)</f>
        <v>16871885.170000002</v>
      </c>
      <c r="F471" s="376">
        <f>SUM(F472:F473)</f>
        <v>0</v>
      </c>
      <c r="G471" s="376">
        <f>SUM(G472:G473)</f>
        <v>0</v>
      </c>
      <c r="H471" s="376">
        <f>SUM(H472:H473)</f>
        <v>0</v>
      </c>
      <c r="I471" s="376">
        <f>SUM(I472:I473)</f>
        <v>0</v>
      </c>
      <c r="J471" s="376">
        <f>SUM(J472:J473)</f>
        <v>0</v>
      </c>
      <c r="K471" s="105">
        <f t="shared" si="523"/>
        <v>16871885.170000002</v>
      </c>
      <c r="L471" s="376">
        <f t="shared" ref="L471:Q471" si="529">SUM(L472:L473)</f>
        <v>0</v>
      </c>
      <c r="M471" s="376">
        <f t="shared" si="529"/>
        <v>0</v>
      </c>
      <c r="N471" s="376">
        <f t="shared" si="529"/>
        <v>0</v>
      </c>
      <c r="O471" s="376">
        <f t="shared" si="529"/>
        <v>0</v>
      </c>
      <c r="P471" s="376">
        <f t="shared" si="529"/>
        <v>0</v>
      </c>
      <c r="Q471" s="376">
        <f t="shared" si="529"/>
        <v>0</v>
      </c>
      <c r="R471" s="105">
        <f t="shared" si="483"/>
        <v>0</v>
      </c>
      <c r="S471" s="376">
        <f t="shared" ref="S471:Z471" si="530">SUM(S472:S473)</f>
        <v>0</v>
      </c>
      <c r="T471" s="376">
        <f t="shared" si="530"/>
        <v>0</v>
      </c>
      <c r="U471" s="376">
        <f t="shared" si="530"/>
        <v>0</v>
      </c>
      <c r="V471" s="376">
        <f t="shared" si="530"/>
        <v>0</v>
      </c>
      <c r="W471" s="376">
        <f t="shared" si="530"/>
        <v>0</v>
      </c>
      <c r="X471" s="376">
        <f t="shared" si="530"/>
        <v>0</v>
      </c>
      <c r="Y471" s="376">
        <f t="shared" si="530"/>
        <v>0</v>
      </c>
      <c r="Z471" s="376">
        <f t="shared" si="530"/>
        <v>0</v>
      </c>
      <c r="AA471" s="105">
        <f t="shared" si="488"/>
        <v>0</v>
      </c>
      <c r="AB471" s="105">
        <f t="shared" si="526"/>
        <v>0</v>
      </c>
      <c r="AC471" s="104">
        <f t="shared" si="352"/>
        <v>0</v>
      </c>
    </row>
    <row r="472" spans="1:29" s="5" customFormat="1" ht="28.5" hidden="1" x14ac:dyDescent="0.2">
      <c r="A472" s="156"/>
      <c r="B472" s="97" t="s">
        <v>2725</v>
      </c>
      <c r="C472" s="98" t="s">
        <v>2726</v>
      </c>
      <c r="D472" s="118"/>
      <c r="E472" s="285">
        <f>SUM('ADICIONES  2018'!C472:M472)</f>
        <v>8543535</v>
      </c>
      <c r="F472" s="118"/>
      <c r="G472" s="118"/>
      <c r="H472" s="118"/>
      <c r="I472" s="118"/>
      <c r="J472" s="118"/>
      <c r="K472" s="287">
        <f t="shared" si="523"/>
        <v>8543535</v>
      </c>
      <c r="L472" s="118"/>
      <c r="M472" s="118"/>
      <c r="N472" s="118"/>
      <c r="O472" s="118"/>
      <c r="P472" s="118"/>
      <c r="Q472" s="118"/>
      <c r="R472" s="287">
        <f t="shared" si="483"/>
        <v>0</v>
      </c>
      <c r="S472" s="118"/>
      <c r="T472" s="118"/>
      <c r="U472" s="118"/>
      <c r="V472" s="118"/>
      <c r="W472" s="118"/>
      <c r="X472" s="118"/>
      <c r="Y472" s="118"/>
      <c r="Z472" s="118"/>
      <c r="AA472" s="287">
        <f t="shared" si="488"/>
        <v>0</v>
      </c>
      <c r="AB472" s="287">
        <f t="shared" si="526"/>
        <v>0</v>
      </c>
      <c r="AC472" s="37">
        <f t="shared" si="352"/>
        <v>0</v>
      </c>
    </row>
    <row r="473" spans="1:29" s="5" customFormat="1" ht="28.5" hidden="1" x14ac:dyDescent="0.2">
      <c r="A473" s="156"/>
      <c r="B473" s="97" t="s">
        <v>2727</v>
      </c>
      <c r="C473" s="98" t="s">
        <v>2728</v>
      </c>
      <c r="D473" s="118"/>
      <c r="E473" s="285">
        <f>SUM('ADICIONES  2018'!C473:M473)</f>
        <v>8328350.1699999999</v>
      </c>
      <c r="F473" s="118"/>
      <c r="G473" s="118"/>
      <c r="H473" s="118"/>
      <c r="I473" s="118"/>
      <c r="J473" s="118"/>
      <c r="K473" s="287">
        <f t="shared" si="523"/>
        <v>8328350.1699999999</v>
      </c>
      <c r="L473" s="118"/>
      <c r="M473" s="118"/>
      <c r="N473" s="118"/>
      <c r="O473" s="118"/>
      <c r="P473" s="118"/>
      <c r="Q473" s="118"/>
      <c r="R473" s="287">
        <f t="shared" si="483"/>
        <v>0</v>
      </c>
      <c r="S473" s="118"/>
      <c r="T473" s="118"/>
      <c r="U473" s="118"/>
      <c r="V473" s="118"/>
      <c r="W473" s="118"/>
      <c r="X473" s="118"/>
      <c r="Y473" s="118"/>
      <c r="Z473" s="118"/>
      <c r="AA473" s="287">
        <f t="shared" si="488"/>
        <v>0</v>
      </c>
      <c r="AB473" s="287">
        <f t="shared" si="526"/>
        <v>0</v>
      </c>
      <c r="AC473" s="37">
        <f t="shared" si="352"/>
        <v>0</v>
      </c>
    </row>
    <row r="474" spans="1:29" s="79" customFormat="1" ht="31.5" hidden="1" x14ac:dyDescent="0.2">
      <c r="A474" s="371"/>
      <c r="B474" s="110" t="s">
        <v>2952</v>
      </c>
      <c r="C474" s="106" t="s">
        <v>2951</v>
      </c>
      <c r="D474" s="376">
        <f>SUM(D475)</f>
        <v>0</v>
      </c>
      <c r="E474" s="105">
        <f>SUM('ADICIONES  2018'!C474:M474)</f>
        <v>15090804</v>
      </c>
      <c r="F474" s="376">
        <f>SUM(F475)</f>
        <v>0</v>
      </c>
      <c r="G474" s="376">
        <f>SUM(G475)</f>
        <v>0</v>
      </c>
      <c r="H474" s="376">
        <f>SUM(H475)</f>
        <v>0</v>
      </c>
      <c r="I474" s="376">
        <f>SUM(I475)</f>
        <v>0</v>
      </c>
      <c r="J474" s="376">
        <f>SUM(J475)</f>
        <v>0</v>
      </c>
      <c r="K474" s="105">
        <f t="shared" si="523"/>
        <v>15090804</v>
      </c>
      <c r="L474" s="376">
        <f t="shared" ref="L474:Q474" si="531">SUM(L475)</f>
        <v>0</v>
      </c>
      <c r="M474" s="376">
        <f t="shared" si="531"/>
        <v>0</v>
      </c>
      <c r="N474" s="376">
        <f t="shared" si="531"/>
        <v>0</v>
      </c>
      <c r="O474" s="376">
        <f t="shared" si="531"/>
        <v>0</v>
      </c>
      <c r="P474" s="376">
        <f t="shared" si="531"/>
        <v>0</v>
      </c>
      <c r="Q474" s="376">
        <f t="shared" si="531"/>
        <v>0</v>
      </c>
      <c r="R474" s="105">
        <f t="shared" si="483"/>
        <v>0</v>
      </c>
      <c r="S474" s="376">
        <f t="shared" ref="S474:Z474" si="532">SUM(S475)</f>
        <v>0</v>
      </c>
      <c r="T474" s="376">
        <f t="shared" si="532"/>
        <v>0</v>
      </c>
      <c r="U474" s="376">
        <f t="shared" si="532"/>
        <v>0</v>
      </c>
      <c r="V474" s="376">
        <f t="shared" si="532"/>
        <v>0</v>
      </c>
      <c r="W474" s="376">
        <f t="shared" si="532"/>
        <v>0</v>
      </c>
      <c r="X474" s="376">
        <f t="shared" si="532"/>
        <v>0</v>
      </c>
      <c r="Y474" s="376">
        <f t="shared" si="532"/>
        <v>0</v>
      </c>
      <c r="Z474" s="376">
        <f t="shared" si="532"/>
        <v>0</v>
      </c>
      <c r="AA474" s="105">
        <f t="shared" si="488"/>
        <v>0</v>
      </c>
      <c r="AB474" s="105">
        <f t="shared" si="526"/>
        <v>0</v>
      </c>
      <c r="AC474" s="104">
        <f t="shared" si="352"/>
        <v>0</v>
      </c>
    </row>
    <row r="475" spans="1:29" s="5" customFormat="1" ht="28.5" hidden="1" x14ac:dyDescent="0.2">
      <c r="A475" s="156"/>
      <c r="B475" s="97" t="s">
        <v>2729</v>
      </c>
      <c r="C475" s="98" t="s">
        <v>2730</v>
      </c>
      <c r="D475" s="118"/>
      <c r="E475" s="285">
        <f>SUM('ADICIONES  2018'!C475:M475)</f>
        <v>15090804</v>
      </c>
      <c r="F475" s="118"/>
      <c r="G475" s="118"/>
      <c r="H475" s="118"/>
      <c r="I475" s="118"/>
      <c r="J475" s="118"/>
      <c r="K475" s="287">
        <f t="shared" si="523"/>
        <v>15090804</v>
      </c>
      <c r="L475" s="118"/>
      <c r="M475" s="118"/>
      <c r="N475" s="118"/>
      <c r="O475" s="118"/>
      <c r="P475" s="118"/>
      <c r="Q475" s="118"/>
      <c r="R475" s="287">
        <f t="shared" si="483"/>
        <v>0</v>
      </c>
      <c r="S475" s="118"/>
      <c r="T475" s="118"/>
      <c r="U475" s="118"/>
      <c r="V475" s="118"/>
      <c r="W475" s="118"/>
      <c r="X475" s="118"/>
      <c r="Y475" s="118"/>
      <c r="Z475" s="118"/>
      <c r="AA475" s="287">
        <f t="shared" si="488"/>
        <v>0</v>
      </c>
      <c r="AB475" s="287">
        <f t="shared" si="526"/>
        <v>0</v>
      </c>
      <c r="AC475" s="37">
        <f t="shared" si="352"/>
        <v>0</v>
      </c>
    </row>
    <row r="476" spans="1:29" s="79" customFormat="1" ht="31.5" hidden="1" x14ac:dyDescent="0.2">
      <c r="A476" s="371"/>
      <c r="B476" s="110" t="s">
        <v>2953</v>
      </c>
      <c r="C476" s="106" t="s">
        <v>2954</v>
      </c>
      <c r="D476" s="376">
        <f>SUM(D477:D478)</f>
        <v>0</v>
      </c>
      <c r="E476" s="105">
        <f>SUM('ADICIONES  2018'!C476:M476)</f>
        <v>44786594</v>
      </c>
      <c r="F476" s="376">
        <f>SUM(F477:F478)</f>
        <v>0</v>
      </c>
      <c r="G476" s="376">
        <f>SUM(G477:G478)</f>
        <v>0</v>
      </c>
      <c r="H476" s="376">
        <f>SUM(H477:H478)</f>
        <v>0</v>
      </c>
      <c r="I476" s="376">
        <f>SUM(I477:I478)</f>
        <v>0</v>
      </c>
      <c r="J476" s="376">
        <f>SUM(J477:J478)</f>
        <v>0</v>
      </c>
      <c r="K476" s="105">
        <f t="shared" si="523"/>
        <v>44786594</v>
      </c>
      <c r="L476" s="376">
        <f t="shared" ref="L476:Q476" si="533">SUM(L477:L478)</f>
        <v>0</v>
      </c>
      <c r="M476" s="376">
        <f t="shared" si="533"/>
        <v>0</v>
      </c>
      <c r="N476" s="376">
        <f t="shared" si="533"/>
        <v>0</v>
      </c>
      <c r="O476" s="376">
        <f t="shared" si="533"/>
        <v>0</v>
      </c>
      <c r="P476" s="376">
        <f t="shared" si="533"/>
        <v>0</v>
      </c>
      <c r="Q476" s="376">
        <f t="shared" si="533"/>
        <v>0</v>
      </c>
      <c r="R476" s="105">
        <f t="shared" si="483"/>
        <v>0</v>
      </c>
      <c r="S476" s="376">
        <f t="shared" ref="S476:Z476" si="534">SUM(S477:S478)</f>
        <v>0</v>
      </c>
      <c r="T476" s="376">
        <f t="shared" si="534"/>
        <v>0</v>
      </c>
      <c r="U476" s="376">
        <f t="shared" si="534"/>
        <v>0</v>
      </c>
      <c r="V476" s="376">
        <f t="shared" si="534"/>
        <v>0</v>
      </c>
      <c r="W476" s="376">
        <f t="shared" si="534"/>
        <v>0</v>
      </c>
      <c r="X476" s="376">
        <f t="shared" si="534"/>
        <v>0</v>
      </c>
      <c r="Y476" s="376">
        <f t="shared" si="534"/>
        <v>0</v>
      </c>
      <c r="Z476" s="376">
        <f t="shared" si="534"/>
        <v>0</v>
      </c>
      <c r="AA476" s="105">
        <f t="shared" si="488"/>
        <v>0</v>
      </c>
      <c r="AB476" s="105">
        <f t="shared" si="526"/>
        <v>0</v>
      </c>
      <c r="AC476" s="104">
        <f t="shared" si="352"/>
        <v>0</v>
      </c>
    </row>
    <row r="477" spans="1:29" s="5" customFormat="1" ht="28.5" hidden="1" x14ac:dyDescent="0.2">
      <c r="A477" s="156"/>
      <c r="B477" s="97" t="s">
        <v>2731</v>
      </c>
      <c r="C477" s="98" t="s">
        <v>2732</v>
      </c>
      <c r="D477" s="118"/>
      <c r="E477" s="285">
        <f>SUM('ADICIONES  2018'!C477:M477)</f>
        <v>25164807</v>
      </c>
      <c r="F477" s="118"/>
      <c r="G477" s="118"/>
      <c r="H477" s="118"/>
      <c r="I477" s="118"/>
      <c r="J477" s="118"/>
      <c r="K477" s="287">
        <f t="shared" si="523"/>
        <v>25164807</v>
      </c>
      <c r="L477" s="118"/>
      <c r="M477" s="118"/>
      <c r="N477" s="118"/>
      <c r="O477" s="118"/>
      <c r="P477" s="118"/>
      <c r="Q477" s="118"/>
      <c r="R477" s="287">
        <f t="shared" si="483"/>
        <v>0</v>
      </c>
      <c r="S477" s="118"/>
      <c r="T477" s="118"/>
      <c r="U477" s="118"/>
      <c r="V477" s="118"/>
      <c r="W477" s="118"/>
      <c r="X477" s="118"/>
      <c r="Y477" s="118"/>
      <c r="Z477" s="118"/>
      <c r="AA477" s="287">
        <f t="shared" si="488"/>
        <v>0</v>
      </c>
      <c r="AB477" s="287">
        <f t="shared" si="526"/>
        <v>0</v>
      </c>
      <c r="AC477" s="37">
        <f t="shared" si="352"/>
        <v>0</v>
      </c>
    </row>
    <row r="478" spans="1:29" s="5" customFormat="1" ht="28.5" hidden="1" x14ac:dyDescent="0.2">
      <c r="A478" s="156"/>
      <c r="B478" s="97" t="s">
        <v>2733</v>
      </c>
      <c r="C478" s="98" t="s">
        <v>2734</v>
      </c>
      <c r="D478" s="118"/>
      <c r="E478" s="285">
        <f>SUM('ADICIONES  2018'!C478:M478)</f>
        <v>19621787</v>
      </c>
      <c r="F478" s="118"/>
      <c r="G478" s="118"/>
      <c r="H478" s="118"/>
      <c r="I478" s="118"/>
      <c r="J478" s="118"/>
      <c r="K478" s="287">
        <f t="shared" si="523"/>
        <v>19621787</v>
      </c>
      <c r="L478" s="118"/>
      <c r="M478" s="118"/>
      <c r="N478" s="118"/>
      <c r="O478" s="118"/>
      <c r="P478" s="118"/>
      <c r="Q478" s="118"/>
      <c r="R478" s="287">
        <f t="shared" si="483"/>
        <v>0</v>
      </c>
      <c r="S478" s="118"/>
      <c r="T478" s="118"/>
      <c r="U478" s="118"/>
      <c r="V478" s="118"/>
      <c r="W478" s="118"/>
      <c r="X478" s="118"/>
      <c r="Y478" s="118"/>
      <c r="Z478" s="118"/>
      <c r="AA478" s="287">
        <f t="shared" si="488"/>
        <v>0</v>
      </c>
      <c r="AB478" s="287">
        <f t="shared" si="526"/>
        <v>0</v>
      </c>
      <c r="AC478" s="37">
        <f t="shared" si="352"/>
        <v>0</v>
      </c>
    </row>
    <row r="479" spans="1:29" s="79" customFormat="1" ht="26.25" hidden="1" customHeight="1" x14ac:dyDescent="0.2">
      <c r="A479" s="371"/>
      <c r="B479" s="110" t="s">
        <v>2956</v>
      </c>
      <c r="C479" s="106" t="s">
        <v>2955</v>
      </c>
      <c r="D479" s="376">
        <f>SUM(D480)</f>
        <v>0</v>
      </c>
      <c r="E479" s="105">
        <f>SUM('ADICIONES  2018'!C479:M479)</f>
        <v>50925670</v>
      </c>
      <c r="F479" s="376">
        <f>SUM(F480)</f>
        <v>0</v>
      </c>
      <c r="G479" s="376">
        <f>SUM(G480)</f>
        <v>0</v>
      </c>
      <c r="H479" s="376">
        <f>SUM(H480)</f>
        <v>0</v>
      </c>
      <c r="I479" s="376">
        <f>SUM(I480)</f>
        <v>0</v>
      </c>
      <c r="J479" s="376">
        <f>SUM(J480)</f>
        <v>0</v>
      </c>
      <c r="K479" s="105">
        <f t="shared" si="523"/>
        <v>50925670</v>
      </c>
      <c r="L479" s="376">
        <f t="shared" ref="L479:Q479" si="535">SUM(L480)</f>
        <v>0</v>
      </c>
      <c r="M479" s="376">
        <f t="shared" si="535"/>
        <v>0</v>
      </c>
      <c r="N479" s="376">
        <f t="shared" si="535"/>
        <v>0</v>
      </c>
      <c r="O479" s="376">
        <f t="shared" si="535"/>
        <v>0</v>
      </c>
      <c r="P479" s="376">
        <f t="shared" si="535"/>
        <v>0</v>
      </c>
      <c r="Q479" s="376">
        <f t="shared" si="535"/>
        <v>0</v>
      </c>
      <c r="R479" s="105">
        <f t="shared" si="483"/>
        <v>0</v>
      </c>
      <c r="S479" s="376">
        <f t="shared" ref="S479:Z479" si="536">SUM(S480)</f>
        <v>0</v>
      </c>
      <c r="T479" s="376">
        <f t="shared" si="536"/>
        <v>0</v>
      </c>
      <c r="U479" s="376">
        <f t="shared" si="536"/>
        <v>0</v>
      </c>
      <c r="V479" s="376">
        <f t="shared" si="536"/>
        <v>0</v>
      </c>
      <c r="W479" s="376">
        <f t="shared" si="536"/>
        <v>0</v>
      </c>
      <c r="X479" s="376">
        <f t="shared" si="536"/>
        <v>0</v>
      </c>
      <c r="Y479" s="376">
        <f t="shared" si="536"/>
        <v>0</v>
      </c>
      <c r="Z479" s="376">
        <f t="shared" si="536"/>
        <v>0</v>
      </c>
      <c r="AA479" s="105">
        <f t="shared" si="488"/>
        <v>0</v>
      </c>
      <c r="AB479" s="105">
        <f t="shared" si="526"/>
        <v>0</v>
      </c>
      <c r="AC479" s="104">
        <f t="shared" si="352"/>
        <v>0</v>
      </c>
    </row>
    <row r="480" spans="1:29" s="5" customFormat="1" ht="28.5" hidden="1" x14ac:dyDescent="0.2">
      <c r="A480" s="156"/>
      <c r="B480" s="97" t="s">
        <v>2735</v>
      </c>
      <c r="C480" s="98" t="s">
        <v>2736</v>
      </c>
      <c r="D480" s="118"/>
      <c r="E480" s="285">
        <f>SUM('ADICIONES  2018'!C480:M480)</f>
        <v>50925670</v>
      </c>
      <c r="F480" s="118"/>
      <c r="G480" s="118"/>
      <c r="H480" s="118"/>
      <c r="I480" s="118"/>
      <c r="J480" s="118"/>
      <c r="K480" s="287">
        <f t="shared" si="523"/>
        <v>50925670</v>
      </c>
      <c r="L480" s="118"/>
      <c r="M480" s="118"/>
      <c r="N480" s="118"/>
      <c r="O480" s="118"/>
      <c r="P480" s="118"/>
      <c r="Q480" s="118"/>
      <c r="R480" s="287">
        <f t="shared" si="483"/>
        <v>0</v>
      </c>
      <c r="S480" s="118"/>
      <c r="T480" s="118"/>
      <c r="U480" s="118"/>
      <c r="V480" s="118"/>
      <c r="W480" s="118"/>
      <c r="X480" s="118"/>
      <c r="Y480" s="118"/>
      <c r="Z480" s="118"/>
      <c r="AA480" s="287">
        <f t="shared" si="488"/>
        <v>0</v>
      </c>
      <c r="AB480" s="287">
        <f t="shared" si="526"/>
        <v>0</v>
      </c>
      <c r="AC480" s="37">
        <f t="shared" si="352"/>
        <v>0</v>
      </c>
    </row>
    <row r="481" spans="1:29" s="79" customFormat="1" ht="31.5" hidden="1" x14ac:dyDescent="0.2">
      <c r="A481" s="371"/>
      <c r="B481" s="110" t="s">
        <v>2958</v>
      </c>
      <c r="C481" s="106" t="s">
        <v>2957</v>
      </c>
      <c r="D481" s="376">
        <f>SUM(D482)</f>
        <v>0</v>
      </c>
      <c r="E481" s="105">
        <f>SUM('ADICIONES  2018'!C481:M481)</f>
        <v>83039078</v>
      </c>
      <c r="F481" s="376">
        <f>SUM(F482)</f>
        <v>0</v>
      </c>
      <c r="G481" s="376">
        <f>SUM(G482)</f>
        <v>0</v>
      </c>
      <c r="H481" s="376">
        <f>SUM(H482)</f>
        <v>0</v>
      </c>
      <c r="I481" s="376">
        <f>SUM(I482)</f>
        <v>0</v>
      </c>
      <c r="J481" s="376">
        <f>SUM(J482)</f>
        <v>0</v>
      </c>
      <c r="K481" s="105">
        <f t="shared" si="523"/>
        <v>83039078</v>
      </c>
      <c r="L481" s="376">
        <f t="shared" ref="L481:Q481" si="537">SUM(L482)</f>
        <v>0</v>
      </c>
      <c r="M481" s="376">
        <f t="shared" si="537"/>
        <v>0</v>
      </c>
      <c r="N481" s="376">
        <f t="shared" si="537"/>
        <v>0</v>
      </c>
      <c r="O481" s="376">
        <f t="shared" si="537"/>
        <v>0</v>
      </c>
      <c r="P481" s="376">
        <f t="shared" si="537"/>
        <v>0</v>
      </c>
      <c r="Q481" s="376">
        <f t="shared" si="537"/>
        <v>0</v>
      </c>
      <c r="R481" s="105">
        <f t="shared" si="483"/>
        <v>0</v>
      </c>
      <c r="S481" s="376">
        <f t="shared" ref="S481:Z481" si="538">SUM(S482)</f>
        <v>0</v>
      </c>
      <c r="T481" s="376">
        <f t="shared" si="538"/>
        <v>0</v>
      </c>
      <c r="U481" s="376">
        <f t="shared" si="538"/>
        <v>0</v>
      </c>
      <c r="V481" s="376">
        <f t="shared" si="538"/>
        <v>0</v>
      </c>
      <c r="W481" s="376">
        <f t="shared" si="538"/>
        <v>0</v>
      </c>
      <c r="X481" s="376">
        <f t="shared" si="538"/>
        <v>0</v>
      </c>
      <c r="Y481" s="376">
        <f t="shared" si="538"/>
        <v>0</v>
      </c>
      <c r="Z481" s="376">
        <f t="shared" si="538"/>
        <v>0</v>
      </c>
      <c r="AA481" s="105">
        <f t="shared" si="488"/>
        <v>0</v>
      </c>
      <c r="AB481" s="105">
        <f t="shared" si="526"/>
        <v>0</v>
      </c>
      <c r="AC481" s="104">
        <f t="shared" si="352"/>
        <v>0</v>
      </c>
    </row>
    <row r="482" spans="1:29" s="5" customFormat="1" ht="28.5" hidden="1" x14ac:dyDescent="0.2">
      <c r="A482" s="156"/>
      <c r="B482" s="97" t="s">
        <v>2737</v>
      </c>
      <c r="C482" s="98" t="s">
        <v>2738</v>
      </c>
      <c r="D482" s="118"/>
      <c r="E482" s="285">
        <f>SUM('ADICIONES  2018'!C482:M482)</f>
        <v>83039078</v>
      </c>
      <c r="F482" s="118"/>
      <c r="G482" s="118"/>
      <c r="H482" s="118"/>
      <c r="I482" s="118"/>
      <c r="J482" s="118"/>
      <c r="K482" s="287">
        <f t="shared" si="523"/>
        <v>83039078</v>
      </c>
      <c r="L482" s="118"/>
      <c r="M482" s="118"/>
      <c r="N482" s="118"/>
      <c r="O482" s="118"/>
      <c r="P482" s="118"/>
      <c r="Q482" s="118"/>
      <c r="R482" s="287">
        <f t="shared" si="483"/>
        <v>0</v>
      </c>
      <c r="S482" s="118"/>
      <c r="T482" s="118"/>
      <c r="U482" s="118"/>
      <c r="V482" s="118"/>
      <c r="W482" s="118"/>
      <c r="X482" s="118"/>
      <c r="Y482" s="118"/>
      <c r="Z482" s="118"/>
      <c r="AA482" s="287">
        <f t="shared" si="488"/>
        <v>0</v>
      </c>
      <c r="AB482" s="287">
        <f t="shared" si="526"/>
        <v>0</v>
      </c>
      <c r="AC482" s="37">
        <f t="shared" si="352"/>
        <v>0</v>
      </c>
    </row>
    <row r="483" spans="1:29" s="79" customFormat="1" ht="31.5" hidden="1" x14ac:dyDescent="0.2">
      <c r="A483" s="371"/>
      <c r="B483" s="110" t="s">
        <v>2960</v>
      </c>
      <c r="C483" s="106" t="s">
        <v>2959</v>
      </c>
      <c r="D483" s="376">
        <f>SUM(D484:D485)</f>
        <v>0</v>
      </c>
      <c r="E483" s="105">
        <f>SUM('ADICIONES  2018'!C483:M483)</f>
        <v>8316756</v>
      </c>
      <c r="F483" s="376">
        <f>SUM(F484:F485)</f>
        <v>0</v>
      </c>
      <c r="G483" s="376">
        <f>SUM(G484:G485)</f>
        <v>0</v>
      </c>
      <c r="H483" s="376">
        <f>SUM(H484:H485)</f>
        <v>0</v>
      </c>
      <c r="I483" s="376">
        <f>SUM(I484:I485)</f>
        <v>0</v>
      </c>
      <c r="J483" s="376">
        <f>SUM(J484:J485)</f>
        <v>0</v>
      </c>
      <c r="K483" s="105">
        <f t="shared" si="523"/>
        <v>8316756</v>
      </c>
      <c r="L483" s="376">
        <f t="shared" ref="L483:Q483" si="539">SUM(L484:L485)</f>
        <v>0</v>
      </c>
      <c r="M483" s="376">
        <f t="shared" si="539"/>
        <v>0</v>
      </c>
      <c r="N483" s="376">
        <f t="shared" si="539"/>
        <v>0</v>
      </c>
      <c r="O483" s="376">
        <f t="shared" si="539"/>
        <v>0</v>
      </c>
      <c r="P483" s="376">
        <f t="shared" si="539"/>
        <v>0</v>
      </c>
      <c r="Q483" s="376">
        <f t="shared" si="539"/>
        <v>0</v>
      </c>
      <c r="R483" s="105">
        <f t="shared" si="483"/>
        <v>0</v>
      </c>
      <c r="S483" s="376">
        <f t="shared" ref="S483:Z483" si="540">SUM(S484:S485)</f>
        <v>0</v>
      </c>
      <c r="T483" s="376">
        <f t="shared" si="540"/>
        <v>0</v>
      </c>
      <c r="U483" s="376">
        <f t="shared" si="540"/>
        <v>0</v>
      </c>
      <c r="V483" s="376">
        <f t="shared" si="540"/>
        <v>0</v>
      </c>
      <c r="W483" s="376">
        <f t="shared" si="540"/>
        <v>0</v>
      </c>
      <c r="X483" s="376">
        <f t="shared" si="540"/>
        <v>0</v>
      </c>
      <c r="Y483" s="376">
        <f t="shared" si="540"/>
        <v>0</v>
      </c>
      <c r="Z483" s="376">
        <f t="shared" si="540"/>
        <v>0</v>
      </c>
      <c r="AA483" s="105">
        <f t="shared" si="488"/>
        <v>0</v>
      </c>
      <c r="AB483" s="105">
        <f t="shared" si="526"/>
        <v>0</v>
      </c>
      <c r="AC483" s="104">
        <f t="shared" si="352"/>
        <v>0</v>
      </c>
    </row>
    <row r="484" spans="1:29" s="5" customFormat="1" ht="28.5" hidden="1" x14ac:dyDescent="0.2">
      <c r="A484" s="156"/>
      <c r="B484" s="97" t="s">
        <v>2739</v>
      </c>
      <c r="C484" s="98" t="s">
        <v>2740</v>
      </c>
      <c r="D484" s="118"/>
      <c r="E484" s="285">
        <f>SUM('ADICIONES  2018'!C484:M484)</f>
        <v>7666380</v>
      </c>
      <c r="F484" s="118"/>
      <c r="G484" s="118"/>
      <c r="H484" s="118"/>
      <c r="I484" s="118"/>
      <c r="J484" s="118"/>
      <c r="K484" s="287">
        <f t="shared" si="523"/>
        <v>7666380</v>
      </c>
      <c r="L484" s="118"/>
      <c r="M484" s="118"/>
      <c r="N484" s="118"/>
      <c r="O484" s="118"/>
      <c r="P484" s="118"/>
      <c r="Q484" s="118"/>
      <c r="R484" s="287">
        <f t="shared" si="483"/>
        <v>0</v>
      </c>
      <c r="S484" s="118"/>
      <c r="T484" s="118"/>
      <c r="U484" s="118"/>
      <c r="V484" s="118"/>
      <c r="W484" s="118"/>
      <c r="X484" s="118"/>
      <c r="Y484" s="118"/>
      <c r="Z484" s="118"/>
      <c r="AA484" s="287">
        <f t="shared" si="488"/>
        <v>0</v>
      </c>
      <c r="AB484" s="287">
        <f t="shared" si="526"/>
        <v>0</v>
      </c>
      <c r="AC484" s="37">
        <f t="shared" si="352"/>
        <v>0</v>
      </c>
    </row>
    <row r="485" spans="1:29" s="5" customFormat="1" ht="28.5" hidden="1" x14ac:dyDescent="0.2">
      <c r="A485" s="156"/>
      <c r="B485" s="97" t="s">
        <v>2741</v>
      </c>
      <c r="C485" s="98" t="s">
        <v>2742</v>
      </c>
      <c r="D485" s="118"/>
      <c r="E485" s="285">
        <f>SUM('ADICIONES  2018'!C485:M485)</f>
        <v>650376</v>
      </c>
      <c r="F485" s="118"/>
      <c r="G485" s="118"/>
      <c r="H485" s="118"/>
      <c r="I485" s="118"/>
      <c r="J485" s="118"/>
      <c r="K485" s="287">
        <f t="shared" si="523"/>
        <v>650376</v>
      </c>
      <c r="L485" s="118"/>
      <c r="M485" s="118"/>
      <c r="N485" s="118"/>
      <c r="O485" s="118"/>
      <c r="P485" s="118"/>
      <c r="Q485" s="118"/>
      <c r="R485" s="287">
        <f t="shared" si="483"/>
        <v>0</v>
      </c>
      <c r="S485" s="118"/>
      <c r="T485" s="118"/>
      <c r="U485" s="118"/>
      <c r="V485" s="118"/>
      <c r="W485" s="118"/>
      <c r="X485" s="118"/>
      <c r="Y485" s="118"/>
      <c r="Z485" s="118"/>
      <c r="AA485" s="287">
        <f t="shared" si="488"/>
        <v>0</v>
      </c>
      <c r="AB485" s="287">
        <f t="shared" si="526"/>
        <v>0</v>
      </c>
      <c r="AC485" s="37">
        <f t="shared" si="352"/>
        <v>0</v>
      </c>
    </row>
    <row r="486" spans="1:29" s="79" customFormat="1" ht="27" hidden="1" customHeight="1" x14ac:dyDescent="0.2">
      <c r="A486" s="371"/>
      <c r="B486" s="110" t="s">
        <v>2962</v>
      </c>
      <c r="C486" s="106" t="s">
        <v>2961</v>
      </c>
      <c r="D486" s="376">
        <f>SUM(D487)</f>
        <v>0</v>
      </c>
      <c r="E486" s="105">
        <f>SUM('ADICIONES  2018'!C486:M486)</f>
        <v>33827990</v>
      </c>
      <c r="F486" s="376">
        <f>SUM(F487)</f>
        <v>0</v>
      </c>
      <c r="G486" s="376">
        <f>SUM(G487)</f>
        <v>0</v>
      </c>
      <c r="H486" s="376">
        <f>SUM(H487)</f>
        <v>0</v>
      </c>
      <c r="I486" s="376">
        <f>SUM(I487)</f>
        <v>0</v>
      </c>
      <c r="J486" s="376">
        <f>SUM(J487)</f>
        <v>0</v>
      </c>
      <c r="K486" s="105">
        <f t="shared" si="523"/>
        <v>33827990</v>
      </c>
      <c r="L486" s="376">
        <f t="shared" ref="L486:Q486" si="541">SUM(L487)</f>
        <v>0</v>
      </c>
      <c r="M486" s="376">
        <f t="shared" si="541"/>
        <v>0</v>
      </c>
      <c r="N486" s="376">
        <f t="shared" si="541"/>
        <v>0</v>
      </c>
      <c r="O486" s="376">
        <f t="shared" si="541"/>
        <v>0</v>
      </c>
      <c r="P486" s="376">
        <f t="shared" si="541"/>
        <v>0</v>
      </c>
      <c r="Q486" s="376">
        <f t="shared" si="541"/>
        <v>0</v>
      </c>
      <c r="R486" s="105">
        <f t="shared" si="483"/>
        <v>0</v>
      </c>
      <c r="S486" s="376">
        <f t="shared" ref="S486:Z486" si="542">SUM(S487)</f>
        <v>0</v>
      </c>
      <c r="T486" s="376">
        <f t="shared" si="542"/>
        <v>0</v>
      </c>
      <c r="U486" s="376">
        <f t="shared" si="542"/>
        <v>0</v>
      </c>
      <c r="V486" s="376">
        <f t="shared" si="542"/>
        <v>0</v>
      </c>
      <c r="W486" s="376">
        <f t="shared" si="542"/>
        <v>0</v>
      </c>
      <c r="X486" s="376">
        <f t="shared" si="542"/>
        <v>0</v>
      </c>
      <c r="Y486" s="376">
        <f t="shared" si="542"/>
        <v>0</v>
      </c>
      <c r="Z486" s="376">
        <f t="shared" si="542"/>
        <v>0</v>
      </c>
      <c r="AA486" s="105">
        <f t="shared" ref="AA486:AA549" si="543">SUM(S486:Z486)</f>
        <v>0</v>
      </c>
      <c r="AB486" s="105">
        <f t="shared" si="526"/>
        <v>0</v>
      </c>
      <c r="AC486" s="104">
        <f t="shared" si="352"/>
        <v>0</v>
      </c>
    </row>
    <row r="487" spans="1:29" s="5" customFormat="1" ht="28.5" hidden="1" x14ac:dyDescent="0.2">
      <c r="A487" s="156"/>
      <c r="B487" s="97" t="s">
        <v>2743</v>
      </c>
      <c r="C487" s="98" t="s">
        <v>2744</v>
      </c>
      <c r="D487" s="118"/>
      <c r="E487" s="285">
        <f>SUM('ADICIONES  2018'!C487:M487)</f>
        <v>33827990</v>
      </c>
      <c r="F487" s="118"/>
      <c r="G487" s="118"/>
      <c r="H487" s="118"/>
      <c r="I487" s="118"/>
      <c r="J487" s="118"/>
      <c r="K487" s="287">
        <f t="shared" si="523"/>
        <v>33827990</v>
      </c>
      <c r="L487" s="118"/>
      <c r="M487" s="118"/>
      <c r="N487" s="118"/>
      <c r="O487" s="118"/>
      <c r="P487" s="118"/>
      <c r="Q487" s="118"/>
      <c r="R487" s="287">
        <f t="shared" si="483"/>
        <v>0</v>
      </c>
      <c r="S487" s="118"/>
      <c r="T487" s="118"/>
      <c r="U487" s="118"/>
      <c r="V487" s="118"/>
      <c r="W487" s="118"/>
      <c r="X487" s="118"/>
      <c r="Y487" s="118"/>
      <c r="Z487" s="118"/>
      <c r="AA487" s="287">
        <f t="shared" si="543"/>
        <v>0</v>
      </c>
      <c r="AB487" s="287">
        <f t="shared" si="526"/>
        <v>0</v>
      </c>
      <c r="AC487" s="37">
        <f t="shared" si="352"/>
        <v>0</v>
      </c>
    </row>
    <row r="488" spans="1:29" s="79" customFormat="1" ht="27" hidden="1" customHeight="1" x14ac:dyDescent="0.2">
      <c r="A488" s="371"/>
      <c r="B488" s="110" t="s">
        <v>2963</v>
      </c>
      <c r="C488" s="106" t="s">
        <v>2964</v>
      </c>
      <c r="D488" s="376">
        <f>SUM(D489:D490)</f>
        <v>0</v>
      </c>
      <c r="E488" s="105">
        <f>SUM('ADICIONES  2018'!C488:M488)</f>
        <v>161655299</v>
      </c>
      <c r="F488" s="376">
        <f>SUM(F489:F490)</f>
        <v>0</v>
      </c>
      <c r="G488" s="376">
        <f>SUM(G489:G490)</f>
        <v>0</v>
      </c>
      <c r="H488" s="376">
        <f>SUM(H489:H490)</f>
        <v>0</v>
      </c>
      <c r="I488" s="376">
        <f>SUM(I489:I490)</f>
        <v>0</v>
      </c>
      <c r="J488" s="376">
        <f>SUM(J489:J490)</f>
        <v>0</v>
      </c>
      <c r="K488" s="105">
        <f t="shared" si="523"/>
        <v>161655299</v>
      </c>
      <c r="L488" s="376">
        <f t="shared" ref="L488:Q488" si="544">SUM(L489:L490)</f>
        <v>0</v>
      </c>
      <c r="M488" s="376">
        <f t="shared" si="544"/>
        <v>0</v>
      </c>
      <c r="N488" s="376">
        <f t="shared" si="544"/>
        <v>0</v>
      </c>
      <c r="O488" s="376">
        <f t="shared" si="544"/>
        <v>0</v>
      </c>
      <c r="P488" s="376">
        <f t="shared" si="544"/>
        <v>0</v>
      </c>
      <c r="Q488" s="376">
        <f t="shared" si="544"/>
        <v>0</v>
      </c>
      <c r="R488" s="105">
        <f t="shared" si="483"/>
        <v>0</v>
      </c>
      <c r="S488" s="376">
        <f t="shared" ref="S488:Z488" si="545">SUM(S489:S490)</f>
        <v>0</v>
      </c>
      <c r="T488" s="376">
        <f t="shared" si="545"/>
        <v>0</v>
      </c>
      <c r="U488" s="376">
        <f t="shared" si="545"/>
        <v>0</v>
      </c>
      <c r="V488" s="376">
        <f t="shared" si="545"/>
        <v>0</v>
      </c>
      <c r="W488" s="376">
        <f t="shared" si="545"/>
        <v>0</v>
      </c>
      <c r="X488" s="376">
        <f t="shared" si="545"/>
        <v>0</v>
      </c>
      <c r="Y488" s="376">
        <f t="shared" si="545"/>
        <v>0</v>
      </c>
      <c r="Z488" s="376">
        <f t="shared" si="545"/>
        <v>0</v>
      </c>
      <c r="AA488" s="105">
        <f t="shared" si="543"/>
        <v>0</v>
      </c>
      <c r="AB488" s="105">
        <f t="shared" si="526"/>
        <v>0</v>
      </c>
      <c r="AC488" s="104">
        <f t="shared" si="352"/>
        <v>0</v>
      </c>
    </row>
    <row r="489" spans="1:29" s="5" customFormat="1" ht="28.5" hidden="1" x14ac:dyDescent="0.2">
      <c r="A489" s="156"/>
      <c r="B489" s="97" t="s">
        <v>2745</v>
      </c>
      <c r="C489" s="98" t="s">
        <v>2746</v>
      </c>
      <c r="D489" s="118"/>
      <c r="E489" s="285">
        <f>SUM('ADICIONES  2018'!C489:M489)</f>
        <v>69644049</v>
      </c>
      <c r="F489" s="118"/>
      <c r="G489" s="118"/>
      <c r="H489" s="118"/>
      <c r="I489" s="118"/>
      <c r="J489" s="118"/>
      <c r="K489" s="287">
        <f t="shared" si="523"/>
        <v>69644049</v>
      </c>
      <c r="L489" s="118"/>
      <c r="M489" s="118"/>
      <c r="N489" s="118"/>
      <c r="O489" s="118"/>
      <c r="P489" s="118"/>
      <c r="Q489" s="118"/>
      <c r="R489" s="287">
        <f t="shared" si="483"/>
        <v>0</v>
      </c>
      <c r="S489" s="118"/>
      <c r="T489" s="118"/>
      <c r="U489" s="118"/>
      <c r="V489" s="118"/>
      <c r="W489" s="118"/>
      <c r="X489" s="118"/>
      <c r="Y489" s="118"/>
      <c r="Z489" s="118"/>
      <c r="AA489" s="287">
        <f t="shared" si="543"/>
        <v>0</v>
      </c>
      <c r="AB489" s="287">
        <f t="shared" si="526"/>
        <v>0</v>
      </c>
      <c r="AC489" s="37">
        <f t="shared" si="352"/>
        <v>0</v>
      </c>
    </row>
    <row r="490" spans="1:29" s="5" customFormat="1" ht="28.5" hidden="1" x14ac:dyDescent="0.2">
      <c r="A490" s="156"/>
      <c r="B490" s="97" t="s">
        <v>2747</v>
      </c>
      <c r="C490" s="98" t="s">
        <v>2748</v>
      </c>
      <c r="D490" s="118"/>
      <c r="E490" s="285">
        <f>SUM('ADICIONES  2018'!C490:M490)</f>
        <v>92011250</v>
      </c>
      <c r="F490" s="118"/>
      <c r="G490" s="118"/>
      <c r="H490" s="118"/>
      <c r="I490" s="118"/>
      <c r="J490" s="118"/>
      <c r="K490" s="287">
        <f t="shared" si="523"/>
        <v>92011250</v>
      </c>
      <c r="L490" s="118"/>
      <c r="M490" s="118"/>
      <c r="N490" s="118"/>
      <c r="O490" s="118"/>
      <c r="P490" s="118"/>
      <c r="Q490" s="118"/>
      <c r="R490" s="287">
        <f t="shared" si="483"/>
        <v>0</v>
      </c>
      <c r="S490" s="118"/>
      <c r="T490" s="118"/>
      <c r="U490" s="118"/>
      <c r="V490" s="118"/>
      <c r="W490" s="118"/>
      <c r="X490" s="118"/>
      <c r="Y490" s="118"/>
      <c r="Z490" s="118"/>
      <c r="AA490" s="287">
        <f t="shared" si="543"/>
        <v>0</v>
      </c>
      <c r="AB490" s="287">
        <f t="shared" si="526"/>
        <v>0</v>
      </c>
      <c r="AC490" s="37">
        <f t="shared" ref="AC490:AC553" si="546">+AB490/K490</f>
        <v>0</v>
      </c>
    </row>
    <row r="491" spans="1:29" s="79" customFormat="1" ht="32.25" hidden="1" customHeight="1" x14ac:dyDescent="0.2">
      <c r="A491" s="371"/>
      <c r="B491" s="110" t="s">
        <v>2966</v>
      </c>
      <c r="C491" s="106" t="s">
        <v>2965</v>
      </c>
      <c r="D491" s="376">
        <f>SUM(D492:D493)</f>
        <v>0</v>
      </c>
      <c r="E491" s="105">
        <f>SUM('ADICIONES  2018'!C491:M491)</f>
        <v>15365242</v>
      </c>
      <c r="F491" s="376">
        <f>SUM(F492:F493)</f>
        <v>0</v>
      </c>
      <c r="G491" s="376">
        <f>SUM(G492:G493)</f>
        <v>0</v>
      </c>
      <c r="H491" s="376">
        <f>SUM(H492:H493)</f>
        <v>0</v>
      </c>
      <c r="I491" s="376">
        <f>SUM(I492:I493)</f>
        <v>0</v>
      </c>
      <c r="J491" s="376">
        <f>SUM(J492:J493)</f>
        <v>0</v>
      </c>
      <c r="K491" s="105">
        <f t="shared" si="523"/>
        <v>15365242</v>
      </c>
      <c r="L491" s="376">
        <f t="shared" ref="L491:Q491" si="547">SUM(L492:L493)</f>
        <v>0</v>
      </c>
      <c r="M491" s="376">
        <f t="shared" si="547"/>
        <v>0</v>
      </c>
      <c r="N491" s="376">
        <f t="shared" si="547"/>
        <v>0</v>
      </c>
      <c r="O491" s="376">
        <f t="shared" si="547"/>
        <v>0</v>
      </c>
      <c r="P491" s="376">
        <f t="shared" si="547"/>
        <v>0</v>
      </c>
      <c r="Q491" s="376">
        <f t="shared" si="547"/>
        <v>0</v>
      </c>
      <c r="R491" s="105">
        <f t="shared" si="483"/>
        <v>0</v>
      </c>
      <c r="S491" s="376">
        <f t="shared" ref="S491:Z491" si="548">SUM(S492:S493)</f>
        <v>0</v>
      </c>
      <c r="T491" s="376">
        <f t="shared" si="548"/>
        <v>0</v>
      </c>
      <c r="U491" s="376">
        <f t="shared" si="548"/>
        <v>0</v>
      </c>
      <c r="V491" s="376">
        <f t="shared" si="548"/>
        <v>0</v>
      </c>
      <c r="W491" s="376">
        <f t="shared" si="548"/>
        <v>0</v>
      </c>
      <c r="X491" s="376">
        <f t="shared" si="548"/>
        <v>0</v>
      </c>
      <c r="Y491" s="376">
        <f t="shared" si="548"/>
        <v>0</v>
      </c>
      <c r="Z491" s="376">
        <f t="shared" si="548"/>
        <v>0</v>
      </c>
      <c r="AA491" s="105">
        <f t="shared" si="543"/>
        <v>0</v>
      </c>
      <c r="AB491" s="105">
        <f t="shared" si="526"/>
        <v>0</v>
      </c>
      <c r="AC491" s="104">
        <f t="shared" si="546"/>
        <v>0</v>
      </c>
    </row>
    <row r="492" spans="1:29" s="5" customFormat="1" ht="28.5" hidden="1" x14ac:dyDescent="0.2">
      <c r="A492" s="156"/>
      <c r="B492" s="97" t="s">
        <v>2749</v>
      </c>
      <c r="C492" s="98" t="s">
        <v>2750</v>
      </c>
      <c r="D492" s="118"/>
      <c r="E492" s="285">
        <f>SUM('ADICIONES  2018'!C492:M492)</f>
        <v>7982281</v>
      </c>
      <c r="F492" s="118"/>
      <c r="G492" s="118"/>
      <c r="H492" s="118"/>
      <c r="I492" s="118"/>
      <c r="J492" s="118"/>
      <c r="K492" s="287">
        <f t="shared" si="523"/>
        <v>7982281</v>
      </c>
      <c r="L492" s="118"/>
      <c r="M492" s="118"/>
      <c r="N492" s="118"/>
      <c r="O492" s="118"/>
      <c r="P492" s="118"/>
      <c r="Q492" s="118"/>
      <c r="R492" s="287">
        <f t="shared" si="483"/>
        <v>0</v>
      </c>
      <c r="S492" s="118"/>
      <c r="T492" s="118"/>
      <c r="U492" s="118"/>
      <c r="V492" s="118"/>
      <c r="W492" s="118"/>
      <c r="X492" s="118"/>
      <c r="Y492" s="118"/>
      <c r="Z492" s="118"/>
      <c r="AA492" s="287">
        <f t="shared" si="543"/>
        <v>0</v>
      </c>
      <c r="AB492" s="287">
        <f t="shared" si="526"/>
        <v>0</v>
      </c>
      <c r="AC492" s="37">
        <f t="shared" si="546"/>
        <v>0</v>
      </c>
    </row>
    <row r="493" spans="1:29" s="5" customFormat="1" ht="28.5" hidden="1" x14ac:dyDescent="0.2">
      <c r="A493" s="156"/>
      <c r="B493" s="97" t="s">
        <v>2751</v>
      </c>
      <c r="C493" s="98" t="s">
        <v>2752</v>
      </c>
      <c r="D493" s="118"/>
      <c r="E493" s="285">
        <f>SUM('ADICIONES  2018'!C493:M493)</f>
        <v>7382961</v>
      </c>
      <c r="F493" s="118"/>
      <c r="G493" s="118"/>
      <c r="H493" s="118"/>
      <c r="I493" s="118"/>
      <c r="J493" s="118"/>
      <c r="K493" s="287">
        <f t="shared" si="523"/>
        <v>7382961</v>
      </c>
      <c r="L493" s="118"/>
      <c r="M493" s="118"/>
      <c r="N493" s="118"/>
      <c r="O493" s="118"/>
      <c r="P493" s="118"/>
      <c r="Q493" s="118"/>
      <c r="R493" s="287">
        <f t="shared" si="483"/>
        <v>0</v>
      </c>
      <c r="S493" s="118"/>
      <c r="T493" s="118"/>
      <c r="U493" s="118"/>
      <c r="V493" s="118"/>
      <c r="W493" s="118"/>
      <c r="X493" s="118"/>
      <c r="Y493" s="118"/>
      <c r="Z493" s="118"/>
      <c r="AA493" s="287">
        <f t="shared" si="543"/>
        <v>0</v>
      </c>
      <c r="AB493" s="287">
        <f t="shared" si="526"/>
        <v>0</v>
      </c>
      <c r="AC493" s="37">
        <f t="shared" si="546"/>
        <v>0</v>
      </c>
    </row>
    <row r="494" spans="1:29" s="79" customFormat="1" ht="34.5" hidden="1" customHeight="1" x14ac:dyDescent="0.2">
      <c r="A494" s="371"/>
      <c r="B494" s="110" t="s">
        <v>2968</v>
      </c>
      <c r="C494" s="106" t="s">
        <v>2967</v>
      </c>
      <c r="D494" s="376">
        <f>SUM(D495:D496)</f>
        <v>0</v>
      </c>
      <c r="E494" s="105">
        <f>SUM('ADICIONES  2018'!C494:M494)</f>
        <v>24254120</v>
      </c>
      <c r="F494" s="376">
        <f>SUM(F495:F496)</f>
        <v>0</v>
      </c>
      <c r="G494" s="376">
        <f>SUM(G495:G496)</f>
        <v>0</v>
      </c>
      <c r="H494" s="376">
        <f>SUM(H495:H496)</f>
        <v>0</v>
      </c>
      <c r="I494" s="376">
        <f>SUM(I495:I496)</f>
        <v>0</v>
      </c>
      <c r="J494" s="376">
        <f>SUM(J495:J496)</f>
        <v>0</v>
      </c>
      <c r="K494" s="105">
        <f t="shared" si="523"/>
        <v>24254120</v>
      </c>
      <c r="L494" s="376">
        <f t="shared" ref="L494:Q494" si="549">SUM(L495:L496)</f>
        <v>0</v>
      </c>
      <c r="M494" s="376">
        <f t="shared" si="549"/>
        <v>0</v>
      </c>
      <c r="N494" s="376">
        <f t="shared" si="549"/>
        <v>0</v>
      </c>
      <c r="O494" s="376">
        <f t="shared" si="549"/>
        <v>0</v>
      </c>
      <c r="P494" s="376">
        <f t="shared" si="549"/>
        <v>0</v>
      </c>
      <c r="Q494" s="376">
        <f t="shared" si="549"/>
        <v>0</v>
      </c>
      <c r="R494" s="105">
        <f t="shared" si="483"/>
        <v>0</v>
      </c>
      <c r="S494" s="376">
        <f t="shared" ref="S494:Z494" si="550">SUM(S495:S496)</f>
        <v>0</v>
      </c>
      <c r="T494" s="376">
        <f t="shared" si="550"/>
        <v>0</v>
      </c>
      <c r="U494" s="376">
        <f t="shared" si="550"/>
        <v>0</v>
      </c>
      <c r="V494" s="376">
        <f t="shared" si="550"/>
        <v>0</v>
      </c>
      <c r="W494" s="376">
        <f t="shared" si="550"/>
        <v>0</v>
      </c>
      <c r="X494" s="376">
        <f t="shared" si="550"/>
        <v>0</v>
      </c>
      <c r="Y494" s="376">
        <f t="shared" si="550"/>
        <v>0</v>
      </c>
      <c r="Z494" s="376">
        <f t="shared" si="550"/>
        <v>0</v>
      </c>
      <c r="AA494" s="105">
        <f t="shared" si="543"/>
        <v>0</v>
      </c>
      <c r="AB494" s="105">
        <f t="shared" si="526"/>
        <v>0</v>
      </c>
      <c r="AC494" s="104">
        <f t="shared" si="546"/>
        <v>0</v>
      </c>
    </row>
    <row r="495" spans="1:29" s="5" customFormat="1" ht="28.5" hidden="1" x14ac:dyDescent="0.2">
      <c r="A495" s="156"/>
      <c r="B495" s="97" t="s">
        <v>2753</v>
      </c>
      <c r="C495" s="98" t="s">
        <v>2754</v>
      </c>
      <c r="D495" s="118"/>
      <c r="E495" s="285">
        <f>SUM('ADICIONES  2018'!C495:M495)</f>
        <v>13444936</v>
      </c>
      <c r="F495" s="118"/>
      <c r="G495" s="118"/>
      <c r="H495" s="118"/>
      <c r="I495" s="118"/>
      <c r="J495" s="118"/>
      <c r="K495" s="287">
        <f t="shared" si="523"/>
        <v>13444936</v>
      </c>
      <c r="L495" s="118"/>
      <c r="M495" s="118"/>
      <c r="N495" s="118"/>
      <c r="O495" s="118"/>
      <c r="P495" s="118"/>
      <c r="Q495" s="118"/>
      <c r="R495" s="287">
        <f t="shared" si="483"/>
        <v>0</v>
      </c>
      <c r="S495" s="118"/>
      <c r="T495" s="118"/>
      <c r="U495" s="118"/>
      <c r="V495" s="118"/>
      <c r="W495" s="118"/>
      <c r="X495" s="118"/>
      <c r="Y495" s="118"/>
      <c r="Z495" s="118"/>
      <c r="AA495" s="287">
        <f t="shared" si="543"/>
        <v>0</v>
      </c>
      <c r="AB495" s="287">
        <f t="shared" si="526"/>
        <v>0</v>
      </c>
      <c r="AC495" s="37">
        <f t="shared" si="546"/>
        <v>0</v>
      </c>
    </row>
    <row r="496" spans="1:29" s="5" customFormat="1" ht="28.5" hidden="1" x14ac:dyDescent="0.2">
      <c r="A496" s="156"/>
      <c r="B496" s="97" t="s">
        <v>2755</v>
      </c>
      <c r="C496" s="98" t="s">
        <v>2756</v>
      </c>
      <c r="D496" s="118"/>
      <c r="E496" s="285">
        <f>SUM('ADICIONES  2018'!C496:M496)</f>
        <v>10809184</v>
      </c>
      <c r="F496" s="118"/>
      <c r="G496" s="118"/>
      <c r="H496" s="118"/>
      <c r="I496" s="118"/>
      <c r="J496" s="118"/>
      <c r="K496" s="287">
        <f t="shared" si="523"/>
        <v>10809184</v>
      </c>
      <c r="L496" s="118"/>
      <c r="M496" s="118"/>
      <c r="N496" s="118"/>
      <c r="O496" s="118"/>
      <c r="P496" s="118"/>
      <c r="Q496" s="118"/>
      <c r="R496" s="287">
        <f t="shared" si="483"/>
        <v>0</v>
      </c>
      <c r="S496" s="118"/>
      <c r="T496" s="118"/>
      <c r="U496" s="118"/>
      <c r="V496" s="118"/>
      <c r="W496" s="118"/>
      <c r="X496" s="118"/>
      <c r="Y496" s="118"/>
      <c r="Z496" s="118"/>
      <c r="AA496" s="287">
        <f t="shared" si="543"/>
        <v>0</v>
      </c>
      <c r="AB496" s="287">
        <f t="shared" si="526"/>
        <v>0</v>
      </c>
      <c r="AC496" s="37">
        <f t="shared" si="546"/>
        <v>0</v>
      </c>
    </row>
    <row r="497" spans="1:29" s="79" customFormat="1" ht="33.75" hidden="1" customHeight="1" x14ac:dyDescent="0.2">
      <c r="A497" s="371"/>
      <c r="B497" s="110" t="s">
        <v>2970</v>
      </c>
      <c r="C497" s="106" t="s">
        <v>2969</v>
      </c>
      <c r="D497" s="376">
        <f>SUM(D498:D499)</f>
        <v>0</v>
      </c>
      <c r="E497" s="105">
        <f>SUM('ADICIONES  2018'!C497:M497)</f>
        <v>64475594</v>
      </c>
      <c r="F497" s="376">
        <f>SUM(F498:F499)</f>
        <v>0</v>
      </c>
      <c r="G497" s="376">
        <f>SUM(G498:G499)</f>
        <v>0</v>
      </c>
      <c r="H497" s="376">
        <f>SUM(H498:H499)</f>
        <v>0</v>
      </c>
      <c r="I497" s="376">
        <f>SUM(I498:I499)</f>
        <v>0</v>
      </c>
      <c r="J497" s="376">
        <f>SUM(J498:J499)</f>
        <v>0</v>
      </c>
      <c r="K497" s="105">
        <f t="shared" si="523"/>
        <v>64475594</v>
      </c>
      <c r="L497" s="376">
        <f t="shared" ref="L497:Q497" si="551">SUM(L498:L499)</f>
        <v>0</v>
      </c>
      <c r="M497" s="376">
        <f t="shared" si="551"/>
        <v>0</v>
      </c>
      <c r="N497" s="376">
        <f t="shared" si="551"/>
        <v>0</v>
      </c>
      <c r="O497" s="376">
        <f t="shared" si="551"/>
        <v>0</v>
      </c>
      <c r="P497" s="376">
        <f t="shared" si="551"/>
        <v>0</v>
      </c>
      <c r="Q497" s="376">
        <f t="shared" si="551"/>
        <v>0</v>
      </c>
      <c r="R497" s="105">
        <f t="shared" si="483"/>
        <v>0</v>
      </c>
      <c r="S497" s="376">
        <f t="shared" ref="S497:Z497" si="552">SUM(S498:S499)</f>
        <v>0</v>
      </c>
      <c r="T497" s="376">
        <f t="shared" si="552"/>
        <v>0</v>
      </c>
      <c r="U497" s="376">
        <f t="shared" si="552"/>
        <v>0</v>
      </c>
      <c r="V497" s="376">
        <f t="shared" si="552"/>
        <v>0</v>
      </c>
      <c r="W497" s="376">
        <f t="shared" si="552"/>
        <v>0</v>
      </c>
      <c r="X497" s="376">
        <f t="shared" si="552"/>
        <v>0</v>
      </c>
      <c r="Y497" s="376">
        <f t="shared" si="552"/>
        <v>0</v>
      </c>
      <c r="Z497" s="376">
        <f t="shared" si="552"/>
        <v>0</v>
      </c>
      <c r="AA497" s="105">
        <f t="shared" si="543"/>
        <v>0</v>
      </c>
      <c r="AB497" s="105">
        <f t="shared" si="526"/>
        <v>0</v>
      </c>
      <c r="AC497" s="104">
        <f t="shared" si="546"/>
        <v>0</v>
      </c>
    </row>
    <row r="498" spans="1:29" s="5" customFormat="1" ht="28.5" hidden="1" x14ac:dyDescent="0.2">
      <c r="A498" s="156"/>
      <c r="B498" s="97" t="s">
        <v>2757</v>
      </c>
      <c r="C498" s="98" t="s">
        <v>2758</v>
      </c>
      <c r="D498" s="118"/>
      <c r="E498" s="285">
        <f>SUM('ADICIONES  2018'!C498:M498)</f>
        <v>31475594</v>
      </c>
      <c r="F498" s="118"/>
      <c r="G498" s="118"/>
      <c r="H498" s="118"/>
      <c r="I498" s="118"/>
      <c r="J498" s="118"/>
      <c r="K498" s="287">
        <f t="shared" si="523"/>
        <v>31475594</v>
      </c>
      <c r="L498" s="118"/>
      <c r="M498" s="118"/>
      <c r="N498" s="118"/>
      <c r="O498" s="118"/>
      <c r="P498" s="118"/>
      <c r="Q498" s="118"/>
      <c r="R498" s="287">
        <f t="shared" si="483"/>
        <v>0</v>
      </c>
      <c r="S498" s="118"/>
      <c r="T498" s="118"/>
      <c r="U498" s="118"/>
      <c r="V498" s="118"/>
      <c r="W498" s="118"/>
      <c r="X498" s="118"/>
      <c r="Y498" s="118"/>
      <c r="Z498" s="118"/>
      <c r="AA498" s="287">
        <f t="shared" si="543"/>
        <v>0</v>
      </c>
      <c r="AB498" s="287">
        <f t="shared" si="526"/>
        <v>0</v>
      </c>
      <c r="AC498" s="37">
        <f t="shared" si="546"/>
        <v>0</v>
      </c>
    </row>
    <row r="499" spans="1:29" s="5" customFormat="1" ht="28.5" hidden="1" x14ac:dyDescent="0.2">
      <c r="A499" s="156"/>
      <c r="B499" s="97" t="s">
        <v>2759</v>
      </c>
      <c r="C499" s="98" t="s">
        <v>2760</v>
      </c>
      <c r="D499" s="118"/>
      <c r="E499" s="285">
        <f>SUM('ADICIONES  2018'!C499:M499)</f>
        <v>33000000</v>
      </c>
      <c r="F499" s="118"/>
      <c r="G499" s="118"/>
      <c r="H499" s="118"/>
      <c r="I499" s="118"/>
      <c r="J499" s="118"/>
      <c r="K499" s="287">
        <f t="shared" si="523"/>
        <v>33000000</v>
      </c>
      <c r="L499" s="118"/>
      <c r="M499" s="118"/>
      <c r="N499" s="118"/>
      <c r="O499" s="118"/>
      <c r="P499" s="118"/>
      <c r="Q499" s="118"/>
      <c r="R499" s="287">
        <f t="shared" si="483"/>
        <v>0</v>
      </c>
      <c r="S499" s="118"/>
      <c r="T499" s="118"/>
      <c r="U499" s="118"/>
      <c r="V499" s="118"/>
      <c r="W499" s="118"/>
      <c r="X499" s="118"/>
      <c r="Y499" s="118"/>
      <c r="Z499" s="118"/>
      <c r="AA499" s="287">
        <f t="shared" si="543"/>
        <v>0</v>
      </c>
      <c r="AB499" s="287">
        <f t="shared" si="526"/>
        <v>0</v>
      </c>
      <c r="AC499" s="37">
        <f t="shared" si="546"/>
        <v>0</v>
      </c>
    </row>
    <row r="500" spans="1:29" s="79" customFormat="1" ht="30" hidden="1" customHeight="1" x14ac:dyDescent="0.2">
      <c r="A500" s="371"/>
      <c r="B500" s="110" t="s">
        <v>2971</v>
      </c>
      <c r="C500" s="106" t="s">
        <v>2972</v>
      </c>
      <c r="D500" s="376">
        <f>SUM(D501:D502)</f>
        <v>0</v>
      </c>
      <c r="E500" s="105">
        <f>SUM('ADICIONES  2018'!C500:M500)</f>
        <v>12402872</v>
      </c>
      <c r="F500" s="376">
        <f>SUM(F501:F502)</f>
        <v>0</v>
      </c>
      <c r="G500" s="376">
        <f>SUM(G501:G502)</f>
        <v>0</v>
      </c>
      <c r="H500" s="376">
        <f>SUM(H501:H502)</f>
        <v>0</v>
      </c>
      <c r="I500" s="376">
        <f>SUM(I501:I502)</f>
        <v>0</v>
      </c>
      <c r="J500" s="376">
        <f>SUM(J501:J502)</f>
        <v>0</v>
      </c>
      <c r="K500" s="105">
        <f t="shared" si="523"/>
        <v>12402872</v>
      </c>
      <c r="L500" s="376">
        <f t="shared" ref="L500:Q500" si="553">SUM(L501:L502)</f>
        <v>0</v>
      </c>
      <c r="M500" s="376">
        <f t="shared" si="553"/>
        <v>0</v>
      </c>
      <c r="N500" s="376">
        <f t="shared" si="553"/>
        <v>0</v>
      </c>
      <c r="O500" s="376">
        <f t="shared" si="553"/>
        <v>0</v>
      </c>
      <c r="P500" s="376">
        <f t="shared" si="553"/>
        <v>0</v>
      </c>
      <c r="Q500" s="376">
        <f t="shared" si="553"/>
        <v>0</v>
      </c>
      <c r="R500" s="105">
        <f t="shared" si="483"/>
        <v>0</v>
      </c>
      <c r="S500" s="376">
        <f t="shared" ref="S500:Z500" si="554">SUM(S501:S502)</f>
        <v>0</v>
      </c>
      <c r="T500" s="376">
        <f t="shared" si="554"/>
        <v>0</v>
      </c>
      <c r="U500" s="376">
        <f t="shared" si="554"/>
        <v>0</v>
      </c>
      <c r="V500" s="376">
        <f t="shared" si="554"/>
        <v>0</v>
      </c>
      <c r="W500" s="376">
        <f t="shared" si="554"/>
        <v>0</v>
      </c>
      <c r="X500" s="376">
        <f t="shared" si="554"/>
        <v>0</v>
      </c>
      <c r="Y500" s="376">
        <f t="shared" si="554"/>
        <v>0</v>
      </c>
      <c r="Z500" s="376">
        <f t="shared" si="554"/>
        <v>0</v>
      </c>
      <c r="AA500" s="105">
        <f t="shared" si="543"/>
        <v>0</v>
      </c>
      <c r="AB500" s="105">
        <f t="shared" si="526"/>
        <v>0</v>
      </c>
      <c r="AC500" s="104">
        <f t="shared" si="546"/>
        <v>0</v>
      </c>
    </row>
    <row r="501" spans="1:29" s="5" customFormat="1" ht="28.5" hidden="1" x14ac:dyDescent="0.2">
      <c r="A501" s="156"/>
      <c r="B501" s="97" t="s">
        <v>2761</v>
      </c>
      <c r="C501" s="98" t="s">
        <v>2762</v>
      </c>
      <c r="D501" s="118"/>
      <c r="E501" s="285">
        <f>SUM('ADICIONES  2018'!C501:M501)</f>
        <v>11968550</v>
      </c>
      <c r="F501" s="118"/>
      <c r="G501" s="118"/>
      <c r="H501" s="118"/>
      <c r="I501" s="118"/>
      <c r="J501" s="118"/>
      <c r="K501" s="287">
        <f t="shared" si="523"/>
        <v>11968550</v>
      </c>
      <c r="L501" s="118"/>
      <c r="M501" s="118"/>
      <c r="N501" s="118"/>
      <c r="O501" s="118"/>
      <c r="P501" s="118"/>
      <c r="Q501" s="118"/>
      <c r="R501" s="287">
        <f t="shared" si="483"/>
        <v>0</v>
      </c>
      <c r="S501" s="118"/>
      <c r="T501" s="118"/>
      <c r="U501" s="118"/>
      <c r="V501" s="118"/>
      <c r="W501" s="118"/>
      <c r="X501" s="118"/>
      <c r="Y501" s="118"/>
      <c r="Z501" s="118"/>
      <c r="AA501" s="287">
        <f t="shared" si="543"/>
        <v>0</v>
      </c>
      <c r="AB501" s="287">
        <f t="shared" si="526"/>
        <v>0</v>
      </c>
      <c r="AC501" s="37">
        <f t="shared" si="546"/>
        <v>0</v>
      </c>
    </row>
    <row r="502" spans="1:29" s="5" customFormat="1" ht="28.5" hidden="1" x14ac:dyDescent="0.2">
      <c r="A502" s="156"/>
      <c r="B502" s="97" t="s">
        <v>2763</v>
      </c>
      <c r="C502" s="98" t="s">
        <v>2764</v>
      </c>
      <c r="D502" s="118"/>
      <c r="E502" s="285">
        <f>SUM('ADICIONES  2018'!C502:M502)</f>
        <v>434322</v>
      </c>
      <c r="F502" s="118"/>
      <c r="G502" s="118"/>
      <c r="H502" s="118"/>
      <c r="I502" s="118"/>
      <c r="J502" s="118"/>
      <c r="K502" s="287">
        <f t="shared" si="523"/>
        <v>434322</v>
      </c>
      <c r="L502" s="118"/>
      <c r="M502" s="118"/>
      <c r="N502" s="118"/>
      <c r="O502" s="118"/>
      <c r="P502" s="118"/>
      <c r="Q502" s="118"/>
      <c r="R502" s="287">
        <f t="shared" si="483"/>
        <v>0</v>
      </c>
      <c r="S502" s="118"/>
      <c r="T502" s="118"/>
      <c r="U502" s="118"/>
      <c r="V502" s="118"/>
      <c r="W502" s="118"/>
      <c r="X502" s="118"/>
      <c r="Y502" s="118"/>
      <c r="Z502" s="118"/>
      <c r="AA502" s="287">
        <f t="shared" si="543"/>
        <v>0</v>
      </c>
      <c r="AB502" s="287">
        <f t="shared" si="526"/>
        <v>0</v>
      </c>
      <c r="AC502" s="37">
        <f t="shared" si="546"/>
        <v>0</v>
      </c>
    </row>
    <row r="503" spans="1:29" s="79" customFormat="1" ht="31.5" hidden="1" x14ac:dyDescent="0.2">
      <c r="A503" s="371"/>
      <c r="B503" s="110" t="s">
        <v>2974</v>
      </c>
      <c r="C503" s="106" t="s">
        <v>2973</v>
      </c>
      <c r="D503" s="376">
        <f>SUM(D504:D505)</f>
        <v>0</v>
      </c>
      <c r="E503" s="105">
        <f>SUM('ADICIONES  2018'!C503:M503)</f>
        <v>32610701.599999998</v>
      </c>
      <c r="F503" s="376">
        <f>SUM(F504:F505)</f>
        <v>0</v>
      </c>
      <c r="G503" s="376">
        <f>SUM(G504:G505)</f>
        <v>0</v>
      </c>
      <c r="H503" s="376">
        <f>SUM(H504:H505)</f>
        <v>0</v>
      </c>
      <c r="I503" s="376">
        <f>SUM(I504:I505)</f>
        <v>0</v>
      </c>
      <c r="J503" s="376">
        <f>SUM(J504:J505)</f>
        <v>0</v>
      </c>
      <c r="K503" s="105">
        <f t="shared" si="523"/>
        <v>32610701.599999998</v>
      </c>
      <c r="L503" s="376">
        <f t="shared" ref="L503:Q503" si="555">SUM(L504:L505)</f>
        <v>0</v>
      </c>
      <c r="M503" s="376">
        <f t="shared" si="555"/>
        <v>0</v>
      </c>
      <c r="N503" s="376">
        <f t="shared" si="555"/>
        <v>0</v>
      </c>
      <c r="O503" s="376">
        <f t="shared" si="555"/>
        <v>0</v>
      </c>
      <c r="P503" s="376">
        <f t="shared" si="555"/>
        <v>0</v>
      </c>
      <c r="Q503" s="376">
        <f t="shared" si="555"/>
        <v>0</v>
      </c>
      <c r="R503" s="105">
        <f t="shared" si="483"/>
        <v>0</v>
      </c>
      <c r="S503" s="376">
        <f t="shared" ref="S503:Z503" si="556">SUM(S504:S505)</f>
        <v>0</v>
      </c>
      <c r="T503" s="376">
        <f t="shared" si="556"/>
        <v>0</v>
      </c>
      <c r="U503" s="376">
        <f t="shared" si="556"/>
        <v>0</v>
      </c>
      <c r="V503" s="376">
        <f t="shared" si="556"/>
        <v>0</v>
      </c>
      <c r="W503" s="376">
        <f t="shared" si="556"/>
        <v>0</v>
      </c>
      <c r="X503" s="376">
        <f t="shared" si="556"/>
        <v>0</v>
      </c>
      <c r="Y503" s="376">
        <f t="shared" si="556"/>
        <v>0</v>
      </c>
      <c r="Z503" s="376">
        <f t="shared" si="556"/>
        <v>0</v>
      </c>
      <c r="AA503" s="105">
        <f t="shared" si="543"/>
        <v>0</v>
      </c>
      <c r="AB503" s="105">
        <f t="shared" si="526"/>
        <v>0</v>
      </c>
      <c r="AC503" s="104">
        <f t="shared" si="546"/>
        <v>0</v>
      </c>
    </row>
    <row r="504" spans="1:29" s="5" customFormat="1" ht="28.5" hidden="1" x14ac:dyDescent="0.2">
      <c r="A504" s="156"/>
      <c r="B504" s="97" t="s">
        <v>2765</v>
      </c>
      <c r="C504" s="98" t="s">
        <v>2766</v>
      </c>
      <c r="D504" s="118"/>
      <c r="E504" s="285">
        <f>SUM('ADICIONES  2018'!C504:M504)</f>
        <v>23147822.399999999</v>
      </c>
      <c r="F504" s="118"/>
      <c r="G504" s="118"/>
      <c r="H504" s="118"/>
      <c r="I504" s="118"/>
      <c r="J504" s="118"/>
      <c r="K504" s="287">
        <f t="shared" si="523"/>
        <v>23147822.399999999</v>
      </c>
      <c r="L504" s="118"/>
      <c r="M504" s="118"/>
      <c r="N504" s="118"/>
      <c r="O504" s="118"/>
      <c r="P504" s="118"/>
      <c r="Q504" s="118"/>
      <c r="R504" s="287">
        <f t="shared" si="483"/>
        <v>0</v>
      </c>
      <c r="S504" s="118"/>
      <c r="T504" s="118"/>
      <c r="U504" s="118"/>
      <c r="V504" s="118"/>
      <c r="W504" s="118"/>
      <c r="X504" s="118"/>
      <c r="Y504" s="118"/>
      <c r="Z504" s="118"/>
      <c r="AA504" s="287">
        <f t="shared" si="543"/>
        <v>0</v>
      </c>
      <c r="AB504" s="287">
        <f t="shared" si="526"/>
        <v>0</v>
      </c>
      <c r="AC504" s="37">
        <f t="shared" si="546"/>
        <v>0</v>
      </c>
    </row>
    <row r="505" spans="1:29" s="5" customFormat="1" ht="28.5" hidden="1" x14ac:dyDescent="0.2">
      <c r="A505" s="156"/>
      <c r="B505" s="97" t="s">
        <v>2767</v>
      </c>
      <c r="C505" s="98" t="s">
        <v>2768</v>
      </c>
      <c r="D505" s="118"/>
      <c r="E505" s="285">
        <f>SUM('ADICIONES  2018'!C505:M505)</f>
        <v>9462879.1999999993</v>
      </c>
      <c r="F505" s="118"/>
      <c r="G505" s="118"/>
      <c r="H505" s="118"/>
      <c r="I505" s="118"/>
      <c r="J505" s="118"/>
      <c r="K505" s="287">
        <f t="shared" si="523"/>
        <v>9462879.1999999993</v>
      </c>
      <c r="L505" s="118"/>
      <c r="M505" s="118"/>
      <c r="N505" s="118"/>
      <c r="O505" s="118"/>
      <c r="P505" s="118"/>
      <c r="Q505" s="118"/>
      <c r="R505" s="287">
        <f t="shared" si="483"/>
        <v>0</v>
      </c>
      <c r="S505" s="118"/>
      <c r="T505" s="118"/>
      <c r="U505" s="118"/>
      <c r="V505" s="118"/>
      <c r="W505" s="118"/>
      <c r="X505" s="118"/>
      <c r="Y505" s="118"/>
      <c r="Z505" s="118"/>
      <c r="AA505" s="287">
        <f t="shared" si="543"/>
        <v>0</v>
      </c>
      <c r="AB505" s="287">
        <f t="shared" si="526"/>
        <v>0</v>
      </c>
      <c r="AC505" s="37">
        <f t="shared" si="546"/>
        <v>0</v>
      </c>
    </row>
    <row r="506" spans="1:29" s="79" customFormat="1" ht="32.25" hidden="1" customHeight="1" x14ac:dyDescent="0.2">
      <c r="A506" s="371"/>
      <c r="B506" s="110" t="s">
        <v>2976</v>
      </c>
      <c r="C506" s="106" t="s">
        <v>2975</v>
      </c>
      <c r="D506" s="376">
        <f>SUM(D507)</f>
        <v>0</v>
      </c>
      <c r="E506" s="105">
        <f>SUM('ADICIONES  2018'!C506:M506)</f>
        <v>33393791</v>
      </c>
      <c r="F506" s="376">
        <f>SUM(F507)</f>
        <v>0</v>
      </c>
      <c r="G506" s="376">
        <f>SUM(G507)</f>
        <v>0</v>
      </c>
      <c r="H506" s="376">
        <f>SUM(H507)</f>
        <v>0</v>
      </c>
      <c r="I506" s="376">
        <f>SUM(I507)</f>
        <v>0</v>
      </c>
      <c r="J506" s="376">
        <f>SUM(J507)</f>
        <v>0</v>
      </c>
      <c r="K506" s="105">
        <f t="shared" si="523"/>
        <v>33393791</v>
      </c>
      <c r="L506" s="376">
        <f t="shared" ref="L506:Q506" si="557">SUM(L507)</f>
        <v>0</v>
      </c>
      <c r="M506" s="376">
        <f t="shared" si="557"/>
        <v>0</v>
      </c>
      <c r="N506" s="376">
        <f t="shared" si="557"/>
        <v>0</v>
      </c>
      <c r="O506" s="376">
        <f t="shared" si="557"/>
        <v>0</v>
      </c>
      <c r="P506" s="376">
        <f t="shared" si="557"/>
        <v>0</v>
      </c>
      <c r="Q506" s="376">
        <f t="shared" si="557"/>
        <v>0</v>
      </c>
      <c r="R506" s="105">
        <f t="shared" si="483"/>
        <v>0</v>
      </c>
      <c r="S506" s="376">
        <f t="shared" ref="S506:Z506" si="558">SUM(S507)</f>
        <v>0</v>
      </c>
      <c r="T506" s="376">
        <f t="shared" si="558"/>
        <v>0</v>
      </c>
      <c r="U506" s="376">
        <f t="shared" si="558"/>
        <v>0</v>
      </c>
      <c r="V506" s="376">
        <f t="shared" si="558"/>
        <v>0</v>
      </c>
      <c r="W506" s="376">
        <f t="shared" si="558"/>
        <v>0</v>
      </c>
      <c r="X506" s="376">
        <f t="shared" si="558"/>
        <v>0</v>
      </c>
      <c r="Y506" s="376">
        <f t="shared" si="558"/>
        <v>0</v>
      </c>
      <c r="Z506" s="376">
        <f t="shared" si="558"/>
        <v>0</v>
      </c>
      <c r="AA506" s="105">
        <f t="shared" si="543"/>
        <v>0</v>
      </c>
      <c r="AB506" s="105">
        <f t="shared" si="526"/>
        <v>0</v>
      </c>
      <c r="AC506" s="104">
        <f t="shared" si="546"/>
        <v>0</v>
      </c>
    </row>
    <row r="507" spans="1:29" s="5" customFormat="1" ht="28.5" hidden="1" x14ac:dyDescent="0.2">
      <c r="A507" s="156"/>
      <c r="B507" s="97" t="s">
        <v>2769</v>
      </c>
      <c r="C507" s="98" t="s">
        <v>2770</v>
      </c>
      <c r="D507" s="118"/>
      <c r="E507" s="285">
        <f>SUM('ADICIONES  2018'!C507:M507)</f>
        <v>33393791</v>
      </c>
      <c r="F507" s="118"/>
      <c r="G507" s="118"/>
      <c r="H507" s="118"/>
      <c r="I507" s="118"/>
      <c r="J507" s="118"/>
      <c r="K507" s="287">
        <f t="shared" si="523"/>
        <v>33393791</v>
      </c>
      <c r="L507" s="118"/>
      <c r="M507" s="118"/>
      <c r="N507" s="118"/>
      <c r="O507" s="118"/>
      <c r="P507" s="118"/>
      <c r="Q507" s="118"/>
      <c r="R507" s="287">
        <f t="shared" si="483"/>
        <v>0</v>
      </c>
      <c r="S507" s="118"/>
      <c r="T507" s="118"/>
      <c r="U507" s="118"/>
      <c r="V507" s="118"/>
      <c r="W507" s="118"/>
      <c r="X507" s="118"/>
      <c r="Y507" s="118"/>
      <c r="Z507" s="118"/>
      <c r="AA507" s="287">
        <f t="shared" si="543"/>
        <v>0</v>
      </c>
      <c r="AB507" s="287">
        <f t="shared" si="526"/>
        <v>0</v>
      </c>
      <c r="AC507" s="37">
        <f t="shared" si="546"/>
        <v>0</v>
      </c>
    </row>
    <row r="508" spans="1:29" s="79" customFormat="1" ht="31.5" hidden="1" x14ac:dyDescent="0.2">
      <c r="A508" s="371"/>
      <c r="B508" s="110" t="s">
        <v>2977</v>
      </c>
      <c r="C508" s="106" t="s">
        <v>2978</v>
      </c>
      <c r="D508" s="376">
        <f>SUM(D509:D510)</f>
        <v>0</v>
      </c>
      <c r="E508" s="105">
        <f>SUM('ADICIONES  2018'!C508:M508)</f>
        <v>48478618</v>
      </c>
      <c r="F508" s="376">
        <f>SUM(F509:F510)</f>
        <v>0</v>
      </c>
      <c r="G508" s="376">
        <f>SUM(G509:G510)</f>
        <v>0</v>
      </c>
      <c r="H508" s="376">
        <f>SUM(H509:H510)</f>
        <v>0</v>
      </c>
      <c r="I508" s="376">
        <f>SUM(I509:I510)</f>
        <v>0</v>
      </c>
      <c r="J508" s="376">
        <f>SUM(J509:J510)</f>
        <v>0</v>
      </c>
      <c r="K508" s="105">
        <f t="shared" si="523"/>
        <v>48478618</v>
      </c>
      <c r="L508" s="376">
        <f t="shared" ref="L508:Q508" si="559">SUM(L509:L510)</f>
        <v>0</v>
      </c>
      <c r="M508" s="376">
        <f t="shared" si="559"/>
        <v>0</v>
      </c>
      <c r="N508" s="376">
        <f t="shared" si="559"/>
        <v>0</v>
      </c>
      <c r="O508" s="376">
        <f t="shared" si="559"/>
        <v>0</v>
      </c>
      <c r="P508" s="376">
        <f t="shared" si="559"/>
        <v>0</v>
      </c>
      <c r="Q508" s="376">
        <f t="shared" si="559"/>
        <v>0</v>
      </c>
      <c r="R508" s="105">
        <f t="shared" si="483"/>
        <v>0</v>
      </c>
      <c r="S508" s="376">
        <f t="shared" ref="S508:Z508" si="560">SUM(S509:S510)</f>
        <v>0</v>
      </c>
      <c r="T508" s="376">
        <f t="shared" si="560"/>
        <v>0</v>
      </c>
      <c r="U508" s="376">
        <f t="shared" si="560"/>
        <v>0</v>
      </c>
      <c r="V508" s="376">
        <f t="shared" si="560"/>
        <v>0</v>
      </c>
      <c r="W508" s="376">
        <f t="shared" si="560"/>
        <v>0</v>
      </c>
      <c r="X508" s="376">
        <f t="shared" si="560"/>
        <v>0</v>
      </c>
      <c r="Y508" s="376">
        <f t="shared" si="560"/>
        <v>0</v>
      </c>
      <c r="Z508" s="376">
        <f t="shared" si="560"/>
        <v>0</v>
      </c>
      <c r="AA508" s="105">
        <f t="shared" si="543"/>
        <v>0</v>
      </c>
      <c r="AB508" s="105">
        <f t="shared" si="526"/>
        <v>0</v>
      </c>
      <c r="AC508" s="104">
        <f t="shared" si="546"/>
        <v>0</v>
      </c>
    </row>
    <row r="509" spans="1:29" s="5" customFormat="1" ht="28.5" hidden="1" x14ac:dyDescent="0.2">
      <c r="A509" s="156"/>
      <c r="B509" s="97" t="s">
        <v>2771</v>
      </c>
      <c r="C509" s="98" t="s">
        <v>2772</v>
      </c>
      <c r="D509" s="118"/>
      <c r="E509" s="285">
        <f>SUM('ADICIONES  2018'!C509:M509)</f>
        <v>19513155</v>
      </c>
      <c r="F509" s="118"/>
      <c r="G509" s="118"/>
      <c r="H509" s="118"/>
      <c r="I509" s="118"/>
      <c r="J509" s="118"/>
      <c r="K509" s="287">
        <f t="shared" si="523"/>
        <v>19513155</v>
      </c>
      <c r="L509" s="118"/>
      <c r="M509" s="118"/>
      <c r="N509" s="118"/>
      <c r="O509" s="118"/>
      <c r="P509" s="118"/>
      <c r="Q509" s="118"/>
      <c r="R509" s="287">
        <f t="shared" si="483"/>
        <v>0</v>
      </c>
      <c r="S509" s="118"/>
      <c r="T509" s="118"/>
      <c r="U509" s="118"/>
      <c r="V509" s="118"/>
      <c r="W509" s="118"/>
      <c r="X509" s="118"/>
      <c r="Y509" s="118"/>
      <c r="Z509" s="118"/>
      <c r="AA509" s="287">
        <f t="shared" si="543"/>
        <v>0</v>
      </c>
      <c r="AB509" s="287">
        <f t="shared" si="526"/>
        <v>0</v>
      </c>
      <c r="AC509" s="37">
        <f t="shared" si="546"/>
        <v>0</v>
      </c>
    </row>
    <row r="510" spans="1:29" s="5" customFormat="1" ht="28.5" hidden="1" x14ac:dyDescent="0.2">
      <c r="A510" s="156"/>
      <c r="B510" s="97" t="s">
        <v>2773</v>
      </c>
      <c r="C510" s="98" t="s">
        <v>2774</v>
      </c>
      <c r="D510" s="118"/>
      <c r="E510" s="285">
        <f>SUM('ADICIONES  2018'!C510:M510)</f>
        <v>28965463</v>
      </c>
      <c r="F510" s="118"/>
      <c r="G510" s="118"/>
      <c r="H510" s="118"/>
      <c r="I510" s="118"/>
      <c r="J510" s="118"/>
      <c r="K510" s="287">
        <f t="shared" si="523"/>
        <v>28965463</v>
      </c>
      <c r="L510" s="118"/>
      <c r="M510" s="118"/>
      <c r="N510" s="118"/>
      <c r="O510" s="118"/>
      <c r="P510" s="118"/>
      <c r="Q510" s="118"/>
      <c r="R510" s="287">
        <f t="shared" si="483"/>
        <v>0</v>
      </c>
      <c r="S510" s="118"/>
      <c r="T510" s="118"/>
      <c r="U510" s="118"/>
      <c r="V510" s="118"/>
      <c r="W510" s="118"/>
      <c r="X510" s="118"/>
      <c r="Y510" s="118"/>
      <c r="Z510" s="118"/>
      <c r="AA510" s="287">
        <f t="shared" si="543"/>
        <v>0</v>
      </c>
      <c r="AB510" s="287">
        <f t="shared" si="526"/>
        <v>0</v>
      </c>
      <c r="AC510" s="37">
        <f t="shared" si="546"/>
        <v>0</v>
      </c>
    </row>
    <row r="511" spans="1:29" s="79" customFormat="1" ht="31.5" hidden="1" x14ac:dyDescent="0.2">
      <c r="A511" s="371"/>
      <c r="B511" s="110" t="s">
        <v>2980</v>
      </c>
      <c r="C511" s="106" t="s">
        <v>2979</v>
      </c>
      <c r="D511" s="376">
        <f>SUM(D512:D513)</f>
        <v>0</v>
      </c>
      <c r="E511" s="105">
        <f>SUM('ADICIONES  2018'!C511:M511)</f>
        <v>11291807.73</v>
      </c>
      <c r="F511" s="376">
        <f>SUM(F512:F513)</f>
        <v>0</v>
      </c>
      <c r="G511" s="376">
        <f>SUM(G512:G513)</f>
        <v>0</v>
      </c>
      <c r="H511" s="376">
        <f>SUM(H512:H513)</f>
        <v>0</v>
      </c>
      <c r="I511" s="376">
        <f>SUM(I512:I513)</f>
        <v>0</v>
      </c>
      <c r="J511" s="376">
        <f>SUM(J512:J513)</f>
        <v>0</v>
      </c>
      <c r="K511" s="105">
        <f t="shared" si="523"/>
        <v>11291807.73</v>
      </c>
      <c r="L511" s="376">
        <f t="shared" ref="L511:Q511" si="561">SUM(L512:L513)</f>
        <v>0</v>
      </c>
      <c r="M511" s="376">
        <f t="shared" si="561"/>
        <v>0</v>
      </c>
      <c r="N511" s="376">
        <f t="shared" si="561"/>
        <v>0</v>
      </c>
      <c r="O511" s="376">
        <f t="shared" si="561"/>
        <v>0</v>
      </c>
      <c r="P511" s="376">
        <f t="shared" si="561"/>
        <v>0</v>
      </c>
      <c r="Q511" s="376">
        <f t="shared" si="561"/>
        <v>0</v>
      </c>
      <c r="R511" s="105">
        <f t="shared" si="483"/>
        <v>0</v>
      </c>
      <c r="S511" s="376">
        <f t="shared" ref="S511:Z511" si="562">SUM(S512:S513)</f>
        <v>0</v>
      </c>
      <c r="T511" s="376">
        <f t="shared" si="562"/>
        <v>0</v>
      </c>
      <c r="U511" s="376">
        <f t="shared" si="562"/>
        <v>0</v>
      </c>
      <c r="V511" s="376">
        <f t="shared" si="562"/>
        <v>0</v>
      </c>
      <c r="W511" s="376">
        <f t="shared" si="562"/>
        <v>0</v>
      </c>
      <c r="X511" s="376">
        <f t="shared" si="562"/>
        <v>0</v>
      </c>
      <c r="Y511" s="376">
        <f t="shared" si="562"/>
        <v>0</v>
      </c>
      <c r="Z511" s="376">
        <f t="shared" si="562"/>
        <v>0</v>
      </c>
      <c r="AA511" s="105">
        <f t="shared" si="543"/>
        <v>0</v>
      </c>
      <c r="AB511" s="105">
        <f t="shared" si="526"/>
        <v>0</v>
      </c>
      <c r="AC511" s="104">
        <f t="shared" si="546"/>
        <v>0</v>
      </c>
    </row>
    <row r="512" spans="1:29" s="5" customFormat="1" ht="28.5" hidden="1" x14ac:dyDescent="0.2">
      <c r="A512" s="156"/>
      <c r="B512" s="97" t="s">
        <v>2775</v>
      </c>
      <c r="C512" s="98" t="s">
        <v>2776</v>
      </c>
      <c r="D512" s="118"/>
      <c r="E512" s="285">
        <f>SUM('ADICIONES  2018'!C512:M512)</f>
        <v>4301863.07</v>
      </c>
      <c r="F512" s="118"/>
      <c r="G512" s="118"/>
      <c r="H512" s="118"/>
      <c r="I512" s="118"/>
      <c r="J512" s="118"/>
      <c r="K512" s="287">
        <f t="shared" si="523"/>
        <v>4301863.07</v>
      </c>
      <c r="L512" s="118"/>
      <c r="M512" s="118"/>
      <c r="N512" s="118"/>
      <c r="O512" s="118"/>
      <c r="P512" s="118"/>
      <c r="Q512" s="118"/>
      <c r="R512" s="287">
        <f t="shared" si="483"/>
        <v>0</v>
      </c>
      <c r="S512" s="118"/>
      <c r="T512" s="118"/>
      <c r="U512" s="118"/>
      <c r="V512" s="118"/>
      <c r="W512" s="118"/>
      <c r="X512" s="118"/>
      <c r="Y512" s="118"/>
      <c r="Z512" s="118"/>
      <c r="AA512" s="287">
        <f t="shared" si="543"/>
        <v>0</v>
      </c>
      <c r="AB512" s="287">
        <f t="shared" si="526"/>
        <v>0</v>
      </c>
      <c r="AC512" s="37">
        <f t="shared" si="546"/>
        <v>0</v>
      </c>
    </row>
    <row r="513" spans="1:29" s="5" customFormat="1" ht="28.5" hidden="1" x14ac:dyDescent="0.2">
      <c r="A513" s="156"/>
      <c r="B513" s="97" t="s">
        <v>2777</v>
      </c>
      <c r="C513" s="98" t="s">
        <v>2778</v>
      </c>
      <c r="D513" s="118"/>
      <c r="E513" s="285">
        <f>SUM('ADICIONES  2018'!C513:M513)</f>
        <v>6989944.6600000001</v>
      </c>
      <c r="F513" s="118"/>
      <c r="G513" s="118"/>
      <c r="H513" s="118"/>
      <c r="I513" s="118"/>
      <c r="J513" s="118"/>
      <c r="K513" s="287">
        <f t="shared" si="523"/>
        <v>6989944.6600000001</v>
      </c>
      <c r="L513" s="118"/>
      <c r="M513" s="118"/>
      <c r="N513" s="118"/>
      <c r="O513" s="118"/>
      <c r="P513" s="118"/>
      <c r="Q513" s="118"/>
      <c r="R513" s="287">
        <f t="shared" si="483"/>
        <v>0</v>
      </c>
      <c r="S513" s="118"/>
      <c r="T513" s="118"/>
      <c r="U513" s="118"/>
      <c r="V513" s="118"/>
      <c r="W513" s="118"/>
      <c r="X513" s="118"/>
      <c r="Y513" s="118"/>
      <c r="Z513" s="118"/>
      <c r="AA513" s="287">
        <f t="shared" si="543"/>
        <v>0</v>
      </c>
      <c r="AB513" s="287">
        <f t="shared" si="526"/>
        <v>0</v>
      </c>
      <c r="AC513" s="37">
        <f t="shared" si="546"/>
        <v>0</v>
      </c>
    </row>
    <row r="514" spans="1:29" s="79" customFormat="1" ht="31.5" hidden="1" x14ac:dyDescent="0.2">
      <c r="A514" s="371"/>
      <c r="B514" s="110" t="s">
        <v>2981</v>
      </c>
      <c r="C514" s="106" t="s">
        <v>2982</v>
      </c>
      <c r="D514" s="376">
        <f>SUM(D515:D516)</f>
        <v>0</v>
      </c>
      <c r="E514" s="105">
        <f>SUM('ADICIONES  2018'!C514:M514)</f>
        <v>11059318.4</v>
      </c>
      <c r="F514" s="376">
        <f>SUM(F515:F516)</f>
        <v>0</v>
      </c>
      <c r="G514" s="376">
        <f>SUM(G515:G516)</f>
        <v>0</v>
      </c>
      <c r="H514" s="376">
        <f>SUM(H515:H516)</f>
        <v>0</v>
      </c>
      <c r="I514" s="376">
        <f>SUM(I515:I516)</f>
        <v>0</v>
      </c>
      <c r="J514" s="376">
        <f>SUM(J515:J516)</f>
        <v>0</v>
      </c>
      <c r="K514" s="105">
        <f t="shared" si="523"/>
        <v>11059318.4</v>
      </c>
      <c r="L514" s="376">
        <f t="shared" ref="L514:Q514" si="563">SUM(L515:L516)</f>
        <v>0</v>
      </c>
      <c r="M514" s="376">
        <f t="shared" si="563"/>
        <v>0</v>
      </c>
      <c r="N514" s="376">
        <f t="shared" si="563"/>
        <v>0</v>
      </c>
      <c r="O514" s="376">
        <f t="shared" si="563"/>
        <v>0</v>
      </c>
      <c r="P514" s="376">
        <f t="shared" si="563"/>
        <v>0</v>
      </c>
      <c r="Q514" s="376">
        <f t="shared" si="563"/>
        <v>0</v>
      </c>
      <c r="R514" s="105">
        <f t="shared" si="483"/>
        <v>0</v>
      </c>
      <c r="S514" s="376">
        <f t="shared" ref="S514:Z514" si="564">SUM(S515:S516)</f>
        <v>0</v>
      </c>
      <c r="T514" s="376">
        <f t="shared" si="564"/>
        <v>0</v>
      </c>
      <c r="U514" s="376">
        <f t="shared" si="564"/>
        <v>0</v>
      </c>
      <c r="V514" s="376">
        <f t="shared" si="564"/>
        <v>0</v>
      </c>
      <c r="W514" s="376">
        <f t="shared" si="564"/>
        <v>0</v>
      </c>
      <c r="X514" s="376">
        <f t="shared" si="564"/>
        <v>0</v>
      </c>
      <c r="Y514" s="376">
        <f t="shared" si="564"/>
        <v>0</v>
      </c>
      <c r="Z514" s="376">
        <f t="shared" si="564"/>
        <v>0</v>
      </c>
      <c r="AA514" s="105">
        <f t="shared" si="543"/>
        <v>0</v>
      </c>
      <c r="AB514" s="105">
        <f t="shared" si="526"/>
        <v>0</v>
      </c>
      <c r="AC514" s="104">
        <f t="shared" si="546"/>
        <v>0</v>
      </c>
    </row>
    <row r="515" spans="1:29" s="5" customFormat="1" ht="28.5" hidden="1" x14ac:dyDescent="0.2">
      <c r="A515" s="156"/>
      <c r="B515" s="97" t="s">
        <v>2779</v>
      </c>
      <c r="C515" s="98" t="s">
        <v>2780</v>
      </c>
      <c r="D515" s="118"/>
      <c r="E515" s="285">
        <f>SUM('ADICIONES  2018'!C515:M515)</f>
        <v>10790902.4</v>
      </c>
      <c r="F515" s="118"/>
      <c r="G515" s="118"/>
      <c r="H515" s="118"/>
      <c r="I515" s="118"/>
      <c r="J515" s="118"/>
      <c r="K515" s="287">
        <f t="shared" si="523"/>
        <v>10790902.4</v>
      </c>
      <c r="L515" s="118"/>
      <c r="M515" s="118"/>
      <c r="N515" s="118"/>
      <c r="O515" s="118"/>
      <c r="P515" s="118"/>
      <c r="Q515" s="118"/>
      <c r="R515" s="287">
        <f t="shared" si="483"/>
        <v>0</v>
      </c>
      <c r="S515" s="118"/>
      <c r="T515" s="118"/>
      <c r="U515" s="118"/>
      <c r="V515" s="118"/>
      <c r="W515" s="118"/>
      <c r="X515" s="118"/>
      <c r="Y515" s="118"/>
      <c r="Z515" s="118"/>
      <c r="AA515" s="287">
        <f t="shared" si="543"/>
        <v>0</v>
      </c>
      <c r="AB515" s="287">
        <f t="shared" si="526"/>
        <v>0</v>
      </c>
      <c r="AC515" s="37">
        <f t="shared" si="546"/>
        <v>0</v>
      </c>
    </row>
    <row r="516" spans="1:29" s="5" customFormat="1" ht="28.5" hidden="1" x14ac:dyDescent="0.2">
      <c r="A516" s="156"/>
      <c r="B516" s="97" t="s">
        <v>2781</v>
      </c>
      <c r="C516" s="98" t="s">
        <v>2782</v>
      </c>
      <c r="D516" s="118"/>
      <c r="E516" s="285">
        <f>SUM('ADICIONES  2018'!C516:M516)</f>
        <v>268416</v>
      </c>
      <c r="F516" s="118"/>
      <c r="G516" s="118"/>
      <c r="H516" s="118"/>
      <c r="I516" s="118"/>
      <c r="J516" s="118"/>
      <c r="K516" s="287">
        <f t="shared" si="523"/>
        <v>268416</v>
      </c>
      <c r="L516" s="118"/>
      <c r="M516" s="118"/>
      <c r="N516" s="118"/>
      <c r="O516" s="118"/>
      <c r="P516" s="118"/>
      <c r="Q516" s="118"/>
      <c r="R516" s="287">
        <f t="shared" si="483"/>
        <v>0</v>
      </c>
      <c r="S516" s="118"/>
      <c r="T516" s="118"/>
      <c r="U516" s="118"/>
      <c r="V516" s="118"/>
      <c r="W516" s="118"/>
      <c r="X516" s="118"/>
      <c r="Y516" s="118"/>
      <c r="Z516" s="118"/>
      <c r="AA516" s="287">
        <f t="shared" si="543"/>
        <v>0</v>
      </c>
      <c r="AB516" s="287">
        <f t="shared" si="526"/>
        <v>0</v>
      </c>
      <c r="AC516" s="37">
        <f t="shared" si="546"/>
        <v>0</v>
      </c>
    </row>
    <row r="517" spans="1:29" s="79" customFormat="1" ht="33.75" hidden="1" customHeight="1" x14ac:dyDescent="0.2">
      <c r="A517" s="371"/>
      <c r="B517" s="110" t="s">
        <v>2984</v>
      </c>
      <c r="C517" s="106" t="s">
        <v>2983</v>
      </c>
      <c r="D517" s="376">
        <f>SUM(D518)</f>
        <v>0</v>
      </c>
      <c r="E517" s="105">
        <f>SUM('ADICIONES  2018'!C517:M517)</f>
        <v>16793354</v>
      </c>
      <c r="F517" s="376">
        <f>SUM(F518)</f>
        <v>0</v>
      </c>
      <c r="G517" s="376">
        <f>SUM(G518)</f>
        <v>0</v>
      </c>
      <c r="H517" s="376">
        <f>SUM(H518)</f>
        <v>0</v>
      </c>
      <c r="I517" s="376">
        <f>SUM(I518)</f>
        <v>0</v>
      </c>
      <c r="J517" s="376">
        <f>SUM(J518)</f>
        <v>0</v>
      </c>
      <c r="K517" s="105">
        <f t="shared" si="523"/>
        <v>16793354</v>
      </c>
      <c r="L517" s="376">
        <f t="shared" ref="L517:Q517" si="565">SUM(L518)</f>
        <v>0</v>
      </c>
      <c r="M517" s="376">
        <f t="shared" si="565"/>
        <v>0</v>
      </c>
      <c r="N517" s="376">
        <f t="shared" si="565"/>
        <v>0</v>
      </c>
      <c r="O517" s="376">
        <f t="shared" si="565"/>
        <v>0</v>
      </c>
      <c r="P517" s="376">
        <f t="shared" si="565"/>
        <v>0</v>
      </c>
      <c r="Q517" s="376">
        <f t="shared" si="565"/>
        <v>0</v>
      </c>
      <c r="R517" s="105">
        <f t="shared" si="483"/>
        <v>0</v>
      </c>
      <c r="S517" s="376">
        <f t="shared" ref="S517:Z517" si="566">SUM(S518)</f>
        <v>0</v>
      </c>
      <c r="T517" s="376">
        <f t="shared" si="566"/>
        <v>0</v>
      </c>
      <c r="U517" s="376">
        <f t="shared" si="566"/>
        <v>0</v>
      </c>
      <c r="V517" s="376">
        <f t="shared" si="566"/>
        <v>0</v>
      </c>
      <c r="W517" s="376">
        <f t="shared" si="566"/>
        <v>0</v>
      </c>
      <c r="X517" s="376">
        <f t="shared" si="566"/>
        <v>0</v>
      </c>
      <c r="Y517" s="376">
        <f t="shared" si="566"/>
        <v>0</v>
      </c>
      <c r="Z517" s="376">
        <f t="shared" si="566"/>
        <v>0</v>
      </c>
      <c r="AA517" s="105">
        <f t="shared" si="543"/>
        <v>0</v>
      </c>
      <c r="AB517" s="105">
        <f t="shared" si="526"/>
        <v>0</v>
      </c>
      <c r="AC517" s="104">
        <f t="shared" si="546"/>
        <v>0</v>
      </c>
    </row>
    <row r="518" spans="1:29" s="5" customFormat="1" ht="28.5" hidden="1" x14ac:dyDescent="0.2">
      <c r="A518" s="156"/>
      <c r="B518" s="97" t="s">
        <v>2783</v>
      </c>
      <c r="C518" s="98" t="s">
        <v>2784</v>
      </c>
      <c r="D518" s="118"/>
      <c r="E518" s="285">
        <f>SUM('ADICIONES  2018'!C518:M518)</f>
        <v>16793354</v>
      </c>
      <c r="F518" s="118"/>
      <c r="G518" s="118"/>
      <c r="H518" s="118"/>
      <c r="I518" s="118"/>
      <c r="J518" s="118"/>
      <c r="K518" s="287">
        <f t="shared" si="523"/>
        <v>16793354</v>
      </c>
      <c r="L518" s="118"/>
      <c r="M518" s="118"/>
      <c r="N518" s="118"/>
      <c r="O518" s="118"/>
      <c r="P518" s="118"/>
      <c r="Q518" s="118"/>
      <c r="R518" s="287">
        <f t="shared" si="483"/>
        <v>0</v>
      </c>
      <c r="S518" s="118"/>
      <c r="T518" s="118"/>
      <c r="U518" s="118"/>
      <c r="V518" s="118"/>
      <c r="W518" s="118"/>
      <c r="X518" s="118"/>
      <c r="Y518" s="118"/>
      <c r="Z518" s="118"/>
      <c r="AA518" s="287">
        <f t="shared" si="543"/>
        <v>0</v>
      </c>
      <c r="AB518" s="287">
        <f t="shared" si="526"/>
        <v>0</v>
      </c>
      <c r="AC518" s="37">
        <f t="shared" si="546"/>
        <v>0</v>
      </c>
    </row>
    <row r="519" spans="1:29" s="79" customFormat="1" ht="24.75" hidden="1" customHeight="1" x14ac:dyDescent="0.2">
      <c r="A519" s="371"/>
      <c r="B519" s="110" t="s">
        <v>2985</v>
      </c>
      <c r="C519" s="106" t="s">
        <v>2986</v>
      </c>
      <c r="D519" s="376">
        <f>SUM(D520:D521)</f>
        <v>0</v>
      </c>
      <c r="E519" s="105">
        <f>SUM('ADICIONES  2018'!C519:M519)</f>
        <v>10343827</v>
      </c>
      <c r="F519" s="376">
        <f>SUM(F520:F521)</f>
        <v>0</v>
      </c>
      <c r="G519" s="376">
        <f>SUM(G520:G521)</f>
        <v>0</v>
      </c>
      <c r="H519" s="376">
        <f>SUM(H520:H521)</f>
        <v>0</v>
      </c>
      <c r="I519" s="376">
        <f>SUM(I520:I521)</f>
        <v>0</v>
      </c>
      <c r="J519" s="376">
        <f>SUM(J520:J521)</f>
        <v>0</v>
      </c>
      <c r="K519" s="105">
        <f t="shared" si="523"/>
        <v>10343827</v>
      </c>
      <c r="L519" s="376">
        <f t="shared" ref="L519:Q519" si="567">SUM(L520:L521)</f>
        <v>0</v>
      </c>
      <c r="M519" s="376">
        <f t="shared" si="567"/>
        <v>0</v>
      </c>
      <c r="N519" s="376">
        <f t="shared" si="567"/>
        <v>0</v>
      </c>
      <c r="O519" s="376">
        <f t="shared" si="567"/>
        <v>0</v>
      </c>
      <c r="P519" s="376">
        <f t="shared" si="567"/>
        <v>0</v>
      </c>
      <c r="Q519" s="376">
        <f t="shared" si="567"/>
        <v>0</v>
      </c>
      <c r="R519" s="105">
        <f t="shared" si="483"/>
        <v>0</v>
      </c>
      <c r="S519" s="376">
        <f t="shared" ref="S519:Z519" si="568">SUM(S520:S521)</f>
        <v>0</v>
      </c>
      <c r="T519" s="376">
        <f t="shared" si="568"/>
        <v>0</v>
      </c>
      <c r="U519" s="376">
        <f t="shared" si="568"/>
        <v>0</v>
      </c>
      <c r="V519" s="376">
        <f t="shared" si="568"/>
        <v>0</v>
      </c>
      <c r="W519" s="376">
        <f t="shared" si="568"/>
        <v>0</v>
      </c>
      <c r="X519" s="376">
        <f t="shared" si="568"/>
        <v>0</v>
      </c>
      <c r="Y519" s="376">
        <f t="shared" si="568"/>
        <v>0</v>
      </c>
      <c r="Z519" s="376">
        <f t="shared" si="568"/>
        <v>0</v>
      </c>
      <c r="AA519" s="105">
        <f t="shared" si="543"/>
        <v>0</v>
      </c>
      <c r="AB519" s="105">
        <f t="shared" si="526"/>
        <v>0</v>
      </c>
      <c r="AC519" s="104">
        <f t="shared" si="546"/>
        <v>0</v>
      </c>
    </row>
    <row r="520" spans="1:29" s="5" customFormat="1" ht="28.5" hidden="1" x14ac:dyDescent="0.2">
      <c r="A520" s="156"/>
      <c r="B520" s="97" t="s">
        <v>2785</v>
      </c>
      <c r="C520" s="98" t="s">
        <v>2786</v>
      </c>
      <c r="D520" s="118"/>
      <c r="E520" s="285">
        <f>SUM('ADICIONES  2018'!C520:M520)</f>
        <v>9989421</v>
      </c>
      <c r="F520" s="118"/>
      <c r="G520" s="118"/>
      <c r="H520" s="118"/>
      <c r="I520" s="118"/>
      <c r="J520" s="118"/>
      <c r="K520" s="287">
        <f t="shared" si="523"/>
        <v>9989421</v>
      </c>
      <c r="L520" s="118"/>
      <c r="M520" s="118"/>
      <c r="N520" s="118"/>
      <c r="O520" s="118"/>
      <c r="P520" s="118"/>
      <c r="Q520" s="118"/>
      <c r="R520" s="287">
        <f t="shared" si="483"/>
        <v>0</v>
      </c>
      <c r="S520" s="118"/>
      <c r="T520" s="118"/>
      <c r="U520" s="118"/>
      <c r="V520" s="118"/>
      <c r="W520" s="118"/>
      <c r="X520" s="118"/>
      <c r="Y520" s="118"/>
      <c r="Z520" s="118"/>
      <c r="AA520" s="287">
        <f t="shared" si="543"/>
        <v>0</v>
      </c>
      <c r="AB520" s="287">
        <f t="shared" si="526"/>
        <v>0</v>
      </c>
      <c r="AC520" s="37">
        <f t="shared" si="546"/>
        <v>0</v>
      </c>
    </row>
    <row r="521" spans="1:29" s="5" customFormat="1" ht="28.5" hidden="1" x14ac:dyDescent="0.2">
      <c r="A521" s="156"/>
      <c r="B521" s="97" t="s">
        <v>2787</v>
      </c>
      <c r="C521" s="98" t="s">
        <v>2788</v>
      </c>
      <c r="D521" s="118"/>
      <c r="E521" s="285">
        <f>SUM('ADICIONES  2018'!C521:M521)</f>
        <v>354406</v>
      </c>
      <c r="F521" s="118"/>
      <c r="G521" s="118"/>
      <c r="H521" s="118"/>
      <c r="I521" s="118"/>
      <c r="J521" s="118"/>
      <c r="K521" s="287">
        <f t="shared" si="523"/>
        <v>354406</v>
      </c>
      <c r="L521" s="118"/>
      <c r="M521" s="118"/>
      <c r="N521" s="118"/>
      <c r="O521" s="118"/>
      <c r="P521" s="118"/>
      <c r="Q521" s="118"/>
      <c r="R521" s="287">
        <f t="shared" si="483"/>
        <v>0</v>
      </c>
      <c r="S521" s="118"/>
      <c r="T521" s="118"/>
      <c r="U521" s="118"/>
      <c r="V521" s="118"/>
      <c r="W521" s="118"/>
      <c r="X521" s="118"/>
      <c r="Y521" s="118"/>
      <c r="Z521" s="118"/>
      <c r="AA521" s="287">
        <f t="shared" si="543"/>
        <v>0</v>
      </c>
      <c r="AB521" s="287">
        <f t="shared" si="526"/>
        <v>0</v>
      </c>
      <c r="AC521" s="37">
        <f t="shared" si="546"/>
        <v>0</v>
      </c>
    </row>
    <row r="522" spans="1:29" s="79" customFormat="1" ht="31.5" hidden="1" x14ac:dyDescent="0.2">
      <c r="A522" s="371"/>
      <c r="B522" s="110" t="s">
        <v>2988</v>
      </c>
      <c r="C522" s="106" t="s">
        <v>2987</v>
      </c>
      <c r="D522" s="376">
        <f>SUM(D523)</f>
        <v>0</v>
      </c>
      <c r="E522" s="105">
        <f>SUM('ADICIONES  2018'!C522:M522)</f>
        <v>15420426</v>
      </c>
      <c r="F522" s="376">
        <f>SUM(F523)</f>
        <v>0</v>
      </c>
      <c r="G522" s="376">
        <f>SUM(G523)</f>
        <v>0</v>
      </c>
      <c r="H522" s="376">
        <f>SUM(H523)</f>
        <v>0</v>
      </c>
      <c r="I522" s="376">
        <f>SUM(I523)</f>
        <v>0</v>
      </c>
      <c r="J522" s="376">
        <f>SUM(J523)</f>
        <v>0</v>
      </c>
      <c r="K522" s="105">
        <f t="shared" si="523"/>
        <v>15420426</v>
      </c>
      <c r="L522" s="376">
        <f t="shared" ref="L522:Q522" si="569">SUM(L523)</f>
        <v>0</v>
      </c>
      <c r="M522" s="376">
        <f t="shared" si="569"/>
        <v>0</v>
      </c>
      <c r="N522" s="376">
        <f t="shared" si="569"/>
        <v>0</v>
      </c>
      <c r="O522" s="376">
        <f t="shared" si="569"/>
        <v>0</v>
      </c>
      <c r="P522" s="376">
        <f t="shared" si="569"/>
        <v>0</v>
      </c>
      <c r="Q522" s="376">
        <f t="shared" si="569"/>
        <v>0</v>
      </c>
      <c r="R522" s="105">
        <f t="shared" si="483"/>
        <v>0</v>
      </c>
      <c r="S522" s="376">
        <f t="shared" ref="S522:Z522" si="570">SUM(S523)</f>
        <v>0</v>
      </c>
      <c r="T522" s="376">
        <f t="shared" si="570"/>
        <v>0</v>
      </c>
      <c r="U522" s="376">
        <f t="shared" si="570"/>
        <v>0</v>
      </c>
      <c r="V522" s="376">
        <f t="shared" si="570"/>
        <v>0</v>
      </c>
      <c r="W522" s="376">
        <f t="shared" si="570"/>
        <v>0</v>
      </c>
      <c r="X522" s="376">
        <f t="shared" si="570"/>
        <v>0</v>
      </c>
      <c r="Y522" s="376">
        <f t="shared" si="570"/>
        <v>0</v>
      </c>
      <c r="Z522" s="376">
        <f t="shared" si="570"/>
        <v>0</v>
      </c>
      <c r="AA522" s="105">
        <f t="shared" si="543"/>
        <v>0</v>
      </c>
      <c r="AB522" s="105">
        <f t="shared" si="526"/>
        <v>0</v>
      </c>
      <c r="AC522" s="104">
        <f t="shared" si="546"/>
        <v>0</v>
      </c>
    </row>
    <row r="523" spans="1:29" s="5" customFormat="1" ht="28.5" hidden="1" x14ac:dyDescent="0.2">
      <c r="A523" s="156"/>
      <c r="B523" s="97" t="s">
        <v>2789</v>
      </c>
      <c r="C523" s="98" t="s">
        <v>2790</v>
      </c>
      <c r="D523" s="118"/>
      <c r="E523" s="285">
        <f>SUM('ADICIONES  2018'!C523:M523)</f>
        <v>15420426</v>
      </c>
      <c r="F523" s="118"/>
      <c r="G523" s="118"/>
      <c r="H523" s="118"/>
      <c r="I523" s="118"/>
      <c r="J523" s="118"/>
      <c r="K523" s="287">
        <f t="shared" si="523"/>
        <v>15420426</v>
      </c>
      <c r="L523" s="118"/>
      <c r="M523" s="118"/>
      <c r="N523" s="118"/>
      <c r="O523" s="118"/>
      <c r="P523" s="118"/>
      <c r="Q523" s="118"/>
      <c r="R523" s="287">
        <f t="shared" si="483"/>
        <v>0</v>
      </c>
      <c r="S523" s="118"/>
      <c r="T523" s="118"/>
      <c r="U523" s="118"/>
      <c r="V523" s="118"/>
      <c r="W523" s="118"/>
      <c r="X523" s="118"/>
      <c r="Y523" s="118"/>
      <c r="Z523" s="118"/>
      <c r="AA523" s="287">
        <f t="shared" si="543"/>
        <v>0</v>
      </c>
      <c r="AB523" s="287">
        <f t="shared" si="526"/>
        <v>0</v>
      </c>
      <c r="AC523" s="37">
        <f t="shared" si="546"/>
        <v>0</v>
      </c>
    </row>
    <row r="524" spans="1:29" s="79" customFormat="1" ht="36" hidden="1" customHeight="1" x14ac:dyDescent="0.2">
      <c r="A524" s="371"/>
      <c r="B524" s="110" t="s">
        <v>2989</v>
      </c>
      <c r="C524" s="106" t="s">
        <v>2990</v>
      </c>
      <c r="D524" s="376">
        <f>SUM(D525)</f>
        <v>0</v>
      </c>
      <c r="E524" s="105">
        <f>SUM('ADICIONES  2018'!C524:M524)</f>
        <v>3500000</v>
      </c>
      <c r="F524" s="376">
        <f>SUM(F525)</f>
        <v>0</v>
      </c>
      <c r="G524" s="376">
        <f>SUM(G525)</f>
        <v>0</v>
      </c>
      <c r="H524" s="376">
        <f>SUM(H525)</f>
        <v>0</v>
      </c>
      <c r="I524" s="376">
        <f>SUM(I525)</f>
        <v>0</v>
      </c>
      <c r="J524" s="376">
        <f>SUM(J525)</f>
        <v>0</v>
      </c>
      <c r="K524" s="105">
        <f t="shared" si="523"/>
        <v>3500000</v>
      </c>
      <c r="L524" s="376">
        <f t="shared" ref="L524:Q524" si="571">SUM(L525)</f>
        <v>0</v>
      </c>
      <c r="M524" s="376">
        <f t="shared" si="571"/>
        <v>0</v>
      </c>
      <c r="N524" s="376">
        <f t="shared" si="571"/>
        <v>0</v>
      </c>
      <c r="O524" s="376">
        <f t="shared" si="571"/>
        <v>0</v>
      </c>
      <c r="P524" s="376">
        <f t="shared" si="571"/>
        <v>0</v>
      </c>
      <c r="Q524" s="376">
        <f t="shared" si="571"/>
        <v>0</v>
      </c>
      <c r="R524" s="105">
        <f t="shared" si="483"/>
        <v>0</v>
      </c>
      <c r="S524" s="376">
        <f t="shared" ref="S524:Z524" si="572">SUM(S525)</f>
        <v>0</v>
      </c>
      <c r="T524" s="376">
        <f t="shared" si="572"/>
        <v>0</v>
      </c>
      <c r="U524" s="376">
        <f t="shared" si="572"/>
        <v>0</v>
      </c>
      <c r="V524" s="376">
        <f t="shared" si="572"/>
        <v>0</v>
      </c>
      <c r="W524" s="376">
        <f t="shared" si="572"/>
        <v>0</v>
      </c>
      <c r="X524" s="376">
        <f t="shared" si="572"/>
        <v>0</v>
      </c>
      <c r="Y524" s="376">
        <f t="shared" si="572"/>
        <v>0</v>
      </c>
      <c r="Z524" s="376">
        <f t="shared" si="572"/>
        <v>0</v>
      </c>
      <c r="AA524" s="105">
        <f t="shared" si="543"/>
        <v>0</v>
      </c>
      <c r="AB524" s="105">
        <f t="shared" si="526"/>
        <v>0</v>
      </c>
      <c r="AC524" s="104">
        <f t="shared" si="546"/>
        <v>0</v>
      </c>
    </row>
    <row r="525" spans="1:29" s="5" customFormat="1" ht="28.5" hidden="1" x14ac:dyDescent="0.2">
      <c r="A525" s="156"/>
      <c r="B525" s="97" t="s">
        <v>2791</v>
      </c>
      <c r="C525" s="98" t="s">
        <v>2792</v>
      </c>
      <c r="D525" s="118"/>
      <c r="E525" s="285">
        <f>SUM('ADICIONES  2018'!C525:M525)</f>
        <v>3500000</v>
      </c>
      <c r="F525" s="118"/>
      <c r="G525" s="118"/>
      <c r="H525" s="118"/>
      <c r="I525" s="118"/>
      <c r="J525" s="118"/>
      <c r="K525" s="287">
        <f t="shared" si="523"/>
        <v>3500000</v>
      </c>
      <c r="L525" s="118"/>
      <c r="M525" s="118"/>
      <c r="N525" s="118"/>
      <c r="O525" s="118"/>
      <c r="P525" s="118"/>
      <c r="Q525" s="118"/>
      <c r="R525" s="287">
        <f t="shared" si="483"/>
        <v>0</v>
      </c>
      <c r="S525" s="118"/>
      <c r="T525" s="118"/>
      <c r="U525" s="118"/>
      <c r="V525" s="118"/>
      <c r="W525" s="118"/>
      <c r="X525" s="118"/>
      <c r="Y525" s="118"/>
      <c r="Z525" s="118"/>
      <c r="AA525" s="287">
        <f t="shared" si="543"/>
        <v>0</v>
      </c>
      <c r="AB525" s="287">
        <f t="shared" si="526"/>
        <v>0</v>
      </c>
      <c r="AC525" s="37">
        <f t="shared" si="546"/>
        <v>0</v>
      </c>
    </row>
    <row r="526" spans="1:29" s="79" customFormat="1" ht="36.75" hidden="1" customHeight="1" x14ac:dyDescent="0.2">
      <c r="A526" s="371"/>
      <c r="B526" s="110" t="s">
        <v>2992</v>
      </c>
      <c r="C526" s="106" t="s">
        <v>2991</v>
      </c>
      <c r="D526" s="376">
        <f>SUM(D527)</f>
        <v>0</v>
      </c>
      <c r="E526" s="105">
        <f>SUM('ADICIONES  2018'!C526:M526)</f>
        <v>26589764</v>
      </c>
      <c r="F526" s="376">
        <f>SUM(F527)</f>
        <v>0</v>
      </c>
      <c r="G526" s="376">
        <f>SUM(G527)</f>
        <v>0</v>
      </c>
      <c r="H526" s="376">
        <f>SUM(H527)</f>
        <v>0</v>
      </c>
      <c r="I526" s="376">
        <f>SUM(I527)</f>
        <v>0</v>
      </c>
      <c r="J526" s="376">
        <f>SUM(J527)</f>
        <v>0</v>
      </c>
      <c r="K526" s="105">
        <f t="shared" si="523"/>
        <v>26589764</v>
      </c>
      <c r="L526" s="376">
        <f t="shared" ref="L526:Q526" si="573">SUM(L527)</f>
        <v>0</v>
      </c>
      <c r="M526" s="376">
        <f t="shared" si="573"/>
        <v>0</v>
      </c>
      <c r="N526" s="376">
        <f t="shared" si="573"/>
        <v>0</v>
      </c>
      <c r="O526" s="376">
        <f t="shared" si="573"/>
        <v>0</v>
      </c>
      <c r="P526" s="376">
        <f t="shared" si="573"/>
        <v>0</v>
      </c>
      <c r="Q526" s="376">
        <f t="shared" si="573"/>
        <v>0</v>
      </c>
      <c r="R526" s="105">
        <f t="shared" si="483"/>
        <v>0</v>
      </c>
      <c r="S526" s="376">
        <f t="shared" ref="S526:Z526" si="574">SUM(S527)</f>
        <v>0</v>
      </c>
      <c r="T526" s="376">
        <f t="shared" si="574"/>
        <v>0</v>
      </c>
      <c r="U526" s="376">
        <f t="shared" si="574"/>
        <v>0</v>
      </c>
      <c r="V526" s="376">
        <f t="shared" si="574"/>
        <v>0</v>
      </c>
      <c r="W526" s="376">
        <f t="shared" si="574"/>
        <v>0</v>
      </c>
      <c r="X526" s="376">
        <f t="shared" si="574"/>
        <v>0</v>
      </c>
      <c r="Y526" s="376">
        <f t="shared" si="574"/>
        <v>0</v>
      </c>
      <c r="Z526" s="376">
        <f t="shared" si="574"/>
        <v>0</v>
      </c>
      <c r="AA526" s="105">
        <f t="shared" si="543"/>
        <v>0</v>
      </c>
      <c r="AB526" s="105">
        <f t="shared" si="526"/>
        <v>0</v>
      </c>
      <c r="AC526" s="104">
        <f t="shared" si="546"/>
        <v>0</v>
      </c>
    </row>
    <row r="527" spans="1:29" s="5" customFormat="1" ht="28.5" hidden="1" x14ac:dyDescent="0.2">
      <c r="A527" s="156"/>
      <c r="B527" s="97" t="s">
        <v>2793</v>
      </c>
      <c r="C527" s="98" t="s">
        <v>2794</v>
      </c>
      <c r="D527" s="118"/>
      <c r="E527" s="285">
        <f>SUM('ADICIONES  2018'!C527:M527)</f>
        <v>26589764</v>
      </c>
      <c r="F527" s="118"/>
      <c r="G527" s="118"/>
      <c r="H527" s="118"/>
      <c r="I527" s="118"/>
      <c r="J527" s="118"/>
      <c r="K527" s="287">
        <f t="shared" si="523"/>
        <v>26589764</v>
      </c>
      <c r="L527" s="118"/>
      <c r="M527" s="118"/>
      <c r="N527" s="118"/>
      <c r="O527" s="118"/>
      <c r="P527" s="118"/>
      <c r="Q527" s="118"/>
      <c r="R527" s="287">
        <f t="shared" si="483"/>
        <v>0</v>
      </c>
      <c r="S527" s="118"/>
      <c r="T527" s="118"/>
      <c r="U527" s="118"/>
      <c r="V527" s="118"/>
      <c r="W527" s="118"/>
      <c r="X527" s="118"/>
      <c r="Y527" s="118"/>
      <c r="Z527" s="118"/>
      <c r="AA527" s="287">
        <f t="shared" si="543"/>
        <v>0</v>
      </c>
      <c r="AB527" s="287">
        <f t="shared" si="526"/>
        <v>0</v>
      </c>
      <c r="AC527" s="37">
        <f t="shared" si="546"/>
        <v>0</v>
      </c>
    </row>
    <row r="528" spans="1:29" s="79" customFormat="1" ht="24" hidden="1" customHeight="1" x14ac:dyDescent="0.2">
      <c r="A528" s="371"/>
      <c r="B528" s="110" t="s">
        <v>2993</v>
      </c>
      <c r="C528" s="106" t="s">
        <v>2994</v>
      </c>
      <c r="D528" s="376">
        <f>SUM(D529)</f>
        <v>0</v>
      </c>
      <c r="E528" s="105">
        <f>SUM('ADICIONES  2018'!C528:M528)</f>
        <v>16070654</v>
      </c>
      <c r="F528" s="376">
        <f>SUM(F529)</f>
        <v>0</v>
      </c>
      <c r="G528" s="376">
        <f>SUM(G529)</f>
        <v>0</v>
      </c>
      <c r="H528" s="376">
        <f>SUM(H529)</f>
        <v>0</v>
      </c>
      <c r="I528" s="376">
        <f>SUM(I529)</f>
        <v>0</v>
      </c>
      <c r="J528" s="376">
        <f>SUM(J529)</f>
        <v>0</v>
      </c>
      <c r="K528" s="105">
        <f t="shared" si="523"/>
        <v>16070654</v>
      </c>
      <c r="L528" s="376">
        <f t="shared" ref="L528:Q528" si="575">SUM(L529)</f>
        <v>0</v>
      </c>
      <c r="M528" s="376">
        <f t="shared" si="575"/>
        <v>0</v>
      </c>
      <c r="N528" s="376">
        <f t="shared" si="575"/>
        <v>0</v>
      </c>
      <c r="O528" s="376">
        <f t="shared" si="575"/>
        <v>0</v>
      </c>
      <c r="P528" s="376">
        <f t="shared" si="575"/>
        <v>0</v>
      </c>
      <c r="Q528" s="376">
        <f t="shared" si="575"/>
        <v>0</v>
      </c>
      <c r="R528" s="105">
        <f t="shared" si="483"/>
        <v>0</v>
      </c>
      <c r="S528" s="376">
        <f t="shared" ref="S528:Z528" si="576">SUM(S529)</f>
        <v>0</v>
      </c>
      <c r="T528" s="376">
        <f t="shared" si="576"/>
        <v>0</v>
      </c>
      <c r="U528" s="376">
        <f t="shared" si="576"/>
        <v>0</v>
      </c>
      <c r="V528" s="376">
        <f t="shared" si="576"/>
        <v>0</v>
      </c>
      <c r="W528" s="376">
        <f t="shared" si="576"/>
        <v>0</v>
      </c>
      <c r="X528" s="376">
        <f t="shared" si="576"/>
        <v>0</v>
      </c>
      <c r="Y528" s="376">
        <f t="shared" si="576"/>
        <v>0</v>
      </c>
      <c r="Z528" s="376">
        <f t="shared" si="576"/>
        <v>0</v>
      </c>
      <c r="AA528" s="105">
        <f t="shared" si="543"/>
        <v>0</v>
      </c>
      <c r="AB528" s="105">
        <f t="shared" si="526"/>
        <v>0</v>
      </c>
      <c r="AC528" s="104">
        <f t="shared" si="546"/>
        <v>0</v>
      </c>
    </row>
    <row r="529" spans="1:29" s="5" customFormat="1" ht="28.5" hidden="1" x14ac:dyDescent="0.2">
      <c r="A529" s="156"/>
      <c r="B529" s="97" t="s">
        <v>2795</v>
      </c>
      <c r="C529" s="98" t="s">
        <v>2796</v>
      </c>
      <c r="D529" s="118"/>
      <c r="E529" s="285">
        <f>SUM('ADICIONES  2018'!C529:M529)</f>
        <v>16070654</v>
      </c>
      <c r="F529" s="118"/>
      <c r="G529" s="118"/>
      <c r="H529" s="118"/>
      <c r="I529" s="118"/>
      <c r="J529" s="118"/>
      <c r="K529" s="287">
        <f t="shared" ref="K529:K592" si="577">+D529+E529-F529+G529-H529</f>
        <v>16070654</v>
      </c>
      <c r="L529" s="118"/>
      <c r="M529" s="118"/>
      <c r="N529" s="118"/>
      <c r="O529" s="118"/>
      <c r="P529" s="118"/>
      <c r="Q529" s="118"/>
      <c r="R529" s="287">
        <f t="shared" si="483"/>
        <v>0</v>
      </c>
      <c r="S529" s="118"/>
      <c r="T529" s="118"/>
      <c r="U529" s="118"/>
      <c r="V529" s="118"/>
      <c r="W529" s="118"/>
      <c r="X529" s="118"/>
      <c r="Y529" s="118"/>
      <c r="Z529" s="118"/>
      <c r="AA529" s="287">
        <f t="shared" si="543"/>
        <v>0</v>
      </c>
      <c r="AB529" s="287">
        <f t="shared" ref="AB529:AB592" si="578">+R529+AA529</f>
        <v>0</v>
      </c>
      <c r="AC529" s="37">
        <f t="shared" si="546"/>
        <v>0</v>
      </c>
    </row>
    <row r="530" spans="1:29" s="79" customFormat="1" ht="31.5" hidden="1" x14ac:dyDescent="0.2">
      <c r="A530" s="371"/>
      <c r="B530" s="110" t="s">
        <v>2995</v>
      </c>
      <c r="C530" s="106" t="s">
        <v>2996</v>
      </c>
      <c r="D530" s="376">
        <f>SUM(D531:D532)</f>
        <v>0</v>
      </c>
      <c r="E530" s="105">
        <f>SUM('ADICIONES  2018'!C530:M530)</f>
        <v>85000000</v>
      </c>
      <c r="F530" s="376">
        <f>SUM(F531:F532)</f>
        <v>0</v>
      </c>
      <c r="G530" s="376">
        <f>SUM(G531:G532)</f>
        <v>0</v>
      </c>
      <c r="H530" s="376">
        <f>SUM(H531:H532)</f>
        <v>0</v>
      </c>
      <c r="I530" s="376">
        <f>SUM(I531:I532)</f>
        <v>0</v>
      </c>
      <c r="J530" s="376">
        <f>SUM(J531:J532)</f>
        <v>0</v>
      </c>
      <c r="K530" s="105">
        <f t="shared" si="577"/>
        <v>85000000</v>
      </c>
      <c r="L530" s="376">
        <f t="shared" ref="L530:Q530" si="579">SUM(L531:L532)</f>
        <v>0</v>
      </c>
      <c r="M530" s="376">
        <f t="shared" si="579"/>
        <v>0</v>
      </c>
      <c r="N530" s="376">
        <f t="shared" si="579"/>
        <v>0</v>
      </c>
      <c r="O530" s="376">
        <f t="shared" si="579"/>
        <v>0</v>
      </c>
      <c r="P530" s="376">
        <f t="shared" si="579"/>
        <v>0</v>
      </c>
      <c r="Q530" s="376">
        <f t="shared" si="579"/>
        <v>0</v>
      </c>
      <c r="R530" s="105">
        <f t="shared" si="483"/>
        <v>0</v>
      </c>
      <c r="S530" s="376">
        <f t="shared" ref="S530:Z530" si="580">SUM(S531:S532)</f>
        <v>0</v>
      </c>
      <c r="T530" s="376">
        <f t="shared" si="580"/>
        <v>0</v>
      </c>
      <c r="U530" s="376">
        <f t="shared" si="580"/>
        <v>0</v>
      </c>
      <c r="V530" s="376">
        <f t="shared" si="580"/>
        <v>0</v>
      </c>
      <c r="W530" s="376">
        <f t="shared" si="580"/>
        <v>0</v>
      </c>
      <c r="X530" s="376">
        <f t="shared" si="580"/>
        <v>0</v>
      </c>
      <c r="Y530" s="376">
        <f t="shared" si="580"/>
        <v>0</v>
      </c>
      <c r="Z530" s="376">
        <f t="shared" si="580"/>
        <v>0</v>
      </c>
      <c r="AA530" s="105">
        <f t="shared" si="543"/>
        <v>0</v>
      </c>
      <c r="AB530" s="105">
        <f t="shared" si="578"/>
        <v>0</v>
      </c>
      <c r="AC530" s="104">
        <f t="shared" si="546"/>
        <v>0</v>
      </c>
    </row>
    <row r="531" spans="1:29" s="5" customFormat="1" ht="28.5" hidden="1" x14ac:dyDescent="0.2">
      <c r="A531" s="156"/>
      <c r="B531" s="97" t="s">
        <v>2797</v>
      </c>
      <c r="C531" s="98" t="s">
        <v>2798</v>
      </c>
      <c r="D531" s="118"/>
      <c r="E531" s="285">
        <f>SUM('ADICIONES  2018'!C531:M531)</f>
        <v>62006671</v>
      </c>
      <c r="F531" s="118"/>
      <c r="G531" s="118"/>
      <c r="H531" s="118"/>
      <c r="I531" s="118"/>
      <c r="J531" s="118"/>
      <c r="K531" s="287">
        <f t="shared" si="577"/>
        <v>62006671</v>
      </c>
      <c r="L531" s="118"/>
      <c r="M531" s="118"/>
      <c r="N531" s="118"/>
      <c r="O531" s="118"/>
      <c r="P531" s="118"/>
      <c r="Q531" s="118"/>
      <c r="R531" s="287">
        <f t="shared" si="483"/>
        <v>0</v>
      </c>
      <c r="S531" s="118"/>
      <c r="T531" s="118"/>
      <c r="U531" s="118"/>
      <c r="V531" s="118"/>
      <c r="W531" s="118"/>
      <c r="X531" s="118"/>
      <c r="Y531" s="118"/>
      <c r="Z531" s="118"/>
      <c r="AA531" s="287">
        <f t="shared" si="543"/>
        <v>0</v>
      </c>
      <c r="AB531" s="287">
        <f t="shared" si="578"/>
        <v>0</v>
      </c>
      <c r="AC531" s="37">
        <f t="shared" si="546"/>
        <v>0</v>
      </c>
    </row>
    <row r="532" spans="1:29" s="5" customFormat="1" ht="28.5" hidden="1" x14ac:dyDescent="0.2">
      <c r="A532" s="156"/>
      <c r="B532" s="97" t="s">
        <v>2799</v>
      </c>
      <c r="C532" s="98" t="s">
        <v>2800</v>
      </c>
      <c r="D532" s="118"/>
      <c r="E532" s="285">
        <f>SUM('ADICIONES  2018'!C532:M532)</f>
        <v>22993329</v>
      </c>
      <c r="F532" s="118"/>
      <c r="G532" s="118"/>
      <c r="H532" s="118"/>
      <c r="I532" s="118"/>
      <c r="J532" s="118"/>
      <c r="K532" s="287">
        <f t="shared" si="577"/>
        <v>22993329</v>
      </c>
      <c r="L532" s="118"/>
      <c r="M532" s="118"/>
      <c r="N532" s="118"/>
      <c r="O532" s="118"/>
      <c r="P532" s="118"/>
      <c r="Q532" s="118"/>
      <c r="R532" s="287">
        <f t="shared" si="483"/>
        <v>0</v>
      </c>
      <c r="S532" s="118"/>
      <c r="T532" s="118"/>
      <c r="U532" s="118"/>
      <c r="V532" s="118"/>
      <c r="W532" s="118"/>
      <c r="X532" s="118"/>
      <c r="Y532" s="118"/>
      <c r="Z532" s="118"/>
      <c r="AA532" s="287">
        <f t="shared" si="543"/>
        <v>0</v>
      </c>
      <c r="AB532" s="287">
        <f t="shared" si="578"/>
        <v>0</v>
      </c>
      <c r="AC532" s="37">
        <f t="shared" si="546"/>
        <v>0</v>
      </c>
    </row>
    <row r="533" spans="1:29" s="79" customFormat="1" ht="36" hidden="1" customHeight="1" x14ac:dyDescent="0.2">
      <c r="A533" s="371"/>
      <c r="B533" s="110" t="s">
        <v>2997</v>
      </c>
      <c r="C533" s="106" t="s">
        <v>2998</v>
      </c>
      <c r="D533" s="376">
        <f>SUM(D534:D535)</f>
        <v>0</v>
      </c>
      <c r="E533" s="105">
        <f>SUM('ADICIONES  2018'!C533:M533)</f>
        <v>497696595.57999998</v>
      </c>
      <c r="F533" s="376">
        <f>SUM(F534:F535)</f>
        <v>0</v>
      </c>
      <c r="G533" s="376">
        <f>SUM(G534:G535)</f>
        <v>0</v>
      </c>
      <c r="H533" s="376">
        <f>SUM(H534:H535)</f>
        <v>0</v>
      </c>
      <c r="I533" s="376">
        <f>SUM(I534:I535)</f>
        <v>0</v>
      </c>
      <c r="J533" s="376">
        <f>SUM(J534:J535)</f>
        <v>0</v>
      </c>
      <c r="K533" s="105">
        <f t="shared" si="577"/>
        <v>497696595.57999998</v>
      </c>
      <c r="L533" s="376">
        <f t="shared" ref="L533:Q533" si="581">SUM(L534:L535)</f>
        <v>0</v>
      </c>
      <c r="M533" s="376">
        <f t="shared" si="581"/>
        <v>0</v>
      </c>
      <c r="N533" s="376">
        <f t="shared" si="581"/>
        <v>0</v>
      </c>
      <c r="O533" s="376">
        <f t="shared" si="581"/>
        <v>0</v>
      </c>
      <c r="P533" s="376">
        <f t="shared" si="581"/>
        <v>0</v>
      </c>
      <c r="Q533" s="376">
        <f t="shared" si="581"/>
        <v>0</v>
      </c>
      <c r="R533" s="105">
        <f t="shared" si="483"/>
        <v>0</v>
      </c>
      <c r="S533" s="376">
        <f t="shared" ref="S533:Z533" si="582">SUM(S534:S535)</f>
        <v>0</v>
      </c>
      <c r="T533" s="376">
        <f t="shared" si="582"/>
        <v>0</v>
      </c>
      <c r="U533" s="376">
        <f t="shared" si="582"/>
        <v>0</v>
      </c>
      <c r="V533" s="376">
        <f t="shared" si="582"/>
        <v>0</v>
      </c>
      <c r="W533" s="376">
        <f t="shared" si="582"/>
        <v>0</v>
      </c>
      <c r="X533" s="376">
        <f t="shared" si="582"/>
        <v>0</v>
      </c>
      <c r="Y533" s="376">
        <f t="shared" si="582"/>
        <v>0</v>
      </c>
      <c r="Z533" s="376">
        <f t="shared" si="582"/>
        <v>0</v>
      </c>
      <c r="AA533" s="105">
        <f t="shared" si="543"/>
        <v>0</v>
      </c>
      <c r="AB533" s="105">
        <f t="shared" si="578"/>
        <v>0</v>
      </c>
      <c r="AC533" s="104">
        <f t="shared" si="546"/>
        <v>0</v>
      </c>
    </row>
    <row r="534" spans="1:29" s="5" customFormat="1" ht="28.5" hidden="1" x14ac:dyDescent="0.2">
      <c r="A534" s="156"/>
      <c r="B534" s="97" t="s">
        <v>2801</v>
      </c>
      <c r="C534" s="98" t="s">
        <v>2802</v>
      </c>
      <c r="D534" s="118"/>
      <c r="E534" s="285">
        <f>SUM('ADICIONES  2018'!C534:M534)</f>
        <v>126057555</v>
      </c>
      <c r="F534" s="118"/>
      <c r="G534" s="118"/>
      <c r="H534" s="118"/>
      <c r="I534" s="118"/>
      <c r="J534" s="118"/>
      <c r="K534" s="287">
        <f t="shared" si="577"/>
        <v>126057555</v>
      </c>
      <c r="L534" s="118"/>
      <c r="M534" s="118"/>
      <c r="N534" s="118"/>
      <c r="O534" s="118"/>
      <c r="P534" s="118"/>
      <c r="Q534" s="118"/>
      <c r="R534" s="287">
        <f t="shared" si="483"/>
        <v>0</v>
      </c>
      <c r="S534" s="118"/>
      <c r="T534" s="118"/>
      <c r="U534" s="118"/>
      <c r="V534" s="118"/>
      <c r="W534" s="118"/>
      <c r="X534" s="118"/>
      <c r="Y534" s="118"/>
      <c r="Z534" s="118"/>
      <c r="AA534" s="287">
        <f t="shared" si="543"/>
        <v>0</v>
      </c>
      <c r="AB534" s="287">
        <f t="shared" si="578"/>
        <v>0</v>
      </c>
      <c r="AC534" s="37">
        <f t="shared" si="546"/>
        <v>0</v>
      </c>
    </row>
    <row r="535" spans="1:29" s="5" customFormat="1" ht="28.5" hidden="1" x14ac:dyDescent="0.2">
      <c r="A535" s="156"/>
      <c r="B535" s="97" t="s">
        <v>2803</v>
      </c>
      <c r="C535" s="98" t="s">
        <v>2804</v>
      </c>
      <c r="D535" s="118"/>
      <c r="E535" s="285">
        <f>SUM('ADICIONES  2018'!C535:M535)</f>
        <v>371639040.57999998</v>
      </c>
      <c r="F535" s="118"/>
      <c r="G535" s="118"/>
      <c r="H535" s="118"/>
      <c r="I535" s="118"/>
      <c r="J535" s="118"/>
      <c r="K535" s="287">
        <f t="shared" si="577"/>
        <v>371639040.57999998</v>
      </c>
      <c r="L535" s="118"/>
      <c r="M535" s="118"/>
      <c r="N535" s="118"/>
      <c r="O535" s="118"/>
      <c r="P535" s="118"/>
      <c r="Q535" s="118"/>
      <c r="R535" s="287">
        <f t="shared" si="483"/>
        <v>0</v>
      </c>
      <c r="S535" s="118"/>
      <c r="T535" s="118"/>
      <c r="U535" s="118"/>
      <c r="V535" s="118"/>
      <c r="W535" s="118"/>
      <c r="X535" s="118"/>
      <c r="Y535" s="118"/>
      <c r="Z535" s="118"/>
      <c r="AA535" s="287">
        <f t="shared" si="543"/>
        <v>0</v>
      </c>
      <c r="AB535" s="287">
        <f t="shared" si="578"/>
        <v>0</v>
      </c>
      <c r="AC535" s="37">
        <f t="shared" si="546"/>
        <v>0</v>
      </c>
    </row>
    <row r="536" spans="1:29" s="79" customFormat="1" ht="31.5" hidden="1" x14ac:dyDescent="0.2">
      <c r="A536" s="371"/>
      <c r="B536" s="110" t="s">
        <v>3000</v>
      </c>
      <c r="C536" s="106" t="s">
        <v>2999</v>
      </c>
      <c r="D536" s="376">
        <f>SUM(D537:D538)</f>
        <v>0</v>
      </c>
      <c r="E536" s="105">
        <f>SUM('ADICIONES  2018'!C536:M536)</f>
        <v>122026677</v>
      </c>
      <c r="F536" s="376">
        <f>SUM(F537:F538)</f>
        <v>0</v>
      </c>
      <c r="G536" s="376">
        <f>SUM(G537:G538)</f>
        <v>0</v>
      </c>
      <c r="H536" s="376">
        <f>SUM(H537:H538)</f>
        <v>0</v>
      </c>
      <c r="I536" s="376">
        <f>SUM(I537:I538)</f>
        <v>0</v>
      </c>
      <c r="J536" s="376">
        <f>SUM(J537:J538)</f>
        <v>0</v>
      </c>
      <c r="K536" s="105">
        <f t="shared" si="577"/>
        <v>122026677</v>
      </c>
      <c r="L536" s="376">
        <f t="shared" ref="L536:Q536" si="583">SUM(L537:L538)</f>
        <v>0</v>
      </c>
      <c r="M536" s="376">
        <f t="shared" si="583"/>
        <v>0</v>
      </c>
      <c r="N536" s="376">
        <f t="shared" si="583"/>
        <v>0</v>
      </c>
      <c r="O536" s="376">
        <f t="shared" si="583"/>
        <v>0</v>
      </c>
      <c r="P536" s="376">
        <f t="shared" si="583"/>
        <v>0</v>
      </c>
      <c r="Q536" s="376">
        <f t="shared" si="583"/>
        <v>0</v>
      </c>
      <c r="R536" s="105">
        <f t="shared" si="483"/>
        <v>0</v>
      </c>
      <c r="S536" s="376">
        <f t="shared" ref="S536:Z536" si="584">SUM(S537:S538)</f>
        <v>0</v>
      </c>
      <c r="T536" s="376">
        <f t="shared" si="584"/>
        <v>0</v>
      </c>
      <c r="U536" s="376">
        <f t="shared" si="584"/>
        <v>0</v>
      </c>
      <c r="V536" s="376">
        <f t="shared" si="584"/>
        <v>0</v>
      </c>
      <c r="W536" s="376">
        <f t="shared" si="584"/>
        <v>0</v>
      </c>
      <c r="X536" s="376">
        <f t="shared" si="584"/>
        <v>0</v>
      </c>
      <c r="Y536" s="376">
        <f t="shared" si="584"/>
        <v>0</v>
      </c>
      <c r="Z536" s="376">
        <f t="shared" si="584"/>
        <v>0</v>
      </c>
      <c r="AA536" s="105">
        <f t="shared" si="543"/>
        <v>0</v>
      </c>
      <c r="AB536" s="105">
        <f t="shared" si="578"/>
        <v>0</v>
      </c>
      <c r="AC536" s="104">
        <f t="shared" si="546"/>
        <v>0</v>
      </c>
    </row>
    <row r="537" spans="1:29" s="5" customFormat="1" ht="28.5" hidden="1" x14ac:dyDescent="0.2">
      <c r="A537" s="156"/>
      <c r="B537" s="97" t="s">
        <v>2805</v>
      </c>
      <c r="C537" s="98" t="s">
        <v>2806</v>
      </c>
      <c r="D537" s="118"/>
      <c r="E537" s="285">
        <f>SUM('ADICIONES  2018'!C537:M537)</f>
        <v>55841393</v>
      </c>
      <c r="F537" s="118"/>
      <c r="G537" s="118"/>
      <c r="H537" s="118"/>
      <c r="I537" s="118"/>
      <c r="J537" s="118"/>
      <c r="K537" s="287">
        <f t="shared" si="577"/>
        <v>55841393</v>
      </c>
      <c r="L537" s="118"/>
      <c r="M537" s="118"/>
      <c r="N537" s="118"/>
      <c r="O537" s="118"/>
      <c r="P537" s="118"/>
      <c r="Q537" s="118"/>
      <c r="R537" s="287">
        <f t="shared" si="483"/>
        <v>0</v>
      </c>
      <c r="S537" s="118"/>
      <c r="T537" s="118"/>
      <c r="U537" s="118"/>
      <c r="V537" s="118"/>
      <c r="W537" s="118"/>
      <c r="X537" s="118"/>
      <c r="Y537" s="118"/>
      <c r="Z537" s="118"/>
      <c r="AA537" s="287">
        <f t="shared" si="543"/>
        <v>0</v>
      </c>
      <c r="AB537" s="287">
        <f t="shared" si="578"/>
        <v>0</v>
      </c>
      <c r="AC537" s="37">
        <f t="shared" si="546"/>
        <v>0</v>
      </c>
    </row>
    <row r="538" spans="1:29" s="5" customFormat="1" ht="28.5" hidden="1" x14ac:dyDescent="0.2">
      <c r="A538" s="156"/>
      <c r="B538" s="97" t="s">
        <v>2807</v>
      </c>
      <c r="C538" s="98" t="s">
        <v>2808</v>
      </c>
      <c r="D538" s="118"/>
      <c r="E538" s="285">
        <f>SUM('ADICIONES  2018'!C538:M538)</f>
        <v>66185284</v>
      </c>
      <c r="F538" s="118"/>
      <c r="G538" s="118"/>
      <c r="H538" s="118"/>
      <c r="I538" s="118"/>
      <c r="J538" s="118"/>
      <c r="K538" s="287">
        <f t="shared" si="577"/>
        <v>66185284</v>
      </c>
      <c r="L538" s="118"/>
      <c r="M538" s="118"/>
      <c r="N538" s="118"/>
      <c r="O538" s="118"/>
      <c r="P538" s="118"/>
      <c r="Q538" s="118"/>
      <c r="R538" s="287">
        <f t="shared" si="483"/>
        <v>0</v>
      </c>
      <c r="S538" s="118"/>
      <c r="T538" s="118"/>
      <c r="U538" s="118"/>
      <c r="V538" s="118"/>
      <c r="W538" s="118"/>
      <c r="X538" s="118"/>
      <c r="Y538" s="118"/>
      <c r="Z538" s="118"/>
      <c r="AA538" s="287">
        <f t="shared" si="543"/>
        <v>0</v>
      </c>
      <c r="AB538" s="287">
        <f t="shared" si="578"/>
        <v>0</v>
      </c>
      <c r="AC538" s="37">
        <f t="shared" si="546"/>
        <v>0</v>
      </c>
    </row>
    <row r="539" spans="1:29" s="79" customFormat="1" ht="31.5" hidden="1" x14ac:dyDescent="0.2">
      <c r="A539" s="371"/>
      <c r="B539" s="110" t="s">
        <v>3002</v>
      </c>
      <c r="C539" s="106" t="s">
        <v>3001</v>
      </c>
      <c r="D539" s="376">
        <f>SUM(D540:D541)</f>
        <v>0</v>
      </c>
      <c r="E539" s="105">
        <f>SUM('ADICIONES  2018'!C539:M539)</f>
        <v>35549727</v>
      </c>
      <c r="F539" s="376">
        <f>SUM(F540:F541)</f>
        <v>0</v>
      </c>
      <c r="G539" s="376">
        <f>SUM(G540:G541)</f>
        <v>0</v>
      </c>
      <c r="H539" s="376">
        <f>SUM(H540:H541)</f>
        <v>0</v>
      </c>
      <c r="I539" s="376">
        <f>SUM(I540:I541)</f>
        <v>0</v>
      </c>
      <c r="J539" s="376">
        <f>SUM(J540:J541)</f>
        <v>0</v>
      </c>
      <c r="K539" s="105">
        <f t="shared" si="577"/>
        <v>35549727</v>
      </c>
      <c r="L539" s="376">
        <f t="shared" ref="L539:Q539" si="585">SUM(L540:L541)</f>
        <v>0</v>
      </c>
      <c r="M539" s="376">
        <f t="shared" si="585"/>
        <v>0</v>
      </c>
      <c r="N539" s="376">
        <f t="shared" si="585"/>
        <v>0</v>
      </c>
      <c r="O539" s="376">
        <f t="shared" si="585"/>
        <v>0</v>
      </c>
      <c r="P539" s="376">
        <f t="shared" si="585"/>
        <v>0</v>
      </c>
      <c r="Q539" s="376">
        <f t="shared" si="585"/>
        <v>0</v>
      </c>
      <c r="R539" s="105">
        <f t="shared" si="483"/>
        <v>0</v>
      </c>
      <c r="S539" s="376">
        <f t="shared" ref="S539:Z539" si="586">SUM(S540:S541)</f>
        <v>0</v>
      </c>
      <c r="T539" s="376">
        <f t="shared" si="586"/>
        <v>0</v>
      </c>
      <c r="U539" s="376">
        <f t="shared" si="586"/>
        <v>0</v>
      </c>
      <c r="V539" s="376">
        <f t="shared" si="586"/>
        <v>0</v>
      </c>
      <c r="W539" s="376">
        <f t="shared" si="586"/>
        <v>0</v>
      </c>
      <c r="X539" s="376">
        <f t="shared" si="586"/>
        <v>0</v>
      </c>
      <c r="Y539" s="376">
        <f t="shared" si="586"/>
        <v>0</v>
      </c>
      <c r="Z539" s="376">
        <f t="shared" si="586"/>
        <v>0</v>
      </c>
      <c r="AA539" s="105">
        <f t="shared" si="543"/>
        <v>0</v>
      </c>
      <c r="AB539" s="105">
        <f t="shared" si="578"/>
        <v>0</v>
      </c>
      <c r="AC539" s="104">
        <f t="shared" si="546"/>
        <v>0</v>
      </c>
    </row>
    <row r="540" spans="1:29" s="5" customFormat="1" ht="28.5" hidden="1" x14ac:dyDescent="0.2">
      <c r="A540" s="156"/>
      <c r="B540" s="97" t="s">
        <v>2809</v>
      </c>
      <c r="C540" s="98" t="s">
        <v>2810</v>
      </c>
      <c r="D540" s="118"/>
      <c r="E540" s="285">
        <f>SUM('ADICIONES  2018'!C540:M540)</f>
        <v>15278862</v>
      </c>
      <c r="F540" s="118"/>
      <c r="G540" s="118"/>
      <c r="H540" s="118"/>
      <c r="I540" s="118"/>
      <c r="J540" s="118"/>
      <c r="K540" s="287">
        <f t="shared" si="577"/>
        <v>15278862</v>
      </c>
      <c r="L540" s="118"/>
      <c r="M540" s="118"/>
      <c r="N540" s="118"/>
      <c r="O540" s="118"/>
      <c r="P540" s="118"/>
      <c r="Q540" s="118"/>
      <c r="R540" s="287">
        <f t="shared" si="483"/>
        <v>0</v>
      </c>
      <c r="S540" s="118"/>
      <c r="T540" s="118"/>
      <c r="U540" s="118"/>
      <c r="V540" s="118"/>
      <c r="W540" s="118"/>
      <c r="X540" s="118"/>
      <c r="Y540" s="118"/>
      <c r="Z540" s="118"/>
      <c r="AA540" s="287">
        <f t="shared" si="543"/>
        <v>0</v>
      </c>
      <c r="AB540" s="287">
        <f t="shared" si="578"/>
        <v>0</v>
      </c>
      <c r="AC540" s="37">
        <f t="shared" si="546"/>
        <v>0</v>
      </c>
    </row>
    <row r="541" spans="1:29" s="5" customFormat="1" ht="28.5" hidden="1" x14ac:dyDescent="0.2">
      <c r="A541" s="156"/>
      <c r="B541" s="97" t="s">
        <v>2811</v>
      </c>
      <c r="C541" s="98" t="s">
        <v>2812</v>
      </c>
      <c r="D541" s="118"/>
      <c r="E541" s="285">
        <f>SUM('ADICIONES  2018'!C541:M541)</f>
        <v>20270865</v>
      </c>
      <c r="F541" s="118"/>
      <c r="G541" s="118"/>
      <c r="H541" s="118"/>
      <c r="I541" s="118"/>
      <c r="J541" s="118"/>
      <c r="K541" s="287">
        <f t="shared" si="577"/>
        <v>20270865</v>
      </c>
      <c r="L541" s="118"/>
      <c r="M541" s="118"/>
      <c r="N541" s="118"/>
      <c r="O541" s="118"/>
      <c r="P541" s="118"/>
      <c r="Q541" s="118"/>
      <c r="R541" s="287">
        <f t="shared" si="483"/>
        <v>0</v>
      </c>
      <c r="S541" s="118"/>
      <c r="T541" s="118"/>
      <c r="U541" s="118"/>
      <c r="V541" s="118"/>
      <c r="W541" s="118"/>
      <c r="X541" s="118"/>
      <c r="Y541" s="118"/>
      <c r="Z541" s="118"/>
      <c r="AA541" s="287">
        <f t="shared" si="543"/>
        <v>0</v>
      </c>
      <c r="AB541" s="287">
        <f t="shared" si="578"/>
        <v>0</v>
      </c>
      <c r="AC541" s="37">
        <f t="shared" si="546"/>
        <v>0</v>
      </c>
    </row>
    <row r="542" spans="1:29" s="79" customFormat="1" ht="40.5" hidden="1" customHeight="1" x14ac:dyDescent="0.2">
      <c r="A542" s="371"/>
      <c r="B542" s="110" t="s">
        <v>3003</v>
      </c>
      <c r="C542" s="106" t="s">
        <v>3004</v>
      </c>
      <c r="D542" s="376">
        <f>SUM(D543)</f>
        <v>0</v>
      </c>
      <c r="E542" s="105">
        <f>SUM('ADICIONES  2018'!C542:M542)</f>
        <v>63805675.450000003</v>
      </c>
      <c r="F542" s="376">
        <f>SUM(F543)</f>
        <v>0</v>
      </c>
      <c r="G542" s="376">
        <f>SUM(G543)</f>
        <v>0</v>
      </c>
      <c r="H542" s="376">
        <f>SUM(H543)</f>
        <v>0</v>
      </c>
      <c r="I542" s="376">
        <f>SUM(I543)</f>
        <v>0</v>
      </c>
      <c r="J542" s="376">
        <f>SUM(J543)</f>
        <v>0</v>
      </c>
      <c r="K542" s="105">
        <f t="shared" si="577"/>
        <v>63805675.450000003</v>
      </c>
      <c r="L542" s="376">
        <f t="shared" ref="L542:Q542" si="587">SUM(L543)</f>
        <v>0</v>
      </c>
      <c r="M542" s="376">
        <f t="shared" si="587"/>
        <v>0</v>
      </c>
      <c r="N542" s="376">
        <f t="shared" si="587"/>
        <v>0</v>
      </c>
      <c r="O542" s="376">
        <f t="shared" si="587"/>
        <v>0</v>
      </c>
      <c r="P542" s="376">
        <f t="shared" si="587"/>
        <v>0</v>
      </c>
      <c r="Q542" s="376">
        <f t="shared" si="587"/>
        <v>0</v>
      </c>
      <c r="R542" s="105">
        <f t="shared" si="483"/>
        <v>0</v>
      </c>
      <c r="S542" s="376">
        <f t="shared" ref="S542:Z542" si="588">SUM(S543)</f>
        <v>0</v>
      </c>
      <c r="T542" s="376">
        <f t="shared" si="588"/>
        <v>0</v>
      </c>
      <c r="U542" s="376">
        <f t="shared" si="588"/>
        <v>0</v>
      </c>
      <c r="V542" s="376">
        <f t="shared" si="588"/>
        <v>0</v>
      </c>
      <c r="W542" s="376">
        <f t="shared" si="588"/>
        <v>0</v>
      </c>
      <c r="X542" s="376">
        <f t="shared" si="588"/>
        <v>0</v>
      </c>
      <c r="Y542" s="376">
        <f t="shared" si="588"/>
        <v>0</v>
      </c>
      <c r="Z542" s="376">
        <f t="shared" si="588"/>
        <v>0</v>
      </c>
      <c r="AA542" s="105">
        <f t="shared" si="543"/>
        <v>0</v>
      </c>
      <c r="AB542" s="105">
        <f t="shared" si="578"/>
        <v>0</v>
      </c>
      <c r="AC542" s="104">
        <f t="shared" si="546"/>
        <v>0</v>
      </c>
    </row>
    <row r="543" spans="1:29" s="5" customFormat="1" ht="28.5" hidden="1" x14ac:dyDescent="0.2">
      <c r="A543" s="156"/>
      <c r="B543" s="97" t="s">
        <v>2813</v>
      </c>
      <c r="C543" s="98" t="s">
        <v>2814</v>
      </c>
      <c r="D543" s="118"/>
      <c r="E543" s="285">
        <f>SUM('ADICIONES  2018'!C543:M543)</f>
        <v>63805675.450000003</v>
      </c>
      <c r="F543" s="118"/>
      <c r="G543" s="118"/>
      <c r="H543" s="118"/>
      <c r="I543" s="118"/>
      <c r="J543" s="118"/>
      <c r="K543" s="287">
        <f t="shared" si="577"/>
        <v>63805675.450000003</v>
      </c>
      <c r="L543" s="118"/>
      <c r="M543" s="118"/>
      <c r="N543" s="118"/>
      <c r="O543" s="118"/>
      <c r="P543" s="118"/>
      <c r="Q543" s="118"/>
      <c r="R543" s="287">
        <f t="shared" si="483"/>
        <v>0</v>
      </c>
      <c r="S543" s="118"/>
      <c r="T543" s="118"/>
      <c r="U543" s="118"/>
      <c r="V543" s="118"/>
      <c r="W543" s="118"/>
      <c r="X543" s="118"/>
      <c r="Y543" s="118"/>
      <c r="Z543" s="118"/>
      <c r="AA543" s="287">
        <f t="shared" si="543"/>
        <v>0</v>
      </c>
      <c r="AB543" s="287">
        <f t="shared" si="578"/>
        <v>0</v>
      </c>
      <c r="AC543" s="37">
        <f t="shared" si="546"/>
        <v>0</v>
      </c>
    </row>
    <row r="544" spans="1:29" s="79" customFormat="1" ht="31.5" hidden="1" x14ac:dyDescent="0.2">
      <c r="A544" s="371"/>
      <c r="B544" s="110" t="s">
        <v>3006</v>
      </c>
      <c r="C544" s="106" t="s">
        <v>3005</v>
      </c>
      <c r="D544" s="376">
        <f>SUM(D545)</f>
        <v>0</v>
      </c>
      <c r="E544" s="105">
        <f>SUM('ADICIONES  2018'!C544:M544)</f>
        <v>20754149</v>
      </c>
      <c r="F544" s="376">
        <f>SUM(F545)</f>
        <v>0</v>
      </c>
      <c r="G544" s="376">
        <f>SUM(G545)</f>
        <v>0</v>
      </c>
      <c r="H544" s="376">
        <f>SUM(H545)</f>
        <v>0</v>
      </c>
      <c r="I544" s="376">
        <f>SUM(I545)</f>
        <v>0</v>
      </c>
      <c r="J544" s="376">
        <f>SUM(J545)</f>
        <v>0</v>
      </c>
      <c r="K544" s="105">
        <f t="shared" si="577"/>
        <v>20754149</v>
      </c>
      <c r="L544" s="376">
        <f t="shared" ref="L544:Q544" si="589">SUM(L545)</f>
        <v>0</v>
      </c>
      <c r="M544" s="376">
        <f t="shared" si="589"/>
        <v>0</v>
      </c>
      <c r="N544" s="376">
        <f t="shared" si="589"/>
        <v>0</v>
      </c>
      <c r="O544" s="376">
        <f t="shared" si="589"/>
        <v>0</v>
      </c>
      <c r="P544" s="376">
        <f t="shared" si="589"/>
        <v>0</v>
      </c>
      <c r="Q544" s="376">
        <f t="shared" si="589"/>
        <v>0</v>
      </c>
      <c r="R544" s="105">
        <f t="shared" si="483"/>
        <v>0</v>
      </c>
      <c r="S544" s="376">
        <f t="shared" ref="S544:Z544" si="590">SUM(S545)</f>
        <v>0</v>
      </c>
      <c r="T544" s="376">
        <f t="shared" si="590"/>
        <v>0</v>
      </c>
      <c r="U544" s="376">
        <f t="shared" si="590"/>
        <v>0</v>
      </c>
      <c r="V544" s="376">
        <f t="shared" si="590"/>
        <v>0</v>
      </c>
      <c r="W544" s="376">
        <f t="shared" si="590"/>
        <v>0</v>
      </c>
      <c r="X544" s="376">
        <f t="shared" si="590"/>
        <v>0</v>
      </c>
      <c r="Y544" s="376">
        <f t="shared" si="590"/>
        <v>0</v>
      </c>
      <c r="Z544" s="376">
        <f t="shared" si="590"/>
        <v>0</v>
      </c>
      <c r="AA544" s="105">
        <f t="shared" si="543"/>
        <v>0</v>
      </c>
      <c r="AB544" s="105">
        <f t="shared" si="578"/>
        <v>0</v>
      </c>
      <c r="AC544" s="104">
        <f t="shared" si="546"/>
        <v>0</v>
      </c>
    </row>
    <row r="545" spans="1:29" s="5" customFormat="1" ht="28.5" hidden="1" x14ac:dyDescent="0.2">
      <c r="A545" s="156"/>
      <c r="B545" s="97" t="s">
        <v>2815</v>
      </c>
      <c r="C545" s="98" t="s">
        <v>2816</v>
      </c>
      <c r="D545" s="118"/>
      <c r="E545" s="285">
        <f>SUM('ADICIONES  2018'!C545:M545)</f>
        <v>20754149</v>
      </c>
      <c r="F545" s="118"/>
      <c r="G545" s="118"/>
      <c r="H545" s="118"/>
      <c r="I545" s="118"/>
      <c r="J545" s="118"/>
      <c r="K545" s="287">
        <f t="shared" si="577"/>
        <v>20754149</v>
      </c>
      <c r="L545" s="118"/>
      <c r="M545" s="118"/>
      <c r="N545" s="118"/>
      <c r="O545" s="118"/>
      <c r="P545" s="118"/>
      <c r="Q545" s="118"/>
      <c r="R545" s="287">
        <f t="shared" si="483"/>
        <v>0</v>
      </c>
      <c r="S545" s="118"/>
      <c r="T545" s="118"/>
      <c r="U545" s="118"/>
      <c r="V545" s="118"/>
      <c r="W545" s="118"/>
      <c r="X545" s="118"/>
      <c r="Y545" s="118"/>
      <c r="Z545" s="118"/>
      <c r="AA545" s="287">
        <f t="shared" si="543"/>
        <v>0</v>
      </c>
      <c r="AB545" s="287">
        <f t="shared" si="578"/>
        <v>0</v>
      </c>
      <c r="AC545" s="37">
        <f t="shared" si="546"/>
        <v>0</v>
      </c>
    </row>
    <row r="546" spans="1:29" s="79" customFormat="1" ht="31.5" hidden="1" x14ac:dyDescent="0.2">
      <c r="A546" s="371"/>
      <c r="B546" s="110" t="s">
        <v>3007</v>
      </c>
      <c r="C546" s="106" t="s">
        <v>3008</v>
      </c>
      <c r="D546" s="376">
        <f>SUM(D547:D548)</f>
        <v>0</v>
      </c>
      <c r="E546" s="105">
        <f>SUM('ADICIONES  2018'!C546:M546)</f>
        <v>63265051.019999996</v>
      </c>
      <c r="F546" s="376">
        <f>SUM(F547:F548)</f>
        <v>0</v>
      </c>
      <c r="G546" s="376">
        <f>SUM(G547:G548)</f>
        <v>0</v>
      </c>
      <c r="H546" s="376">
        <f>SUM(H547:H548)</f>
        <v>0</v>
      </c>
      <c r="I546" s="376">
        <f>SUM(I547:I548)</f>
        <v>0</v>
      </c>
      <c r="J546" s="376">
        <f>SUM(J547:J548)</f>
        <v>0</v>
      </c>
      <c r="K546" s="105">
        <f t="shared" si="577"/>
        <v>63265051.019999996</v>
      </c>
      <c r="L546" s="376">
        <f t="shared" ref="L546:Q546" si="591">SUM(L547:L548)</f>
        <v>0</v>
      </c>
      <c r="M546" s="376">
        <f t="shared" si="591"/>
        <v>0</v>
      </c>
      <c r="N546" s="376">
        <f t="shared" si="591"/>
        <v>0</v>
      </c>
      <c r="O546" s="376">
        <f t="shared" si="591"/>
        <v>0</v>
      </c>
      <c r="P546" s="376">
        <f t="shared" si="591"/>
        <v>0</v>
      </c>
      <c r="Q546" s="376">
        <f t="shared" si="591"/>
        <v>0</v>
      </c>
      <c r="R546" s="105">
        <f t="shared" si="483"/>
        <v>0</v>
      </c>
      <c r="S546" s="376">
        <f t="shared" ref="S546:Z546" si="592">SUM(S547:S548)</f>
        <v>0</v>
      </c>
      <c r="T546" s="376">
        <f t="shared" si="592"/>
        <v>0</v>
      </c>
      <c r="U546" s="376">
        <f t="shared" si="592"/>
        <v>0</v>
      </c>
      <c r="V546" s="376">
        <f t="shared" si="592"/>
        <v>0</v>
      </c>
      <c r="W546" s="376">
        <f t="shared" si="592"/>
        <v>0</v>
      </c>
      <c r="X546" s="376">
        <f t="shared" si="592"/>
        <v>0</v>
      </c>
      <c r="Y546" s="376">
        <f t="shared" si="592"/>
        <v>0</v>
      </c>
      <c r="Z546" s="376">
        <f t="shared" si="592"/>
        <v>0</v>
      </c>
      <c r="AA546" s="105">
        <f t="shared" si="543"/>
        <v>0</v>
      </c>
      <c r="AB546" s="105">
        <f t="shared" si="578"/>
        <v>0</v>
      </c>
      <c r="AC546" s="104">
        <f t="shared" si="546"/>
        <v>0</v>
      </c>
    </row>
    <row r="547" spans="1:29" s="5" customFormat="1" ht="28.5" hidden="1" x14ac:dyDescent="0.2">
      <c r="A547" s="156"/>
      <c r="B547" s="97" t="s">
        <v>2817</v>
      </c>
      <c r="C547" s="98" t="s">
        <v>2818</v>
      </c>
      <c r="D547" s="118"/>
      <c r="E547" s="285">
        <f>SUM('ADICIONES  2018'!C547:M547)</f>
        <v>57963500</v>
      </c>
      <c r="F547" s="118"/>
      <c r="G547" s="118"/>
      <c r="H547" s="118"/>
      <c r="I547" s="118"/>
      <c r="J547" s="118"/>
      <c r="K547" s="287">
        <f t="shared" si="577"/>
        <v>57963500</v>
      </c>
      <c r="L547" s="118"/>
      <c r="M547" s="118"/>
      <c r="N547" s="118"/>
      <c r="O547" s="118"/>
      <c r="P547" s="118"/>
      <c r="Q547" s="118"/>
      <c r="R547" s="287">
        <f t="shared" si="483"/>
        <v>0</v>
      </c>
      <c r="S547" s="118"/>
      <c r="T547" s="118"/>
      <c r="U547" s="118"/>
      <c r="V547" s="118"/>
      <c r="W547" s="118"/>
      <c r="X547" s="118"/>
      <c r="Y547" s="118"/>
      <c r="Z547" s="118"/>
      <c r="AA547" s="287">
        <f t="shared" si="543"/>
        <v>0</v>
      </c>
      <c r="AB547" s="287">
        <f t="shared" si="578"/>
        <v>0</v>
      </c>
      <c r="AC547" s="37">
        <f t="shared" si="546"/>
        <v>0</v>
      </c>
    </row>
    <row r="548" spans="1:29" s="5" customFormat="1" ht="28.5" hidden="1" x14ac:dyDescent="0.2">
      <c r="A548" s="156"/>
      <c r="B548" s="97" t="s">
        <v>2819</v>
      </c>
      <c r="C548" s="98" t="s">
        <v>2820</v>
      </c>
      <c r="D548" s="118"/>
      <c r="E548" s="285">
        <f>SUM('ADICIONES  2018'!C548:M548)</f>
        <v>5301551.0199999996</v>
      </c>
      <c r="F548" s="118"/>
      <c r="G548" s="118"/>
      <c r="H548" s="118"/>
      <c r="I548" s="118"/>
      <c r="J548" s="118"/>
      <c r="K548" s="287">
        <f t="shared" si="577"/>
        <v>5301551.0199999996</v>
      </c>
      <c r="L548" s="118"/>
      <c r="M548" s="118"/>
      <c r="N548" s="118"/>
      <c r="O548" s="118"/>
      <c r="P548" s="118"/>
      <c r="Q548" s="118"/>
      <c r="R548" s="287">
        <f t="shared" si="483"/>
        <v>0</v>
      </c>
      <c r="S548" s="118"/>
      <c r="T548" s="118"/>
      <c r="U548" s="118"/>
      <c r="V548" s="118"/>
      <c r="W548" s="118"/>
      <c r="X548" s="118"/>
      <c r="Y548" s="118"/>
      <c r="Z548" s="118"/>
      <c r="AA548" s="287">
        <f t="shared" si="543"/>
        <v>0</v>
      </c>
      <c r="AB548" s="287">
        <f t="shared" si="578"/>
        <v>0</v>
      </c>
      <c r="AC548" s="37">
        <f t="shared" si="546"/>
        <v>0</v>
      </c>
    </row>
    <row r="549" spans="1:29" s="79" customFormat="1" ht="31.5" hidden="1" x14ac:dyDescent="0.2">
      <c r="A549" s="371"/>
      <c r="B549" s="110" t="s">
        <v>3010</v>
      </c>
      <c r="C549" s="106" t="s">
        <v>3009</v>
      </c>
      <c r="D549" s="376">
        <f>SUM(D550:D551)</f>
        <v>0</v>
      </c>
      <c r="E549" s="105">
        <f>SUM('ADICIONES  2018'!C549:M549)</f>
        <v>56252569.920000002</v>
      </c>
      <c r="F549" s="376">
        <f>SUM(F550:F551)</f>
        <v>0</v>
      </c>
      <c r="G549" s="376">
        <f>SUM(G550:G551)</f>
        <v>0</v>
      </c>
      <c r="H549" s="376">
        <f>SUM(H550:H551)</f>
        <v>0</v>
      </c>
      <c r="I549" s="376">
        <f>SUM(I550:I551)</f>
        <v>0</v>
      </c>
      <c r="J549" s="376">
        <f>SUM(J550:J551)</f>
        <v>0</v>
      </c>
      <c r="K549" s="105">
        <f t="shared" si="577"/>
        <v>56252569.920000002</v>
      </c>
      <c r="L549" s="376">
        <f t="shared" ref="L549:Q549" si="593">SUM(L550:L551)</f>
        <v>0</v>
      </c>
      <c r="M549" s="376">
        <f t="shared" si="593"/>
        <v>0</v>
      </c>
      <c r="N549" s="376">
        <f t="shared" si="593"/>
        <v>0</v>
      </c>
      <c r="O549" s="376">
        <f t="shared" si="593"/>
        <v>0</v>
      </c>
      <c r="P549" s="376">
        <f t="shared" si="593"/>
        <v>0</v>
      </c>
      <c r="Q549" s="376">
        <f t="shared" si="593"/>
        <v>0</v>
      </c>
      <c r="R549" s="105">
        <f t="shared" si="483"/>
        <v>0</v>
      </c>
      <c r="S549" s="376">
        <f t="shared" ref="S549:Z549" si="594">SUM(S550:S551)</f>
        <v>0</v>
      </c>
      <c r="T549" s="376">
        <f t="shared" si="594"/>
        <v>0</v>
      </c>
      <c r="U549" s="376">
        <f t="shared" si="594"/>
        <v>0</v>
      </c>
      <c r="V549" s="376">
        <f t="shared" si="594"/>
        <v>0</v>
      </c>
      <c r="W549" s="376">
        <f t="shared" si="594"/>
        <v>0</v>
      </c>
      <c r="X549" s="376">
        <f t="shared" si="594"/>
        <v>0</v>
      </c>
      <c r="Y549" s="376">
        <f t="shared" si="594"/>
        <v>0</v>
      </c>
      <c r="Z549" s="376">
        <f t="shared" si="594"/>
        <v>0</v>
      </c>
      <c r="AA549" s="105">
        <f t="shared" si="543"/>
        <v>0</v>
      </c>
      <c r="AB549" s="105">
        <f t="shared" si="578"/>
        <v>0</v>
      </c>
      <c r="AC549" s="104">
        <f t="shared" si="546"/>
        <v>0</v>
      </c>
    </row>
    <row r="550" spans="1:29" s="5" customFormat="1" ht="28.5" hidden="1" x14ac:dyDescent="0.2">
      <c r="A550" s="156"/>
      <c r="B550" s="97" t="s">
        <v>2821</v>
      </c>
      <c r="C550" s="98" t="s">
        <v>2822</v>
      </c>
      <c r="D550" s="118"/>
      <c r="E550" s="285">
        <f>SUM('ADICIONES  2018'!C550:M550)</f>
        <v>20411000</v>
      </c>
      <c r="F550" s="118"/>
      <c r="G550" s="118"/>
      <c r="H550" s="118"/>
      <c r="I550" s="118"/>
      <c r="J550" s="118"/>
      <c r="K550" s="287">
        <f t="shared" si="577"/>
        <v>20411000</v>
      </c>
      <c r="L550" s="118"/>
      <c r="M550" s="118"/>
      <c r="N550" s="118"/>
      <c r="O550" s="118"/>
      <c r="P550" s="118"/>
      <c r="Q550" s="118"/>
      <c r="R550" s="287">
        <f t="shared" si="483"/>
        <v>0</v>
      </c>
      <c r="S550" s="118"/>
      <c r="T550" s="118"/>
      <c r="U550" s="118"/>
      <c r="V550" s="118"/>
      <c r="W550" s="118"/>
      <c r="X550" s="118"/>
      <c r="Y550" s="118"/>
      <c r="Z550" s="118"/>
      <c r="AA550" s="287">
        <f t="shared" ref="AA550:AA613" si="595">SUM(S550:Z550)</f>
        <v>0</v>
      </c>
      <c r="AB550" s="287">
        <f t="shared" si="578"/>
        <v>0</v>
      </c>
      <c r="AC550" s="37">
        <f t="shared" si="546"/>
        <v>0</v>
      </c>
    </row>
    <row r="551" spans="1:29" s="5" customFormat="1" ht="28.5" hidden="1" x14ac:dyDescent="0.2">
      <c r="A551" s="156"/>
      <c r="B551" s="97" t="s">
        <v>2823</v>
      </c>
      <c r="C551" s="98" t="s">
        <v>2824</v>
      </c>
      <c r="D551" s="118"/>
      <c r="E551" s="285">
        <f>SUM('ADICIONES  2018'!C551:M551)</f>
        <v>35841569.920000002</v>
      </c>
      <c r="F551" s="118"/>
      <c r="G551" s="118"/>
      <c r="H551" s="118"/>
      <c r="I551" s="118"/>
      <c r="J551" s="118"/>
      <c r="K551" s="287">
        <f t="shared" si="577"/>
        <v>35841569.920000002</v>
      </c>
      <c r="L551" s="118"/>
      <c r="M551" s="118"/>
      <c r="N551" s="118"/>
      <c r="O551" s="118"/>
      <c r="P551" s="118"/>
      <c r="Q551" s="118"/>
      <c r="R551" s="287">
        <f t="shared" si="483"/>
        <v>0</v>
      </c>
      <c r="S551" s="118"/>
      <c r="T551" s="118"/>
      <c r="U551" s="118"/>
      <c r="V551" s="118"/>
      <c r="W551" s="118"/>
      <c r="X551" s="118"/>
      <c r="Y551" s="118"/>
      <c r="Z551" s="118"/>
      <c r="AA551" s="287">
        <f t="shared" si="595"/>
        <v>0</v>
      </c>
      <c r="AB551" s="287">
        <f t="shared" si="578"/>
        <v>0</v>
      </c>
      <c r="AC551" s="37">
        <f t="shared" si="546"/>
        <v>0</v>
      </c>
    </row>
    <row r="552" spans="1:29" s="79" customFormat="1" ht="31.5" hidden="1" x14ac:dyDescent="0.2">
      <c r="A552" s="371"/>
      <c r="B552" s="110" t="s">
        <v>3011</v>
      </c>
      <c r="C552" s="106" t="s">
        <v>3012</v>
      </c>
      <c r="D552" s="376">
        <f>SUM(D553)</f>
        <v>0</v>
      </c>
      <c r="E552" s="105">
        <f>SUM('ADICIONES  2018'!C552:M552)</f>
        <v>13482659</v>
      </c>
      <c r="F552" s="376">
        <f>SUM(F553)</f>
        <v>0</v>
      </c>
      <c r="G552" s="376">
        <f>SUM(G553)</f>
        <v>0</v>
      </c>
      <c r="H552" s="376">
        <f>SUM(H553)</f>
        <v>0</v>
      </c>
      <c r="I552" s="376">
        <f>SUM(I553)</f>
        <v>0</v>
      </c>
      <c r="J552" s="376">
        <f>SUM(J553)</f>
        <v>0</v>
      </c>
      <c r="K552" s="105">
        <f t="shared" si="577"/>
        <v>13482659</v>
      </c>
      <c r="L552" s="376">
        <f t="shared" ref="L552:Q552" si="596">SUM(L553)</f>
        <v>0</v>
      </c>
      <c r="M552" s="376">
        <f t="shared" si="596"/>
        <v>0</v>
      </c>
      <c r="N552" s="376">
        <f t="shared" si="596"/>
        <v>0</v>
      </c>
      <c r="O552" s="376">
        <f t="shared" si="596"/>
        <v>0</v>
      </c>
      <c r="P552" s="376">
        <f t="shared" si="596"/>
        <v>0</v>
      </c>
      <c r="Q552" s="376">
        <f t="shared" si="596"/>
        <v>0</v>
      </c>
      <c r="R552" s="105">
        <f t="shared" si="483"/>
        <v>0</v>
      </c>
      <c r="S552" s="376">
        <f t="shared" ref="S552:Z552" si="597">SUM(S553)</f>
        <v>0</v>
      </c>
      <c r="T552" s="376">
        <f t="shared" si="597"/>
        <v>0</v>
      </c>
      <c r="U552" s="376">
        <f t="shared" si="597"/>
        <v>0</v>
      </c>
      <c r="V552" s="376">
        <f t="shared" si="597"/>
        <v>0</v>
      </c>
      <c r="W552" s="376">
        <f t="shared" si="597"/>
        <v>0</v>
      </c>
      <c r="X552" s="376">
        <f t="shared" si="597"/>
        <v>0</v>
      </c>
      <c r="Y552" s="376">
        <f t="shared" si="597"/>
        <v>0</v>
      </c>
      <c r="Z552" s="376">
        <f t="shared" si="597"/>
        <v>0</v>
      </c>
      <c r="AA552" s="105">
        <f t="shared" si="595"/>
        <v>0</v>
      </c>
      <c r="AB552" s="105">
        <f t="shared" si="578"/>
        <v>0</v>
      </c>
      <c r="AC552" s="104">
        <f t="shared" si="546"/>
        <v>0</v>
      </c>
    </row>
    <row r="553" spans="1:29" s="5" customFormat="1" ht="28.5" hidden="1" x14ac:dyDescent="0.2">
      <c r="A553" s="156"/>
      <c r="B553" s="97" t="s">
        <v>2825</v>
      </c>
      <c r="C553" s="98" t="s">
        <v>2826</v>
      </c>
      <c r="D553" s="118"/>
      <c r="E553" s="285">
        <f>SUM('ADICIONES  2018'!C553:M553)</f>
        <v>13482659</v>
      </c>
      <c r="F553" s="118"/>
      <c r="G553" s="118"/>
      <c r="H553" s="118"/>
      <c r="I553" s="118"/>
      <c r="J553" s="118"/>
      <c r="K553" s="287">
        <f t="shared" si="577"/>
        <v>13482659</v>
      </c>
      <c r="L553" s="118"/>
      <c r="M553" s="118"/>
      <c r="N553" s="118"/>
      <c r="O553" s="118"/>
      <c r="P553" s="118"/>
      <c r="Q553" s="118"/>
      <c r="R553" s="287">
        <f t="shared" si="483"/>
        <v>0</v>
      </c>
      <c r="S553" s="118"/>
      <c r="T553" s="118"/>
      <c r="U553" s="118"/>
      <c r="V553" s="118"/>
      <c r="W553" s="118"/>
      <c r="X553" s="118"/>
      <c r="Y553" s="118"/>
      <c r="Z553" s="118"/>
      <c r="AA553" s="287">
        <f t="shared" si="595"/>
        <v>0</v>
      </c>
      <c r="AB553" s="287">
        <f t="shared" si="578"/>
        <v>0</v>
      </c>
      <c r="AC553" s="37">
        <f t="shared" si="546"/>
        <v>0</v>
      </c>
    </row>
    <row r="554" spans="1:29" s="79" customFormat="1" ht="30.75" hidden="1" customHeight="1" x14ac:dyDescent="0.2">
      <c r="A554" s="371"/>
      <c r="B554" s="110" t="s">
        <v>3013</v>
      </c>
      <c r="C554" s="106" t="s">
        <v>3014</v>
      </c>
      <c r="D554" s="376">
        <f>SUM(D555)</f>
        <v>0</v>
      </c>
      <c r="E554" s="105">
        <f>SUM('ADICIONES  2018'!C554:M554)</f>
        <v>25000000</v>
      </c>
      <c r="F554" s="376">
        <f>SUM(F555)</f>
        <v>0</v>
      </c>
      <c r="G554" s="376">
        <f>SUM(G555)</f>
        <v>0</v>
      </c>
      <c r="H554" s="376">
        <f>SUM(H555)</f>
        <v>0</v>
      </c>
      <c r="I554" s="376">
        <f>SUM(I555)</f>
        <v>0</v>
      </c>
      <c r="J554" s="376">
        <f>SUM(J555)</f>
        <v>0</v>
      </c>
      <c r="K554" s="105">
        <f t="shared" si="577"/>
        <v>25000000</v>
      </c>
      <c r="L554" s="376">
        <f t="shared" ref="L554:Q554" si="598">SUM(L555)</f>
        <v>0</v>
      </c>
      <c r="M554" s="376">
        <f t="shared" si="598"/>
        <v>0</v>
      </c>
      <c r="N554" s="376">
        <f t="shared" si="598"/>
        <v>0</v>
      </c>
      <c r="O554" s="376">
        <f t="shared" si="598"/>
        <v>0</v>
      </c>
      <c r="P554" s="376">
        <f t="shared" si="598"/>
        <v>0</v>
      </c>
      <c r="Q554" s="376">
        <f t="shared" si="598"/>
        <v>0</v>
      </c>
      <c r="R554" s="105">
        <f t="shared" si="483"/>
        <v>0</v>
      </c>
      <c r="S554" s="376">
        <f t="shared" ref="S554:Z554" si="599">SUM(S555)</f>
        <v>0</v>
      </c>
      <c r="T554" s="376">
        <f t="shared" si="599"/>
        <v>0</v>
      </c>
      <c r="U554" s="376">
        <f t="shared" si="599"/>
        <v>0</v>
      </c>
      <c r="V554" s="376">
        <f t="shared" si="599"/>
        <v>0</v>
      </c>
      <c r="W554" s="376">
        <f t="shared" si="599"/>
        <v>0</v>
      </c>
      <c r="X554" s="376">
        <f t="shared" si="599"/>
        <v>0</v>
      </c>
      <c r="Y554" s="376">
        <f t="shared" si="599"/>
        <v>0</v>
      </c>
      <c r="Z554" s="376">
        <f t="shared" si="599"/>
        <v>0</v>
      </c>
      <c r="AA554" s="105">
        <f t="shared" si="595"/>
        <v>0</v>
      </c>
      <c r="AB554" s="105">
        <f t="shared" si="578"/>
        <v>0</v>
      </c>
      <c r="AC554" s="104">
        <f t="shared" ref="AC554:AC617" si="600">+AB554/K554</f>
        <v>0</v>
      </c>
    </row>
    <row r="555" spans="1:29" s="5" customFormat="1" ht="28.5" hidden="1" x14ac:dyDescent="0.2">
      <c r="A555" s="156"/>
      <c r="B555" s="97" t="s">
        <v>2827</v>
      </c>
      <c r="C555" s="98" t="s">
        <v>2828</v>
      </c>
      <c r="D555" s="118"/>
      <c r="E555" s="285">
        <f>SUM('ADICIONES  2018'!C555:M555)</f>
        <v>25000000</v>
      </c>
      <c r="F555" s="118"/>
      <c r="G555" s="118"/>
      <c r="H555" s="118"/>
      <c r="I555" s="118"/>
      <c r="J555" s="118"/>
      <c r="K555" s="287">
        <f t="shared" si="577"/>
        <v>25000000</v>
      </c>
      <c r="L555" s="118"/>
      <c r="M555" s="118"/>
      <c r="N555" s="118"/>
      <c r="O555" s="118"/>
      <c r="P555" s="118"/>
      <c r="Q555" s="118"/>
      <c r="R555" s="287">
        <f t="shared" si="483"/>
        <v>0</v>
      </c>
      <c r="S555" s="118"/>
      <c r="T555" s="118"/>
      <c r="U555" s="118"/>
      <c r="V555" s="118"/>
      <c r="W555" s="118"/>
      <c r="X555" s="118"/>
      <c r="Y555" s="118"/>
      <c r="Z555" s="118"/>
      <c r="AA555" s="287">
        <f t="shared" si="595"/>
        <v>0</v>
      </c>
      <c r="AB555" s="287">
        <f t="shared" si="578"/>
        <v>0</v>
      </c>
      <c r="AC555" s="37">
        <f t="shared" si="600"/>
        <v>0</v>
      </c>
    </row>
    <row r="556" spans="1:29" s="79" customFormat="1" ht="34.5" hidden="1" customHeight="1" x14ac:dyDescent="0.2">
      <c r="A556" s="371"/>
      <c r="B556" s="110" t="s">
        <v>3015</v>
      </c>
      <c r="C556" s="106" t="s">
        <v>3016</v>
      </c>
      <c r="D556" s="376">
        <f>SUM(D557:D558)</f>
        <v>0</v>
      </c>
      <c r="E556" s="105">
        <f>SUM('ADICIONES  2018'!C556:M556)</f>
        <v>20000000</v>
      </c>
      <c r="F556" s="376">
        <f>SUM(F557:F558)</f>
        <v>0</v>
      </c>
      <c r="G556" s="376">
        <f>SUM(G557:G558)</f>
        <v>0</v>
      </c>
      <c r="H556" s="376">
        <f>SUM(H557:H558)</f>
        <v>0</v>
      </c>
      <c r="I556" s="376">
        <f>SUM(I557:I558)</f>
        <v>0</v>
      </c>
      <c r="J556" s="376">
        <f>SUM(J557:J558)</f>
        <v>0</v>
      </c>
      <c r="K556" s="105">
        <f t="shared" si="577"/>
        <v>20000000</v>
      </c>
      <c r="L556" s="376">
        <f t="shared" ref="L556:Q556" si="601">SUM(L557:L558)</f>
        <v>0</v>
      </c>
      <c r="M556" s="376">
        <f t="shared" si="601"/>
        <v>0</v>
      </c>
      <c r="N556" s="376">
        <f t="shared" si="601"/>
        <v>0</v>
      </c>
      <c r="O556" s="376">
        <f t="shared" si="601"/>
        <v>0</v>
      </c>
      <c r="P556" s="376">
        <f t="shared" si="601"/>
        <v>0</v>
      </c>
      <c r="Q556" s="376">
        <f t="shared" si="601"/>
        <v>0</v>
      </c>
      <c r="R556" s="105">
        <f t="shared" si="483"/>
        <v>0</v>
      </c>
      <c r="S556" s="376">
        <f t="shared" ref="S556:Z556" si="602">SUM(S557:S558)</f>
        <v>0</v>
      </c>
      <c r="T556" s="376">
        <f t="shared" si="602"/>
        <v>0</v>
      </c>
      <c r="U556" s="376">
        <f t="shared" si="602"/>
        <v>0</v>
      </c>
      <c r="V556" s="376">
        <f t="shared" si="602"/>
        <v>0</v>
      </c>
      <c r="W556" s="376">
        <f t="shared" si="602"/>
        <v>0</v>
      </c>
      <c r="X556" s="376">
        <f t="shared" si="602"/>
        <v>0</v>
      </c>
      <c r="Y556" s="376">
        <f t="shared" si="602"/>
        <v>0</v>
      </c>
      <c r="Z556" s="376">
        <f t="shared" si="602"/>
        <v>0</v>
      </c>
      <c r="AA556" s="105">
        <f t="shared" si="595"/>
        <v>0</v>
      </c>
      <c r="AB556" s="105">
        <f t="shared" si="578"/>
        <v>0</v>
      </c>
      <c r="AC556" s="104">
        <f t="shared" si="600"/>
        <v>0</v>
      </c>
    </row>
    <row r="557" spans="1:29" s="5" customFormat="1" ht="28.5" hidden="1" x14ac:dyDescent="0.2">
      <c r="A557" s="156"/>
      <c r="B557" s="97" t="s">
        <v>2829</v>
      </c>
      <c r="C557" s="98" t="s">
        <v>2830</v>
      </c>
      <c r="D557" s="118"/>
      <c r="E557" s="285">
        <f>SUM('ADICIONES  2018'!C557:M557)</f>
        <v>1000000</v>
      </c>
      <c r="F557" s="118"/>
      <c r="G557" s="118"/>
      <c r="H557" s="118"/>
      <c r="I557" s="118"/>
      <c r="J557" s="118"/>
      <c r="K557" s="287">
        <f t="shared" si="577"/>
        <v>1000000</v>
      </c>
      <c r="L557" s="118"/>
      <c r="M557" s="118"/>
      <c r="N557" s="118"/>
      <c r="O557" s="118"/>
      <c r="P557" s="118"/>
      <c r="Q557" s="118"/>
      <c r="R557" s="287">
        <f t="shared" si="483"/>
        <v>0</v>
      </c>
      <c r="S557" s="118"/>
      <c r="T557" s="118"/>
      <c r="U557" s="118"/>
      <c r="V557" s="118"/>
      <c r="W557" s="118"/>
      <c r="X557" s="118"/>
      <c r="Y557" s="118"/>
      <c r="Z557" s="118"/>
      <c r="AA557" s="287">
        <f t="shared" si="595"/>
        <v>0</v>
      </c>
      <c r="AB557" s="287">
        <f t="shared" si="578"/>
        <v>0</v>
      </c>
      <c r="AC557" s="37">
        <f t="shared" si="600"/>
        <v>0</v>
      </c>
    </row>
    <row r="558" spans="1:29" s="5" customFormat="1" ht="28.5" hidden="1" x14ac:dyDescent="0.2">
      <c r="A558" s="156"/>
      <c r="B558" s="97" t="s">
        <v>2831</v>
      </c>
      <c r="C558" s="98" t="s">
        <v>2832</v>
      </c>
      <c r="D558" s="118"/>
      <c r="E558" s="285">
        <f>SUM('ADICIONES  2018'!C558:M558)</f>
        <v>19000000</v>
      </c>
      <c r="F558" s="118"/>
      <c r="G558" s="118"/>
      <c r="H558" s="118"/>
      <c r="I558" s="118"/>
      <c r="J558" s="118"/>
      <c r="K558" s="287">
        <f t="shared" si="577"/>
        <v>19000000</v>
      </c>
      <c r="L558" s="118"/>
      <c r="M558" s="118"/>
      <c r="N558" s="118"/>
      <c r="O558" s="118"/>
      <c r="P558" s="118"/>
      <c r="Q558" s="118"/>
      <c r="R558" s="287">
        <f t="shared" si="483"/>
        <v>0</v>
      </c>
      <c r="S558" s="118"/>
      <c r="T558" s="118"/>
      <c r="U558" s="118"/>
      <c r="V558" s="118"/>
      <c r="W558" s="118"/>
      <c r="X558" s="118"/>
      <c r="Y558" s="118"/>
      <c r="Z558" s="118"/>
      <c r="AA558" s="287">
        <f t="shared" si="595"/>
        <v>0</v>
      </c>
      <c r="AB558" s="287">
        <f t="shared" si="578"/>
        <v>0</v>
      </c>
      <c r="AC558" s="37">
        <f t="shared" si="600"/>
        <v>0</v>
      </c>
    </row>
    <row r="559" spans="1:29" s="79" customFormat="1" ht="34.5" hidden="1" customHeight="1" x14ac:dyDescent="0.2">
      <c r="A559" s="371"/>
      <c r="B559" s="110" t="s">
        <v>3017</v>
      </c>
      <c r="C559" s="106" t="s">
        <v>3018</v>
      </c>
      <c r="D559" s="376">
        <f>SUM(D560)</f>
        <v>0</v>
      </c>
      <c r="E559" s="105">
        <f>SUM('ADICIONES  2018'!C559:M559)</f>
        <v>8255860</v>
      </c>
      <c r="F559" s="376">
        <f>SUM(F560)</f>
        <v>0</v>
      </c>
      <c r="G559" s="376">
        <f>SUM(G560)</f>
        <v>0</v>
      </c>
      <c r="H559" s="376">
        <f>SUM(H560)</f>
        <v>0</v>
      </c>
      <c r="I559" s="376">
        <f>SUM(I560)</f>
        <v>0</v>
      </c>
      <c r="J559" s="376">
        <f>SUM(J560)</f>
        <v>0</v>
      </c>
      <c r="K559" s="105">
        <f t="shared" si="577"/>
        <v>8255860</v>
      </c>
      <c r="L559" s="376">
        <f t="shared" ref="L559:Q559" si="603">SUM(L560)</f>
        <v>0</v>
      </c>
      <c r="M559" s="376">
        <f t="shared" si="603"/>
        <v>0</v>
      </c>
      <c r="N559" s="376">
        <f t="shared" si="603"/>
        <v>0</v>
      </c>
      <c r="O559" s="376">
        <f t="shared" si="603"/>
        <v>0</v>
      </c>
      <c r="P559" s="376">
        <f t="shared" si="603"/>
        <v>0</v>
      </c>
      <c r="Q559" s="376">
        <f t="shared" si="603"/>
        <v>0</v>
      </c>
      <c r="R559" s="105">
        <f t="shared" si="483"/>
        <v>0</v>
      </c>
      <c r="S559" s="376">
        <f t="shared" ref="S559:Z559" si="604">SUM(S560)</f>
        <v>0</v>
      </c>
      <c r="T559" s="376">
        <f t="shared" si="604"/>
        <v>0</v>
      </c>
      <c r="U559" s="376">
        <f t="shared" si="604"/>
        <v>0</v>
      </c>
      <c r="V559" s="376">
        <f t="shared" si="604"/>
        <v>0</v>
      </c>
      <c r="W559" s="376">
        <f t="shared" si="604"/>
        <v>0</v>
      </c>
      <c r="X559" s="376">
        <f t="shared" si="604"/>
        <v>0</v>
      </c>
      <c r="Y559" s="376">
        <f t="shared" si="604"/>
        <v>0</v>
      </c>
      <c r="Z559" s="376">
        <f t="shared" si="604"/>
        <v>0</v>
      </c>
      <c r="AA559" s="105">
        <f t="shared" si="595"/>
        <v>0</v>
      </c>
      <c r="AB559" s="105">
        <f t="shared" si="578"/>
        <v>0</v>
      </c>
      <c r="AC559" s="104">
        <f t="shared" si="600"/>
        <v>0</v>
      </c>
    </row>
    <row r="560" spans="1:29" s="5" customFormat="1" ht="28.5" hidden="1" x14ac:dyDescent="0.2">
      <c r="A560" s="156"/>
      <c r="B560" s="97" t="s">
        <v>2833</v>
      </c>
      <c r="C560" s="98" t="s">
        <v>2834</v>
      </c>
      <c r="D560" s="118"/>
      <c r="E560" s="285">
        <f>SUM('ADICIONES  2018'!C560:M560)</f>
        <v>8255860</v>
      </c>
      <c r="F560" s="118"/>
      <c r="G560" s="118"/>
      <c r="H560" s="118"/>
      <c r="I560" s="118"/>
      <c r="J560" s="118"/>
      <c r="K560" s="287">
        <f t="shared" si="577"/>
        <v>8255860</v>
      </c>
      <c r="L560" s="118"/>
      <c r="M560" s="118"/>
      <c r="N560" s="118"/>
      <c r="O560" s="118"/>
      <c r="P560" s="118"/>
      <c r="Q560" s="118"/>
      <c r="R560" s="287">
        <f t="shared" si="483"/>
        <v>0</v>
      </c>
      <c r="S560" s="118"/>
      <c r="T560" s="118"/>
      <c r="U560" s="118"/>
      <c r="V560" s="118"/>
      <c r="W560" s="118"/>
      <c r="X560" s="118"/>
      <c r="Y560" s="118"/>
      <c r="Z560" s="118"/>
      <c r="AA560" s="287">
        <f t="shared" si="595"/>
        <v>0</v>
      </c>
      <c r="AB560" s="287">
        <f t="shared" si="578"/>
        <v>0</v>
      </c>
      <c r="AC560" s="37">
        <f t="shared" si="600"/>
        <v>0</v>
      </c>
    </row>
    <row r="561" spans="1:29" s="79" customFormat="1" ht="31.5" hidden="1" x14ac:dyDescent="0.2">
      <c r="A561" s="371"/>
      <c r="B561" s="110" t="s">
        <v>3019</v>
      </c>
      <c r="C561" s="106" t="s">
        <v>3020</v>
      </c>
      <c r="D561" s="376">
        <f>SUM(D562)</f>
        <v>0</v>
      </c>
      <c r="E561" s="105">
        <f>SUM('ADICIONES  2018'!C561:M561)</f>
        <v>8254539</v>
      </c>
      <c r="F561" s="376">
        <f>SUM(F562)</f>
        <v>0</v>
      </c>
      <c r="G561" s="376">
        <f>SUM(G562)</f>
        <v>0</v>
      </c>
      <c r="H561" s="376">
        <f>SUM(H562)</f>
        <v>0</v>
      </c>
      <c r="I561" s="376">
        <f>SUM(I562)</f>
        <v>0</v>
      </c>
      <c r="J561" s="376">
        <f>SUM(J562)</f>
        <v>0</v>
      </c>
      <c r="K561" s="105">
        <f t="shared" si="577"/>
        <v>8254539</v>
      </c>
      <c r="L561" s="376">
        <f t="shared" ref="L561:Q561" si="605">SUM(L562)</f>
        <v>0</v>
      </c>
      <c r="M561" s="376">
        <f t="shared" si="605"/>
        <v>0</v>
      </c>
      <c r="N561" s="376">
        <f t="shared" si="605"/>
        <v>0</v>
      </c>
      <c r="O561" s="376">
        <f t="shared" si="605"/>
        <v>0</v>
      </c>
      <c r="P561" s="376">
        <f t="shared" si="605"/>
        <v>0</v>
      </c>
      <c r="Q561" s="376">
        <f t="shared" si="605"/>
        <v>0</v>
      </c>
      <c r="R561" s="105">
        <f t="shared" si="483"/>
        <v>0</v>
      </c>
      <c r="S561" s="376">
        <f t="shared" ref="S561:Z561" si="606">SUM(S562)</f>
        <v>0</v>
      </c>
      <c r="T561" s="376">
        <f t="shared" si="606"/>
        <v>0</v>
      </c>
      <c r="U561" s="376">
        <f t="shared" si="606"/>
        <v>0</v>
      </c>
      <c r="V561" s="376">
        <f t="shared" si="606"/>
        <v>0</v>
      </c>
      <c r="W561" s="376">
        <f t="shared" si="606"/>
        <v>0</v>
      </c>
      <c r="X561" s="376">
        <f t="shared" si="606"/>
        <v>0</v>
      </c>
      <c r="Y561" s="376">
        <f t="shared" si="606"/>
        <v>0</v>
      </c>
      <c r="Z561" s="376">
        <f t="shared" si="606"/>
        <v>0</v>
      </c>
      <c r="AA561" s="105">
        <f t="shared" si="595"/>
        <v>0</v>
      </c>
      <c r="AB561" s="105">
        <f t="shared" si="578"/>
        <v>0</v>
      </c>
      <c r="AC561" s="104">
        <f t="shared" si="600"/>
        <v>0</v>
      </c>
    </row>
    <row r="562" spans="1:29" s="5" customFormat="1" ht="28.5" hidden="1" x14ac:dyDescent="0.2">
      <c r="A562" s="156"/>
      <c r="B562" s="97" t="s">
        <v>2835</v>
      </c>
      <c r="C562" s="98" t="s">
        <v>2836</v>
      </c>
      <c r="D562" s="118"/>
      <c r="E562" s="285">
        <f>SUM('ADICIONES  2018'!C562:M562)</f>
        <v>8254539</v>
      </c>
      <c r="F562" s="118"/>
      <c r="G562" s="118"/>
      <c r="H562" s="118"/>
      <c r="I562" s="118"/>
      <c r="J562" s="118"/>
      <c r="K562" s="287">
        <f t="shared" si="577"/>
        <v>8254539</v>
      </c>
      <c r="L562" s="118"/>
      <c r="M562" s="118"/>
      <c r="N562" s="118"/>
      <c r="O562" s="118"/>
      <c r="P562" s="118"/>
      <c r="Q562" s="118"/>
      <c r="R562" s="287">
        <f t="shared" si="483"/>
        <v>0</v>
      </c>
      <c r="S562" s="118"/>
      <c r="T562" s="118"/>
      <c r="U562" s="118"/>
      <c r="V562" s="118"/>
      <c r="W562" s="118"/>
      <c r="X562" s="118"/>
      <c r="Y562" s="118"/>
      <c r="Z562" s="118"/>
      <c r="AA562" s="287">
        <f t="shared" si="595"/>
        <v>0</v>
      </c>
      <c r="AB562" s="287">
        <f t="shared" si="578"/>
        <v>0</v>
      </c>
      <c r="AC562" s="37">
        <f t="shared" si="600"/>
        <v>0</v>
      </c>
    </row>
    <row r="563" spans="1:29" s="79" customFormat="1" ht="44.25" hidden="1" customHeight="1" x14ac:dyDescent="0.2">
      <c r="A563" s="371"/>
      <c r="B563" s="110" t="s">
        <v>3021</v>
      </c>
      <c r="C563" s="106" t="s">
        <v>3022</v>
      </c>
      <c r="D563" s="376">
        <f>SUM(D564)</f>
        <v>0</v>
      </c>
      <c r="E563" s="105">
        <f>SUM('ADICIONES  2018'!C563:M563)</f>
        <v>12861283</v>
      </c>
      <c r="F563" s="376">
        <f>SUM(F564)</f>
        <v>0</v>
      </c>
      <c r="G563" s="376">
        <f>SUM(G564)</f>
        <v>0</v>
      </c>
      <c r="H563" s="376">
        <f>SUM(H564)</f>
        <v>0</v>
      </c>
      <c r="I563" s="376">
        <f>SUM(I564)</f>
        <v>0</v>
      </c>
      <c r="J563" s="376">
        <f>SUM(J564)</f>
        <v>0</v>
      </c>
      <c r="K563" s="105">
        <f t="shared" si="577"/>
        <v>12861283</v>
      </c>
      <c r="L563" s="376">
        <f t="shared" ref="L563:Q563" si="607">SUM(L564)</f>
        <v>0</v>
      </c>
      <c r="M563" s="376">
        <f t="shared" si="607"/>
        <v>0</v>
      </c>
      <c r="N563" s="376">
        <f t="shared" si="607"/>
        <v>0</v>
      </c>
      <c r="O563" s="376">
        <f t="shared" si="607"/>
        <v>0</v>
      </c>
      <c r="P563" s="376">
        <f t="shared" si="607"/>
        <v>0</v>
      </c>
      <c r="Q563" s="376">
        <f t="shared" si="607"/>
        <v>0</v>
      </c>
      <c r="R563" s="105">
        <f t="shared" si="483"/>
        <v>0</v>
      </c>
      <c r="S563" s="376">
        <f t="shared" ref="S563:Z563" si="608">SUM(S564)</f>
        <v>0</v>
      </c>
      <c r="T563" s="376">
        <f t="shared" si="608"/>
        <v>0</v>
      </c>
      <c r="U563" s="376">
        <f t="shared" si="608"/>
        <v>0</v>
      </c>
      <c r="V563" s="376">
        <f t="shared" si="608"/>
        <v>0</v>
      </c>
      <c r="W563" s="376">
        <f t="shared" si="608"/>
        <v>0</v>
      </c>
      <c r="X563" s="376">
        <f t="shared" si="608"/>
        <v>0</v>
      </c>
      <c r="Y563" s="376">
        <f t="shared" si="608"/>
        <v>0</v>
      </c>
      <c r="Z563" s="376">
        <f t="shared" si="608"/>
        <v>0</v>
      </c>
      <c r="AA563" s="105">
        <f t="shared" si="595"/>
        <v>0</v>
      </c>
      <c r="AB563" s="105">
        <f t="shared" si="578"/>
        <v>0</v>
      </c>
      <c r="AC563" s="104">
        <f t="shared" si="600"/>
        <v>0</v>
      </c>
    </row>
    <row r="564" spans="1:29" s="5" customFormat="1" ht="28.5" hidden="1" x14ac:dyDescent="0.2">
      <c r="A564" s="156"/>
      <c r="B564" s="97" t="s">
        <v>2837</v>
      </c>
      <c r="C564" s="98" t="s">
        <v>2838</v>
      </c>
      <c r="D564" s="118"/>
      <c r="E564" s="285">
        <f>SUM('ADICIONES  2018'!C564:M564)</f>
        <v>12861283</v>
      </c>
      <c r="F564" s="118"/>
      <c r="G564" s="118"/>
      <c r="H564" s="118"/>
      <c r="I564" s="118"/>
      <c r="J564" s="118"/>
      <c r="K564" s="287">
        <f t="shared" si="577"/>
        <v>12861283</v>
      </c>
      <c r="L564" s="118"/>
      <c r="M564" s="118"/>
      <c r="N564" s="118"/>
      <c r="O564" s="118"/>
      <c r="P564" s="118"/>
      <c r="Q564" s="118"/>
      <c r="R564" s="287">
        <f t="shared" si="483"/>
        <v>0</v>
      </c>
      <c r="S564" s="118"/>
      <c r="T564" s="118"/>
      <c r="U564" s="118"/>
      <c r="V564" s="118"/>
      <c r="W564" s="118"/>
      <c r="X564" s="118"/>
      <c r="Y564" s="118"/>
      <c r="Z564" s="118"/>
      <c r="AA564" s="287">
        <f t="shared" si="595"/>
        <v>0</v>
      </c>
      <c r="AB564" s="287">
        <f t="shared" si="578"/>
        <v>0</v>
      </c>
      <c r="AC564" s="37">
        <f t="shared" si="600"/>
        <v>0</v>
      </c>
    </row>
    <row r="565" spans="1:29" s="79" customFormat="1" ht="31.5" hidden="1" x14ac:dyDescent="0.2">
      <c r="A565" s="371"/>
      <c r="B565" s="110" t="s">
        <v>3023</v>
      </c>
      <c r="C565" s="106" t="s">
        <v>3024</v>
      </c>
      <c r="D565" s="376">
        <f>SUM(D566)</f>
        <v>0</v>
      </c>
      <c r="E565" s="105">
        <f>SUM('ADICIONES  2018'!C565:M565)</f>
        <v>9742416.1999999993</v>
      </c>
      <c r="F565" s="376">
        <f>SUM(F566)</f>
        <v>0</v>
      </c>
      <c r="G565" s="376">
        <f>SUM(G566)</f>
        <v>0</v>
      </c>
      <c r="H565" s="376">
        <f>SUM(H566)</f>
        <v>0</v>
      </c>
      <c r="I565" s="376">
        <f>SUM(I566)</f>
        <v>0</v>
      </c>
      <c r="J565" s="376">
        <f>SUM(J566)</f>
        <v>0</v>
      </c>
      <c r="K565" s="105">
        <f t="shared" si="577"/>
        <v>9742416.1999999993</v>
      </c>
      <c r="L565" s="376">
        <f t="shared" ref="L565:Q565" si="609">SUM(L566)</f>
        <v>0</v>
      </c>
      <c r="M565" s="376">
        <f t="shared" si="609"/>
        <v>0</v>
      </c>
      <c r="N565" s="376">
        <f t="shared" si="609"/>
        <v>0</v>
      </c>
      <c r="O565" s="376">
        <f t="shared" si="609"/>
        <v>0</v>
      </c>
      <c r="P565" s="376">
        <f t="shared" si="609"/>
        <v>0</v>
      </c>
      <c r="Q565" s="376">
        <f t="shared" si="609"/>
        <v>0</v>
      </c>
      <c r="R565" s="105">
        <f t="shared" si="483"/>
        <v>0</v>
      </c>
      <c r="S565" s="376">
        <f t="shared" ref="S565:Z565" si="610">SUM(S566)</f>
        <v>0</v>
      </c>
      <c r="T565" s="376">
        <f t="shared" si="610"/>
        <v>0</v>
      </c>
      <c r="U565" s="376">
        <f t="shared" si="610"/>
        <v>0</v>
      </c>
      <c r="V565" s="376">
        <f t="shared" si="610"/>
        <v>0</v>
      </c>
      <c r="W565" s="376">
        <f t="shared" si="610"/>
        <v>0</v>
      </c>
      <c r="X565" s="376">
        <f t="shared" si="610"/>
        <v>0</v>
      </c>
      <c r="Y565" s="376">
        <f t="shared" si="610"/>
        <v>0</v>
      </c>
      <c r="Z565" s="376">
        <f t="shared" si="610"/>
        <v>0</v>
      </c>
      <c r="AA565" s="105">
        <f t="shared" si="595"/>
        <v>0</v>
      </c>
      <c r="AB565" s="105">
        <f t="shared" si="578"/>
        <v>0</v>
      </c>
      <c r="AC565" s="104">
        <f t="shared" si="600"/>
        <v>0</v>
      </c>
    </row>
    <row r="566" spans="1:29" s="5" customFormat="1" ht="28.5" hidden="1" x14ac:dyDescent="0.2">
      <c r="A566" s="156"/>
      <c r="B566" s="97" t="s">
        <v>2839</v>
      </c>
      <c r="C566" s="98" t="s">
        <v>2840</v>
      </c>
      <c r="D566" s="118"/>
      <c r="E566" s="285">
        <f>SUM('ADICIONES  2018'!C566:M566)</f>
        <v>9742416.1999999993</v>
      </c>
      <c r="F566" s="118"/>
      <c r="G566" s="118"/>
      <c r="H566" s="118"/>
      <c r="I566" s="118"/>
      <c r="J566" s="118"/>
      <c r="K566" s="287">
        <f t="shared" si="577"/>
        <v>9742416.1999999993</v>
      </c>
      <c r="L566" s="118"/>
      <c r="M566" s="118"/>
      <c r="N566" s="118"/>
      <c r="O566" s="118"/>
      <c r="P566" s="118"/>
      <c r="Q566" s="118"/>
      <c r="R566" s="287">
        <f t="shared" si="483"/>
        <v>0</v>
      </c>
      <c r="S566" s="118"/>
      <c r="T566" s="118"/>
      <c r="U566" s="118"/>
      <c r="V566" s="118"/>
      <c r="W566" s="118"/>
      <c r="X566" s="118"/>
      <c r="Y566" s="118"/>
      <c r="Z566" s="118"/>
      <c r="AA566" s="287">
        <f t="shared" si="595"/>
        <v>0</v>
      </c>
      <c r="AB566" s="287">
        <f t="shared" si="578"/>
        <v>0</v>
      </c>
      <c r="AC566" s="37">
        <f t="shared" si="600"/>
        <v>0</v>
      </c>
    </row>
    <row r="567" spans="1:29" s="79" customFormat="1" ht="31.5" hidden="1" x14ac:dyDescent="0.2">
      <c r="A567" s="371"/>
      <c r="B567" s="110" t="s">
        <v>3025</v>
      </c>
      <c r="C567" s="106" t="s">
        <v>3026</v>
      </c>
      <c r="D567" s="376">
        <f>SUM(D568:D569)</f>
        <v>0</v>
      </c>
      <c r="E567" s="105">
        <f>SUM('ADICIONES  2018'!C567:M567)</f>
        <v>82743123</v>
      </c>
      <c r="F567" s="376">
        <f>SUM(F568:F569)</f>
        <v>0</v>
      </c>
      <c r="G567" s="376">
        <f>SUM(G568:G569)</f>
        <v>0</v>
      </c>
      <c r="H567" s="376">
        <f>SUM(H568:H569)</f>
        <v>0</v>
      </c>
      <c r="I567" s="376">
        <f>SUM(I568:I569)</f>
        <v>0</v>
      </c>
      <c r="J567" s="376">
        <f>SUM(J568:J569)</f>
        <v>0</v>
      </c>
      <c r="K567" s="105">
        <f t="shared" si="577"/>
        <v>82743123</v>
      </c>
      <c r="L567" s="376">
        <f t="shared" ref="L567:Q567" si="611">SUM(L568:L569)</f>
        <v>0</v>
      </c>
      <c r="M567" s="376">
        <f t="shared" si="611"/>
        <v>0</v>
      </c>
      <c r="N567" s="376">
        <f t="shared" si="611"/>
        <v>0</v>
      </c>
      <c r="O567" s="376">
        <f t="shared" si="611"/>
        <v>0</v>
      </c>
      <c r="P567" s="376">
        <f t="shared" si="611"/>
        <v>0</v>
      </c>
      <c r="Q567" s="376">
        <f t="shared" si="611"/>
        <v>0</v>
      </c>
      <c r="R567" s="105">
        <f t="shared" si="483"/>
        <v>0</v>
      </c>
      <c r="S567" s="376">
        <f t="shared" ref="S567:Z567" si="612">SUM(S568:S569)</f>
        <v>0</v>
      </c>
      <c r="T567" s="376">
        <f t="shared" si="612"/>
        <v>0</v>
      </c>
      <c r="U567" s="376">
        <f t="shared" si="612"/>
        <v>0</v>
      </c>
      <c r="V567" s="376">
        <f t="shared" si="612"/>
        <v>0</v>
      </c>
      <c r="W567" s="376">
        <f t="shared" si="612"/>
        <v>0</v>
      </c>
      <c r="X567" s="376">
        <f t="shared" si="612"/>
        <v>0</v>
      </c>
      <c r="Y567" s="376">
        <f t="shared" si="612"/>
        <v>0</v>
      </c>
      <c r="Z567" s="376">
        <f t="shared" si="612"/>
        <v>0</v>
      </c>
      <c r="AA567" s="105">
        <f t="shared" si="595"/>
        <v>0</v>
      </c>
      <c r="AB567" s="105">
        <f t="shared" si="578"/>
        <v>0</v>
      </c>
      <c r="AC567" s="104">
        <f t="shared" si="600"/>
        <v>0</v>
      </c>
    </row>
    <row r="568" spans="1:29" s="5" customFormat="1" ht="28.5" hidden="1" x14ac:dyDescent="0.2">
      <c r="A568" s="156"/>
      <c r="B568" s="97" t="s">
        <v>2841</v>
      </c>
      <c r="C568" s="98" t="s">
        <v>2842</v>
      </c>
      <c r="D568" s="118"/>
      <c r="E568" s="285">
        <f>SUM('ADICIONES  2018'!C568:M568)</f>
        <v>71459352</v>
      </c>
      <c r="F568" s="118"/>
      <c r="G568" s="118"/>
      <c r="H568" s="118"/>
      <c r="I568" s="118"/>
      <c r="J568" s="118"/>
      <c r="K568" s="287">
        <f t="shared" si="577"/>
        <v>71459352</v>
      </c>
      <c r="L568" s="118"/>
      <c r="M568" s="118"/>
      <c r="N568" s="118"/>
      <c r="O568" s="118"/>
      <c r="P568" s="118"/>
      <c r="Q568" s="118"/>
      <c r="R568" s="287">
        <f t="shared" si="483"/>
        <v>0</v>
      </c>
      <c r="S568" s="118"/>
      <c r="T568" s="118"/>
      <c r="U568" s="118"/>
      <c r="V568" s="118"/>
      <c r="W568" s="118"/>
      <c r="X568" s="118"/>
      <c r="Y568" s="118"/>
      <c r="Z568" s="118"/>
      <c r="AA568" s="287">
        <f t="shared" si="595"/>
        <v>0</v>
      </c>
      <c r="AB568" s="287">
        <f t="shared" si="578"/>
        <v>0</v>
      </c>
      <c r="AC568" s="37">
        <f t="shared" si="600"/>
        <v>0</v>
      </c>
    </row>
    <row r="569" spans="1:29" s="5" customFormat="1" ht="42.75" hidden="1" x14ac:dyDescent="0.2">
      <c r="A569" s="156"/>
      <c r="B569" s="97" t="s">
        <v>2843</v>
      </c>
      <c r="C569" s="98" t="s">
        <v>2844</v>
      </c>
      <c r="D569" s="118"/>
      <c r="E569" s="285">
        <f>SUM('ADICIONES  2018'!C569:M569)</f>
        <v>11283771</v>
      </c>
      <c r="F569" s="118"/>
      <c r="G569" s="118"/>
      <c r="H569" s="118"/>
      <c r="I569" s="118"/>
      <c r="J569" s="118"/>
      <c r="K569" s="287">
        <f t="shared" si="577"/>
        <v>11283771</v>
      </c>
      <c r="L569" s="118"/>
      <c r="M569" s="118"/>
      <c r="N569" s="118"/>
      <c r="O569" s="118"/>
      <c r="P569" s="118"/>
      <c r="Q569" s="118"/>
      <c r="R569" s="287">
        <f t="shared" si="483"/>
        <v>0</v>
      </c>
      <c r="S569" s="118"/>
      <c r="T569" s="118"/>
      <c r="U569" s="118"/>
      <c r="V569" s="118"/>
      <c r="W569" s="118"/>
      <c r="X569" s="118"/>
      <c r="Y569" s="118"/>
      <c r="Z569" s="118"/>
      <c r="AA569" s="287">
        <f t="shared" si="595"/>
        <v>0</v>
      </c>
      <c r="AB569" s="287">
        <f t="shared" si="578"/>
        <v>0</v>
      </c>
      <c r="AC569" s="37">
        <f t="shared" si="600"/>
        <v>0</v>
      </c>
    </row>
    <row r="570" spans="1:29" s="79" customFormat="1" ht="31.5" hidden="1" x14ac:dyDescent="0.2">
      <c r="A570" s="371"/>
      <c r="B570" s="110" t="s">
        <v>3027</v>
      </c>
      <c r="C570" s="106" t="s">
        <v>3028</v>
      </c>
      <c r="D570" s="376">
        <f>SUM(D571:D572)</f>
        <v>0</v>
      </c>
      <c r="E570" s="105">
        <f>SUM('ADICIONES  2018'!C570:M570)</f>
        <v>53578891</v>
      </c>
      <c r="F570" s="376">
        <f>SUM(F571:F572)</f>
        <v>0</v>
      </c>
      <c r="G570" s="376">
        <f>SUM(G571:G572)</f>
        <v>0</v>
      </c>
      <c r="H570" s="376">
        <f>SUM(H571:H572)</f>
        <v>0</v>
      </c>
      <c r="I570" s="376">
        <f>SUM(I571:I572)</f>
        <v>0</v>
      </c>
      <c r="J570" s="376">
        <f>SUM(J571:J572)</f>
        <v>0</v>
      </c>
      <c r="K570" s="105">
        <f t="shared" si="577"/>
        <v>53578891</v>
      </c>
      <c r="L570" s="376">
        <f t="shared" ref="L570:Q570" si="613">SUM(L571:L572)</f>
        <v>0</v>
      </c>
      <c r="M570" s="376">
        <f t="shared" si="613"/>
        <v>0</v>
      </c>
      <c r="N570" s="376">
        <f t="shared" si="613"/>
        <v>0</v>
      </c>
      <c r="O570" s="376">
        <f t="shared" si="613"/>
        <v>0</v>
      </c>
      <c r="P570" s="376">
        <f t="shared" si="613"/>
        <v>0</v>
      </c>
      <c r="Q570" s="376">
        <f t="shared" si="613"/>
        <v>0</v>
      </c>
      <c r="R570" s="105">
        <f t="shared" si="483"/>
        <v>0</v>
      </c>
      <c r="S570" s="376">
        <f t="shared" ref="S570:Z570" si="614">SUM(S571:S572)</f>
        <v>0</v>
      </c>
      <c r="T570" s="376">
        <f t="shared" si="614"/>
        <v>0</v>
      </c>
      <c r="U570" s="376">
        <f t="shared" si="614"/>
        <v>0</v>
      </c>
      <c r="V570" s="376">
        <f t="shared" si="614"/>
        <v>0</v>
      </c>
      <c r="W570" s="376">
        <f t="shared" si="614"/>
        <v>0</v>
      </c>
      <c r="X570" s="376">
        <f t="shared" si="614"/>
        <v>0</v>
      </c>
      <c r="Y570" s="376">
        <f t="shared" si="614"/>
        <v>0</v>
      </c>
      <c r="Z570" s="376">
        <f t="shared" si="614"/>
        <v>0</v>
      </c>
      <c r="AA570" s="105">
        <f t="shared" si="595"/>
        <v>0</v>
      </c>
      <c r="AB570" s="105">
        <f t="shared" si="578"/>
        <v>0</v>
      </c>
      <c r="AC570" s="104">
        <f t="shared" si="600"/>
        <v>0</v>
      </c>
    </row>
    <row r="571" spans="1:29" s="5" customFormat="1" ht="28.5" hidden="1" x14ac:dyDescent="0.2">
      <c r="A571" s="156"/>
      <c r="B571" s="97" t="s">
        <v>2845</v>
      </c>
      <c r="C571" s="98" t="s">
        <v>2846</v>
      </c>
      <c r="D571" s="118"/>
      <c r="E571" s="285">
        <f>SUM('ADICIONES  2018'!C571:M571)</f>
        <v>43755172</v>
      </c>
      <c r="F571" s="118"/>
      <c r="G571" s="118"/>
      <c r="H571" s="118"/>
      <c r="I571" s="118"/>
      <c r="J571" s="118"/>
      <c r="K571" s="287">
        <f t="shared" si="577"/>
        <v>43755172</v>
      </c>
      <c r="L571" s="118"/>
      <c r="M571" s="118"/>
      <c r="N571" s="118"/>
      <c r="O571" s="118"/>
      <c r="P571" s="118"/>
      <c r="Q571" s="118"/>
      <c r="R571" s="287">
        <f t="shared" si="483"/>
        <v>0</v>
      </c>
      <c r="S571" s="118"/>
      <c r="T571" s="118"/>
      <c r="U571" s="118"/>
      <c r="V571" s="118"/>
      <c r="W571" s="118"/>
      <c r="X571" s="118"/>
      <c r="Y571" s="118"/>
      <c r="Z571" s="118"/>
      <c r="AA571" s="287">
        <f t="shared" si="595"/>
        <v>0</v>
      </c>
      <c r="AB571" s="287">
        <f t="shared" si="578"/>
        <v>0</v>
      </c>
      <c r="AC571" s="37">
        <f t="shared" si="600"/>
        <v>0</v>
      </c>
    </row>
    <row r="572" spans="1:29" s="5" customFormat="1" ht="28.5" hidden="1" x14ac:dyDescent="0.2">
      <c r="A572" s="156"/>
      <c r="B572" s="97" t="s">
        <v>2847</v>
      </c>
      <c r="C572" s="98" t="s">
        <v>2848</v>
      </c>
      <c r="D572" s="118"/>
      <c r="E572" s="285">
        <f>SUM('ADICIONES  2018'!C572:M572)</f>
        <v>9823719</v>
      </c>
      <c r="F572" s="118"/>
      <c r="G572" s="118"/>
      <c r="H572" s="118"/>
      <c r="I572" s="118"/>
      <c r="J572" s="118"/>
      <c r="K572" s="287">
        <f t="shared" si="577"/>
        <v>9823719</v>
      </c>
      <c r="L572" s="118"/>
      <c r="M572" s="118"/>
      <c r="N572" s="118"/>
      <c r="O572" s="118"/>
      <c r="P572" s="118"/>
      <c r="Q572" s="118"/>
      <c r="R572" s="287">
        <f t="shared" si="483"/>
        <v>0</v>
      </c>
      <c r="S572" s="118"/>
      <c r="T572" s="118"/>
      <c r="U572" s="118"/>
      <c r="V572" s="118"/>
      <c r="W572" s="118"/>
      <c r="X572" s="118"/>
      <c r="Y572" s="118"/>
      <c r="Z572" s="118"/>
      <c r="AA572" s="287">
        <f t="shared" si="595"/>
        <v>0</v>
      </c>
      <c r="AB572" s="287">
        <f t="shared" si="578"/>
        <v>0</v>
      </c>
      <c r="AC572" s="37">
        <f t="shared" si="600"/>
        <v>0</v>
      </c>
    </row>
    <row r="573" spans="1:29" s="79" customFormat="1" ht="31.5" hidden="1" x14ac:dyDescent="0.2">
      <c r="A573" s="371"/>
      <c r="B573" s="110" t="s">
        <v>3029</v>
      </c>
      <c r="C573" s="106" t="s">
        <v>3030</v>
      </c>
      <c r="D573" s="376">
        <f>SUM(D574:D575)</f>
        <v>0</v>
      </c>
      <c r="E573" s="105">
        <f>SUM('ADICIONES  2018'!C573:M573)</f>
        <v>279922285.95999998</v>
      </c>
      <c r="F573" s="376">
        <f>SUM(F574:F575)</f>
        <v>0</v>
      </c>
      <c r="G573" s="376">
        <f>SUM(G574:G575)</f>
        <v>0</v>
      </c>
      <c r="H573" s="376">
        <f>SUM(H574:H575)</f>
        <v>0</v>
      </c>
      <c r="I573" s="376">
        <f>SUM(I574:I575)</f>
        <v>0</v>
      </c>
      <c r="J573" s="376">
        <f>SUM(J574:J575)</f>
        <v>0</v>
      </c>
      <c r="K573" s="105">
        <f t="shared" si="577"/>
        <v>279922285.95999998</v>
      </c>
      <c r="L573" s="376">
        <f t="shared" ref="L573:Q573" si="615">SUM(L574:L575)</f>
        <v>0</v>
      </c>
      <c r="M573" s="376">
        <f t="shared" si="615"/>
        <v>0</v>
      </c>
      <c r="N573" s="376">
        <f t="shared" si="615"/>
        <v>0</v>
      </c>
      <c r="O573" s="376">
        <f t="shared" si="615"/>
        <v>0</v>
      </c>
      <c r="P573" s="376">
        <f t="shared" si="615"/>
        <v>0</v>
      </c>
      <c r="Q573" s="376">
        <f t="shared" si="615"/>
        <v>0</v>
      </c>
      <c r="R573" s="105">
        <f t="shared" si="483"/>
        <v>0</v>
      </c>
      <c r="S573" s="376">
        <f t="shared" ref="S573:Z573" si="616">SUM(S574:S575)</f>
        <v>0</v>
      </c>
      <c r="T573" s="376">
        <f t="shared" si="616"/>
        <v>0</v>
      </c>
      <c r="U573" s="376">
        <f t="shared" si="616"/>
        <v>0</v>
      </c>
      <c r="V573" s="376">
        <f t="shared" si="616"/>
        <v>0</v>
      </c>
      <c r="W573" s="376">
        <f t="shared" si="616"/>
        <v>0</v>
      </c>
      <c r="X573" s="376">
        <f t="shared" si="616"/>
        <v>0</v>
      </c>
      <c r="Y573" s="376">
        <f t="shared" si="616"/>
        <v>0</v>
      </c>
      <c r="Z573" s="376">
        <f t="shared" si="616"/>
        <v>0</v>
      </c>
      <c r="AA573" s="105">
        <f t="shared" si="595"/>
        <v>0</v>
      </c>
      <c r="AB573" s="105">
        <f t="shared" si="578"/>
        <v>0</v>
      </c>
      <c r="AC573" s="104">
        <f t="shared" si="600"/>
        <v>0</v>
      </c>
    </row>
    <row r="574" spans="1:29" s="5" customFormat="1" ht="28.5" hidden="1" x14ac:dyDescent="0.2">
      <c r="A574" s="156"/>
      <c r="B574" s="97" t="s">
        <v>2849</v>
      </c>
      <c r="C574" s="98" t="s">
        <v>2850</v>
      </c>
      <c r="D574" s="118"/>
      <c r="E574" s="285">
        <f>SUM('ADICIONES  2018'!C574:M574)</f>
        <v>223224241</v>
      </c>
      <c r="F574" s="118"/>
      <c r="G574" s="118"/>
      <c r="H574" s="118"/>
      <c r="I574" s="118"/>
      <c r="J574" s="118"/>
      <c r="K574" s="287">
        <f t="shared" si="577"/>
        <v>223224241</v>
      </c>
      <c r="L574" s="118"/>
      <c r="M574" s="118"/>
      <c r="N574" s="118"/>
      <c r="O574" s="118"/>
      <c r="P574" s="118"/>
      <c r="Q574" s="118"/>
      <c r="R574" s="287">
        <f t="shared" si="483"/>
        <v>0</v>
      </c>
      <c r="S574" s="118"/>
      <c r="T574" s="118"/>
      <c r="U574" s="118"/>
      <c r="V574" s="118"/>
      <c r="W574" s="118"/>
      <c r="X574" s="118"/>
      <c r="Y574" s="118"/>
      <c r="Z574" s="118"/>
      <c r="AA574" s="287">
        <f t="shared" si="595"/>
        <v>0</v>
      </c>
      <c r="AB574" s="287">
        <f t="shared" si="578"/>
        <v>0</v>
      </c>
      <c r="AC574" s="37">
        <f t="shared" si="600"/>
        <v>0</v>
      </c>
    </row>
    <row r="575" spans="1:29" s="5" customFormat="1" ht="42.75" hidden="1" x14ac:dyDescent="0.2">
      <c r="A575" s="156"/>
      <c r="B575" s="97" t="s">
        <v>2851</v>
      </c>
      <c r="C575" s="98" t="s">
        <v>2852</v>
      </c>
      <c r="D575" s="118"/>
      <c r="E575" s="285">
        <f>SUM('ADICIONES  2018'!C575:M575)</f>
        <v>56698044.960000001</v>
      </c>
      <c r="F575" s="118"/>
      <c r="G575" s="118"/>
      <c r="H575" s="118"/>
      <c r="I575" s="118"/>
      <c r="J575" s="118"/>
      <c r="K575" s="287">
        <f t="shared" si="577"/>
        <v>56698044.960000001</v>
      </c>
      <c r="L575" s="118"/>
      <c r="M575" s="118"/>
      <c r="N575" s="118"/>
      <c r="O575" s="118"/>
      <c r="P575" s="118"/>
      <c r="Q575" s="118"/>
      <c r="R575" s="287">
        <f t="shared" si="483"/>
        <v>0</v>
      </c>
      <c r="S575" s="118"/>
      <c r="T575" s="118"/>
      <c r="U575" s="118"/>
      <c r="V575" s="118"/>
      <c r="W575" s="118"/>
      <c r="X575" s="118"/>
      <c r="Y575" s="118"/>
      <c r="Z575" s="118"/>
      <c r="AA575" s="287">
        <f t="shared" si="595"/>
        <v>0</v>
      </c>
      <c r="AB575" s="287">
        <f t="shared" si="578"/>
        <v>0</v>
      </c>
      <c r="AC575" s="37">
        <f t="shared" si="600"/>
        <v>0</v>
      </c>
    </row>
    <row r="576" spans="1:29" s="79" customFormat="1" ht="31.5" hidden="1" x14ac:dyDescent="0.2">
      <c r="A576" s="371"/>
      <c r="B576" s="110" t="s">
        <v>3031</v>
      </c>
      <c r="C576" s="106" t="s">
        <v>3032</v>
      </c>
      <c r="D576" s="376">
        <f>SUM(D577)</f>
        <v>0</v>
      </c>
      <c r="E576" s="105">
        <f>SUM('ADICIONES  2018'!C576:M576)</f>
        <v>123213244</v>
      </c>
      <c r="F576" s="376">
        <f>SUM(F577)</f>
        <v>0</v>
      </c>
      <c r="G576" s="376">
        <f>SUM(G577)</f>
        <v>0</v>
      </c>
      <c r="H576" s="376">
        <f>SUM(H577)</f>
        <v>0</v>
      </c>
      <c r="I576" s="376">
        <f>SUM(I577)</f>
        <v>0</v>
      </c>
      <c r="J576" s="376">
        <f>SUM(J577)</f>
        <v>0</v>
      </c>
      <c r="K576" s="105">
        <f t="shared" si="577"/>
        <v>123213244</v>
      </c>
      <c r="L576" s="376">
        <f t="shared" ref="L576:Q576" si="617">SUM(L577)</f>
        <v>0</v>
      </c>
      <c r="M576" s="376">
        <f t="shared" si="617"/>
        <v>0</v>
      </c>
      <c r="N576" s="376">
        <f t="shared" si="617"/>
        <v>0</v>
      </c>
      <c r="O576" s="376">
        <f t="shared" si="617"/>
        <v>0</v>
      </c>
      <c r="P576" s="376">
        <f t="shared" si="617"/>
        <v>0</v>
      </c>
      <c r="Q576" s="376">
        <f t="shared" si="617"/>
        <v>0</v>
      </c>
      <c r="R576" s="105">
        <f t="shared" si="483"/>
        <v>0</v>
      </c>
      <c r="S576" s="376">
        <f t="shared" ref="S576:Z576" si="618">SUM(S577)</f>
        <v>0</v>
      </c>
      <c r="T576" s="376">
        <f t="shared" si="618"/>
        <v>0</v>
      </c>
      <c r="U576" s="376">
        <f t="shared" si="618"/>
        <v>0</v>
      </c>
      <c r="V576" s="376">
        <f t="shared" si="618"/>
        <v>0</v>
      </c>
      <c r="W576" s="376">
        <f t="shared" si="618"/>
        <v>0</v>
      </c>
      <c r="X576" s="376">
        <f t="shared" si="618"/>
        <v>0</v>
      </c>
      <c r="Y576" s="376">
        <f t="shared" si="618"/>
        <v>0</v>
      </c>
      <c r="Z576" s="376">
        <f t="shared" si="618"/>
        <v>0</v>
      </c>
      <c r="AA576" s="105">
        <f t="shared" si="595"/>
        <v>0</v>
      </c>
      <c r="AB576" s="105">
        <f t="shared" si="578"/>
        <v>0</v>
      </c>
      <c r="AC576" s="104">
        <f t="shared" si="600"/>
        <v>0</v>
      </c>
    </row>
    <row r="577" spans="1:29" s="5" customFormat="1" ht="28.5" hidden="1" x14ac:dyDescent="0.2">
      <c r="A577" s="156"/>
      <c r="B577" s="97" t="s">
        <v>2853</v>
      </c>
      <c r="C577" s="98" t="s">
        <v>2854</v>
      </c>
      <c r="D577" s="118"/>
      <c r="E577" s="285">
        <f>SUM('ADICIONES  2018'!C577:M577)</f>
        <v>123213244</v>
      </c>
      <c r="F577" s="118"/>
      <c r="G577" s="118"/>
      <c r="H577" s="118"/>
      <c r="I577" s="118"/>
      <c r="J577" s="118"/>
      <c r="K577" s="287">
        <f t="shared" si="577"/>
        <v>123213244</v>
      </c>
      <c r="L577" s="118"/>
      <c r="M577" s="118"/>
      <c r="N577" s="118"/>
      <c r="O577" s="118"/>
      <c r="P577" s="118"/>
      <c r="Q577" s="118"/>
      <c r="R577" s="287">
        <f t="shared" si="483"/>
        <v>0</v>
      </c>
      <c r="S577" s="118"/>
      <c r="T577" s="118"/>
      <c r="U577" s="118"/>
      <c r="V577" s="118"/>
      <c r="W577" s="118"/>
      <c r="X577" s="118"/>
      <c r="Y577" s="118"/>
      <c r="Z577" s="118"/>
      <c r="AA577" s="287">
        <f t="shared" si="595"/>
        <v>0</v>
      </c>
      <c r="AB577" s="287">
        <f t="shared" si="578"/>
        <v>0</v>
      </c>
      <c r="AC577" s="37">
        <f t="shared" si="600"/>
        <v>0</v>
      </c>
    </row>
    <row r="578" spans="1:29" s="79" customFormat="1" ht="31.5" hidden="1" x14ac:dyDescent="0.2">
      <c r="A578" s="371"/>
      <c r="B578" s="110" t="s">
        <v>3033</v>
      </c>
      <c r="C578" s="106" t="s">
        <v>3034</v>
      </c>
      <c r="D578" s="376">
        <f>SUM(D579:D580)</f>
        <v>0</v>
      </c>
      <c r="E578" s="105">
        <f>SUM('ADICIONES  2018'!C578:M578)</f>
        <v>390446597.64999998</v>
      </c>
      <c r="F578" s="376">
        <f>SUM(F579:F580)</f>
        <v>0</v>
      </c>
      <c r="G578" s="376">
        <f>SUM(G579:G580)</f>
        <v>0</v>
      </c>
      <c r="H578" s="376">
        <f>SUM(H579:H580)</f>
        <v>0</v>
      </c>
      <c r="I578" s="376">
        <f>SUM(I579:I580)</f>
        <v>0</v>
      </c>
      <c r="J578" s="376">
        <f>SUM(J579:J580)</f>
        <v>0</v>
      </c>
      <c r="K578" s="105">
        <f t="shared" si="577"/>
        <v>390446597.64999998</v>
      </c>
      <c r="L578" s="376">
        <f t="shared" ref="L578:Q578" si="619">SUM(L579:L580)</f>
        <v>0</v>
      </c>
      <c r="M578" s="376">
        <f t="shared" si="619"/>
        <v>0</v>
      </c>
      <c r="N578" s="376">
        <f t="shared" si="619"/>
        <v>0</v>
      </c>
      <c r="O578" s="376">
        <f t="shared" si="619"/>
        <v>0</v>
      </c>
      <c r="P578" s="376">
        <f t="shared" si="619"/>
        <v>0</v>
      </c>
      <c r="Q578" s="376">
        <f t="shared" si="619"/>
        <v>0</v>
      </c>
      <c r="R578" s="105">
        <f t="shared" si="483"/>
        <v>0</v>
      </c>
      <c r="S578" s="376">
        <f t="shared" ref="S578:Z578" si="620">SUM(S579:S580)</f>
        <v>0</v>
      </c>
      <c r="T578" s="376">
        <f t="shared" si="620"/>
        <v>0</v>
      </c>
      <c r="U578" s="376">
        <f t="shared" si="620"/>
        <v>0</v>
      </c>
      <c r="V578" s="376">
        <f t="shared" si="620"/>
        <v>0</v>
      </c>
      <c r="W578" s="376">
        <f t="shared" si="620"/>
        <v>0</v>
      </c>
      <c r="X578" s="376">
        <f t="shared" si="620"/>
        <v>0</v>
      </c>
      <c r="Y578" s="376">
        <f t="shared" si="620"/>
        <v>0</v>
      </c>
      <c r="Z578" s="376">
        <f t="shared" si="620"/>
        <v>0</v>
      </c>
      <c r="AA578" s="105">
        <f t="shared" si="595"/>
        <v>0</v>
      </c>
      <c r="AB578" s="105">
        <f t="shared" si="578"/>
        <v>0</v>
      </c>
      <c r="AC578" s="104">
        <f t="shared" si="600"/>
        <v>0</v>
      </c>
    </row>
    <row r="579" spans="1:29" s="5" customFormat="1" ht="28.5" hidden="1" x14ac:dyDescent="0.2">
      <c r="A579" s="156"/>
      <c r="B579" s="97" t="s">
        <v>2855</v>
      </c>
      <c r="C579" s="98" t="s">
        <v>2856</v>
      </c>
      <c r="D579" s="118"/>
      <c r="E579" s="285">
        <f>SUM('ADICIONES  2018'!C579:M579)</f>
        <v>160500163</v>
      </c>
      <c r="F579" s="118"/>
      <c r="G579" s="118"/>
      <c r="H579" s="118"/>
      <c r="I579" s="118"/>
      <c r="J579" s="118"/>
      <c r="K579" s="287">
        <f t="shared" si="577"/>
        <v>160500163</v>
      </c>
      <c r="L579" s="118"/>
      <c r="M579" s="118"/>
      <c r="N579" s="118"/>
      <c r="O579" s="118"/>
      <c r="P579" s="118"/>
      <c r="Q579" s="118"/>
      <c r="R579" s="287">
        <f t="shared" si="483"/>
        <v>0</v>
      </c>
      <c r="S579" s="118"/>
      <c r="T579" s="118"/>
      <c r="U579" s="118"/>
      <c r="V579" s="118"/>
      <c r="W579" s="118"/>
      <c r="X579" s="118"/>
      <c r="Y579" s="118"/>
      <c r="Z579" s="118"/>
      <c r="AA579" s="287">
        <f t="shared" si="595"/>
        <v>0</v>
      </c>
      <c r="AB579" s="287">
        <f t="shared" si="578"/>
        <v>0</v>
      </c>
      <c r="AC579" s="37">
        <f t="shared" si="600"/>
        <v>0</v>
      </c>
    </row>
    <row r="580" spans="1:29" s="5" customFormat="1" ht="42.75" hidden="1" x14ac:dyDescent="0.2">
      <c r="A580" s="156"/>
      <c r="B580" s="97" t="s">
        <v>2857</v>
      </c>
      <c r="C580" s="98" t="s">
        <v>2858</v>
      </c>
      <c r="D580" s="118"/>
      <c r="E580" s="285">
        <f>SUM('ADICIONES  2018'!C580:M580)</f>
        <v>229946434.65000001</v>
      </c>
      <c r="F580" s="118"/>
      <c r="G580" s="118"/>
      <c r="H580" s="118"/>
      <c r="I580" s="118"/>
      <c r="J580" s="118"/>
      <c r="K580" s="287">
        <f t="shared" si="577"/>
        <v>229946434.65000001</v>
      </c>
      <c r="L580" s="118"/>
      <c r="M580" s="118"/>
      <c r="N580" s="118"/>
      <c r="O580" s="118"/>
      <c r="P580" s="118"/>
      <c r="Q580" s="118"/>
      <c r="R580" s="287">
        <f t="shared" si="483"/>
        <v>0</v>
      </c>
      <c r="S580" s="118"/>
      <c r="T580" s="118"/>
      <c r="U580" s="118"/>
      <c r="V580" s="118"/>
      <c r="W580" s="118"/>
      <c r="X580" s="118"/>
      <c r="Y580" s="118"/>
      <c r="Z580" s="118"/>
      <c r="AA580" s="287">
        <f t="shared" si="595"/>
        <v>0</v>
      </c>
      <c r="AB580" s="287">
        <f t="shared" si="578"/>
        <v>0</v>
      </c>
      <c r="AC580" s="37">
        <f t="shared" si="600"/>
        <v>0</v>
      </c>
    </row>
    <row r="581" spans="1:29" s="79" customFormat="1" ht="31.5" hidden="1" x14ac:dyDescent="0.2">
      <c r="A581" s="371"/>
      <c r="B581" s="110" t="s">
        <v>3035</v>
      </c>
      <c r="C581" s="106" t="s">
        <v>3036</v>
      </c>
      <c r="D581" s="376">
        <f>SUM(D582:D583)</f>
        <v>0</v>
      </c>
      <c r="E581" s="105">
        <f>SUM('ADICIONES  2018'!C581:M581)</f>
        <v>41063323</v>
      </c>
      <c r="F581" s="376">
        <f>SUM(F582:F583)</f>
        <v>0</v>
      </c>
      <c r="G581" s="376">
        <f>SUM(G582:G583)</f>
        <v>0</v>
      </c>
      <c r="H581" s="376">
        <f>SUM(H582:H583)</f>
        <v>0</v>
      </c>
      <c r="I581" s="376">
        <f>SUM(I582:I583)</f>
        <v>0</v>
      </c>
      <c r="J581" s="376">
        <f>SUM(J582:J583)</f>
        <v>0</v>
      </c>
      <c r="K581" s="105">
        <f t="shared" si="577"/>
        <v>41063323</v>
      </c>
      <c r="L581" s="376">
        <f t="shared" ref="L581:Q581" si="621">SUM(L582:L583)</f>
        <v>0</v>
      </c>
      <c r="M581" s="376">
        <f t="shared" si="621"/>
        <v>0</v>
      </c>
      <c r="N581" s="376">
        <f t="shared" si="621"/>
        <v>0</v>
      </c>
      <c r="O581" s="376">
        <f t="shared" si="621"/>
        <v>0</v>
      </c>
      <c r="P581" s="376">
        <f t="shared" si="621"/>
        <v>0</v>
      </c>
      <c r="Q581" s="376">
        <f t="shared" si="621"/>
        <v>0</v>
      </c>
      <c r="R581" s="105">
        <f t="shared" si="483"/>
        <v>0</v>
      </c>
      <c r="S581" s="376">
        <f t="shared" ref="S581:Z581" si="622">SUM(S582:S583)</f>
        <v>0</v>
      </c>
      <c r="T581" s="376">
        <f t="shared" si="622"/>
        <v>0</v>
      </c>
      <c r="U581" s="376">
        <f t="shared" si="622"/>
        <v>0</v>
      </c>
      <c r="V581" s="376">
        <f t="shared" si="622"/>
        <v>0</v>
      </c>
      <c r="W581" s="376">
        <f t="shared" si="622"/>
        <v>0</v>
      </c>
      <c r="X581" s="376">
        <f t="shared" si="622"/>
        <v>0</v>
      </c>
      <c r="Y581" s="376">
        <f t="shared" si="622"/>
        <v>0</v>
      </c>
      <c r="Z581" s="376">
        <f t="shared" si="622"/>
        <v>0</v>
      </c>
      <c r="AA581" s="105">
        <f t="shared" si="595"/>
        <v>0</v>
      </c>
      <c r="AB581" s="105">
        <f t="shared" si="578"/>
        <v>0</v>
      </c>
      <c r="AC581" s="104">
        <f t="shared" si="600"/>
        <v>0</v>
      </c>
    </row>
    <row r="582" spans="1:29" s="5" customFormat="1" ht="28.5" hidden="1" x14ac:dyDescent="0.2">
      <c r="A582" s="156"/>
      <c r="B582" s="97" t="s">
        <v>2859</v>
      </c>
      <c r="C582" s="98" t="s">
        <v>2860</v>
      </c>
      <c r="D582" s="118"/>
      <c r="E582" s="285">
        <f>SUM('ADICIONES  2018'!C582:M582)</f>
        <v>35756475</v>
      </c>
      <c r="F582" s="118"/>
      <c r="G582" s="118"/>
      <c r="H582" s="118"/>
      <c r="I582" s="118"/>
      <c r="J582" s="118"/>
      <c r="K582" s="287">
        <f t="shared" si="577"/>
        <v>35756475</v>
      </c>
      <c r="L582" s="118"/>
      <c r="M582" s="118"/>
      <c r="N582" s="118"/>
      <c r="O582" s="118"/>
      <c r="P582" s="118"/>
      <c r="Q582" s="118"/>
      <c r="R582" s="287">
        <f t="shared" si="483"/>
        <v>0</v>
      </c>
      <c r="S582" s="118"/>
      <c r="T582" s="118"/>
      <c r="U582" s="118"/>
      <c r="V582" s="118"/>
      <c r="W582" s="118"/>
      <c r="X582" s="118"/>
      <c r="Y582" s="118"/>
      <c r="Z582" s="118"/>
      <c r="AA582" s="287">
        <f t="shared" si="595"/>
        <v>0</v>
      </c>
      <c r="AB582" s="287">
        <f t="shared" si="578"/>
        <v>0</v>
      </c>
      <c r="AC582" s="37">
        <f t="shared" si="600"/>
        <v>0</v>
      </c>
    </row>
    <row r="583" spans="1:29" s="5" customFormat="1" ht="28.5" hidden="1" x14ac:dyDescent="0.2">
      <c r="A583" s="156"/>
      <c r="B583" s="97" t="s">
        <v>2861</v>
      </c>
      <c r="C583" s="98" t="s">
        <v>2862</v>
      </c>
      <c r="D583" s="118"/>
      <c r="E583" s="285">
        <f>SUM('ADICIONES  2018'!C583:M583)</f>
        <v>5306848</v>
      </c>
      <c r="F583" s="118"/>
      <c r="G583" s="118"/>
      <c r="H583" s="118"/>
      <c r="I583" s="118"/>
      <c r="J583" s="118"/>
      <c r="K583" s="287">
        <f t="shared" si="577"/>
        <v>5306848</v>
      </c>
      <c r="L583" s="118"/>
      <c r="M583" s="118"/>
      <c r="N583" s="118"/>
      <c r="O583" s="118"/>
      <c r="P583" s="118"/>
      <c r="Q583" s="118"/>
      <c r="R583" s="287">
        <f t="shared" si="483"/>
        <v>0</v>
      </c>
      <c r="S583" s="118"/>
      <c r="T583" s="118"/>
      <c r="U583" s="118"/>
      <c r="V583" s="118"/>
      <c r="W583" s="118"/>
      <c r="X583" s="118"/>
      <c r="Y583" s="118"/>
      <c r="Z583" s="118"/>
      <c r="AA583" s="287">
        <f t="shared" si="595"/>
        <v>0</v>
      </c>
      <c r="AB583" s="287">
        <f t="shared" si="578"/>
        <v>0</v>
      </c>
      <c r="AC583" s="37">
        <f t="shared" si="600"/>
        <v>0</v>
      </c>
    </row>
    <row r="584" spans="1:29" s="79" customFormat="1" ht="31.5" hidden="1" x14ac:dyDescent="0.2">
      <c r="A584" s="371"/>
      <c r="B584" s="110" t="s">
        <v>3040</v>
      </c>
      <c r="C584" s="106" t="s">
        <v>3037</v>
      </c>
      <c r="D584" s="376">
        <f>SUM(D585)</f>
        <v>0</v>
      </c>
      <c r="E584" s="105">
        <f>SUM('ADICIONES  2018'!C584:M584)</f>
        <v>9058050.4000000004</v>
      </c>
      <c r="F584" s="376">
        <f>SUM(F585)</f>
        <v>0</v>
      </c>
      <c r="G584" s="376">
        <f>SUM(G585)</f>
        <v>0</v>
      </c>
      <c r="H584" s="376">
        <f>SUM(H585)</f>
        <v>0</v>
      </c>
      <c r="I584" s="376">
        <f>SUM(I585)</f>
        <v>0</v>
      </c>
      <c r="J584" s="376">
        <f>SUM(J585)</f>
        <v>0</v>
      </c>
      <c r="K584" s="105">
        <f t="shared" si="577"/>
        <v>9058050.4000000004</v>
      </c>
      <c r="L584" s="376">
        <f t="shared" ref="L584:Q584" si="623">SUM(L585)</f>
        <v>0</v>
      </c>
      <c r="M584" s="376">
        <f t="shared" si="623"/>
        <v>0</v>
      </c>
      <c r="N584" s="376">
        <f t="shared" si="623"/>
        <v>0</v>
      </c>
      <c r="O584" s="376">
        <f t="shared" si="623"/>
        <v>0</v>
      </c>
      <c r="P584" s="376">
        <f t="shared" si="623"/>
        <v>0</v>
      </c>
      <c r="Q584" s="376">
        <f t="shared" si="623"/>
        <v>0</v>
      </c>
      <c r="R584" s="105">
        <f t="shared" si="483"/>
        <v>0</v>
      </c>
      <c r="S584" s="376">
        <f t="shared" ref="S584:Z584" si="624">SUM(S585)</f>
        <v>0</v>
      </c>
      <c r="T584" s="376">
        <f t="shared" si="624"/>
        <v>0</v>
      </c>
      <c r="U584" s="376">
        <f t="shared" si="624"/>
        <v>0</v>
      </c>
      <c r="V584" s="376">
        <f t="shared" si="624"/>
        <v>0</v>
      </c>
      <c r="W584" s="376">
        <f t="shared" si="624"/>
        <v>0</v>
      </c>
      <c r="X584" s="376">
        <f t="shared" si="624"/>
        <v>0</v>
      </c>
      <c r="Y584" s="376">
        <f t="shared" si="624"/>
        <v>0</v>
      </c>
      <c r="Z584" s="376">
        <f t="shared" si="624"/>
        <v>0</v>
      </c>
      <c r="AA584" s="105">
        <f t="shared" si="595"/>
        <v>0</v>
      </c>
      <c r="AB584" s="105">
        <f t="shared" si="578"/>
        <v>0</v>
      </c>
      <c r="AC584" s="104">
        <f t="shared" si="600"/>
        <v>0</v>
      </c>
    </row>
    <row r="585" spans="1:29" s="5" customFormat="1" ht="28.5" hidden="1" x14ac:dyDescent="0.2">
      <c r="A585" s="156"/>
      <c r="B585" s="97" t="s">
        <v>2863</v>
      </c>
      <c r="C585" s="98" t="s">
        <v>2864</v>
      </c>
      <c r="D585" s="118"/>
      <c r="E585" s="285">
        <f>SUM('ADICIONES  2018'!C585:M585)</f>
        <v>9058050.4000000004</v>
      </c>
      <c r="F585" s="118"/>
      <c r="G585" s="118"/>
      <c r="H585" s="118"/>
      <c r="I585" s="118"/>
      <c r="J585" s="118"/>
      <c r="K585" s="287">
        <f t="shared" si="577"/>
        <v>9058050.4000000004</v>
      </c>
      <c r="L585" s="118"/>
      <c r="M585" s="118"/>
      <c r="N585" s="118"/>
      <c r="O585" s="118"/>
      <c r="P585" s="118"/>
      <c r="Q585" s="118"/>
      <c r="R585" s="287">
        <f t="shared" si="483"/>
        <v>0</v>
      </c>
      <c r="S585" s="118"/>
      <c r="T585" s="118"/>
      <c r="U585" s="118"/>
      <c r="V585" s="118"/>
      <c r="W585" s="118"/>
      <c r="X585" s="118"/>
      <c r="Y585" s="118"/>
      <c r="Z585" s="118"/>
      <c r="AA585" s="287">
        <f t="shared" si="595"/>
        <v>0</v>
      </c>
      <c r="AB585" s="287">
        <f t="shared" si="578"/>
        <v>0</v>
      </c>
      <c r="AC585" s="37">
        <f t="shared" si="600"/>
        <v>0</v>
      </c>
    </row>
    <row r="586" spans="1:29" s="79" customFormat="1" ht="35.25" hidden="1" customHeight="1" x14ac:dyDescent="0.2">
      <c r="A586" s="371"/>
      <c r="B586" s="110" t="s">
        <v>3038</v>
      </c>
      <c r="C586" s="106" t="s">
        <v>3039</v>
      </c>
      <c r="D586" s="376">
        <f>SUM(D587)</f>
        <v>0</v>
      </c>
      <c r="E586" s="105">
        <f>SUM('ADICIONES  2018'!C586:M586)</f>
        <v>79889578</v>
      </c>
      <c r="F586" s="376">
        <f>SUM(F587)</f>
        <v>0</v>
      </c>
      <c r="G586" s="376">
        <f>SUM(G587)</f>
        <v>0</v>
      </c>
      <c r="H586" s="376">
        <f>SUM(H587)</f>
        <v>0</v>
      </c>
      <c r="I586" s="376">
        <f>SUM(I587)</f>
        <v>0</v>
      </c>
      <c r="J586" s="376">
        <f>SUM(J587)</f>
        <v>0</v>
      </c>
      <c r="K586" s="105">
        <f t="shared" si="577"/>
        <v>79889578</v>
      </c>
      <c r="L586" s="376">
        <f t="shared" ref="L586:Q586" si="625">SUM(L587)</f>
        <v>0</v>
      </c>
      <c r="M586" s="376">
        <f t="shared" si="625"/>
        <v>0</v>
      </c>
      <c r="N586" s="376">
        <f t="shared" si="625"/>
        <v>0</v>
      </c>
      <c r="O586" s="376">
        <f t="shared" si="625"/>
        <v>0</v>
      </c>
      <c r="P586" s="376">
        <f t="shared" si="625"/>
        <v>0</v>
      </c>
      <c r="Q586" s="376">
        <f t="shared" si="625"/>
        <v>0</v>
      </c>
      <c r="R586" s="105">
        <f t="shared" si="483"/>
        <v>0</v>
      </c>
      <c r="S586" s="376">
        <f t="shared" ref="S586:Z586" si="626">SUM(S587)</f>
        <v>0</v>
      </c>
      <c r="T586" s="376">
        <f t="shared" si="626"/>
        <v>0</v>
      </c>
      <c r="U586" s="376">
        <f t="shared" si="626"/>
        <v>0</v>
      </c>
      <c r="V586" s="376">
        <f t="shared" si="626"/>
        <v>0</v>
      </c>
      <c r="W586" s="376">
        <f t="shared" si="626"/>
        <v>0</v>
      </c>
      <c r="X586" s="376">
        <f t="shared" si="626"/>
        <v>0</v>
      </c>
      <c r="Y586" s="376">
        <f t="shared" si="626"/>
        <v>0</v>
      </c>
      <c r="Z586" s="376">
        <f t="shared" si="626"/>
        <v>0</v>
      </c>
      <c r="AA586" s="105">
        <f t="shared" si="595"/>
        <v>0</v>
      </c>
      <c r="AB586" s="105">
        <f t="shared" si="578"/>
        <v>0</v>
      </c>
      <c r="AC586" s="104">
        <f t="shared" si="600"/>
        <v>0</v>
      </c>
    </row>
    <row r="587" spans="1:29" s="5" customFormat="1" ht="28.5" hidden="1" x14ac:dyDescent="0.2">
      <c r="A587" s="156"/>
      <c r="B587" s="97" t="s">
        <v>2865</v>
      </c>
      <c r="C587" s="98" t="s">
        <v>2866</v>
      </c>
      <c r="D587" s="118"/>
      <c r="E587" s="285">
        <f>SUM('ADICIONES  2018'!C587:M587)</f>
        <v>79889578</v>
      </c>
      <c r="F587" s="118"/>
      <c r="G587" s="118"/>
      <c r="H587" s="118"/>
      <c r="I587" s="118"/>
      <c r="J587" s="118"/>
      <c r="K587" s="287">
        <f t="shared" si="577"/>
        <v>79889578</v>
      </c>
      <c r="L587" s="118"/>
      <c r="M587" s="118"/>
      <c r="N587" s="118"/>
      <c r="O587" s="118"/>
      <c r="P587" s="118"/>
      <c r="Q587" s="118"/>
      <c r="R587" s="287">
        <f t="shared" si="483"/>
        <v>0</v>
      </c>
      <c r="S587" s="118"/>
      <c r="T587" s="118"/>
      <c r="U587" s="118"/>
      <c r="V587" s="118"/>
      <c r="W587" s="118"/>
      <c r="X587" s="118"/>
      <c r="Y587" s="118"/>
      <c r="Z587" s="118"/>
      <c r="AA587" s="287">
        <f t="shared" si="595"/>
        <v>0</v>
      </c>
      <c r="AB587" s="287">
        <f t="shared" si="578"/>
        <v>0</v>
      </c>
      <c r="AC587" s="37">
        <f t="shared" si="600"/>
        <v>0</v>
      </c>
    </row>
    <row r="588" spans="1:29" s="79" customFormat="1" ht="31.5" hidden="1" x14ac:dyDescent="0.2">
      <c r="A588" s="371"/>
      <c r="B588" s="110" t="s">
        <v>3041</v>
      </c>
      <c r="C588" s="106" t="s">
        <v>3042</v>
      </c>
      <c r="D588" s="376">
        <f>SUM(D589)</f>
        <v>0</v>
      </c>
      <c r="E588" s="105">
        <f>SUM('ADICIONES  2018'!C588:M588)</f>
        <v>9559318</v>
      </c>
      <c r="F588" s="376">
        <f>SUM(F589)</f>
        <v>0</v>
      </c>
      <c r="G588" s="376">
        <f>SUM(G589)</f>
        <v>0</v>
      </c>
      <c r="H588" s="376">
        <f>SUM(H589)</f>
        <v>0</v>
      </c>
      <c r="I588" s="376">
        <f>SUM(I589)</f>
        <v>0</v>
      </c>
      <c r="J588" s="376">
        <f>SUM(J589)</f>
        <v>0</v>
      </c>
      <c r="K588" s="105">
        <f t="shared" si="577"/>
        <v>9559318</v>
      </c>
      <c r="L588" s="376">
        <f t="shared" ref="L588:Q588" si="627">SUM(L589)</f>
        <v>0</v>
      </c>
      <c r="M588" s="376">
        <f t="shared" si="627"/>
        <v>0</v>
      </c>
      <c r="N588" s="376">
        <f t="shared" si="627"/>
        <v>0</v>
      </c>
      <c r="O588" s="376">
        <f t="shared" si="627"/>
        <v>0</v>
      </c>
      <c r="P588" s="376">
        <f t="shared" si="627"/>
        <v>0</v>
      </c>
      <c r="Q588" s="376">
        <f t="shared" si="627"/>
        <v>0</v>
      </c>
      <c r="R588" s="105">
        <f t="shared" si="483"/>
        <v>0</v>
      </c>
      <c r="S588" s="376">
        <f t="shared" ref="S588:Z588" si="628">SUM(S589)</f>
        <v>0</v>
      </c>
      <c r="T588" s="376">
        <f t="shared" si="628"/>
        <v>0</v>
      </c>
      <c r="U588" s="376">
        <f t="shared" si="628"/>
        <v>0</v>
      </c>
      <c r="V588" s="376">
        <f t="shared" si="628"/>
        <v>0</v>
      </c>
      <c r="W588" s="376">
        <f t="shared" si="628"/>
        <v>0</v>
      </c>
      <c r="X588" s="376">
        <f t="shared" si="628"/>
        <v>0</v>
      </c>
      <c r="Y588" s="376">
        <f t="shared" si="628"/>
        <v>0</v>
      </c>
      <c r="Z588" s="376">
        <f t="shared" si="628"/>
        <v>0</v>
      </c>
      <c r="AA588" s="105">
        <f t="shared" si="595"/>
        <v>0</v>
      </c>
      <c r="AB588" s="105">
        <f t="shared" si="578"/>
        <v>0</v>
      </c>
      <c r="AC588" s="104">
        <f t="shared" si="600"/>
        <v>0</v>
      </c>
    </row>
    <row r="589" spans="1:29" s="5" customFormat="1" ht="28.5" hidden="1" x14ac:dyDescent="0.2">
      <c r="A589" s="156"/>
      <c r="B589" s="97" t="s">
        <v>2867</v>
      </c>
      <c r="C589" s="98" t="s">
        <v>2868</v>
      </c>
      <c r="D589" s="118"/>
      <c r="E589" s="285">
        <f>SUM('ADICIONES  2018'!C589:M589)</f>
        <v>9559318</v>
      </c>
      <c r="F589" s="118"/>
      <c r="G589" s="118"/>
      <c r="H589" s="118"/>
      <c r="I589" s="118"/>
      <c r="J589" s="118"/>
      <c r="K589" s="287">
        <f t="shared" si="577"/>
        <v>9559318</v>
      </c>
      <c r="L589" s="118"/>
      <c r="M589" s="118"/>
      <c r="N589" s="118"/>
      <c r="O589" s="118"/>
      <c r="P589" s="118"/>
      <c r="Q589" s="118"/>
      <c r="R589" s="287">
        <f t="shared" si="483"/>
        <v>0</v>
      </c>
      <c r="S589" s="118"/>
      <c r="T589" s="118"/>
      <c r="U589" s="118"/>
      <c r="V589" s="118"/>
      <c r="W589" s="118"/>
      <c r="X589" s="118"/>
      <c r="Y589" s="118"/>
      <c r="Z589" s="118"/>
      <c r="AA589" s="287">
        <f t="shared" si="595"/>
        <v>0</v>
      </c>
      <c r="AB589" s="287">
        <f t="shared" si="578"/>
        <v>0</v>
      </c>
      <c r="AC589" s="37">
        <f t="shared" si="600"/>
        <v>0</v>
      </c>
    </row>
    <row r="590" spans="1:29" s="79" customFormat="1" ht="31.5" hidden="1" x14ac:dyDescent="0.2">
      <c r="A590" s="371"/>
      <c r="B590" s="110" t="s">
        <v>3043</v>
      </c>
      <c r="C590" s="106" t="s">
        <v>3044</v>
      </c>
      <c r="D590" s="376">
        <f>SUM(D591)</f>
        <v>0</v>
      </c>
      <c r="E590" s="105">
        <f>SUM('ADICIONES  2018'!C590:M590)</f>
        <v>19214218</v>
      </c>
      <c r="F590" s="376">
        <f>SUM(F591)</f>
        <v>0</v>
      </c>
      <c r="G590" s="376">
        <f>SUM(G591)</f>
        <v>0</v>
      </c>
      <c r="H590" s="376">
        <f>SUM(H591)</f>
        <v>0</v>
      </c>
      <c r="I590" s="376">
        <f>SUM(I591)</f>
        <v>0</v>
      </c>
      <c r="J590" s="376">
        <f>SUM(J591)</f>
        <v>0</v>
      </c>
      <c r="K590" s="105">
        <f t="shared" si="577"/>
        <v>19214218</v>
      </c>
      <c r="L590" s="376">
        <f t="shared" ref="L590:Q590" si="629">SUM(L591)</f>
        <v>0</v>
      </c>
      <c r="M590" s="376">
        <f t="shared" si="629"/>
        <v>0</v>
      </c>
      <c r="N590" s="376">
        <f t="shared" si="629"/>
        <v>0</v>
      </c>
      <c r="O590" s="376">
        <f t="shared" si="629"/>
        <v>0</v>
      </c>
      <c r="P590" s="376">
        <f t="shared" si="629"/>
        <v>0</v>
      </c>
      <c r="Q590" s="376">
        <f t="shared" si="629"/>
        <v>0</v>
      </c>
      <c r="R590" s="105">
        <f t="shared" si="483"/>
        <v>0</v>
      </c>
      <c r="S590" s="376">
        <f t="shared" ref="S590:Z590" si="630">SUM(S591)</f>
        <v>0</v>
      </c>
      <c r="T590" s="376">
        <f t="shared" si="630"/>
        <v>0</v>
      </c>
      <c r="U590" s="376">
        <f t="shared" si="630"/>
        <v>0</v>
      </c>
      <c r="V590" s="376">
        <f t="shared" si="630"/>
        <v>0</v>
      </c>
      <c r="W590" s="376">
        <f t="shared" si="630"/>
        <v>0</v>
      </c>
      <c r="X590" s="376">
        <f t="shared" si="630"/>
        <v>0</v>
      </c>
      <c r="Y590" s="376">
        <f t="shared" si="630"/>
        <v>0</v>
      </c>
      <c r="Z590" s="376">
        <f t="shared" si="630"/>
        <v>0</v>
      </c>
      <c r="AA590" s="105">
        <f t="shared" si="595"/>
        <v>0</v>
      </c>
      <c r="AB590" s="105">
        <f t="shared" si="578"/>
        <v>0</v>
      </c>
      <c r="AC590" s="104">
        <f t="shared" si="600"/>
        <v>0</v>
      </c>
    </row>
    <row r="591" spans="1:29" s="5" customFormat="1" ht="28.5" hidden="1" x14ac:dyDescent="0.2">
      <c r="A591" s="156"/>
      <c r="B591" s="97" t="s">
        <v>2869</v>
      </c>
      <c r="C591" s="98" t="s">
        <v>2870</v>
      </c>
      <c r="D591" s="118"/>
      <c r="E591" s="285">
        <f>SUM('ADICIONES  2018'!C591:M591)</f>
        <v>19214218</v>
      </c>
      <c r="F591" s="118"/>
      <c r="G591" s="118"/>
      <c r="H591" s="118"/>
      <c r="I591" s="118"/>
      <c r="J591" s="118"/>
      <c r="K591" s="287">
        <f t="shared" si="577"/>
        <v>19214218</v>
      </c>
      <c r="L591" s="118"/>
      <c r="M591" s="118"/>
      <c r="N591" s="118"/>
      <c r="O591" s="118"/>
      <c r="P591" s="118"/>
      <c r="Q591" s="118"/>
      <c r="R591" s="287">
        <f t="shared" si="483"/>
        <v>0</v>
      </c>
      <c r="S591" s="118"/>
      <c r="T591" s="118"/>
      <c r="U591" s="118"/>
      <c r="V591" s="118"/>
      <c r="W591" s="118"/>
      <c r="X591" s="118"/>
      <c r="Y591" s="118"/>
      <c r="Z591" s="118"/>
      <c r="AA591" s="287">
        <f t="shared" si="595"/>
        <v>0</v>
      </c>
      <c r="AB591" s="287">
        <f t="shared" si="578"/>
        <v>0</v>
      </c>
      <c r="AC591" s="37">
        <f t="shared" si="600"/>
        <v>0</v>
      </c>
    </row>
    <row r="592" spans="1:29" s="79" customFormat="1" ht="31.5" hidden="1" x14ac:dyDescent="0.2">
      <c r="A592" s="371"/>
      <c r="B592" s="110" t="s">
        <v>3045</v>
      </c>
      <c r="C592" s="106" t="s">
        <v>3046</v>
      </c>
      <c r="D592" s="376">
        <f>SUM(D593:D594)</f>
        <v>0</v>
      </c>
      <c r="E592" s="105">
        <f>SUM('ADICIONES  2018'!C592:M592)</f>
        <v>21143041.25</v>
      </c>
      <c r="F592" s="376">
        <f>SUM(F593:F594)</f>
        <v>0</v>
      </c>
      <c r="G592" s="376">
        <f>SUM(G593:G594)</f>
        <v>0</v>
      </c>
      <c r="H592" s="376">
        <f>SUM(H593:H594)</f>
        <v>0</v>
      </c>
      <c r="I592" s="376">
        <f>SUM(I593:I594)</f>
        <v>0</v>
      </c>
      <c r="J592" s="376">
        <f>SUM(J593:J594)</f>
        <v>0</v>
      </c>
      <c r="K592" s="105">
        <f t="shared" si="577"/>
        <v>21143041.25</v>
      </c>
      <c r="L592" s="376">
        <f t="shared" ref="L592:Q592" si="631">SUM(L593:L594)</f>
        <v>0</v>
      </c>
      <c r="M592" s="376">
        <f t="shared" si="631"/>
        <v>0</v>
      </c>
      <c r="N592" s="376">
        <f t="shared" si="631"/>
        <v>0</v>
      </c>
      <c r="O592" s="376">
        <f t="shared" si="631"/>
        <v>0</v>
      </c>
      <c r="P592" s="376">
        <f t="shared" si="631"/>
        <v>0</v>
      </c>
      <c r="Q592" s="376">
        <f t="shared" si="631"/>
        <v>0</v>
      </c>
      <c r="R592" s="105">
        <f t="shared" si="483"/>
        <v>0</v>
      </c>
      <c r="S592" s="376">
        <f t="shared" ref="S592:Z592" si="632">SUM(S593:S594)</f>
        <v>0</v>
      </c>
      <c r="T592" s="376">
        <f t="shared" si="632"/>
        <v>0</v>
      </c>
      <c r="U592" s="376">
        <f t="shared" si="632"/>
        <v>0</v>
      </c>
      <c r="V592" s="376">
        <f t="shared" si="632"/>
        <v>0</v>
      </c>
      <c r="W592" s="376">
        <f t="shared" si="632"/>
        <v>0</v>
      </c>
      <c r="X592" s="376">
        <f t="shared" si="632"/>
        <v>0</v>
      </c>
      <c r="Y592" s="376">
        <f t="shared" si="632"/>
        <v>0</v>
      </c>
      <c r="Z592" s="376">
        <f t="shared" si="632"/>
        <v>0</v>
      </c>
      <c r="AA592" s="105">
        <f t="shared" si="595"/>
        <v>0</v>
      </c>
      <c r="AB592" s="105">
        <f t="shared" si="578"/>
        <v>0</v>
      </c>
      <c r="AC592" s="104">
        <f t="shared" si="600"/>
        <v>0</v>
      </c>
    </row>
    <row r="593" spans="1:29" s="5" customFormat="1" ht="28.5" hidden="1" x14ac:dyDescent="0.2">
      <c r="A593" s="156"/>
      <c r="B593" s="97" t="s">
        <v>2871</v>
      </c>
      <c r="C593" s="98" t="s">
        <v>2872</v>
      </c>
      <c r="D593" s="118"/>
      <c r="E593" s="285">
        <f>SUM('ADICIONES  2018'!C593:M593)</f>
        <v>19679623</v>
      </c>
      <c r="F593" s="118"/>
      <c r="G593" s="118"/>
      <c r="H593" s="118"/>
      <c r="I593" s="118"/>
      <c r="J593" s="118"/>
      <c r="K593" s="287">
        <f t="shared" ref="K593:K656" si="633">+D593+E593-F593+G593-H593</f>
        <v>19679623</v>
      </c>
      <c r="L593" s="118"/>
      <c r="M593" s="118"/>
      <c r="N593" s="118"/>
      <c r="O593" s="118"/>
      <c r="P593" s="118"/>
      <c r="Q593" s="118"/>
      <c r="R593" s="287">
        <f t="shared" si="483"/>
        <v>0</v>
      </c>
      <c r="S593" s="118"/>
      <c r="T593" s="118"/>
      <c r="U593" s="118"/>
      <c r="V593" s="118"/>
      <c r="W593" s="118"/>
      <c r="X593" s="118"/>
      <c r="Y593" s="118"/>
      <c r="Z593" s="118"/>
      <c r="AA593" s="287">
        <f t="shared" si="595"/>
        <v>0</v>
      </c>
      <c r="AB593" s="287">
        <f t="shared" ref="AB593:AB656" si="634">+R593+AA593</f>
        <v>0</v>
      </c>
      <c r="AC593" s="37">
        <f t="shared" si="600"/>
        <v>0</v>
      </c>
    </row>
    <row r="594" spans="1:29" s="5" customFormat="1" ht="28.5" hidden="1" x14ac:dyDescent="0.2">
      <c r="A594" s="156"/>
      <c r="B594" s="97" t="s">
        <v>2873</v>
      </c>
      <c r="C594" s="98" t="s">
        <v>2874</v>
      </c>
      <c r="D594" s="118"/>
      <c r="E594" s="285">
        <f>SUM('ADICIONES  2018'!C594:M594)</f>
        <v>1463418.25</v>
      </c>
      <c r="F594" s="118"/>
      <c r="G594" s="118"/>
      <c r="H594" s="118"/>
      <c r="I594" s="118"/>
      <c r="J594" s="118"/>
      <c r="K594" s="287">
        <f t="shared" si="633"/>
        <v>1463418.25</v>
      </c>
      <c r="L594" s="118"/>
      <c r="M594" s="118"/>
      <c r="N594" s="118"/>
      <c r="O594" s="118"/>
      <c r="P594" s="118"/>
      <c r="Q594" s="118"/>
      <c r="R594" s="287">
        <f t="shared" si="483"/>
        <v>0</v>
      </c>
      <c r="S594" s="118"/>
      <c r="T594" s="118"/>
      <c r="U594" s="118"/>
      <c r="V594" s="118"/>
      <c r="W594" s="118"/>
      <c r="X594" s="118"/>
      <c r="Y594" s="118"/>
      <c r="Z594" s="118"/>
      <c r="AA594" s="287">
        <f t="shared" si="595"/>
        <v>0</v>
      </c>
      <c r="AB594" s="287">
        <f t="shared" si="634"/>
        <v>0</v>
      </c>
      <c r="AC594" s="37">
        <f t="shared" si="600"/>
        <v>0</v>
      </c>
    </row>
    <row r="595" spans="1:29" s="79" customFormat="1" ht="31.5" hidden="1" x14ac:dyDescent="0.2">
      <c r="A595" s="371"/>
      <c r="B595" s="110" t="s">
        <v>3047</v>
      </c>
      <c r="C595" s="106" t="s">
        <v>3048</v>
      </c>
      <c r="D595" s="376">
        <f>SUM(D596:D597)</f>
        <v>0</v>
      </c>
      <c r="E595" s="105">
        <f>SUM('ADICIONES  2018'!C595:M595)</f>
        <v>163612153</v>
      </c>
      <c r="F595" s="376">
        <f>SUM(F596:F597)</f>
        <v>0</v>
      </c>
      <c r="G595" s="376">
        <f>SUM(G596:G597)</f>
        <v>0</v>
      </c>
      <c r="H595" s="376">
        <f>SUM(H596:H597)</f>
        <v>0</v>
      </c>
      <c r="I595" s="376">
        <f>SUM(I596:I597)</f>
        <v>0</v>
      </c>
      <c r="J595" s="376">
        <f>SUM(J596:J597)</f>
        <v>0</v>
      </c>
      <c r="K595" s="105">
        <f t="shared" si="633"/>
        <v>163612153</v>
      </c>
      <c r="L595" s="376">
        <f t="shared" ref="L595:Q595" si="635">SUM(L596:L597)</f>
        <v>0</v>
      </c>
      <c r="M595" s="376">
        <f t="shared" si="635"/>
        <v>0</v>
      </c>
      <c r="N595" s="376">
        <f t="shared" si="635"/>
        <v>0</v>
      </c>
      <c r="O595" s="376">
        <f t="shared" si="635"/>
        <v>0</v>
      </c>
      <c r="P595" s="376">
        <f t="shared" si="635"/>
        <v>0</v>
      </c>
      <c r="Q595" s="376">
        <f t="shared" si="635"/>
        <v>0</v>
      </c>
      <c r="R595" s="105">
        <f t="shared" si="483"/>
        <v>0</v>
      </c>
      <c r="S595" s="376">
        <f t="shared" ref="S595:Z595" si="636">SUM(S596:S597)</f>
        <v>0</v>
      </c>
      <c r="T595" s="376">
        <f t="shared" si="636"/>
        <v>0</v>
      </c>
      <c r="U595" s="376">
        <f t="shared" si="636"/>
        <v>0</v>
      </c>
      <c r="V595" s="376">
        <f t="shared" si="636"/>
        <v>0</v>
      </c>
      <c r="W595" s="376">
        <f t="shared" si="636"/>
        <v>0</v>
      </c>
      <c r="X595" s="376">
        <f t="shared" si="636"/>
        <v>0</v>
      </c>
      <c r="Y595" s="376">
        <f t="shared" si="636"/>
        <v>0</v>
      </c>
      <c r="Z595" s="376">
        <f t="shared" si="636"/>
        <v>0</v>
      </c>
      <c r="AA595" s="105">
        <f t="shared" si="595"/>
        <v>0</v>
      </c>
      <c r="AB595" s="105">
        <f t="shared" si="634"/>
        <v>0</v>
      </c>
      <c r="AC595" s="104">
        <f t="shared" si="600"/>
        <v>0</v>
      </c>
    </row>
    <row r="596" spans="1:29" s="5" customFormat="1" ht="28.5" hidden="1" x14ac:dyDescent="0.2">
      <c r="A596" s="156"/>
      <c r="B596" s="97" t="s">
        <v>2875</v>
      </c>
      <c r="C596" s="98" t="s">
        <v>2876</v>
      </c>
      <c r="D596" s="118"/>
      <c r="E596" s="285">
        <f>SUM('ADICIONES  2018'!C596:M596)</f>
        <v>136088172</v>
      </c>
      <c r="F596" s="118"/>
      <c r="G596" s="118"/>
      <c r="H596" s="118"/>
      <c r="I596" s="118"/>
      <c r="J596" s="118"/>
      <c r="K596" s="287">
        <f t="shared" si="633"/>
        <v>136088172</v>
      </c>
      <c r="L596" s="118"/>
      <c r="M596" s="118"/>
      <c r="N596" s="118"/>
      <c r="O596" s="118"/>
      <c r="P596" s="118"/>
      <c r="Q596" s="118"/>
      <c r="R596" s="287">
        <f t="shared" si="483"/>
        <v>0</v>
      </c>
      <c r="S596" s="118"/>
      <c r="T596" s="118"/>
      <c r="U596" s="118"/>
      <c r="V596" s="118"/>
      <c r="W596" s="118"/>
      <c r="X596" s="118"/>
      <c r="Y596" s="118"/>
      <c r="Z596" s="118"/>
      <c r="AA596" s="287">
        <f t="shared" si="595"/>
        <v>0</v>
      </c>
      <c r="AB596" s="287">
        <f t="shared" si="634"/>
        <v>0</v>
      </c>
      <c r="AC596" s="37">
        <f t="shared" si="600"/>
        <v>0</v>
      </c>
    </row>
    <row r="597" spans="1:29" s="5" customFormat="1" ht="42.75" hidden="1" x14ac:dyDescent="0.2">
      <c r="A597" s="156"/>
      <c r="B597" s="97" t="s">
        <v>2877</v>
      </c>
      <c r="C597" s="98" t="s">
        <v>2878</v>
      </c>
      <c r="D597" s="118"/>
      <c r="E597" s="285">
        <f>SUM('ADICIONES  2018'!C597:M597)</f>
        <v>27523981</v>
      </c>
      <c r="F597" s="118"/>
      <c r="G597" s="118"/>
      <c r="H597" s="118"/>
      <c r="I597" s="118"/>
      <c r="J597" s="118"/>
      <c r="K597" s="287">
        <f t="shared" si="633"/>
        <v>27523981</v>
      </c>
      <c r="L597" s="118"/>
      <c r="M597" s="118"/>
      <c r="N597" s="118"/>
      <c r="O597" s="118"/>
      <c r="P597" s="118"/>
      <c r="Q597" s="118"/>
      <c r="R597" s="287">
        <f t="shared" si="483"/>
        <v>0</v>
      </c>
      <c r="S597" s="118"/>
      <c r="T597" s="118"/>
      <c r="U597" s="118"/>
      <c r="V597" s="118"/>
      <c r="W597" s="118"/>
      <c r="X597" s="118"/>
      <c r="Y597" s="118"/>
      <c r="Z597" s="118"/>
      <c r="AA597" s="287">
        <f t="shared" si="595"/>
        <v>0</v>
      </c>
      <c r="AB597" s="287">
        <f t="shared" si="634"/>
        <v>0</v>
      </c>
      <c r="AC597" s="37">
        <f t="shared" si="600"/>
        <v>0</v>
      </c>
    </row>
    <row r="598" spans="1:29" s="79" customFormat="1" ht="31.5" hidden="1" x14ac:dyDescent="0.2">
      <c r="A598" s="371"/>
      <c r="B598" s="110" t="s">
        <v>3049</v>
      </c>
      <c r="C598" s="106" t="s">
        <v>3050</v>
      </c>
      <c r="D598" s="376">
        <f>SUM(D599)</f>
        <v>0</v>
      </c>
      <c r="E598" s="105">
        <f>SUM('ADICIONES  2018'!C598:M598)</f>
        <v>4890635</v>
      </c>
      <c r="F598" s="376">
        <f>SUM(F599)</f>
        <v>0</v>
      </c>
      <c r="G598" s="376">
        <f>SUM(G599)</f>
        <v>0</v>
      </c>
      <c r="H598" s="376">
        <f>SUM(H599)</f>
        <v>0</v>
      </c>
      <c r="I598" s="376">
        <f>SUM(I599)</f>
        <v>0</v>
      </c>
      <c r="J598" s="376">
        <f>SUM(J599)</f>
        <v>0</v>
      </c>
      <c r="K598" s="105">
        <f t="shared" si="633"/>
        <v>4890635</v>
      </c>
      <c r="L598" s="376">
        <f t="shared" ref="L598:Q598" si="637">SUM(L599)</f>
        <v>0</v>
      </c>
      <c r="M598" s="376">
        <f t="shared" si="637"/>
        <v>0</v>
      </c>
      <c r="N598" s="376">
        <f t="shared" si="637"/>
        <v>0</v>
      </c>
      <c r="O598" s="376">
        <f t="shared" si="637"/>
        <v>0</v>
      </c>
      <c r="P598" s="376">
        <f t="shared" si="637"/>
        <v>0</v>
      </c>
      <c r="Q598" s="376">
        <f t="shared" si="637"/>
        <v>0</v>
      </c>
      <c r="R598" s="105">
        <f t="shared" si="483"/>
        <v>0</v>
      </c>
      <c r="S598" s="376">
        <f t="shared" ref="S598:Z598" si="638">SUM(S599)</f>
        <v>0</v>
      </c>
      <c r="T598" s="376">
        <f t="shared" si="638"/>
        <v>0</v>
      </c>
      <c r="U598" s="376">
        <f t="shared" si="638"/>
        <v>0</v>
      </c>
      <c r="V598" s="376">
        <f t="shared" si="638"/>
        <v>0</v>
      </c>
      <c r="W598" s="376">
        <f t="shared" si="638"/>
        <v>0</v>
      </c>
      <c r="X598" s="376">
        <f t="shared" si="638"/>
        <v>0</v>
      </c>
      <c r="Y598" s="376">
        <f t="shared" si="638"/>
        <v>0</v>
      </c>
      <c r="Z598" s="376">
        <f t="shared" si="638"/>
        <v>0</v>
      </c>
      <c r="AA598" s="105">
        <f t="shared" si="595"/>
        <v>0</v>
      </c>
      <c r="AB598" s="105">
        <f t="shared" si="634"/>
        <v>0</v>
      </c>
      <c r="AC598" s="104">
        <f t="shared" si="600"/>
        <v>0</v>
      </c>
    </row>
    <row r="599" spans="1:29" s="5" customFormat="1" ht="28.5" hidden="1" x14ac:dyDescent="0.2">
      <c r="A599" s="156"/>
      <c r="B599" s="97" t="s">
        <v>2879</v>
      </c>
      <c r="C599" s="98" t="s">
        <v>2880</v>
      </c>
      <c r="D599" s="118"/>
      <c r="E599" s="285">
        <f>SUM('ADICIONES  2018'!C599:M599)</f>
        <v>4890635</v>
      </c>
      <c r="F599" s="118"/>
      <c r="G599" s="118"/>
      <c r="H599" s="118"/>
      <c r="I599" s="118"/>
      <c r="J599" s="118"/>
      <c r="K599" s="287">
        <f t="shared" si="633"/>
        <v>4890635</v>
      </c>
      <c r="L599" s="118"/>
      <c r="M599" s="118"/>
      <c r="N599" s="118"/>
      <c r="O599" s="118"/>
      <c r="P599" s="118"/>
      <c r="Q599" s="118"/>
      <c r="R599" s="287">
        <f t="shared" ref="R599:R632" si="639">SUM(L599:Q599)</f>
        <v>0</v>
      </c>
      <c r="S599" s="118"/>
      <c r="T599" s="118"/>
      <c r="U599" s="118"/>
      <c r="V599" s="118"/>
      <c r="W599" s="118"/>
      <c r="X599" s="118"/>
      <c r="Y599" s="118"/>
      <c r="Z599" s="118"/>
      <c r="AA599" s="287">
        <f t="shared" si="595"/>
        <v>0</v>
      </c>
      <c r="AB599" s="287">
        <f t="shared" si="634"/>
        <v>0</v>
      </c>
      <c r="AC599" s="37">
        <f t="shared" si="600"/>
        <v>0</v>
      </c>
    </row>
    <row r="600" spans="1:29" s="79" customFormat="1" ht="31.5" hidden="1" x14ac:dyDescent="0.2">
      <c r="A600" s="371"/>
      <c r="B600" s="110" t="s">
        <v>3051</v>
      </c>
      <c r="C600" s="106" t="s">
        <v>3052</v>
      </c>
      <c r="D600" s="376">
        <f>SUM(D601:D602)</f>
        <v>0</v>
      </c>
      <c r="E600" s="105">
        <f>SUM('ADICIONES  2018'!C600:M600)</f>
        <v>46391200</v>
      </c>
      <c r="F600" s="376">
        <f>SUM(F601:F602)</f>
        <v>0</v>
      </c>
      <c r="G600" s="376">
        <f>SUM(G601:G602)</f>
        <v>0</v>
      </c>
      <c r="H600" s="376">
        <f>SUM(H601:H602)</f>
        <v>0</v>
      </c>
      <c r="I600" s="376">
        <f>SUM(I601:I602)</f>
        <v>0</v>
      </c>
      <c r="J600" s="376">
        <f>SUM(J601:J602)</f>
        <v>0</v>
      </c>
      <c r="K600" s="105">
        <f t="shared" si="633"/>
        <v>46391200</v>
      </c>
      <c r="L600" s="376">
        <f t="shared" ref="L600:Q600" si="640">SUM(L601:L602)</f>
        <v>0</v>
      </c>
      <c r="M600" s="376">
        <f t="shared" si="640"/>
        <v>0</v>
      </c>
      <c r="N600" s="376">
        <f t="shared" si="640"/>
        <v>0</v>
      </c>
      <c r="O600" s="376">
        <f t="shared" si="640"/>
        <v>0</v>
      </c>
      <c r="P600" s="376">
        <f t="shared" si="640"/>
        <v>0</v>
      </c>
      <c r="Q600" s="376">
        <f t="shared" si="640"/>
        <v>0</v>
      </c>
      <c r="R600" s="105">
        <f t="shared" si="639"/>
        <v>0</v>
      </c>
      <c r="S600" s="376">
        <f t="shared" ref="S600:Z600" si="641">SUM(S601:S602)</f>
        <v>0</v>
      </c>
      <c r="T600" s="376">
        <f t="shared" si="641"/>
        <v>0</v>
      </c>
      <c r="U600" s="376">
        <f t="shared" si="641"/>
        <v>0</v>
      </c>
      <c r="V600" s="376">
        <f t="shared" si="641"/>
        <v>0</v>
      </c>
      <c r="W600" s="376">
        <f t="shared" si="641"/>
        <v>0</v>
      </c>
      <c r="X600" s="376">
        <f t="shared" si="641"/>
        <v>0</v>
      </c>
      <c r="Y600" s="376">
        <f t="shared" si="641"/>
        <v>0</v>
      </c>
      <c r="Z600" s="376">
        <f t="shared" si="641"/>
        <v>0</v>
      </c>
      <c r="AA600" s="105">
        <f t="shared" si="595"/>
        <v>0</v>
      </c>
      <c r="AB600" s="105">
        <f t="shared" si="634"/>
        <v>0</v>
      </c>
      <c r="AC600" s="104">
        <f t="shared" si="600"/>
        <v>0</v>
      </c>
    </row>
    <row r="601" spans="1:29" s="5" customFormat="1" ht="28.5" hidden="1" x14ac:dyDescent="0.2">
      <c r="A601" s="156"/>
      <c r="B601" s="97" t="s">
        <v>2881</v>
      </c>
      <c r="C601" s="98" t="s">
        <v>2882</v>
      </c>
      <c r="D601" s="118"/>
      <c r="E601" s="285">
        <f>SUM('ADICIONES  2018'!C601:M601)</f>
        <v>23101652</v>
      </c>
      <c r="F601" s="118"/>
      <c r="G601" s="118"/>
      <c r="H601" s="118"/>
      <c r="I601" s="118"/>
      <c r="J601" s="118"/>
      <c r="K601" s="287">
        <f t="shared" si="633"/>
        <v>23101652</v>
      </c>
      <c r="L601" s="118"/>
      <c r="M601" s="118"/>
      <c r="N601" s="118"/>
      <c r="O601" s="118"/>
      <c r="P601" s="118"/>
      <c r="Q601" s="118"/>
      <c r="R601" s="287">
        <f t="shared" si="639"/>
        <v>0</v>
      </c>
      <c r="S601" s="118"/>
      <c r="T601" s="118"/>
      <c r="U601" s="118"/>
      <c r="V601" s="118"/>
      <c r="W601" s="118"/>
      <c r="X601" s="118"/>
      <c r="Y601" s="118"/>
      <c r="Z601" s="118"/>
      <c r="AA601" s="287">
        <f t="shared" si="595"/>
        <v>0</v>
      </c>
      <c r="AB601" s="287">
        <f t="shared" si="634"/>
        <v>0</v>
      </c>
      <c r="AC601" s="37">
        <f t="shared" si="600"/>
        <v>0</v>
      </c>
    </row>
    <row r="602" spans="1:29" s="5" customFormat="1" ht="42.75" hidden="1" x14ac:dyDescent="0.2">
      <c r="A602" s="156"/>
      <c r="B602" s="97" t="s">
        <v>2883</v>
      </c>
      <c r="C602" s="98" t="s">
        <v>2884</v>
      </c>
      <c r="D602" s="118"/>
      <c r="E602" s="285">
        <f>SUM('ADICIONES  2018'!C602:M602)</f>
        <v>23289548</v>
      </c>
      <c r="F602" s="118"/>
      <c r="G602" s="118"/>
      <c r="H602" s="118"/>
      <c r="I602" s="118"/>
      <c r="J602" s="118"/>
      <c r="K602" s="287">
        <f t="shared" si="633"/>
        <v>23289548</v>
      </c>
      <c r="L602" s="118"/>
      <c r="M602" s="118"/>
      <c r="N602" s="118"/>
      <c r="O602" s="118"/>
      <c r="P602" s="118"/>
      <c r="Q602" s="118"/>
      <c r="R602" s="287">
        <f t="shared" si="639"/>
        <v>0</v>
      </c>
      <c r="S602" s="118"/>
      <c r="T602" s="118"/>
      <c r="U602" s="118"/>
      <c r="V602" s="118"/>
      <c r="W602" s="118"/>
      <c r="X602" s="118"/>
      <c r="Y602" s="118"/>
      <c r="Z602" s="118"/>
      <c r="AA602" s="287">
        <f t="shared" si="595"/>
        <v>0</v>
      </c>
      <c r="AB602" s="287">
        <f t="shared" si="634"/>
        <v>0</v>
      </c>
      <c r="AC602" s="37">
        <f t="shared" si="600"/>
        <v>0</v>
      </c>
    </row>
    <row r="603" spans="1:29" s="79" customFormat="1" ht="31.5" hidden="1" x14ac:dyDescent="0.2">
      <c r="A603" s="371"/>
      <c r="B603" s="110" t="s">
        <v>3053</v>
      </c>
      <c r="C603" s="106" t="s">
        <v>3054</v>
      </c>
      <c r="D603" s="376">
        <f>SUM(D604:D605)</f>
        <v>0</v>
      </c>
      <c r="E603" s="105">
        <f>SUM('ADICIONES  2018'!C603:M603)</f>
        <v>60413023.399999999</v>
      </c>
      <c r="F603" s="376">
        <f>SUM(F604:F605)</f>
        <v>0</v>
      </c>
      <c r="G603" s="376">
        <f>SUM(G604:G605)</f>
        <v>0</v>
      </c>
      <c r="H603" s="376">
        <f>SUM(H604:H605)</f>
        <v>0</v>
      </c>
      <c r="I603" s="376">
        <f>SUM(I604:I605)</f>
        <v>0</v>
      </c>
      <c r="J603" s="376">
        <f>SUM(J604:J605)</f>
        <v>0</v>
      </c>
      <c r="K603" s="105">
        <f t="shared" si="633"/>
        <v>60413023.399999999</v>
      </c>
      <c r="L603" s="376">
        <f t="shared" ref="L603:Q603" si="642">SUM(L604:L605)</f>
        <v>0</v>
      </c>
      <c r="M603" s="376">
        <f t="shared" si="642"/>
        <v>0</v>
      </c>
      <c r="N603" s="376">
        <f t="shared" si="642"/>
        <v>0</v>
      </c>
      <c r="O603" s="376">
        <f t="shared" si="642"/>
        <v>0</v>
      </c>
      <c r="P603" s="376">
        <f t="shared" si="642"/>
        <v>0</v>
      </c>
      <c r="Q603" s="376">
        <f t="shared" si="642"/>
        <v>0</v>
      </c>
      <c r="R603" s="105">
        <f t="shared" si="639"/>
        <v>0</v>
      </c>
      <c r="S603" s="376">
        <f t="shared" ref="S603:Z603" si="643">SUM(S604:S605)</f>
        <v>0</v>
      </c>
      <c r="T603" s="376">
        <f t="shared" si="643"/>
        <v>0</v>
      </c>
      <c r="U603" s="376">
        <f t="shared" si="643"/>
        <v>0</v>
      </c>
      <c r="V603" s="376">
        <f t="shared" si="643"/>
        <v>0</v>
      </c>
      <c r="W603" s="376">
        <f t="shared" si="643"/>
        <v>0</v>
      </c>
      <c r="X603" s="376">
        <f t="shared" si="643"/>
        <v>0</v>
      </c>
      <c r="Y603" s="376">
        <f t="shared" si="643"/>
        <v>0</v>
      </c>
      <c r="Z603" s="376">
        <f t="shared" si="643"/>
        <v>0</v>
      </c>
      <c r="AA603" s="105">
        <f t="shared" si="595"/>
        <v>0</v>
      </c>
      <c r="AB603" s="105">
        <f t="shared" si="634"/>
        <v>0</v>
      </c>
      <c r="AC603" s="104">
        <f t="shared" si="600"/>
        <v>0</v>
      </c>
    </row>
    <row r="604" spans="1:29" s="5" customFormat="1" ht="28.5" hidden="1" x14ac:dyDescent="0.2">
      <c r="A604" s="156"/>
      <c r="B604" s="97" t="s">
        <v>2885</v>
      </c>
      <c r="C604" s="98" t="s">
        <v>2886</v>
      </c>
      <c r="D604" s="118"/>
      <c r="E604" s="285">
        <f>SUM('ADICIONES  2018'!C604:M604)</f>
        <v>44350518.399999999</v>
      </c>
      <c r="F604" s="118"/>
      <c r="G604" s="118"/>
      <c r="H604" s="118"/>
      <c r="I604" s="118"/>
      <c r="J604" s="118"/>
      <c r="K604" s="287">
        <f t="shared" si="633"/>
        <v>44350518.399999999</v>
      </c>
      <c r="L604" s="118"/>
      <c r="M604" s="118"/>
      <c r="N604" s="118"/>
      <c r="O604" s="118"/>
      <c r="P604" s="118"/>
      <c r="Q604" s="118"/>
      <c r="R604" s="287">
        <f t="shared" si="639"/>
        <v>0</v>
      </c>
      <c r="S604" s="118"/>
      <c r="T604" s="118"/>
      <c r="U604" s="118"/>
      <c r="V604" s="118"/>
      <c r="W604" s="118"/>
      <c r="X604" s="118"/>
      <c r="Y604" s="118"/>
      <c r="Z604" s="118"/>
      <c r="AA604" s="287">
        <f t="shared" si="595"/>
        <v>0</v>
      </c>
      <c r="AB604" s="287">
        <f t="shared" si="634"/>
        <v>0</v>
      </c>
      <c r="AC604" s="37">
        <f t="shared" si="600"/>
        <v>0</v>
      </c>
    </row>
    <row r="605" spans="1:29" s="5" customFormat="1" ht="28.5" hidden="1" x14ac:dyDescent="0.2">
      <c r="A605" s="156"/>
      <c r="B605" s="97" t="s">
        <v>2887</v>
      </c>
      <c r="C605" s="98" t="s">
        <v>2888</v>
      </c>
      <c r="D605" s="118"/>
      <c r="E605" s="285">
        <f>SUM('ADICIONES  2018'!C605:M605)</f>
        <v>16062505</v>
      </c>
      <c r="F605" s="118"/>
      <c r="G605" s="118"/>
      <c r="H605" s="118"/>
      <c r="I605" s="118"/>
      <c r="J605" s="118"/>
      <c r="K605" s="287">
        <f t="shared" si="633"/>
        <v>16062505</v>
      </c>
      <c r="L605" s="118"/>
      <c r="M605" s="118"/>
      <c r="N605" s="118"/>
      <c r="O605" s="118"/>
      <c r="P605" s="118"/>
      <c r="Q605" s="118"/>
      <c r="R605" s="287">
        <f t="shared" si="639"/>
        <v>0</v>
      </c>
      <c r="S605" s="118"/>
      <c r="T605" s="118"/>
      <c r="U605" s="118"/>
      <c r="V605" s="118"/>
      <c r="W605" s="118"/>
      <c r="X605" s="118"/>
      <c r="Y605" s="118"/>
      <c r="Z605" s="118"/>
      <c r="AA605" s="287">
        <f t="shared" si="595"/>
        <v>0</v>
      </c>
      <c r="AB605" s="287">
        <f t="shared" si="634"/>
        <v>0</v>
      </c>
      <c r="AC605" s="37">
        <f t="shared" si="600"/>
        <v>0</v>
      </c>
    </row>
    <row r="606" spans="1:29" s="79" customFormat="1" ht="31.5" hidden="1" x14ac:dyDescent="0.2">
      <c r="A606" s="371"/>
      <c r="B606" s="110" t="s">
        <v>3055</v>
      </c>
      <c r="C606" s="106" t="s">
        <v>3056</v>
      </c>
      <c r="D606" s="376">
        <f>SUM(D607:D608)</f>
        <v>0</v>
      </c>
      <c r="E606" s="105">
        <f>SUM('ADICIONES  2018'!C606:M606)</f>
        <v>64388508</v>
      </c>
      <c r="F606" s="376">
        <f>SUM(F607:F608)</f>
        <v>0</v>
      </c>
      <c r="G606" s="376">
        <f>SUM(G607:G608)</f>
        <v>0</v>
      </c>
      <c r="H606" s="376">
        <f>SUM(H607:H608)</f>
        <v>0</v>
      </c>
      <c r="I606" s="376">
        <f>SUM(I607:I608)</f>
        <v>0</v>
      </c>
      <c r="J606" s="376">
        <f>SUM(J607:J608)</f>
        <v>0</v>
      </c>
      <c r="K606" s="105">
        <f t="shared" si="633"/>
        <v>64388508</v>
      </c>
      <c r="L606" s="376">
        <f t="shared" ref="L606:Q606" si="644">SUM(L607:L608)</f>
        <v>0</v>
      </c>
      <c r="M606" s="376">
        <f t="shared" si="644"/>
        <v>0</v>
      </c>
      <c r="N606" s="376">
        <f t="shared" si="644"/>
        <v>0</v>
      </c>
      <c r="O606" s="376">
        <f t="shared" si="644"/>
        <v>0</v>
      </c>
      <c r="P606" s="376">
        <f t="shared" si="644"/>
        <v>0</v>
      </c>
      <c r="Q606" s="376">
        <f t="shared" si="644"/>
        <v>0</v>
      </c>
      <c r="R606" s="105">
        <f t="shared" si="639"/>
        <v>0</v>
      </c>
      <c r="S606" s="376">
        <f t="shared" ref="S606:Z606" si="645">SUM(S607:S608)</f>
        <v>0</v>
      </c>
      <c r="T606" s="376">
        <f t="shared" si="645"/>
        <v>0</v>
      </c>
      <c r="U606" s="376">
        <f t="shared" si="645"/>
        <v>0</v>
      </c>
      <c r="V606" s="376">
        <f t="shared" si="645"/>
        <v>0</v>
      </c>
      <c r="W606" s="376">
        <f t="shared" si="645"/>
        <v>0</v>
      </c>
      <c r="X606" s="376">
        <f t="shared" si="645"/>
        <v>0</v>
      </c>
      <c r="Y606" s="376">
        <f t="shared" si="645"/>
        <v>0</v>
      </c>
      <c r="Z606" s="376">
        <f t="shared" si="645"/>
        <v>0</v>
      </c>
      <c r="AA606" s="105">
        <f t="shared" si="595"/>
        <v>0</v>
      </c>
      <c r="AB606" s="105">
        <f t="shared" si="634"/>
        <v>0</v>
      </c>
      <c r="AC606" s="104">
        <f t="shared" si="600"/>
        <v>0</v>
      </c>
    </row>
    <row r="607" spans="1:29" s="5" customFormat="1" ht="28.5" hidden="1" x14ac:dyDescent="0.2">
      <c r="A607" s="156"/>
      <c r="B607" s="97" t="s">
        <v>2889</v>
      </c>
      <c r="C607" s="98" t="s">
        <v>2890</v>
      </c>
      <c r="D607" s="118"/>
      <c r="E607" s="285">
        <f>SUM('ADICIONES  2018'!C607:M607)</f>
        <v>51630203</v>
      </c>
      <c r="F607" s="118"/>
      <c r="G607" s="118"/>
      <c r="H607" s="118"/>
      <c r="I607" s="118"/>
      <c r="J607" s="118"/>
      <c r="K607" s="287">
        <f t="shared" si="633"/>
        <v>51630203</v>
      </c>
      <c r="L607" s="118"/>
      <c r="M607" s="118"/>
      <c r="N607" s="118"/>
      <c r="O607" s="118"/>
      <c r="P607" s="118"/>
      <c r="Q607" s="118"/>
      <c r="R607" s="287">
        <f t="shared" si="639"/>
        <v>0</v>
      </c>
      <c r="S607" s="118"/>
      <c r="T607" s="118"/>
      <c r="U607" s="118"/>
      <c r="V607" s="118"/>
      <c r="W607" s="118"/>
      <c r="X607" s="118"/>
      <c r="Y607" s="118"/>
      <c r="Z607" s="118"/>
      <c r="AA607" s="287">
        <f t="shared" si="595"/>
        <v>0</v>
      </c>
      <c r="AB607" s="287">
        <f t="shared" si="634"/>
        <v>0</v>
      </c>
      <c r="AC607" s="37">
        <f t="shared" si="600"/>
        <v>0</v>
      </c>
    </row>
    <row r="608" spans="1:29" s="5" customFormat="1" ht="28.5" hidden="1" x14ac:dyDescent="0.2">
      <c r="A608" s="156"/>
      <c r="B608" s="97" t="s">
        <v>2891</v>
      </c>
      <c r="C608" s="98" t="s">
        <v>2892</v>
      </c>
      <c r="D608" s="118"/>
      <c r="E608" s="285">
        <f>SUM('ADICIONES  2018'!C608:M608)</f>
        <v>12758305</v>
      </c>
      <c r="F608" s="118"/>
      <c r="G608" s="118"/>
      <c r="H608" s="118"/>
      <c r="I608" s="118"/>
      <c r="J608" s="118"/>
      <c r="K608" s="287">
        <f t="shared" si="633"/>
        <v>12758305</v>
      </c>
      <c r="L608" s="118"/>
      <c r="M608" s="118"/>
      <c r="N608" s="118"/>
      <c r="O608" s="118"/>
      <c r="P608" s="118"/>
      <c r="Q608" s="118"/>
      <c r="R608" s="287">
        <f t="shared" si="639"/>
        <v>0</v>
      </c>
      <c r="S608" s="118"/>
      <c r="T608" s="118"/>
      <c r="U608" s="118"/>
      <c r="V608" s="118"/>
      <c r="W608" s="118"/>
      <c r="X608" s="118"/>
      <c r="Y608" s="118"/>
      <c r="Z608" s="118"/>
      <c r="AA608" s="287">
        <f t="shared" si="595"/>
        <v>0</v>
      </c>
      <c r="AB608" s="287">
        <f t="shared" si="634"/>
        <v>0</v>
      </c>
      <c r="AC608" s="37">
        <f t="shared" si="600"/>
        <v>0</v>
      </c>
    </row>
    <row r="609" spans="1:29" s="79" customFormat="1" ht="34.5" hidden="1" customHeight="1" x14ac:dyDescent="0.2">
      <c r="A609" s="371"/>
      <c r="B609" s="110" t="s">
        <v>3057</v>
      </c>
      <c r="C609" s="106" t="s">
        <v>3058</v>
      </c>
      <c r="D609" s="376">
        <f>SUM(D610)</f>
        <v>0</v>
      </c>
      <c r="E609" s="105">
        <f>SUM('ADICIONES  2018'!C609:M609)</f>
        <v>41738948.799999997</v>
      </c>
      <c r="F609" s="376">
        <f>SUM(F610)</f>
        <v>0</v>
      </c>
      <c r="G609" s="376">
        <f>SUM(G610)</f>
        <v>0</v>
      </c>
      <c r="H609" s="376">
        <f>SUM(H610)</f>
        <v>0</v>
      </c>
      <c r="I609" s="376">
        <f>SUM(I610)</f>
        <v>0</v>
      </c>
      <c r="J609" s="376">
        <f>SUM(J610)</f>
        <v>0</v>
      </c>
      <c r="K609" s="105">
        <f t="shared" si="633"/>
        <v>41738948.799999997</v>
      </c>
      <c r="L609" s="376">
        <f t="shared" ref="L609:Q609" si="646">SUM(L610)</f>
        <v>0</v>
      </c>
      <c r="M609" s="376">
        <f t="shared" si="646"/>
        <v>0</v>
      </c>
      <c r="N609" s="376">
        <f t="shared" si="646"/>
        <v>0</v>
      </c>
      <c r="O609" s="376">
        <f t="shared" si="646"/>
        <v>0</v>
      </c>
      <c r="P609" s="376">
        <f t="shared" si="646"/>
        <v>0</v>
      </c>
      <c r="Q609" s="376">
        <f t="shared" si="646"/>
        <v>0</v>
      </c>
      <c r="R609" s="105">
        <f t="shared" si="639"/>
        <v>0</v>
      </c>
      <c r="S609" s="376">
        <f t="shared" ref="S609:Z609" si="647">SUM(S610)</f>
        <v>0</v>
      </c>
      <c r="T609" s="376">
        <f t="shared" si="647"/>
        <v>0</v>
      </c>
      <c r="U609" s="376">
        <f t="shared" si="647"/>
        <v>0</v>
      </c>
      <c r="V609" s="376">
        <f t="shared" si="647"/>
        <v>0</v>
      </c>
      <c r="W609" s="376">
        <f t="shared" si="647"/>
        <v>0</v>
      </c>
      <c r="X609" s="376">
        <f t="shared" si="647"/>
        <v>0</v>
      </c>
      <c r="Y609" s="376">
        <f t="shared" si="647"/>
        <v>0</v>
      </c>
      <c r="Z609" s="376">
        <f t="shared" si="647"/>
        <v>0</v>
      </c>
      <c r="AA609" s="105">
        <f t="shared" si="595"/>
        <v>0</v>
      </c>
      <c r="AB609" s="105">
        <f t="shared" si="634"/>
        <v>0</v>
      </c>
      <c r="AC609" s="104">
        <f t="shared" si="600"/>
        <v>0</v>
      </c>
    </row>
    <row r="610" spans="1:29" s="5" customFormat="1" ht="28.5" hidden="1" x14ac:dyDescent="0.2">
      <c r="A610" s="156"/>
      <c r="B610" s="97" t="s">
        <v>2893</v>
      </c>
      <c r="C610" s="98" t="s">
        <v>2894</v>
      </c>
      <c r="D610" s="118"/>
      <c r="E610" s="285">
        <f>SUM('ADICIONES  2018'!C610:M610)</f>
        <v>41738948.799999997</v>
      </c>
      <c r="F610" s="118"/>
      <c r="G610" s="118"/>
      <c r="H610" s="118"/>
      <c r="I610" s="118"/>
      <c r="J610" s="118"/>
      <c r="K610" s="287">
        <f t="shared" si="633"/>
        <v>41738948.799999997</v>
      </c>
      <c r="L610" s="118"/>
      <c r="M610" s="118"/>
      <c r="N610" s="118"/>
      <c r="O610" s="118"/>
      <c r="P610" s="118"/>
      <c r="Q610" s="118"/>
      <c r="R610" s="287">
        <f t="shared" si="639"/>
        <v>0</v>
      </c>
      <c r="S610" s="118"/>
      <c r="T610" s="118"/>
      <c r="U610" s="118"/>
      <c r="V610" s="118"/>
      <c r="W610" s="118"/>
      <c r="X610" s="118"/>
      <c r="Y610" s="118"/>
      <c r="Z610" s="118"/>
      <c r="AA610" s="287">
        <f t="shared" si="595"/>
        <v>0</v>
      </c>
      <c r="AB610" s="287">
        <f t="shared" si="634"/>
        <v>0</v>
      </c>
      <c r="AC610" s="37">
        <f t="shared" si="600"/>
        <v>0</v>
      </c>
    </row>
    <row r="611" spans="1:29" s="79" customFormat="1" ht="25.5" hidden="1" customHeight="1" x14ac:dyDescent="0.2">
      <c r="A611" s="371"/>
      <c r="B611" s="110" t="s">
        <v>3059</v>
      </c>
      <c r="C611" s="106" t="s">
        <v>3060</v>
      </c>
      <c r="D611" s="376">
        <f>SUM(D612:D613)</f>
        <v>0</v>
      </c>
      <c r="E611" s="105">
        <f>SUM('ADICIONES  2018'!C611:M611)</f>
        <v>40466935</v>
      </c>
      <c r="F611" s="376">
        <f>SUM(F612:F613)</f>
        <v>0</v>
      </c>
      <c r="G611" s="376">
        <f>SUM(G612:G613)</f>
        <v>0</v>
      </c>
      <c r="H611" s="376">
        <f>SUM(H612:H613)</f>
        <v>0</v>
      </c>
      <c r="I611" s="376">
        <f>SUM(I612:I613)</f>
        <v>0</v>
      </c>
      <c r="J611" s="376">
        <f>SUM(J612:J613)</f>
        <v>0</v>
      </c>
      <c r="K611" s="105">
        <f t="shared" si="633"/>
        <v>40466935</v>
      </c>
      <c r="L611" s="376">
        <f t="shared" ref="L611:Q611" si="648">SUM(L612:L613)</f>
        <v>0</v>
      </c>
      <c r="M611" s="376">
        <f t="shared" si="648"/>
        <v>0</v>
      </c>
      <c r="N611" s="376">
        <f t="shared" si="648"/>
        <v>0</v>
      </c>
      <c r="O611" s="376">
        <f t="shared" si="648"/>
        <v>0</v>
      </c>
      <c r="P611" s="376">
        <f t="shared" si="648"/>
        <v>0</v>
      </c>
      <c r="Q611" s="376">
        <f t="shared" si="648"/>
        <v>0</v>
      </c>
      <c r="R611" s="105">
        <f t="shared" si="639"/>
        <v>0</v>
      </c>
      <c r="S611" s="376">
        <f t="shared" ref="S611:Z611" si="649">SUM(S612:S613)</f>
        <v>0</v>
      </c>
      <c r="T611" s="376">
        <f t="shared" si="649"/>
        <v>0</v>
      </c>
      <c r="U611" s="376">
        <f t="shared" si="649"/>
        <v>0</v>
      </c>
      <c r="V611" s="376">
        <f t="shared" si="649"/>
        <v>0</v>
      </c>
      <c r="W611" s="376">
        <f t="shared" si="649"/>
        <v>0</v>
      </c>
      <c r="X611" s="376">
        <f t="shared" si="649"/>
        <v>0</v>
      </c>
      <c r="Y611" s="376">
        <f t="shared" si="649"/>
        <v>0</v>
      </c>
      <c r="Z611" s="376">
        <f t="shared" si="649"/>
        <v>0</v>
      </c>
      <c r="AA611" s="105">
        <f t="shared" si="595"/>
        <v>0</v>
      </c>
      <c r="AB611" s="105">
        <f t="shared" si="634"/>
        <v>0</v>
      </c>
      <c r="AC611" s="104">
        <f t="shared" si="600"/>
        <v>0</v>
      </c>
    </row>
    <row r="612" spans="1:29" s="5" customFormat="1" ht="28.5" hidden="1" x14ac:dyDescent="0.2">
      <c r="A612" s="156"/>
      <c r="B612" s="97" t="s">
        <v>2895</v>
      </c>
      <c r="C612" s="98" t="s">
        <v>2896</v>
      </c>
      <c r="D612" s="118"/>
      <c r="E612" s="285">
        <f>SUM('ADICIONES  2018'!C612:M612)</f>
        <v>39797213</v>
      </c>
      <c r="F612" s="118"/>
      <c r="G612" s="118"/>
      <c r="H612" s="118"/>
      <c r="I612" s="118"/>
      <c r="J612" s="118"/>
      <c r="K612" s="287">
        <f t="shared" si="633"/>
        <v>39797213</v>
      </c>
      <c r="L612" s="118"/>
      <c r="M612" s="118"/>
      <c r="N612" s="118"/>
      <c r="O612" s="118"/>
      <c r="P612" s="118"/>
      <c r="Q612" s="118"/>
      <c r="R612" s="287">
        <f t="shared" si="639"/>
        <v>0</v>
      </c>
      <c r="S612" s="118"/>
      <c r="T612" s="118"/>
      <c r="U612" s="118"/>
      <c r="V612" s="118"/>
      <c r="W612" s="118"/>
      <c r="X612" s="118"/>
      <c r="Y612" s="118"/>
      <c r="Z612" s="118"/>
      <c r="AA612" s="287">
        <f t="shared" si="595"/>
        <v>0</v>
      </c>
      <c r="AB612" s="287">
        <f t="shared" si="634"/>
        <v>0</v>
      </c>
      <c r="AC612" s="37">
        <f t="shared" si="600"/>
        <v>0</v>
      </c>
    </row>
    <row r="613" spans="1:29" s="5" customFormat="1" ht="28.5" hidden="1" x14ac:dyDescent="0.2">
      <c r="A613" s="156"/>
      <c r="B613" s="97" t="s">
        <v>2897</v>
      </c>
      <c r="C613" s="98" t="s">
        <v>2898</v>
      </c>
      <c r="D613" s="118"/>
      <c r="E613" s="285">
        <f>SUM('ADICIONES  2018'!C613:M613)</f>
        <v>669722</v>
      </c>
      <c r="F613" s="118"/>
      <c r="G613" s="118"/>
      <c r="H613" s="118"/>
      <c r="I613" s="118"/>
      <c r="J613" s="118"/>
      <c r="K613" s="287">
        <f t="shared" si="633"/>
        <v>669722</v>
      </c>
      <c r="L613" s="118"/>
      <c r="M613" s="118"/>
      <c r="N613" s="118"/>
      <c r="O613" s="118"/>
      <c r="P613" s="118"/>
      <c r="Q613" s="118"/>
      <c r="R613" s="287">
        <f t="shared" si="639"/>
        <v>0</v>
      </c>
      <c r="S613" s="118"/>
      <c r="T613" s="118"/>
      <c r="U613" s="118"/>
      <c r="V613" s="118"/>
      <c r="W613" s="118"/>
      <c r="X613" s="118"/>
      <c r="Y613" s="118"/>
      <c r="Z613" s="118"/>
      <c r="AA613" s="287">
        <f t="shared" si="595"/>
        <v>0</v>
      </c>
      <c r="AB613" s="287">
        <f t="shared" si="634"/>
        <v>0</v>
      </c>
      <c r="AC613" s="37">
        <f t="shared" si="600"/>
        <v>0</v>
      </c>
    </row>
    <row r="614" spans="1:29" s="79" customFormat="1" ht="42.75" hidden="1" customHeight="1" x14ac:dyDescent="0.2">
      <c r="A614" s="371"/>
      <c r="B614" s="110" t="s">
        <v>3061</v>
      </c>
      <c r="C614" s="106" t="s">
        <v>3062</v>
      </c>
      <c r="D614" s="376">
        <f>SUM(D615)</f>
        <v>0</v>
      </c>
      <c r="E614" s="105">
        <f>SUM('ADICIONES  2018'!C614:M614)</f>
        <v>15000000</v>
      </c>
      <c r="F614" s="376">
        <f>SUM(F615)</f>
        <v>0</v>
      </c>
      <c r="G614" s="376">
        <f>SUM(G615)</f>
        <v>0</v>
      </c>
      <c r="H614" s="376">
        <f>SUM(H615)</f>
        <v>0</v>
      </c>
      <c r="I614" s="376">
        <f>SUM(I615)</f>
        <v>0</v>
      </c>
      <c r="J614" s="376">
        <f>SUM(J615)</f>
        <v>0</v>
      </c>
      <c r="K614" s="105">
        <f t="shared" si="633"/>
        <v>15000000</v>
      </c>
      <c r="L614" s="376">
        <f t="shared" ref="L614:Q614" si="650">SUM(L615)</f>
        <v>0</v>
      </c>
      <c r="M614" s="376">
        <f t="shared" si="650"/>
        <v>0</v>
      </c>
      <c r="N614" s="376">
        <f t="shared" si="650"/>
        <v>0</v>
      </c>
      <c r="O614" s="376">
        <f t="shared" si="650"/>
        <v>0</v>
      </c>
      <c r="P614" s="376">
        <f t="shared" si="650"/>
        <v>0</v>
      </c>
      <c r="Q614" s="376">
        <f t="shared" si="650"/>
        <v>0</v>
      </c>
      <c r="R614" s="105">
        <f t="shared" si="639"/>
        <v>0</v>
      </c>
      <c r="S614" s="376">
        <f t="shared" ref="S614:Z614" si="651">SUM(S615)</f>
        <v>0</v>
      </c>
      <c r="T614" s="376">
        <f t="shared" si="651"/>
        <v>0</v>
      </c>
      <c r="U614" s="376">
        <f t="shared" si="651"/>
        <v>0</v>
      </c>
      <c r="V614" s="376">
        <f t="shared" si="651"/>
        <v>0</v>
      </c>
      <c r="W614" s="376">
        <f t="shared" si="651"/>
        <v>0</v>
      </c>
      <c r="X614" s="376">
        <f t="shared" si="651"/>
        <v>0</v>
      </c>
      <c r="Y614" s="376">
        <f t="shared" si="651"/>
        <v>0</v>
      </c>
      <c r="Z614" s="376">
        <f t="shared" si="651"/>
        <v>0</v>
      </c>
      <c r="AA614" s="105">
        <f t="shared" ref="AA614:AA632" si="652">SUM(S614:Z614)</f>
        <v>0</v>
      </c>
      <c r="AB614" s="105">
        <f t="shared" si="634"/>
        <v>0</v>
      </c>
      <c r="AC614" s="104">
        <f t="shared" si="600"/>
        <v>0</v>
      </c>
    </row>
    <row r="615" spans="1:29" s="5" customFormat="1" ht="28.5" hidden="1" x14ac:dyDescent="0.2">
      <c r="A615" s="156"/>
      <c r="B615" s="97" t="s">
        <v>2899</v>
      </c>
      <c r="C615" s="98" t="s">
        <v>2900</v>
      </c>
      <c r="D615" s="118"/>
      <c r="E615" s="285">
        <f>SUM('ADICIONES  2018'!C615:M615)</f>
        <v>15000000</v>
      </c>
      <c r="F615" s="118"/>
      <c r="G615" s="118"/>
      <c r="H615" s="118"/>
      <c r="I615" s="118"/>
      <c r="J615" s="118"/>
      <c r="K615" s="287">
        <f t="shared" si="633"/>
        <v>15000000</v>
      </c>
      <c r="L615" s="118"/>
      <c r="M615" s="118"/>
      <c r="N615" s="118"/>
      <c r="O615" s="118"/>
      <c r="P615" s="118"/>
      <c r="Q615" s="118"/>
      <c r="R615" s="287">
        <f t="shared" si="639"/>
        <v>0</v>
      </c>
      <c r="S615" s="118"/>
      <c r="T615" s="118"/>
      <c r="U615" s="118"/>
      <c r="V615" s="118"/>
      <c r="W615" s="118"/>
      <c r="X615" s="118"/>
      <c r="Y615" s="118"/>
      <c r="Z615" s="118"/>
      <c r="AA615" s="287">
        <f t="shared" si="652"/>
        <v>0</v>
      </c>
      <c r="AB615" s="287">
        <f t="shared" si="634"/>
        <v>0</v>
      </c>
      <c r="AC615" s="37">
        <f t="shared" si="600"/>
        <v>0</v>
      </c>
    </row>
    <row r="616" spans="1:29" s="79" customFormat="1" ht="32.25" hidden="1" customHeight="1" x14ac:dyDescent="0.2">
      <c r="A616" s="371"/>
      <c r="B616" s="110" t="s">
        <v>3063</v>
      </c>
      <c r="C616" s="106" t="s">
        <v>3064</v>
      </c>
      <c r="D616" s="376">
        <f>SUM(D617:D618)</f>
        <v>0</v>
      </c>
      <c r="E616" s="105">
        <f>SUM('ADICIONES  2018'!C616:M616)</f>
        <v>38717393</v>
      </c>
      <c r="F616" s="376">
        <f>SUM(F617:F618)</f>
        <v>0</v>
      </c>
      <c r="G616" s="376">
        <f>SUM(G617:G618)</f>
        <v>0</v>
      </c>
      <c r="H616" s="376">
        <f>SUM(H617:H618)</f>
        <v>0</v>
      </c>
      <c r="I616" s="376">
        <f>SUM(I617:I618)</f>
        <v>0</v>
      </c>
      <c r="J616" s="376">
        <f>SUM(J617:J618)</f>
        <v>0</v>
      </c>
      <c r="K616" s="105">
        <f t="shared" si="633"/>
        <v>38717393</v>
      </c>
      <c r="L616" s="376">
        <f t="shared" ref="L616:Q616" si="653">SUM(L617:L618)</f>
        <v>0</v>
      </c>
      <c r="M616" s="376">
        <f t="shared" si="653"/>
        <v>0</v>
      </c>
      <c r="N616" s="376">
        <f t="shared" si="653"/>
        <v>0</v>
      </c>
      <c r="O616" s="376">
        <f t="shared" si="653"/>
        <v>0</v>
      </c>
      <c r="P616" s="376">
        <f t="shared" si="653"/>
        <v>0</v>
      </c>
      <c r="Q616" s="376">
        <f t="shared" si="653"/>
        <v>0</v>
      </c>
      <c r="R616" s="105">
        <f t="shared" si="639"/>
        <v>0</v>
      </c>
      <c r="S616" s="376">
        <f t="shared" ref="S616:Z616" si="654">SUM(S617:S618)</f>
        <v>0</v>
      </c>
      <c r="T616" s="376">
        <f t="shared" si="654"/>
        <v>0</v>
      </c>
      <c r="U616" s="376">
        <f t="shared" si="654"/>
        <v>0</v>
      </c>
      <c r="V616" s="376">
        <f t="shared" si="654"/>
        <v>0</v>
      </c>
      <c r="W616" s="376">
        <f t="shared" si="654"/>
        <v>0</v>
      </c>
      <c r="X616" s="376">
        <f t="shared" si="654"/>
        <v>0</v>
      </c>
      <c r="Y616" s="376">
        <f t="shared" si="654"/>
        <v>0</v>
      </c>
      <c r="Z616" s="376">
        <f t="shared" si="654"/>
        <v>0</v>
      </c>
      <c r="AA616" s="105">
        <f t="shared" si="652"/>
        <v>0</v>
      </c>
      <c r="AB616" s="105">
        <f t="shared" si="634"/>
        <v>0</v>
      </c>
      <c r="AC616" s="104">
        <f t="shared" si="600"/>
        <v>0</v>
      </c>
    </row>
    <row r="617" spans="1:29" s="5" customFormat="1" ht="28.5" hidden="1" x14ac:dyDescent="0.2">
      <c r="A617" s="156"/>
      <c r="B617" s="97" t="s">
        <v>2901</v>
      </c>
      <c r="C617" s="98" t="s">
        <v>2902</v>
      </c>
      <c r="D617" s="118"/>
      <c r="E617" s="285">
        <f>SUM('ADICIONES  2018'!C617:M617)</f>
        <v>19815773</v>
      </c>
      <c r="F617" s="118"/>
      <c r="G617" s="118"/>
      <c r="H617" s="118"/>
      <c r="I617" s="118"/>
      <c r="J617" s="118"/>
      <c r="K617" s="287">
        <f t="shared" si="633"/>
        <v>19815773</v>
      </c>
      <c r="L617" s="118"/>
      <c r="M617" s="118"/>
      <c r="N617" s="118"/>
      <c r="O617" s="118"/>
      <c r="P617" s="118"/>
      <c r="Q617" s="118"/>
      <c r="R617" s="287">
        <f t="shared" si="639"/>
        <v>0</v>
      </c>
      <c r="S617" s="118"/>
      <c r="T617" s="118"/>
      <c r="U617" s="118"/>
      <c r="V617" s="118"/>
      <c r="W617" s="118"/>
      <c r="X617" s="118"/>
      <c r="Y617" s="118"/>
      <c r="Z617" s="118"/>
      <c r="AA617" s="287">
        <f t="shared" si="652"/>
        <v>0</v>
      </c>
      <c r="AB617" s="287">
        <f t="shared" si="634"/>
        <v>0</v>
      </c>
      <c r="AC617" s="37">
        <f t="shared" si="600"/>
        <v>0</v>
      </c>
    </row>
    <row r="618" spans="1:29" s="5" customFormat="1" ht="28.5" hidden="1" x14ac:dyDescent="0.2">
      <c r="A618" s="156"/>
      <c r="B618" s="97" t="s">
        <v>2903</v>
      </c>
      <c r="C618" s="98" t="s">
        <v>2904</v>
      </c>
      <c r="D618" s="118"/>
      <c r="E618" s="285">
        <f>SUM('ADICIONES  2018'!C618:M618)</f>
        <v>18901620</v>
      </c>
      <c r="F618" s="118"/>
      <c r="G618" s="118"/>
      <c r="H618" s="118"/>
      <c r="I618" s="118"/>
      <c r="J618" s="118"/>
      <c r="K618" s="287">
        <f t="shared" si="633"/>
        <v>18901620</v>
      </c>
      <c r="L618" s="118"/>
      <c r="M618" s="118"/>
      <c r="N618" s="118"/>
      <c r="O618" s="118"/>
      <c r="P618" s="118"/>
      <c r="Q618" s="118"/>
      <c r="R618" s="287">
        <f t="shared" si="639"/>
        <v>0</v>
      </c>
      <c r="S618" s="118"/>
      <c r="T618" s="118"/>
      <c r="U618" s="118"/>
      <c r="V618" s="118"/>
      <c r="W618" s="118"/>
      <c r="X618" s="118"/>
      <c r="Y618" s="118"/>
      <c r="Z618" s="118"/>
      <c r="AA618" s="287">
        <f t="shared" si="652"/>
        <v>0</v>
      </c>
      <c r="AB618" s="287">
        <f t="shared" si="634"/>
        <v>0</v>
      </c>
      <c r="AC618" s="37">
        <f t="shared" ref="AC618:AC632" si="655">+AB618/K618</f>
        <v>0</v>
      </c>
    </row>
    <row r="619" spans="1:29" s="79" customFormat="1" ht="31.5" hidden="1" x14ac:dyDescent="0.2">
      <c r="A619" s="371"/>
      <c r="B619" s="110" t="s">
        <v>3065</v>
      </c>
      <c r="C619" s="106" t="s">
        <v>3066</v>
      </c>
      <c r="D619" s="376">
        <f>SUM(D620:D621)</f>
        <v>0</v>
      </c>
      <c r="E619" s="105">
        <f>SUM('ADICIONES  2018'!C619:M619)</f>
        <v>34742005</v>
      </c>
      <c r="F619" s="376">
        <f>SUM(F620:F621)</f>
        <v>0</v>
      </c>
      <c r="G619" s="376">
        <f>SUM(G620:G621)</f>
        <v>0</v>
      </c>
      <c r="H619" s="376">
        <f>SUM(H620:H621)</f>
        <v>0</v>
      </c>
      <c r="I619" s="376">
        <f>SUM(I620:I621)</f>
        <v>0</v>
      </c>
      <c r="J619" s="376">
        <f>SUM(J620:J621)</f>
        <v>0</v>
      </c>
      <c r="K619" s="105">
        <f t="shared" si="633"/>
        <v>34742005</v>
      </c>
      <c r="L619" s="376">
        <f t="shared" ref="L619:Q619" si="656">SUM(L620:L621)</f>
        <v>0</v>
      </c>
      <c r="M619" s="376">
        <f t="shared" si="656"/>
        <v>0</v>
      </c>
      <c r="N619" s="376">
        <f t="shared" si="656"/>
        <v>0</v>
      </c>
      <c r="O619" s="376">
        <f t="shared" si="656"/>
        <v>0</v>
      </c>
      <c r="P619" s="376">
        <f t="shared" si="656"/>
        <v>0</v>
      </c>
      <c r="Q619" s="376">
        <f t="shared" si="656"/>
        <v>0</v>
      </c>
      <c r="R619" s="105">
        <f t="shared" si="639"/>
        <v>0</v>
      </c>
      <c r="S619" s="376">
        <f t="shared" ref="S619:Z619" si="657">SUM(S620:S621)</f>
        <v>0</v>
      </c>
      <c r="T619" s="376">
        <f t="shared" si="657"/>
        <v>0</v>
      </c>
      <c r="U619" s="376">
        <f t="shared" si="657"/>
        <v>0</v>
      </c>
      <c r="V619" s="376">
        <f t="shared" si="657"/>
        <v>0</v>
      </c>
      <c r="W619" s="376">
        <f t="shared" si="657"/>
        <v>0</v>
      </c>
      <c r="X619" s="376">
        <f t="shared" si="657"/>
        <v>0</v>
      </c>
      <c r="Y619" s="376">
        <f t="shared" si="657"/>
        <v>0</v>
      </c>
      <c r="Z619" s="376">
        <f t="shared" si="657"/>
        <v>0</v>
      </c>
      <c r="AA619" s="105">
        <f t="shared" si="652"/>
        <v>0</v>
      </c>
      <c r="AB619" s="105">
        <f t="shared" si="634"/>
        <v>0</v>
      </c>
      <c r="AC619" s="104">
        <f t="shared" si="655"/>
        <v>0</v>
      </c>
    </row>
    <row r="620" spans="1:29" s="5" customFormat="1" ht="28.5" hidden="1" x14ac:dyDescent="0.2">
      <c r="A620" s="156"/>
      <c r="B620" s="97" t="s">
        <v>2905</v>
      </c>
      <c r="C620" s="98" t="s">
        <v>2906</v>
      </c>
      <c r="D620" s="118"/>
      <c r="E620" s="285">
        <f>SUM('ADICIONES  2018'!C620:M620)</f>
        <v>17708283</v>
      </c>
      <c r="F620" s="118"/>
      <c r="G620" s="118"/>
      <c r="H620" s="118"/>
      <c r="I620" s="118"/>
      <c r="J620" s="118"/>
      <c r="K620" s="287">
        <f t="shared" si="633"/>
        <v>17708283</v>
      </c>
      <c r="L620" s="118"/>
      <c r="M620" s="118"/>
      <c r="N620" s="118"/>
      <c r="O620" s="118"/>
      <c r="P620" s="118"/>
      <c r="Q620" s="118"/>
      <c r="R620" s="287">
        <f t="shared" si="639"/>
        <v>0</v>
      </c>
      <c r="S620" s="118"/>
      <c r="T620" s="118"/>
      <c r="U620" s="118"/>
      <c r="V620" s="118"/>
      <c r="W620" s="118"/>
      <c r="X620" s="118"/>
      <c r="Y620" s="118"/>
      <c r="Z620" s="118"/>
      <c r="AA620" s="287">
        <f t="shared" si="652"/>
        <v>0</v>
      </c>
      <c r="AB620" s="287">
        <f t="shared" si="634"/>
        <v>0</v>
      </c>
      <c r="AC620" s="37">
        <f t="shared" si="655"/>
        <v>0</v>
      </c>
    </row>
    <row r="621" spans="1:29" s="5" customFormat="1" ht="28.5" hidden="1" x14ac:dyDescent="0.2">
      <c r="A621" s="156"/>
      <c r="B621" s="97" t="s">
        <v>2907</v>
      </c>
      <c r="C621" s="98" t="s">
        <v>2908</v>
      </c>
      <c r="D621" s="118"/>
      <c r="E621" s="285">
        <f>SUM('ADICIONES  2018'!C621:M621)</f>
        <v>17033722</v>
      </c>
      <c r="F621" s="118"/>
      <c r="G621" s="118"/>
      <c r="H621" s="118"/>
      <c r="I621" s="118"/>
      <c r="J621" s="118"/>
      <c r="K621" s="287">
        <f t="shared" si="633"/>
        <v>17033722</v>
      </c>
      <c r="L621" s="118"/>
      <c r="M621" s="118"/>
      <c r="N621" s="118"/>
      <c r="O621" s="118"/>
      <c r="P621" s="118"/>
      <c r="Q621" s="118"/>
      <c r="R621" s="287">
        <f t="shared" si="639"/>
        <v>0</v>
      </c>
      <c r="S621" s="118"/>
      <c r="T621" s="118"/>
      <c r="U621" s="118"/>
      <c r="V621" s="118"/>
      <c r="W621" s="118"/>
      <c r="X621" s="118"/>
      <c r="Y621" s="118"/>
      <c r="Z621" s="118"/>
      <c r="AA621" s="287">
        <f t="shared" si="652"/>
        <v>0</v>
      </c>
      <c r="AB621" s="287">
        <f t="shared" si="634"/>
        <v>0</v>
      </c>
      <c r="AC621" s="37">
        <f t="shared" si="655"/>
        <v>0</v>
      </c>
    </row>
    <row r="622" spans="1:29" s="79" customFormat="1" ht="29.25" hidden="1" customHeight="1" x14ac:dyDescent="0.2">
      <c r="A622" s="371"/>
      <c r="B622" s="110" t="s">
        <v>3067</v>
      </c>
      <c r="C622" s="106" t="s">
        <v>3068</v>
      </c>
      <c r="D622" s="376">
        <f>SUM(D623:D624)</f>
        <v>0</v>
      </c>
      <c r="E622" s="105">
        <f>SUM('ADICIONES  2018'!C622:M622)</f>
        <v>70965510</v>
      </c>
      <c r="F622" s="376">
        <f>SUM(F623:F624)</f>
        <v>0</v>
      </c>
      <c r="G622" s="376">
        <f>SUM(G623:G624)</f>
        <v>0</v>
      </c>
      <c r="H622" s="376">
        <f>SUM(H623:H624)</f>
        <v>0</v>
      </c>
      <c r="I622" s="376">
        <f>SUM(I623:I624)</f>
        <v>0</v>
      </c>
      <c r="J622" s="376">
        <f>SUM(J623:J624)</f>
        <v>0</v>
      </c>
      <c r="K622" s="105">
        <f t="shared" si="633"/>
        <v>70965510</v>
      </c>
      <c r="L622" s="376">
        <f t="shared" ref="L622:Q622" si="658">SUM(L623:L624)</f>
        <v>0</v>
      </c>
      <c r="M622" s="376">
        <f t="shared" si="658"/>
        <v>0</v>
      </c>
      <c r="N622" s="376">
        <f t="shared" si="658"/>
        <v>0</v>
      </c>
      <c r="O622" s="376">
        <f t="shared" si="658"/>
        <v>0</v>
      </c>
      <c r="P622" s="376">
        <f t="shared" si="658"/>
        <v>0</v>
      </c>
      <c r="Q622" s="376">
        <f t="shared" si="658"/>
        <v>0</v>
      </c>
      <c r="R622" s="105">
        <f t="shared" si="639"/>
        <v>0</v>
      </c>
      <c r="S622" s="376">
        <f t="shared" ref="S622:Z622" si="659">SUM(S623:S624)</f>
        <v>0</v>
      </c>
      <c r="T622" s="376">
        <f t="shared" si="659"/>
        <v>0</v>
      </c>
      <c r="U622" s="376">
        <f t="shared" si="659"/>
        <v>0</v>
      </c>
      <c r="V622" s="376">
        <f t="shared" si="659"/>
        <v>0</v>
      </c>
      <c r="W622" s="376">
        <f t="shared" si="659"/>
        <v>0</v>
      </c>
      <c r="X622" s="376">
        <f t="shared" si="659"/>
        <v>0</v>
      </c>
      <c r="Y622" s="376">
        <f t="shared" si="659"/>
        <v>0</v>
      </c>
      <c r="Z622" s="376">
        <f t="shared" si="659"/>
        <v>0</v>
      </c>
      <c r="AA622" s="105">
        <f t="shared" si="652"/>
        <v>0</v>
      </c>
      <c r="AB622" s="105">
        <f t="shared" si="634"/>
        <v>0</v>
      </c>
      <c r="AC622" s="104">
        <f t="shared" si="655"/>
        <v>0</v>
      </c>
    </row>
    <row r="623" spans="1:29" s="5" customFormat="1" ht="28.5" hidden="1" x14ac:dyDescent="0.2">
      <c r="A623" s="156"/>
      <c r="B623" s="97" t="s">
        <v>2909</v>
      </c>
      <c r="C623" s="98" t="s">
        <v>2910</v>
      </c>
      <c r="D623" s="118"/>
      <c r="E623" s="285">
        <f>SUM('ADICIONES  2018'!C623:M623)</f>
        <v>64939995</v>
      </c>
      <c r="F623" s="118"/>
      <c r="G623" s="118"/>
      <c r="H623" s="118"/>
      <c r="I623" s="118"/>
      <c r="J623" s="118"/>
      <c r="K623" s="287">
        <f t="shared" si="633"/>
        <v>64939995</v>
      </c>
      <c r="L623" s="118"/>
      <c r="M623" s="118"/>
      <c r="N623" s="118"/>
      <c r="O623" s="118"/>
      <c r="P623" s="118"/>
      <c r="Q623" s="118"/>
      <c r="R623" s="287">
        <f t="shared" si="639"/>
        <v>0</v>
      </c>
      <c r="S623" s="118"/>
      <c r="T623" s="118"/>
      <c r="U623" s="118"/>
      <c r="V623" s="118"/>
      <c r="W623" s="118"/>
      <c r="X623" s="118"/>
      <c r="Y623" s="118"/>
      <c r="Z623" s="118"/>
      <c r="AA623" s="287">
        <f t="shared" si="652"/>
        <v>0</v>
      </c>
      <c r="AB623" s="287">
        <f t="shared" si="634"/>
        <v>0</v>
      </c>
      <c r="AC623" s="37">
        <f t="shared" si="655"/>
        <v>0</v>
      </c>
    </row>
    <row r="624" spans="1:29" s="5" customFormat="1" ht="28.5" hidden="1" x14ac:dyDescent="0.2">
      <c r="A624" s="156"/>
      <c r="B624" s="97" t="s">
        <v>2911</v>
      </c>
      <c r="C624" s="98" t="s">
        <v>2912</v>
      </c>
      <c r="D624" s="118"/>
      <c r="E624" s="285">
        <f>SUM('ADICIONES  2018'!C624:M624)</f>
        <v>6025515</v>
      </c>
      <c r="F624" s="118"/>
      <c r="G624" s="118"/>
      <c r="H624" s="118"/>
      <c r="I624" s="118"/>
      <c r="J624" s="118"/>
      <c r="K624" s="287">
        <f t="shared" si="633"/>
        <v>6025515</v>
      </c>
      <c r="L624" s="118"/>
      <c r="M624" s="118"/>
      <c r="N624" s="118"/>
      <c r="O624" s="118"/>
      <c r="P624" s="118"/>
      <c r="Q624" s="118"/>
      <c r="R624" s="287">
        <f t="shared" si="639"/>
        <v>0</v>
      </c>
      <c r="S624" s="118"/>
      <c r="T624" s="118"/>
      <c r="U624" s="118"/>
      <c r="V624" s="118"/>
      <c r="W624" s="118"/>
      <c r="X624" s="118"/>
      <c r="Y624" s="118"/>
      <c r="Z624" s="118"/>
      <c r="AA624" s="287">
        <f t="shared" si="652"/>
        <v>0</v>
      </c>
      <c r="AB624" s="287">
        <f t="shared" si="634"/>
        <v>0</v>
      </c>
      <c r="AC624" s="37">
        <f t="shared" si="655"/>
        <v>0</v>
      </c>
    </row>
    <row r="625" spans="1:29" s="79" customFormat="1" ht="26.25" hidden="1" customHeight="1" x14ac:dyDescent="0.2">
      <c r="A625" s="371"/>
      <c r="B625" s="110" t="s">
        <v>3070</v>
      </c>
      <c r="C625" s="106" t="s">
        <v>3069</v>
      </c>
      <c r="D625" s="376">
        <f>SUM(D626:D627)</f>
        <v>0</v>
      </c>
      <c r="E625" s="105">
        <f>SUM('ADICIONES  2018'!C625:M625)</f>
        <v>9066190</v>
      </c>
      <c r="F625" s="376">
        <f>SUM(F626:F627)</f>
        <v>0</v>
      </c>
      <c r="G625" s="376">
        <f>SUM(G626:G627)</f>
        <v>0</v>
      </c>
      <c r="H625" s="376">
        <f>SUM(H626:H627)</f>
        <v>0</v>
      </c>
      <c r="I625" s="376">
        <f>SUM(I626:I627)</f>
        <v>0</v>
      </c>
      <c r="J625" s="376">
        <f>SUM(J626:J627)</f>
        <v>0</v>
      </c>
      <c r="K625" s="105">
        <f t="shared" si="633"/>
        <v>9066190</v>
      </c>
      <c r="L625" s="376">
        <f t="shared" ref="L625:Q625" si="660">SUM(L626:L627)</f>
        <v>0</v>
      </c>
      <c r="M625" s="376">
        <f t="shared" si="660"/>
        <v>0</v>
      </c>
      <c r="N625" s="376">
        <f t="shared" si="660"/>
        <v>0</v>
      </c>
      <c r="O625" s="376">
        <f t="shared" si="660"/>
        <v>0</v>
      </c>
      <c r="P625" s="376">
        <f t="shared" si="660"/>
        <v>0</v>
      </c>
      <c r="Q625" s="376">
        <f t="shared" si="660"/>
        <v>0</v>
      </c>
      <c r="R625" s="105">
        <f t="shared" si="639"/>
        <v>0</v>
      </c>
      <c r="S625" s="376">
        <f t="shared" ref="S625:Z625" si="661">SUM(S626:S627)</f>
        <v>0</v>
      </c>
      <c r="T625" s="376">
        <f t="shared" si="661"/>
        <v>0</v>
      </c>
      <c r="U625" s="376">
        <f t="shared" si="661"/>
        <v>0</v>
      </c>
      <c r="V625" s="376">
        <f t="shared" si="661"/>
        <v>0</v>
      </c>
      <c r="W625" s="376">
        <f t="shared" si="661"/>
        <v>0</v>
      </c>
      <c r="X625" s="376">
        <f t="shared" si="661"/>
        <v>0</v>
      </c>
      <c r="Y625" s="376">
        <f t="shared" si="661"/>
        <v>0</v>
      </c>
      <c r="Z625" s="376">
        <f t="shared" si="661"/>
        <v>0</v>
      </c>
      <c r="AA625" s="105">
        <f t="shared" si="652"/>
        <v>0</v>
      </c>
      <c r="AB625" s="105">
        <f t="shared" si="634"/>
        <v>0</v>
      </c>
      <c r="AC625" s="104">
        <f t="shared" si="655"/>
        <v>0</v>
      </c>
    </row>
    <row r="626" spans="1:29" s="5" customFormat="1" ht="28.5" hidden="1" x14ac:dyDescent="0.2">
      <c r="A626" s="156"/>
      <c r="B626" s="97" t="s">
        <v>2913</v>
      </c>
      <c r="C626" s="98" t="s">
        <v>2914</v>
      </c>
      <c r="D626" s="118"/>
      <c r="E626" s="285">
        <f>SUM('ADICIONES  2018'!C626:M626)</f>
        <v>4751508</v>
      </c>
      <c r="F626" s="118"/>
      <c r="G626" s="118"/>
      <c r="H626" s="118"/>
      <c r="I626" s="118"/>
      <c r="J626" s="118"/>
      <c r="K626" s="287">
        <f t="shared" si="633"/>
        <v>4751508</v>
      </c>
      <c r="L626" s="118"/>
      <c r="M626" s="118"/>
      <c r="N626" s="118"/>
      <c r="O626" s="118"/>
      <c r="P626" s="118"/>
      <c r="Q626" s="118"/>
      <c r="R626" s="287">
        <f t="shared" si="639"/>
        <v>0</v>
      </c>
      <c r="S626" s="118"/>
      <c r="T626" s="118"/>
      <c r="U626" s="118"/>
      <c r="V626" s="118"/>
      <c r="W626" s="118"/>
      <c r="X626" s="118"/>
      <c r="Y626" s="118"/>
      <c r="Z626" s="118"/>
      <c r="AA626" s="287">
        <f t="shared" si="652"/>
        <v>0</v>
      </c>
      <c r="AB626" s="287">
        <f t="shared" si="634"/>
        <v>0</v>
      </c>
      <c r="AC626" s="37">
        <f t="shared" si="655"/>
        <v>0</v>
      </c>
    </row>
    <row r="627" spans="1:29" s="5" customFormat="1" ht="28.5" hidden="1" x14ac:dyDescent="0.2">
      <c r="A627" s="156"/>
      <c r="B627" s="97" t="s">
        <v>2915</v>
      </c>
      <c r="C627" s="98" t="s">
        <v>2916</v>
      </c>
      <c r="D627" s="118"/>
      <c r="E627" s="285">
        <f>SUM('ADICIONES  2018'!C627:M627)</f>
        <v>4314682</v>
      </c>
      <c r="F627" s="118"/>
      <c r="G627" s="118"/>
      <c r="H627" s="118"/>
      <c r="I627" s="118"/>
      <c r="J627" s="118"/>
      <c r="K627" s="287">
        <f t="shared" si="633"/>
        <v>4314682</v>
      </c>
      <c r="L627" s="118"/>
      <c r="M627" s="118"/>
      <c r="N627" s="118"/>
      <c r="O627" s="118"/>
      <c r="P627" s="118"/>
      <c r="Q627" s="118"/>
      <c r="R627" s="287">
        <f t="shared" si="639"/>
        <v>0</v>
      </c>
      <c r="S627" s="118"/>
      <c r="T627" s="118"/>
      <c r="U627" s="118"/>
      <c r="V627" s="118"/>
      <c r="W627" s="118"/>
      <c r="X627" s="118"/>
      <c r="Y627" s="118"/>
      <c r="Z627" s="118"/>
      <c r="AA627" s="287">
        <f t="shared" si="652"/>
        <v>0</v>
      </c>
      <c r="AB627" s="287">
        <f t="shared" si="634"/>
        <v>0</v>
      </c>
      <c r="AC627" s="37">
        <f t="shared" si="655"/>
        <v>0</v>
      </c>
    </row>
    <row r="628" spans="1:29" s="79" customFormat="1" ht="31.5" hidden="1" x14ac:dyDescent="0.2">
      <c r="A628" s="371"/>
      <c r="B628" s="110" t="s">
        <v>3071</v>
      </c>
      <c r="C628" s="106" t="s">
        <v>3072</v>
      </c>
      <c r="D628" s="376">
        <f>SUM(D629:D630)</f>
        <v>0</v>
      </c>
      <c r="E628" s="105">
        <f>SUM('ADICIONES  2018'!C628:M628)</f>
        <v>35784040</v>
      </c>
      <c r="F628" s="376">
        <f>SUM(F629:F630)</f>
        <v>0</v>
      </c>
      <c r="G628" s="376">
        <f>SUM(G629:G630)</f>
        <v>0</v>
      </c>
      <c r="H628" s="376">
        <f>SUM(H629:H630)</f>
        <v>0</v>
      </c>
      <c r="I628" s="376">
        <f>SUM(I629:I630)</f>
        <v>0</v>
      </c>
      <c r="J628" s="376">
        <f>SUM(J629:J630)</f>
        <v>0</v>
      </c>
      <c r="K628" s="105">
        <f t="shared" si="633"/>
        <v>35784040</v>
      </c>
      <c r="L628" s="376">
        <f t="shared" ref="L628:Q628" si="662">SUM(L629:L630)</f>
        <v>0</v>
      </c>
      <c r="M628" s="376">
        <f t="shared" si="662"/>
        <v>0</v>
      </c>
      <c r="N628" s="376">
        <f t="shared" si="662"/>
        <v>0</v>
      </c>
      <c r="O628" s="376">
        <f t="shared" si="662"/>
        <v>0</v>
      </c>
      <c r="P628" s="376">
        <f t="shared" si="662"/>
        <v>0</v>
      </c>
      <c r="Q628" s="376">
        <f t="shared" si="662"/>
        <v>0</v>
      </c>
      <c r="R628" s="105">
        <f t="shared" si="639"/>
        <v>0</v>
      </c>
      <c r="S628" s="376">
        <f t="shared" ref="S628:Z628" si="663">SUM(S629:S630)</f>
        <v>0</v>
      </c>
      <c r="T628" s="376">
        <f t="shared" si="663"/>
        <v>0</v>
      </c>
      <c r="U628" s="376">
        <f t="shared" si="663"/>
        <v>0</v>
      </c>
      <c r="V628" s="376">
        <f t="shared" si="663"/>
        <v>0</v>
      </c>
      <c r="W628" s="376">
        <f t="shared" si="663"/>
        <v>0</v>
      </c>
      <c r="X628" s="376">
        <f t="shared" si="663"/>
        <v>0</v>
      </c>
      <c r="Y628" s="376">
        <f t="shared" si="663"/>
        <v>0</v>
      </c>
      <c r="Z628" s="376">
        <f t="shared" si="663"/>
        <v>0</v>
      </c>
      <c r="AA628" s="105">
        <f t="shared" si="652"/>
        <v>0</v>
      </c>
      <c r="AB628" s="105">
        <f t="shared" si="634"/>
        <v>0</v>
      </c>
      <c r="AC628" s="104">
        <f t="shared" si="655"/>
        <v>0</v>
      </c>
    </row>
    <row r="629" spans="1:29" s="5" customFormat="1" ht="28.5" hidden="1" x14ac:dyDescent="0.2">
      <c r="A629" s="156"/>
      <c r="B629" s="97" t="s">
        <v>2917</v>
      </c>
      <c r="C629" s="98" t="s">
        <v>2918</v>
      </c>
      <c r="D629" s="118"/>
      <c r="E629" s="285">
        <f>SUM('ADICIONES  2018'!C629:M629)</f>
        <v>22553783</v>
      </c>
      <c r="F629" s="118"/>
      <c r="G629" s="118"/>
      <c r="H629" s="118"/>
      <c r="I629" s="118"/>
      <c r="J629" s="118"/>
      <c r="K629" s="287">
        <f t="shared" si="633"/>
        <v>22553783</v>
      </c>
      <c r="L629" s="118"/>
      <c r="M629" s="118"/>
      <c r="N629" s="118"/>
      <c r="O629" s="118"/>
      <c r="P629" s="118"/>
      <c r="Q629" s="118"/>
      <c r="R629" s="287">
        <f t="shared" si="639"/>
        <v>0</v>
      </c>
      <c r="S629" s="118"/>
      <c r="T629" s="118"/>
      <c r="U629" s="118"/>
      <c r="V629" s="118"/>
      <c r="W629" s="118"/>
      <c r="X629" s="118"/>
      <c r="Y629" s="118"/>
      <c r="Z629" s="118"/>
      <c r="AA629" s="287">
        <f t="shared" si="652"/>
        <v>0</v>
      </c>
      <c r="AB629" s="287">
        <f t="shared" si="634"/>
        <v>0</v>
      </c>
      <c r="AC629" s="37">
        <f t="shared" si="655"/>
        <v>0</v>
      </c>
    </row>
    <row r="630" spans="1:29" s="5" customFormat="1" ht="28.5" hidden="1" x14ac:dyDescent="0.2">
      <c r="A630" s="156"/>
      <c r="B630" s="97" t="s">
        <v>2919</v>
      </c>
      <c r="C630" s="98" t="s">
        <v>2920</v>
      </c>
      <c r="D630" s="118"/>
      <c r="E630" s="285">
        <f>SUM('ADICIONES  2018'!C630:M630)</f>
        <v>13230257</v>
      </c>
      <c r="F630" s="118"/>
      <c r="G630" s="118"/>
      <c r="H630" s="118"/>
      <c r="I630" s="118"/>
      <c r="J630" s="118"/>
      <c r="K630" s="287">
        <f t="shared" si="633"/>
        <v>13230257</v>
      </c>
      <c r="L630" s="118"/>
      <c r="M630" s="118"/>
      <c r="N630" s="118"/>
      <c r="O630" s="118"/>
      <c r="P630" s="118"/>
      <c r="Q630" s="118"/>
      <c r="R630" s="287">
        <f t="shared" si="639"/>
        <v>0</v>
      </c>
      <c r="S630" s="118"/>
      <c r="T630" s="118"/>
      <c r="U630" s="118"/>
      <c r="V630" s="118"/>
      <c r="W630" s="118"/>
      <c r="X630" s="118"/>
      <c r="Y630" s="118"/>
      <c r="Z630" s="118"/>
      <c r="AA630" s="287">
        <f t="shared" si="652"/>
        <v>0</v>
      </c>
      <c r="AB630" s="287">
        <f t="shared" si="634"/>
        <v>0</v>
      </c>
      <c r="AC630" s="37">
        <f t="shared" si="655"/>
        <v>0</v>
      </c>
    </row>
    <row r="631" spans="1:29" s="79" customFormat="1" ht="31.5" hidden="1" x14ac:dyDescent="0.2">
      <c r="A631" s="371"/>
      <c r="B631" s="110" t="s">
        <v>3073</v>
      </c>
      <c r="C631" s="106" t="s">
        <v>3074</v>
      </c>
      <c r="D631" s="376">
        <f>SUM(D632)</f>
        <v>0</v>
      </c>
      <c r="E631" s="105">
        <f>SUM('ADICIONES  2018'!C631:M631)</f>
        <v>21348234</v>
      </c>
      <c r="F631" s="376">
        <f>SUM(F632)</f>
        <v>0</v>
      </c>
      <c r="G631" s="376">
        <f>SUM(G632)</f>
        <v>0</v>
      </c>
      <c r="H631" s="376">
        <f>SUM(H632)</f>
        <v>0</v>
      </c>
      <c r="I631" s="376">
        <f>SUM(I632)</f>
        <v>0</v>
      </c>
      <c r="J631" s="376">
        <f>SUM(J632)</f>
        <v>0</v>
      </c>
      <c r="K631" s="105">
        <f t="shared" si="633"/>
        <v>21348234</v>
      </c>
      <c r="L631" s="376">
        <f t="shared" ref="L631:Q631" si="664">SUM(L632)</f>
        <v>0</v>
      </c>
      <c r="M631" s="376">
        <f t="shared" si="664"/>
        <v>0</v>
      </c>
      <c r="N631" s="376">
        <f t="shared" si="664"/>
        <v>0</v>
      </c>
      <c r="O631" s="376">
        <f t="shared" si="664"/>
        <v>0</v>
      </c>
      <c r="P631" s="376">
        <f t="shared" si="664"/>
        <v>0</v>
      </c>
      <c r="Q631" s="376">
        <f t="shared" si="664"/>
        <v>0</v>
      </c>
      <c r="R631" s="105">
        <f t="shared" si="639"/>
        <v>0</v>
      </c>
      <c r="S631" s="376">
        <f t="shared" ref="S631:Z631" si="665">SUM(S632)</f>
        <v>0</v>
      </c>
      <c r="T631" s="376">
        <f t="shared" si="665"/>
        <v>0</v>
      </c>
      <c r="U631" s="376">
        <f t="shared" si="665"/>
        <v>0</v>
      </c>
      <c r="V631" s="376">
        <f t="shared" si="665"/>
        <v>0</v>
      </c>
      <c r="W631" s="376">
        <f t="shared" si="665"/>
        <v>0</v>
      </c>
      <c r="X631" s="376">
        <f t="shared" si="665"/>
        <v>0</v>
      </c>
      <c r="Y631" s="376">
        <f t="shared" si="665"/>
        <v>0</v>
      </c>
      <c r="Z631" s="376">
        <f t="shared" si="665"/>
        <v>0</v>
      </c>
      <c r="AA631" s="105">
        <f t="shared" si="652"/>
        <v>0</v>
      </c>
      <c r="AB631" s="105">
        <f t="shared" si="634"/>
        <v>0</v>
      </c>
      <c r="AC631" s="104">
        <f t="shared" si="655"/>
        <v>0</v>
      </c>
    </row>
    <row r="632" spans="1:29" s="5" customFormat="1" ht="28.5" hidden="1" x14ac:dyDescent="0.2">
      <c r="A632" s="156"/>
      <c r="B632" s="97" t="s">
        <v>2921</v>
      </c>
      <c r="C632" s="98" t="s">
        <v>2922</v>
      </c>
      <c r="D632" s="118"/>
      <c r="E632" s="285">
        <f>SUM('ADICIONES  2018'!C632:M632)</f>
        <v>21348234</v>
      </c>
      <c r="F632" s="118"/>
      <c r="G632" s="118"/>
      <c r="H632" s="118"/>
      <c r="I632" s="118"/>
      <c r="J632" s="118"/>
      <c r="K632" s="287">
        <f t="shared" si="633"/>
        <v>21348234</v>
      </c>
      <c r="L632" s="118"/>
      <c r="M632" s="118"/>
      <c r="N632" s="118"/>
      <c r="O632" s="118"/>
      <c r="P632" s="118"/>
      <c r="Q632" s="118"/>
      <c r="R632" s="287">
        <f t="shared" si="639"/>
        <v>0</v>
      </c>
      <c r="S632" s="118"/>
      <c r="T632" s="118"/>
      <c r="U632" s="118"/>
      <c r="V632" s="118"/>
      <c r="W632" s="118"/>
      <c r="X632" s="118"/>
      <c r="Y632" s="118"/>
      <c r="Z632" s="118"/>
      <c r="AA632" s="287">
        <f t="shared" si="652"/>
        <v>0</v>
      </c>
      <c r="AB632" s="287">
        <f t="shared" si="634"/>
        <v>0</v>
      </c>
      <c r="AC632" s="37">
        <f t="shared" si="655"/>
        <v>0</v>
      </c>
    </row>
    <row r="633" spans="1:29" s="5" customFormat="1" ht="15.75" hidden="1" x14ac:dyDescent="0.2">
      <c r="A633" s="156"/>
      <c r="B633" s="110" t="s">
        <v>1204</v>
      </c>
      <c r="C633" s="106" t="s">
        <v>1205</v>
      </c>
      <c r="D633" s="105">
        <f>+D634+D636</f>
        <v>0</v>
      </c>
      <c r="E633" s="105">
        <f>SUM('ADICIONES  2018'!C633:M633)</f>
        <v>0</v>
      </c>
      <c r="F633" s="105">
        <f t="shared" ref="F633:J633" si="666">+F634</f>
        <v>0</v>
      </c>
      <c r="G633" s="105">
        <f t="shared" si="666"/>
        <v>0</v>
      </c>
      <c r="H633" s="105">
        <f t="shared" si="666"/>
        <v>0</v>
      </c>
      <c r="I633" s="105">
        <f t="shared" si="666"/>
        <v>0</v>
      </c>
      <c r="J633" s="105">
        <f t="shared" si="666"/>
        <v>0</v>
      </c>
      <c r="K633" s="105">
        <f t="shared" si="633"/>
        <v>0</v>
      </c>
      <c r="L633" s="105">
        <f t="shared" ref="L633:Q633" si="667">+L634</f>
        <v>1220914</v>
      </c>
      <c r="M633" s="105">
        <f t="shared" si="667"/>
        <v>1124888</v>
      </c>
      <c r="N633" s="105">
        <f t="shared" si="667"/>
        <v>1008114</v>
      </c>
      <c r="O633" s="105">
        <f t="shared" si="667"/>
        <v>1004210</v>
      </c>
      <c r="P633" s="105">
        <f t="shared" si="667"/>
        <v>956418</v>
      </c>
      <c r="Q633" s="105">
        <f t="shared" si="667"/>
        <v>892924</v>
      </c>
      <c r="R633" s="105">
        <f t="shared" si="483"/>
        <v>6207468</v>
      </c>
      <c r="S633" s="105">
        <f t="shared" ref="S633:Z633" si="668">+S634</f>
        <v>893484</v>
      </c>
      <c r="T633" s="105">
        <f t="shared" si="668"/>
        <v>0</v>
      </c>
      <c r="U633" s="105">
        <f t="shared" si="668"/>
        <v>1750806</v>
      </c>
      <c r="V633" s="105">
        <f t="shared" si="668"/>
        <v>0</v>
      </c>
      <c r="W633" s="105">
        <f t="shared" si="668"/>
        <v>-8851758</v>
      </c>
      <c r="X633" s="105">
        <f t="shared" si="668"/>
        <v>0</v>
      </c>
      <c r="Y633" s="105">
        <f t="shared" si="668"/>
        <v>0</v>
      </c>
      <c r="Z633" s="105">
        <f t="shared" si="668"/>
        <v>0</v>
      </c>
      <c r="AA633" s="105">
        <f t="shared" si="479"/>
        <v>-6207468</v>
      </c>
      <c r="AB633" s="105">
        <f t="shared" si="634"/>
        <v>0</v>
      </c>
      <c r="AC633" s="104">
        <v>0</v>
      </c>
    </row>
    <row r="634" spans="1:29" s="5" customFormat="1" ht="15.75" hidden="1" x14ac:dyDescent="0.2">
      <c r="A634" s="156"/>
      <c r="B634" s="110" t="s">
        <v>1206</v>
      </c>
      <c r="C634" s="106" t="s">
        <v>1207</v>
      </c>
      <c r="D634" s="105">
        <f>SUM(D635:D635)</f>
        <v>0</v>
      </c>
      <c r="E634" s="105">
        <f>SUM('ADICIONES  2018'!C634:M634)</f>
        <v>0</v>
      </c>
      <c r="F634" s="105">
        <f>SUM(F635:F635)</f>
        <v>0</v>
      </c>
      <c r="G634" s="105">
        <f>SUM(G635:G635)</f>
        <v>0</v>
      </c>
      <c r="H634" s="105">
        <f>SUM(H635:H635)</f>
        <v>0</v>
      </c>
      <c r="I634" s="105">
        <f>SUM(I635:I635)</f>
        <v>0</v>
      </c>
      <c r="J634" s="105">
        <f>SUM(J635:J635)</f>
        <v>0</v>
      </c>
      <c r="K634" s="105">
        <f t="shared" si="633"/>
        <v>0</v>
      </c>
      <c r="L634" s="105">
        <f t="shared" ref="L634:Q634" si="669">SUM(L635:L635)</f>
        <v>1220914</v>
      </c>
      <c r="M634" s="105">
        <f t="shared" si="669"/>
        <v>1124888</v>
      </c>
      <c r="N634" s="105">
        <f t="shared" si="669"/>
        <v>1008114</v>
      </c>
      <c r="O634" s="105">
        <f t="shared" si="669"/>
        <v>1004210</v>
      </c>
      <c r="P634" s="105">
        <f t="shared" si="669"/>
        <v>956418</v>
      </c>
      <c r="Q634" s="105">
        <f t="shared" si="669"/>
        <v>892924</v>
      </c>
      <c r="R634" s="105">
        <f t="shared" si="483"/>
        <v>6207468</v>
      </c>
      <c r="S634" s="105">
        <f t="shared" ref="S634:Z634" si="670">SUM(S635:S635)</f>
        <v>893484</v>
      </c>
      <c r="T634" s="105">
        <f t="shared" si="670"/>
        <v>0</v>
      </c>
      <c r="U634" s="105">
        <f t="shared" si="670"/>
        <v>1750806</v>
      </c>
      <c r="V634" s="105">
        <f t="shared" si="670"/>
        <v>0</v>
      </c>
      <c r="W634" s="105">
        <f t="shared" si="670"/>
        <v>-8851758</v>
      </c>
      <c r="X634" s="105">
        <f t="shared" si="670"/>
        <v>0</v>
      </c>
      <c r="Y634" s="105">
        <f t="shared" si="670"/>
        <v>0</v>
      </c>
      <c r="Z634" s="105">
        <f t="shared" si="670"/>
        <v>0</v>
      </c>
      <c r="AA634" s="105">
        <f t="shared" si="479"/>
        <v>-6207468</v>
      </c>
      <c r="AB634" s="105">
        <f t="shared" si="634"/>
        <v>0</v>
      </c>
      <c r="AC634" s="104">
        <v>0</v>
      </c>
    </row>
    <row r="635" spans="1:29" hidden="1" x14ac:dyDescent="0.2">
      <c r="B635" s="97" t="s">
        <v>1208</v>
      </c>
      <c r="C635" s="98" t="s">
        <v>1209</v>
      </c>
      <c r="D635" s="287">
        <v>0</v>
      </c>
      <c r="E635" s="285">
        <f>SUM('ADICIONES  2018'!C635:M635)</f>
        <v>0</v>
      </c>
      <c r="F635" s="287"/>
      <c r="G635" s="287"/>
      <c r="H635" s="287"/>
      <c r="I635" s="287"/>
      <c r="J635" s="287"/>
      <c r="K635" s="287">
        <f t="shared" si="633"/>
        <v>0</v>
      </c>
      <c r="L635" s="287">
        <v>1220914</v>
      </c>
      <c r="M635" s="287">
        <v>1124888</v>
      </c>
      <c r="N635" s="287">
        <v>1008114</v>
      </c>
      <c r="O635" s="287">
        <v>1004210</v>
      </c>
      <c r="P635" s="287">
        <v>956418</v>
      </c>
      <c r="Q635" s="287">
        <v>892924</v>
      </c>
      <c r="R635" s="287">
        <f t="shared" si="483"/>
        <v>6207468</v>
      </c>
      <c r="S635" s="287">
        <v>893484</v>
      </c>
      <c r="T635" s="287"/>
      <c r="U635" s="287">
        <v>1750806</v>
      </c>
      <c r="V635" s="287"/>
      <c r="W635" s="287">
        <v>-8851758</v>
      </c>
      <c r="X635" s="287"/>
      <c r="Y635" s="287"/>
      <c r="Z635" s="287"/>
      <c r="AA635" s="287">
        <f t="shared" si="479"/>
        <v>-6207468</v>
      </c>
      <c r="AB635" s="287">
        <f t="shared" si="634"/>
        <v>0</v>
      </c>
      <c r="AC635" s="37">
        <v>0</v>
      </c>
    </row>
    <row r="636" spans="1:29" s="5" customFormat="1" ht="15.75" hidden="1" x14ac:dyDescent="0.2">
      <c r="A636" s="156"/>
      <c r="B636" s="99" t="s">
        <v>1654</v>
      </c>
      <c r="C636" s="100" t="s">
        <v>1655</v>
      </c>
      <c r="D636" s="105">
        <f>SUM(D637:D637)</f>
        <v>0</v>
      </c>
      <c r="E636" s="105">
        <f>SUM('ADICIONES  2018'!C636:M636)</f>
        <v>0</v>
      </c>
      <c r="F636" s="105">
        <f>SUM(F637:F637)</f>
        <v>0</v>
      </c>
      <c r="G636" s="105">
        <f>SUM(G637:G637)</f>
        <v>0</v>
      </c>
      <c r="H636" s="105">
        <f>SUM(H637:H637)</f>
        <v>0</v>
      </c>
      <c r="I636" s="105">
        <f>SUM(I637:I637)</f>
        <v>0</v>
      </c>
      <c r="J636" s="105">
        <f>SUM(J637:J637)</f>
        <v>0</v>
      </c>
      <c r="K636" s="286">
        <f t="shared" si="633"/>
        <v>0</v>
      </c>
      <c r="L636" s="105">
        <f t="shared" ref="L636:Q636" si="671">SUM(L637:L637)</f>
        <v>0</v>
      </c>
      <c r="M636" s="105">
        <f t="shared" si="671"/>
        <v>0</v>
      </c>
      <c r="N636" s="105">
        <f t="shared" si="671"/>
        <v>0</v>
      </c>
      <c r="O636" s="105">
        <f t="shared" si="671"/>
        <v>0</v>
      </c>
      <c r="P636" s="105">
        <f t="shared" si="671"/>
        <v>0</v>
      </c>
      <c r="Q636" s="105">
        <f t="shared" si="671"/>
        <v>0</v>
      </c>
      <c r="R636" s="286">
        <f t="shared" si="483"/>
        <v>0</v>
      </c>
      <c r="S636" s="105">
        <f t="shared" ref="S636:Z636" si="672">SUM(S637:S637)</f>
        <v>0</v>
      </c>
      <c r="T636" s="105">
        <f t="shared" si="672"/>
        <v>0</v>
      </c>
      <c r="U636" s="105">
        <f t="shared" si="672"/>
        <v>0</v>
      </c>
      <c r="V636" s="105">
        <f t="shared" si="672"/>
        <v>0</v>
      </c>
      <c r="W636" s="105">
        <f t="shared" si="672"/>
        <v>0</v>
      </c>
      <c r="X636" s="105">
        <f t="shared" si="672"/>
        <v>0</v>
      </c>
      <c r="Y636" s="105">
        <f t="shared" si="672"/>
        <v>0</v>
      </c>
      <c r="Z636" s="105">
        <f t="shared" si="672"/>
        <v>0</v>
      </c>
      <c r="AA636" s="105">
        <f t="shared" si="479"/>
        <v>0</v>
      </c>
      <c r="AB636" s="105">
        <f t="shared" si="634"/>
        <v>0</v>
      </c>
      <c r="AC636" s="104">
        <v>0</v>
      </c>
    </row>
    <row r="637" spans="1:29" hidden="1" x14ac:dyDescent="0.2">
      <c r="B637" s="97" t="s">
        <v>1656</v>
      </c>
      <c r="C637" s="98" t="s">
        <v>1657</v>
      </c>
      <c r="D637" s="287"/>
      <c r="E637" s="285">
        <f>SUM('ADICIONES  2018'!C637:M637)</f>
        <v>0</v>
      </c>
      <c r="F637" s="287"/>
      <c r="G637" s="287"/>
      <c r="H637" s="287"/>
      <c r="I637" s="287"/>
      <c r="J637" s="287"/>
      <c r="K637" s="287">
        <f t="shared" si="633"/>
        <v>0</v>
      </c>
      <c r="L637" s="287"/>
      <c r="M637" s="287"/>
      <c r="N637" s="287"/>
      <c r="O637" s="287"/>
      <c r="P637" s="287"/>
      <c r="Q637" s="287"/>
      <c r="R637" s="287">
        <f t="shared" si="483"/>
        <v>0</v>
      </c>
      <c r="S637" s="287"/>
      <c r="T637" s="287"/>
      <c r="U637" s="287"/>
      <c r="V637" s="287"/>
      <c r="W637" s="287"/>
      <c r="X637" s="287"/>
      <c r="Y637" s="287"/>
      <c r="Z637" s="287"/>
      <c r="AA637" s="287">
        <f t="shared" si="479"/>
        <v>0</v>
      </c>
      <c r="AB637" s="287">
        <f t="shared" si="634"/>
        <v>0</v>
      </c>
      <c r="AC637" s="37">
        <v>0</v>
      </c>
    </row>
    <row r="638" spans="1:29" s="79" customFormat="1" ht="15.75" hidden="1" x14ac:dyDescent="0.2">
      <c r="A638" s="371"/>
      <c r="B638" s="110" t="s">
        <v>785</v>
      </c>
      <c r="C638" s="106" t="s">
        <v>786</v>
      </c>
      <c r="D638" s="105">
        <f>+D641</f>
        <v>20000000000</v>
      </c>
      <c r="E638" s="105">
        <f>SUM('ADICIONES  2018'!C638:M638)</f>
        <v>31034111490.450001</v>
      </c>
      <c r="F638" s="105">
        <f t="shared" ref="F638:J638" si="673">+F641</f>
        <v>0</v>
      </c>
      <c r="G638" s="105">
        <f t="shared" si="673"/>
        <v>0</v>
      </c>
      <c r="H638" s="105">
        <f t="shared" si="673"/>
        <v>0</v>
      </c>
      <c r="I638" s="105">
        <f t="shared" si="673"/>
        <v>0</v>
      </c>
      <c r="J638" s="105">
        <f t="shared" si="673"/>
        <v>0</v>
      </c>
      <c r="K638" s="105">
        <f t="shared" si="633"/>
        <v>51034111490.449997</v>
      </c>
      <c r="L638" s="105">
        <f t="shared" ref="L638:Q638" si="674">+L641</f>
        <v>0</v>
      </c>
      <c r="M638" s="105">
        <f t="shared" si="674"/>
        <v>0</v>
      </c>
      <c r="N638" s="105">
        <f t="shared" si="674"/>
        <v>0</v>
      </c>
      <c r="O638" s="105">
        <f t="shared" si="674"/>
        <v>0</v>
      </c>
      <c r="P638" s="105">
        <f t="shared" si="674"/>
        <v>0</v>
      </c>
      <c r="Q638" s="105">
        <f t="shared" si="674"/>
        <v>0</v>
      </c>
      <c r="R638" s="286">
        <f t="shared" si="483"/>
        <v>0</v>
      </c>
      <c r="S638" s="105">
        <f t="shared" ref="S638:Z638" si="675">+S641</f>
        <v>0</v>
      </c>
      <c r="T638" s="105">
        <f t="shared" si="675"/>
        <v>0</v>
      </c>
      <c r="U638" s="105">
        <f t="shared" si="675"/>
        <v>0</v>
      </c>
      <c r="V638" s="105">
        <f t="shared" si="675"/>
        <v>0</v>
      </c>
      <c r="W638" s="105">
        <f t="shared" si="675"/>
        <v>0</v>
      </c>
      <c r="X638" s="105">
        <f t="shared" si="675"/>
        <v>0</v>
      </c>
      <c r="Y638" s="105">
        <f t="shared" si="675"/>
        <v>0</v>
      </c>
      <c r="Z638" s="105">
        <f t="shared" si="675"/>
        <v>0</v>
      </c>
      <c r="AA638" s="105">
        <f t="shared" si="479"/>
        <v>0</v>
      </c>
      <c r="AB638" s="105">
        <f t="shared" si="634"/>
        <v>0</v>
      </c>
      <c r="AC638" s="104">
        <f t="shared" ref="AC638:AC651" si="676">+AB638/K638</f>
        <v>0</v>
      </c>
    </row>
    <row r="639" spans="1:29" s="79" customFormat="1" ht="69.75" hidden="1" customHeight="1" x14ac:dyDescent="0.2">
      <c r="A639" s="371"/>
      <c r="B639" s="110" t="s">
        <v>3075</v>
      </c>
      <c r="C639" s="106" t="s">
        <v>3076</v>
      </c>
      <c r="D639" s="105">
        <f>+D640</f>
        <v>0</v>
      </c>
      <c r="E639" s="105">
        <f>SUM('ADICIONES  2018'!C639:M639)</f>
        <v>31034111490.450001</v>
      </c>
      <c r="F639" s="105">
        <f t="shared" ref="F639:J639" si="677">+F640</f>
        <v>0</v>
      </c>
      <c r="G639" s="105">
        <f t="shared" si="677"/>
        <v>0</v>
      </c>
      <c r="H639" s="105">
        <f t="shared" si="677"/>
        <v>0</v>
      </c>
      <c r="I639" s="105">
        <f t="shared" si="677"/>
        <v>0</v>
      </c>
      <c r="J639" s="105">
        <f t="shared" si="677"/>
        <v>0</v>
      </c>
      <c r="K639" s="105">
        <f t="shared" si="633"/>
        <v>31034111490.450001</v>
      </c>
      <c r="L639" s="105">
        <f t="shared" ref="L639:Q639" si="678">+L640</f>
        <v>0</v>
      </c>
      <c r="M639" s="105">
        <f t="shared" si="678"/>
        <v>0</v>
      </c>
      <c r="N639" s="105">
        <f t="shared" si="678"/>
        <v>0</v>
      </c>
      <c r="O639" s="105">
        <f t="shared" si="678"/>
        <v>0</v>
      </c>
      <c r="P639" s="105">
        <f t="shared" si="678"/>
        <v>0</v>
      </c>
      <c r="Q639" s="105">
        <f t="shared" si="678"/>
        <v>0</v>
      </c>
      <c r="R639" s="286">
        <f t="shared" ref="R639:R640" si="679">SUM(L639:Q639)</f>
        <v>0</v>
      </c>
      <c r="S639" s="105">
        <f t="shared" ref="S639:Z639" si="680">+S640</f>
        <v>0</v>
      </c>
      <c r="T639" s="105">
        <f t="shared" si="680"/>
        <v>0</v>
      </c>
      <c r="U639" s="105">
        <f t="shared" si="680"/>
        <v>0</v>
      </c>
      <c r="V639" s="105">
        <f t="shared" si="680"/>
        <v>0</v>
      </c>
      <c r="W639" s="105">
        <f t="shared" si="680"/>
        <v>0</v>
      </c>
      <c r="X639" s="105">
        <f t="shared" si="680"/>
        <v>0</v>
      </c>
      <c r="Y639" s="105">
        <f t="shared" si="680"/>
        <v>0</v>
      </c>
      <c r="Z639" s="105">
        <f t="shared" si="680"/>
        <v>0</v>
      </c>
      <c r="AA639" s="105">
        <f t="shared" ref="AA639:AA640" si="681">SUM(S639:Z639)</f>
        <v>0</v>
      </c>
      <c r="AB639" s="105">
        <f t="shared" si="634"/>
        <v>0</v>
      </c>
      <c r="AC639" s="104">
        <f t="shared" si="676"/>
        <v>0</v>
      </c>
    </row>
    <row r="640" spans="1:29" s="21" customFormat="1" ht="25.5" customHeight="1" x14ac:dyDescent="0.2">
      <c r="A640" s="92">
        <v>1</v>
      </c>
      <c r="B640" s="111" t="s">
        <v>3077</v>
      </c>
      <c r="C640" s="112" t="s">
        <v>3078</v>
      </c>
      <c r="D640" s="285"/>
      <c r="E640" s="285">
        <f>SUM('ADICIONES  2018'!C640:M640)</f>
        <v>31034111490.450001</v>
      </c>
      <c r="F640" s="285"/>
      <c r="G640" s="285"/>
      <c r="H640" s="285"/>
      <c r="I640" s="285"/>
      <c r="J640" s="285"/>
      <c r="K640" s="285">
        <f t="shared" si="633"/>
        <v>31034111490.450001</v>
      </c>
      <c r="L640" s="285"/>
      <c r="M640" s="285"/>
      <c r="N640" s="285"/>
      <c r="O640" s="285"/>
      <c r="P640" s="285"/>
      <c r="Q640" s="285"/>
      <c r="R640" s="287">
        <f t="shared" si="679"/>
        <v>0</v>
      </c>
      <c r="S640" s="285"/>
      <c r="T640" s="285"/>
      <c r="U640" s="285"/>
      <c r="V640" s="285"/>
      <c r="W640" s="285"/>
      <c r="X640" s="285"/>
      <c r="Y640" s="285"/>
      <c r="Z640" s="285"/>
      <c r="AA640" s="285">
        <f t="shared" si="681"/>
        <v>0</v>
      </c>
      <c r="AB640" s="285">
        <f t="shared" si="634"/>
        <v>0</v>
      </c>
      <c r="AC640" s="113">
        <f t="shared" si="676"/>
        <v>0</v>
      </c>
    </row>
    <row r="641" spans="1:29" s="21" customFormat="1" ht="51.75" customHeight="1" x14ac:dyDescent="0.2">
      <c r="A641" s="92">
        <v>1</v>
      </c>
      <c r="B641" s="111" t="s">
        <v>787</v>
      </c>
      <c r="C641" s="112" t="s">
        <v>3079</v>
      </c>
      <c r="D641" s="105">
        <f>SUM(D642:D643)</f>
        <v>20000000000</v>
      </c>
      <c r="E641" s="105">
        <f>SUM('ADICIONES  2018'!C641:M641)</f>
        <v>0</v>
      </c>
      <c r="F641" s="105">
        <f t="shared" ref="F641:J641" si="682">SUM(F642:F643)</f>
        <v>0</v>
      </c>
      <c r="G641" s="105">
        <f t="shared" si="682"/>
        <v>0</v>
      </c>
      <c r="H641" s="105">
        <f t="shared" si="682"/>
        <v>0</v>
      </c>
      <c r="I641" s="105">
        <f t="shared" si="682"/>
        <v>0</v>
      </c>
      <c r="J641" s="105">
        <f t="shared" si="682"/>
        <v>0</v>
      </c>
      <c r="K641" s="285">
        <f t="shared" si="633"/>
        <v>20000000000</v>
      </c>
      <c r="L641" s="105">
        <f t="shared" ref="L641:Q641" si="683">SUM(L642:L643)</f>
        <v>0</v>
      </c>
      <c r="M641" s="105">
        <f t="shared" si="683"/>
        <v>0</v>
      </c>
      <c r="N641" s="105">
        <f t="shared" si="683"/>
        <v>0</v>
      </c>
      <c r="O641" s="105">
        <f t="shared" si="683"/>
        <v>0</v>
      </c>
      <c r="P641" s="105">
        <f t="shared" si="683"/>
        <v>0</v>
      </c>
      <c r="Q641" s="105">
        <f t="shared" si="683"/>
        <v>0</v>
      </c>
      <c r="R641" s="287">
        <f t="shared" si="483"/>
        <v>0</v>
      </c>
      <c r="S641" s="285">
        <f t="shared" ref="S641:Z641" si="684">SUM(S642:S643)</f>
        <v>0</v>
      </c>
      <c r="T641" s="285">
        <f t="shared" si="684"/>
        <v>0</v>
      </c>
      <c r="U641" s="285">
        <f t="shared" si="684"/>
        <v>0</v>
      </c>
      <c r="V641" s="285">
        <f t="shared" si="684"/>
        <v>0</v>
      </c>
      <c r="W641" s="285">
        <f t="shared" si="684"/>
        <v>0</v>
      </c>
      <c r="X641" s="105">
        <f t="shared" si="684"/>
        <v>0</v>
      </c>
      <c r="Y641" s="285">
        <f t="shared" si="684"/>
        <v>0</v>
      </c>
      <c r="Z641" s="105">
        <f t="shared" si="684"/>
        <v>0</v>
      </c>
      <c r="AA641" s="105">
        <f t="shared" si="479"/>
        <v>0</v>
      </c>
      <c r="AB641" s="285">
        <f t="shared" si="634"/>
        <v>0</v>
      </c>
      <c r="AC641" s="113">
        <f t="shared" si="676"/>
        <v>0</v>
      </c>
    </row>
    <row r="642" spans="1:29" ht="42.75" hidden="1" x14ac:dyDescent="0.2">
      <c r="B642" s="97" t="s">
        <v>789</v>
      </c>
      <c r="C642" s="98" t="s">
        <v>790</v>
      </c>
      <c r="D642" s="287">
        <v>10000000000</v>
      </c>
      <c r="E642" s="285">
        <f>SUM('ADICIONES  2018'!C642:M642)</f>
        <v>0</v>
      </c>
      <c r="F642" s="287"/>
      <c r="G642" s="287"/>
      <c r="H642" s="287"/>
      <c r="I642" s="287"/>
      <c r="J642" s="287"/>
      <c r="K642" s="287">
        <f t="shared" si="633"/>
        <v>10000000000</v>
      </c>
      <c r="L642" s="287"/>
      <c r="M642" s="287"/>
      <c r="N642" s="287"/>
      <c r="O642" s="287"/>
      <c r="P642" s="287"/>
      <c r="Q642" s="287"/>
      <c r="R642" s="287">
        <f t="shared" si="483"/>
        <v>0</v>
      </c>
      <c r="S642" s="287"/>
      <c r="T642" s="287"/>
      <c r="U642" s="287"/>
      <c r="V642" s="287"/>
      <c r="W642" s="287"/>
      <c r="X642" s="287"/>
      <c r="Y642" s="287"/>
      <c r="Z642" s="287"/>
      <c r="AA642" s="287">
        <f t="shared" si="479"/>
        <v>0</v>
      </c>
      <c r="AB642" s="287">
        <f t="shared" si="634"/>
        <v>0</v>
      </c>
      <c r="AC642" s="37">
        <f t="shared" si="676"/>
        <v>0</v>
      </c>
    </row>
    <row r="643" spans="1:29" ht="42.75" hidden="1" x14ac:dyDescent="0.2">
      <c r="B643" s="97" t="s">
        <v>791</v>
      </c>
      <c r="C643" s="98" t="s">
        <v>792</v>
      </c>
      <c r="D643" s="287">
        <v>10000000000</v>
      </c>
      <c r="E643" s="285">
        <f>SUM('ADICIONES  2018'!C643:M643)</f>
        <v>0</v>
      </c>
      <c r="F643" s="287"/>
      <c r="G643" s="287"/>
      <c r="H643" s="287"/>
      <c r="I643" s="287"/>
      <c r="J643" s="287"/>
      <c r="K643" s="287">
        <f t="shared" si="633"/>
        <v>10000000000</v>
      </c>
      <c r="L643" s="287"/>
      <c r="M643" s="287"/>
      <c r="N643" s="287"/>
      <c r="O643" s="287"/>
      <c r="P643" s="287"/>
      <c r="Q643" s="287"/>
      <c r="R643" s="287">
        <f t="shared" si="483"/>
        <v>0</v>
      </c>
      <c r="S643" s="287"/>
      <c r="T643" s="287"/>
      <c r="U643" s="287"/>
      <c r="V643" s="287"/>
      <c r="W643" s="287"/>
      <c r="X643" s="287"/>
      <c r="Y643" s="287"/>
      <c r="Z643" s="287"/>
      <c r="AA643" s="287">
        <f t="shared" si="479"/>
        <v>0</v>
      </c>
      <c r="AB643" s="287">
        <f t="shared" si="634"/>
        <v>0</v>
      </c>
      <c r="AC643" s="37">
        <f t="shared" si="676"/>
        <v>0</v>
      </c>
    </row>
    <row r="644" spans="1:29" s="79" customFormat="1" ht="60" hidden="1" x14ac:dyDescent="0.2">
      <c r="A644" s="371"/>
      <c r="B644" s="110" t="s">
        <v>338</v>
      </c>
      <c r="C644" s="100" t="s">
        <v>793</v>
      </c>
      <c r="D644" s="105">
        <f>+D645</f>
        <v>15000000000</v>
      </c>
      <c r="E644" s="105">
        <f>SUM('ADICIONES  2018'!C644:M644)</f>
        <v>4909362390.3699999</v>
      </c>
      <c r="F644" s="105">
        <f t="shared" ref="F644:J645" si="685">+F645</f>
        <v>0</v>
      </c>
      <c r="G644" s="105">
        <f t="shared" si="685"/>
        <v>0</v>
      </c>
      <c r="H644" s="105">
        <f t="shared" si="685"/>
        <v>0</v>
      </c>
      <c r="I644" s="105">
        <f t="shared" si="685"/>
        <v>0</v>
      </c>
      <c r="J644" s="105">
        <f t="shared" si="685"/>
        <v>0</v>
      </c>
      <c r="K644" s="105">
        <f t="shared" si="633"/>
        <v>19909362390.369999</v>
      </c>
      <c r="L644" s="105">
        <f t="shared" ref="L644:Q645" si="686">+L645</f>
        <v>0</v>
      </c>
      <c r="M644" s="105">
        <f t="shared" si="686"/>
        <v>0</v>
      </c>
      <c r="N644" s="105">
        <f t="shared" si="686"/>
        <v>0</v>
      </c>
      <c r="O644" s="105">
        <f t="shared" si="686"/>
        <v>19309362390.369999</v>
      </c>
      <c r="P644" s="105">
        <f t="shared" si="686"/>
        <v>112014845</v>
      </c>
      <c r="Q644" s="105">
        <f t="shared" si="686"/>
        <v>50080809</v>
      </c>
      <c r="R644" s="105">
        <f t="shared" si="483"/>
        <v>19471458044.369999</v>
      </c>
      <c r="S644" s="105">
        <f t="shared" ref="S644:Z645" si="687">+S645</f>
        <v>651244622</v>
      </c>
      <c r="T644" s="105">
        <f t="shared" si="687"/>
        <v>50484966</v>
      </c>
      <c r="U644" s="105">
        <f t="shared" si="687"/>
        <v>0</v>
      </c>
      <c r="V644" s="105">
        <f t="shared" si="687"/>
        <v>49128721</v>
      </c>
      <c r="W644" s="105">
        <f t="shared" si="687"/>
        <v>-153619624</v>
      </c>
      <c r="X644" s="105">
        <f t="shared" si="687"/>
        <v>0</v>
      </c>
      <c r="Y644" s="105">
        <f t="shared" si="687"/>
        <v>0</v>
      </c>
      <c r="Z644" s="105">
        <f t="shared" si="687"/>
        <v>0</v>
      </c>
      <c r="AA644" s="105">
        <f t="shared" si="479"/>
        <v>597238685</v>
      </c>
      <c r="AB644" s="105">
        <f t="shared" si="634"/>
        <v>20068696729.369999</v>
      </c>
      <c r="AC644" s="104">
        <f t="shared" si="676"/>
        <v>1.0080029855238894</v>
      </c>
    </row>
    <row r="645" spans="1:29" s="79" customFormat="1" ht="31.5" hidden="1" x14ac:dyDescent="0.2">
      <c r="A645" s="371"/>
      <c r="B645" s="110" t="s">
        <v>794</v>
      </c>
      <c r="C645" s="106" t="s">
        <v>795</v>
      </c>
      <c r="D645" s="105">
        <f>+D646</f>
        <v>15000000000</v>
      </c>
      <c r="E645" s="105">
        <f>SUM('ADICIONES  2018'!C645:M645)</f>
        <v>4909362390.3699999</v>
      </c>
      <c r="F645" s="105">
        <f t="shared" si="685"/>
        <v>0</v>
      </c>
      <c r="G645" s="105">
        <f t="shared" si="685"/>
        <v>0</v>
      </c>
      <c r="H645" s="105">
        <f t="shared" si="685"/>
        <v>0</v>
      </c>
      <c r="I645" s="105">
        <f t="shared" si="685"/>
        <v>0</v>
      </c>
      <c r="J645" s="105">
        <f t="shared" si="685"/>
        <v>0</v>
      </c>
      <c r="K645" s="105">
        <f t="shared" si="633"/>
        <v>19909362390.369999</v>
      </c>
      <c r="L645" s="105">
        <f t="shared" si="686"/>
        <v>0</v>
      </c>
      <c r="M645" s="105">
        <f t="shared" si="686"/>
        <v>0</v>
      </c>
      <c r="N645" s="105">
        <f t="shared" si="686"/>
        <v>0</v>
      </c>
      <c r="O645" s="105">
        <f t="shared" si="686"/>
        <v>19309362390.369999</v>
      </c>
      <c r="P645" s="105">
        <f t="shared" si="686"/>
        <v>112014845</v>
      </c>
      <c r="Q645" s="105">
        <f t="shared" si="686"/>
        <v>50080809</v>
      </c>
      <c r="R645" s="105">
        <f t="shared" si="483"/>
        <v>19471458044.369999</v>
      </c>
      <c r="S645" s="105">
        <f t="shared" si="687"/>
        <v>651244622</v>
      </c>
      <c r="T645" s="105">
        <f t="shared" si="687"/>
        <v>50484966</v>
      </c>
      <c r="U645" s="105">
        <f t="shared" si="687"/>
        <v>0</v>
      </c>
      <c r="V645" s="105">
        <f t="shared" si="687"/>
        <v>49128721</v>
      </c>
      <c r="W645" s="105">
        <f t="shared" si="687"/>
        <v>-153619624</v>
      </c>
      <c r="X645" s="105">
        <f t="shared" si="687"/>
        <v>0</v>
      </c>
      <c r="Y645" s="105">
        <f t="shared" si="687"/>
        <v>0</v>
      </c>
      <c r="Z645" s="105">
        <f t="shared" si="687"/>
        <v>0</v>
      </c>
      <c r="AA645" s="105">
        <f t="shared" si="479"/>
        <v>597238685</v>
      </c>
      <c r="AB645" s="105">
        <f t="shared" si="634"/>
        <v>20068696729.369999</v>
      </c>
      <c r="AC645" s="104">
        <f t="shared" si="676"/>
        <v>1.0080029855238894</v>
      </c>
    </row>
    <row r="646" spans="1:29" s="79" customFormat="1" ht="14.25" hidden="1" customHeight="1" x14ac:dyDescent="0.2">
      <c r="A646" s="371"/>
      <c r="B646" s="110" t="s">
        <v>796</v>
      </c>
      <c r="C646" s="106" t="s">
        <v>797</v>
      </c>
      <c r="D646" s="105">
        <f>SUM(D647:D651)</f>
        <v>15000000000</v>
      </c>
      <c r="E646" s="105">
        <f>SUM('ADICIONES  2018'!C646:M646)</f>
        <v>4909362390.3699999</v>
      </c>
      <c r="F646" s="105">
        <f t="shared" ref="F646:J646" si="688">SUM(F647:F651)</f>
        <v>0</v>
      </c>
      <c r="G646" s="105">
        <f t="shared" si="688"/>
        <v>0</v>
      </c>
      <c r="H646" s="105">
        <f t="shared" si="688"/>
        <v>0</v>
      </c>
      <c r="I646" s="105">
        <f t="shared" si="688"/>
        <v>0</v>
      </c>
      <c r="J646" s="105">
        <f t="shared" si="688"/>
        <v>0</v>
      </c>
      <c r="K646" s="105">
        <f t="shared" si="633"/>
        <v>19909362390.369999</v>
      </c>
      <c r="L646" s="105">
        <f t="shared" ref="L646:Q646" si="689">SUM(L647:L651)</f>
        <v>0</v>
      </c>
      <c r="M646" s="105">
        <f t="shared" si="689"/>
        <v>0</v>
      </c>
      <c r="N646" s="105">
        <f t="shared" si="689"/>
        <v>0</v>
      </c>
      <c r="O646" s="105">
        <f t="shared" si="689"/>
        <v>19309362390.369999</v>
      </c>
      <c r="P646" s="105">
        <f t="shared" si="689"/>
        <v>112014845</v>
      </c>
      <c r="Q646" s="105">
        <f t="shared" si="689"/>
        <v>50080809</v>
      </c>
      <c r="R646" s="105">
        <f t="shared" si="483"/>
        <v>19471458044.369999</v>
      </c>
      <c r="S646" s="105">
        <f t="shared" ref="S646:Z646" si="690">SUM(S647:S651)</f>
        <v>651244622</v>
      </c>
      <c r="T646" s="105">
        <f t="shared" si="690"/>
        <v>50484966</v>
      </c>
      <c r="U646" s="105">
        <f t="shared" si="690"/>
        <v>0</v>
      </c>
      <c r="V646" s="105">
        <f t="shared" si="690"/>
        <v>49128721</v>
      </c>
      <c r="W646" s="105">
        <f t="shared" si="690"/>
        <v>-153619624</v>
      </c>
      <c r="X646" s="105">
        <f t="shared" si="690"/>
        <v>0</v>
      </c>
      <c r="Y646" s="105">
        <f t="shared" si="690"/>
        <v>0</v>
      </c>
      <c r="Z646" s="105">
        <f t="shared" si="690"/>
        <v>0</v>
      </c>
      <c r="AA646" s="105">
        <f t="shared" si="479"/>
        <v>597238685</v>
      </c>
      <c r="AB646" s="105">
        <f t="shared" si="634"/>
        <v>20068696729.369999</v>
      </c>
      <c r="AC646" s="104">
        <f t="shared" si="676"/>
        <v>1.0080029855238894</v>
      </c>
    </row>
    <row r="647" spans="1:29" x14ac:dyDescent="0.2">
      <c r="A647" s="372">
        <v>1</v>
      </c>
      <c r="B647" s="97" t="s">
        <v>798</v>
      </c>
      <c r="C647" s="98" t="s">
        <v>132</v>
      </c>
      <c r="D647" s="287">
        <v>15000000000</v>
      </c>
      <c r="E647" s="285">
        <f>SUM('ADICIONES  2018'!C647:M647)</f>
        <v>0</v>
      </c>
      <c r="F647" s="287"/>
      <c r="G647" s="287"/>
      <c r="H647" s="287"/>
      <c r="I647" s="287"/>
      <c r="J647" s="287"/>
      <c r="K647" s="287">
        <f t="shared" si="633"/>
        <v>15000000000</v>
      </c>
      <c r="L647" s="287"/>
      <c r="M647" s="287"/>
      <c r="N647" s="287"/>
      <c r="O647" s="287">
        <v>19309362390.369999</v>
      </c>
      <c r="P647" s="287">
        <v>112014845</v>
      </c>
      <c r="Q647" s="287">
        <v>50080809</v>
      </c>
      <c r="R647" s="287">
        <f t="shared" si="483"/>
        <v>19471458044.369999</v>
      </c>
      <c r="S647" s="287">
        <v>51244622</v>
      </c>
      <c r="T647" s="287">
        <v>50484966</v>
      </c>
      <c r="U647" s="287"/>
      <c r="V647" s="287">
        <v>49128721</v>
      </c>
      <c r="W647" s="287">
        <v>-4462982014.3699999</v>
      </c>
      <c r="X647" s="287"/>
      <c r="Y647" s="287"/>
      <c r="Z647" s="287"/>
      <c r="AA647" s="287">
        <f t="shared" si="479"/>
        <v>-4312123705.3699999</v>
      </c>
      <c r="AB647" s="287">
        <f t="shared" si="634"/>
        <v>15159334339</v>
      </c>
      <c r="AC647" s="37">
        <f t="shared" si="676"/>
        <v>1.0106222892666668</v>
      </c>
    </row>
    <row r="648" spans="1:29" x14ac:dyDescent="0.2">
      <c r="A648" s="372">
        <v>1</v>
      </c>
      <c r="B648" s="97" t="s">
        <v>798</v>
      </c>
      <c r="C648" s="98" t="s">
        <v>132</v>
      </c>
      <c r="D648" s="287"/>
      <c r="E648" s="285">
        <f>SUM('ADICIONES  2018'!C648:M648)</f>
        <v>2666120772</v>
      </c>
      <c r="F648" s="287"/>
      <c r="G648" s="287"/>
      <c r="H648" s="287"/>
      <c r="I648" s="287"/>
      <c r="J648" s="287"/>
      <c r="K648" s="287">
        <f t="shared" si="633"/>
        <v>2666120772</v>
      </c>
      <c r="L648" s="287"/>
      <c r="M648" s="287"/>
      <c r="N648" s="287"/>
      <c r="O648" s="287"/>
      <c r="P648" s="287"/>
      <c r="Q648" s="287"/>
      <c r="R648" s="287">
        <f t="shared" si="483"/>
        <v>0</v>
      </c>
      <c r="S648" s="287"/>
      <c r="T648" s="287">
        <v>0</v>
      </c>
      <c r="U648" s="287"/>
      <c r="V648" s="287"/>
      <c r="W648" s="287">
        <v>2666120772</v>
      </c>
      <c r="X648" s="287"/>
      <c r="Y648" s="287"/>
      <c r="Z648" s="287"/>
      <c r="AA648" s="287">
        <f t="shared" si="479"/>
        <v>2666120772</v>
      </c>
      <c r="AB648" s="287">
        <f t="shared" si="634"/>
        <v>2666120772</v>
      </c>
      <c r="AC648" s="37">
        <f t="shared" si="676"/>
        <v>1</v>
      </c>
    </row>
    <row r="649" spans="1:29" x14ac:dyDescent="0.2">
      <c r="A649" s="372">
        <v>1</v>
      </c>
      <c r="B649" s="97" t="s">
        <v>798</v>
      </c>
      <c r="C649" s="98" t="s">
        <v>132</v>
      </c>
      <c r="D649" s="287"/>
      <c r="E649" s="285">
        <f>SUM('ADICIONES  2018'!C649:M649)</f>
        <v>1643241618.3699999</v>
      </c>
      <c r="F649" s="287"/>
      <c r="G649" s="287"/>
      <c r="H649" s="287"/>
      <c r="I649" s="287"/>
      <c r="J649" s="287"/>
      <c r="K649" s="287">
        <f t="shared" si="633"/>
        <v>1643241618.3699999</v>
      </c>
      <c r="L649" s="287"/>
      <c r="M649" s="287"/>
      <c r="N649" s="287"/>
      <c r="O649" s="287"/>
      <c r="P649" s="287"/>
      <c r="Q649" s="287"/>
      <c r="R649" s="287">
        <f t="shared" si="483"/>
        <v>0</v>
      </c>
      <c r="S649" s="287"/>
      <c r="T649" s="287">
        <v>0</v>
      </c>
      <c r="U649" s="287"/>
      <c r="V649" s="287"/>
      <c r="W649" s="287">
        <v>1643241618.3699999</v>
      </c>
      <c r="X649" s="287"/>
      <c r="Y649" s="287"/>
      <c r="Z649" s="287"/>
      <c r="AA649" s="287">
        <f t="shared" si="479"/>
        <v>1643241618.3699999</v>
      </c>
      <c r="AB649" s="287">
        <f t="shared" si="634"/>
        <v>1643241618.3699999</v>
      </c>
      <c r="AC649" s="37">
        <f t="shared" si="676"/>
        <v>1</v>
      </c>
    </row>
    <row r="650" spans="1:29" x14ac:dyDescent="0.2">
      <c r="A650" s="372">
        <v>1</v>
      </c>
      <c r="B650" s="97" t="s">
        <v>1282</v>
      </c>
      <c r="C650" s="98" t="s">
        <v>1283</v>
      </c>
      <c r="D650" s="287"/>
      <c r="E650" s="285">
        <f>SUM('ADICIONES  2018'!C650:M650)</f>
        <v>0</v>
      </c>
      <c r="F650" s="287"/>
      <c r="G650" s="287"/>
      <c r="H650" s="287"/>
      <c r="I650" s="287"/>
      <c r="J650" s="287"/>
      <c r="K650" s="287">
        <f t="shared" si="633"/>
        <v>0</v>
      </c>
      <c r="L650" s="287"/>
      <c r="M650" s="287"/>
      <c r="N650" s="287"/>
      <c r="O650" s="287"/>
      <c r="P650" s="287"/>
      <c r="Q650" s="287"/>
      <c r="R650" s="287">
        <f t="shared" si="483"/>
        <v>0</v>
      </c>
      <c r="S650" s="287">
        <v>600000000</v>
      </c>
      <c r="T650" s="287">
        <v>0</v>
      </c>
      <c r="U650" s="287"/>
      <c r="V650" s="287"/>
      <c r="W650" s="287">
        <v>0</v>
      </c>
      <c r="X650" s="287"/>
      <c r="Y650" s="287"/>
      <c r="Z650" s="287"/>
      <c r="AA650" s="287">
        <f t="shared" si="479"/>
        <v>600000000</v>
      </c>
      <c r="AB650" s="287">
        <f t="shared" si="634"/>
        <v>600000000</v>
      </c>
      <c r="AC650" s="37">
        <v>0</v>
      </c>
    </row>
    <row r="651" spans="1:29" x14ac:dyDescent="0.2">
      <c r="A651" s="372">
        <v>1</v>
      </c>
      <c r="B651" s="97" t="s">
        <v>1282</v>
      </c>
      <c r="C651" s="98" t="s">
        <v>1283</v>
      </c>
      <c r="D651" s="287"/>
      <c r="E651" s="285">
        <f>SUM('ADICIONES  2018'!C651:M651)</f>
        <v>600000000</v>
      </c>
      <c r="F651" s="287"/>
      <c r="G651" s="287"/>
      <c r="H651" s="287"/>
      <c r="I651" s="287"/>
      <c r="J651" s="287"/>
      <c r="K651" s="287">
        <f t="shared" si="633"/>
        <v>600000000</v>
      </c>
      <c r="L651" s="287"/>
      <c r="M651" s="287"/>
      <c r="N651" s="287"/>
      <c r="O651" s="287"/>
      <c r="P651" s="287"/>
      <c r="Q651" s="287"/>
      <c r="R651" s="287">
        <f t="shared" si="483"/>
        <v>0</v>
      </c>
      <c r="S651" s="287"/>
      <c r="T651" s="287">
        <v>0</v>
      </c>
      <c r="U651" s="287"/>
      <c r="V651" s="287"/>
      <c r="W651" s="287">
        <v>0</v>
      </c>
      <c r="X651" s="287"/>
      <c r="Y651" s="287"/>
      <c r="Z651" s="287"/>
      <c r="AA651" s="287">
        <f t="shared" si="479"/>
        <v>0</v>
      </c>
      <c r="AB651" s="287">
        <f t="shared" si="634"/>
        <v>0</v>
      </c>
      <c r="AC651" s="37">
        <f t="shared" si="676"/>
        <v>0</v>
      </c>
    </row>
    <row r="652" spans="1:29" s="21" customFormat="1" ht="15.75" x14ac:dyDescent="0.2">
      <c r="A652" s="92">
        <v>1</v>
      </c>
      <c r="B652" s="111" t="s">
        <v>321</v>
      </c>
      <c r="C652" s="122" t="s">
        <v>83</v>
      </c>
      <c r="D652" s="105">
        <f>+D653+D739</f>
        <v>0</v>
      </c>
      <c r="E652" s="105">
        <f>SUM('ADICIONES  2018'!C652:M652)</f>
        <v>1208779292.1700001</v>
      </c>
      <c r="F652" s="105">
        <f>+F653+F739</f>
        <v>0</v>
      </c>
      <c r="G652" s="105">
        <f>+G653+G739</f>
        <v>0</v>
      </c>
      <c r="H652" s="105">
        <f>+H653+H739</f>
        <v>0</v>
      </c>
      <c r="I652" s="105">
        <f>+I653+I739</f>
        <v>0</v>
      </c>
      <c r="J652" s="105">
        <f>+J653+J739</f>
        <v>0</v>
      </c>
      <c r="K652" s="285">
        <f t="shared" si="633"/>
        <v>1208779292.1700001</v>
      </c>
      <c r="L652" s="105">
        <f t="shared" ref="L652:Q652" si="691">+L653+L739</f>
        <v>796883</v>
      </c>
      <c r="M652" s="105">
        <f t="shared" si="691"/>
        <v>0</v>
      </c>
      <c r="N652" s="105">
        <f t="shared" si="691"/>
        <v>0</v>
      </c>
      <c r="O652" s="105">
        <f t="shared" si="691"/>
        <v>0</v>
      </c>
      <c r="P652" s="105">
        <f t="shared" si="691"/>
        <v>0</v>
      </c>
      <c r="Q652" s="105">
        <f t="shared" si="691"/>
        <v>0</v>
      </c>
      <c r="R652" s="285">
        <f t="shared" si="483"/>
        <v>796883</v>
      </c>
      <c r="S652" s="285">
        <f t="shared" ref="S652:Z652" si="692">+S653+S739</f>
        <v>0</v>
      </c>
      <c r="T652" s="285">
        <f t="shared" si="692"/>
        <v>210051745.97</v>
      </c>
      <c r="U652" s="285">
        <f t="shared" si="692"/>
        <v>0</v>
      </c>
      <c r="V652" s="285">
        <f t="shared" si="692"/>
        <v>1254281739.7499998</v>
      </c>
      <c r="W652" s="285">
        <f t="shared" si="692"/>
        <v>1149276076.6399999</v>
      </c>
      <c r="X652" s="105">
        <f t="shared" si="692"/>
        <v>0</v>
      </c>
      <c r="Y652" s="285">
        <f t="shared" si="692"/>
        <v>0</v>
      </c>
      <c r="Z652" s="105">
        <f t="shared" si="692"/>
        <v>0</v>
      </c>
      <c r="AA652" s="105">
        <f t="shared" si="479"/>
        <v>2613609562.3599997</v>
      </c>
      <c r="AB652" s="285">
        <f t="shared" si="634"/>
        <v>2614406445.3599997</v>
      </c>
      <c r="AC652" s="113">
        <v>0</v>
      </c>
    </row>
    <row r="653" spans="1:29" s="79" customFormat="1" ht="15.75" hidden="1" x14ac:dyDescent="0.2">
      <c r="A653" s="371"/>
      <c r="B653" s="110" t="s">
        <v>322</v>
      </c>
      <c r="C653" s="80" t="s">
        <v>339</v>
      </c>
      <c r="D653" s="105">
        <f>SUM(D654:D675)+D723+D724+D725+D726+D727+D728+D729+D730+D731+D732+D733+D734+D735+D736+D737+D738</f>
        <v>0</v>
      </c>
      <c r="E653" s="105">
        <f>SUM('ADICIONES  2018'!C653:M653)</f>
        <v>1208779292.1700001</v>
      </c>
      <c r="F653" s="105">
        <f>SUM(F654:F675)+F723+F724+F725+F726+F727+F728+F729+F730+F731+F732+F733+F734+F735+F736+F737+F738</f>
        <v>0</v>
      </c>
      <c r="G653" s="105">
        <f>SUM(G654:G675)+G723+G724+G725+G726+G727+G728+G729+G730+G731+G732+G733+G734+G735+G736+G737+G738</f>
        <v>0</v>
      </c>
      <c r="H653" s="105">
        <f>SUM(H654:H675)+H723+H724+H725+H726+H727+H728+H729+H730+H731+H732+H733+H734+H735+H736+H737+H738</f>
        <v>0</v>
      </c>
      <c r="I653" s="105">
        <f>SUM(I654:I675)+I723+I724+I725+I726+I727+I728+I729+I730+I731+I732+I733+I734+I735+I736+I737+I738</f>
        <v>0</v>
      </c>
      <c r="J653" s="105">
        <f>SUM(J654:J675)+J723+J724+J725+J726+J727+J728+J729+J730+J731+J732+J733+J734+J735+J736+J737+J738</f>
        <v>0</v>
      </c>
      <c r="K653" s="105">
        <f t="shared" si="633"/>
        <v>1208779292.1700001</v>
      </c>
      <c r="L653" s="105">
        <f t="shared" ref="L653:Q653" si="693">SUM(L654:L675)+L723+L724+L725+L726+L727+L728+L729+L730+L731+L732+L733+L734+L735+L736+L737+L738</f>
        <v>796883</v>
      </c>
      <c r="M653" s="105">
        <f t="shared" si="693"/>
        <v>0</v>
      </c>
      <c r="N653" s="105">
        <f t="shared" si="693"/>
        <v>0</v>
      </c>
      <c r="O653" s="105">
        <f t="shared" si="693"/>
        <v>0</v>
      </c>
      <c r="P653" s="105">
        <f t="shared" si="693"/>
        <v>0</v>
      </c>
      <c r="Q653" s="105">
        <f t="shared" si="693"/>
        <v>0</v>
      </c>
      <c r="R653" s="105">
        <f t="shared" si="483"/>
        <v>796883</v>
      </c>
      <c r="S653" s="105">
        <f t="shared" ref="S653:Z653" si="694">SUM(S654:S675)+S723+S724+S725+S726+S727+S728+S729+S730+S731+S732+S733+S734+S735+S736+S737+S738</f>
        <v>0</v>
      </c>
      <c r="T653" s="105">
        <f t="shared" si="694"/>
        <v>210051745.97</v>
      </c>
      <c r="U653" s="105">
        <f t="shared" si="694"/>
        <v>0</v>
      </c>
      <c r="V653" s="105">
        <f t="shared" si="694"/>
        <v>1254281739.7499998</v>
      </c>
      <c r="W653" s="105">
        <f t="shared" si="694"/>
        <v>1149276076.6399999</v>
      </c>
      <c r="X653" s="105">
        <f t="shared" si="694"/>
        <v>0</v>
      </c>
      <c r="Y653" s="105">
        <f t="shared" si="694"/>
        <v>0</v>
      </c>
      <c r="Z653" s="105">
        <f t="shared" si="694"/>
        <v>0</v>
      </c>
      <c r="AA653" s="105">
        <f t="shared" si="479"/>
        <v>2613609562.3599997</v>
      </c>
      <c r="AB653" s="105">
        <f t="shared" si="634"/>
        <v>2614406445.3599997</v>
      </c>
      <c r="AC653" s="104">
        <v>0</v>
      </c>
    </row>
    <row r="654" spans="1:29" hidden="1" x14ac:dyDescent="0.2">
      <c r="B654" s="97" t="s">
        <v>370</v>
      </c>
      <c r="C654" s="49" t="s">
        <v>371</v>
      </c>
      <c r="D654" s="287"/>
      <c r="E654" s="285">
        <f>SUM('ADICIONES  2018'!C654:M654)</f>
        <v>0</v>
      </c>
      <c r="F654" s="287"/>
      <c r="G654" s="287"/>
      <c r="H654" s="287"/>
      <c r="I654" s="287"/>
      <c r="J654" s="287"/>
      <c r="K654" s="287">
        <f t="shared" si="633"/>
        <v>0</v>
      </c>
      <c r="L654" s="287">
        <v>0</v>
      </c>
      <c r="M654" s="287"/>
      <c r="N654" s="287"/>
      <c r="O654" s="287"/>
      <c r="P654" s="287"/>
      <c r="Q654" s="287"/>
      <c r="R654" s="287">
        <f t="shared" si="483"/>
        <v>0</v>
      </c>
      <c r="S654" s="287"/>
      <c r="T654" s="287"/>
      <c r="U654" s="287"/>
      <c r="V654" s="287">
        <v>11307177.33</v>
      </c>
      <c r="W654" s="287">
        <v>955343376.03999996</v>
      </c>
      <c r="X654" s="287"/>
      <c r="Y654" s="287"/>
      <c r="Z654" s="287"/>
      <c r="AA654" s="287">
        <f t="shared" si="479"/>
        <v>966650553.37</v>
      </c>
      <c r="AB654" s="287">
        <f t="shared" si="634"/>
        <v>966650553.37</v>
      </c>
      <c r="AC654" s="37">
        <v>0</v>
      </c>
    </row>
    <row r="655" spans="1:29" ht="14.25" hidden="1" customHeight="1" x14ac:dyDescent="0.2">
      <c r="B655" s="97" t="s">
        <v>372</v>
      </c>
      <c r="C655" s="49" t="s">
        <v>373</v>
      </c>
      <c r="D655" s="287"/>
      <c r="E655" s="285">
        <f>SUM('ADICIONES  2018'!C655:M655)</f>
        <v>0</v>
      </c>
      <c r="F655" s="287"/>
      <c r="G655" s="287"/>
      <c r="H655" s="287"/>
      <c r="I655" s="287"/>
      <c r="J655" s="287"/>
      <c r="K655" s="287">
        <f t="shared" si="633"/>
        <v>0</v>
      </c>
      <c r="L655" s="287">
        <v>0</v>
      </c>
      <c r="M655" s="287"/>
      <c r="N655" s="287"/>
      <c r="O655" s="287"/>
      <c r="P655" s="287"/>
      <c r="Q655" s="287"/>
      <c r="R655" s="287">
        <f t="shared" si="483"/>
        <v>0</v>
      </c>
      <c r="S655" s="287"/>
      <c r="T655" s="287"/>
      <c r="U655" s="287"/>
      <c r="V655" s="287">
        <v>1231982774</v>
      </c>
      <c r="W655" s="287">
        <v>65182270</v>
      </c>
      <c r="X655" s="287"/>
      <c r="Y655" s="287"/>
      <c r="Z655" s="287"/>
      <c r="AA655" s="287">
        <f t="shared" si="479"/>
        <v>1297165044</v>
      </c>
      <c r="AB655" s="287">
        <f t="shared" si="634"/>
        <v>1297165044</v>
      </c>
      <c r="AC655" s="37">
        <v>0</v>
      </c>
    </row>
    <row r="656" spans="1:29" hidden="1" x14ac:dyDescent="0.2">
      <c r="B656" s="97" t="s">
        <v>372</v>
      </c>
      <c r="C656" s="49" t="s">
        <v>373</v>
      </c>
      <c r="D656" s="287"/>
      <c r="E656" s="285">
        <f>SUM('ADICIONES  2018'!C656:M656)</f>
        <v>761872278</v>
      </c>
      <c r="F656" s="287"/>
      <c r="G656" s="287"/>
      <c r="H656" s="287"/>
      <c r="I656" s="287"/>
      <c r="J656" s="287"/>
      <c r="K656" s="287">
        <f t="shared" si="633"/>
        <v>761872278</v>
      </c>
      <c r="L656" s="287"/>
      <c r="M656" s="287"/>
      <c r="N656" s="287"/>
      <c r="O656" s="287"/>
      <c r="P656" s="287"/>
      <c r="Q656" s="287"/>
      <c r="R656" s="287">
        <f t="shared" si="483"/>
        <v>0</v>
      </c>
      <c r="S656" s="287"/>
      <c r="T656" s="287"/>
      <c r="U656" s="287"/>
      <c r="V656" s="287"/>
      <c r="W656" s="287">
        <v>0</v>
      </c>
      <c r="X656" s="287"/>
      <c r="Y656" s="287"/>
      <c r="Z656" s="287"/>
      <c r="AA656" s="287">
        <f t="shared" si="479"/>
        <v>0</v>
      </c>
      <c r="AB656" s="287">
        <f t="shared" si="634"/>
        <v>0</v>
      </c>
      <c r="AC656" s="37">
        <f t="shared" ref="AC656:AC658" si="695">+AB656/K656</f>
        <v>0</v>
      </c>
    </row>
    <row r="657" spans="2:29" hidden="1" x14ac:dyDescent="0.2">
      <c r="B657" s="97" t="s">
        <v>372</v>
      </c>
      <c r="C657" s="49" t="s">
        <v>373</v>
      </c>
      <c r="D657" s="287"/>
      <c r="E657" s="285">
        <f>SUM('ADICIONES  2018'!C657:M657)</f>
        <v>446907014.17000002</v>
      </c>
      <c r="F657" s="287"/>
      <c r="G657" s="287"/>
      <c r="H657" s="287"/>
      <c r="I657" s="287"/>
      <c r="J657" s="287"/>
      <c r="K657" s="287">
        <f t="shared" ref="K657:K741" si="696">+D657+E657-F657+G657-H657</f>
        <v>446907014.17000002</v>
      </c>
      <c r="L657" s="287"/>
      <c r="M657" s="287"/>
      <c r="N657" s="287"/>
      <c r="O657" s="287"/>
      <c r="P657" s="287"/>
      <c r="Q657" s="287"/>
      <c r="R657" s="287">
        <f t="shared" ref="R657" si="697">SUM(L657:Q657)</f>
        <v>0</v>
      </c>
      <c r="S657" s="287"/>
      <c r="T657" s="287"/>
      <c r="U657" s="287"/>
      <c r="V657" s="287"/>
      <c r="W657" s="287">
        <v>0</v>
      </c>
      <c r="X657" s="287"/>
      <c r="Y657" s="287"/>
      <c r="Z657" s="287"/>
      <c r="AA657" s="287">
        <f t="shared" ref="AA657:AA658" si="698">SUM(S657:Z657)</f>
        <v>0</v>
      </c>
      <c r="AB657" s="287">
        <f t="shared" ref="AB657:AB720" si="699">+R657+AA657</f>
        <v>0</v>
      </c>
      <c r="AC657" s="37">
        <f t="shared" si="695"/>
        <v>0</v>
      </c>
    </row>
    <row r="658" spans="2:29" ht="28.5" hidden="1" x14ac:dyDescent="0.2">
      <c r="B658" s="97" t="s">
        <v>2556</v>
      </c>
      <c r="C658" s="49" t="s">
        <v>1705</v>
      </c>
      <c r="D658" s="287"/>
      <c r="E658" s="285">
        <f>SUM('ADICIONES  2018'!C658:M658)</f>
        <v>0</v>
      </c>
      <c r="F658" s="287"/>
      <c r="G658" s="287"/>
      <c r="H658" s="287"/>
      <c r="I658" s="287"/>
      <c r="J658" s="287"/>
      <c r="K658" s="287">
        <f t="shared" si="696"/>
        <v>0</v>
      </c>
      <c r="L658" s="287"/>
      <c r="M658" s="287"/>
      <c r="N658" s="287"/>
      <c r="O658" s="287"/>
      <c r="P658" s="287"/>
      <c r="Q658" s="287"/>
      <c r="R658" s="287">
        <f t="shared" si="483"/>
        <v>0</v>
      </c>
      <c r="S658" s="287"/>
      <c r="T658" s="287"/>
      <c r="U658" s="287"/>
      <c r="V658" s="287"/>
      <c r="W658" s="287">
        <v>0</v>
      </c>
      <c r="X658" s="287"/>
      <c r="Y658" s="287"/>
      <c r="Z658" s="287"/>
      <c r="AA658" s="287">
        <f t="shared" si="698"/>
        <v>0</v>
      </c>
      <c r="AB658" s="287">
        <f t="shared" si="699"/>
        <v>0</v>
      </c>
      <c r="AC658" s="37" t="e">
        <f t="shared" si="695"/>
        <v>#DIV/0!</v>
      </c>
    </row>
    <row r="659" spans="2:29" ht="28.5" hidden="1" x14ac:dyDescent="0.2">
      <c r="B659" s="97" t="s">
        <v>374</v>
      </c>
      <c r="C659" s="49" t="s">
        <v>375</v>
      </c>
      <c r="D659" s="287"/>
      <c r="E659" s="285">
        <f>SUM('ADICIONES  2018'!C659:M659)</f>
        <v>0</v>
      </c>
      <c r="F659" s="287"/>
      <c r="G659" s="287"/>
      <c r="H659" s="287"/>
      <c r="I659" s="287"/>
      <c r="J659" s="287"/>
      <c r="K659" s="287">
        <f t="shared" si="696"/>
        <v>0</v>
      </c>
      <c r="L659" s="287">
        <v>0</v>
      </c>
      <c r="M659" s="287"/>
      <c r="N659" s="287"/>
      <c r="O659" s="287"/>
      <c r="P659" s="287"/>
      <c r="Q659" s="287"/>
      <c r="R659" s="287">
        <f t="shared" si="483"/>
        <v>0</v>
      </c>
      <c r="S659" s="287"/>
      <c r="T659" s="287"/>
      <c r="U659" s="287"/>
      <c r="V659" s="287"/>
      <c r="W659" s="287">
        <v>12982.41</v>
      </c>
      <c r="X659" s="287"/>
      <c r="Y659" s="287"/>
      <c r="Z659" s="287"/>
      <c r="AA659" s="287">
        <f t="shared" si="479"/>
        <v>12982.41</v>
      </c>
      <c r="AB659" s="287">
        <f t="shared" si="699"/>
        <v>12982.41</v>
      </c>
      <c r="AC659" s="37">
        <v>0</v>
      </c>
    </row>
    <row r="660" spans="2:29" ht="28.5" hidden="1" x14ac:dyDescent="0.2">
      <c r="B660" s="97" t="s">
        <v>376</v>
      </c>
      <c r="C660" s="49" t="s">
        <v>377</v>
      </c>
      <c r="D660" s="287"/>
      <c r="E660" s="285">
        <f>SUM('ADICIONES  2018'!C660:M660)</f>
        <v>0</v>
      </c>
      <c r="F660" s="287"/>
      <c r="G660" s="287"/>
      <c r="H660" s="287"/>
      <c r="I660" s="287"/>
      <c r="J660" s="287"/>
      <c r="K660" s="287">
        <f t="shared" si="696"/>
        <v>0</v>
      </c>
      <c r="L660" s="287">
        <v>796883</v>
      </c>
      <c r="M660" s="287"/>
      <c r="N660" s="287"/>
      <c r="O660" s="287"/>
      <c r="P660" s="287"/>
      <c r="Q660" s="287"/>
      <c r="R660" s="287">
        <f t="shared" si="483"/>
        <v>796883</v>
      </c>
      <c r="S660" s="287"/>
      <c r="T660" s="287">
        <v>55110887.020000003</v>
      </c>
      <c r="U660" s="287"/>
      <c r="V660" s="287"/>
      <c r="W660" s="287">
        <v>939512</v>
      </c>
      <c r="X660" s="287"/>
      <c r="Y660" s="287"/>
      <c r="Z660" s="287"/>
      <c r="AA660" s="287">
        <f t="shared" si="479"/>
        <v>56050399.020000003</v>
      </c>
      <c r="AB660" s="287">
        <f t="shared" si="699"/>
        <v>56847282.020000003</v>
      </c>
      <c r="AC660" s="37">
        <v>0</v>
      </c>
    </row>
    <row r="661" spans="2:29" hidden="1" x14ac:dyDescent="0.2">
      <c r="B661" s="97" t="s">
        <v>378</v>
      </c>
      <c r="C661" s="49" t="s">
        <v>379</v>
      </c>
      <c r="D661" s="287"/>
      <c r="E661" s="285">
        <f>SUM('ADICIONES  2018'!C661:M661)</f>
        <v>0</v>
      </c>
      <c r="F661" s="287"/>
      <c r="G661" s="287"/>
      <c r="H661" s="287"/>
      <c r="I661" s="287"/>
      <c r="J661" s="287"/>
      <c r="K661" s="287">
        <f t="shared" si="696"/>
        <v>0</v>
      </c>
      <c r="L661" s="287">
        <v>0</v>
      </c>
      <c r="M661" s="287"/>
      <c r="N661" s="287"/>
      <c r="O661" s="287"/>
      <c r="P661" s="287"/>
      <c r="Q661" s="287"/>
      <c r="R661" s="287">
        <f t="shared" si="483"/>
        <v>0</v>
      </c>
      <c r="S661" s="287"/>
      <c r="T661" s="287"/>
      <c r="U661" s="287"/>
      <c r="V661" s="287"/>
      <c r="W661" s="287">
        <v>209066</v>
      </c>
      <c r="X661" s="287"/>
      <c r="Y661" s="287"/>
      <c r="Z661" s="287"/>
      <c r="AA661" s="287">
        <f t="shared" si="479"/>
        <v>209066</v>
      </c>
      <c r="AB661" s="287">
        <f t="shared" si="699"/>
        <v>209066</v>
      </c>
      <c r="AC661" s="37">
        <v>0</v>
      </c>
    </row>
    <row r="662" spans="2:29" hidden="1" x14ac:dyDescent="0.2">
      <c r="B662" s="97" t="s">
        <v>380</v>
      </c>
      <c r="C662" s="49" t="s">
        <v>381</v>
      </c>
      <c r="D662" s="287"/>
      <c r="E662" s="285">
        <f>SUM('ADICIONES  2018'!C662:M662)</f>
        <v>0</v>
      </c>
      <c r="F662" s="287"/>
      <c r="G662" s="287"/>
      <c r="H662" s="287"/>
      <c r="I662" s="287"/>
      <c r="J662" s="287"/>
      <c r="K662" s="287">
        <f t="shared" si="696"/>
        <v>0</v>
      </c>
      <c r="L662" s="287">
        <v>0</v>
      </c>
      <c r="M662" s="287"/>
      <c r="N662" s="287"/>
      <c r="O662" s="287"/>
      <c r="P662" s="287"/>
      <c r="Q662" s="287"/>
      <c r="R662" s="287">
        <f t="shared" si="483"/>
        <v>0</v>
      </c>
      <c r="S662" s="287"/>
      <c r="T662" s="287"/>
      <c r="U662" s="287"/>
      <c r="V662" s="287">
        <v>7172393.3499999996</v>
      </c>
      <c r="W662" s="287">
        <v>0</v>
      </c>
      <c r="X662" s="287"/>
      <c r="Y662" s="287"/>
      <c r="Z662" s="287"/>
      <c r="AA662" s="287">
        <f t="shared" si="479"/>
        <v>7172393.3499999996</v>
      </c>
      <c r="AB662" s="287">
        <f t="shared" si="699"/>
        <v>7172393.3499999996</v>
      </c>
      <c r="AC662" s="37">
        <v>0</v>
      </c>
    </row>
    <row r="663" spans="2:29" hidden="1" x14ac:dyDescent="0.2">
      <c r="B663" s="97" t="s">
        <v>382</v>
      </c>
      <c r="C663" s="49" t="s">
        <v>383</v>
      </c>
      <c r="D663" s="287"/>
      <c r="E663" s="285">
        <f>SUM('ADICIONES  2018'!C663:M663)</f>
        <v>0</v>
      </c>
      <c r="F663" s="287"/>
      <c r="G663" s="287"/>
      <c r="H663" s="287"/>
      <c r="I663" s="287"/>
      <c r="J663" s="287"/>
      <c r="K663" s="287">
        <f t="shared" si="696"/>
        <v>0</v>
      </c>
      <c r="L663" s="287">
        <v>0</v>
      </c>
      <c r="M663" s="287"/>
      <c r="N663" s="287"/>
      <c r="O663" s="287"/>
      <c r="P663" s="287"/>
      <c r="Q663" s="287"/>
      <c r="R663" s="287">
        <f t="shared" si="483"/>
        <v>0</v>
      </c>
      <c r="S663" s="287"/>
      <c r="T663" s="287"/>
      <c r="U663" s="287"/>
      <c r="V663" s="287"/>
      <c r="W663" s="287">
        <v>0</v>
      </c>
      <c r="X663" s="287"/>
      <c r="Y663" s="287"/>
      <c r="Z663" s="287"/>
      <c r="AA663" s="287">
        <f t="shared" si="479"/>
        <v>0</v>
      </c>
      <c r="AB663" s="287">
        <f t="shared" si="699"/>
        <v>0</v>
      </c>
      <c r="AC663" s="37" t="e">
        <f t="shared" ref="AC663:AC940" si="700">+AB663/K663</f>
        <v>#DIV/0!</v>
      </c>
    </row>
    <row r="664" spans="2:29" hidden="1" x14ac:dyDescent="0.2">
      <c r="B664" s="97" t="s">
        <v>384</v>
      </c>
      <c r="C664" s="49" t="s">
        <v>385</v>
      </c>
      <c r="D664" s="287"/>
      <c r="E664" s="285">
        <f>SUM('ADICIONES  2018'!C664:M664)</f>
        <v>0</v>
      </c>
      <c r="F664" s="287"/>
      <c r="G664" s="287"/>
      <c r="H664" s="287"/>
      <c r="I664" s="287"/>
      <c r="J664" s="287"/>
      <c r="K664" s="287">
        <f t="shared" si="696"/>
        <v>0</v>
      </c>
      <c r="L664" s="287">
        <v>0</v>
      </c>
      <c r="M664" s="287"/>
      <c r="N664" s="287"/>
      <c r="O664" s="287"/>
      <c r="P664" s="287"/>
      <c r="Q664" s="287"/>
      <c r="R664" s="287">
        <f t="shared" si="483"/>
        <v>0</v>
      </c>
      <c r="S664" s="287"/>
      <c r="T664" s="287"/>
      <c r="U664" s="287"/>
      <c r="V664" s="287"/>
      <c r="W664" s="287">
        <v>1567.65</v>
      </c>
      <c r="X664" s="287"/>
      <c r="Y664" s="287"/>
      <c r="Z664" s="287"/>
      <c r="AA664" s="287">
        <f t="shared" si="479"/>
        <v>1567.65</v>
      </c>
      <c r="AB664" s="287">
        <f t="shared" si="699"/>
        <v>1567.65</v>
      </c>
      <c r="AC664" s="37">
        <v>0</v>
      </c>
    </row>
    <row r="665" spans="2:29" hidden="1" x14ac:dyDescent="0.2">
      <c r="B665" s="97" t="s">
        <v>1658</v>
      </c>
      <c r="C665" s="49" t="s">
        <v>1659</v>
      </c>
      <c r="D665" s="287"/>
      <c r="E665" s="285">
        <f>SUM('ADICIONES  2018'!C665:M665)</f>
        <v>0</v>
      </c>
      <c r="F665" s="287"/>
      <c r="G665" s="287"/>
      <c r="H665" s="287"/>
      <c r="I665" s="287"/>
      <c r="J665" s="287"/>
      <c r="K665" s="287">
        <f t="shared" si="696"/>
        <v>0</v>
      </c>
      <c r="L665" s="287">
        <v>0</v>
      </c>
      <c r="M665" s="287"/>
      <c r="N665" s="287"/>
      <c r="O665" s="287"/>
      <c r="P665" s="287"/>
      <c r="Q665" s="287"/>
      <c r="R665" s="287">
        <f t="shared" si="483"/>
        <v>0</v>
      </c>
      <c r="S665" s="287"/>
      <c r="T665" s="287"/>
      <c r="U665" s="287"/>
      <c r="V665" s="287"/>
      <c r="W665" s="287">
        <v>0</v>
      </c>
      <c r="X665" s="287"/>
      <c r="Y665" s="287"/>
      <c r="Z665" s="287"/>
      <c r="AA665" s="287">
        <f t="shared" si="479"/>
        <v>0</v>
      </c>
      <c r="AB665" s="287">
        <f t="shared" si="699"/>
        <v>0</v>
      </c>
      <c r="AC665" s="37" t="e">
        <f t="shared" si="700"/>
        <v>#DIV/0!</v>
      </c>
    </row>
    <row r="666" spans="2:29" hidden="1" x14ac:dyDescent="0.2">
      <c r="B666" s="97" t="s">
        <v>1660</v>
      </c>
      <c r="C666" s="49" t="s">
        <v>1661</v>
      </c>
      <c r="D666" s="287"/>
      <c r="E666" s="285">
        <f>SUM('ADICIONES  2018'!C666:M666)</f>
        <v>0</v>
      </c>
      <c r="F666" s="287"/>
      <c r="G666" s="287"/>
      <c r="H666" s="287"/>
      <c r="I666" s="287"/>
      <c r="J666" s="287"/>
      <c r="K666" s="287">
        <f t="shared" si="696"/>
        <v>0</v>
      </c>
      <c r="L666" s="287">
        <v>0</v>
      </c>
      <c r="M666" s="287"/>
      <c r="N666" s="287"/>
      <c r="O666" s="287"/>
      <c r="P666" s="287"/>
      <c r="Q666" s="287"/>
      <c r="R666" s="287">
        <f t="shared" si="483"/>
        <v>0</v>
      </c>
      <c r="S666" s="287"/>
      <c r="T666" s="287"/>
      <c r="U666" s="287"/>
      <c r="V666" s="287"/>
      <c r="W666" s="287">
        <v>0</v>
      </c>
      <c r="X666" s="287"/>
      <c r="Y666" s="287"/>
      <c r="Z666" s="287"/>
      <c r="AA666" s="287">
        <f t="shared" ref="AA666:AA772" si="701">SUM(S666:Z666)</f>
        <v>0</v>
      </c>
      <c r="AB666" s="287">
        <f t="shared" si="699"/>
        <v>0</v>
      </c>
      <c r="AC666" s="37" t="e">
        <f t="shared" si="700"/>
        <v>#DIV/0!</v>
      </c>
    </row>
    <row r="667" spans="2:29" hidden="1" x14ac:dyDescent="0.2">
      <c r="B667" s="97" t="s">
        <v>1662</v>
      </c>
      <c r="C667" s="49" t="s">
        <v>1663</v>
      </c>
      <c r="D667" s="287"/>
      <c r="E667" s="285">
        <f>SUM('ADICIONES  2018'!C667:M667)</f>
        <v>0</v>
      </c>
      <c r="F667" s="287"/>
      <c r="G667" s="287"/>
      <c r="H667" s="287"/>
      <c r="I667" s="287"/>
      <c r="J667" s="287"/>
      <c r="K667" s="287">
        <f t="shared" si="696"/>
        <v>0</v>
      </c>
      <c r="L667" s="287">
        <v>0</v>
      </c>
      <c r="M667" s="287"/>
      <c r="N667" s="287"/>
      <c r="O667" s="287"/>
      <c r="P667" s="287"/>
      <c r="Q667" s="287"/>
      <c r="R667" s="287">
        <f t="shared" si="483"/>
        <v>0</v>
      </c>
      <c r="S667" s="287"/>
      <c r="T667" s="287"/>
      <c r="U667" s="287"/>
      <c r="V667" s="287"/>
      <c r="W667" s="287">
        <v>0</v>
      </c>
      <c r="X667" s="287"/>
      <c r="Y667" s="287"/>
      <c r="Z667" s="287"/>
      <c r="AA667" s="287">
        <f t="shared" si="701"/>
        <v>0</v>
      </c>
      <c r="AB667" s="287">
        <f t="shared" si="699"/>
        <v>0</v>
      </c>
      <c r="AC667" s="37" t="e">
        <f t="shared" si="700"/>
        <v>#DIV/0!</v>
      </c>
    </row>
    <row r="668" spans="2:29" hidden="1" x14ac:dyDescent="0.2">
      <c r="B668" s="97" t="s">
        <v>1664</v>
      </c>
      <c r="C668" s="49" t="s">
        <v>1665</v>
      </c>
      <c r="D668" s="287"/>
      <c r="E668" s="285">
        <f>SUM('ADICIONES  2018'!C668:M668)</f>
        <v>0</v>
      </c>
      <c r="F668" s="287"/>
      <c r="G668" s="287"/>
      <c r="H668" s="287"/>
      <c r="I668" s="287"/>
      <c r="J668" s="287"/>
      <c r="K668" s="287">
        <f t="shared" si="696"/>
        <v>0</v>
      </c>
      <c r="L668" s="287">
        <v>0</v>
      </c>
      <c r="M668" s="287"/>
      <c r="N668" s="287"/>
      <c r="O668" s="287"/>
      <c r="P668" s="287"/>
      <c r="Q668" s="287"/>
      <c r="R668" s="287">
        <f t="shared" si="483"/>
        <v>0</v>
      </c>
      <c r="S668" s="287"/>
      <c r="T668" s="287"/>
      <c r="U668" s="287"/>
      <c r="V668" s="287"/>
      <c r="W668" s="287">
        <v>0</v>
      </c>
      <c r="X668" s="287"/>
      <c r="Y668" s="287"/>
      <c r="Z668" s="287"/>
      <c r="AA668" s="287">
        <f t="shared" si="701"/>
        <v>0</v>
      </c>
      <c r="AB668" s="287">
        <f t="shared" si="699"/>
        <v>0</v>
      </c>
      <c r="AC668" s="37" t="e">
        <f t="shared" si="700"/>
        <v>#DIV/0!</v>
      </c>
    </row>
    <row r="669" spans="2:29" hidden="1" x14ac:dyDescent="0.2">
      <c r="B669" s="97" t="s">
        <v>1666</v>
      </c>
      <c r="C669" s="49" t="s">
        <v>1667</v>
      </c>
      <c r="D669" s="287"/>
      <c r="E669" s="285">
        <f>SUM('ADICIONES  2018'!C669:M669)</f>
        <v>0</v>
      </c>
      <c r="F669" s="287"/>
      <c r="G669" s="287"/>
      <c r="H669" s="287"/>
      <c r="I669" s="287"/>
      <c r="J669" s="287"/>
      <c r="K669" s="287">
        <f t="shared" si="696"/>
        <v>0</v>
      </c>
      <c r="L669" s="287">
        <v>0</v>
      </c>
      <c r="M669" s="287"/>
      <c r="N669" s="287"/>
      <c r="O669" s="287"/>
      <c r="P669" s="287"/>
      <c r="Q669" s="287"/>
      <c r="R669" s="287">
        <f t="shared" si="483"/>
        <v>0</v>
      </c>
      <c r="S669" s="287"/>
      <c r="T669" s="287"/>
      <c r="U669" s="287"/>
      <c r="V669" s="287"/>
      <c r="W669" s="287">
        <v>0</v>
      </c>
      <c r="X669" s="287"/>
      <c r="Y669" s="287"/>
      <c r="Z669" s="287"/>
      <c r="AA669" s="287">
        <f t="shared" si="701"/>
        <v>0</v>
      </c>
      <c r="AB669" s="287">
        <f t="shared" si="699"/>
        <v>0</v>
      </c>
      <c r="AC669" s="37" t="e">
        <f t="shared" si="700"/>
        <v>#DIV/0!</v>
      </c>
    </row>
    <row r="670" spans="2:29" hidden="1" x14ac:dyDescent="0.2">
      <c r="B670" s="97" t="s">
        <v>1668</v>
      </c>
      <c r="C670" s="49" t="s">
        <v>1669</v>
      </c>
      <c r="D670" s="287"/>
      <c r="E670" s="285">
        <f>SUM('ADICIONES  2018'!C670:M670)</f>
        <v>0</v>
      </c>
      <c r="F670" s="287"/>
      <c r="G670" s="287"/>
      <c r="H670" s="287"/>
      <c r="I670" s="287"/>
      <c r="J670" s="287"/>
      <c r="K670" s="287">
        <f t="shared" si="696"/>
        <v>0</v>
      </c>
      <c r="L670" s="287">
        <v>0</v>
      </c>
      <c r="M670" s="287"/>
      <c r="N670" s="287"/>
      <c r="O670" s="287"/>
      <c r="P670" s="287"/>
      <c r="Q670" s="287"/>
      <c r="R670" s="287">
        <f t="shared" si="483"/>
        <v>0</v>
      </c>
      <c r="S670" s="287"/>
      <c r="T670" s="287"/>
      <c r="U670" s="287"/>
      <c r="V670" s="287"/>
      <c r="W670" s="287">
        <v>6915.26</v>
      </c>
      <c r="X670" s="287"/>
      <c r="Y670" s="287"/>
      <c r="Z670" s="287"/>
      <c r="AA670" s="287">
        <f t="shared" si="701"/>
        <v>6915.26</v>
      </c>
      <c r="AB670" s="287">
        <f t="shared" si="699"/>
        <v>6915.26</v>
      </c>
      <c r="AC670" s="37">
        <v>0</v>
      </c>
    </row>
    <row r="671" spans="2:29" hidden="1" x14ac:dyDescent="0.2">
      <c r="B671" s="97" t="s">
        <v>1670</v>
      </c>
      <c r="C671" s="49" t="s">
        <v>1671</v>
      </c>
      <c r="D671" s="287"/>
      <c r="E671" s="285">
        <f>SUM('ADICIONES  2018'!C671:M671)</f>
        <v>0</v>
      </c>
      <c r="F671" s="287"/>
      <c r="G671" s="287"/>
      <c r="H671" s="287"/>
      <c r="I671" s="287"/>
      <c r="J671" s="287"/>
      <c r="K671" s="287">
        <f t="shared" si="696"/>
        <v>0</v>
      </c>
      <c r="L671" s="287">
        <v>0</v>
      </c>
      <c r="M671" s="287"/>
      <c r="N671" s="287"/>
      <c r="O671" s="287"/>
      <c r="P671" s="287"/>
      <c r="Q671" s="287"/>
      <c r="R671" s="287">
        <f t="shared" si="483"/>
        <v>0</v>
      </c>
      <c r="S671" s="287"/>
      <c r="T671" s="287"/>
      <c r="U671" s="287"/>
      <c r="V671" s="287"/>
      <c r="W671" s="287">
        <v>0</v>
      </c>
      <c r="X671" s="287"/>
      <c r="Y671" s="287"/>
      <c r="Z671" s="287"/>
      <c r="AA671" s="287">
        <f t="shared" si="701"/>
        <v>0</v>
      </c>
      <c r="AB671" s="287">
        <f t="shared" si="699"/>
        <v>0</v>
      </c>
      <c r="AC671" s="37" t="e">
        <f t="shared" si="700"/>
        <v>#DIV/0!</v>
      </c>
    </row>
    <row r="672" spans="2:29" hidden="1" x14ac:dyDescent="0.2">
      <c r="B672" s="97" t="s">
        <v>1670</v>
      </c>
      <c r="C672" s="49" t="s">
        <v>1671</v>
      </c>
      <c r="D672" s="287"/>
      <c r="E672" s="285">
        <f>SUM('ADICIONES  2018'!C672:M672)</f>
        <v>0</v>
      </c>
      <c r="F672" s="287"/>
      <c r="G672" s="287"/>
      <c r="H672" s="287"/>
      <c r="I672" s="287"/>
      <c r="J672" s="287"/>
      <c r="K672" s="287">
        <f t="shared" si="696"/>
        <v>0</v>
      </c>
      <c r="L672" s="287"/>
      <c r="M672" s="287"/>
      <c r="N672" s="287"/>
      <c r="O672" s="287"/>
      <c r="P672" s="287"/>
      <c r="Q672" s="287"/>
      <c r="R672" s="287">
        <f t="shared" si="483"/>
        <v>0</v>
      </c>
      <c r="S672" s="287"/>
      <c r="T672" s="287"/>
      <c r="U672" s="287"/>
      <c r="V672" s="287"/>
      <c r="W672" s="287">
        <v>0</v>
      </c>
      <c r="X672" s="287"/>
      <c r="Y672" s="287"/>
      <c r="Z672" s="287"/>
      <c r="AA672" s="287">
        <f t="shared" si="701"/>
        <v>0</v>
      </c>
      <c r="AB672" s="287">
        <f t="shared" si="699"/>
        <v>0</v>
      </c>
      <c r="AC672" s="37" t="e">
        <f t="shared" si="700"/>
        <v>#DIV/0!</v>
      </c>
    </row>
    <row r="673" spans="1:29" hidden="1" x14ac:dyDescent="0.2">
      <c r="B673" s="97" t="s">
        <v>1284</v>
      </c>
      <c r="C673" s="49" t="s">
        <v>1285</v>
      </c>
      <c r="D673" s="287"/>
      <c r="E673" s="285">
        <f>SUM('ADICIONES  2018'!C673:M673)</f>
        <v>0</v>
      </c>
      <c r="F673" s="287"/>
      <c r="G673" s="287"/>
      <c r="H673" s="287"/>
      <c r="I673" s="287"/>
      <c r="J673" s="287"/>
      <c r="K673" s="287">
        <f t="shared" si="696"/>
        <v>0</v>
      </c>
      <c r="L673" s="287">
        <v>0</v>
      </c>
      <c r="M673" s="287"/>
      <c r="N673" s="287"/>
      <c r="O673" s="287"/>
      <c r="P673" s="287"/>
      <c r="Q673" s="287"/>
      <c r="R673" s="287">
        <f t="shared" si="483"/>
        <v>0</v>
      </c>
      <c r="S673" s="287"/>
      <c r="T673" s="287"/>
      <c r="U673" s="287"/>
      <c r="V673" s="287"/>
      <c r="W673" s="287">
        <v>0</v>
      </c>
      <c r="X673" s="287"/>
      <c r="Y673" s="287"/>
      <c r="Z673" s="287"/>
      <c r="AA673" s="287">
        <f t="shared" si="701"/>
        <v>0</v>
      </c>
      <c r="AB673" s="287">
        <f t="shared" si="699"/>
        <v>0</v>
      </c>
      <c r="AC673" s="37" t="e">
        <f t="shared" si="700"/>
        <v>#DIV/0!</v>
      </c>
    </row>
    <row r="674" spans="1:29" hidden="1" x14ac:dyDescent="0.2">
      <c r="B674" s="97" t="s">
        <v>1286</v>
      </c>
      <c r="C674" s="49" t="s">
        <v>1287</v>
      </c>
      <c r="D674" s="287"/>
      <c r="E674" s="285">
        <f>SUM('ADICIONES  2018'!C674:M674)</f>
        <v>0</v>
      </c>
      <c r="F674" s="287"/>
      <c r="G674" s="287"/>
      <c r="H674" s="287"/>
      <c r="I674" s="287"/>
      <c r="J674" s="287"/>
      <c r="K674" s="287">
        <f t="shared" si="696"/>
        <v>0</v>
      </c>
      <c r="L674" s="287">
        <v>0</v>
      </c>
      <c r="M674" s="287"/>
      <c r="N674" s="287"/>
      <c r="O674" s="287"/>
      <c r="P674" s="287"/>
      <c r="Q674" s="287"/>
      <c r="R674" s="287">
        <f t="shared" si="483"/>
        <v>0</v>
      </c>
      <c r="S674" s="287"/>
      <c r="T674" s="287"/>
      <c r="U674" s="287"/>
      <c r="V674" s="287"/>
      <c r="W674" s="287">
        <v>0</v>
      </c>
      <c r="X674" s="287"/>
      <c r="Y674" s="287"/>
      <c r="Z674" s="287"/>
      <c r="AA674" s="287">
        <f t="shared" si="701"/>
        <v>0</v>
      </c>
      <c r="AB674" s="287">
        <f t="shared" si="699"/>
        <v>0</v>
      </c>
      <c r="AC674" s="37" t="e">
        <f t="shared" si="700"/>
        <v>#DIV/0!</v>
      </c>
    </row>
    <row r="675" spans="1:29" s="79" customFormat="1" ht="31.5" hidden="1" x14ac:dyDescent="0.2">
      <c r="A675" s="371"/>
      <c r="B675" s="110" t="s">
        <v>1288</v>
      </c>
      <c r="C675" s="107" t="s">
        <v>1289</v>
      </c>
      <c r="D675" s="105">
        <f>SUM(D676:D722)</f>
        <v>0</v>
      </c>
      <c r="E675" s="105">
        <f>SUM('ADICIONES  2018'!C675:M675)</f>
        <v>0</v>
      </c>
      <c r="F675" s="105">
        <f t="shared" ref="F675:J675" si="702">SUM(F676:F722)</f>
        <v>0</v>
      </c>
      <c r="G675" s="105">
        <f t="shared" si="702"/>
        <v>0</v>
      </c>
      <c r="H675" s="105">
        <f t="shared" si="702"/>
        <v>0</v>
      </c>
      <c r="I675" s="105">
        <f t="shared" si="702"/>
        <v>0</v>
      </c>
      <c r="J675" s="105">
        <f t="shared" si="702"/>
        <v>0</v>
      </c>
      <c r="K675" s="105">
        <f t="shared" si="696"/>
        <v>0</v>
      </c>
      <c r="L675" s="105">
        <f t="shared" ref="L675:Q675" si="703">SUM(L676:L722)</f>
        <v>0</v>
      </c>
      <c r="M675" s="105">
        <f t="shared" si="703"/>
        <v>0</v>
      </c>
      <c r="N675" s="105">
        <f t="shared" si="703"/>
        <v>0</v>
      </c>
      <c r="O675" s="105">
        <f t="shared" si="703"/>
        <v>0</v>
      </c>
      <c r="P675" s="105">
        <f t="shared" si="703"/>
        <v>0</v>
      </c>
      <c r="Q675" s="105">
        <f t="shared" si="703"/>
        <v>0</v>
      </c>
      <c r="R675" s="105">
        <f t="shared" si="483"/>
        <v>0</v>
      </c>
      <c r="S675" s="105">
        <f t="shared" ref="S675:Z675" si="704">SUM(S676:S722)</f>
        <v>0</v>
      </c>
      <c r="T675" s="105">
        <f t="shared" si="704"/>
        <v>0</v>
      </c>
      <c r="U675" s="105">
        <f t="shared" si="704"/>
        <v>0</v>
      </c>
      <c r="V675" s="105">
        <f t="shared" si="704"/>
        <v>3819395.07</v>
      </c>
      <c r="W675" s="105">
        <f t="shared" si="704"/>
        <v>100756837.35999998</v>
      </c>
      <c r="X675" s="105">
        <f t="shared" si="704"/>
        <v>0</v>
      </c>
      <c r="Y675" s="105">
        <f t="shared" si="704"/>
        <v>0</v>
      </c>
      <c r="Z675" s="105">
        <f t="shared" si="704"/>
        <v>0</v>
      </c>
      <c r="AA675" s="105">
        <f t="shared" si="701"/>
        <v>104576232.42999998</v>
      </c>
      <c r="AB675" s="105">
        <f t="shared" si="699"/>
        <v>104576232.42999998</v>
      </c>
      <c r="AC675" s="104">
        <v>0</v>
      </c>
    </row>
    <row r="676" spans="1:29" ht="28.5" hidden="1" x14ac:dyDescent="0.2">
      <c r="B676" s="97" t="s">
        <v>1672</v>
      </c>
      <c r="C676" s="49" t="s">
        <v>1673</v>
      </c>
      <c r="D676" s="287"/>
      <c r="E676" s="285">
        <f>SUM('ADICIONES  2018'!C676:M676)</f>
        <v>0</v>
      </c>
      <c r="F676" s="287"/>
      <c r="G676" s="287"/>
      <c r="H676" s="287"/>
      <c r="I676" s="287"/>
      <c r="J676" s="287"/>
      <c r="K676" s="287">
        <f t="shared" si="696"/>
        <v>0</v>
      </c>
      <c r="L676" s="287"/>
      <c r="M676" s="287"/>
      <c r="N676" s="287"/>
      <c r="O676" s="287"/>
      <c r="P676" s="287"/>
      <c r="Q676" s="287"/>
      <c r="R676" s="287">
        <f t="shared" si="483"/>
        <v>0</v>
      </c>
      <c r="S676" s="287"/>
      <c r="T676" s="287"/>
      <c r="U676" s="287"/>
      <c r="V676" s="287"/>
      <c r="W676" s="287">
        <v>0</v>
      </c>
      <c r="X676" s="287"/>
      <c r="Y676" s="287"/>
      <c r="Z676" s="287"/>
      <c r="AA676" s="287">
        <f t="shared" si="701"/>
        <v>0</v>
      </c>
      <c r="AB676" s="287">
        <f t="shared" si="699"/>
        <v>0</v>
      </c>
      <c r="AC676" s="37" t="e">
        <f t="shared" si="700"/>
        <v>#DIV/0!</v>
      </c>
    </row>
    <row r="677" spans="1:29" ht="28.5" hidden="1" x14ac:dyDescent="0.2">
      <c r="B677" s="97" t="s">
        <v>1290</v>
      </c>
      <c r="C677" s="49" t="s">
        <v>1291</v>
      </c>
      <c r="D677" s="287"/>
      <c r="E677" s="285">
        <f>SUM('ADICIONES  2018'!C677:M677)</f>
        <v>0</v>
      </c>
      <c r="F677" s="287"/>
      <c r="G677" s="287"/>
      <c r="H677" s="287"/>
      <c r="I677" s="287"/>
      <c r="J677" s="287"/>
      <c r="K677" s="287">
        <f t="shared" si="696"/>
        <v>0</v>
      </c>
      <c r="L677" s="287"/>
      <c r="M677" s="287"/>
      <c r="N677" s="287"/>
      <c r="O677" s="287"/>
      <c r="P677" s="287"/>
      <c r="Q677" s="287"/>
      <c r="R677" s="287">
        <f t="shared" si="483"/>
        <v>0</v>
      </c>
      <c r="S677" s="287"/>
      <c r="T677" s="287"/>
      <c r="U677" s="287"/>
      <c r="V677" s="287"/>
      <c r="W677" s="287">
        <v>0</v>
      </c>
      <c r="X677" s="287"/>
      <c r="Y677" s="287"/>
      <c r="Z677" s="287"/>
      <c r="AA677" s="287">
        <f t="shared" si="701"/>
        <v>0</v>
      </c>
      <c r="AB677" s="287">
        <f t="shared" si="699"/>
        <v>0</v>
      </c>
      <c r="AC677" s="37" t="e">
        <f t="shared" si="700"/>
        <v>#DIV/0!</v>
      </c>
    </row>
    <row r="678" spans="1:29" hidden="1" x14ac:dyDescent="0.2">
      <c r="B678" s="97" t="s">
        <v>1674</v>
      </c>
      <c r="C678" s="49" t="s">
        <v>1675</v>
      </c>
      <c r="D678" s="287"/>
      <c r="E678" s="285">
        <f>SUM('ADICIONES  2018'!C678:M678)</f>
        <v>0</v>
      </c>
      <c r="F678" s="287"/>
      <c r="G678" s="287"/>
      <c r="H678" s="287"/>
      <c r="I678" s="287"/>
      <c r="J678" s="287"/>
      <c r="K678" s="287">
        <f t="shared" si="696"/>
        <v>0</v>
      </c>
      <c r="L678" s="287"/>
      <c r="M678" s="287"/>
      <c r="N678" s="287"/>
      <c r="O678" s="287"/>
      <c r="P678" s="287"/>
      <c r="Q678" s="287"/>
      <c r="R678" s="287">
        <f t="shared" si="483"/>
        <v>0</v>
      </c>
      <c r="S678" s="287"/>
      <c r="T678" s="287"/>
      <c r="U678" s="287"/>
      <c r="V678" s="287"/>
      <c r="W678" s="287">
        <v>0</v>
      </c>
      <c r="X678" s="287"/>
      <c r="Y678" s="287"/>
      <c r="Z678" s="287"/>
      <c r="AA678" s="287">
        <f t="shared" si="701"/>
        <v>0</v>
      </c>
      <c r="AB678" s="287">
        <f t="shared" si="699"/>
        <v>0</v>
      </c>
      <c r="AC678" s="37" t="e">
        <f t="shared" si="700"/>
        <v>#DIV/0!</v>
      </c>
    </row>
    <row r="679" spans="1:29" hidden="1" x14ac:dyDescent="0.2">
      <c r="B679" s="97" t="s">
        <v>1676</v>
      </c>
      <c r="C679" s="49" t="s">
        <v>1677</v>
      </c>
      <c r="D679" s="287"/>
      <c r="E679" s="285">
        <f>SUM('ADICIONES  2018'!C679:M679)</f>
        <v>0</v>
      </c>
      <c r="F679" s="287"/>
      <c r="G679" s="287"/>
      <c r="H679" s="287"/>
      <c r="I679" s="287"/>
      <c r="J679" s="287"/>
      <c r="K679" s="287">
        <f t="shared" si="696"/>
        <v>0</v>
      </c>
      <c r="L679" s="287"/>
      <c r="M679" s="287"/>
      <c r="N679" s="287"/>
      <c r="O679" s="287"/>
      <c r="P679" s="287"/>
      <c r="Q679" s="287"/>
      <c r="R679" s="287">
        <f t="shared" si="483"/>
        <v>0</v>
      </c>
      <c r="S679" s="287"/>
      <c r="T679" s="287"/>
      <c r="U679" s="287"/>
      <c r="V679" s="287"/>
      <c r="W679" s="287">
        <v>0</v>
      </c>
      <c r="X679" s="287"/>
      <c r="Y679" s="287"/>
      <c r="Z679" s="287"/>
      <c r="AA679" s="287">
        <f t="shared" si="701"/>
        <v>0</v>
      </c>
      <c r="AB679" s="287">
        <f t="shared" si="699"/>
        <v>0</v>
      </c>
      <c r="AC679" s="37" t="e">
        <f t="shared" si="700"/>
        <v>#DIV/0!</v>
      </c>
    </row>
    <row r="680" spans="1:29" hidden="1" x14ac:dyDescent="0.2">
      <c r="B680" s="97" t="s">
        <v>1292</v>
      </c>
      <c r="C680" s="49" t="s">
        <v>1293</v>
      </c>
      <c r="D680" s="287"/>
      <c r="E680" s="285">
        <f>SUM('ADICIONES  2018'!C680:M680)</f>
        <v>0</v>
      </c>
      <c r="F680" s="287"/>
      <c r="G680" s="287"/>
      <c r="H680" s="287"/>
      <c r="I680" s="287"/>
      <c r="J680" s="287"/>
      <c r="K680" s="287">
        <f t="shared" si="696"/>
        <v>0</v>
      </c>
      <c r="L680" s="287"/>
      <c r="M680" s="287"/>
      <c r="N680" s="287"/>
      <c r="O680" s="287"/>
      <c r="P680" s="287"/>
      <c r="Q680" s="287"/>
      <c r="R680" s="287">
        <f t="shared" si="483"/>
        <v>0</v>
      </c>
      <c r="S680" s="287"/>
      <c r="T680" s="287"/>
      <c r="U680" s="287"/>
      <c r="V680" s="287">
        <v>2580023.0699999998</v>
      </c>
      <c r="W680" s="287">
        <v>1730676.45</v>
      </c>
      <c r="X680" s="287"/>
      <c r="Y680" s="287"/>
      <c r="Z680" s="287"/>
      <c r="AA680" s="287">
        <f t="shared" si="701"/>
        <v>4310699.5199999996</v>
      </c>
      <c r="AB680" s="287">
        <f t="shared" si="699"/>
        <v>4310699.5199999996</v>
      </c>
      <c r="AC680" s="37">
        <v>0</v>
      </c>
    </row>
    <row r="681" spans="1:29" ht="28.5" hidden="1" x14ac:dyDescent="0.2">
      <c r="B681" s="97" t="s">
        <v>1294</v>
      </c>
      <c r="C681" s="49" t="s">
        <v>1295</v>
      </c>
      <c r="D681" s="287"/>
      <c r="E681" s="285">
        <f>SUM('ADICIONES  2018'!C681:M681)</f>
        <v>0</v>
      </c>
      <c r="F681" s="287"/>
      <c r="G681" s="287"/>
      <c r="H681" s="287"/>
      <c r="I681" s="287"/>
      <c r="J681" s="287"/>
      <c r="K681" s="287">
        <f t="shared" si="696"/>
        <v>0</v>
      </c>
      <c r="L681" s="287"/>
      <c r="M681" s="287"/>
      <c r="N681" s="287"/>
      <c r="O681" s="287"/>
      <c r="P681" s="287"/>
      <c r="Q681" s="287"/>
      <c r="R681" s="287">
        <f t="shared" si="483"/>
        <v>0</v>
      </c>
      <c r="S681" s="287"/>
      <c r="T681" s="287"/>
      <c r="U681" s="287"/>
      <c r="V681" s="287">
        <v>1239372</v>
      </c>
      <c r="W681" s="287">
        <v>0</v>
      </c>
      <c r="X681" s="287"/>
      <c r="Y681" s="287"/>
      <c r="Z681" s="287"/>
      <c r="AA681" s="287">
        <f t="shared" si="701"/>
        <v>1239372</v>
      </c>
      <c r="AB681" s="287">
        <f t="shared" si="699"/>
        <v>1239372</v>
      </c>
      <c r="AC681" s="37">
        <v>0</v>
      </c>
    </row>
    <row r="682" spans="1:29" hidden="1" x14ac:dyDescent="0.2">
      <c r="B682" s="97" t="s">
        <v>1678</v>
      </c>
      <c r="C682" s="49" t="s">
        <v>1679</v>
      </c>
      <c r="D682" s="287"/>
      <c r="E682" s="285">
        <f>SUM('ADICIONES  2018'!C682:M682)</f>
        <v>0</v>
      </c>
      <c r="F682" s="287"/>
      <c r="G682" s="287"/>
      <c r="H682" s="287"/>
      <c r="I682" s="287"/>
      <c r="J682" s="287"/>
      <c r="K682" s="287">
        <f t="shared" si="696"/>
        <v>0</v>
      </c>
      <c r="L682" s="287"/>
      <c r="M682" s="287"/>
      <c r="N682" s="287"/>
      <c r="O682" s="287"/>
      <c r="P682" s="287"/>
      <c r="Q682" s="287"/>
      <c r="R682" s="287">
        <f t="shared" si="483"/>
        <v>0</v>
      </c>
      <c r="S682" s="287"/>
      <c r="T682" s="287"/>
      <c r="U682" s="287"/>
      <c r="V682" s="287"/>
      <c r="W682" s="287">
        <v>0</v>
      </c>
      <c r="X682" s="287"/>
      <c r="Y682" s="287"/>
      <c r="Z682" s="287"/>
      <c r="AA682" s="287">
        <f t="shared" si="701"/>
        <v>0</v>
      </c>
      <c r="AB682" s="287">
        <f t="shared" si="699"/>
        <v>0</v>
      </c>
      <c r="AC682" s="37" t="e">
        <f t="shared" si="700"/>
        <v>#DIV/0!</v>
      </c>
    </row>
    <row r="683" spans="1:29" ht="28.5" hidden="1" x14ac:dyDescent="0.2">
      <c r="B683" s="97" t="s">
        <v>1680</v>
      </c>
      <c r="C683" s="49" t="s">
        <v>1681</v>
      </c>
      <c r="D683" s="287"/>
      <c r="E683" s="285">
        <f>SUM('ADICIONES  2018'!C683:M683)</f>
        <v>0</v>
      </c>
      <c r="F683" s="287"/>
      <c r="G683" s="287"/>
      <c r="H683" s="287"/>
      <c r="I683" s="287"/>
      <c r="J683" s="287"/>
      <c r="K683" s="287">
        <f t="shared" si="696"/>
        <v>0</v>
      </c>
      <c r="L683" s="287"/>
      <c r="M683" s="287"/>
      <c r="N683" s="287"/>
      <c r="O683" s="287"/>
      <c r="P683" s="287"/>
      <c r="Q683" s="287"/>
      <c r="R683" s="287">
        <f t="shared" si="483"/>
        <v>0</v>
      </c>
      <c r="S683" s="287"/>
      <c r="T683" s="287"/>
      <c r="U683" s="287"/>
      <c r="V683" s="287"/>
      <c r="W683" s="287">
        <v>0</v>
      </c>
      <c r="X683" s="287"/>
      <c r="Y683" s="287"/>
      <c r="Z683" s="287"/>
      <c r="AA683" s="287">
        <f t="shared" si="701"/>
        <v>0</v>
      </c>
      <c r="AB683" s="287">
        <f t="shared" si="699"/>
        <v>0</v>
      </c>
      <c r="AC683" s="37" t="e">
        <f t="shared" si="700"/>
        <v>#DIV/0!</v>
      </c>
    </row>
    <row r="684" spans="1:29" ht="28.5" hidden="1" x14ac:dyDescent="0.2">
      <c r="B684" s="97" t="s">
        <v>1682</v>
      </c>
      <c r="C684" s="49" t="s">
        <v>1683</v>
      </c>
      <c r="D684" s="287"/>
      <c r="E684" s="285">
        <f>SUM('ADICIONES  2018'!C684:M684)</f>
        <v>0</v>
      </c>
      <c r="F684" s="287"/>
      <c r="G684" s="287"/>
      <c r="H684" s="287"/>
      <c r="I684" s="287"/>
      <c r="J684" s="287"/>
      <c r="K684" s="287">
        <f t="shared" si="696"/>
        <v>0</v>
      </c>
      <c r="L684" s="287"/>
      <c r="M684" s="287"/>
      <c r="N684" s="287"/>
      <c r="O684" s="287"/>
      <c r="P684" s="287"/>
      <c r="Q684" s="287"/>
      <c r="R684" s="287">
        <f t="shared" si="483"/>
        <v>0</v>
      </c>
      <c r="S684" s="287"/>
      <c r="T684" s="287"/>
      <c r="U684" s="287"/>
      <c r="V684" s="287"/>
      <c r="W684" s="287">
        <v>0</v>
      </c>
      <c r="X684" s="287"/>
      <c r="Y684" s="287"/>
      <c r="Z684" s="287"/>
      <c r="AA684" s="287">
        <f t="shared" si="701"/>
        <v>0</v>
      </c>
      <c r="AB684" s="287">
        <f t="shared" si="699"/>
        <v>0</v>
      </c>
      <c r="AC684" s="37" t="e">
        <f t="shared" si="700"/>
        <v>#DIV/0!</v>
      </c>
    </row>
    <row r="685" spans="1:29" ht="42.75" hidden="1" x14ac:dyDescent="0.2">
      <c r="B685" s="97" t="s">
        <v>1296</v>
      </c>
      <c r="C685" s="49" t="s">
        <v>1297</v>
      </c>
      <c r="D685" s="287"/>
      <c r="E685" s="285">
        <f>SUM('ADICIONES  2018'!C685:M685)</f>
        <v>0</v>
      </c>
      <c r="F685" s="287"/>
      <c r="G685" s="287"/>
      <c r="H685" s="287"/>
      <c r="I685" s="287"/>
      <c r="J685" s="287"/>
      <c r="K685" s="287">
        <f t="shared" si="696"/>
        <v>0</v>
      </c>
      <c r="L685" s="287"/>
      <c r="M685" s="287"/>
      <c r="N685" s="287"/>
      <c r="O685" s="287"/>
      <c r="P685" s="287"/>
      <c r="Q685" s="287"/>
      <c r="R685" s="287">
        <f t="shared" si="483"/>
        <v>0</v>
      </c>
      <c r="S685" s="287"/>
      <c r="T685" s="287"/>
      <c r="U685" s="287"/>
      <c r="V685" s="287"/>
      <c r="W685" s="287">
        <v>0</v>
      </c>
      <c r="X685" s="287"/>
      <c r="Y685" s="287"/>
      <c r="Z685" s="287"/>
      <c r="AA685" s="287">
        <f t="shared" si="701"/>
        <v>0</v>
      </c>
      <c r="AB685" s="287">
        <f t="shared" si="699"/>
        <v>0</v>
      </c>
      <c r="AC685" s="37" t="e">
        <f t="shared" si="700"/>
        <v>#DIV/0!</v>
      </c>
    </row>
    <row r="686" spans="1:29" ht="42.75" hidden="1" x14ac:dyDescent="0.2">
      <c r="B686" s="97" t="s">
        <v>1298</v>
      </c>
      <c r="C686" s="49" t="s">
        <v>1299</v>
      </c>
      <c r="D686" s="287"/>
      <c r="E686" s="285">
        <f>SUM('ADICIONES  2018'!C686:M686)</f>
        <v>0</v>
      </c>
      <c r="F686" s="287"/>
      <c r="G686" s="287"/>
      <c r="H686" s="287"/>
      <c r="I686" s="287"/>
      <c r="J686" s="287"/>
      <c r="K686" s="287">
        <f t="shared" si="696"/>
        <v>0</v>
      </c>
      <c r="L686" s="287"/>
      <c r="M686" s="287"/>
      <c r="N686" s="287"/>
      <c r="O686" s="287"/>
      <c r="P686" s="287"/>
      <c r="Q686" s="287"/>
      <c r="R686" s="287">
        <f t="shared" si="483"/>
        <v>0</v>
      </c>
      <c r="S686" s="287"/>
      <c r="T686" s="287"/>
      <c r="U686" s="287"/>
      <c r="V686" s="287"/>
      <c r="W686" s="287">
        <v>0</v>
      </c>
      <c r="X686" s="287"/>
      <c r="Y686" s="287"/>
      <c r="Z686" s="287"/>
      <c r="AA686" s="287">
        <f t="shared" si="701"/>
        <v>0</v>
      </c>
      <c r="AB686" s="287">
        <f t="shared" si="699"/>
        <v>0</v>
      </c>
      <c r="AC686" s="37" t="e">
        <f t="shared" si="700"/>
        <v>#DIV/0!</v>
      </c>
    </row>
    <row r="687" spans="1:29" ht="42.75" hidden="1" x14ac:dyDescent="0.2">
      <c r="B687" s="97" t="s">
        <v>1300</v>
      </c>
      <c r="C687" s="49" t="s">
        <v>1301</v>
      </c>
      <c r="D687" s="287"/>
      <c r="E687" s="285">
        <f>SUM('ADICIONES  2018'!C687:M687)</f>
        <v>0</v>
      </c>
      <c r="F687" s="287"/>
      <c r="G687" s="287"/>
      <c r="H687" s="287"/>
      <c r="I687" s="287"/>
      <c r="J687" s="287"/>
      <c r="K687" s="287">
        <f t="shared" si="696"/>
        <v>0</v>
      </c>
      <c r="L687" s="287"/>
      <c r="M687" s="287"/>
      <c r="N687" s="287"/>
      <c r="O687" s="287"/>
      <c r="P687" s="287"/>
      <c r="Q687" s="287"/>
      <c r="R687" s="287">
        <f t="shared" si="483"/>
        <v>0</v>
      </c>
      <c r="S687" s="287"/>
      <c r="T687" s="287"/>
      <c r="U687" s="287"/>
      <c r="V687" s="287"/>
      <c r="W687" s="287">
        <v>0</v>
      </c>
      <c r="X687" s="287"/>
      <c r="Y687" s="287"/>
      <c r="Z687" s="287"/>
      <c r="AA687" s="287">
        <f t="shared" si="701"/>
        <v>0</v>
      </c>
      <c r="AB687" s="287">
        <f t="shared" si="699"/>
        <v>0</v>
      </c>
      <c r="AC687" s="37" t="e">
        <f t="shared" si="700"/>
        <v>#DIV/0!</v>
      </c>
    </row>
    <row r="688" spans="1:29" ht="28.5" hidden="1" x14ac:dyDescent="0.2">
      <c r="B688" s="97" t="s">
        <v>1302</v>
      </c>
      <c r="C688" s="49" t="s">
        <v>1303</v>
      </c>
      <c r="D688" s="287"/>
      <c r="E688" s="285">
        <f>SUM('ADICIONES  2018'!C688:M688)</f>
        <v>0</v>
      </c>
      <c r="F688" s="287"/>
      <c r="G688" s="287"/>
      <c r="H688" s="287"/>
      <c r="I688" s="287"/>
      <c r="J688" s="287"/>
      <c r="K688" s="287">
        <f t="shared" si="696"/>
        <v>0</v>
      </c>
      <c r="L688" s="287"/>
      <c r="M688" s="287"/>
      <c r="N688" s="287"/>
      <c r="O688" s="287"/>
      <c r="P688" s="287"/>
      <c r="Q688" s="287"/>
      <c r="R688" s="287">
        <f t="shared" si="483"/>
        <v>0</v>
      </c>
      <c r="S688" s="287"/>
      <c r="T688" s="287"/>
      <c r="U688" s="287"/>
      <c r="V688" s="287"/>
      <c r="W688" s="287">
        <v>0</v>
      </c>
      <c r="X688" s="287"/>
      <c r="Y688" s="287"/>
      <c r="Z688" s="287"/>
      <c r="AA688" s="287">
        <f t="shared" si="701"/>
        <v>0</v>
      </c>
      <c r="AB688" s="287">
        <f t="shared" si="699"/>
        <v>0</v>
      </c>
      <c r="AC688" s="37" t="e">
        <f t="shared" si="700"/>
        <v>#DIV/0!</v>
      </c>
    </row>
    <row r="689" spans="2:29" ht="57" hidden="1" x14ac:dyDescent="0.2">
      <c r="B689" s="97" t="s">
        <v>1304</v>
      </c>
      <c r="C689" s="49" t="s">
        <v>1305</v>
      </c>
      <c r="D689" s="287"/>
      <c r="E689" s="285">
        <f>SUM('ADICIONES  2018'!C689:M689)</f>
        <v>0</v>
      </c>
      <c r="F689" s="287"/>
      <c r="G689" s="287"/>
      <c r="H689" s="287"/>
      <c r="I689" s="287"/>
      <c r="J689" s="287"/>
      <c r="K689" s="287">
        <f t="shared" si="696"/>
        <v>0</v>
      </c>
      <c r="L689" s="287"/>
      <c r="M689" s="287"/>
      <c r="N689" s="287"/>
      <c r="O689" s="287"/>
      <c r="P689" s="287"/>
      <c r="Q689" s="287"/>
      <c r="R689" s="287">
        <f t="shared" si="483"/>
        <v>0</v>
      </c>
      <c r="S689" s="287"/>
      <c r="T689" s="287"/>
      <c r="U689" s="287"/>
      <c r="V689" s="287"/>
      <c r="W689" s="287">
        <v>0</v>
      </c>
      <c r="X689" s="287"/>
      <c r="Y689" s="287"/>
      <c r="Z689" s="287"/>
      <c r="AA689" s="287">
        <f t="shared" si="701"/>
        <v>0</v>
      </c>
      <c r="AB689" s="287">
        <f t="shared" si="699"/>
        <v>0</v>
      </c>
      <c r="AC689" s="37" t="e">
        <f t="shared" si="700"/>
        <v>#DIV/0!</v>
      </c>
    </row>
    <row r="690" spans="2:29" ht="42.75" hidden="1" x14ac:dyDescent="0.2">
      <c r="B690" s="97" t="s">
        <v>1684</v>
      </c>
      <c r="C690" s="49" t="s">
        <v>1685</v>
      </c>
      <c r="D690" s="287"/>
      <c r="E690" s="285">
        <f>SUM('ADICIONES  2018'!C690:M690)</f>
        <v>0</v>
      </c>
      <c r="F690" s="287"/>
      <c r="G690" s="287"/>
      <c r="H690" s="287"/>
      <c r="I690" s="287"/>
      <c r="J690" s="287"/>
      <c r="K690" s="287">
        <f t="shared" si="696"/>
        <v>0</v>
      </c>
      <c r="L690" s="287"/>
      <c r="M690" s="287"/>
      <c r="N690" s="287"/>
      <c r="O690" s="287"/>
      <c r="P690" s="287"/>
      <c r="Q690" s="287"/>
      <c r="R690" s="287">
        <f t="shared" si="483"/>
        <v>0</v>
      </c>
      <c r="S690" s="287"/>
      <c r="T690" s="287"/>
      <c r="U690" s="287"/>
      <c r="V690" s="287"/>
      <c r="W690" s="287">
        <v>0</v>
      </c>
      <c r="X690" s="287"/>
      <c r="Y690" s="287"/>
      <c r="Z690" s="287"/>
      <c r="AA690" s="287">
        <f t="shared" si="701"/>
        <v>0</v>
      </c>
      <c r="AB690" s="287">
        <f t="shared" si="699"/>
        <v>0</v>
      </c>
      <c r="AC690" s="37" t="e">
        <f t="shared" si="700"/>
        <v>#DIV/0!</v>
      </c>
    </row>
    <row r="691" spans="2:29" hidden="1" x14ac:dyDescent="0.2">
      <c r="B691" s="97" t="s">
        <v>1686</v>
      </c>
      <c r="C691" s="49" t="s">
        <v>1687</v>
      </c>
      <c r="D691" s="287"/>
      <c r="E691" s="285">
        <f>SUM('ADICIONES  2018'!C691:M691)</f>
        <v>0</v>
      </c>
      <c r="F691" s="287"/>
      <c r="G691" s="287"/>
      <c r="H691" s="287"/>
      <c r="I691" s="287"/>
      <c r="J691" s="287"/>
      <c r="K691" s="287">
        <f t="shared" si="696"/>
        <v>0</v>
      </c>
      <c r="L691" s="287"/>
      <c r="M691" s="287"/>
      <c r="N691" s="287"/>
      <c r="O691" s="287"/>
      <c r="P691" s="287"/>
      <c r="Q691" s="287"/>
      <c r="R691" s="287">
        <f t="shared" ref="R691:R746" si="705">SUM(L691:Q691)</f>
        <v>0</v>
      </c>
      <c r="S691" s="287"/>
      <c r="T691" s="287"/>
      <c r="U691" s="287"/>
      <c r="V691" s="287"/>
      <c r="W691" s="287">
        <v>0</v>
      </c>
      <c r="X691" s="287"/>
      <c r="Y691" s="287"/>
      <c r="Z691" s="287"/>
      <c r="AA691" s="287">
        <f t="shared" si="701"/>
        <v>0</v>
      </c>
      <c r="AB691" s="287">
        <f t="shared" si="699"/>
        <v>0</v>
      </c>
      <c r="AC691" s="37" t="e">
        <f t="shared" si="700"/>
        <v>#DIV/0!</v>
      </c>
    </row>
    <row r="692" spans="2:29" ht="28.5" hidden="1" x14ac:dyDescent="0.2">
      <c r="B692" s="97" t="s">
        <v>1688</v>
      </c>
      <c r="C692" s="49" t="s">
        <v>1689</v>
      </c>
      <c r="D692" s="287"/>
      <c r="E692" s="285">
        <f>SUM('ADICIONES  2018'!C692:M692)</f>
        <v>0</v>
      </c>
      <c r="F692" s="287"/>
      <c r="G692" s="287"/>
      <c r="H692" s="287"/>
      <c r="I692" s="287"/>
      <c r="J692" s="287"/>
      <c r="K692" s="287">
        <f t="shared" si="696"/>
        <v>0</v>
      </c>
      <c r="L692" s="287"/>
      <c r="M692" s="287"/>
      <c r="N692" s="287"/>
      <c r="O692" s="287"/>
      <c r="P692" s="287"/>
      <c r="Q692" s="287"/>
      <c r="R692" s="287">
        <f t="shared" si="705"/>
        <v>0</v>
      </c>
      <c r="S692" s="287"/>
      <c r="T692" s="287"/>
      <c r="U692" s="287"/>
      <c r="V692" s="287"/>
      <c r="W692" s="287">
        <v>0</v>
      </c>
      <c r="X692" s="287"/>
      <c r="Y692" s="287"/>
      <c r="Z692" s="287"/>
      <c r="AA692" s="287">
        <f t="shared" si="701"/>
        <v>0</v>
      </c>
      <c r="AB692" s="287">
        <f t="shared" si="699"/>
        <v>0</v>
      </c>
      <c r="AC692" s="37" t="e">
        <f t="shared" si="700"/>
        <v>#DIV/0!</v>
      </c>
    </row>
    <row r="693" spans="2:29" hidden="1" x14ac:dyDescent="0.2">
      <c r="B693" s="97" t="s">
        <v>1690</v>
      </c>
      <c r="C693" s="49" t="s">
        <v>1691</v>
      </c>
      <c r="D693" s="287"/>
      <c r="E693" s="285">
        <f>SUM('ADICIONES  2018'!C693:M693)</f>
        <v>0</v>
      </c>
      <c r="F693" s="287"/>
      <c r="G693" s="287"/>
      <c r="H693" s="287"/>
      <c r="I693" s="287"/>
      <c r="J693" s="287"/>
      <c r="K693" s="287">
        <f t="shared" si="696"/>
        <v>0</v>
      </c>
      <c r="L693" s="287"/>
      <c r="M693" s="287"/>
      <c r="N693" s="287"/>
      <c r="O693" s="287"/>
      <c r="P693" s="287"/>
      <c r="Q693" s="287"/>
      <c r="R693" s="287">
        <f t="shared" si="705"/>
        <v>0</v>
      </c>
      <c r="S693" s="287"/>
      <c r="T693" s="287"/>
      <c r="U693" s="287"/>
      <c r="V693" s="287"/>
      <c r="W693" s="287">
        <v>0</v>
      </c>
      <c r="X693" s="287"/>
      <c r="Y693" s="287"/>
      <c r="Z693" s="287"/>
      <c r="AA693" s="287">
        <f t="shared" si="701"/>
        <v>0</v>
      </c>
      <c r="AB693" s="287">
        <f t="shared" si="699"/>
        <v>0</v>
      </c>
      <c r="AC693" s="37" t="e">
        <f t="shared" si="700"/>
        <v>#DIV/0!</v>
      </c>
    </row>
    <row r="694" spans="2:29" ht="28.5" hidden="1" x14ac:dyDescent="0.2">
      <c r="B694" s="97" t="s">
        <v>1692</v>
      </c>
      <c r="C694" s="49" t="s">
        <v>1693</v>
      </c>
      <c r="D694" s="287"/>
      <c r="E694" s="285">
        <f>SUM('ADICIONES  2018'!C694:M694)</f>
        <v>0</v>
      </c>
      <c r="F694" s="287"/>
      <c r="G694" s="287"/>
      <c r="H694" s="287"/>
      <c r="I694" s="287"/>
      <c r="J694" s="287"/>
      <c r="K694" s="287">
        <f t="shared" si="696"/>
        <v>0</v>
      </c>
      <c r="L694" s="287"/>
      <c r="M694" s="287"/>
      <c r="N694" s="287"/>
      <c r="O694" s="287"/>
      <c r="P694" s="287"/>
      <c r="Q694" s="287"/>
      <c r="R694" s="287">
        <f t="shared" si="705"/>
        <v>0</v>
      </c>
      <c r="S694" s="287"/>
      <c r="T694" s="287"/>
      <c r="U694" s="287"/>
      <c r="V694" s="287"/>
      <c r="W694" s="287">
        <v>0</v>
      </c>
      <c r="X694" s="287"/>
      <c r="Y694" s="287"/>
      <c r="Z694" s="287"/>
      <c r="AA694" s="287">
        <f t="shared" si="701"/>
        <v>0</v>
      </c>
      <c r="AB694" s="287">
        <f t="shared" si="699"/>
        <v>0</v>
      </c>
      <c r="AC694" s="37" t="e">
        <f t="shared" si="700"/>
        <v>#DIV/0!</v>
      </c>
    </row>
    <row r="695" spans="2:29" hidden="1" x14ac:dyDescent="0.2">
      <c r="B695" s="97" t="s">
        <v>1306</v>
      </c>
      <c r="C695" s="49" t="s">
        <v>1307</v>
      </c>
      <c r="D695" s="287"/>
      <c r="E695" s="285">
        <f>SUM('ADICIONES  2018'!C695:M695)</f>
        <v>0</v>
      </c>
      <c r="F695" s="287"/>
      <c r="G695" s="287"/>
      <c r="H695" s="287"/>
      <c r="I695" s="287"/>
      <c r="J695" s="287"/>
      <c r="K695" s="287">
        <f t="shared" si="696"/>
        <v>0</v>
      </c>
      <c r="L695" s="287"/>
      <c r="M695" s="287"/>
      <c r="N695" s="287"/>
      <c r="O695" s="287"/>
      <c r="P695" s="287"/>
      <c r="Q695" s="287"/>
      <c r="R695" s="287">
        <f t="shared" si="705"/>
        <v>0</v>
      </c>
      <c r="S695" s="287"/>
      <c r="T695" s="287"/>
      <c r="U695" s="287"/>
      <c r="V695" s="287"/>
      <c r="W695" s="287">
        <v>4214</v>
      </c>
      <c r="X695" s="287"/>
      <c r="Y695" s="287"/>
      <c r="Z695" s="287"/>
      <c r="AA695" s="287">
        <f t="shared" si="701"/>
        <v>4214</v>
      </c>
      <c r="AB695" s="287">
        <f t="shared" si="699"/>
        <v>4214</v>
      </c>
      <c r="AC695" s="37">
        <v>0</v>
      </c>
    </row>
    <row r="696" spans="2:29" ht="28.5" hidden="1" x14ac:dyDescent="0.2">
      <c r="B696" s="97" t="s">
        <v>1694</v>
      </c>
      <c r="C696" s="49" t="s">
        <v>1320</v>
      </c>
      <c r="D696" s="287"/>
      <c r="E696" s="285">
        <f>SUM('ADICIONES  2018'!C696:M696)</f>
        <v>0</v>
      </c>
      <c r="F696" s="287"/>
      <c r="G696" s="287"/>
      <c r="H696" s="287"/>
      <c r="I696" s="287"/>
      <c r="J696" s="287"/>
      <c r="K696" s="287">
        <f t="shared" si="696"/>
        <v>0</v>
      </c>
      <c r="L696" s="287"/>
      <c r="M696" s="287"/>
      <c r="N696" s="287"/>
      <c r="O696" s="287"/>
      <c r="P696" s="287"/>
      <c r="Q696" s="287"/>
      <c r="R696" s="287">
        <f t="shared" si="705"/>
        <v>0</v>
      </c>
      <c r="S696" s="287"/>
      <c r="T696" s="287"/>
      <c r="U696" s="287"/>
      <c r="V696" s="287"/>
      <c r="W696" s="287">
        <v>0</v>
      </c>
      <c r="X696" s="287"/>
      <c r="Y696" s="287"/>
      <c r="Z696" s="287"/>
      <c r="AA696" s="287">
        <f t="shared" si="701"/>
        <v>0</v>
      </c>
      <c r="AB696" s="287">
        <f t="shared" si="699"/>
        <v>0</v>
      </c>
      <c r="AC696" s="37" t="e">
        <f t="shared" si="700"/>
        <v>#DIV/0!</v>
      </c>
    </row>
    <row r="697" spans="2:29" ht="28.5" hidden="1" x14ac:dyDescent="0.2">
      <c r="B697" s="97" t="s">
        <v>1695</v>
      </c>
      <c r="C697" s="49" t="s">
        <v>1321</v>
      </c>
      <c r="D697" s="287"/>
      <c r="E697" s="285">
        <f>SUM('ADICIONES  2018'!C697:M697)</f>
        <v>0</v>
      </c>
      <c r="F697" s="287"/>
      <c r="G697" s="287"/>
      <c r="H697" s="287"/>
      <c r="I697" s="287"/>
      <c r="J697" s="287"/>
      <c r="K697" s="287">
        <f t="shared" si="696"/>
        <v>0</v>
      </c>
      <c r="L697" s="287"/>
      <c r="M697" s="287"/>
      <c r="N697" s="287"/>
      <c r="O697" s="287"/>
      <c r="P697" s="287"/>
      <c r="Q697" s="287"/>
      <c r="R697" s="287">
        <f t="shared" si="705"/>
        <v>0</v>
      </c>
      <c r="S697" s="287"/>
      <c r="T697" s="287"/>
      <c r="U697" s="287"/>
      <c r="V697" s="287"/>
      <c r="W697" s="287">
        <v>0</v>
      </c>
      <c r="X697" s="287"/>
      <c r="Y697" s="287"/>
      <c r="Z697" s="287"/>
      <c r="AA697" s="287">
        <f t="shared" si="701"/>
        <v>0</v>
      </c>
      <c r="AB697" s="287">
        <f t="shared" si="699"/>
        <v>0</v>
      </c>
      <c r="AC697" s="37" t="e">
        <f t="shared" si="700"/>
        <v>#DIV/0!</v>
      </c>
    </row>
    <row r="698" spans="2:29" ht="28.5" hidden="1" x14ac:dyDescent="0.2">
      <c r="B698" s="97" t="s">
        <v>1349</v>
      </c>
      <c r="C698" s="49" t="s">
        <v>1350</v>
      </c>
      <c r="D698" s="287"/>
      <c r="E698" s="285">
        <f>SUM('ADICIONES  2018'!C698:M698)</f>
        <v>0</v>
      </c>
      <c r="F698" s="287"/>
      <c r="G698" s="287"/>
      <c r="H698" s="287"/>
      <c r="I698" s="287"/>
      <c r="J698" s="287"/>
      <c r="K698" s="287">
        <f t="shared" si="696"/>
        <v>0</v>
      </c>
      <c r="L698" s="287"/>
      <c r="M698" s="287"/>
      <c r="N698" s="287"/>
      <c r="O698" s="287"/>
      <c r="P698" s="287"/>
      <c r="Q698" s="287"/>
      <c r="R698" s="287">
        <f t="shared" si="705"/>
        <v>0</v>
      </c>
      <c r="S698" s="287"/>
      <c r="T698" s="287"/>
      <c r="U698" s="287"/>
      <c r="V698" s="287"/>
      <c r="W698" s="287">
        <v>0</v>
      </c>
      <c r="X698" s="287"/>
      <c r="Y698" s="287"/>
      <c r="Z698" s="287"/>
      <c r="AA698" s="287">
        <f t="shared" si="701"/>
        <v>0</v>
      </c>
      <c r="AB698" s="287">
        <f t="shared" si="699"/>
        <v>0</v>
      </c>
      <c r="AC698" s="37" t="e">
        <f t="shared" si="700"/>
        <v>#DIV/0!</v>
      </c>
    </row>
    <row r="699" spans="2:29" ht="28.5" hidden="1" x14ac:dyDescent="0.2">
      <c r="B699" s="97" t="s">
        <v>1351</v>
      </c>
      <c r="C699" s="49" t="s">
        <v>1352</v>
      </c>
      <c r="D699" s="287"/>
      <c r="E699" s="285">
        <f>SUM('ADICIONES  2018'!C699:M699)</f>
        <v>0</v>
      </c>
      <c r="F699" s="287"/>
      <c r="G699" s="287"/>
      <c r="H699" s="287"/>
      <c r="I699" s="287"/>
      <c r="J699" s="287"/>
      <c r="K699" s="287">
        <f t="shared" si="696"/>
        <v>0</v>
      </c>
      <c r="L699" s="287"/>
      <c r="M699" s="287"/>
      <c r="N699" s="287"/>
      <c r="O699" s="287"/>
      <c r="P699" s="287"/>
      <c r="Q699" s="287"/>
      <c r="R699" s="287">
        <f t="shared" si="705"/>
        <v>0</v>
      </c>
      <c r="S699" s="287"/>
      <c r="T699" s="287"/>
      <c r="U699" s="287"/>
      <c r="V699" s="287"/>
      <c r="W699" s="287">
        <v>0</v>
      </c>
      <c r="X699" s="287"/>
      <c r="Y699" s="287"/>
      <c r="Z699" s="287"/>
      <c r="AA699" s="287">
        <f t="shared" si="701"/>
        <v>0</v>
      </c>
      <c r="AB699" s="287">
        <f t="shared" si="699"/>
        <v>0</v>
      </c>
      <c r="AC699" s="37" t="e">
        <f t="shared" si="700"/>
        <v>#DIV/0!</v>
      </c>
    </row>
    <row r="700" spans="2:29" ht="42.75" hidden="1" x14ac:dyDescent="0.2">
      <c r="B700" s="97" t="s">
        <v>1696</v>
      </c>
      <c r="C700" s="49" t="s">
        <v>1697</v>
      </c>
      <c r="D700" s="287"/>
      <c r="E700" s="285">
        <f>SUM('ADICIONES  2018'!C700:M700)</f>
        <v>0</v>
      </c>
      <c r="F700" s="287"/>
      <c r="G700" s="287"/>
      <c r="H700" s="287"/>
      <c r="I700" s="287"/>
      <c r="J700" s="287"/>
      <c r="K700" s="287">
        <f t="shared" si="696"/>
        <v>0</v>
      </c>
      <c r="L700" s="287"/>
      <c r="M700" s="287"/>
      <c r="N700" s="287"/>
      <c r="O700" s="287"/>
      <c r="P700" s="287"/>
      <c r="Q700" s="287"/>
      <c r="R700" s="287">
        <f t="shared" si="705"/>
        <v>0</v>
      </c>
      <c r="S700" s="287"/>
      <c r="T700" s="287"/>
      <c r="U700" s="287"/>
      <c r="V700" s="287"/>
      <c r="W700" s="287">
        <v>0</v>
      </c>
      <c r="X700" s="287"/>
      <c r="Y700" s="287"/>
      <c r="Z700" s="287"/>
      <c r="AA700" s="287">
        <f t="shared" si="701"/>
        <v>0</v>
      </c>
      <c r="AB700" s="287">
        <f t="shared" si="699"/>
        <v>0</v>
      </c>
      <c r="AC700" s="37" t="e">
        <f t="shared" si="700"/>
        <v>#DIV/0!</v>
      </c>
    </row>
    <row r="701" spans="2:29" ht="28.5" hidden="1" x14ac:dyDescent="0.2">
      <c r="B701" s="97" t="s">
        <v>1698</v>
      </c>
      <c r="C701" s="49" t="s">
        <v>1699</v>
      </c>
      <c r="D701" s="287"/>
      <c r="E701" s="285">
        <f>SUM('ADICIONES  2018'!C701:M701)</f>
        <v>0</v>
      </c>
      <c r="F701" s="287"/>
      <c r="G701" s="287"/>
      <c r="H701" s="287"/>
      <c r="I701" s="287"/>
      <c r="J701" s="287"/>
      <c r="K701" s="287">
        <f t="shared" si="696"/>
        <v>0</v>
      </c>
      <c r="L701" s="287"/>
      <c r="M701" s="287"/>
      <c r="N701" s="287"/>
      <c r="O701" s="287"/>
      <c r="P701" s="287"/>
      <c r="Q701" s="287"/>
      <c r="R701" s="287">
        <f t="shared" si="705"/>
        <v>0</v>
      </c>
      <c r="S701" s="287"/>
      <c r="T701" s="287"/>
      <c r="U701" s="287"/>
      <c r="V701" s="287"/>
      <c r="W701" s="287">
        <v>0</v>
      </c>
      <c r="X701" s="287"/>
      <c r="Y701" s="287"/>
      <c r="Z701" s="287"/>
      <c r="AA701" s="287">
        <f t="shared" si="701"/>
        <v>0</v>
      </c>
      <c r="AB701" s="287">
        <f t="shared" si="699"/>
        <v>0</v>
      </c>
      <c r="AC701" s="37" t="e">
        <f t="shared" si="700"/>
        <v>#DIV/0!</v>
      </c>
    </row>
    <row r="702" spans="2:29" ht="28.5" hidden="1" x14ac:dyDescent="0.2">
      <c r="B702" s="97" t="s">
        <v>3080</v>
      </c>
      <c r="C702" s="49" t="s">
        <v>3081</v>
      </c>
      <c r="D702" s="287"/>
      <c r="E702" s="285">
        <f>SUM('ADICIONES  2018'!C702:M702)</f>
        <v>0</v>
      </c>
      <c r="F702" s="287"/>
      <c r="G702" s="287"/>
      <c r="H702" s="287"/>
      <c r="I702" s="287"/>
      <c r="J702" s="287"/>
      <c r="K702" s="287">
        <f t="shared" si="696"/>
        <v>0</v>
      </c>
      <c r="L702" s="287"/>
      <c r="M702" s="287"/>
      <c r="N702" s="287"/>
      <c r="O702" s="287"/>
      <c r="P702" s="287"/>
      <c r="Q702" s="287"/>
      <c r="R702" s="287">
        <f t="shared" si="705"/>
        <v>0</v>
      </c>
      <c r="S702" s="287"/>
      <c r="T702" s="287"/>
      <c r="U702" s="287"/>
      <c r="V702" s="287"/>
      <c r="W702" s="287">
        <v>0</v>
      </c>
      <c r="X702" s="287"/>
      <c r="Y702" s="287"/>
      <c r="Z702" s="287"/>
      <c r="AA702" s="287">
        <f t="shared" si="701"/>
        <v>0</v>
      </c>
      <c r="AB702" s="287">
        <f t="shared" si="699"/>
        <v>0</v>
      </c>
      <c r="AC702" s="37" t="e">
        <f t="shared" si="700"/>
        <v>#DIV/0!</v>
      </c>
    </row>
    <row r="703" spans="2:29" ht="28.5" hidden="1" x14ac:dyDescent="0.2">
      <c r="B703" s="97" t="s">
        <v>3082</v>
      </c>
      <c r="C703" s="49" t="s">
        <v>3083</v>
      </c>
      <c r="D703" s="287"/>
      <c r="E703" s="285">
        <f>SUM('ADICIONES  2018'!C703:M703)</f>
        <v>0</v>
      </c>
      <c r="F703" s="287"/>
      <c r="G703" s="287"/>
      <c r="H703" s="287"/>
      <c r="I703" s="287"/>
      <c r="J703" s="287"/>
      <c r="K703" s="287">
        <f t="shared" si="696"/>
        <v>0</v>
      </c>
      <c r="L703" s="287"/>
      <c r="M703" s="287"/>
      <c r="N703" s="287"/>
      <c r="O703" s="287"/>
      <c r="P703" s="287"/>
      <c r="Q703" s="287"/>
      <c r="R703" s="287">
        <f t="shared" si="705"/>
        <v>0</v>
      </c>
      <c r="S703" s="287"/>
      <c r="T703" s="287"/>
      <c r="U703" s="287"/>
      <c r="V703" s="287"/>
      <c r="W703" s="287">
        <v>0</v>
      </c>
      <c r="X703" s="287"/>
      <c r="Y703" s="287"/>
      <c r="Z703" s="287"/>
      <c r="AA703" s="287">
        <f t="shared" si="701"/>
        <v>0</v>
      </c>
      <c r="AB703" s="287">
        <f t="shared" si="699"/>
        <v>0</v>
      </c>
      <c r="AC703" s="37" t="e">
        <f t="shared" si="700"/>
        <v>#DIV/0!</v>
      </c>
    </row>
    <row r="704" spans="2:29" ht="42.75" hidden="1" x14ac:dyDescent="0.2">
      <c r="B704" s="97" t="s">
        <v>3084</v>
      </c>
      <c r="C704" s="49" t="s">
        <v>3085</v>
      </c>
      <c r="D704" s="287"/>
      <c r="E704" s="285">
        <f>SUM('ADICIONES  2018'!C704:M704)</f>
        <v>0</v>
      </c>
      <c r="F704" s="287"/>
      <c r="G704" s="287"/>
      <c r="H704" s="287"/>
      <c r="I704" s="287"/>
      <c r="J704" s="287"/>
      <c r="K704" s="287">
        <f t="shared" si="696"/>
        <v>0</v>
      </c>
      <c r="L704" s="287"/>
      <c r="M704" s="287"/>
      <c r="N704" s="287"/>
      <c r="O704" s="287"/>
      <c r="P704" s="287"/>
      <c r="Q704" s="287"/>
      <c r="R704" s="287">
        <f t="shared" si="705"/>
        <v>0</v>
      </c>
      <c r="S704" s="287"/>
      <c r="T704" s="287"/>
      <c r="U704" s="287"/>
      <c r="V704" s="287"/>
      <c r="W704" s="287">
        <v>0</v>
      </c>
      <c r="X704" s="287"/>
      <c r="Y704" s="287"/>
      <c r="Z704" s="287"/>
      <c r="AA704" s="287">
        <f t="shared" si="701"/>
        <v>0</v>
      </c>
      <c r="AB704" s="287">
        <f t="shared" si="699"/>
        <v>0</v>
      </c>
      <c r="AC704" s="37" t="e">
        <f t="shared" si="700"/>
        <v>#DIV/0!</v>
      </c>
    </row>
    <row r="705" spans="2:29" ht="28.5" hidden="1" x14ac:dyDescent="0.2">
      <c r="B705" s="97" t="s">
        <v>3086</v>
      </c>
      <c r="C705" s="49" t="s">
        <v>3087</v>
      </c>
      <c r="D705" s="287"/>
      <c r="E705" s="285">
        <f>SUM('ADICIONES  2018'!C705:M705)</f>
        <v>0</v>
      </c>
      <c r="F705" s="287"/>
      <c r="G705" s="287"/>
      <c r="H705" s="287"/>
      <c r="I705" s="287"/>
      <c r="J705" s="287"/>
      <c r="K705" s="287">
        <f t="shared" si="696"/>
        <v>0</v>
      </c>
      <c r="L705" s="287"/>
      <c r="M705" s="287"/>
      <c r="N705" s="287"/>
      <c r="O705" s="287"/>
      <c r="P705" s="287"/>
      <c r="Q705" s="287"/>
      <c r="R705" s="287">
        <f t="shared" si="705"/>
        <v>0</v>
      </c>
      <c r="S705" s="287"/>
      <c r="T705" s="287"/>
      <c r="U705" s="287"/>
      <c r="V705" s="287"/>
      <c r="W705" s="287">
        <v>69407517.989999995</v>
      </c>
      <c r="X705" s="287"/>
      <c r="Y705" s="287"/>
      <c r="Z705" s="287"/>
      <c r="AA705" s="287">
        <f t="shared" si="701"/>
        <v>69407517.989999995</v>
      </c>
      <c r="AB705" s="287">
        <f t="shared" si="699"/>
        <v>69407517.989999995</v>
      </c>
      <c r="AC705" s="37">
        <v>0</v>
      </c>
    </row>
    <row r="706" spans="2:29" ht="28.5" hidden="1" x14ac:dyDescent="0.2">
      <c r="B706" s="97" t="s">
        <v>3088</v>
      </c>
      <c r="C706" s="49" t="s">
        <v>3089</v>
      </c>
      <c r="D706" s="287"/>
      <c r="E706" s="285">
        <f>SUM('ADICIONES  2018'!C706:M706)</f>
        <v>0</v>
      </c>
      <c r="F706" s="287"/>
      <c r="G706" s="287"/>
      <c r="H706" s="287"/>
      <c r="I706" s="287"/>
      <c r="J706" s="287"/>
      <c r="K706" s="287">
        <f t="shared" si="696"/>
        <v>0</v>
      </c>
      <c r="L706" s="287"/>
      <c r="M706" s="287"/>
      <c r="N706" s="287"/>
      <c r="O706" s="287"/>
      <c r="P706" s="287"/>
      <c r="Q706" s="287"/>
      <c r="R706" s="287">
        <f t="shared" si="705"/>
        <v>0</v>
      </c>
      <c r="S706" s="287"/>
      <c r="T706" s="287"/>
      <c r="U706" s="287"/>
      <c r="V706" s="287"/>
      <c r="W706" s="287">
        <v>1579509.82</v>
      </c>
      <c r="X706" s="287"/>
      <c r="Y706" s="287"/>
      <c r="Z706" s="287"/>
      <c r="AA706" s="287">
        <f t="shared" si="701"/>
        <v>1579509.82</v>
      </c>
      <c r="AB706" s="287">
        <f t="shared" si="699"/>
        <v>1579509.82</v>
      </c>
      <c r="AC706" s="37">
        <v>0</v>
      </c>
    </row>
    <row r="707" spans="2:29" ht="28.5" hidden="1" x14ac:dyDescent="0.2">
      <c r="B707" s="97" t="s">
        <v>3090</v>
      </c>
      <c r="C707" s="49" t="s">
        <v>3091</v>
      </c>
      <c r="D707" s="287"/>
      <c r="E707" s="285">
        <f>SUM('ADICIONES  2018'!C707:M707)</f>
        <v>0</v>
      </c>
      <c r="F707" s="287"/>
      <c r="G707" s="287"/>
      <c r="H707" s="287"/>
      <c r="I707" s="287"/>
      <c r="J707" s="287"/>
      <c r="K707" s="287">
        <f t="shared" si="696"/>
        <v>0</v>
      </c>
      <c r="L707" s="287"/>
      <c r="M707" s="287"/>
      <c r="N707" s="287"/>
      <c r="O707" s="287"/>
      <c r="P707" s="287"/>
      <c r="Q707" s="287"/>
      <c r="R707" s="287">
        <f t="shared" si="705"/>
        <v>0</v>
      </c>
      <c r="S707" s="287"/>
      <c r="T707" s="287"/>
      <c r="U707" s="287"/>
      <c r="V707" s="287"/>
      <c r="W707" s="287">
        <v>23306263.039999999</v>
      </c>
      <c r="X707" s="287"/>
      <c r="Y707" s="287"/>
      <c r="Z707" s="287"/>
      <c r="AA707" s="287">
        <f t="shared" si="701"/>
        <v>23306263.039999999</v>
      </c>
      <c r="AB707" s="287">
        <f t="shared" si="699"/>
        <v>23306263.039999999</v>
      </c>
      <c r="AC707" s="37">
        <v>0</v>
      </c>
    </row>
    <row r="708" spans="2:29" ht="28.5" hidden="1" x14ac:dyDescent="0.2">
      <c r="B708" s="97" t="s">
        <v>3092</v>
      </c>
      <c r="C708" s="49" t="s">
        <v>3093</v>
      </c>
      <c r="D708" s="287"/>
      <c r="E708" s="285">
        <f>SUM('ADICIONES  2018'!C708:M708)</f>
        <v>0</v>
      </c>
      <c r="F708" s="287"/>
      <c r="G708" s="287"/>
      <c r="H708" s="287"/>
      <c r="I708" s="287"/>
      <c r="J708" s="287"/>
      <c r="K708" s="287">
        <f t="shared" si="696"/>
        <v>0</v>
      </c>
      <c r="L708" s="287"/>
      <c r="M708" s="287"/>
      <c r="N708" s="287"/>
      <c r="O708" s="287"/>
      <c r="P708" s="287"/>
      <c r="Q708" s="287"/>
      <c r="R708" s="287">
        <f t="shared" si="705"/>
        <v>0</v>
      </c>
      <c r="S708" s="287"/>
      <c r="T708" s="287"/>
      <c r="U708" s="287"/>
      <c r="V708" s="287"/>
      <c r="W708" s="287">
        <v>77319</v>
      </c>
      <c r="X708" s="287"/>
      <c r="Y708" s="287"/>
      <c r="Z708" s="287"/>
      <c r="AA708" s="287">
        <f t="shared" si="701"/>
        <v>77319</v>
      </c>
      <c r="AB708" s="287">
        <f t="shared" si="699"/>
        <v>77319</v>
      </c>
      <c r="AC708" s="37">
        <v>0</v>
      </c>
    </row>
    <row r="709" spans="2:29" ht="28.5" hidden="1" x14ac:dyDescent="0.2">
      <c r="B709" s="97" t="s">
        <v>3094</v>
      </c>
      <c r="C709" s="49" t="s">
        <v>3095</v>
      </c>
      <c r="D709" s="287"/>
      <c r="E709" s="285">
        <f>SUM('ADICIONES  2018'!C709:M709)</f>
        <v>0</v>
      </c>
      <c r="F709" s="287"/>
      <c r="G709" s="287"/>
      <c r="H709" s="287"/>
      <c r="I709" s="287"/>
      <c r="J709" s="287"/>
      <c r="K709" s="287">
        <f t="shared" si="696"/>
        <v>0</v>
      </c>
      <c r="L709" s="287"/>
      <c r="M709" s="287"/>
      <c r="N709" s="287"/>
      <c r="O709" s="287"/>
      <c r="P709" s="287"/>
      <c r="Q709" s="287"/>
      <c r="R709" s="287">
        <f t="shared" si="705"/>
        <v>0</v>
      </c>
      <c r="S709" s="287"/>
      <c r="T709" s="287"/>
      <c r="U709" s="287"/>
      <c r="V709" s="287"/>
      <c r="W709" s="287">
        <v>1396317.64</v>
      </c>
      <c r="X709" s="287"/>
      <c r="Y709" s="287"/>
      <c r="Z709" s="287"/>
      <c r="AA709" s="287">
        <f t="shared" si="701"/>
        <v>1396317.64</v>
      </c>
      <c r="AB709" s="287">
        <f t="shared" si="699"/>
        <v>1396317.64</v>
      </c>
      <c r="AC709" s="37">
        <v>0</v>
      </c>
    </row>
    <row r="710" spans="2:29" ht="28.5" hidden="1" x14ac:dyDescent="0.2">
      <c r="B710" s="97" t="s">
        <v>3096</v>
      </c>
      <c r="C710" s="49" t="s">
        <v>3097</v>
      </c>
      <c r="D710" s="287"/>
      <c r="E710" s="285">
        <f>SUM('ADICIONES  2018'!C710:M710)</f>
        <v>0</v>
      </c>
      <c r="F710" s="287"/>
      <c r="G710" s="287"/>
      <c r="H710" s="287"/>
      <c r="I710" s="287"/>
      <c r="J710" s="287"/>
      <c r="K710" s="287">
        <f t="shared" si="696"/>
        <v>0</v>
      </c>
      <c r="L710" s="287"/>
      <c r="M710" s="287"/>
      <c r="N710" s="287"/>
      <c r="O710" s="287"/>
      <c r="P710" s="287"/>
      <c r="Q710" s="287"/>
      <c r="R710" s="287">
        <f t="shared" si="705"/>
        <v>0</v>
      </c>
      <c r="S710" s="287"/>
      <c r="T710" s="287"/>
      <c r="U710" s="287"/>
      <c r="V710" s="287"/>
      <c r="W710" s="287">
        <v>0</v>
      </c>
      <c r="X710" s="287"/>
      <c r="Y710" s="287"/>
      <c r="Z710" s="287"/>
      <c r="AA710" s="287">
        <f t="shared" si="701"/>
        <v>0</v>
      </c>
      <c r="AB710" s="287">
        <f t="shared" si="699"/>
        <v>0</v>
      </c>
      <c r="AC710" s="37" t="e">
        <f t="shared" si="700"/>
        <v>#DIV/0!</v>
      </c>
    </row>
    <row r="711" spans="2:29" ht="28.5" hidden="1" x14ac:dyDescent="0.2">
      <c r="B711" s="97" t="s">
        <v>3098</v>
      </c>
      <c r="C711" s="49" t="s">
        <v>3099</v>
      </c>
      <c r="D711" s="287"/>
      <c r="E711" s="285">
        <f>SUM('ADICIONES  2018'!C711:M711)</f>
        <v>0</v>
      </c>
      <c r="F711" s="287"/>
      <c r="G711" s="287"/>
      <c r="H711" s="287"/>
      <c r="I711" s="287"/>
      <c r="J711" s="287"/>
      <c r="K711" s="287">
        <f t="shared" si="696"/>
        <v>0</v>
      </c>
      <c r="L711" s="287"/>
      <c r="M711" s="287"/>
      <c r="N711" s="287"/>
      <c r="O711" s="287"/>
      <c r="P711" s="287"/>
      <c r="Q711" s="287"/>
      <c r="R711" s="287">
        <f t="shared" si="705"/>
        <v>0</v>
      </c>
      <c r="S711" s="287"/>
      <c r="T711" s="287"/>
      <c r="U711" s="287"/>
      <c r="V711" s="287"/>
      <c r="W711" s="287">
        <v>0</v>
      </c>
      <c r="X711" s="287"/>
      <c r="Y711" s="287"/>
      <c r="Z711" s="287"/>
      <c r="AA711" s="287">
        <f t="shared" si="701"/>
        <v>0</v>
      </c>
      <c r="AB711" s="287">
        <f t="shared" si="699"/>
        <v>0</v>
      </c>
      <c r="AC711" s="37" t="e">
        <f t="shared" si="700"/>
        <v>#DIV/0!</v>
      </c>
    </row>
    <row r="712" spans="2:29" ht="28.5" hidden="1" x14ac:dyDescent="0.2">
      <c r="B712" s="97" t="s">
        <v>3100</v>
      </c>
      <c r="C712" s="49" t="s">
        <v>3101</v>
      </c>
      <c r="D712" s="287"/>
      <c r="E712" s="285">
        <f>SUM('ADICIONES  2018'!C712:M712)</f>
        <v>0</v>
      </c>
      <c r="F712" s="287"/>
      <c r="G712" s="287"/>
      <c r="H712" s="287"/>
      <c r="I712" s="287"/>
      <c r="J712" s="287"/>
      <c r="K712" s="287">
        <f t="shared" si="696"/>
        <v>0</v>
      </c>
      <c r="L712" s="287"/>
      <c r="M712" s="287"/>
      <c r="N712" s="287"/>
      <c r="O712" s="287"/>
      <c r="P712" s="287"/>
      <c r="Q712" s="287"/>
      <c r="R712" s="287">
        <f t="shared" si="705"/>
        <v>0</v>
      </c>
      <c r="S712" s="287"/>
      <c r="T712" s="287"/>
      <c r="U712" s="287"/>
      <c r="V712" s="287"/>
      <c r="W712" s="287">
        <v>317359.84000000003</v>
      </c>
      <c r="X712" s="287"/>
      <c r="Y712" s="287"/>
      <c r="Z712" s="287"/>
      <c r="AA712" s="287">
        <f t="shared" si="701"/>
        <v>317359.84000000003</v>
      </c>
      <c r="AB712" s="287">
        <f t="shared" si="699"/>
        <v>317359.84000000003</v>
      </c>
      <c r="AC712" s="37">
        <v>0</v>
      </c>
    </row>
    <row r="713" spans="2:29" ht="28.5" hidden="1" x14ac:dyDescent="0.2">
      <c r="B713" s="97" t="s">
        <v>3102</v>
      </c>
      <c r="C713" s="49" t="s">
        <v>3103</v>
      </c>
      <c r="D713" s="287"/>
      <c r="E713" s="285">
        <f>SUM('ADICIONES  2018'!C713:M713)</f>
        <v>0</v>
      </c>
      <c r="F713" s="287"/>
      <c r="G713" s="287"/>
      <c r="H713" s="287"/>
      <c r="I713" s="287"/>
      <c r="J713" s="287"/>
      <c r="K713" s="287">
        <f t="shared" si="696"/>
        <v>0</v>
      </c>
      <c r="L713" s="287"/>
      <c r="M713" s="287"/>
      <c r="N713" s="287"/>
      <c r="O713" s="287"/>
      <c r="P713" s="287"/>
      <c r="Q713" s="287"/>
      <c r="R713" s="287">
        <f t="shared" si="705"/>
        <v>0</v>
      </c>
      <c r="S713" s="287"/>
      <c r="T713" s="287"/>
      <c r="U713" s="287"/>
      <c r="V713" s="287"/>
      <c r="W713" s="287">
        <v>1791593</v>
      </c>
      <c r="X713" s="287"/>
      <c r="Y713" s="287"/>
      <c r="Z713" s="287"/>
      <c r="AA713" s="287">
        <f t="shared" si="701"/>
        <v>1791593</v>
      </c>
      <c r="AB713" s="287">
        <f t="shared" si="699"/>
        <v>1791593</v>
      </c>
      <c r="AC713" s="37">
        <v>0</v>
      </c>
    </row>
    <row r="714" spans="2:29" ht="28.5" hidden="1" x14ac:dyDescent="0.2">
      <c r="B714" s="97" t="s">
        <v>3104</v>
      </c>
      <c r="C714" s="49" t="s">
        <v>3105</v>
      </c>
      <c r="D714" s="287"/>
      <c r="E714" s="285">
        <f>SUM('ADICIONES  2018'!C714:M714)</f>
        <v>0</v>
      </c>
      <c r="F714" s="287"/>
      <c r="G714" s="287"/>
      <c r="H714" s="287"/>
      <c r="I714" s="287"/>
      <c r="J714" s="287"/>
      <c r="K714" s="287">
        <f t="shared" si="696"/>
        <v>0</v>
      </c>
      <c r="L714" s="287"/>
      <c r="M714" s="287"/>
      <c r="N714" s="287"/>
      <c r="O714" s="287"/>
      <c r="P714" s="287"/>
      <c r="Q714" s="287"/>
      <c r="R714" s="287">
        <f t="shared" si="705"/>
        <v>0</v>
      </c>
      <c r="S714" s="287"/>
      <c r="T714" s="287"/>
      <c r="U714" s="287"/>
      <c r="V714" s="287"/>
      <c r="W714" s="287">
        <v>0</v>
      </c>
      <c r="X714" s="287"/>
      <c r="Y714" s="287"/>
      <c r="Z714" s="287"/>
      <c r="AA714" s="287">
        <f t="shared" si="701"/>
        <v>0</v>
      </c>
      <c r="AB714" s="287">
        <f t="shared" si="699"/>
        <v>0</v>
      </c>
      <c r="AC714" s="37" t="e">
        <f t="shared" si="700"/>
        <v>#DIV/0!</v>
      </c>
    </row>
    <row r="715" spans="2:29" ht="28.5" hidden="1" x14ac:dyDescent="0.2">
      <c r="B715" s="97" t="s">
        <v>3106</v>
      </c>
      <c r="C715" s="49" t="s">
        <v>3107</v>
      </c>
      <c r="D715" s="287"/>
      <c r="E715" s="285">
        <f>SUM('ADICIONES  2018'!C715:M715)</f>
        <v>0</v>
      </c>
      <c r="F715" s="287"/>
      <c r="G715" s="287"/>
      <c r="H715" s="287"/>
      <c r="I715" s="287"/>
      <c r="J715" s="287"/>
      <c r="K715" s="287">
        <f t="shared" si="696"/>
        <v>0</v>
      </c>
      <c r="L715" s="287"/>
      <c r="M715" s="287"/>
      <c r="N715" s="287"/>
      <c r="O715" s="287"/>
      <c r="P715" s="287"/>
      <c r="Q715" s="287"/>
      <c r="R715" s="287">
        <f t="shared" si="705"/>
        <v>0</v>
      </c>
      <c r="S715" s="287"/>
      <c r="T715" s="287"/>
      <c r="U715" s="287"/>
      <c r="V715" s="287"/>
      <c r="W715" s="287">
        <v>0</v>
      </c>
      <c r="X715" s="287"/>
      <c r="Y715" s="287"/>
      <c r="Z715" s="287"/>
      <c r="AA715" s="287">
        <f t="shared" si="701"/>
        <v>0</v>
      </c>
      <c r="AB715" s="287">
        <f t="shared" si="699"/>
        <v>0</v>
      </c>
      <c r="AC715" s="37" t="e">
        <f t="shared" si="700"/>
        <v>#DIV/0!</v>
      </c>
    </row>
    <row r="716" spans="2:29" ht="28.5" hidden="1" x14ac:dyDescent="0.2">
      <c r="B716" s="97" t="s">
        <v>3108</v>
      </c>
      <c r="C716" s="49" t="s">
        <v>3109</v>
      </c>
      <c r="D716" s="287"/>
      <c r="E716" s="285">
        <f>SUM('ADICIONES  2018'!C716:M716)</f>
        <v>0</v>
      </c>
      <c r="F716" s="287"/>
      <c r="G716" s="287"/>
      <c r="H716" s="287"/>
      <c r="I716" s="287"/>
      <c r="J716" s="287"/>
      <c r="K716" s="287">
        <f t="shared" si="696"/>
        <v>0</v>
      </c>
      <c r="L716" s="287"/>
      <c r="M716" s="287"/>
      <c r="N716" s="287"/>
      <c r="O716" s="287"/>
      <c r="P716" s="287"/>
      <c r="Q716" s="287"/>
      <c r="R716" s="287">
        <f t="shared" si="705"/>
        <v>0</v>
      </c>
      <c r="S716" s="287"/>
      <c r="T716" s="287"/>
      <c r="U716" s="287"/>
      <c r="V716" s="287"/>
      <c r="W716" s="287">
        <v>406141</v>
      </c>
      <c r="X716" s="287"/>
      <c r="Y716" s="287"/>
      <c r="Z716" s="287"/>
      <c r="AA716" s="287">
        <f t="shared" si="701"/>
        <v>406141</v>
      </c>
      <c r="AB716" s="287">
        <f t="shared" si="699"/>
        <v>406141</v>
      </c>
      <c r="AC716" s="37">
        <v>0</v>
      </c>
    </row>
    <row r="717" spans="2:29" ht="28.5" hidden="1" x14ac:dyDescent="0.2">
      <c r="B717" s="97" t="s">
        <v>3110</v>
      </c>
      <c r="C717" s="49" t="s">
        <v>3111</v>
      </c>
      <c r="D717" s="287"/>
      <c r="E717" s="285">
        <f>SUM('ADICIONES  2018'!C717:M717)</f>
        <v>0</v>
      </c>
      <c r="F717" s="287"/>
      <c r="G717" s="287"/>
      <c r="H717" s="287"/>
      <c r="I717" s="287"/>
      <c r="J717" s="287"/>
      <c r="K717" s="287">
        <f t="shared" si="696"/>
        <v>0</v>
      </c>
      <c r="L717" s="287"/>
      <c r="M717" s="287"/>
      <c r="N717" s="287"/>
      <c r="O717" s="287"/>
      <c r="P717" s="287"/>
      <c r="Q717" s="287"/>
      <c r="R717" s="287">
        <f t="shared" si="705"/>
        <v>0</v>
      </c>
      <c r="S717" s="287"/>
      <c r="T717" s="287"/>
      <c r="U717" s="287"/>
      <c r="V717" s="287"/>
      <c r="W717" s="287">
        <v>0</v>
      </c>
      <c r="X717" s="287"/>
      <c r="Y717" s="287"/>
      <c r="Z717" s="287"/>
      <c r="AA717" s="287">
        <f t="shared" si="701"/>
        <v>0</v>
      </c>
      <c r="AB717" s="287">
        <f t="shared" si="699"/>
        <v>0</v>
      </c>
      <c r="AC717" s="37" t="e">
        <f t="shared" si="700"/>
        <v>#DIV/0!</v>
      </c>
    </row>
    <row r="718" spans="2:29" ht="28.5" hidden="1" x14ac:dyDescent="0.2">
      <c r="B718" s="97" t="s">
        <v>3112</v>
      </c>
      <c r="C718" s="49" t="s">
        <v>3113</v>
      </c>
      <c r="D718" s="287"/>
      <c r="E718" s="285">
        <f>SUM('ADICIONES  2018'!C718:M718)</f>
        <v>0</v>
      </c>
      <c r="F718" s="287"/>
      <c r="G718" s="287"/>
      <c r="H718" s="287"/>
      <c r="I718" s="287"/>
      <c r="J718" s="287"/>
      <c r="K718" s="287">
        <f t="shared" si="696"/>
        <v>0</v>
      </c>
      <c r="L718" s="287"/>
      <c r="M718" s="287"/>
      <c r="N718" s="287"/>
      <c r="O718" s="287"/>
      <c r="P718" s="287"/>
      <c r="Q718" s="287"/>
      <c r="R718" s="287">
        <f t="shared" si="705"/>
        <v>0</v>
      </c>
      <c r="S718" s="287"/>
      <c r="T718" s="287"/>
      <c r="U718" s="287"/>
      <c r="V718" s="287"/>
      <c r="W718" s="287">
        <v>78927</v>
      </c>
      <c r="X718" s="287"/>
      <c r="Y718" s="287"/>
      <c r="Z718" s="287"/>
      <c r="AA718" s="287">
        <f t="shared" si="701"/>
        <v>78927</v>
      </c>
      <c r="AB718" s="287">
        <f t="shared" si="699"/>
        <v>78927</v>
      </c>
      <c r="AC718" s="37">
        <v>0</v>
      </c>
    </row>
    <row r="719" spans="2:29" ht="28.5" hidden="1" x14ac:dyDescent="0.2">
      <c r="B719" s="97" t="s">
        <v>3114</v>
      </c>
      <c r="C719" s="49" t="s">
        <v>3115</v>
      </c>
      <c r="D719" s="287"/>
      <c r="E719" s="285">
        <f>SUM('ADICIONES  2018'!C719:M719)</f>
        <v>0</v>
      </c>
      <c r="F719" s="287"/>
      <c r="G719" s="287"/>
      <c r="H719" s="287"/>
      <c r="I719" s="287"/>
      <c r="J719" s="287"/>
      <c r="K719" s="287">
        <f t="shared" si="696"/>
        <v>0</v>
      </c>
      <c r="L719" s="287"/>
      <c r="M719" s="287"/>
      <c r="N719" s="287"/>
      <c r="O719" s="287"/>
      <c r="P719" s="287"/>
      <c r="Q719" s="287"/>
      <c r="R719" s="287">
        <f t="shared" si="705"/>
        <v>0</v>
      </c>
      <c r="S719" s="287"/>
      <c r="T719" s="287"/>
      <c r="U719" s="287"/>
      <c r="V719" s="287"/>
      <c r="W719" s="287">
        <v>0</v>
      </c>
      <c r="X719" s="287"/>
      <c r="Y719" s="287"/>
      <c r="Z719" s="287"/>
      <c r="AA719" s="287">
        <f t="shared" si="701"/>
        <v>0</v>
      </c>
      <c r="AB719" s="287">
        <f t="shared" si="699"/>
        <v>0</v>
      </c>
      <c r="AC719" s="37" t="e">
        <f t="shared" si="700"/>
        <v>#DIV/0!</v>
      </c>
    </row>
    <row r="720" spans="2:29" ht="28.5" hidden="1" x14ac:dyDescent="0.2">
      <c r="B720" s="97" t="s">
        <v>3116</v>
      </c>
      <c r="C720" s="49" t="s">
        <v>3117</v>
      </c>
      <c r="D720" s="287"/>
      <c r="E720" s="285">
        <f>SUM('ADICIONES  2018'!C720:M720)</f>
        <v>0</v>
      </c>
      <c r="F720" s="287"/>
      <c r="G720" s="287"/>
      <c r="H720" s="287"/>
      <c r="I720" s="287"/>
      <c r="J720" s="287"/>
      <c r="K720" s="287">
        <f t="shared" si="696"/>
        <v>0</v>
      </c>
      <c r="L720" s="287"/>
      <c r="M720" s="287"/>
      <c r="N720" s="287"/>
      <c r="O720" s="287"/>
      <c r="P720" s="287"/>
      <c r="Q720" s="287"/>
      <c r="R720" s="287">
        <f t="shared" si="705"/>
        <v>0</v>
      </c>
      <c r="S720" s="287"/>
      <c r="T720" s="287"/>
      <c r="U720" s="287"/>
      <c r="V720" s="287"/>
      <c r="W720" s="287">
        <v>658364.81000000006</v>
      </c>
      <c r="X720" s="287"/>
      <c r="Y720" s="287"/>
      <c r="Z720" s="287"/>
      <c r="AA720" s="287">
        <f t="shared" si="701"/>
        <v>658364.81000000006</v>
      </c>
      <c r="AB720" s="287">
        <f t="shared" si="699"/>
        <v>658364.81000000006</v>
      </c>
      <c r="AC720" s="37">
        <v>0</v>
      </c>
    </row>
    <row r="721" spans="2:29" ht="28.5" hidden="1" x14ac:dyDescent="0.2">
      <c r="B721" s="97" t="s">
        <v>3118</v>
      </c>
      <c r="C721" s="49" t="s">
        <v>3119</v>
      </c>
      <c r="D721" s="287"/>
      <c r="E721" s="285">
        <f>SUM('ADICIONES  2018'!C721:M721)</f>
        <v>0</v>
      </c>
      <c r="F721" s="287"/>
      <c r="G721" s="287"/>
      <c r="H721" s="287"/>
      <c r="I721" s="287"/>
      <c r="J721" s="287"/>
      <c r="K721" s="287">
        <f t="shared" si="696"/>
        <v>0</v>
      </c>
      <c r="L721" s="287"/>
      <c r="M721" s="287"/>
      <c r="N721" s="287"/>
      <c r="O721" s="287"/>
      <c r="P721" s="287"/>
      <c r="Q721" s="287"/>
      <c r="R721" s="287">
        <f t="shared" si="705"/>
        <v>0</v>
      </c>
      <c r="S721" s="287"/>
      <c r="T721" s="287"/>
      <c r="U721" s="287"/>
      <c r="V721" s="287"/>
      <c r="W721" s="287">
        <v>2633.77</v>
      </c>
      <c r="X721" s="287"/>
      <c r="Y721" s="287"/>
      <c r="Z721" s="287"/>
      <c r="AA721" s="287">
        <f t="shared" si="701"/>
        <v>2633.77</v>
      </c>
      <c r="AB721" s="287">
        <f t="shared" ref="AB721:AB784" si="706">+R721+AA721</f>
        <v>2633.77</v>
      </c>
      <c r="AC721" s="37">
        <v>0</v>
      </c>
    </row>
    <row r="722" spans="2:29" ht="28.5" hidden="1" x14ac:dyDescent="0.2">
      <c r="B722" s="97" t="s">
        <v>3120</v>
      </c>
      <c r="C722" s="49" t="s">
        <v>3121</v>
      </c>
      <c r="D722" s="287"/>
      <c r="E722" s="285">
        <f>SUM('ADICIONES  2018'!C722:M722)</f>
        <v>0</v>
      </c>
      <c r="F722" s="287"/>
      <c r="G722" s="287"/>
      <c r="H722" s="287"/>
      <c r="I722" s="287"/>
      <c r="J722" s="287"/>
      <c r="K722" s="287">
        <f t="shared" si="696"/>
        <v>0</v>
      </c>
      <c r="L722" s="287"/>
      <c r="M722" s="287"/>
      <c r="N722" s="287"/>
      <c r="O722" s="287"/>
      <c r="P722" s="287"/>
      <c r="Q722" s="287"/>
      <c r="R722" s="287">
        <f t="shared" si="705"/>
        <v>0</v>
      </c>
      <c r="S722" s="287"/>
      <c r="T722" s="287"/>
      <c r="U722" s="287"/>
      <c r="V722" s="287"/>
      <c r="W722" s="287">
        <v>0</v>
      </c>
      <c r="X722" s="287"/>
      <c r="Y722" s="287"/>
      <c r="Z722" s="287"/>
      <c r="AA722" s="287">
        <f t="shared" si="701"/>
        <v>0</v>
      </c>
      <c r="AB722" s="287">
        <f t="shared" si="706"/>
        <v>0</v>
      </c>
      <c r="AC722" s="37" t="e">
        <f t="shared" si="700"/>
        <v>#DIV/0!</v>
      </c>
    </row>
    <row r="723" spans="2:29" ht="28.5" hidden="1" x14ac:dyDescent="0.2">
      <c r="B723" s="97" t="s">
        <v>1700</v>
      </c>
      <c r="C723" s="49" t="s">
        <v>1701</v>
      </c>
      <c r="D723" s="287"/>
      <c r="E723" s="285">
        <f>SUM('ADICIONES  2018'!C723:M723)</f>
        <v>0</v>
      </c>
      <c r="F723" s="287"/>
      <c r="G723" s="287"/>
      <c r="H723" s="287"/>
      <c r="I723" s="287"/>
      <c r="J723" s="287"/>
      <c r="K723" s="287">
        <f t="shared" si="696"/>
        <v>0</v>
      </c>
      <c r="L723" s="287"/>
      <c r="M723" s="287"/>
      <c r="N723" s="287"/>
      <c r="O723" s="287"/>
      <c r="P723" s="287"/>
      <c r="Q723" s="287"/>
      <c r="R723" s="287">
        <f t="shared" si="705"/>
        <v>0</v>
      </c>
      <c r="S723" s="287"/>
      <c r="T723" s="285">
        <v>1556237.97</v>
      </c>
      <c r="U723" s="287"/>
      <c r="V723" s="287"/>
      <c r="W723" s="287">
        <v>212320.96</v>
      </c>
      <c r="X723" s="287"/>
      <c r="Y723" s="287"/>
      <c r="Z723" s="287"/>
      <c r="AA723" s="287">
        <f t="shared" si="701"/>
        <v>1768558.93</v>
      </c>
      <c r="AB723" s="287">
        <f t="shared" si="706"/>
        <v>1768558.93</v>
      </c>
      <c r="AC723" s="37">
        <v>0</v>
      </c>
    </row>
    <row r="724" spans="2:29" ht="28.5" hidden="1" x14ac:dyDescent="0.2">
      <c r="B724" s="97" t="s">
        <v>1702</v>
      </c>
      <c r="C724" s="49" t="s">
        <v>1703</v>
      </c>
      <c r="D724" s="287"/>
      <c r="E724" s="285">
        <f>SUM('ADICIONES  2018'!C724:M724)</f>
        <v>0</v>
      </c>
      <c r="F724" s="287"/>
      <c r="G724" s="287"/>
      <c r="H724" s="287"/>
      <c r="I724" s="287"/>
      <c r="J724" s="287"/>
      <c r="K724" s="287">
        <f t="shared" si="696"/>
        <v>0</v>
      </c>
      <c r="L724" s="287"/>
      <c r="M724" s="287"/>
      <c r="N724" s="287"/>
      <c r="O724" s="287"/>
      <c r="P724" s="287"/>
      <c r="Q724" s="287"/>
      <c r="R724" s="287">
        <f t="shared" si="705"/>
        <v>0</v>
      </c>
      <c r="S724" s="287"/>
      <c r="T724" s="287"/>
      <c r="U724" s="287"/>
      <c r="V724" s="287"/>
      <c r="W724" s="287">
        <v>0</v>
      </c>
      <c r="X724" s="287"/>
      <c r="Y724" s="287"/>
      <c r="Z724" s="287"/>
      <c r="AA724" s="287">
        <f t="shared" si="701"/>
        <v>0</v>
      </c>
      <c r="AB724" s="287">
        <f t="shared" si="706"/>
        <v>0</v>
      </c>
      <c r="AC724" s="37" t="e">
        <f t="shared" si="700"/>
        <v>#DIV/0!</v>
      </c>
    </row>
    <row r="725" spans="2:29" ht="28.5" hidden="1" x14ac:dyDescent="0.2">
      <c r="B725" s="97" t="s">
        <v>1702</v>
      </c>
      <c r="C725" s="49" t="s">
        <v>1703</v>
      </c>
      <c r="D725" s="287"/>
      <c r="E725" s="285">
        <f>SUM('ADICIONES  2018'!C725:M725)</f>
        <v>0</v>
      </c>
      <c r="F725" s="287"/>
      <c r="G725" s="287"/>
      <c r="H725" s="287"/>
      <c r="I725" s="287"/>
      <c r="J725" s="287"/>
      <c r="K725" s="287">
        <f t="shared" si="696"/>
        <v>0</v>
      </c>
      <c r="L725" s="287"/>
      <c r="M725" s="287"/>
      <c r="N725" s="287"/>
      <c r="O725" s="287"/>
      <c r="P725" s="287"/>
      <c r="Q725" s="287"/>
      <c r="R725" s="287">
        <f t="shared" si="705"/>
        <v>0</v>
      </c>
      <c r="S725" s="287"/>
      <c r="T725" s="287"/>
      <c r="U725" s="287"/>
      <c r="V725" s="287"/>
      <c r="W725" s="287">
        <v>160399</v>
      </c>
      <c r="X725" s="287"/>
      <c r="Y725" s="287"/>
      <c r="Z725" s="287"/>
      <c r="AA725" s="287">
        <f t="shared" si="701"/>
        <v>160399</v>
      </c>
      <c r="AB725" s="287">
        <f t="shared" si="706"/>
        <v>160399</v>
      </c>
      <c r="AC725" s="37">
        <v>0</v>
      </c>
    </row>
    <row r="726" spans="2:29" ht="28.5" hidden="1" x14ac:dyDescent="0.2">
      <c r="B726" s="97" t="s">
        <v>1704</v>
      </c>
      <c r="C726" s="49" t="s">
        <v>1705</v>
      </c>
      <c r="D726" s="287"/>
      <c r="E726" s="285">
        <f>SUM('ADICIONES  2018'!C726:M726)</f>
        <v>0</v>
      </c>
      <c r="F726" s="287"/>
      <c r="G726" s="287"/>
      <c r="H726" s="287"/>
      <c r="I726" s="287"/>
      <c r="J726" s="287"/>
      <c r="K726" s="287">
        <f t="shared" si="696"/>
        <v>0</v>
      </c>
      <c r="L726" s="287"/>
      <c r="M726" s="287"/>
      <c r="N726" s="287"/>
      <c r="O726" s="287"/>
      <c r="P726" s="287"/>
      <c r="Q726" s="287"/>
      <c r="R726" s="287">
        <f t="shared" si="705"/>
        <v>0</v>
      </c>
      <c r="S726" s="287"/>
      <c r="T726" s="285">
        <v>153384620.97999999</v>
      </c>
      <c r="U726" s="287"/>
      <c r="V726" s="287"/>
      <c r="W726" s="287">
        <v>26450829.960000001</v>
      </c>
      <c r="X726" s="287"/>
      <c r="Y726" s="287"/>
      <c r="Z726" s="287"/>
      <c r="AA726" s="287">
        <f t="shared" si="701"/>
        <v>179835450.94</v>
      </c>
      <c r="AB726" s="287">
        <f t="shared" si="706"/>
        <v>179835450.94</v>
      </c>
      <c r="AC726" s="37">
        <v>0</v>
      </c>
    </row>
    <row r="727" spans="2:29" ht="28.5" hidden="1" x14ac:dyDescent="0.2">
      <c r="B727" s="97" t="s">
        <v>1706</v>
      </c>
      <c r="C727" s="49" t="s">
        <v>1707</v>
      </c>
      <c r="D727" s="287"/>
      <c r="E727" s="285">
        <f>SUM('ADICIONES  2018'!C727:M727)</f>
        <v>0</v>
      </c>
      <c r="F727" s="287"/>
      <c r="G727" s="287"/>
      <c r="H727" s="287"/>
      <c r="I727" s="287"/>
      <c r="J727" s="287"/>
      <c r="K727" s="287">
        <f t="shared" si="696"/>
        <v>0</v>
      </c>
      <c r="L727" s="287"/>
      <c r="M727" s="287"/>
      <c r="N727" s="287"/>
      <c r="O727" s="287"/>
      <c r="P727" s="287"/>
      <c r="Q727" s="287"/>
      <c r="R727" s="287">
        <f t="shared" si="705"/>
        <v>0</v>
      </c>
      <c r="S727" s="287"/>
      <c r="T727" s="287"/>
      <c r="U727" s="287"/>
      <c r="V727" s="287"/>
      <c r="W727" s="287">
        <v>0</v>
      </c>
      <c r="X727" s="287"/>
      <c r="Y727" s="287"/>
      <c r="Z727" s="287"/>
      <c r="AA727" s="287">
        <f t="shared" si="701"/>
        <v>0</v>
      </c>
      <c r="AB727" s="287">
        <f t="shared" si="706"/>
        <v>0</v>
      </c>
      <c r="AC727" s="37" t="e">
        <f t="shared" si="700"/>
        <v>#DIV/0!</v>
      </c>
    </row>
    <row r="728" spans="2:29" ht="28.5" hidden="1" x14ac:dyDescent="0.2">
      <c r="B728" s="97" t="s">
        <v>1708</v>
      </c>
      <c r="C728" s="49" t="s">
        <v>1709</v>
      </c>
      <c r="D728" s="287"/>
      <c r="E728" s="285">
        <f>SUM('ADICIONES  2018'!C728:M728)</f>
        <v>0</v>
      </c>
      <c r="F728" s="287"/>
      <c r="G728" s="287"/>
      <c r="H728" s="287"/>
      <c r="I728" s="287"/>
      <c r="J728" s="287"/>
      <c r="K728" s="287">
        <f t="shared" si="696"/>
        <v>0</v>
      </c>
      <c r="L728" s="287"/>
      <c r="M728" s="287"/>
      <c r="N728" s="287"/>
      <c r="O728" s="287"/>
      <c r="P728" s="287"/>
      <c r="Q728" s="287"/>
      <c r="R728" s="287">
        <f t="shared" si="705"/>
        <v>0</v>
      </c>
      <c r="S728" s="287"/>
      <c r="T728" s="287"/>
      <c r="U728" s="287"/>
      <c r="V728" s="287"/>
      <c r="W728" s="287">
        <v>0</v>
      </c>
      <c r="X728" s="287"/>
      <c r="Y728" s="287"/>
      <c r="Z728" s="287"/>
      <c r="AA728" s="287">
        <f t="shared" si="701"/>
        <v>0</v>
      </c>
      <c r="AB728" s="287">
        <f t="shared" si="706"/>
        <v>0</v>
      </c>
      <c r="AC728" s="37" t="e">
        <f t="shared" si="700"/>
        <v>#DIV/0!</v>
      </c>
    </row>
    <row r="729" spans="2:29" ht="28.5" hidden="1" x14ac:dyDescent="0.2">
      <c r="B729" s="97" t="s">
        <v>1710</v>
      </c>
      <c r="C729" s="49" t="s">
        <v>1711</v>
      </c>
      <c r="D729" s="287"/>
      <c r="E729" s="285">
        <f>SUM('ADICIONES  2018'!C729:M729)</f>
        <v>0</v>
      </c>
      <c r="F729" s="287"/>
      <c r="G729" s="287"/>
      <c r="H729" s="287"/>
      <c r="I729" s="287"/>
      <c r="J729" s="287"/>
      <c r="K729" s="287">
        <f t="shared" si="696"/>
        <v>0</v>
      </c>
      <c r="L729" s="287"/>
      <c r="M729" s="287"/>
      <c r="N729" s="287"/>
      <c r="O729" s="287"/>
      <c r="P729" s="287"/>
      <c r="Q729" s="287"/>
      <c r="R729" s="287">
        <f t="shared" si="705"/>
        <v>0</v>
      </c>
      <c r="S729" s="287"/>
      <c r="T729" s="287"/>
      <c r="U729" s="287"/>
      <c r="V729" s="287"/>
      <c r="W729" s="287">
        <v>0</v>
      </c>
      <c r="X729" s="287"/>
      <c r="Y729" s="287"/>
      <c r="Z729" s="287"/>
      <c r="AA729" s="287">
        <f t="shared" si="701"/>
        <v>0</v>
      </c>
      <c r="AB729" s="287">
        <f t="shared" si="706"/>
        <v>0</v>
      </c>
      <c r="AC729" s="37" t="e">
        <f t="shared" si="700"/>
        <v>#DIV/0!</v>
      </c>
    </row>
    <row r="730" spans="2:29" ht="28.5" hidden="1" x14ac:dyDescent="0.2">
      <c r="B730" s="97" t="s">
        <v>2620</v>
      </c>
      <c r="C730" s="49" t="s">
        <v>2621</v>
      </c>
      <c r="D730" s="287"/>
      <c r="E730" s="285">
        <f>SUM('ADICIONES  2018'!C730:M730)</f>
        <v>0</v>
      </c>
      <c r="F730" s="287"/>
      <c r="G730" s="287"/>
      <c r="H730" s="287"/>
      <c r="I730" s="287"/>
      <c r="J730" s="287"/>
      <c r="K730" s="287">
        <f t="shared" si="696"/>
        <v>0</v>
      </c>
      <c r="L730" s="287"/>
      <c r="M730" s="287"/>
      <c r="N730" s="287"/>
      <c r="O730" s="287"/>
      <c r="P730" s="287"/>
      <c r="Q730" s="287"/>
      <c r="R730" s="287">
        <f t="shared" si="705"/>
        <v>0</v>
      </c>
      <c r="S730" s="287"/>
      <c r="T730" s="287"/>
      <c r="U730" s="287"/>
      <c r="V730" s="287"/>
      <c r="W730" s="287">
        <v>0</v>
      </c>
      <c r="X730" s="287"/>
      <c r="Y730" s="287"/>
      <c r="Z730" s="287"/>
      <c r="AA730" s="287">
        <f t="shared" si="701"/>
        <v>0</v>
      </c>
      <c r="AB730" s="287">
        <f t="shared" si="706"/>
        <v>0</v>
      </c>
      <c r="AC730" s="37" t="e">
        <f t="shared" si="700"/>
        <v>#DIV/0!</v>
      </c>
    </row>
    <row r="731" spans="2:29" ht="28.5" hidden="1" x14ac:dyDescent="0.2">
      <c r="B731" s="97" t="s">
        <v>2622</v>
      </c>
      <c r="C731" s="49" t="s">
        <v>2623</v>
      </c>
      <c r="D731" s="287"/>
      <c r="E731" s="285">
        <f>SUM('ADICIONES  2018'!C731:M731)</f>
        <v>0</v>
      </c>
      <c r="F731" s="287"/>
      <c r="G731" s="287"/>
      <c r="H731" s="287"/>
      <c r="I731" s="287"/>
      <c r="J731" s="287"/>
      <c r="K731" s="287">
        <f t="shared" si="696"/>
        <v>0</v>
      </c>
      <c r="L731" s="287"/>
      <c r="M731" s="287"/>
      <c r="N731" s="287"/>
      <c r="O731" s="287"/>
      <c r="P731" s="287"/>
      <c r="Q731" s="287"/>
      <c r="R731" s="287">
        <f t="shared" si="705"/>
        <v>0</v>
      </c>
      <c r="S731" s="287"/>
      <c r="T731" s="287"/>
      <c r="U731" s="287"/>
      <c r="V731" s="287"/>
      <c r="W731" s="287">
        <v>0</v>
      </c>
      <c r="X731" s="287"/>
      <c r="Y731" s="287"/>
      <c r="Z731" s="287"/>
      <c r="AA731" s="287">
        <f t="shared" si="701"/>
        <v>0</v>
      </c>
      <c r="AB731" s="287">
        <f t="shared" si="706"/>
        <v>0</v>
      </c>
      <c r="AC731" s="37" t="e">
        <f t="shared" si="700"/>
        <v>#DIV/0!</v>
      </c>
    </row>
    <row r="732" spans="2:29" hidden="1" x14ac:dyDescent="0.2">
      <c r="B732" s="97" t="s">
        <v>2624</v>
      </c>
      <c r="C732" s="49" t="s">
        <v>2625</v>
      </c>
      <c r="D732" s="287"/>
      <c r="E732" s="285">
        <f>SUM('ADICIONES  2018'!C732:M732)</f>
        <v>0</v>
      </c>
      <c r="F732" s="287"/>
      <c r="G732" s="287"/>
      <c r="H732" s="287"/>
      <c r="I732" s="287"/>
      <c r="J732" s="287"/>
      <c r="K732" s="287">
        <f t="shared" si="696"/>
        <v>0</v>
      </c>
      <c r="L732" s="287"/>
      <c r="M732" s="287"/>
      <c r="N732" s="287"/>
      <c r="O732" s="287"/>
      <c r="P732" s="287"/>
      <c r="Q732" s="287"/>
      <c r="R732" s="287">
        <f t="shared" si="705"/>
        <v>0</v>
      </c>
      <c r="S732" s="287"/>
      <c r="T732" s="287"/>
      <c r="U732" s="287"/>
      <c r="V732" s="287"/>
      <c r="W732" s="287">
        <v>0</v>
      </c>
      <c r="X732" s="287"/>
      <c r="Y732" s="287"/>
      <c r="Z732" s="287"/>
      <c r="AA732" s="287">
        <f t="shared" si="701"/>
        <v>0</v>
      </c>
      <c r="AB732" s="287">
        <f t="shared" si="706"/>
        <v>0</v>
      </c>
      <c r="AC732" s="37" t="e">
        <f t="shared" si="700"/>
        <v>#DIV/0!</v>
      </c>
    </row>
    <row r="733" spans="2:29" hidden="1" x14ac:dyDescent="0.2">
      <c r="B733" s="97" t="s">
        <v>2626</v>
      </c>
      <c r="C733" s="49" t="s">
        <v>2627</v>
      </c>
      <c r="D733" s="287"/>
      <c r="E733" s="285">
        <f>SUM('ADICIONES  2018'!C733:M733)</f>
        <v>0</v>
      </c>
      <c r="F733" s="287"/>
      <c r="G733" s="287"/>
      <c r="H733" s="287"/>
      <c r="I733" s="287"/>
      <c r="J733" s="287"/>
      <c r="K733" s="287">
        <f t="shared" si="696"/>
        <v>0</v>
      </c>
      <c r="L733" s="287"/>
      <c r="M733" s="287"/>
      <c r="N733" s="287"/>
      <c r="O733" s="287"/>
      <c r="P733" s="287"/>
      <c r="Q733" s="287"/>
      <c r="R733" s="287">
        <f t="shared" si="705"/>
        <v>0</v>
      </c>
      <c r="S733" s="287"/>
      <c r="T733" s="287"/>
      <c r="U733" s="287"/>
      <c r="V733" s="287"/>
      <c r="W733" s="287">
        <v>0</v>
      </c>
      <c r="X733" s="287"/>
      <c r="Y733" s="287"/>
      <c r="Z733" s="287"/>
      <c r="AA733" s="287">
        <f t="shared" si="701"/>
        <v>0</v>
      </c>
      <c r="AB733" s="287">
        <f t="shared" si="706"/>
        <v>0</v>
      </c>
      <c r="AC733" s="37" t="e">
        <f t="shared" si="700"/>
        <v>#DIV/0!</v>
      </c>
    </row>
    <row r="734" spans="2:29" ht="28.5" hidden="1" x14ac:dyDescent="0.2">
      <c r="B734" s="97" t="s">
        <v>2628</v>
      </c>
      <c r="C734" s="49" t="s">
        <v>2629</v>
      </c>
      <c r="D734" s="287"/>
      <c r="E734" s="285">
        <f>SUM('ADICIONES  2018'!C734:M734)</f>
        <v>0</v>
      </c>
      <c r="F734" s="287"/>
      <c r="G734" s="287"/>
      <c r="H734" s="287"/>
      <c r="I734" s="287"/>
      <c r="J734" s="287"/>
      <c r="K734" s="287">
        <f t="shared" si="696"/>
        <v>0</v>
      </c>
      <c r="L734" s="287"/>
      <c r="M734" s="287"/>
      <c r="N734" s="287"/>
      <c r="O734" s="287"/>
      <c r="P734" s="287"/>
      <c r="Q734" s="287"/>
      <c r="R734" s="287">
        <f t="shared" si="705"/>
        <v>0</v>
      </c>
      <c r="S734" s="287"/>
      <c r="T734" s="287"/>
      <c r="U734" s="287"/>
      <c r="V734" s="287"/>
      <c r="W734" s="287">
        <v>0</v>
      </c>
      <c r="X734" s="287"/>
      <c r="Y734" s="287"/>
      <c r="Z734" s="287"/>
      <c r="AA734" s="287">
        <f t="shared" si="701"/>
        <v>0</v>
      </c>
      <c r="AB734" s="287">
        <f t="shared" si="706"/>
        <v>0</v>
      </c>
      <c r="AC734" s="37" t="e">
        <f t="shared" si="700"/>
        <v>#DIV/0!</v>
      </c>
    </row>
    <row r="735" spans="2:29" ht="28.5" hidden="1" x14ac:dyDescent="0.2">
      <c r="B735" s="97" t="s">
        <v>2630</v>
      </c>
      <c r="C735" s="49" t="s">
        <v>2631</v>
      </c>
      <c r="D735" s="287"/>
      <c r="E735" s="285">
        <f>SUM('ADICIONES  2018'!C735:M735)</f>
        <v>0</v>
      </c>
      <c r="F735" s="287"/>
      <c r="G735" s="287"/>
      <c r="H735" s="287"/>
      <c r="I735" s="287"/>
      <c r="J735" s="287"/>
      <c r="K735" s="287">
        <f t="shared" si="696"/>
        <v>0</v>
      </c>
      <c r="L735" s="287"/>
      <c r="M735" s="287"/>
      <c r="N735" s="287"/>
      <c r="O735" s="287"/>
      <c r="P735" s="287"/>
      <c r="Q735" s="287"/>
      <c r="R735" s="287">
        <f t="shared" si="705"/>
        <v>0</v>
      </c>
      <c r="S735" s="287"/>
      <c r="T735" s="287"/>
      <c r="U735" s="287"/>
      <c r="V735" s="287"/>
      <c r="W735" s="287">
        <v>0</v>
      </c>
      <c r="X735" s="287"/>
      <c r="Y735" s="287"/>
      <c r="Z735" s="287"/>
      <c r="AA735" s="287">
        <f t="shared" si="701"/>
        <v>0</v>
      </c>
      <c r="AB735" s="287">
        <f t="shared" si="706"/>
        <v>0</v>
      </c>
      <c r="AC735" s="37" t="e">
        <f t="shared" si="700"/>
        <v>#DIV/0!</v>
      </c>
    </row>
    <row r="736" spans="2:29" ht="42.75" hidden="1" x14ac:dyDescent="0.2">
      <c r="B736" s="97" t="s">
        <v>2632</v>
      </c>
      <c r="C736" s="49" t="s">
        <v>2633</v>
      </c>
      <c r="D736" s="287"/>
      <c r="E736" s="285">
        <f>SUM('ADICIONES  2018'!C736:M736)</f>
        <v>0</v>
      </c>
      <c r="F736" s="287"/>
      <c r="G736" s="287"/>
      <c r="H736" s="287"/>
      <c r="I736" s="287"/>
      <c r="J736" s="287"/>
      <c r="K736" s="287">
        <f t="shared" si="696"/>
        <v>0</v>
      </c>
      <c r="L736" s="287"/>
      <c r="M736" s="287"/>
      <c r="N736" s="287"/>
      <c r="O736" s="287"/>
      <c r="P736" s="287"/>
      <c r="Q736" s="287"/>
      <c r="R736" s="287">
        <f t="shared" si="705"/>
        <v>0</v>
      </c>
      <c r="S736" s="287"/>
      <c r="T736" s="287"/>
      <c r="U736" s="287"/>
      <c r="V736" s="287"/>
      <c r="W736" s="287">
        <v>0</v>
      </c>
      <c r="X736" s="287"/>
      <c r="Y736" s="287"/>
      <c r="Z736" s="287"/>
      <c r="AA736" s="287">
        <f t="shared" si="701"/>
        <v>0</v>
      </c>
      <c r="AB736" s="287">
        <f t="shared" si="706"/>
        <v>0</v>
      </c>
      <c r="AC736" s="37" t="e">
        <f t="shared" si="700"/>
        <v>#DIV/0!</v>
      </c>
    </row>
    <row r="737" spans="1:29" ht="28.5" hidden="1" x14ac:dyDescent="0.2">
      <c r="B737" s="97" t="s">
        <v>2634</v>
      </c>
      <c r="C737" s="49" t="s">
        <v>2635</v>
      </c>
      <c r="D737" s="287"/>
      <c r="E737" s="285">
        <f>SUM('ADICIONES  2018'!C737:M737)</f>
        <v>0</v>
      </c>
      <c r="F737" s="287"/>
      <c r="G737" s="287"/>
      <c r="H737" s="287"/>
      <c r="I737" s="287"/>
      <c r="J737" s="287"/>
      <c r="K737" s="287">
        <f t="shared" si="696"/>
        <v>0</v>
      </c>
      <c r="L737" s="287"/>
      <c r="M737" s="287"/>
      <c r="N737" s="287"/>
      <c r="O737" s="287"/>
      <c r="P737" s="287"/>
      <c r="Q737" s="287"/>
      <c r="R737" s="287">
        <f t="shared" si="705"/>
        <v>0</v>
      </c>
      <c r="S737" s="287"/>
      <c r="T737" s="287"/>
      <c r="U737" s="287"/>
      <c r="V737" s="287"/>
      <c r="W737" s="287">
        <v>0</v>
      </c>
      <c r="X737" s="287"/>
      <c r="Y737" s="287"/>
      <c r="Z737" s="287"/>
      <c r="AA737" s="287">
        <f t="shared" si="701"/>
        <v>0</v>
      </c>
      <c r="AB737" s="287">
        <f t="shared" si="706"/>
        <v>0</v>
      </c>
      <c r="AC737" s="37" t="e">
        <f t="shared" si="700"/>
        <v>#DIV/0!</v>
      </c>
    </row>
    <row r="738" spans="1:29" ht="57" hidden="1" x14ac:dyDescent="0.2">
      <c r="B738" s="97" t="s">
        <v>2636</v>
      </c>
      <c r="C738" s="49" t="s">
        <v>2637</v>
      </c>
      <c r="D738" s="287"/>
      <c r="E738" s="285">
        <f>SUM('ADICIONES  2018'!C738:M738)</f>
        <v>0</v>
      </c>
      <c r="F738" s="287"/>
      <c r="G738" s="287"/>
      <c r="H738" s="287"/>
      <c r="I738" s="287"/>
      <c r="J738" s="287"/>
      <c r="K738" s="287">
        <f t="shared" si="696"/>
        <v>0</v>
      </c>
      <c r="L738" s="287"/>
      <c r="M738" s="287"/>
      <c r="N738" s="287"/>
      <c r="O738" s="287"/>
      <c r="P738" s="287"/>
      <c r="Q738" s="287"/>
      <c r="R738" s="287">
        <f t="shared" si="705"/>
        <v>0</v>
      </c>
      <c r="S738" s="287"/>
      <c r="T738" s="287"/>
      <c r="U738" s="287"/>
      <c r="V738" s="287"/>
      <c r="W738" s="287">
        <v>0</v>
      </c>
      <c r="X738" s="287"/>
      <c r="Y738" s="287"/>
      <c r="Z738" s="287"/>
      <c r="AA738" s="287">
        <f t="shared" si="701"/>
        <v>0</v>
      </c>
      <c r="AB738" s="287">
        <f t="shared" si="706"/>
        <v>0</v>
      </c>
      <c r="AC738" s="37" t="e">
        <f t="shared" si="700"/>
        <v>#DIV/0!</v>
      </c>
    </row>
    <row r="739" spans="1:29" s="79" customFormat="1" ht="63" hidden="1" x14ac:dyDescent="0.2">
      <c r="A739" s="371"/>
      <c r="B739" s="110" t="s">
        <v>1712</v>
      </c>
      <c r="C739" s="107" t="s">
        <v>1713</v>
      </c>
      <c r="D739" s="105">
        <f>+D740</f>
        <v>0</v>
      </c>
      <c r="E739" s="105">
        <f>SUM('ADICIONES  2018'!C739:M739)</f>
        <v>0</v>
      </c>
      <c r="F739" s="105">
        <f t="shared" ref="F739:J739" si="707">+F740</f>
        <v>0</v>
      </c>
      <c r="G739" s="105">
        <f t="shared" si="707"/>
        <v>0</v>
      </c>
      <c r="H739" s="105">
        <f t="shared" si="707"/>
        <v>0</v>
      </c>
      <c r="I739" s="105">
        <f t="shared" si="707"/>
        <v>0</v>
      </c>
      <c r="J739" s="105">
        <f t="shared" si="707"/>
        <v>0</v>
      </c>
      <c r="K739" s="105">
        <f t="shared" si="696"/>
        <v>0</v>
      </c>
      <c r="L739" s="105">
        <f t="shared" ref="L739:Q739" si="708">+L740</f>
        <v>0</v>
      </c>
      <c r="M739" s="105">
        <f t="shared" si="708"/>
        <v>0</v>
      </c>
      <c r="N739" s="105">
        <f t="shared" si="708"/>
        <v>0</v>
      </c>
      <c r="O739" s="105">
        <f t="shared" si="708"/>
        <v>0</v>
      </c>
      <c r="P739" s="105">
        <f t="shared" si="708"/>
        <v>0</v>
      </c>
      <c r="Q739" s="105">
        <f t="shared" si="708"/>
        <v>0</v>
      </c>
      <c r="R739" s="105">
        <f t="shared" si="705"/>
        <v>0</v>
      </c>
      <c r="S739" s="105">
        <f t="shared" ref="S739:Z739" si="709">+S740</f>
        <v>0</v>
      </c>
      <c r="T739" s="105">
        <f t="shared" si="709"/>
        <v>0</v>
      </c>
      <c r="U739" s="105">
        <f t="shared" si="709"/>
        <v>0</v>
      </c>
      <c r="V739" s="105">
        <f t="shared" si="709"/>
        <v>0</v>
      </c>
      <c r="W739" s="105">
        <f t="shared" si="709"/>
        <v>0</v>
      </c>
      <c r="X739" s="105">
        <f t="shared" si="709"/>
        <v>0</v>
      </c>
      <c r="Y739" s="105">
        <f t="shared" si="709"/>
        <v>0</v>
      </c>
      <c r="Z739" s="105">
        <f t="shared" si="709"/>
        <v>0</v>
      </c>
      <c r="AA739" s="105">
        <f t="shared" si="701"/>
        <v>0</v>
      </c>
      <c r="AB739" s="105">
        <f t="shared" si="706"/>
        <v>0</v>
      </c>
      <c r="AC739" s="104" t="e">
        <f t="shared" si="700"/>
        <v>#DIV/0!</v>
      </c>
    </row>
    <row r="740" spans="1:29" ht="28.5" hidden="1" x14ac:dyDescent="0.2">
      <c r="B740" s="97" t="s">
        <v>1714</v>
      </c>
      <c r="C740" s="49" t="s">
        <v>1715</v>
      </c>
      <c r="D740" s="287"/>
      <c r="E740" s="285">
        <f>SUM('ADICIONES  2018'!C740:M740)</f>
        <v>0</v>
      </c>
      <c r="F740" s="287"/>
      <c r="G740" s="287"/>
      <c r="H740" s="287"/>
      <c r="I740" s="287"/>
      <c r="J740" s="287"/>
      <c r="K740" s="287">
        <f t="shared" si="696"/>
        <v>0</v>
      </c>
      <c r="L740" s="287"/>
      <c r="M740" s="287"/>
      <c r="N740" s="287"/>
      <c r="O740" s="287"/>
      <c r="P740" s="287"/>
      <c r="Q740" s="287"/>
      <c r="R740" s="287">
        <f t="shared" si="705"/>
        <v>0</v>
      </c>
      <c r="S740" s="287"/>
      <c r="T740" s="287"/>
      <c r="U740" s="287"/>
      <c r="V740" s="287"/>
      <c r="W740" s="287"/>
      <c r="X740" s="287"/>
      <c r="Y740" s="287"/>
      <c r="Z740" s="287"/>
      <c r="AA740" s="105">
        <f t="shared" si="701"/>
        <v>0</v>
      </c>
      <c r="AB740" s="105">
        <f t="shared" si="706"/>
        <v>0</v>
      </c>
      <c r="AC740" s="104" t="e">
        <f t="shared" si="700"/>
        <v>#DIV/0!</v>
      </c>
    </row>
    <row r="741" spans="1:29" s="21" customFormat="1" ht="15.75" hidden="1" x14ac:dyDescent="0.2">
      <c r="A741" s="92">
        <v>1</v>
      </c>
      <c r="B741" s="111" t="s">
        <v>1716</v>
      </c>
      <c r="C741" s="122" t="s">
        <v>1205</v>
      </c>
      <c r="D741" s="105">
        <f>+D742</f>
        <v>0</v>
      </c>
      <c r="E741" s="105">
        <f>SUM('ADICIONES  2018'!C741:M741)</f>
        <v>0</v>
      </c>
      <c r="F741" s="105">
        <f t="shared" ref="F741:J743" si="710">+F742</f>
        <v>0</v>
      </c>
      <c r="G741" s="105">
        <f t="shared" si="710"/>
        <v>0</v>
      </c>
      <c r="H741" s="105">
        <f t="shared" si="710"/>
        <v>0</v>
      </c>
      <c r="I741" s="105">
        <f t="shared" si="710"/>
        <v>0</v>
      </c>
      <c r="J741" s="105">
        <f t="shared" si="710"/>
        <v>0</v>
      </c>
      <c r="K741" s="285">
        <f t="shared" si="696"/>
        <v>0</v>
      </c>
      <c r="L741" s="105">
        <f t="shared" ref="L741:Q743" si="711">+L742</f>
        <v>0</v>
      </c>
      <c r="M741" s="105">
        <f t="shared" si="711"/>
        <v>0</v>
      </c>
      <c r="N741" s="105">
        <f t="shared" si="711"/>
        <v>0</v>
      </c>
      <c r="O741" s="105">
        <f t="shared" si="711"/>
        <v>0</v>
      </c>
      <c r="P741" s="105">
        <f t="shared" si="711"/>
        <v>0</v>
      </c>
      <c r="Q741" s="105">
        <f t="shared" si="711"/>
        <v>0</v>
      </c>
      <c r="R741" s="285">
        <f t="shared" si="705"/>
        <v>0</v>
      </c>
      <c r="S741" s="285">
        <f t="shared" ref="S741:Z743" si="712">+S742</f>
        <v>0</v>
      </c>
      <c r="T741" s="285">
        <f t="shared" si="712"/>
        <v>0</v>
      </c>
      <c r="U741" s="285">
        <f t="shared" si="712"/>
        <v>0</v>
      </c>
      <c r="V741" s="285">
        <f t="shared" si="712"/>
        <v>0</v>
      </c>
      <c r="W741" s="285">
        <f t="shared" si="712"/>
        <v>0</v>
      </c>
      <c r="X741" s="105">
        <f t="shared" si="712"/>
        <v>0</v>
      </c>
      <c r="Y741" s="285">
        <f t="shared" si="712"/>
        <v>0</v>
      </c>
      <c r="Z741" s="105">
        <f t="shared" si="712"/>
        <v>0</v>
      </c>
      <c r="AA741" s="105">
        <f t="shared" si="701"/>
        <v>0</v>
      </c>
      <c r="AB741" s="285">
        <f t="shared" si="706"/>
        <v>0</v>
      </c>
      <c r="AC741" s="113" t="e">
        <f t="shared" si="700"/>
        <v>#DIV/0!</v>
      </c>
    </row>
    <row r="742" spans="1:29" s="79" customFormat="1" ht="15.75" hidden="1" x14ac:dyDescent="0.2">
      <c r="A742" s="371"/>
      <c r="B742" s="110" t="s">
        <v>1717</v>
      </c>
      <c r="C742" s="107" t="s">
        <v>1718</v>
      </c>
      <c r="D742" s="105">
        <f>+D743</f>
        <v>0</v>
      </c>
      <c r="E742" s="105">
        <f>SUM('ADICIONES  2018'!C742:M742)</f>
        <v>0</v>
      </c>
      <c r="F742" s="105">
        <f t="shared" si="710"/>
        <v>0</v>
      </c>
      <c r="G742" s="105">
        <f t="shared" si="710"/>
        <v>0</v>
      </c>
      <c r="H742" s="105">
        <f t="shared" si="710"/>
        <v>0</v>
      </c>
      <c r="I742" s="105">
        <f t="shared" si="710"/>
        <v>0</v>
      </c>
      <c r="J742" s="105">
        <f t="shared" si="710"/>
        <v>0</v>
      </c>
      <c r="K742" s="105">
        <f t="shared" ref="K742:K806" si="713">+D742+E742-F742+G742-H742</f>
        <v>0</v>
      </c>
      <c r="L742" s="105">
        <f t="shared" si="711"/>
        <v>0</v>
      </c>
      <c r="M742" s="105">
        <f t="shared" si="711"/>
        <v>0</v>
      </c>
      <c r="N742" s="105">
        <f t="shared" si="711"/>
        <v>0</v>
      </c>
      <c r="O742" s="105">
        <f t="shared" si="711"/>
        <v>0</v>
      </c>
      <c r="P742" s="105">
        <f t="shared" si="711"/>
        <v>0</v>
      </c>
      <c r="Q742" s="105">
        <f t="shared" si="711"/>
        <v>0</v>
      </c>
      <c r="R742" s="105">
        <f t="shared" si="705"/>
        <v>0</v>
      </c>
      <c r="S742" s="105">
        <f t="shared" si="712"/>
        <v>0</v>
      </c>
      <c r="T742" s="105">
        <f t="shared" si="712"/>
        <v>0</v>
      </c>
      <c r="U742" s="105">
        <f t="shared" si="712"/>
        <v>0</v>
      </c>
      <c r="V742" s="105">
        <f t="shared" si="712"/>
        <v>0</v>
      </c>
      <c r="W742" s="105">
        <f t="shared" si="712"/>
        <v>0</v>
      </c>
      <c r="X742" s="105">
        <f t="shared" si="712"/>
        <v>0</v>
      </c>
      <c r="Y742" s="105">
        <f t="shared" si="712"/>
        <v>0</v>
      </c>
      <c r="Z742" s="105">
        <f t="shared" si="712"/>
        <v>0</v>
      </c>
      <c r="AA742" s="105">
        <f t="shared" si="701"/>
        <v>0</v>
      </c>
      <c r="AB742" s="105">
        <f t="shared" si="706"/>
        <v>0</v>
      </c>
      <c r="AC742" s="104" t="e">
        <f t="shared" si="700"/>
        <v>#DIV/0!</v>
      </c>
    </row>
    <row r="743" spans="1:29" s="79" customFormat="1" ht="15.75" hidden="1" x14ac:dyDescent="0.2">
      <c r="A743" s="371"/>
      <c r="B743" s="110" t="s">
        <v>1719</v>
      </c>
      <c r="C743" s="107" t="s">
        <v>1720</v>
      </c>
      <c r="D743" s="105">
        <f>+D744</f>
        <v>0</v>
      </c>
      <c r="E743" s="105">
        <f>SUM('ADICIONES  2018'!C743:M743)</f>
        <v>0</v>
      </c>
      <c r="F743" s="105">
        <f t="shared" si="710"/>
        <v>0</v>
      </c>
      <c r="G743" s="105">
        <f t="shared" si="710"/>
        <v>0</v>
      </c>
      <c r="H743" s="105">
        <f t="shared" si="710"/>
        <v>0</v>
      </c>
      <c r="I743" s="105">
        <f t="shared" si="710"/>
        <v>0</v>
      </c>
      <c r="J743" s="105">
        <f t="shared" si="710"/>
        <v>0</v>
      </c>
      <c r="K743" s="105">
        <f t="shared" si="713"/>
        <v>0</v>
      </c>
      <c r="L743" s="105">
        <f t="shared" si="711"/>
        <v>0</v>
      </c>
      <c r="M743" s="105">
        <f t="shared" si="711"/>
        <v>0</v>
      </c>
      <c r="N743" s="105">
        <f t="shared" si="711"/>
        <v>0</v>
      </c>
      <c r="O743" s="105">
        <f t="shared" si="711"/>
        <v>0</v>
      </c>
      <c r="P743" s="105">
        <f t="shared" si="711"/>
        <v>0</v>
      </c>
      <c r="Q743" s="105">
        <f t="shared" si="711"/>
        <v>0</v>
      </c>
      <c r="R743" s="105">
        <f t="shared" si="705"/>
        <v>0</v>
      </c>
      <c r="S743" s="105">
        <f t="shared" si="712"/>
        <v>0</v>
      </c>
      <c r="T743" s="105">
        <f t="shared" si="712"/>
        <v>0</v>
      </c>
      <c r="U743" s="105">
        <f t="shared" si="712"/>
        <v>0</v>
      </c>
      <c r="V743" s="105">
        <f t="shared" si="712"/>
        <v>0</v>
      </c>
      <c r="W743" s="105">
        <f t="shared" si="712"/>
        <v>0</v>
      </c>
      <c r="X743" s="105">
        <f t="shared" si="712"/>
        <v>0</v>
      </c>
      <c r="Y743" s="105">
        <f t="shared" si="712"/>
        <v>0</v>
      </c>
      <c r="Z743" s="105">
        <f t="shared" si="712"/>
        <v>0</v>
      </c>
      <c r="AA743" s="105">
        <f t="shared" si="701"/>
        <v>0</v>
      </c>
      <c r="AB743" s="105">
        <f t="shared" si="706"/>
        <v>0</v>
      </c>
      <c r="AC743" s="104" t="e">
        <f t="shared" si="700"/>
        <v>#DIV/0!</v>
      </c>
    </row>
    <row r="744" spans="1:29" hidden="1" x14ac:dyDescent="0.2">
      <c r="A744" s="372">
        <v>1</v>
      </c>
      <c r="B744" s="97" t="s">
        <v>1721</v>
      </c>
      <c r="C744" s="49" t="s">
        <v>1722</v>
      </c>
      <c r="D744" s="287"/>
      <c r="E744" s="285">
        <f>SUM('ADICIONES  2018'!C744:M744)</f>
        <v>0</v>
      </c>
      <c r="F744" s="287"/>
      <c r="G744" s="287"/>
      <c r="H744" s="287"/>
      <c r="I744" s="287"/>
      <c r="J744" s="287"/>
      <c r="K744" s="287">
        <f t="shared" si="713"/>
        <v>0</v>
      </c>
      <c r="L744" s="287"/>
      <c r="M744" s="287"/>
      <c r="N744" s="287"/>
      <c r="O744" s="287"/>
      <c r="P744" s="287"/>
      <c r="Q744" s="287"/>
      <c r="R744" s="287">
        <f t="shared" si="705"/>
        <v>0</v>
      </c>
      <c r="S744" s="287"/>
      <c r="T744" s="287"/>
      <c r="U744" s="287"/>
      <c r="V744" s="287"/>
      <c r="W744" s="287"/>
      <c r="X744" s="287"/>
      <c r="Y744" s="287"/>
      <c r="Z744" s="287"/>
      <c r="AA744" s="287">
        <f t="shared" si="701"/>
        <v>0</v>
      </c>
      <c r="AB744" s="287">
        <f t="shared" si="706"/>
        <v>0</v>
      </c>
      <c r="AC744" s="37" t="e">
        <f t="shared" si="700"/>
        <v>#DIV/0!</v>
      </c>
    </row>
    <row r="745" spans="1:29" s="21" customFormat="1" ht="15.75" x14ac:dyDescent="0.2">
      <c r="A745" s="92">
        <v>1</v>
      </c>
      <c r="B745" s="111" t="s">
        <v>799</v>
      </c>
      <c r="C745" s="112" t="s">
        <v>174</v>
      </c>
      <c r="D745" s="105">
        <f>+D746</f>
        <v>455507651.30000001</v>
      </c>
      <c r="E745" s="105">
        <f>SUM('ADICIONES  2018'!C745:M745)</f>
        <v>371898043596.70013</v>
      </c>
      <c r="F745" s="105">
        <f t="shared" ref="F745:J746" si="714">+F746</f>
        <v>994968430.99999988</v>
      </c>
      <c r="G745" s="105">
        <f t="shared" si="714"/>
        <v>0</v>
      </c>
      <c r="H745" s="105">
        <f t="shared" si="714"/>
        <v>0</v>
      </c>
      <c r="I745" s="105">
        <f t="shared" si="714"/>
        <v>0</v>
      </c>
      <c r="J745" s="105">
        <f t="shared" si="714"/>
        <v>0</v>
      </c>
      <c r="K745" s="285">
        <f t="shared" si="713"/>
        <v>371358582817.00012</v>
      </c>
      <c r="L745" s="105">
        <f t="shared" ref="L745:Q746" si="715">+L746</f>
        <v>0</v>
      </c>
      <c r="M745" s="105">
        <f t="shared" si="715"/>
        <v>0</v>
      </c>
      <c r="N745" s="105">
        <f t="shared" si="715"/>
        <v>0</v>
      </c>
      <c r="O745" s="105">
        <f t="shared" si="715"/>
        <v>0</v>
      </c>
      <c r="P745" s="105">
        <f t="shared" si="715"/>
        <v>230882544641.06006</v>
      </c>
      <c r="Q745" s="105">
        <f t="shared" si="715"/>
        <v>0</v>
      </c>
      <c r="R745" s="285">
        <f t="shared" si="705"/>
        <v>230882544641.06006</v>
      </c>
      <c r="S745" s="285">
        <f t="shared" ref="S745:Z746" si="716">+S746</f>
        <v>0</v>
      </c>
      <c r="T745" s="285">
        <f t="shared" si="716"/>
        <v>306946957.92999995</v>
      </c>
      <c r="U745" s="285">
        <f t="shared" si="716"/>
        <v>90527759312.070007</v>
      </c>
      <c r="V745" s="285">
        <f t="shared" si="716"/>
        <v>-12298585158.75</v>
      </c>
      <c r="W745" s="285">
        <f t="shared" si="716"/>
        <v>1505544347.1099999</v>
      </c>
      <c r="X745" s="105">
        <f t="shared" si="716"/>
        <v>0</v>
      </c>
      <c r="Y745" s="285">
        <f t="shared" si="716"/>
        <v>-11842998233.43</v>
      </c>
      <c r="Z745" s="105">
        <f t="shared" si="716"/>
        <v>0</v>
      </c>
      <c r="AA745" s="105">
        <f t="shared" si="701"/>
        <v>68198667224.93</v>
      </c>
      <c r="AB745" s="285">
        <f t="shared" si="706"/>
        <v>299081211865.99005</v>
      </c>
      <c r="AC745" s="113">
        <f t="shared" si="700"/>
        <v>0.80537040398329163</v>
      </c>
    </row>
    <row r="746" spans="1:29" s="79" customFormat="1" ht="15.75" hidden="1" x14ac:dyDescent="0.2">
      <c r="A746" s="371"/>
      <c r="B746" s="133" t="s">
        <v>352</v>
      </c>
      <c r="C746" s="106" t="s">
        <v>175</v>
      </c>
      <c r="D746" s="105">
        <f>+D747</f>
        <v>455507651.30000001</v>
      </c>
      <c r="E746" s="105">
        <f>SUM('ADICIONES  2018'!C746:M746)</f>
        <v>371898043596.70013</v>
      </c>
      <c r="F746" s="105">
        <f t="shared" si="714"/>
        <v>994968430.99999988</v>
      </c>
      <c r="G746" s="105">
        <f t="shared" si="714"/>
        <v>0</v>
      </c>
      <c r="H746" s="105">
        <f t="shared" si="714"/>
        <v>0</v>
      </c>
      <c r="I746" s="105">
        <f t="shared" si="714"/>
        <v>0</v>
      </c>
      <c r="J746" s="105">
        <f t="shared" si="714"/>
        <v>0</v>
      </c>
      <c r="K746" s="105">
        <f t="shared" si="713"/>
        <v>371358582817.00012</v>
      </c>
      <c r="L746" s="105">
        <f t="shared" si="715"/>
        <v>0</v>
      </c>
      <c r="M746" s="105">
        <f t="shared" si="715"/>
        <v>0</v>
      </c>
      <c r="N746" s="105">
        <f t="shared" si="715"/>
        <v>0</v>
      </c>
      <c r="O746" s="105">
        <f t="shared" si="715"/>
        <v>0</v>
      </c>
      <c r="P746" s="105">
        <f t="shared" si="715"/>
        <v>230882544641.06006</v>
      </c>
      <c r="Q746" s="105">
        <f t="shared" si="715"/>
        <v>0</v>
      </c>
      <c r="R746" s="105">
        <f t="shared" si="705"/>
        <v>230882544641.06006</v>
      </c>
      <c r="S746" s="105">
        <f t="shared" si="716"/>
        <v>0</v>
      </c>
      <c r="T746" s="105">
        <f t="shared" si="716"/>
        <v>306946957.92999995</v>
      </c>
      <c r="U746" s="105">
        <f t="shared" si="716"/>
        <v>90527759312.070007</v>
      </c>
      <c r="V746" s="105">
        <f t="shared" si="716"/>
        <v>-12298585158.75</v>
      </c>
      <c r="W746" s="105">
        <f t="shared" si="716"/>
        <v>1505544347.1099999</v>
      </c>
      <c r="X746" s="105">
        <f t="shared" si="716"/>
        <v>0</v>
      </c>
      <c r="Y746" s="105">
        <f t="shared" si="716"/>
        <v>-11842998233.43</v>
      </c>
      <c r="Z746" s="105">
        <f t="shared" si="716"/>
        <v>0</v>
      </c>
      <c r="AA746" s="105">
        <f t="shared" si="701"/>
        <v>68198667224.93</v>
      </c>
      <c r="AB746" s="105">
        <f t="shared" si="706"/>
        <v>299081211865.99005</v>
      </c>
      <c r="AC746" s="104">
        <f t="shared" si="700"/>
        <v>0.80537040398329163</v>
      </c>
    </row>
    <row r="747" spans="1:29" s="79" customFormat="1" ht="31.5" hidden="1" x14ac:dyDescent="0.2">
      <c r="A747" s="371"/>
      <c r="B747" s="133" t="s">
        <v>353</v>
      </c>
      <c r="C747" s="106" t="s">
        <v>354</v>
      </c>
      <c r="D747" s="105">
        <f>+D748+D762</f>
        <v>455507651.30000001</v>
      </c>
      <c r="E747" s="105">
        <f>SUM('ADICIONES  2018'!C747:M747)</f>
        <v>371898043596.70013</v>
      </c>
      <c r="F747" s="105">
        <f t="shared" ref="F747:J747" si="717">+F748+F762</f>
        <v>994968430.99999988</v>
      </c>
      <c r="G747" s="105">
        <f t="shared" si="717"/>
        <v>0</v>
      </c>
      <c r="H747" s="105">
        <f t="shared" si="717"/>
        <v>0</v>
      </c>
      <c r="I747" s="105">
        <f t="shared" si="717"/>
        <v>0</v>
      </c>
      <c r="J747" s="105">
        <f t="shared" si="717"/>
        <v>0</v>
      </c>
      <c r="K747" s="105">
        <f t="shared" si="713"/>
        <v>371358582817.00012</v>
      </c>
      <c r="L747" s="105">
        <f t="shared" ref="L747:Q747" si="718">+L748+L762</f>
        <v>0</v>
      </c>
      <c r="M747" s="105">
        <f t="shared" si="718"/>
        <v>0</v>
      </c>
      <c r="N747" s="105">
        <f t="shared" si="718"/>
        <v>0</v>
      </c>
      <c r="O747" s="105">
        <f t="shared" si="718"/>
        <v>0</v>
      </c>
      <c r="P747" s="105">
        <f t="shared" si="718"/>
        <v>230882544641.06006</v>
      </c>
      <c r="Q747" s="105">
        <f t="shared" si="718"/>
        <v>0</v>
      </c>
      <c r="R747" s="105">
        <f t="shared" ref="R747:R1050" si="719">SUM(L747:Q747)</f>
        <v>230882544641.06006</v>
      </c>
      <c r="S747" s="105">
        <f t="shared" ref="S747:Z747" si="720">+S748+S762</f>
        <v>0</v>
      </c>
      <c r="T747" s="105">
        <f t="shared" si="720"/>
        <v>306946957.92999995</v>
      </c>
      <c r="U747" s="105">
        <f t="shared" si="720"/>
        <v>90527759312.070007</v>
      </c>
      <c r="V747" s="105">
        <f t="shared" si="720"/>
        <v>-12298585158.75</v>
      </c>
      <c r="W747" s="105">
        <f t="shared" si="720"/>
        <v>1505544347.1099999</v>
      </c>
      <c r="X747" s="105">
        <f t="shared" si="720"/>
        <v>0</v>
      </c>
      <c r="Y747" s="105">
        <f t="shared" si="720"/>
        <v>-11842998233.43</v>
      </c>
      <c r="Z747" s="105">
        <f t="shared" si="720"/>
        <v>0</v>
      </c>
      <c r="AA747" s="105">
        <f t="shared" si="701"/>
        <v>68198667224.93</v>
      </c>
      <c r="AB747" s="105">
        <f t="shared" si="706"/>
        <v>299081211865.99005</v>
      </c>
      <c r="AC747" s="104">
        <f t="shared" si="700"/>
        <v>0.80537040398329163</v>
      </c>
    </row>
    <row r="748" spans="1:29" s="79" customFormat="1" ht="34.5" hidden="1" customHeight="1" x14ac:dyDescent="0.2">
      <c r="A748" s="371"/>
      <c r="B748" s="133" t="s">
        <v>800</v>
      </c>
      <c r="C748" s="106" t="s">
        <v>801</v>
      </c>
      <c r="D748" s="105">
        <f>+D749</f>
        <v>455507651.30000001</v>
      </c>
      <c r="E748" s="105">
        <f>SUM('ADICIONES  2018'!C748:M748)</f>
        <v>52981438135.769997</v>
      </c>
      <c r="F748" s="105">
        <f t="shared" ref="F748:J748" si="721">+F749</f>
        <v>198.05</v>
      </c>
      <c r="G748" s="105">
        <f t="shared" si="721"/>
        <v>0</v>
      </c>
      <c r="H748" s="105">
        <f t="shared" si="721"/>
        <v>0</v>
      </c>
      <c r="I748" s="105">
        <f t="shared" si="721"/>
        <v>0</v>
      </c>
      <c r="J748" s="105">
        <f t="shared" si="721"/>
        <v>0</v>
      </c>
      <c r="K748" s="105">
        <f t="shared" si="713"/>
        <v>53436945589.019997</v>
      </c>
      <c r="L748" s="105">
        <f t="shared" ref="L748:Q748" si="722">+L749</f>
        <v>0</v>
      </c>
      <c r="M748" s="105">
        <f t="shared" si="722"/>
        <v>0</v>
      </c>
      <c r="N748" s="105">
        <f t="shared" si="722"/>
        <v>0</v>
      </c>
      <c r="O748" s="105">
        <f t="shared" si="722"/>
        <v>0</v>
      </c>
      <c r="P748" s="105">
        <f t="shared" si="722"/>
        <v>52583919915.5</v>
      </c>
      <c r="Q748" s="105">
        <f t="shared" si="722"/>
        <v>0</v>
      </c>
      <c r="R748" s="105">
        <f t="shared" si="719"/>
        <v>52583919915.5</v>
      </c>
      <c r="S748" s="105">
        <f t="shared" ref="S748:Z748" si="723">+S749</f>
        <v>0</v>
      </c>
      <c r="T748" s="105">
        <f t="shared" si="723"/>
        <v>304288915.89999998</v>
      </c>
      <c r="U748" s="105">
        <f t="shared" si="723"/>
        <v>147669736.18000001</v>
      </c>
      <c r="V748" s="105">
        <f t="shared" si="723"/>
        <v>0</v>
      </c>
      <c r="W748" s="105">
        <f t="shared" si="723"/>
        <v>373512675.00999999</v>
      </c>
      <c r="X748" s="105">
        <f t="shared" si="723"/>
        <v>0</v>
      </c>
      <c r="Y748" s="105">
        <f t="shared" si="723"/>
        <v>-198.05000019073486</v>
      </c>
      <c r="Z748" s="105">
        <f t="shared" si="723"/>
        <v>0</v>
      </c>
      <c r="AA748" s="105">
        <f t="shared" si="701"/>
        <v>825471129.03999972</v>
      </c>
      <c r="AB748" s="105">
        <f t="shared" si="706"/>
        <v>53409391044.540001</v>
      </c>
      <c r="AC748" s="104">
        <f t="shared" si="700"/>
        <v>0.99948435405174696</v>
      </c>
    </row>
    <row r="749" spans="1:29" s="79" customFormat="1" ht="63" hidden="1" x14ac:dyDescent="0.2">
      <c r="A749" s="371"/>
      <c r="B749" s="133" t="s">
        <v>802</v>
      </c>
      <c r="C749" s="106" t="s">
        <v>803</v>
      </c>
      <c r="D749" s="105">
        <f>SUM(D750:D760)</f>
        <v>455507651.30000001</v>
      </c>
      <c r="E749" s="105">
        <f>SUM('ADICIONES  2018'!C749:M749)</f>
        <v>52981438135.769997</v>
      </c>
      <c r="F749" s="105">
        <f t="shared" ref="F749:J749" si="724">SUM(F750:F760)</f>
        <v>198.05</v>
      </c>
      <c r="G749" s="105">
        <f t="shared" si="724"/>
        <v>0</v>
      </c>
      <c r="H749" s="105">
        <f t="shared" si="724"/>
        <v>0</v>
      </c>
      <c r="I749" s="105">
        <f t="shared" si="724"/>
        <v>0</v>
      </c>
      <c r="J749" s="105">
        <f t="shared" si="724"/>
        <v>0</v>
      </c>
      <c r="K749" s="105">
        <f t="shared" si="713"/>
        <v>53436945589.019997</v>
      </c>
      <c r="L749" s="105">
        <f t="shared" ref="L749:Q749" si="725">SUM(L750:L760)</f>
        <v>0</v>
      </c>
      <c r="M749" s="105">
        <f t="shared" si="725"/>
        <v>0</v>
      </c>
      <c r="N749" s="105">
        <f t="shared" si="725"/>
        <v>0</v>
      </c>
      <c r="O749" s="105">
        <f t="shared" si="725"/>
        <v>0</v>
      </c>
      <c r="P749" s="105">
        <f t="shared" si="725"/>
        <v>52583919915.5</v>
      </c>
      <c r="Q749" s="105">
        <f t="shared" si="725"/>
        <v>0</v>
      </c>
      <c r="R749" s="105">
        <f t="shared" si="719"/>
        <v>52583919915.5</v>
      </c>
      <c r="S749" s="105">
        <f t="shared" ref="S749:Z749" si="726">SUM(S750:S760)</f>
        <v>0</v>
      </c>
      <c r="T749" s="105">
        <f t="shared" si="726"/>
        <v>304288915.89999998</v>
      </c>
      <c r="U749" s="105">
        <f t="shared" si="726"/>
        <v>147669736.18000001</v>
      </c>
      <c r="V749" s="105">
        <f t="shared" si="726"/>
        <v>0</v>
      </c>
      <c r="W749" s="105">
        <f t="shared" si="726"/>
        <v>373512675.00999999</v>
      </c>
      <c r="X749" s="105">
        <f t="shared" si="726"/>
        <v>0</v>
      </c>
      <c r="Y749" s="105">
        <f t="shared" si="726"/>
        <v>-198.05000019073486</v>
      </c>
      <c r="Z749" s="105">
        <f t="shared" si="726"/>
        <v>0</v>
      </c>
      <c r="AA749" s="105">
        <f t="shared" si="701"/>
        <v>825471129.03999972</v>
      </c>
      <c r="AB749" s="105">
        <f t="shared" si="706"/>
        <v>53409391044.540001</v>
      </c>
      <c r="AC749" s="104">
        <f t="shared" si="700"/>
        <v>0.99948435405174696</v>
      </c>
    </row>
    <row r="750" spans="1:29" hidden="1" x14ac:dyDescent="0.2">
      <c r="B750" s="140" t="s">
        <v>1456</v>
      </c>
      <c r="C750" s="98" t="s">
        <v>930</v>
      </c>
      <c r="D750" s="287"/>
      <c r="E750" s="285">
        <f>SUM('ADICIONES  2018'!C750:M750)</f>
        <v>45109240.380000003</v>
      </c>
      <c r="F750" s="287"/>
      <c r="G750" s="287"/>
      <c r="H750" s="287"/>
      <c r="I750" s="287"/>
      <c r="J750" s="287"/>
      <c r="K750" s="287">
        <f t="shared" si="713"/>
        <v>45109240.380000003</v>
      </c>
      <c r="L750" s="287"/>
      <c r="M750" s="287"/>
      <c r="N750" s="287"/>
      <c r="O750" s="287"/>
      <c r="P750" s="287">
        <v>45109240.380000003</v>
      </c>
      <c r="Q750" s="287"/>
      <c r="R750" s="287">
        <f t="shared" si="719"/>
        <v>45109240.380000003</v>
      </c>
      <c r="S750" s="287"/>
      <c r="T750" s="287"/>
      <c r="U750" s="287"/>
      <c r="V750" s="287"/>
      <c r="W750" s="287">
        <v>0</v>
      </c>
      <c r="X750" s="287"/>
      <c r="Y750" s="287"/>
      <c r="Z750" s="287"/>
      <c r="AA750" s="287">
        <f t="shared" si="701"/>
        <v>0</v>
      </c>
      <c r="AB750" s="287">
        <f t="shared" si="706"/>
        <v>45109240.380000003</v>
      </c>
      <c r="AC750" s="37">
        <f t="shared" si="700"/>
        <v>1</v>
      </c>
    </row>
    <row r="751" spans="1:29" hidden="1" x14ac:dyDescent="0.2">
      <c r="B751" s="140" t="s">
        <v>1456</v>
      </c>
      <c r="C751" s="137" t="s">
        <v>930</v>
      </c>
      <c r="D751" s="287"/>
      <c r="E751" s="285">
        <f>SUM('ADICIONES  2018'!C751:M751)</f>
        <v>49708258.090000004</v>
      </c>
      <c r="F751" s="287"/>
      <c r="G751" s="287"/>
      <c r="H751" s="287"/>
      <c r="I751" s="287"/>
      <c r="J751" s="287"/>
      <c r="K751" s="287">
        <f t="shared" si="713"/>
        <v>49708258.090000004</v>
      </c>
      <c r="L751" s="287"/>
      <c r="M751" s="287"/>
      <c r="N751" s="287"/>
      <c r="O751" s="287"/>
      <c r="P751" s="287">
        <v>49708258.090000004</v>
      </c>
      <c r="Q751" s="287"/>
      <c r="R751" s="287">
        <f t="shared" si="719"/>
        <v>49708258.090000004</v>
      </c>
      <c r="S751" s="287"/>
      <c r="T751" s="287"/>
      <c r="U751" s="287"/>
      <c r="V751" s="287"/>
      <c r="W751" s="287">
        <v>0</v>
      </c>
      <c r="X751" s="287"/>
      <c r="Y751" s="287"/>
      <c r="Z751" s="287"/>
      <c r="AA751" s="287">
        <f t="shared" si="701"/>
        <v>0</v>
      </c>
      <c r="AB751" s="287">
        <f t="shared" si="706"/>
        <v>49708258.090000004</v>
      </c>
      <c r="AC751" s="37">
        <f t="shared" si="700"/>
        <v>1</v>
      </c>
    </row>
    <row r="752" spans="1:29" hidden="1" x14ac:dyDescent="0.2">
      <c r="B752" s="140" t="s">
        <v>1456</v>
      </c>
      <c r="C752" s="137" t="s">
        <v>930</v>
      </c>
      <c r="D752" s="287"/>
      <c r="E752" s="285">
        <f>SUM('ADICIONES  2018'!C752:M752)</f>
        <v>830627844.66999996</v>
      </c>
      <c r="F752" s="287"/>
      <c r="G752" s="287"/>
      <c r="H752" s="287"/>
      <c r="I752" s="287"/>
      <c r="J752" s="287"/>
      <c r="K752" s="287">
        <f t="shared" si="713"/>
        <v>830627844.66999996</v>
      </c>
      <c r="L752" s="287"/>
      <c r="M752" s="287"/>
      <c r="N752" s="287"/>
      <c r="O752" s="287"/>
      <c r="P752" s="287">
        <v>830627844.66999996</v>
      </c>
      <c r="Q752" s="287"/>
      <c r="R752" s="287">
        <f t="shared" si="719"/>
        <v>830627844.66999996</v>
      </c>
      <c r="S752" s="287"/>
      <c r="T752" s="287"/>
      <c r="U752" s="287"/>
      <c r="V752" s="287"/>
      <c r="W752" s="287">
        <v>0</v>
      </c>
      <c r="X752" s="287"/>
      <c r="Y752" s="287"/>
      <c r="Z752" s="287"/>
      <c r="AA752" s="287">
        <f t="shared" si="701"/>
        <v>0</v>
      </c>
      <c r="AB752" s="287">
        <f t="shared" si="706"/>
        <v>830627844.66999996</v>
      </c>
      <c r="AC752" s="37">
        <f t="shared" si="700"/>
        <v>1</v>
      </c>
    </row>
    <row r="753" spans="1:29" hidden="1" x14ac:dyDescent="0.2">
      <c r="B753" s="140" t="s">
        <v>1456</v>
      </c>
      <c r="C753" s="137" t="s">
        <v>930</v>
      </c>
      <c r="D753" s="287"/>
      <c r="E753" s="285">
        <f>SUM('ADICIONES  2018'!C753:M753)</f>
        <v>93660.82</v>
      </c>
      <c r="F753" s="287"/>
      <c r="G753" s="287"/>
      <c r="H753" s="287"/>
      <c r="I753" s="287"/>
      <c r="J753" s="287"/>
      <c r="K753" s="287">
        <f t="shared" si="713"/>
        <v>93660.82</v>
      </c>
      <c r="L753" s="287"/>
      <c r="M753" s="287"/>
      <c r="N753" s="287"/>
      <c r="O753" s="287"/>
      <c r="P753" s="287"/>
      <c r="Q753" s="287"/>
      <c r="R753" s="287">
        <f t="shared" ref="R753" si="727">SUM(L753:Q753)</f>
        <v>0</v>
      </c>
      <c r="S753" s="287"/>
      <c r="T753" s="287"/>
      <c r="U753" s="287">
        <v>93660.82</v>
      </c>
      <c r="V753" s="287"/>
      <c r="W753" s="287">
        <v>0</v>
      </c>
      <c r="X753" s="287"/>
      <c r="Y753" s="287"/>
      <c r="Z753" s="287"/>
      <c r="AA753" s="287">
        <f t="shared" ref="AA753" si="728">SUM(S753:Z753)</f>
        <v>93660.82</v>
      </c>
      <c r="AB753" s="287">
        <f t="shared" si="706"/>
        <v>93660.82</v>
      </c>
      <c r="AC753" s="37">
        <f t="shared" si="700"/>
        <v>1</v>
      </c>
    </row>
    <row r="754" spans="1:29" hidden="1" x14ac:dyDescent="0.2">
      <c r="B754" s="140" t="s">
        <v>1457</v>
      </c>
      <c r="C754" s="137" t="s">
        <v>1458</v>
      </c>
      <c r="D754" s="287"/>
      <c r="E754" s="285">
        <f>SUM('ADICIONES  2018'!C754:M754)</f>
        <v>64310613</v>
      </c>
      <c r="F754" s="287"/>
      <c r="G754" s="287"/>
      <c r="H754" s="287"/>
      <c r="I754" s="287"/>
      <c r="J754" s="287"/>
      <c r="K754" s="287">
        <f t="shared" si="713"/>
        <v>64310613</v>
      </c>
      <c r="L754" s="287"/>
      <c r="M754" s="287"/>
      <c r="N754" s="287"/>
      <c r="O754" s="287"/>
      <c r="P754" s="287">
        <v>64310613</v>
      </c>
      <c r="Q754" s="287"/>
      <c r="R754" s="287">
        <f t="shared" si="719"/>
        <v>64310613</v>
      </c>
      <c r="S754" s="287"/>
      <c r="T754" s="287">
        <v>304288915.89999998</v>
      </c>
      <c r="U754" s="287"/>
      <c r="V754" s="287"/>
      <c r="W754" s="287">
        <v>359645340.44</v>
      </c>
      <c r="X754" s="287"/>
      <c r="Y754" s="287"/>
      <c r="Z754" s="287"/>
      <c r="AA754" s="287">
        <f t="shared" si="701"/>
        <v>663934256.33999991</v>
      </c>
      <c r="AB754" s="287">
        <f t="shared" si="706"/>
        <v>728244869.33999991</v>
      </c>
      <c r="AC754" s="37">
        <f t="shared" si="700"/>
        <v>11.32386763814551</v>
      </c>
    </row>
    <row r="755" spans="1:29" ht="28.5" hidden="1" x14ac:dyDescent="0.2">
      <c r="B755" s="140" t="s">
        <v>3122</v>
      </c>
      <c r="C755" s="137" t="s">
        <v>3123</v>
      </c>
      <c r="D755" s="287"/>
      <c r="E755" s="285">
        <f>SUM('ADICIONES  2018'!C755:M755)</f>
        <v>0</v>
      </c>
      <c r="F755" s="287"/>
      <c r="G755" s="287"/>
      <c r="H755" s="287"/>
      <c r="I755" s="287"/>
      <c r="J755" s="287"/>
      <c r="K755" s="287">
        <f t="shared" si="713"/>
        <v>0</v>
      </c>
      <c r="L755" s="287"/>
      <c r="M755" s="287"/>
      <c r="N755" s="287"/>
      <c r="O755" s="287"/>
      <c r="P755" s="287"/>
      <c r="Q755" s="287"/>
      <c r="R755" s="287">
        <f t="shared" si="719"/>
        <v>0</v>
      </c>
      <c r="S755" s="287"/>
      <c r="T755" s="287"/>
      <c r="U755" s="287"/>
      <c r="V755" s="287"/>
      <c r="W755" s="287">
        <v>13867334.57</v>
      </c>
      <c r="X755" s="287"/>
      <c r="Y755" s="287"/>
      <c r="Z755" s="287"/>
      <c r="AA755" s="287">
        <f t="shared" si="701"/>
        <v>13867334.57</v>
      </c>
      <c r="AB755" s="287">
        <f t="shared" si="706"/>
        <v>13867334.57</v>
      </c>
      <c r="AC755" s="37">
        <v>0</v>
      </c>
    </row>
    <row r="756" spans="1:29" hidden="1" x14ac:dyDescent="0.2">
      <c r="B756" s="140" t="s">
        <v>804</v>
      </c>
      <c r="C756" s="137" t="s">
        <v>805</v>
      </c>
      <c r="D756" s="287">
        <v>455507651.30000001</v>
      </c>
      <c r="E756" s="285">
        <f>SUM('ADICIONES  2018'!C756:M756)</f>
        <v>0</v>
      </c>
      <c r="F756" s="287"/>
      <c r="G756" s="287"/>
      <c r="H756" s="287"/>
      <c r="I756" s="287"/>
      <c r="J756" s="287"/>
      <c r="K756" s="287">
        <f t="shared" si="713"/>
        <v>455507651.30000001</v>
      </c>
      <c r="L756" s="287"/>
      <c r="M756" s="287"/>
      <c r="N756" s="287"/>
      <c r="O756" s="287"/>
      <c r="P756" s="287">
        <v>0</v>
      </c>
      <c r="Q756" s="287"/>
      <c r="R756" s="287">
        <f t="shared" si="719"/>
        <v>0</v>
      </c>
      <c r="S756" s="287"/>
      <c r="T756" s="287"/>
      <c r="U756" s="287"/>
      <c r="V756" s="287"/>
      <c r="W756" s="287">
        <v>0</v>
      </c>
      <c r="X756" s="287"/>
      <c r="Y756" s="287"/>
      <c r="Z756" s="287"/>
      <c r="AA756" s="287">
        <f t="shared" si="701"/>
        <v>0</v>
      </c>
      <c r="AB756" s="287">
        <f t="shared" si="706"/>
        <v>0</v>
      </c>
      <c r="AC756" s="37">
        <f t="shared" si="700"/>
        <v>0</v>
      </c>
    </row>
    <row r="757" spans="1:29" s="21" customFormat="1" hidden="1" x14ac:dyDescent="0.2">
      <c r="A757" s="92"/>
      <c r="B757" s="140" t="s">
        <v>804</v>
      </c>
      <c r="C757" s="137" t="s">
        <v>805</v>
      </c>
      <c r="D757" s="285"/>
      <c r="E757" s="285">
        <f>SUM('ADICIONES  2018'!C757:M757)</f>
        <v>3795663839.5</v>
      </c>
      <c r="F757" s="285">
        <v>198.05</v>
      </c>
      <c r="G757" s="285"/>
      <c r="H757" s="285"/>
      <c r="I757" s="285"/>
      <c r="J757" s="285"/>
      <c r="K757" s="285">
        <f t="shared" si="713"/>
        <v>3795663641.4499998</v>
      </c>
      <c r="L757" s="285"/>
      <c r="M757" s="285"/>
      <c r="N757" s="285"/>
      <c r="O757" s="285"/>
      <c r="P757" s="285">
        <v>3795663839.5</v>
      </c>
      <c r="Q757" s="285"/>
      <c r="R757" s="285">
        <f t="shared" si="719"/>
        <v>3795663839.5</v>
      </c>
      <c r="S757" s="285"/>
      <c r="T757" s="285"/>
      <c r="U757" s="285"/>
      <c r="V757" s="285"/>
      <c r="W757" s="285">
        <v>0</v>
      </c>
      <c r="X757" s="285"/>
      <c r="Y757" s="285">
        <v>-198.05000019073486</v>
      </c>
      <c r="Z757" s="285"/>
      <c r="AA757" s="285">
        <f t="shared" si="701"/>
        <v>-198.05000019073486</v>
      </c>
      <c r="AB757" s="285">
        <f t="shared" si="706"/>
        <v>3795663641.4499998</v>
      </c>
      <c r="AC757" s="37">
        <f t="shared" si="700"/>
        <v>1</v>
      </c>
    </row>
    <row r="758" spans="1:29" s="21" customFormat="1" hidden="1" x14ac:dyDescent="0.2">
      <c r="A758" s="92"/>
      <c r="B758" s="140" t="s">
        <v>804</v>
      </c>
      <c r="C758" s="137" t="s">
        <v>805</v>
      </c>
      <c r="D758" s="285"/>
      <c r="E758" s="285">
        <f>SUM('ADICIONES  2018'!C758:M758)</f>
        <v>6620918959.6999998</v>
      </c>
      <c r="F758" s="285"/>
      <c r="G758" s="285"/>
      <c r="H758" s="285"/>
      <c r="I758" s="285"/>
      <c r="J758" s="285"/>
      <c r="K758" s="285">
        <f t="shared" si="713"/>
        <v>6620918959.6999998</v>
      </c>
      <c r="L758" s="285"/>
      <c r="M758" s="285"/>
      <c r="N758" s="285"/>
      <c r="O758" s="285"/>
      <c r="P758" s="285">
        <v>6620918959.6999998</v>
      </c>
      <c r="Q758" s="285"/>
      <c r="R758" s="285">
        <f t="shared" si="719"/>
        <v>6620918959.6999998</v>
      </c>
      <c r="S758" s="285"/>
      <c r="T758" s="285"/>
      <c r="U758" s="285"/>
      <c r="V758" s="285"/>
      <c r="W758" s="285">
        <v>0</v>
      </c>
      <c r="X758" s="285"/>
      <c r="Y758" s="285"/>
      <c r="Z758" s="285"/>
      <c r="AA758" s="285">
        <f t="shared" si="701"/>
        <v>0</v>
      </c>
      <c r="AB758" s="285">
        <f t="shared" si="706"/>
        <v>6620918959.6999998</v>
      </c>
      <c r="AC758" s="37">
        <f t="shared" si="700"/>
        <v>1</v>
      </c>
    </row>
    <row r="759" spans="1:29" s="21" customFormat="1" hidden="1" x14ac:dyDescent="0.2">
      <c r="A759" s="92"/>
      <c r="B759" s="140" t="s">
        <v>804</v>
      </c>
      <c r="C759" s="137" t="s">
        <v>805</v>
      </c>
      <c r="D759" s="285"/>
      <c r="E759" s="285">
        <f>SUM('ADICIONES  2018'!C759:M759)</f>
        <v>41177581160.160004</v>
      </c>
      <c r="F759" s="285"/>
      <c r="G759" s="285"/>
      <c r="H759" s="285"/>
      <c r="I759" s="285"/>
      <c r="J759" s="285"/>
      <c r="K759" s="285">
        <f t="shared" si="713"/>
        <v>41177581160.160004</v>
      </c>
      <c r="L759" s="285"/>
      <c r="M759" s="285"/>
      <c r="N759" s="285"/>
      <c r="O759" s="285"/>
      <c r="P759" s="285">
        <v>41177581160.160004</v>
      </c>
      <c r="Q759" s="285"/>
      <c r="R759" s="285">
        <f t="shared" si="719"/>
        <v>41177581160.160004</v>
      </c>
      <c r="S759" s="285"/>
      <c r="T759" s="285"/>
      <c r="U759" s="285"/>
      <c r="V759" s="285"/>
      <c r="W759" s="285">
        <v>0</v>
      </c>
      <c r="X759" s="285"/>
      <c r="Y759" s="285"/>
      <c r="Z759" s="285"/>
      <c r="AA759" s="285">
        <f t="shared" si="701"/>
        <v>0</v>
      </c>
      <c r="AB759" s="285">
        <f t="shared" si="706"/>
        <v>41177581160.160004</v>
      </c>
      <c r="AC759" s="37">
        <f t="shared" si="700"/>
        <v>1</v>
      </c>
    </row>
    <row r="760" spans="1:29" s="21" customFormat="1" hidden="1" x14ac:dyDescent="0.2">
      <c r="A760" s="92"/>
      <c r="B760" s="140" t="s">
        <v>804</v>
      </c>
      <c r="C760" s="137" t="s">
        <v>805</v>
      </c>
      <c r="D760" s="285"/>
      <c r="E760" s="285">
        <f>SUM('ADICIONES  2018'!C760:M760)</f>
        <v>147576075.36000001</v>
      </c>
      <c r="F760" s="285"/>
      <c r="G760" s="285"/>
      <c r="H760" s="285"/>
      <c r="I760" s="285"/>
      <c r="J760" s="285"/>
      <c r="K760" s="285">
        <f t="shared" si="713"/>
        <v>147576075.36000001</v>
      </c>
      <c r="L760" s="285"/>
      <c r="M760" s="285"/>
      <c r="N760" s="285"/>
      <c r="O760" s="285"/>
      <c r="P760" s="285"/>
      <c r="Q760" s="285"/>
      <c r="R760" s="285">
        <f t="shared" si="719"/>
        <v>0</v>
      </c>
      <c r="S760" s="285"/>
      <c r="T760" s="285"/>
      <c r="U760" s="285">
        <v>147576075.36000001</v>
      </c>
      <c r="V760" s="285"/>
      <c r="W760" s="285">
        <v>0</v>
      </c>
      <c r="X760" s="285"/>
      <c r="Y760" s="285"/>
      <c r="Z760" s="285"/>
      <c r="AA760" s="285">
        <f t="shared" si="701"/>
        <v>147576075.36000001</v>
      </c>
      <c r="AB760" s="285">
        <f t="shared" si="706"/>
        <v>147576075.36000001</v>
      </c>
      <c r="AC760" s="37">
        <f t="shared" si="700"/>
        <v>1</v>
      </c>
    </row>
    <row r="761" spans="1:29" s="21" customFormat="1" hidden="1" x14ac:dyDescent="0.2">
      <c r="A761" s="92"/>
      <c r="B761" s="140" t="s">
        <v>804</v>
      </c>
      <c r="C761" s="137" t="s">
        <v>805</v>
      </c>
      <c r="D761" s="285"/>
      <c r="E761" s="285">
        <f>SUM('ADICIONES  2018'!C761:M761)</f>
        <v>249848484.09</v>
      </c>
      <c r="F761" s="285"/>
      <c r="G761" s="285"/>
      <c r="H761" s="285"/>
      <c r="I761" s="285"/>
      <c r="J761" s="285"/>
      <c r="K761" s="285">
        <f t="shared" si="713"/>
        <v>249848484.09</v>
      </c>
      <c r="L761" s="285"/>
      <c r="M761" s="285"/>
      <c r="N761" s="285"/>
      <c r="O761" s="285"/>
      <c r="P761" s="285"/>
      <c r="Q761" s="285"/>
      <c r="R761" s="285">
        <f t="shared" si="719"/>
        <v>0</v>
      </c>
      <c r="S761" s="285"/>
      <c r="T761" s="285"/>
      <c r="U761" s="285"/>
      <c r="V761" s="285"/>
      <c r="W761" s="285">
        <v>0</v>
      </c>
      <c r="X761" s="285"/>
      <c r="Y761" s="285"/>
      <c r="Z761" s="285"/>
      <c r="AA761" s="285">
        <f t="shared" si="701"/>
        <v>0</v>
      </c>
      <c r="AB761" s="285">
        <f t="shared" si="706"/>
        <v>0</v>
      </c>
      <c r="AC761" s="37">
        <f t="shared" si="700"/>
        <v>0</v>
      </c>
    </row>
    <row r="762" spans="1:29" s="79" customFormat="1" ht="31.5" hidden="1" x14ac:dyDescent="0.2">
      <c r="A762" s="371"/>
      <c r="B762" s="133" t="s">
        <v>931</v>
      </c>
      <c r="C762" s="138" t="s">
        <v>354</v>
      </c>
      <c r="D762" s="105">
        <f>+D763+D772+D770</f>
        <v>0</v>
      </c>
      <c r="E762" s="105">
        <f>SUM('ADICIONES  2018'!C762:M762)</f>
        <v>318916605460.93011</v>
      </c>
      <c r="F762" s="105">
        <f>+F763+F772+F770</f>
        <v>994968232.94999993</v>
      </c>
      <c r="G762" s="105">
        <f>+G763+G772+G770</f>
        <v>0</v>
      </c>
      <c r="H762" s="105">
        <f>+H763+H772+H770</f>
        <v>0</v>
      </c>
      <c r="I762" s="105">
        <f>+I763+I772+I770</f>
        <v>0</v>
      </c>
      <c r="J762" s="105">
        <f>+J763+J772+J770</f>
        <v>0</v>
      </c>
      <c r="K762" s="105">
        <f t="shared" si="713"/>
        <v>317921637227.9801</v>
      </c>
      <c r="L762" s="105">
        <f t="shared" ref="L762:Q762" si="729">+L763+L772+L770</f>
        <v>0</v>
      </c>
      <c r="M762" s="105">
        <f t="shared" si="729"/>
        <v>0</v>
      </c>
      <c r="N762" s="105">
        <f t="shared" si="729"/>
        <v>0</v>
      </c>
      <c r="O762" s="105">
        <f t="shared" si="729"/>
        <v>0</v>
      </c>
      <c r="P762" s="105">
        <f t="shared" si="729"/>
        <v>178298624725.56006</v>
      </c>
      <c r="Q762" s="105">
        <f t="shared" si="729"/>
        <v>0</v>
      </c>
      <c r="R762" s="105">
        <f t="shared" si="719"/>
        <v>178298624725.56006</v>
      </c>
      <c r="S762" s="105">
        <f t="shared" ref="S762:Z762" si="730">+S763+S772+S770</f>
        <v>0</v>
      </c>
      <c r="T762" s="105">
        <f t="shared" si="730"/>
        <v>2658042.0300000003</v>
      </c>
      <c r="U762" s="105">
        <f t="shared" si="730"/>
        <v>90380089575.890015</v>
      </c>
      <c r="V762" s="105">
        <f t="shared" si="730"/>
        <v>-12298585158.75</v>
      </c>
      <c r="W762" s="105">
        <f t="shared" si="730"/>
        <v>1132031672.0999999</v>
      </c>
      <c r="X762" s="105">
        <f t="shared" si="730"/>
        <v>0</v>
      </c>
      <c r="Y762" s="105">
        <f t="shared" si="730"/>
        <v>-11842998035.380001</v>
      </c>
      <c r="Z762" s="105">
        <f t="shared" si="730"/>
        <v>0</v>
      </c>
      <c r="AA762" s="105">
        <f t="shared" si="701"/>
        <v>67373196095.890015</v>
      </c>
      <c r="AB762" s="105">
        <f t="shared" si="706"/>
        <v>245671820821.45007</v>
      </c>
      <c r="AC762" s="104">
        <f t="shared" si="700"/>
        <v>0.77274331801858442</v>
      </c>
    </row>
    <row r="763" spans="1:29" s="79" customFormat="1" ht="47.25" hidden="1" x14ac:dyDescent="0.2">
      <c r="A763" s="371"/>
      <c r="B763" s="133" t="s">
        <v>932</v>
      </c>
      <c r="C763" s="138" t="s">
        <v>1459</v>
      </c>
      <c r="D763" s="105">
        <f>+D764</f>
        <v>0</v>
      </c>
      <c r="E763" s="105">
        <f>SUM('ADICIONES  2018'!C763:M763)</f>
        <v>1940719577.76</v>
      </c>
      <c r="F763" s="105">
        <f t="shared" ref="F763:J763" si="731">+F764</f>
        <v>87134.59</v>
      </c>
      <c r="G763" s="105">
        <f t="shared" si="731"/>
        <v>0</v>
      </c>
      <c r="H763" s="105">
        <f t="shared" si="731"/>
        <v>0</v>
      </c>
      <c r="I763" s="105">
        <f t="shared" si="731"/>
        <v>0</v>
      </c>
      <c r="J763" s="105">
        <f t="shared" si="731"/>
        <v>0</v>
      </c>
      <c r="K763" s="105">
        <f t="shared" si="713"/>
        <v>1940632443.1700001</v>
      </c>
      <c r="L763" s="105">
        <f t="shared" ref="L763:Q763" si="732">+L764</f>
        <v>0</v>
      </c>
      <c r="M763" s="105">
        <f t="shared" si="732"/>
        <v>0</v>
      </c>
      <c r="N763" s="105">
        <f t="shared" si="732"/>
        <v>0</v>
      </c>
      <c r="O763" s="105">
        <f t="shared" si="732"/>
        <v>0</v>
      </c>
      <c r="P763" s="105">
        <f t="shared" si="732"/>
        <v>1940632443.1700001</v>
      </c>
      <c r="Q763" s="105">
        <f t="shared" si="732"/>
        <v>0</v>
      </c>
      <c r="R763" s="105">
        <f t="shared" si="719"/>
        <v>1940632443.1700001</v>
      </c>
      <c r="S763" s="105">
        <f t="shared" ref="S763:Z763" si="733">+S764</f>
        <v>0</v>
      </c>
      <c r="T763" s="105">
        <f t="shared" si="733"/>
        <v>0</v>
      </c>
      <c r="U763" s="105">
        <f t="shared" si="733"/>
        <v>87134.59</v>
      </c>
      <c r="V763" s="105">
        <f t="shared" si="733"/>
        <v>0</v>
      </c>
      <c r="W763" s="105">
        <f t="shared" si="733"/>
        <v>0</v>
      </c>
      <c r="X763" s="105">
        <f t="shared" si="733"/>
        <v>0</v>
      </c>
      <c r="Y763" s="105">
        <f t="shared" si="733"/>
        <v>-87134.589999988675</v>
      </c>
      <c r="Z763" s="105">
        <f t="shared" si="733"/>
        <v>0</v>
      </c>
      <c r="AA763" s="105">
        <f t="shared" si="701"/>
        <v>1.1321390047669411E-8</v>
      </c>
      <c r="AB763" s="105">
        <f t="shared" si="706"/>
        <v>1940632443.1700001</v>
      </c>
      <c r="AC763" s="104">
        <f t="shared" si="700"/>
        <v>1</v>
      </c>
    </row>
    <row r="764" spans="1:29" s="79" customFormat="1" ht="31.5" hidden="1" x14ac:dyDescent="0.2">
      <c r="A764" s="371"/>
      <c r="B764" s="133" t="s">
        <v>933</v>
      </c>
      <c r="C764" s="138" t="s">
        <v>1460</v>
      </c>
      <c r="D764" s="105">
        <f>SUM(D765:D769)</f>
        <v>0</v>
      </c>
      <c r="E764" s="105">
        <f>SUM('ADICIONES  2018'!C764:M764)</f>
        <v>1940719577.76</v>
      </c>
      <c r="F764" s="105">
        <f t="shared" ref="F764:J764" si="734">SUM(F765:F769)</f>
        <v>87134.59</v>
      </c>
      <c r="G764" s="105">
        <f t="shared" si="734"/>
        <v>0</v>
      </c>
      <c r="H764" s="105">
        <f t="shared" si="734"/>
        <v>0</v>
      </c>
      <c r="I764" s="105">
        <f t="shared" si="734"/>
        <v>0</v>
      </c>
      <c r="J764" s="105">
        <f t="shared" si="734"/>
        <v>0</v>
      </c>
      <c r="K764" s="105">
        <f t="shared" si="713"/>
        <v>1940632443.1700001</v>
      </c>
      <c r="L764" s="105">
        <f t="shared" ref="L764:Q764" si="735">SUM(L765:L769)</f>
        <v>0</v>
      </c>
      <c r="M764" s="105">
        <f t="shared" si="735"/>
        <v>0</v>
      </c>
      <c r="N764" s="105">
        <f t="shared" si="735"/>
        <v>0</v>
      </c>
      <c r="O764" s="105">
        <f t="shared" si="735"/>
        <v>0</v>
      </c>
      <c r="P764" s="105">
        <f t="shared" si="735"/>
        <v>1940632443.1700001</v>
      </c>
      <c r="Q764" s="105">
        <f t="shared" si="735"/>
        <v>0</v>
      </c>
      <c r="R764" s="105">
        <f t="shared" si="719"/>
        <v>1940632443.1700001</v>
      </c>
      <c r="S764" s="105">
        <f t="shared" ref="S764:Z764" si="736">SUM(S765:S769)</f>
        <v>0</v>
      </c>
      <c r="T764" s="105">
        <f t="shared" si="736"/>
        <v>0</v>
      </c>
      <c r="U764" s="105">
        <f t="shared" si="736"/>
        <v>87134.59</v>
      </c>
      <c r="V764" s="105">
        <f t="shared" si="736"/>
        <v>0</v>
      </c>
      <c r="W764" s="105">
        <f t="shared" si="736"/>
        <v>0</v>
      </c>
      <c r="X764" s="105">
        <f t="shared" si="736"/>
        <v>0</v>
      </c>
      <c r="Y764" s="105">
        <f t="shared" si="736"/>
        <v>-87134.589999988675</v>
      </c>
      <c r="Z764" s="105">
        <f t="shared" si="736"/>
        <v>0</v>
      </c>
      <c r="AA764" s="105">
        <f t="shared" si="701"/>
        <v>1.1321390047669411E-8</v>
      </c>
      <c r="AB764" s="105">
        <f t="shared" si="706"/>
        <v>1940632443.1700001</v>
      </c>
      <c r="AC764" s="104">
        <f t="shared" si="700"/>
        <v>1</v>
      </c>
    </row>
    <row r="765" spans="1:29" ht="28.5" hidden="1" x14ac:dyDescent="0.2">
      <c r="B765" s="140" t="s">
        <v>1461</v>
      </c>
      <c r="C765" s="137" t="s">
        <v>1462</v>
      </c>
      <c r="D765" s="287">
        <v>0</v>
      </c>
      <c r="E765" s="285">
        <f>SUM('ADICIONES  2018'!C765:M765)</f>
        <v>128706124.63</v>
      </c>
      <c r="F765" s="287">
        <v>87134.59</v>
      </c>
      <c r="G765" s="287"/>
      <c r="H765" s="287"/>
      <c r="I765" s="287"/>
      <c r="J765" s="287"/>
      <c r="K765" s="287">
        <f t="shared" si="713"/>
        <v>128618990.03999999</v>
      </c>
      <c r="L765" s="287"/>
      <c r="M765" s="287"/>
      <c r="N765" s="287"/>
      <c r="O765" s="287"/>
      <c r="P765" s="287">
        <v>128706124.63</v>
      </c>
      <c r="Q765" s="287"/>
      <c r="R765" s="287">
        <f t="shared" si="719"/>
        <v>128706124.63</v>
      </c>
      <c r="S765" s="287"/>
      <c r="T765" s="287"/>
      <c r="U765" s="287"/>
      <c r="V765" s="287"/>
      <c r="W765" s="287"/>
      <c r="X765" s="287"/>
      <c r="Y765" s="287">
        <v>-87134.589999988675</v>
      </c>
      <c r="Z765" s="287"/>
      <c r="AA765" s="287">
        <f t="shared" si="701"/>
        <v>-87134.589999988675</v>
      </c>
      <c r="AB765" s="287">
        <f t="shared" si="706"/>
        <v>128618990.04000001</v>
      </c>
      <c r="AC765" s="37">
        <f t="shared" si="700"/>
        <v>1.0000000000000002</v>
      </c>
    </row>
    <row r="766" spans="1:29" ht="28.5" hidden="1" x14ac:dyDescent="0.2">
      <c r="B766" s="140" t="s">
        <v>1461</v>
      </c>
      <c r="C766" s="137" t="s">
        <v>1462</v>
      </c>
      <c r="D766" s="287"/>
      <c r="E766" s="285">
        <f>SUM('ADICIONES  2018'!C766:M766)</f>
        <v>144014669.02000001</v>
      </c>
      <c r="F766" s="287"/>
      <c r="G766" s="287"/>
      <c r="H766" s="287"/>
      <c r="I766" s="287"/>
      <c r="J766" s="287"/>
      <c r="K766" s="287">
        <f t="shared" si="713"/>
        <v>144014669.02000001</v>
      </c>
      <c r="L766" s="287"/>
      <c r="M766" s="287"/>
      <c r="N766" s="287"/>
      <c r="O766" s="287"/>
      <c r="P766" s="287">
        <v>144014669.02000001</v>
      </c>
      <c r="Q766" s="287"/>
      <c r="R766" s="287">
        <f t="shared" si="719"/>
        <v>144014669.02000001</v>
      </c>
      <c r="S766" s="287"/>
      <c r="T766" s="287"/>
      <c r="U766" s="287"/>
      <c r="V766" s="287"/>
      <c r="W766" s="287"/>
      <c r="X766" s="287"/>
      <c r="Y766" s="287"/>
      <c r="Z766" s="287"/>
      <c r="AA766" s="287">
        <f t="shared" si="701"/>
        <v>0</v>
      </c>
      <c r="AB766" s="287">
        <f t="shared" si="706"/>
        <v>144014669.02000001</v>
      </c>
      <c r="AC766" s="37">
        <f t="shared" si="700"/>
        <v>1</v>
      </c>
    </row>
    <row r="767" spans="1:29" ht="28.5" hidden="1" x14ac:dyDescent="0.2">
      <c r="B767" s="140" t="s">
        <v>1461</v>
      </c>
      <c r="C767" s="137" t="s">
        <v>1462</v>
      </c>
      <c r="D767" s="287"/>
      <c r="E767" s="285">
        <f>SUM('ADICIONES  2018'!C767:M767)</f>
        <v>1667911649.52</v>
      </c>
      <c r="F767" s="287"/>
      <c r="G767" s="287"/>
      <c r="H767" s="287"/>
      <c r="I767" s="287"/>
      <c r="J767" s="287"/>
      <c r="K767" s="287">
        <f t="shared" si="713"/>
        <v>1667911649.52</v>
      </c>
      <c r="L767" s="287"/>
      <c r="M767" s="287"/>
      <c r="N767" s="287"/>
      <c r="O767" s="287"/>
      <c r="P767" s="287">
        <v>1667911649.52</v>
      </c>
      <c r="Q767" s="287"/>
      <c r="R767" s="287">
        <f t="shared" si="719"/>
        <v>1667911649.52</v>
      </c>
      <c r="S767" s="287"/>
      <c r="T767" s="287"/>
      <c r="U767" s="287"/>
      <c r="V767" s="287"/>
      <c r="W767" s="287"/>
      <c r="X767" s="287"/>
      <c r="Y767" s="287"/>
      <c r="Z767" s="287"/>
      <c r="AA767" s="287">
        <f t="shared" si="701"/>
        <v>0</v>
      </c>
      <c r="AB767" s="287">
        <f t="shared" si="706"/>
        <v>1667911649.52</v>
      </c>
      <c r="AC767" s="37">
        <f t="shared" si="700"/>
        <v>1</v>
      </c>
    </row>
    <row r="768" spans="1:29" ht="28.5" hidden="1" x14ac:dyDescent="0.2">
      <c r="B768" s="140" t="s">
        <v>1461</v>
      </c>
      <c r="C768" s="137" t="s">
        <v>1462</v>
      </c>
      <c r="D768" s="287"/>
      <c r="E768" s="285">
        <f>SUM('ADICIONES  2018'!C768:M768)</f>
        <v>87134.59</v>
      </c>
      <c r="F768" s="287"/>
      <c r="G768" s="287"/>
      <c r="H768" s="287"/>
      <c r="I768" s="287"/>
      <c r="J768" s="287"/>
      <c r="K768" s="287">
        <f t="shared" si="713"/>
        <v>87134.59</v>
      </c>
      <c r="L768" s="287"/>
      <c r="M768" s="287"/>
      <c r="N768" s="287"/>
      <c r="O768" s="287"/>
      <c r="P768" s="287"/>
      <c r="Q768" s="287"/>
      <c r="R768" s="287">
        <f t="shared" si="719"/>
        <v>0</v>
      </c>
      <c r="S768" s="287"/>
      <c r="T768" s="287"/>
      <c r="U768" s="287">
        <v>87134.59</v>
      </c>
      <c r="V768" s="287"/>
      <c r="W768" s="287"/>
      <c r="X768" s="287"/>
      <c r="Y768" s="287"/>
      <c r="Z768" s="287"/>
      <c r="AA768" s="287">
        <f t="shared" si="701"/>
        <v>87134.59</v>
      </c>
      <c r="AB768" s="287">
        <f t="shared" si="706"/>
        <v>87134.59</v>
      </c>
      <c r="AC768" s="37">
        <f t="shared" si="700"/>
        <v>1</v>
      </c>
    </row>
    <row r="769" spans="1:29" ht="28.5" hidden="1" x14ac:dyDescent="0.2">
      <c r="B769" s="140" t="s">
        <v>2341</v>
      </c>
      <c r="C769" s="137" t="s">
        <v>2342</v>
      </c>
      <c r="D769" s="287"/>
      <c r="E769" s="285">
        <f>SUM('ADICIONES  2018'!C769:M769)</f>
        <v>0</v>
      </c>
      <c r="F769" s="287"/>
      <c r="G769" s="287"/>
      <c r="H769" s="287"/>
      <c r="I769" s="287"/>
      <c r="J769" s="287"/>
      <c r="K769" s="287">
        <f t="shared" si="713"/>
        <v>0</v>
      </c>
      <c r="L769" s="287"/>
      <c r="M769" s="287"/>
      <c r="N769" s="287"/>
      <c r="O769" s="287"/>
      <c r="P769" s="287"/>
      <c r="Q769" s="287"/>
      <c r="R769" s="287">
        <f t="shared" si="719"/>
        <v>0</v>
      </c>
      <c r="S769" s="287"/>
      <c r="T769" s="287"/>
      <c r="U769" s="287"/>
      <c r="V769" s="287"/>
      <c r="W769" s="287"/>
      <c r="X769" s="287"/>
      <c r="Y769" s="287"/>
      <c r="Z769" s="287"/>
      <c r="AA769" s="287">
        <f t="shared" si="701"/>
        <v>0</v>
      </c>
      <c r="AB769" s="287">
        <f t="shared" si="706"/>
        <v>0</v>
      </c>
      <c r="AC769" s="37" t="e">
        <f t="shared" si="700"/>
        <v>#DIV/0!</v>
      </c>
    </row>
    <row r="770" spans="1:29" s="5" customFormat="1" ht="45" hidden="1" x14ac:dyDescent="0.2">
      <c r="A770" s="156"/>
      <c r="B770" s="133" t="s">
        <v>1991</v>
      </c>
      <c r="C770" s="331" t="s">
        <v>1992</v>
      </c>
      <c r="D770" s="286">
        <f>+D771</f>
        <v>0</v>
      </c>
      <c r="E770" s="105">
        <f>SUM('ADICIONES  2018'!C770:M770)</f>
        <v>1841238739.6500001</v>
      </c>
      <c r="F770" s="286">
        <f t="shared" ref="F770:J770" si="737">+F771</f>
        <v>0</v>
      </c>
      <c r="G770" s="286">
        <f t="shared" si="737"/>
        <v>0</v>
      </c>
      <c r="H770" s="286">
        <f t="shared" si="737"/>
        <v>0</v>
      </c>
      <c r="I770" s="286">
        <f t="shared" si="737"/>
        <v>0</v>
      </c>
      <c r="J770" s="286">
        <f t="shared" si="737"/>
        <v>0</v>
      </c>
      <c r="K770" s="286">
        <f t="shared" si="713"/>
        <v>1841238739.6500001</v>
      </c>
      <c r="L770" s="286">
        <f t="shared" ref="L770:Q770" si="738">+L771</f>
        <v>0</v>
      </c>
      <c r="M770" s="286">
        <f t="shared" si="738"/>
        <v>0</v>
      </c>
      <c r="N770" s="286">
        <f t="shared" si="738"/>
        <v>0</v>
      </c>
      <c r="O770" s="286">
        <f t="shared" si="738"/>
        <v>0</v>
      </c>
      <c r="P770" s="286">
        <f t="shared" si="738"/>
        <v>1841238739.6500001</v>
      </c>
      <c r="Q770" s="286">
        <f t="shared" si="738"/>
        <v>0</v>
      </c>
      <c r="R770" s="286">
        <f t="shared" si="719"/>
        <v>1841238739.6500001</v>
      </c>
      <c r="S770" s="286">
        <f t="shared" ref="S770:Z770" si="739">+S771</f>
        <v>0</v>
      </c>
      <c r="T770" s="286">
        <f t="shared" si="739"/>
        <v>0</v>
      </c>
      <c r="U770" s="286">
        <f t="shared" si="739"/>
        <v>0</v>
      </c>
      <c r="V770" s="286">
        <f t="shared" si="739"/>
        <v>0</v>
      </c>
      <c r="W770" s="286">
        <f t="shared" si="739"/>
        <v>0</v>
      </c>
      <c r="X770" s="286">
        <f t="shared" si="739"/>
        <v>0</v>
      </c>
      <c r="Y770" s="286">
        <f t="shared" si="739"/>
        <v>0</v>
      </c>
      <c r="Z770" s="286">
        <f t="shared" si="739"/>
        <v>0</v>
      </c>
      <c r="AA770" s="286">
        <f t="shared" si="701"/>
        <v>0</v>
      </c>
      <c r="AB770" s="286">
        <f t="shared" si="706"/>
        <v>1841238739.6500001</v>
      </c>
      <c r="AC770" s="36">
        <f t="shared" si="700"/>
        <v>1</v>
      </c>
    </row>
    <row r="771" spans="1:29" hidden="1" x14ac:dyDescent="0.2">
      <c r="B771" s="140" t="s">
        <v>1993</v>
      </c>
      <c r="C771" s="137" t="s">
        <v>1994</v>
      </c>
      <c r="D771" s="287"/>
      <c r="E771" s="285">
        <f>SUM('ADICIONES  2018'!C771:M771)</f>
        <v>1841238739.6500001</v>
      </c>
      <c r="F771" s="287"/>
      <c r="G771" s="287"/>
      <c r="H771" s="287"/>
      <c r="I771" s="287"/>
      <c r="J771" s="287"/>
      <c r="K771" s="287">
        <f t="shared" si="713"/>
        <v>1841238739.6500001</v>
      </c>
      <c r="L771" s="287"/>
      <c r="M771" s="287"/>
      <c r="N771" s="287"/>
      <c r="O771" s="287"/>
      <c r="P771" s="287">
        <v>1841238739.6500001</v>
      </c>
      <c r="Q771" s="287"/>
      <c r="R771" s="287">
        <f t="shared" si="719"/>
        <v>1841238739.6500001</v>
      </c>
      <c r="S771" s="287"/>
      <c r="T771" s="287"/>
      <c r="U771" s="287"/>
      <c r="V771" s="287"/>
      <c r="W771" s="287"/>
      <c r="X771" s="287"/>
      <c r="Y771" s="287"/>
      <c r="Z771" s="287"/>
      <c r="AA771" s="287">
        <f t="shared" si="701"/>
        <v>0</v>
      </c>
      <c r="AB771" s="287">
        <f t="shared" si="706"/>
        <v>1841238739.6500001</v>
      </c>
      <c r="AC771" s="37">
        <f t="shared" si="700"/>
        <v>1</v>
      </c>
    </row>
    <row r="772" spans="1:29" s="79" customFormat="1" ht="47.25" hidden="1" x14ac:dyDescent="0.2">
      <c r="A772" s="371"/>
      <c r="B772" s="133" t="s">
        <v>934</v>
      </c>
      <c r="C772" s="138" t="s">
        <v>1463</v>
      </c>
      <c r="D772" s="105">
        <f>+D773+D778+D927+D932+D935+D938+D941+D945+D953+D957+D962+D1028+D1065+D1165+D1225+D1230+D1233+D1236+D960+D1005+D1008+D1010+D1012+D1014+D1016+D1018+D1020+D1022+D1025+D1042+D1048+D1052+D1054+D1056+D1058+D1060+D1062+D1045</f>
        <v>0</v>
      </c>
      <c r="E772" s="105">
        <f>SUM('ADICIONES  2018'!C772:M772)</f>
        <v>315134647143.52002</v>
      </c>
      <c r="F772" s="105">
        <f>+F773+F778+F927+F932+F935+F938+F941+F945+F953+F957+F962+F1028+F1065+F1165+F1225+F1230+F1233+F1236+F960+F1005+F1008+F1010+F1012+F1014+F1016+F1018+F1020+F1022+F1025+F1042+F1048+F1052+F1054+F1056+F1058+F1060+F1062+F1045</f>
        <v>994881098.3599999</v>
      </c>
      <c r="G772" s="105">
        <f>+G773+G778+G927+G932+G935+G938+G941+G945+G953+G957+G962+G1028+G1065+G1165+G1225+G1230+G1233+G1236+G960+G1005+G1008+G1010+G1012+G1014+G1016+G1018+G1020+G1022+G1025+G1042+G1048+G1052+G1054+G1056+G1058+G1060+G1062+G1045</f>
        <v>0</v>
      </c>
      <c r="H772" s="105">
        <f>+H773+H778+H927+H932+H935+H938+H941+H945+H953+H957+H962+H1028+H1065+H1165+H1225+H1230+H1233+H1236+H960+H1005+H1008+H1010+H1012+H1014+H1016+H1018+H1020+H1022+H1025+H1042+H1048+H1052+H1054+H1056+H1058+H1060+H1062+H1045</f>
        <v>0</v>
      </c>
      <c r="I772" s="105">
        <f>+I773+I778+I927+I932+I935+I938+I941+I945+I953+I957+I962+I1028+I1065+I1165+I1225+I1230+I1233+I1236+I960+I1005+I1008+I1010+I1012+I1014+I1016+I1018+I1020+I1022+I1025+I1042+I1048+I1052+I1054+I1056+I1058+I1060+I1062+I1045</f>
        <v>0</v>
      </c>
      <c r="J772" s="105">
        <f>+J773+J778+J927+J932+J935+J938+J941+J945+J953+J957+J962+J1028+J1065+J1165+J1225+J1230+J1233+J1236+J960+J1005+J1008+J1010+J1012+J1014+J1016+J1018+J1020+J1022+J1025+J1042+J1048+J1052+J1054+J1056+J1058+J1060+J1062+J1045</f>
        <v>0</v>
      </c>
      <c r="K772" s="105">
        <f t="shared" si="713"/>
        <v>314139766045.16003</v>
      </c>
      <c r="L772" s="105">
        <f t="shared" ref="L772:Q772" si="740">+L773+L778+L927+L932+L935+L938+L941+L945+L953+L957+L962+L1028+L1065+L1165+L1225+L1230+L1233+L1236+L960+L1005+L1008+L1010+L1012+L1014+L1016+L1018+L1020+L1022+L1025+L1042+L1048+L1052+L1054+L1056+L1058+L1060+L1062+L1045</f>
        <v>0</v>
      </c>
      <c r="M772" s="105">
        <f t="shared" si="740"/>
        <v>0</v>
      </c>
      <c r="N772" s="105">
        <f t="shared" si="740"/>
        <v>0</v>
      </c>
      <c r="O772" s="105">
        <f t="shared" si="740"/>
        <v>0</v>
      </c>
      <c r="P772" s="105">
        <f t="shared" si="740"/>
        <v>174516753542.74005</v>
      </c>
      <c r="Q772" s="105">
        <f t="shared" si="740"/>
        <v>0</v>
      </c>
      <c r="R772" s="105">
        <f t="shared" si="719"/>
        <v>174516753542.74005</v>
      </c>
      <c r="S772" s="105">
        <f t="shared" ref="S772:Z772" si="741">+S773+S778+S927+S932+S935+S938+S941+S945+S953+S957+S962+S1028+S1065+S1165+S1225+S1230+S1233+S1236+S960+S1005+S1008+S1010+S1012+S1014+S1016+S1018+S1020+S1022+S1025+S1042+S1048+S1052+S1054+S1056+S1058+S1060+S1062+S1045</f>
        <v>0</v>
      </c>
      <c r="T772" s="105">
        <f t="shared" si="741"/>
        <v>2658042.0300000003</v>
      </c>
      <c r="U772" s="105">
        <f t="shared" si="741"/>
        <v>90380002441.300018</v>
      </c>
      <c r="V772" s="105">
        <f t="shared" si="741"/>
        <v>-12298585158.75</v>
      </c>
      <c r="W772" s="105">
        <f t="shared" si="741"/>
        <v>1132031672.0999999</v>
      </c>
      <c r="X772" s="105">
        <f t="shared" si="741"/>
        <v>0</v>
      </c>
      <c r="Y772" s="105">
        <f t="shared" si="741"/>
        <v>-11842910900.790001</v>
      </c>
      <c r="Z772" s="105">
        <f t="shared" si="741"/>
        <v>0</v>
      </c>
      <c r="AA772" s="105">
        <f t="shared" si="701"/>
        <v>67373196095.890022</v>
      </c>
      <c r="AB772" s="105">
        <f t="shared" si="706"/>
        <v>241889949638.63007</v>
      </c>
      <c r="AC772" s="104">
        <f t="shared" si="700"/>
        <v>0.77000741639266546</v>
      </c>
    </row>
    <row r="773" spans="1:29" s="79" customFormat="1" ht="31.5" hidden="1" x14ac:dyDescent="0.2">
      <c r="A773" s="371"/>
      <c r="B773" s="133" t="s">
        <v>936</v>
      </c>
      <c r="C773" s="138" t="s">
        <v>937</v>
      </c>
      <c r="D773" s="105">
        <f>SUM(D774:D777)</f>
        <v>0</v>
      </c>
      <c r="E773" s="105">
        <f>SUM('ADICIONES  2018'!C773:M773)</f>
        <v>1371898776.6400001</v>
      </c>
      <c r="F773" s="105">
        <f t="shared" ref="F773:J773" si="742">SUM(F774:F777)</f>
        <v>2621907.79</v>
      </c>
      <c r="G773" s="105">
        <f t="shared" si="742"/>
        <v>0</v>
      </c>
      <c r="H773" s="105">
        <f t="shared" si="742"/>
        <v>0</v>
      </c>
      <c r="I773" s="105">
        <f t="shared" si="742"/>
        <v>0</v>
      </c>
      <c r="J773" s="105">
        <f t="shared" si="742"/>
        <v>0</v>
      </c>
      <c r="K773" s="105">
        <f t="shared" si="713"/>
        <v>1369276868.8500001</v>
      </c>
      <c r="L773" s="105">
        <f t="shared" ref="L773:Q773" si="743">SUM(L774:L777)</f>
        <v>0</v>
      </c>
      <c r="M773" s="105">
        <f t="shared" si="743"/>
        <v>0</v>
      </c>
      <c r="N773" s="105">
        <f t="shared" si="743"/>
        <v>0</v>
      </c>
      <c r="O773" s="105">
        <f t="shared" si="743"/>
        <v>0</v>
      </c>
      <c r="P773" s="105">
        <f t="shared" si="743"/>
        <v>1369275964.46</v>
      </c>
      <c r="Q773" s="105">
        <f t="shared" si="743"/>
        <v>0</v>
      </c>
      <c r="R773" s="105">
        <f t="shared" si="719"/>
        <v>1369275964.46</v>
      </c>
      <c r="S773" s="105">
        <f t="shared" ref="S773:Z773" si="744">SUM(S774:S777)</f>
        <v>0</v>
      </c>
      <c r="T773" s="105">
        <f t="shared" si="744"/>
        <v>0</v>
      </c>
      <c r="U773" s="105">
        <f t="shared" si="744"/>
        <v>2622812.1800000002</v>
      </c>
      <c r="V773" s="105">
        <f t="shared" si="744"/>
        <v>0</v>
      </c>
      <c r="W773" s="105">
        <f t="shared" si="744"/>
        <v>0</v>
      </c>
      <c r="X773" s="105">
        <f t="shared" si="744"/>
        <v>0</v>
      </c>
      <c r="Y773" s="105">
        <f t="shared" si="744"/>
        <v>-2621907.7900000215</v>
      </c>
      <c r="Z773" s="105">
        <f t="shared" si="744"/>
        <v>0</v>
      </c>
      <c r="AA773" s="105">
        <f t="shared" ref="AA773:AA946" si="745">SUM(S773:Z773)</f>
        <v>904.38999997870997</v>
      </c>
      <c r="AB773" s="105">
        <f t="shared" si="706"/>
        <v>1369276868.8499999</v>
      </c>
      <c r="AC773" s="104">
        <f t="shared" si="700"/>
        <v>0.99999999999999978</v>
      </c>
    </row>
    <row r="774" spans="1:29" s="21" customFormat="1" hidden="1" x14ac:dyDescent="0.2">
      <c r="A774" s="92"/>
      <c r="B774" s="140" t="s">
        <v>938</v>
      </c>
      <c r="C774" s="141" t="s">
        <v>939</v>
      </c>
      <c r="D774" s="285">
        <v>0</v>
      </c>
      <c r="E774" s="285">
        <f>SUM('ADICIONES  2018'!C774:M774)</f>
        <v>223486443.30000001</v>
      </c>
      <c r="F774" s="285">
        <v>2621907.79</v>
      </c>
      <c r="G774" s="285"/>
      <c r="H774" s="285"/>
      <c r="I774" s="285"/>
      <c r="J774" s="285"/>
      <c r="K774" s="285">
        <f t="shared" si="713"/>
        <v>220864535.51000002</v>
      </c>
      <c r="L774" s="285"/>
      <c r="M774" s="285"/>
      <c r="N774" s="285"/>
      <c r="O774" s="285"/>
      <c r="P774" s="285">
        <v>223486443.30000001</v>
      </c>
      <c r="Q774" s="285"/>
      <c r="R774" s="285">
        <f t="shared" si="719"/>
        <v>223486443.30000001</v>
      </c>
      <c r="S774" s="285"/>
      <c r="T774" s="285"/>
      <c r="U774" s="285"/>
      <c r="V774" s="285"/>
      <c r="W774" s="285"/>
      <c r="X774" s="285"/>
      <c r="Y774" s="285">
        <v>-2621907.7900000215</v>
      </c>
      <c r="Z774" s="285"/>
      <c r="AA774" s="285">
        <f t="shared" si="745"/>
        <v>-2621907.7900000215</v>
      </c>
      <c r="AB774" s="285">
        <f t="shared" si="706"/>
        <v>220864535.50999999</v>
      </c>
      <c r="AC774" s="37">
        <f t="shared" si="700"/>
        <v>0.99999999999999989</v>
      </c>
    </row>
    <row r="775" spans="1:29" s="21" customFormat="1" hidden="1" x14ac:dyDescent="0.2">
      <c r="A775" s="92"/>
      <c r="B775" s="140" t="s">
        <v>938</v>
      </c>
      <c r="C775" s="141" t="s">
        <v>939</v>
      </c>
      <c r="D775" s="285">
        <v>0</v>
      </c>
      <c r="E775" s="285">
        <f>SUM('ADICIONES  2018'!C775:M775)</f>
        <v>1047769065.95</v>
      </c>
      <c r="F775" s="285"/>
      <c r="G775" s="285"/>
      <c r="H775" s="285"/>
      <c r="I775" s="285"/>
      <c r="J775" s="285"/>
      <c r="K775" s="285">
        <f t="shared" si="713"/>
        <v>1047769065.95</v>
      </c>
      <c r="L775" s="285"/>
      <c r="M775" s="285"/>
      <c r="N775" s="285"/>
      <c r="O775" s="285"/>
      <c r="P775" s="285">
        <v>1047769065.95</v>
      </c>
      <c r="Q775" s="285"/>
      <c r="R775" s="285">
        <f t="shared" si="719"/>
        <v>1047769065.95</v>
      </c>
      <c r="S775" s="285"/>
      <c r="T775" s="285"/>
      <c r="U775" s="285"/>
      <c r="V775" s="285"/>
      <c r="W775" s="285"/>
      <c r="X775" s="285"/>
      <c r="Y775" s="285"/>
      <c r="Z775" s="285"/>
      <c r="AA775" s="285">
        <f t="shared" si="745"/>
        <v>0</v>
      </c>
      <c r="AB775" s="285">
        <f t="shared" si="706"/>
        <v>1047769065.95</v>
      </c>
      <c r="AC775" s="37">
        <f t="shared" si="700"/>
        <v>1</v>
      </c>
    </row>
    <row r="776" spans="1:29" s="21" customFormat="1" hidden="1" x14ac:dyDescent="0.2">
      <c r="A776" s="92"/>
      <c r="B776" s="140" t="s">
        <v>938</v>
      </c>
      <c r="C776" s="141" t="s">
        <v>939</v>
      </c>
      <c r="D776" s="285"/>
      <c r="E776" s="285">
        <f>SUM('ADICIONES  2018'!C776:M776)</f>
        <v>98020455.209999993</v>
      </c>
      <c r="F776" s="285"/>
      <c r="G776" s="285"/>
      <c r="H776" s="285"/>
      <c r="I776" s="285"/>
      <c r="J776" s="285"/>
      <c r="K776" s="285">
        <f t="shared" si="713"/>
        <v>98020455.209999993</v>
      </c>
      <c r="L776" s="285"/>
      <c r="M776" s="285"/>
      <c r="N776" s="285"/>
      <c r="O776" s="285"/>
      <c r="P776" s="285">
        <v>98020455.209999993</v>
      </c>
      <c r="Q776" s="285"/>
      <c r="R776" s="285">
        <f t="shared" si="719"/>
        <v>98020455.209999993</v>
      </c>
      <c r="S776" s="285"/>
      <c r="T776" s="285"/>
      <c r="U776" s="285"/>
      <c r="V776" s="285"/>
      <c r="W776" s="285"/>
      <c r="X776" s="285"/>
      <c r="Y776" s="285"/>
      <c r="Z776" s="285"/>
      <c r="AA776" s="285">
        <f t="shared" ref="AA776:AA777" si="746">SUM(S776:Z776)</f>
        <v>0</v>
      </c>
      <c r="AB776" s="285">
        <f t="shared" si="706"/>
        <v>98020455.209999993</v>
      </c>
      <c r="AC776" s="37">
        <f t="shared" si="700"/>
        <v>1</v>
      </c>
    </row>
    <row r="777" spans="1:29" s="21" customFormat="1" hidden="1" x14ac:dyDescent="0.2">
      <c r="A777" s="92"/>
      <c r="B777" s="140" t="s">
        <v>938</v>
      </c>
      <c r="C777" s="141" t="s">
        <v>939</v>
      </c>
      <c r="D777" s="285"/>
      <c r="E777" s="285">
        <f>SUM('ADICIONES  2018'!C777:M777)</f>
        <v>2622812.1800000002</v>
      </c>
      <c r="F777" s="285"/>
      <c r="G777" s="285"/>
      <c r="H777" s="285"/>
      <c r="I777" s="285"/>
      <c r="J777" s="285"/>
      <c r="K777" s="285">
        <f t="shared" si="713"/>
        <v>2622812.1800000002</v>
      </c>
      <c r="L777" s="285"/>
      <c r="M777" s="285"/>
      <c r="N777" s="285"/>
      <c r="O777" s="285"/>
      <c r="P777" s="285"/>
      <c r="Q777" s="285"/>
      <c r="R777" s="285">
        <f t="shared" si="719"/>
        <v>0</v>
      </c>
      <c r="S777" s="285"/>
      <c r="T777" s="285"/>
      <c r="U777" s="285">
        <v>2622812.1800000002</v>
      </c>
      <c r="V777" s="285"/>
      <c r="W777" s="285"/>
      <c r="X777" s="285"/>
      <c r="Y777" s="285"/>
      <c r="Z777" s="285"/>
      <c r="AA777" s="285">
        <f t="shared" si="746"/>
        <v>2622812.1800000002</v>
      </c>
      <c r="AB777" s="285">
        <f t="shared" si="706"/>
        <v>2622812.1800000002</v>
      </c>
      <c r="AC777" s="37">
        <f t="shared" si="700"/>
        <v>1</v>
      </c>
    </row>
    <row r="778" spans="1:29" s="79" customFormat="1" ht="31.5" hidden="1" x14ac:dyDescent="0.2">
      <c r="A778" s="371"/>
      <c r="B778" s="133" t="s">
        <v>940</v>
      </c>
      <c r="C778" s="138" t="s">
        <v>1464</v>
      </c>
      <c r="D778" s="105">
        <f>SUM(D779:D926)</f>
        <v>0</v>
      </c>
      <c r="E778" s="105">
        <f>SUM('ADICIONES  2018'!C778:M778)</f>
        <v>125906041917.10002</v>
      </c>
      <c r="F778" s="105">
        <f t="shared" ref="F778:J778" si="747">SUM(F779:F926)</f>
        <v>137591410.09</v>
      </c>
      <c r="G778" s="105">
        <f t="shared" si="747"/>
        <v>0</v>
      </c>
      <c r="H778" s="105">
        <f t="shared" si="747"/>
        <v>0</v>
      </c>
      <c r="I778" s="105">
        <f t="shared" si="747"/>
        <v>0</v>
      </c>
      <c r="J778" s="105">
        <f t="shared" si="747"/>
        <v>0</v>
      </c>
      <c r="K778" s="105">
        <f t="shared" si="713"/>
        <v>125768450507.01003</v>
      </c>
      <c r="L778" s="105">
        <f t="shared" ref="L778:Q778" si="748">SUM(L779:L926)</f>
        <v>0</v>
      </c>
      <c r="M778" s="105">
        <f t="shared" si="748"/>
        <v>0</v>
      </c>
      <c r="N778" s="105">
        <f t="shared" si="748"/>
        <v>0</v>
      </c>
      <c r="O778" s="105">
        <f t="shared" si="748"/>
        <v>0</v>
      </c>
      <c r="P778" s="105">
        <f t="shared" si="748"/>
        <v>31119484881.389999</v>
      </c>
      <c r="Q778" s="105">
        <f t="shared" si="748"/>
        <v>0</v>
      </c>
      <c r="R778" s="105">
        <f t="shared" si="719"/>
        <v>31119484881.389999</v>
      </c>
      <c r="S778" s="105">
        <f t="shared" ref="S778:Z778" si="749">SUM(S779:S926)</f>
        <v>0</v>
      </c>
      <c r="T778" s="105">
        <f t="shared" si="749"/>
        <v>0</v>
      </c>
      <c r="U778" s="105">
        <f t="shared" si="749"/>
        <v>73138346863.059998</v>
      </c>
      <c r="V778" s="105">
        <f t="shared" si="749"/>
        <v>0</v>
      </c>
      <c r="W778" s="105">
        <f t="shared" si="749"/>
        <v>756386076.75</v>
      </c>
      <c r="X778" s="105">
        <f t="shared" si="749"/>
        <v>0</v>
      </c>
      <c r="Y778" s="105">
        <f t="shared" si="749"/>
        <v>0</v>
      </c>
      <c r="Z778" s="105">
        <f t="shared" si="749"/>
        <v>0</v>
      </c>
      <c r="AA778" s="105">
        <f t="shared" si="745"/>
        <v>73894732939.809998</v>
      </c>
      <c r="AB778" s="105">
        <f t="shared" si="706"/>
        <v>105014217821.2</v>
      </c>
      <c r="AC778" s="104">
        <f t="shared" si="700"/>
        <v>0.83498061237024435</v>
      </c>
    </row>
    <row r="779" spans="1:29" s="21" customFormat="1" ht="45" hidden="1" x14ac:dyDescent="0.2">
      <c r="A779" s="92"/>
      <c r="B779" s="140" t="s">
        <v>1465</v>
      </c>
      <c r="C779" s="141" t="s">
        <v>1466</v>
      </c>
      <c r="D779" s="285">
        <v>0</v>
      </c>
      <c r="E779" s="285">
        <f>SUM('ADICIONES  2018'!C779:M779)</f>
        <v>96604800.75</v>
      </c>
      <c r="F779" s="285"/>
      <c r="G779" s="285"/>
      <c r="H779" s="285"/>
      <c r="I779" s="285"/>
      <c r="J779" s="285"/>
      <c r="K779" s="285">
        <f t="shared" si="713"/>
        <v>96604800.75</v>
      </c>
      <c r="L779" s="285"/>
      <c r="M779" s="285"/>
      <c r="N779" s="285"/>
      <c r="O779" s="285"/>
      <c r="P779" s="285">
        <v>0</v>
      </c>
      <c r="Q779" s="285"/>
      <c r="R779" s="285">
        <f t="shared" si="719"/>
        <v>0</v>
      </c>
      <c r="S779" s="285"/>
      <c r="T779" s="285"/>
      <c r="U779" s="285"/>
      <c r="V779" s="285"/>
      <c r="W779" s="285">
        <v>96604800.75</v>
      </c>
      <c r="X779" s="285"/>
      <c r="Y779" s="285"/>
      <c r="Z779" s="285"/>
      <c r="AA779" s="285">
        <f t="shared" si="745"/>
        <v>96604800.75</v>
      </c>
      <c r="AB779" s="285">
        <f t="shared" si="706"/>
        <v>96604800.75</v>
      </c>
      <c r="AC779" s="37">
        <f t="shared" si="700"/>
        <v>1</v>
      </c>
    </row>
    <row r="780" spans="1:29" s="21" customFormat="1" ht="45" hidden="1" x14ac:dyDescent="0.2">
      <c r="A780" s="92"/>
      <c r="B780" s="140" t="s">
        <v>1467</v>
      </c>
      <c r="C780" s="141" t="s">
        <v>1468</v>
      </c>
      <c r="D780" s="285">
        <v>0</v>
      </c>
      <c r="E780" s="285">
        <f>SUM('ADICIONES  2018'!C780:M780)</f>
        <v>763238052</v>
      </c>
      <c r="F780" s="285"/>
      <c r="G780" s="285"/>
      <c r="H780" s="285"/>
      <c r="I780" s="285"/>
      <c r="J780" s="285"/>
      <c r="K780" s="285">
        <f t="shared" si="713"/>
        <v>763238052</v>
      </c>
      <c r="L780" s="285"/>
      <c r="M780" s="285"/>
      <c r="N780" s="285"/>
      <c r="O780" s="285"/>
      <c r="P780" s="285">
        <v>0</v>
      </c>
      <c r="Q780" s="285"/>
      <c r="R780" s="285">
        <f t="shared" si="719"/>
        <v>0</v>
      </c>
      <c r="S780" s="285"/>
      <c r="T780" s="285"/>
      <c r="U780" s="285">
        <v>763238052</v>
      </c>
      <c r="V780" s="285"/>
      <c r="W780" s="285">
        <v>0</v>
      </c>
      <c r="X780" s="285"/>
      <c r="Y780" s="285"/>
      <c r="Z780" s="285"/>
      <c r="AA780" s="285">
        <f t="shared" si="745"/>
        <v>763238052</v>
      </c>
      <c r="AB780" s="285">
        <f t="shared" si="706"/>
        <v>763238052</v>
      </c>
      <c r="AC780" s="37">
        <f t="shared" si="700"/>
        <v>1</v>
      </c>
    </row>
    <row r="781" spans="1:29" ht="28.5" hidden="1" x14ac:dyDescent="0.2">
      <c r="B781" s="140" t="s">
        <v>1469</v>
      </c>
      <c r="C781" s="137" t="s">
        <v>1470</v>
      </c>
      <c r="D781" s="287">
        <v>0</v>
      </c>
      <c r="E781" s="285">
        <f>SUM('ADICIONES  2018'!C781:M781)</f>
        <v>1986110657</v>
      </c>
      <c r="F781" s="287"/>
      <c r="G781" s="287"/>
      <c r="H781" s="287"/>
      <c r="I781" s="287"/>
      <c r="J781" s="287"/>
      <c r="K781" s="287">
        <f t="shared" si="713"/>
        <v>1986110657</v>
      </c>
      <c r="L781" s="287"/>
      <c r="M781" s="287"/>
      <c r="N781" s="287"/>
      <c r="O781" s="287"/>
      <c r="P781" s="287">
        <v>1986110657</v>
      </c>
      <c r="Q781" s="287"/>
      <c r="R781" s="287">
        <f t="shared" si="719"/>
        <v>1986110657</v>
      </c>
      <c r="S781" s="287"/>
      <c r="T781" s="287"/>
      <c r="U781" s="287"/>
      <c r="V781" s="287"/>
      <c r="W781" s="287">
        <v>0</v>
      </c>
      <c r="X781" s="287"/>
      <c r="Y781" s="287"/>
      <c r="Z781" s="287"/>
      <c r="AA781" s="287">
        <f t="shared" si="745"/>
        <v>0</v>
      </c>
      <c r="AB781" s="287">
        <f t="shared" si="706"/>
        <v>1986110657</v>
      </c>
      <c r="AC781" s="37">
        <f t="shared" si="700"/>
        <v>1</v>
      </c>
    </row>
    <row r="782" spans="1:29" s="21" customFormat="1" ht="45" hidden="1" x14ac:dyDescent="0.2">
      <c r="A782" s="92"/>
      <c r="B782" s="140" t="s">
        <v>1471</v>
      </c>
      <c r="C782" s="141" t="s">
        <v>1472</v>
      </c>
      <c r="D782" s="285">
        <v>0</v>
      </c>
      <c r="E782" s="285">
        <f>SUM('ADICIONES  2018'!C782:M782)</f>
        <v>3000000000</v>
      </c>
      <c r="F782" s="285"/>
      <c r="G782" s="285"/>
      <c r="H782" s="285"/>
      <c r="I782" s="285"/>
      <c r="J782" s="285"/>
      <c r="K782" s="285">
        <f t="shared" si="713"/>
        <v>3000000000</v>
      </c>
      <c r="L782" s="285"/>
      <c r="M782" s="285"/>
      <c r="N782" s="285"/>
      <c r="O782" s="285"/>
      <c r="P782" s="285">
        <v>3000000000</v>
      </c>
      <c r="Q782" s="285"/>
      <c r="R782" s="285">
        <f t="shared" si="719"/>
        <v>3000000000</v>
      </c>
      <c r="S782" s="285"/>
      <c r="T782" s="285"/>
      <c r="U782" s="285"/>
      <c r="V782" s="285"/>
      <c r="W782" s="285">
        <v>0</v>
      </c>
      <c r="X782" s="285"/>
      <c r="Y782" s="285"/>
      <c r="Z782" s="285"/>
      <c r="AA782" s="285">
        <f t="shared" si="745"/>
        <v>0</v>
      </c>
      <c r="AB782" s="285">
        <f t="shared" si="706"/>
        <v>3000000000</v>
      </c>
      <c r="AC782" s="37">
        <f t="shared" si="700"/>
        <v>1</v>
      </c>
    </row>
    <row r="783" spans="1:29" ht="28.5" hidden="1" x14ac:dyDescent="0.2">
      <c r="B783" s="140" t="s">
        <v>1473</v>
      </c>
      <c r="C783" s="137" t="s">
        <v>1474</v>
      </c>
      <c r="D783" s="287">
        <v>0</v>
      </c>
      <c r="E783" s="285">
        <f>SUM('ADICIONES  2018'!C783:M783)</f>
        <v>340000000</v>
      </c>
      <c r="F783" s="287"/>
      <c r="G783" s="287"/>
      <c r="H783" s="287"/>
      <c r="I783" s="287"/>
      <c r="J783" s="287"/>
      <c r="K783" s="287">
        <f t="shared" si="713"/>
        <v>340000000</v>
      </c>
      <c r="L783" s="287"/>
      <c r="M783" s="287"/>
      <c r="N783" s="287"/>
      <c r="O783" s="287"/>
      <c r="P783" s="287">
        <v>0</v>
      </c>
      <c r="Q783" s="287"/>
      <c r="R783" s="287">
        <f t="shared" si="719"/>
        <v>0</v>
      </c>
      <c r="S783" s="287"/>
      <c r="T783" s="287"/>
      <c r="U783" s="287"/>
      <c r="V783" s="287"/>
      <c r="W783" s="287">
        <v>0</v>
      </c>
      <c r="X783" s="287"/>
      <c r="Y783" s="287"/>
      <c r="Z783" s="287"/>
      <c r="AA783" s="287">
        <f t="shared" si="745"/>
        <v>0</v>
      </c>
      <c r="AB783" s="287">
        <f t="shared" si="706"/>
        <v>0</v>
      </c>
      <c r="AC783" s="37">
        <f t="shared" si="700"/>
        <v>0</v>
      </c>
    </row>
    <row r="784" spans="1:29" s="21" customFormat="1" ht="30" hidden="1" x14ac:dyDescent="0.2">
      <c r="A784" s="92"/>
      <c r="B784" s="140" t="s">
        <v>1475</v>
      </c>
      <c r="C784" s="141" t="s">
        <v>1476</v>
      </c>
      <c r="D784" s="285">
        <v>0</v>
      </c>
      <c r="E784" s="285">
        <f>SUM('ADICIONES  2018'!C784:M784)</f>
        <v>34486125.539999999</v>
      </c>
      <c r="F784" s="285"/>
      <c r="G784" s="285"/>
      <c r="H784" s="285"/>
      <c r="I784" s="285"/>
      <c r="J784" s="285"/>
      <c r="K784" s="285">
        <f t="shared" si="713"/>
        <v>34486125.539999999</v>
      </c>
      <c r="L784" s="285"/>
      <c r="M784" s="285"/>
      <c r="N784" s="285"/>
      <c r="O784" s="285"/>
      <c r="P784" s="285">
        <v>34486125.539999999</v>
      </c>
      <c r="Q784" s="285"/>
      <c r="R784" s="285">
        <f t="shared" si="719"/>
        <v>34486125.539999999</v>
      </c>
      <c r="S784" s="285"/>
      <c r="T784" s="285"/>
      <c r="U784" s="285"/>
      <c r="V784" s="285"/>
      <c r="W784" s="285">
        <v>0</v>
      </c>
      <c r="X784" s="285"/>
      <c r="Y784" s="285"/>
      <c r="Z784" s="285"/>
      <c r="AA784" s="285">
        <f t="shared" si="745"/>
        <v>0</v>
      </c>
      <c r="AB784" s="285">
        <f t="shared" si="706"/>
        <v>34486125.539999999</v>
      </c>
      <c r="AC784" s="37">
        <f t="shared" si="700"/>
        <v>1</v>
      </c>
    </row>
    <row r="785" spans="1:29" ht="28.5" hidden="1" x14ac:dyDescent="0.2">
      <c r="B785" s="140" t="s">
        <v>1477</v>
      </c>
      <c r="C785" s="137" t="s">
        <v>1478</v>
      </c>
      <c r="D785" s="287">
        <v>0</v>
      </c>
      <c r="E785" s="285">
        <f>SUM('ADICIONES  2018'!C785:M785)</f>
        <v>94840502.569999993</v>
      </c>
      <c r="F785" s="287"/>
      <c r="G785" s="287"/>
      <c r="H785" s="287"/>
      <c r="I785" s="287"/>
      <c r="J785" s="287"/>
      <c r="K785" s="287">
        <f t="shared" si="713"/>
        <v>94840502.569999993</v>
      </c>
      <c r="L785" s="287"/>
      <c r="M785" s="287"/>
      <c r="N785" s="287"/>
      <c r="O785" s="287"/>
      <c r="P785" s="287">
        <v>94840502.569999993</v>
      </c>
      <c r="Q785" s="287"/>
      <c r="R785" s="287">
        <f t="shared" si="719"/>
        <v>94840502.569999993</v>
      </c>
      <c r="S785" s="287"/>
      <c r="T785" s="287"/>
      <c r="U785" s="287"/>
      <c r="V785" s="287"/>
      <c r="W785" s="287">
        <v>0</v>
      </c>
      <c r="X785" s="287"/>
      <c r="Y785" s="287"/>
      <c r="Z785" s="287"/>
      <c r="AA785" s="287">
        <f t="shared" si="745"/>
        <v>0</v>
      </c>
      <c r="AB785" s="287">
        <f t="shared" ref="AB785:AB1039" si="750">+R785+AA785</f>
        <v>94840502.569999993</v>
      </c>
      <c r="AC785" s="37">
        <f t="shared" si="700"/>
        <v>1</v>
      </c>
    </row>
    <row r="786" spans="1:29" ht="28.5" hidden="1" x14ac:dyDescent="0.2">
      <c r="B786" s="140" t="s">
        <v>1479</v>
      </c>
      <c r="C786" s="137" t="s">
        <v>1480</v>
      </c>
      <c r="D786" s="287">
        <v>0</v>
      </c>
      <c r="E786" s="285">
        <f>SUM('ADICIONES  2018'!C786:M786)</f>
        <v>34486125.539999999</v>
      </c>
      <c r="F786" s="287"/>
      <c r="G786" s="287"/>
      <c r="H786" s="287"/>
      <c r="I786" s="287"/>
      <c r="J786" s="287"/>
      <c r="K786" s="287">
        <f t="shared" si="713"/>
        <v>34486125.539999999</v>
      </c>
      <c r="L786" s="287"/>
      <c r="M786" s="287"/>
      <c r="N786" s="287"/>
      <c r="O786" s="287"/>
      <c r="P786" s="287">
        <v>34486125.539999999</v>
      </c>
      <c r="Q786" s="287"/>
      <c r="R786" s="287">
        <f t="shared" si="719"/>
        <v>34486125.539999999</v>
      </c>
      <c r="S786" s="287"/>
      <c r="T786" s="287"/>
      <c r="U786" s="287"/>
      <c r="V786" s="287"/>
      <c r="W786" s="287">
        <v>0</v>
      </c>
      <c r="X786" s="287"/>
      <c r="Y786" s="287"/>
      <c r="Z786" s="287"/>
      <c r="AA786" s="287">
        <f t="shared" si="745"/>
        <v>0</v>
      </c>
      <c r="AB786" s="287">
        <f t="shared" si="750"/>
        <v>34486125.539999999</v>
      </c>
      <c r="AC786" s="37">
        <f t="shared" si="700"/>
        <v>1</v>
      </c>
    </row>
    <row r="787" spans="1:29" s="21" customFormat="1" ht="30" hidden="1" x14ac:dyDescent="0.2">
      <c r="A787" s="92"/>
      <c r="B787" s="140" t="s">
        <v>1481</v>
      </c>
      <c r="C787" s="141" t="s">
        <v>1482</v>
      </c>
      <c r="D787" s="285">
        <v>0</v>
      </c>
      <c r="E787" s="285">
        <f>SUM('ADICIONES  2018'!C787:M787)</f>
        <v>24140287.890000001</v>
      </c>
      <c r="F787" s="285"/>
      <c r="G787" s="285"/>
      <c r="H787" s="285"/>
      <c r="I787" s="285"/>
      <c r="J787" s="285"/>
      <c r="K787" s="285">
        <f t="shared" si="713"/>
        <v>24140287.890000001</v>
      </c>
      <c r="L787" s="285"/>
      <c r="M787" s="285"/>
      <c r="N787" s="285"/>
      <c r="O787" s="285"/>
      <c r="P787" s="285">
        <v>24140287.890000001</v>
      </c>
      <c r="Q787" s="285"/>
      <c r="R787" s="285">
        <f t="shared" si="719"/>
        <v>24140287.890000001</v>
      </c>
      <c r="S787" s="285"/>
      <c r="T787" s="285"/>
      <c r="U787" s="285"/>
      <c r="V787" s="285"/>
      <c r="W787" s="285">
        <v>0</v>
      </c>
      <c r="X787" s="285"/>
      <c r="Y787" s="285"/>
      <c r="Z787" s="285"/>
      <c r="AA787" s="285">
        <f t="shared" si="745"/>
        <v>0</v>
      </c>
      <c r="AB787" s="285">
        <f t="shared" si="750"/>
        <v>24140287.890000001</v>
      </c>
      <c r="AC787" s="37">
        <f t="shared" si="700"/>
        <v>1</v>
      </c>
    </row>
    <row r="788" spans="1:29" ht="28.5" hidden="1" x14ac:dyDescent="0.2">
      <c r="B788" s="140" t="s">
        <v>1483</v>
      </c>
      <c r="C788" s="137" t="s">
        <v>1484</v>
      </c>
      <c r="D788" s="287">
        <v>0</v>
      </c>
      <c r="E788" s="285">
        <f>SUM('ADICIONES  2018'!C788:M788)</f>
        <v>24140287.890000001</v>
      </c>
      <c r="F788" s="287"/>
      <c r="G788" s="287"/>
      <c r="H788" s="287"/>
      <c r="I788" s="287"/>
      <c r="J788" s="287"/>
      <c r="K788" s="287">
        <f t="shared" si="713"/>
        <v>24140287.890000001</v>
      </c>
      <c r="L788" s="287"/>
      <c r="M788" s="287"/>
      <c r="N788" s="287"/>
      <c r="O788" s="287"/>
      <c r="P788" s="287">
        <v>24140287.890000001</v>
      </c>
      <c r="Q788" s="287"/>
      <c r="R788" s="287">
        <f t="shared" si="719"/>
        <v>24140287.890000001</v>
      </c>
      <c r="S788" s="287"/>
      <c r="T788" s="287"/>
      <c r="U788" s="287"/>
      <c r="V788" s="287"/>
      <c r="W788" s="287">
        <v>0</v>
      </c>
      <c r="X788" s="287"/>
      <c r="Y788" s="287"/>
      <c r="Z788" s="287"/>
      <c r="AA788" s="287">
        <f t="shared" si="745"/>
        <v>0</v>
      </c>
      <c r="AB788" s="287">
        <f t="shared" si="750"/>
        <v>24140287.890000001</v>
      </c>
      <c r="AC788" s="37">
        <f t="shared" si="700"/>
        <v>1</v>
      </c>
    </row>
    <row r="789" spans="1:29" s="21" customFormat="1" ht="45" hidden="1" x14ac:dyDescent="0.2">
      <c r="A789" s="92"/>
      <c r="B789" s="140" t="s">
        <v>1485</v>
      </c>
      <c r="C789" s="141" t="s">
        <v>1486</v>
      </c>
      <c r="D789" s="285">
        <v>0</v>
      </c>
      <c r="E789" s="285">
        <f>SUM('ADICIONES  2018'!C789:M789)</f>
        <v>3105000000</v>
      </c>
      <c r="F789" s="285"/>
      <c r="G789" s="285"/>
      <c r="H789" s="285"/>
      <c r="I789" s="285"/>
      <c r="J789" s="285"/>
      <c r="K789" s="285">
        <f t="shared" si="713"/>
        <v>3105000000</v>
      </c>
      <c r="L789" s="285"/>
      <c r="M789" s="285"/>
      <c r="N789" s="285"/>
      <c r="O789" s="285"/>
      <c r="P789" s="285">
        <v>3105000000</v>
      </c>
      <c r="Q789" s="285"/>
      <c r="R789" s="285">
        <f t="shared" si="719"/>
        <v>3105000000</v>
      </c>
      <c r="S789" s="285"/>
      <c r="T789" s="285"/>
      <c r="U789" s="285"/>
      <c r="V789" s="285"/>
      <c r="W789" s="285">
        <v>0</v>
      </c>
      <c r="X789" s="285"/>
      <c r="Y789" s="285"/>
      <c r="Z789" s="285"/>
      <c r="AA789" s="285">
        <f t="shared" si="745"/>
        <v>0</v>
      </c>
      <c r="AB789" s="285">
        <f t="shared" si="750"/>
        <v>3105000000</v>
      </c>
      <c r="AC789" s="37">
        <f t="shared" si="700"/>
        <v>1</v>
      </c>
    </row>
    <row r="790" spans="1:29" ht="42.75" hidden="1" x14ac:dyDescent="0.2">
      <c r="B790" s="140" t="s">
        <v>1487</v>
      </c>
      <c r="C790" s="137" t="s">
        <v>1488</v>
      </c>
      <c r="D790" s="287">
        <v>0</v>
      </c>
      <c r="E790" s="285">
        <f>SUM('ADICIONES  2018'!C790:M790)</f>
        <v>999896762</v>
      </c>
      <c r="F790" s="287"/>
      <c r="G790" s="287"/>
      <c r="H790" s="287"/>
      <c r="I790" s="287"/>
      <c r="J790" s="287"/>
      <c r="K790" s="287">
        <f t="shared" si="713"/>
        <v>999896762</v>
      </c>
      <c r="L790" s="287"/>
      <c r="M790" s="287"/>
      <c r="N790" s="287"/>
      <c r="O790" s="287"/>
      <c r="P790" s="287">
        <v>0</v>
      </c>
      <c r="Q790" s="287"/>
      <c r="R790" s="287">
        <f t="shared" si="719"/>
        <v>0</v>
      </c>
      <c r="S790" s="287"/>
      <c r="T790" s="287"/>
      <c r="U790" s="287"/>
      <c r="V790" s="287"/>
      <c r="W790" s="287">
        <v>0</v>
      </c>
      <c r="X790" s="287"/>
      <c r="Y790" s="287"/>
      <c r="Z790" s="287"/>
      <c r="AA790" s="287">
        <f t="shared" si="745"/>
        <v>0</v>
      </c>
      <c r="AB790" s="287">
        <f t="shared" si="750"/>
        <v>0</v>
      </c>
      <c r="AC790" s="37">
        <f t="shared" si="700"/>
        <v>0</v>
      </c>
    </row>
    <row r="791" spans="1:29" s="21" customFormat="1" ht="42.75" hidden="1" x14ac:dyDescent="0.2">
      <c r="A791" s="92"/>
      <c r="B791" s="140" t="s">
        <v>1489</v>
      </c>
      <c r="C791" s="137" t="s">
        <v>1490</v>
      </c>
      <c r="D791" s="285">
        <v>0</v>
      </c>
      <c r="E791" s="285">
        <f>SUM('ADICIONES  2018'!C791:M791)</f>
        <v>2054694900</v>
      </c>
      <c r="F791" s="285"/>
      <c r="G791" s="285"/>
      <c r="H791" s="285"/>
      <c r="I791" s="285"/>
      <c r="J791" s="285"/>
      <c r="K791" s="285">
        <f t="shared" si="713"/>
        <v>2054694900</v>
      </c>
      <c r="L791" s="285"/>
      <c r="M791" s="285"/>
      <c r="N791" s="285"/>
      <c r="O791" s="285"/>
      <c r="P791" s="285">
        <v>0</v>
      </c>
      <c r="Q791" s="285"/>
      <c r="R791" s="285">
        <f t="shared" si="719"/>
        <v>0</v>
      </c>
      <c r="S791" s="285"/>
      <c r="T791" s="285"/>
      <c r="U791" s="285">
        <v>2054694900</v>
      </c>
      <c r="V791" s="285"/>
      <c r="W791" s="285">
        <v>0</v>
      </c>
      <c r="X791" s="285"/>
      <c r="Y791" s="285"/>
      <c r="Z791" s="285"/>
      <c r="AA791" s="285">
        <f t="shared" si="745"/>
        <v>2054694900</v>
      </c>
      <c r="AB791" s="285">
        <f t="shared" si="750"/>
        <v>2054694900</v>
      </c>
      <c r="AC791" s="113">
        <f t="shared" si="700"/>
        <v>1</v>
      </c>
    </row>
    <row r="792" spans="1:29" ht="42.75" hidden="1" x14ac:dyDescent="0.2">
      <c r="B792" s="140" t="s">
        <v>1491</v>
      </c>
      <c r="C792" s="137" t="s">
        <v>1492</v>
      </c>
      <c r="D792" s="287">
        <v>0</v>
      </c>
      <c r="E792" s="285">
        <f>SUM('ADICIONES  2018'!C792:M792)</f>
        <v>182843711</v>
      </c>
      <c r="F792" s="287"/>
      <c r="G792" s="287"/>
      <c r="H792" s="287"/>
      <c r="I792" s="287"/>
      <c r="J792" s="287"/>
      <c r="K792" s="287">
        <f t="shared" si="713"/>
        <v>182843711</v>
      </c>
      <c r="L792" s="287"/>
      <c r="M792" s="287"/>
      <c r="N792" s="287"/>
      <c r="O792" s="287"/>
      <c r="P792" s="287">
        <v>182843711</v>
      </c>
      <c r="Q792" s="287"/>
      <c r="R792" s="287">
        <f t="shared" si="719"/>
        <v>182843711</v>
      </c>
      <c r="S792" s="287"/>
      <c r="T792" s="287"/>
      <c r="U792" s="287"/>
      <c r="V792" s="287"/>
      <c r="W792" s="287">
        <v>0</v>
      </c>
      <c r="X792" s="287"/>
      <c r="Y792" s="287"/>
      <c r="Z792" s="287"/>
      <c r="AA792" s="287">
        <f t="shared" si="745"/>
        <v>0</v>
      </c>
      <c r="AB792" s="287">
        <f t="shared" si="750"/>
        <v>182843711</v>
      </c>
      <c r="AC792" s="37">
        <f t="shared" si="700"/>
        <v>1</v>
      </c>
    </row>
    <row r="793" spans="1:29" s="21" customFormat="1" ht="45" hidden="1" x14ac:dyDescent="0.2">
      <c r="A793" s="92"/>
      <c r="B793" s="140" t="s">
        <v>1493</v>
      </c>
      <c r="C793" s="141" t="s">
        <v>1494</v>
      </c>
      <c r="D793" s="285">
        <v>0</v>
      </c>
      <c r="E793" s="285">
        <f>SUM('ADICIONES  2018'!C793:M793)</f>
        <v>182843711</v>
      </c>
      <c r="F793" s="285"/>
      <c r="G793" s="285"/>
      <c r="H793" s="285"/>
      <c r="I793" s="285"/>
      <c r="J793" s="285"/>
      <c r="K793" s="285">
        <f t="shared" si="713"/>
        <v>182843711</v>
      </c>
      <c r="L793" s="285"/>
      <c r="M793" s="285"/>
      <c r="N793" s="285"/>
      <c r="O793" s="285"/>
      <c r="P793" s="285">
        <v>182843711</v>
      </c>
      <c r="Q793" s="285"/>
      <c r="R793" s="285">
        <f t="shared" si="719"/>
        <v>182843711</v>
      </c>
      <c r="S793" s="285"/>
      <c r="T793" s="285"/>
      <c r="U793" s="285"/>
      <c r="V793" s="285"/>
      <c r="W793" s="285">
        <v>0</v>
      </c>
      <c r="X793" s="285"/>
      <c r="Y793" s="285"/>
      <c r="Z793" s="285"/>
      <c r="AA793" s="285">
        <f t="shared" si="745"/>
        <v>0</v>
      </c>
      <c r="AB793" s="285">
        <f t="shared" si="750"/>
        <v>182843711</v>
      </c>
      <c r="AC793" s="113">
        <f t="shared" si="700"/>
        <v>1</v>
      </c>
    </row>
    <row r="794" spans="1:29" ht="42.75" hidden="1" x14ac:dyDescent="0.2">
      <c r="B794" s="140" t="s">
        <v>1495</v>
      </c>
      <c r="C794" s="137" t="s">
        <v>1496</v>
      </c>
      <c r="D794" s="287">
        <v>0</v>
      </c>
      <c r="E794" s="285">
        <f>SUM('ADICIONES  2018'!C794:M794)</f>
        <v>182843711</v>
      </c>
      <c r="F794" s="287"/>
      <c r="G794" s="287"/>
      <c r="H794" s="287"/>
      <c r="I794" s="287"/>
      <c r="J794" s="287"/>
      <c r="K794" s="287">
        <f t="shared" si="713"/>
        <v>182843711</v>
      </c>
      <c r="L794" s="287"/>
      <c r="M794" s="287"/>
      <c r="N794" s="287"/>
      <c r="O794" s="287"/>
      <c r="P794" s="287">
        <v>182843711</v>
      </c>
      <c r="Q794" s="287"/>
      <c r="R794" s="287">
        <f t="shared" si="719"/>
        <v>182843711</v>
      </c>
      <c r="S794" s="287"/>
      <c r="T794" s="287"/>
      <c r="U794" s="287"/>
      <c r="V794" s="287"/>
      <c r="W794" s="287">
        <v>0</v>
      </c>
      <c r="X794" s="287"/>
      <c r="Y794" s="287"/>
      <c r="Z794" s="287"/>
      <c r="AA794" s="287">
        <f t="shared" si="745"/>
        <v>0</v>
      </c>
      <c r="AB794" s="287">
        <f t="shared" si="750"/>
        <v>182843711</v>
      </c>
      <c r="AC794" s="37">
        <f t="shared" si="700"/>
        <v>1</v>
      </c>
    </row>
    <row r="795" spans="1:29" s="21" customFormat="1" ht="60" hidden="1" x14ac:dyDescent="0.2">
      <c r="A795" s="92"/>
      <c r="B795" s="140" t="s">
        <v>1497</v>
      </c>
      <c r="C795" s="141" t="s">
        <v>1498</v>
      </c>
      <c r="D795" s="285">
        <v>0</v>
      </c>
      <c r="E795" s="285">
        <f>SUM('ADICIONES  2018'!C795:M795)</f>
        <v>182843711</v>
      </c>
      <c r="F795" s="285"/>
      <c r="G795" s="285"/>
      <c r="H795" s="285"/>
      <c r="I795" s="285"/>
      <c r="J795" s="285"/>
      <c r="K795" s="285">
        <f t="shared" si="713"/>
        <v>182843711</v>
      </c>
      <c r="L795" s="285"/>
      <c r="M795" s="285"/>
      <c r="N795" s="285"/>
      <c r="O795" s="285"/>
      <c r="P795" s="285">
        <v>176444181</v>
      </c>
      <c r="Q795" s="285"/>
      <c r="R795" s="285">
        <f t="shared" si="719"/>
        <v>176444181</v>
      </c>
      <c r="S795" s="285"/>
      <c r="T795" s="285"/>
      <c r="U795" s="285">
        <v>6399530</v>
      </c>
      <c r="V795" s="285"/>
      <c r="W795" s="285">
        <v>0</v>
      </c>
      <c r="X795" s="285"/>
      <c r="Y795" s="285"/>
      <c r="Z795" s="285"/>
      <c r="AA795" s="285">
        <f t="shared" si="745"/>
        <v>6399530</v>
      </c>
      <c r="AB795" s="285">
        <f t="shared" si="750"/>
        <v>182843711</v>
      </c>
      <c r="AC795" s="113">
        <f t="shared" si="700"/>
        <v>1</v>
      </c>
    </row>
    <row r="796" spans="1:29" ht="42.75" hidden="1" x14ac:dyDescent="0.2">
      <c r="B796" s="140" t="s">
        <v>1499</v>
      </c>
      <c r="C796" s="137" t="s">
        <v>1500</v>
      </c>
      <c r="D796" s="287">
        <v>0</v>
      </c>
      <c r="E796" s="285">
        <f>SUM('ADICIONES  2018'!C796:M796)</f>
        <v>182843711</v>
      </c>
      <c r="F796" s="287"/>
      <c r="G796" s="287"/>
      <c r="H796" s="287"/>
      <c r="I796" s="287"/>
      <c r="J796" s="287"/>
      <c r="K796" s="287">
        <f t="shared" si="713"/>
        <v>182843711</v>
      </c>
      <c r="L796" s="287"/>
      <c r="M796" s="287"/>
      <c r="N796" s="287"/>
      <c r="O796" s="287"/>
      <c r="P796" s="287">
        <v>182843711</v>
      </c>
      <c r="Q796" s="287"/>
      <c r="R796" s="287">
        <f t="shared" si="719"/>
        <v>182843711</v>
      </c>
      <c r="S796" s="287"/>
      <c r="T796" s="287"/>
      <c r="U796" s="287"/>
      <c r="V796" s="287"/>
      <c r="W796" s="287">
        <v>0</v>
      </c>
      <c r="X796" s="287"/>
      <c r="Y796" s="287"/>
      <c r="Z796" s="287"/>
      <c r="AA796" s="287">
        <f t="shared" si="745"/>
        <v>0</v>
      </c>
      <c r="AB796" s="287">
        <f t="shared" si="750"/>
        <v>182843711</v>
      </c>
      <c r="AC796" s="37">
        <f t="shared" si="700"/>
        <v>1</v>
      </c>
    </row>
    <row r="797" spans="1:29" s="21" customFormat="1" ht="45" hidden="1" x14ac:dyDescent="0.2">
      <c r="A797" s="92"/>
      <c r="B797" s="140" t="s">
        <v>1501</v>
      </c>
      <c r="C797" s="141" t="s">
        <v>1502</v>
      </c>
      <c r="D797" s="285">
        <v>0</v>
      </c>
      <c r="E797" s="285">
        <f>SUM('ADICIONES  2018'!C797:M797)</f>
        <v>38617028</v>
      </c>
      <c r="F797" s="285"/>
      <c r="G797" s="285"/>
      <c r="H797" s="285"/>
      <c r="I797" s="285"/>
      <c r="J797" s="285"/>
      <c r="K797" s="285">
        <f t="shared" si="713"/>
        <v>38617028</v>
      </c>
      <c r="L797" s="285"/>
      <c r="M797" s="285"/>
      <c r="N797" s="285"/>
      <c r="O797" s="285"/>
      <c r="P797" s="285">
        <v>38617028</v>
      </c>
      <c r="Q797" s="285"/>
      <c r="R797" s="285">
        <f t="shared" si="719"/>
        <v>38617028</v>
      </c>
      <c r="S797" s="285"/>
      <c r="T797" s="285"/>
      <c r="U797" s="285"/>
      <c r="V797" s="285"/>
      <c r="W797" s="285">
        <v>0</v>
      </c>
      <c r="X797" s="285"/>
      <c r="Y797" s="285"/>
      <c r="Z797" s="285"/>
      <c r="AA797" s="285">
        <f t="shared" si="745"/>
        <v>0</v>
      </c>
      <c r="AB797" s="285">
        <f t="shared" si="750"/>
        <v>38617028</v>
      </c>
      <c r="AC797" s="113">
        <f t="shared" si="700"/>
        <v>1</v>
      </c>
    </row>
    <row r="798" spans="1:29" s="21" customFormat="1" ht="45" hidden="1" x14ac:dyDescent="0.2">
      <c r="A798" s="92"/>
      <c r="B798" s="140" t="s">
        <v>1501</v>
      </c>
      <c r="C798" s="141" t="s">
        <v>1502</v>
      </c>
      <c r="D798" s="285"/>
      <c r="E798" s="285">
        <f>SUM('ADICIONES  2018'!C798:M798)</f>
        <v>24553164.530000001</v>
      </c>
      <c r="F798" s="285"/>
      <c r="G798" s="285"/>
      <c r="H798" s="285"/>
      <c r="I798" s="285"/>
      <c r="J798" s="285"/>
      <c r="K798" s="285">
        <f t="shared" si="713"/>
        <v>24553164.530000001</v>
      </c>
      <c r="L798" s="285"/>
      <c r="M798" s="285"/>
      <c r="N798" s="285"/>
      <c r="O798" s="285"/>
      <c r="P798" s="285">
        <v>10966045</v>
      </c>
      <c r="Q798" s="285"/>
      <c r="R798" s="285">
        <f t="shared" si="719"/>
        <v>10966045</v>
      </c>
      <c r="S798" s="285"/>
      <c r="T798" s="285"/>
      <c r="U798" s="285"/>
      <c r="V798" s="285"/>
      <c r="W798" s="285">
        <v>0</v>
      </c>
      <c r="X798" s="285"/>
      <c r="Y798" s="285"/>
      <c r="Z798" s="285"/>
      <c r="AA798" s="285">
        <f t="shared" ref="AA798" si="751">SUM(S798:Z798)</f>
        <v>0</v>
      </c>
      <c r="AB798" s="285">
        <f t="shared" si="750"/>
        <v>10966045</v>
      </c>
      <c r="AC798" s="113">
        <f t="shared" si="700"/>
        <v>0.44662450685740585</v>
      </c>
    </row>
    <row r="799" spans="1:29" ht="28.5" hidden="1" x14ac:dyDescent="0.2">
      <c r="B799" s="140" t="s">
        <v>1503</v>
      </c>
      <c r="C799" s="137" t="s">
        <v>1504</v>
      </c>
      <c r="D799" s="287">
        <v>0</v>
      </c>
      <c r="E799" s="285">
        <f>SUM('ADICIONES  2018'!C799:M799)</f>
        <v>2280075476</v>
      </c>
      <c r="F799" s="287"/>
      <c r="G799" s="287"/>
      <c r="H799" s="287"/>
      <c r="I799" s="287"/>
      <c r="J799" s="287"/>
      <c r="K799" s="287">
        <f t="shared" si="713"/>
        <v>2280075476</v>
      </c>
      <c r="L799" s="287"/>
      <c r="M799" s="287"/>
      <c r="N799" s="287"/>
      <c r="O799" s="287"/>
      <c r="P799" s="287">
        <v>600000000</v>
      </c>
      <c r="Q799" s="287"/>
      <c r="R799" s="287">
        <f t="shared" si="719"/>
        <v>600000000</v>
      </c>
      <c r="S799" s="287"/>
      <c r="T799" s="287"/>
      <c r="U799" s="287">
        <v>639075476</v>
      </c>
      <c r="V799" s="287"/>
      <c r="W799" s="287">
        <v>0</v>
      </c>
      <c r="X799" s="287"/>
      <c r="Y799" s="287"/>
      <c r="Z799" s="287"/>
      <c r="AA799" s="287">
        <f t="shared" si="745"/>
        <v>639075476</v>
      </c>
      <c r="AB799" s="287">
        <f t="shared" si="750"/>
        <v>1239075476</v>
      </c>
      <c r="AC799" s="37">
        <f t="shared" si="700"/>
        <v>0.54343616649644633</v>
      </c>
    </row>
    <row r="800" spans="1:29" s="21" customFormat="1" ht="60" hidden="1" x14ac:dyDescent="0.2">
      <c r="A800" s="92"/>
      <c r="B800" s="140" t="s">
        <v>1505</v>
      </c>
      <c r="C800" s="141" t="s">
        <v>1506</v>
      </c>
      <c r="D800" s="285">
        <v>0</v>
      </c>
      <c r="E800" s="285">
        <f>SUM('ADICIONES  2018'!C800:M800)</f>
        <v>10700332660.110001</v>
      </c>
      <c r="F800" s="285"/>
      <c r="G800" s="285"/>
      <c r="H800" s="285"/>
      <c r="I800" s="285"/>
      <c r="J800" s="285"/>
      <c r="K800" s="285">
        <f t="shared" si="713"/>
        <v>10700332660.110001</v>
      </c>
      <c r="L800" s="285"/>
      <c r="M800" s="285"/>
      <c r="N800" s="285"/>
      <c r="O800" s="285"/>
      <c r="P800" s="285">
        <v>10700332660.110001</v>
      </c>
      <c r="Q800" s="285"/>
      <c r="R800" s="285">
        <f t="shared" si="719"/>
        <v>10700332660.110001</v>
      </c>
      <c r="S800" s="285"/>
      <c r="T800" s="285"/>
      <c r="U800" s="285"/>
      <c r="V800" s="285"/>
      <c r="W800" s="285">
        <v>0</v>
      </c>
      <c r="X800" s="285"/>
      <c r="Y800" s="285"/>
      <c r="Z800" s="285"/>
      <c r="AA800" s="285">
        <f t="shared" si="745"/>
        <v>0</v>
      </c>
      <c r="AB800" s="285">
        <f t="shared" si="750"/>
        <v>10700332660.110001</v>
      </c>
      <c r="AC800" s="113">
        <f t="shared" si="700"/>
        <v>1</v>
      </c>
    </row>
    <row r="801" spans="1:29" ht="28.5" hidden="1" x14ac:dyDescent="0.2">
      <c r="B801" s="140" t="s">
        <v>1507</v>
      </c>
      <c r="C801" s="137" t="s">
        <v>1508</v>
      </c>
      <c r="D801" s="287">
        <v>0</v>
      </c>
      <c r="E801" s="285">
        <f>SUM('ADICIONES  2018'!C801:M801)</f>
        <v>1408197350.99</v>
      </c>
      <c r="F801" s="287"/>
      <c r="G801" s="287"/>
      <c r="H801" s="287"/>
      <c r="I801" s="287"/>
      <c r="J801" s="287"/>
      <c r="K801" s="287">
        <f t="shared" si="713"/>
        <v>1408197350.99</v>
      </c>
      <c r="L801" s="287"/>
      <c r="M801" s="287"/>
      <c r="N801" s="287"/>
      <c r="O801" s="287"/>
      <c r="P801" s="287">
        <v>0</v>
      </c>
      <c r="Q801" s="287"/>
      <c r="R801" s="287">
        <f t="shared" si="719"/>
        <v>0</v>
      </c>
      <c r="S801" s="287"/>
      <c r="T801" s="287"/>
      <c r="U801" s="287"/>
      <c r="V801" s="287"/>
      <c r="W801" s="287">
        <v>0</v>
      </c>
      <c r="X801" s="287"/>
      <c r="Y801" s="287"/>
      <c r="Z801" s="287"/>
      <c r="AA801" s="287">
        <f t="shared" si="745"/>
        <v>0</v>
      </c>
      <c r="AB801" s="287">
        <f t="shared" si="750"/>
        <v>0</v>
      </c>
      <c r="AC801" s="37">
        <f t="shared" si="700"/>
        <v>0</v>
      </c>
    </row>
    <row r="802" spans="1:29" s="21" customFormat="1" ht="30" hidden="1" x14ac:dyDescent="0.2">
      <c r="A802" s="92"/>
      <c r="B802" s="140" t="s">
        <v>1509</v>
      </c>
      <c r="C802" s="141" t="s">
        <v>1510</v>
      </c>
      <c r="D802" s="285">
        <v>0</v>
      </c>
      <c r="E802" s="285">
        <f>SUM('ADICIONES  2018'!C802:M802)</f>
        <v>80251874.219999999</v>
      </c>
      <c r="F802" s="285"/>
      <c r="G802" s="285"/>
      <c r="H802" s="285"/>
      <c r="I802" s="285"/>
      <c r="J802" s="285"/>
      <c r="K802" s="285">
        <f t="shared" si="713"/>
        <v>80251874.219999999</v>
      </c>
      <c r="L802" s="285"/>
      <c r="M802" s="285"/>
      <c r="N802" s="285"/>
      <c r="O802" s="285"/>
      <c r="P802" s="285">
        <v>0</v>
      </c>
      <c r="Q802" s="285"/>
      <c r="R802" s="285">
        <f t="shared" si="719"/>
        <v>0</v>
      </c>
      <c r="S802" s="285"/>
      <c r="T802" s="285"/>
      <c r="U802" s="285"/>
      <c r="V802" s="285"/>
      <c r="W802" s="285">
        <v>0</v>
      </c>
      <c r="X802" s="285"/>
      <c r="Y802" s="285"/>
      <c r="Z802" s="285"/>
      <c r="AA802" s="285">
        <f t="shared" si="745"/>
        <v>0</v>
      </c>
      <c r="AB802" s="285">
        <f t="shared" si="750"/>
        <v>0</v>
      </c>
      <c r="AC802" s="113">
        <f t="shared" si="700"/>
        <v>0</v>
      </c>
    </row>
    <row r="803" spans="1:29" s="21" customFormat="1" ht="45" hidden="1" x14ac:dyDescent="0.2">
      <c r="A803" s="92"/>
      <c r="B803" s="140" t="s">
        <v>1511</v>
      </c>
      <c r="C803" s="141" t="s">
        <v>1512</v>
      </c>
      <c r="D803" s="285">
        <v>0</v>
      </c>
      <c r="E803" s="285">
        <f>SUM('ADICIONES  2018'!C803:M803)</f>
        <v>1556899281.6500001</v>
      </c>
      <c r="F803" s="285"/>
      <c r="G803" s="285"/>
      <c r="H803" s="285"/>
      <c r="I803" s="285"/>
      <c r="J803" s="285"/>
      <c r="K803" s="285">
        <f t="shared" si="713"/>
        <v>1556899281.6500001</v>
      </c>
      <c r="L803" s="285"/>
      <c r="M803" s="285"/>
      <c r="N803" s="285"/>
      <c r="O803" s="285"/>
      <c r="P803" s="285">
        <v>1556899281.6500001</v>
      </c>
      <c r="Q803" s="285"/>
      <c r="R803" s="285">
        <f t="shared" si="719"/>
        <v>1556899281.6500001</v>
      </c>
      <c r="S803" s="285"/>
      <c r="T803" s="285"/>
      <c r="U803" s="285"/>
      <c r="V803" s="285"/>
      <c r="W803" s="285">
        <v>0</v>
      </c>
      <c r="X803" s="285"/>
      <c r="Y803" s="285"/>
      <c r="Z803" s="285"/>
      <c r="AA803" s="285">
        <f t="shared" si="745"/>
        <v>0</v>
      </c>
      <c r="AB803" s="285">
        <f t="shared" si="750"/>
        <v>1556899281.6500001</v>
      </c>
      <c r="AC803" s="113">
        <f t="shared" si="700"/>
        <v>1</v>
      </c>
    </row>
    <row r="804" spans="1:29" ht="42.75" hidden="1" x14ac:dyDescent="0.2">
      <c r="B804" s="140" t="s">
        <v>1513</v>
      </c>
      <c r="C804" s="137" t="s">
        <v>1514</v>
      </c>
      <c r="D804" s="287">
        <v>0</v>
      </c>
      <c r="E804" s="285">
        <f>SUM('ADICIONES  2018'!C804:M804)</f>
        <v>999998</v>
      </c>
      <c r="F804" s="287"/>
      <c r="G804" s="287"/>
      <c r="H804" s="287"/>
      <c r="I804" s="287"/>
      <c r="J804" s="287"/>
      <c r="K804" s="287">
        <f t="shared" si="713"/>
        <v>999998</v>
      </c>
      <c r="L804" s="287"/>
      <c r="M804" s="287"/>
      <c r="N804" s="287"/>
      <c r="O804" s="287"/>
      <c r="P804" s="287">
        <v>999998</v>
      </c>
      <c r="Q804" s="287"/>
      <c r="R804" s="287">
        <f t="shared" si="719"/>
        <v>999998</v>
      </c>
      <c r="S804" s="287"/>
      <c r="T804" s="287"/>
      <c r="U804" s="287"/>
      <c r="V804" s="287"/>
      <c r="W804" s="287">
        <v>0</v>
      </c>
      <c r="X804" s="287"/>
      <c r="Y804" s="287"/>
      <c r="Z804" s="287"/>
      <c r="AA804" s="287">
        <f t="shared" si="745"/>
        <v>0</v>
      </c>
      <c r="AB804" s="287">
        <f t="shared" si="750"/>
        <v>999998</v>
      </c>
      <c r="AC804" s="37">
        <f t="shared" si="700"/>
        <v>1</v>
      </c>
    </row>
    <row r="805" spans="1:29" ht="28.5" hidden="1" x14ac:dyDescent="0.2">
      <c r="B805" s="140" t="s">
        <v>1515</v>
      </c>
      <c r="C805" s="137" t="s">
        <v>1516</v>
      </c>
      <c r="D805" s="287">
        <v>0</v>
      </c>
      <c r="E805" s="285">
        <f>SUM('ADICIONES  2018'!C805:M805)</f>
        <v>3466381697.96</v>
      </c>
      <c r="F805" s="287"/>
      <c r="G805" s="287"/>
      <c r="H805" s="287"/>
      <c r="I805" s="287"/>
      <c r="J805" s="287"/>
      <c r="K805" s="287">
        <f t="shared" si="713"/>
        <v>3466381697.96</v>
      </c>
      <c r="L805" s="287"/>
      <c r="M805" s="287"/>
      <c r="N805" s="287"/>
      <c r="O805" s="287"/>
      <c r="P805" s="287">
        <v>3466381697.96</v>
      </c>
      <c r="Q805" s="287"/>
      <c r="R805" s="287">
        <f t="shared" si="719"/>
        <v>3466381697.96</v>
      </c>
      <c r="S805" s="287"/>
      <c r="T805" s="287"/>
      <c r="U805" s="287"/>
      <c r="V805" s="287"/>
      <c r="W805" s="287">
        <v>0</v>
      </c>
      <c r="X805" s="287"/>
      <c r="Y805" s="287"/>
      <c r="Z805" s="287"/>
      <c r="AA805" s="287">
        <f t="shared" si="745"/>
        <v>0</v>
      </c>
      <c r="AB805" s="287">
        <f t="shared" si="750"/>
        <v>3466381697.96</v>
      </c>
      <c r="AC805" s="37">
        <f t="shared" si="700"/>
        <v>1</v>
      </c>
    </row>
    <row r="806" spans="1:29" hidden="1" x14ac:dyDescent="0.2">
      <c r="B806" s="140" t="s">
        <v>1517</v>
      </c>
      <c r="C806" s="137" t="s">
        <v>1518</v>
      </c>
      <c r="D806" s="287">
        <v>0</v>
      </c>
      <c r="E806" s="285">
        <f>SUM('ADICIONES  2018'!C806:M806)</f>
        <v>9006349.8399999999</v>
      </c>
      <c r="F806" s="287"/>
      <c r="G806" s="287"/>
      <c r="H806" s="287"/>
      <c r="I806" s="287"/>
      <c r="J806" s="287"/>
      <c r="K806" s="287">
        <f t="shared" si="713"/>
        <v>9006349.8399999999</v>
      </c>
      <c r="L806" s="287"/>
      <c r="M806" s="287"/>
      <c r="N806" s="287"/>
      <c r="O806" s="287"/>
      <c r="P806" s="287">
        <v>9006349.8399999999</v>
      </c>
      <c r="Q806" s="287"/>
      <c r="R806" s="287">
        <f t="shared" si="719"/>
        <v>9006349.8399999999</v>
      </c>
      <c r="S806" s="287"/>
      <c r="T806" s="287"/>
      <c r="U806" s="287"/>
      <c r="V806" s="287"/>
      <c r="W806" s="287">
        <v>0</v>
      </c>
      <c r="X806" s="287"/>
      <c r="Y806" s="287"/>
      <c r="Z806" s="287"/>
      <c r="AA806" s="287">
        <f t="shared" si="745"/>
        <v>0</v>
      </c>
      <c r="AB806" s="287">
        <f t="shared" si="750"/>
        <v>9006349.8399999999</v>
      </c>
      <c r="AC806" s="37">
        <f t="shared" si="700"/>
        <v>1</v>
      </c>
    </row>
    <row r="807" spans="1:29" ht="28.5" hidden="1" x14ac:dyDescent="0.2">
      <c r="B807" s="140" t="s">
        <v>1519</v>
      </c>
      <c r="C807" s="137" t="s">
        <v>1520</v>
      </c>
      <c r="D807" s="287">
        <v>0</v>
      </c>
      <c r="E807" s="285">
        <f>SUM('ADICIONES  2018'!C807:M807)</f>
        <v>2500000000</v>
      </c>
      <c r="F807" s="287"/>
      <c r="G807" s="287"/>
      <c r="H807" s="287"/>
      <c r="I807" s="287"/>
      <c r="J807" s="287"/>
      <c r="K807" s="287">
        <f t="shared" ref="K807:K870" si="752">+D807+E807-F807+G807-H807</f>
        <v>2500000000</v>
      </c>
      <c r="L807" s="287"/>
      <c r="M807" s="287"/>
      <c r="N807" s="287"/>
      <c r="O807" s="287"/>
      <c r="P807" s="287">
        <v>2000000000</v>
      </c>
      <c r="Q807" s="287"/>
      <c r="R807" s="287">
        <f t="shared" si="719"/>
        <v>2000000000</v>
      </c>
      <c r="S807" s="287"/>
      <c r="T807" s="287"/>
      <c r="U807" s="287"/>
      <c r="V807" s="287"/>
      <c r="W807" s="287">
        <v>0</v>
      </c>
      <c r="X807" s="287"/>
      <c r="Y807" s="287"/>
      <c r="Z807" s="287"/>
      <c r="AA807" s="287">
        <f t="shared" si="745"/>
        <v>0</v>
      </c>
      <c r="AB807" s="287">
        <f t="shared" si="750"/>
        <v>2000000000</v>
      </c>
      <c r="AC807" s="37">
        <f t="shared" si="700"/>
        <v>0.8</v>
      </c>
    </row>
    <row r="808" spans="1:29" s="21" customFormat="1" ht="75" hidden="1" x14ac:dyDescent="0.2">
      <c r="A808" s="92"/>
      <c r="B808" s="140" t="s">
        <v>1521</v>
      </c>
      <c r="C808" s="141" t="s">
        <v>1522</v>
      </c>
      <c r="D808" s="285">
        <v>0</v>
      </c>
      <c r="E808" s="285">
        <f>SUM('ADICIONES  2018'!C808:M808)</f>
        <v>4230000000</v>
      </c>
      <c r="F808" s="285"/>
      <c r="G808" s="285"/>
      <c r="H808" s="285"/>
      <c r="I808" s="285"/>
      <c r="J808" s="285"/>
      <c r="K808" s="285">
        <f t="shared" si="752"/>
        <v>4230000000</v>
      </c>
      <c r="L808" s="285"/>
      <c r="M808" s="285"/>
      <c r="N808" s="285"/>
      <c r="O808" s="285"/>
      <c r="P808" s="285">
        <v>0</v>
      </c>
      <c r="Q808" s="285"/>
      <c r="R808" s="285">
        <f t="shared" si="719"/>
        <v>0</v>
      </c>
      <c r="S808" s="285"/>
      <c r="T808" s="285"/>
      <c r="U808" s="285">
        <v>4230000000</v>
      </c>
      <c r="V808" s="285"/>
      <c r="W808" s="285">
        <v>0</v>
      </c>
      <c r="X808" s="285"/>
      <c r="Y808" s="285"/>
      <c r="Z808" s="285"/>
      <c r="AA808" s="285">
        <f t="shared" si="745"/>
        <v>4230000000</v>
      </c>
      <c r="AB808" s="285">
        <f t="shared" si="750"/>
        <v>4230000000</v>
      </c>
      <c r="AC808" s="113">
        <f t="shared" si="700"/>
        <v>1</v>
      </c>
    </row>
    <row r="809" spans="1:29" ht="57" hidden="1" x14ac:dyDescent="0.2">
      <c r="B809" s="140" t="s">
        <v>1523</v>
      </c>
      <c r="C809" s="137" t="s">
        <v>1524</v>
      </c>
      <c r="D809" s="287">
        <v>0</v>
      </c>
      <c r="E809" s="285">
        <f>SUM('ADICIONES  2018'!C809:M809)</f>
        <v>2961000000</v>
      </c>
      <c r="F809" s="287"/>
      <c r="G809" s="287"/>
      <c r="H809" s="287"/>
      <c r="I809" s="287"/>
      <c r="J809" s="287"/>
      <c r="K809" s="287">
        <f t="shared" si="752"/>
        <v>2961000000</v>
      </c>
      <c r="L809" s="287"/>
      <c r="M809" s="287"/>
      <c r="N809" s="287"/>
      <c r="O809" s="287"/>
      <c r="P809" s="287">
        <v>0</v>
      </c>
      <c r="Q809" s="287"/>
      <c r="R809" s="287">
        <f t="shared" si="719"/>
        <v>0</v>
      </c>
      <c r="S809" s="287"/>
      <c r="T809" s="287"/>
      <c r="U809" s="287">
        <v>2961000000</v>
      </c>
      <c r="V809" s="287"/>
      <c r="W809" s="287">
        <v>0</v>
      </c>
      <c r="X809" s="287"/>
      <c r="Y809" s="287"/>
      <c r="Z809" s="287"/>
      <c r="AA809" s="287">
        <f t="shared" si="745"/>
        <v>2961000000</v>
      </c>
      <c r="AB809" s="287">
        <f t="shared" si="750"/>
        <v>2961000000</v>
      </c>
      <c r="AC809" s="37">
        <f t="shared" si="700"/>
        <v>1</v>
      </c>
    </row>
    <row r="810" spans="1:29" s="21" customFormat="1" ht="75" hidden="1" x14ac:dyDescent="0.2">
      <c r="A810" s="92"/>
      <c r="B810" s="140" t="s">
        <v>1525</v>
      </c>
      <c r="C810" s="141" t="s">
        <v>1526</v>
      </c>
      <c r="D810" s="285">
        <v>0</v>
      </c>
      <c r="E810" s="285">
        <f>SUM('ADICIONES  2018'!C810:M810)</f>
        <v>2538000000</v>
      </c>
      <c r="F810" s="285"/>
      <c r="G810" s="285"/>
      <c r="H810" s="285"/>
      <c r="I810" s="285"/>
      <c r="J810" s="285"/>
      <c r="K810" s="285">
        <f t="shared" si="752"/>
        <v>2538000000</v>
      </c>
      <c r="L810" s="285"/>
      <c r="M810" s="285"/>
      <c r="N810" s="285"/>
      <c r="O810" s="285"/>
      <c r="P810" s="285">
        <v>0</v>
      </c>
      <c r="Q810" s="285"/>
      <c r="R810" s="285">
        <f t="shared" si="719"/>
        <v>0</v>
      </c>
      <c r="S810" s="285"/>
      <c r="T810" s="285"/>
      <c r="U810" s="285">
        <v>2538000000</v>
      </c>
      <c r="V810" s="285"/>
      <c r="W810" s="285">
        <v>0</v>
      </c>
      <c r="X810" s="285"/>
      <c r="Y810" s="285"/>
      <c r="Z810" s="285"/>
      <c r="AA810" s="285">
        <f t="shared" si="745"/>
        <v>2538000000</v>
      </c>
      <c r="AB810" s="285">
        <f t="shared" si="750"/>
        <v>2538000000</v>
      </c>
      <c r="AC810" s="113">
        <f t="shared" si="700"/>
        <v>1</v>
      </c>
    </row>
    <row r="811" spans="1:29" ht="57" hidden="1" x14ac:dyDescent="0.2">
      <c r="B811" s="140" t="s">
        <v>1527</v>
      </c>
      <c r="C811" s="137" t="s">
        <v>1528</v>
      </c>
      <c r="D811" s="287">
        <v>0</v>
      </c>
      <c r="E811" s="285">
        <f>SUM('ADICIONES  2018'!C811:M811)</f>
        <v>2575657433.0599999</v>
      </c>
      <c r="F811" s="287"/>
      <c r="G811" s="287"/>
      <c r="H811" s="287"/>
      <c r="I811" s="287"/>
      <c r="J811" s="287"/>
      <c r="K811" s="287">
        <f t="shared" si="752"/>
        <v>2575657433.0599999</v>
      </c>
      <c r="L811" s="287"/>
      <c r="M811" s="287"/>
      <c r="N811" s="287"/>
      <c r="O811" s="287"/>
      <c r="P811" s="287">
        <v>0</v>
      </c>
      <c r="Q811" s="287"/>
      <c r="R811" s="287">
        <f t="shared" si="719"/>
        <v>0</v>
      </c>
      <c r="S811" s="287"/>
      <c r="T811" s="287"/>
      <c r="U811" s="287">
        <v>2575657433.0599999</v>
      </c>
      <c r="V811" s="287"/>
      <c r="W811" s="287">
        <v>0</v>
      </c>
      <c r="X811" s="287"/>
      <c r="Y811" s="287"/>
      <c r="Z811" s="287"/>
      <c r="AA811" s="287">
        <f t="shared" si="745"/>
        <v>2575657433.0599999</v>
      </c>
      <c r="AB811" s="287">
        <f t="shared" si="750"/>
        <v>2575657433.0599999</v>
      </c>
      <c r="AC811" s="37">
        <f t="shared" si="700"/>
        <v>1</v>
      </c>
    </row>
    <row r="812" spans="1:29" ht="57" hidden="1" x14ac:dyDescent="0.2">
      <c r="B812" s="140" t="s">
        <v>1529</v>
      </c>
      <c r="C812" s="137" t="s">
        <v>1530</v>
      </c>
      <c r="D812" s="287">
        <v>0</v>
      </c>
      <c r="E812" s="285">
        <f>SUM('ADICIONES  2018'!C812:M812)</f>
        <v>4230000000</v>
      </c>
      <c r="F812" s="287"/>
      <c r="G812" s="287"/>
      <c r="H812" s="287"/>
      <c r="I812" s="287"/>
      <c r="J812" s="287"/>
      <c r="K812" s="287">
        <f t="shared" si="752"/>
        <v>4230000000</v>
      </c>
      <c r="L812" s="287"/>
      <c r="M812" s="287"/>
      <c r="N812" s="287"/>
      <c r="O812" s="287"/>
      <c r="P812" s="287">
        <v>0</v>
      </c>
      <c r="Q812" s="287"/>
      <c r="R812" s="287">
        <f t="shared" si="719"/>
        <v>0</v>
      </c>
      <c r="S812" s="287"/>
      <c r="T812" s="287"/>
      <c r="U812" s="287">
        <v>4230000000</v>
      </c>
      <c r="V812" s="287"/>
      <c r="W812" s="287">
        <v>0</v>
      </c>
      <c r="X812" s="287"/>
      <c r="Y812" s="287"/>
      <c r="Z812" s="287"/>
      <c r="AA812" s="287">
        <f t="shared" si="745"/>
        <v>4230000000</v>
      </c>
      <c r="AB812" s="287">
        <f t="shared" si="750"/>
        <v>4230000000</v>
      </c>
      <c r="AC812" s="37">
        <f t="shared" si="700"/>
        <v>1</v>
      </c>
    </row>
    <row r="813" spans="1:29" s="21" customFormat="1" ht="60" hidden="1" x14ac:dyDescent="0.2">
      <c r="A813" s="92"/>
      <c r="B813" s="140" t="s">
        <v>1531</v>
      </c>
      <c r="C813" s="141" t="s">
        <v>1532</v>
      </c>
      <c r="D813" s="285">
        <v>0</v>
      </c>
      <c r="E813" s="285">
        <f>SUM('ADICIONES  2018'!C813:M813)</f>
        <v>2255411015</v>
      </c>
      <c r="F813" s="285"/>
      <c r="G813" s="285"/>
      <c r="H813" s="285"/>
      <c r="I813" s="285"/>
      <c r="J813" s="285"/>
      <c r="K813" s="285">
        <f t="shared" si="752"/>
        <v>2255411015</v>
      </c>
      <c r="L813" s="285"/>
      <c r="M813" s="285"/>
      <c r="N813" s="285"/>
      <c r="O813" s="285"/>
      <c r="P813" s="285">
        <v>0</v>
      </c>
      <c r="Q813" s="285"/>
      <c r="R813" s="285">
        <f t="shared" si="719"/>
        <v>0</v>
      </c>
      <c r="S813" s="285"/>
      <c r="T813" s="285"/>
      <c r="U813" s="285">
        <v>2255411015</v>
      </c>
      <c r="V813" s="285"/>
      <c r="W813" s="285">
        <v>0</v>
      </c>
      <c r="X813" s="285"/>
      <c r="Y813" s="285"/>
      <c r="Z813" s="285"/>
      <c r="AA813" s="285">
        <f t="shared" si="745"/>
        <v>2255411015</v>
      </c>
      <c r="AB813" s="285">
        <f t="shared" si="750"/>
        <v>2255411015</v>
      </c>
      <c r="AC813" s="113">
        <f t="shared" si="700"/>
        <v>1</v>
      </c>
    </row>
    <row r="814" spans="1:29" ht="42.75" hidden="1" x14ac:dyDescent="0.2">
      <c r="B814" s="140" t="s">
        <v>1533</v>
      </c>
      <c r="C814" s="137" t="s">
        <v>1534</v>
      </c>
      <c r="D814" s="287">
        <v>0</v>
      </c>
      <c r="E814" s="285">
        <f>SUM('ADICIONES  2018'!C814:M814)</f>
        <v>5262625702</v>
      </c>
      <c r="F814" s="287"/>
      <c r="G814" s="287"/>
      <c r="H814" s="287"/>
      <c r="I814" s="287"/>
      <c r="J814" s="287"/>
      <c r="K814" s="287">
        <f t="shared" si="752"/>
        <v>5262625702</v>
      </c>
      <c r="L814" s="287"/>
      <c r="M814" s="287"/>
      <c r="N814" s="287"/>
      <c r="O814" s="287"/>
      <c r="P814" s="287">
        <v>0</v>
      </c>
      <c r="Q814" s="287"/>
      <c r="R814" s="287">
        <f t="shared" si="719"/>
        <v>0</v>
      </c>
      <c r="S814" s="287"/>
      <c r="T814" s="287"/>
      <c r="U814" s="287">
        <v>5262625702</v>
      </c>
      <c r="V814" s="287"/>
      <c r="W814" s="287">
        <v>0</v>
      </c>
      <c r="X814" s="287"/>
      <c r="Y814" s="287"/>
      <c r="Z814" s="287"/>
      <c r="AA814" s="287">
        <f t="shared" si="745"/>
        <v>5262625702</v>
      </c>
      <c r="AB814" s="287">
        <f t="shared" si="750"/>
        <v>5262625702</v>
      </c>
      <c r="AC814" s="37">
        <f t="shared" si="700"/>
        <v>1</v>
      </c>
    </row>
    <row r="815" spans="1:29" ht="42.75" hidden="1" x14ac:dyDescent="0.2">
      <c r="B815" s="140" t="s">
        <v>1535</v>
      </c>
      <c r="C815" s="137" t="s">
        <v>1536</v>
      </c>
      <c r="D815" s="287">
        <v>0</v>
      </c>
      <c r="E815" s="285">
        <f>SUM('ADICIONES  2018'!C815:M815)</f>
        <v>9410468280</v>
      </c>
      <c r="F815" s="287"/>
      <c r="G815" s="287"/>
      <c r="H815" s="287"/>
      <c r="I815" s="287"/>
      <c r="J815" s="287"/>
      <c r="K815" s="287">
        <f t="shared" si="752"/>
        <v>9410468280</v>
      </c>
      <c r="L815" s="287"/>
      <c r="M815" s="287"/>
      <c r="N815" s="287"/>
      <c r="O815" s="287"/>
      <c r="P815" s="287">
        <v>0</v>
      </c>
      <c r="Q815" s="287"/>
      <c r="R815" s="287">
        <f t="shared" si="719"/>
        <v>0</v>
      </c>
      <c r="S815" s="287"/>
      <c r="T815" s="287"/>
      <c r="U815" s="287">
        <v>9410468280</v>
      </c>
      <c r="V815" s="287"/>
      <c r="W815" s="287">
        <v>0</v>
      </c>
      <c r="X815" s="287"/>
      <c r="Y815" s="287"/>
      <c r="Z815" s="287"/>
      <c r="AA815" s="287">
        <f t="shared" si="745"/>
        <v>9410468280</v>
      </c>
      <c r="AB815" s="287">
        <f t="shared" si="750"/>
        <v>9410468280</v>
      </c>
      <c r="AC815" s="37">
        <f t="shared" si="700"/>
        <v>1</v>
      </c>
    </row>
    <row r="816" spans="1:29" ht="42.75" hidden="1" x14ac:dyDescent="0.2">
      <c r="B816" s="140" t="s">
        <v>1537</v>
      </c>
      <c r="C816" s="137" t="s">
        <v>1538</v>
      </c>
      <c r="D816" s="287">
        <v>0</v>
      </c>
      <c r="E816" s="285">
        <f>SUM('ADICIONES  2018'!C816:M816)</f>
        <v>3007214687</v>
      </c>
      <c r="F816" s="287"/>
      <c r="G816" s="287"/>
      <c r="H816" s="287"/>
      <c r="I816" s="287"/>
      <c r="J816" s="287"/>
      <c r="K816" s="287">
        <f t="shared" si="752"/>
        <v>3007214687</v>
      </c>
      <c r="L816" s="287"/>
      <c r="M816" s="287"/>
      <c r="N816" s="287"/>
      <c r="O816" s="287"/>
      <c r="P816" s="287">
        <v>0</v>
      </c>
      <c r="Q816" s="287"/>
      <c r="R816" s="287">
        <f t="shared" si="719"/>
        <v>0</v>
      </c>
      <c r="S816" s="287"/>
      <c r="T816" s="287"/>
      <c r="U816" s="287">
        <v>3007214687</v>
      </c>
      <c r="V816" s="287"/>
      <c r="W816" s="287">
        <v>0</v>
      </c>
      <c r="X816" s="287"/>
      <c r="Y816" s="287"/>
      <c r="Z816" s="287"/>
      <c r="AA816" s="287">
        <f t="shared" si="745"/>
        <v>3007214687</v>
      </c>
      <c r="AB816" s="287">
        <f t="shared" si="750"/>
        <v>3007214687</v>
      </c>
      <c r="AC816" s="37">
        <f t="shared" si="700"/>
        <v>1</v>
      </c>
    </row>
    <row r="817" spans="1:29" ht="42.75" hidden="1" x14ac:dyDescent="0.2">
      <c r="B817" s="140" t="s">
        <v>1539</v>
      </c>
      <c r="C817" s="137" t="s">
        <v>1540</v>
      </c>
      <c r="D817" s="287">
        <v>0</v>
      </c>
      <c r="E817" s="285">
        <f>SUM('ADICIONES  2018'!C817:M817)</f>
        <v>2255411015</v>
      </c>
      <c r="F817" s="287"/>
      <c r="G817" s="287"/>
      <c r="H817" s="287"/>
      <c r="I817" s="287"/>
      <c r="J817" s="287"/>
      <c r="K817" s="287">
        <f t="shared" si="752"/>
        <v>2255411015</v>
      </c>
      <c r="L817" s="287"/>
      <c r="M817" s="287"/>
      <c r="N817" s="287"/>
      <c r="O817" s="287"/>
      <c r="P817" s="287">
        <v>0</v>
      </c>
      <c r="Q817" s="287"/>
      <c r="R817" s="287">
        <f t="shared" si="719"/>
        <v>0</v>
      </c>
      <c r="S817" s="287"/>
      <c r="T817" s="287"/>
      <c r="U817" s="287">
        <v>2255411015</v>
      </c>
      <c r="V817" s="287"/>
      <c r="W817" s="287">
        <v>0</v>
      </c>
      <c r="X817" s="287"/>
      <c r="Y817" s="287"/>
      <c r="Z817" s="287"/>
      <c r="AA817" s="287">
        <f t="shared" si="745"/>
        <v>2255411015</v>
      </c>
      <c r="AB817" s="287">
        <f t="shared" si="750"/>
        <v>2255411015</v>
      </c>
      <c r="AC817" s="37">
        <f t="shared" si="700"/>
        <v>1</v>
      </c>
    </row>
    <row r="818" spans="1:29" s="21" customFormat="1" ht="60" hidden="1" x14ac:dyDescent="0.2">
      <c r="A818" s="92"/>
      <c r="B818" s="140" t="s">
        <v>1541</v>
      </c>
      <c r="C818" s="141" t="s">
        <v>1542</v>
      </c>
      <c r="D818" s="285">
        <v>0</v>
      </c>
      <c r="E818" s="285">
        <f>SUM('ADICIONES  2018'!C818:M818)</f>
        <v>2369302779</v>
      </c>
      <c r="F818" s="285"/>
      <c r="G818" s="285"/>
      <c r="H818" s="285"/>
      <c r="I818" s="285"/>
      <c r="J818" s="285"/>
      <c r="K818" s="285">
        <f t="shared" si="752"/>
        <v>2369302779</v>
      </c>
      <c r="L818" s="285"/>
      <c r="M818" s="285"/>
      <c r="N818" s="285"/>
      <c r="O818" s="285"/>
      <c r="P818" s="285">
        <v>0</v>
      </c>
      <c r="Q818" s="285"/>
      <c r="R818" s="285">
        <f t="shared" si="719"/>
        <v>0</v>
      </c>
      <c r="S818" s="285"/>
      <c r="T818" s="285"/>
      <c r="U818" s="285">
        <v>2369302779</v>
      </c>
      <c r="V818" s="285"/>
      <c r="W818" s="285">
        <v>0</v>
      </c>
      <c r="X818" s="285"/>
      <c r="Y818" s="285"/>
      <c r="Z818" s="285"/>
      <c r="AA818" s="285">
        <f t="shared" si="745"/>
        <v>2369302779</v>
      </c>
      <c r="AB818" s="285">
        <f t="shared" si="750"/>
        <v>2369302779</v>
      </c>
      <c r="AC818" s="113">
        <f t="shared" si="700"/>
        <v>1</v>
      </c>
    </row>
    <row r="819" spans="1:29" ht="42.75" hidden="1" x14ac:dyDescent="0.2">
      <c r="B819" s="140" t="s">
        <v>1543</v>
      </c>
      <c r="C819" s="137" t="s">
        <v>1544</v>
      </c>
      <c r="D819" s="287">
        <v>0</v>
      </c>
      <c r="E819" s="285">
        <f>SUM('ADICIONES  2018'!C819:M819)</f>
        <v>2255411015</v>
      </c>
      <c r="F819" s="287"/>
      <c r="G819" s="287"/>
      <c r="H819" s="287"/>
      <c r="I819" s="287"/>
      <c r="J819" s="287"/>
      <c r="K819" s="287">
        <f t="shared" si="752"/>
        <v>2255411015</v>
      </c>
      <c r="L819" s="287"/>
      <c r="M819" s="287"/>
      <c r="N819" s="287"/>
      <c r="O819" s="287"/>
      <c r="P819" s="287">
        <v>0</v>
      </c>
      <c r="Q819" s="287"/>
      <c r="R819" s="287">
        <f t="shared" si="719"/>
        <v>0</v>
      </c>
      <c r="S819" s="287"/>
      <c r="T819" s="287"/>
      <c r="U819" s="287">
        <v>2255411015</v>
      </c>
      <c r="V819" s="287"/>
      <c r="W819" s="287">
        <v>0</v>
      </c>
      <c r="X819" s="287"/>
      <c r="Y819" s="287"/>
      <c r="Z819" s="287"/>
      <c r="AA819" s="287">
        <f t="shared" si="745"/>
        <v>2255411015</v>
      </c>
      <c r="AB819" s="287">
        <f t="shared" si="750"/>
        <v>2255411015</v>
      </c>
      <c r="AC819" s="37">
        <f t="shared" si="700"/>
        <v>1</v>
      </c>
    </row>
    <row r="820" spans="1:29" ht="42.75" hidden="1" x14ac:dyDescent="0.2">
      <c r="B820" s="140" t="s">
        <v>1545</v>
      </c>
      <c r="C820" s="137" t="s">
        <v>1546</v>
      </c>
      <c r="D820" s="287">
        <v>0</v>
      </c>
      <c r="E820" s="285">
        <f>SUM('ADICIONES  2018'!C820:M820)</f>
        <v>4521016944</v>
      </c>
      <c r="F820" s="287"/>
      <c r="G820" s="287"/>
      <c r="H820" s="287"/>
      <c r="I820" s="287"/>
      <c r="J820" s="287"/>
      <c r="K820" s="287">
        <f t="shared" si="752"/>
        <v>4521016944</v>
      </c>
      <c r="L820" s="287"/>
      <c r="M820" s="287"/>
      <c r="N820" s="287"/>
      <c r="O820" s="287"/>
      <c r="P820" s="287">
        <v>0</v>
      </c>
      <c r="Q820" s="287"/>
      <c r="R820" s="287">
        <f t="shared" si="719"/>
        <v>0</v>
      </c>
      <c r="S820" s="287"/>
      <c r="T820" s="287"/>
      <c r="U820" s="287">
        <v>4521016944</v>
      </c>
      <c r="V820" s="287"/>
      <c r="W820" s="287">
        <v>0</v>
      </c>
      <c r="X820" s="287"/>
      <c r="Y820" s="287"/>
      <c r="Z820" s="287"/>
      <c r="AA820" s="287">
        <f t="shared" si="745"/>
        <v>4521016944</v>
      </c>
      <c r="AB820" s="287">
        <f t="shared" si="750"/>
        <v>4521016944</v>
      </c>
      <c r="AC820" s="37">
        <f t="shared" si="700"/>
        <v>1</v>
      </c>
    </row>
    <row r="821" spans="1:29" ht="57" hidden="1" x14ac:dyDescent="0.2">
      <c r="B821" s="140" t="s">
        <v>1547</v>
      </c>
      <c r="C821" s="137" t="s">
        <v>1548</v>
      </c>
      <c r="D821" s="287">
        <v>0</v>
      </c>
      <c r="E821" s="285">
        <f>SUM('ADICIONES  2018'!C821:M821)</f>
        <v>3007214687</v>
      </c>
      <c r="F821" s="287"/>
      <c r="G821" s="287"/>
      <c r="H821" s="287"/>
      <c r="I821" s="287"/>
      <c r="J821" s="287"/>
      <c r="K821" s="287">
        <f t="shared" si="752"/>
        <v>3007214687</v>
      </c>
      <c r="L821" s="287"/>
      <c r="M821" s="287"/>
      <c r="N821" s="287"/>
      <c r="O821" s="287"/>
      <c r="P821" s="287">
        <v>0</v>
      </c>
      <c r="Q821" s="287"/>
      <c r="R821" s="287">
        <f t="shared" si="719"/>
        <v>0</v>
      </c>
      <c r="S821" s="287"/>
      <c r="T821" s="287"/>
      <c r="U821" s="287">
        <v>3007214687</v>
      </c>
      <c r="V821" s="287"/>
      <c r="W821" s="287">
        <v>0</v>
      </c>
      <c r="X821" s="287"/>
      <c r="Y821" s="287"/>
      <c r="Z821" s="287"/>
      <c r="AA821" s="287">
        <f t="shared" si="745"/>
        <v>3007214687</v>
      </c>
      <c r="AB821" s="287">
        <f t="shared" si="750"/>
        <v>3007214687</v>
      </c>
      <c r="AC821" s="37">
        <f t="shared" si="700"/>
        <v>1</v>
      </c>
    </row>
    <row r="822" spans="1:29" ht="42.75" hidden="1" x14ac:dyDescent="0.2">
      <c r="B822" s="140" t="s">
        <v>1549</v>
      </c>
      <c r="C822" s="137" t="s">
        <v>1550</v>
      </c>
      <c r="D822" s="287">
        <v>0</v>
      </c>
      <c r="E822" s="285">
        <f>SUM('ADICIONES  2018'!C822:M822)</f>
        <v>1628774337</v>
      </c>
      <c r="F822" s="287"/>
      <c r="G822" s="287"/>
      <c r="H822" s="287"/>
      <c r="I822" s="287"/>
      <c r="J822" s="287"/>
      <c r="K822" s="287">
        <f t="shared" si="752"/>
        <v>1628774337</v>
      </c>
      <c r="L822" s="287"/>
      <c r="M822" s="287"/>
      <c r="N822" s="287"/>
      <c r="O822" s="287"/>
      <c r="P822" s="287">
        <v>0</v>
      </c>
      <c r="Q822" s="287"/>
      <c r="R822" s="287">
        <f t="shared" si="719"/>
        <v>0</v>
      </c>
      <c r="S822" s="287"/>
      <c r="T822" s="287"/>
      <c r="U822" s="287">
        <v>1628774337</v>
      </c>
      <c r="V822" s="287"/>
      <c r="W822" s="287">
        <v>0</v>
      </c>
      <c r="X822" s="287"/>
      <c r="Y822" s="287"/>
      <c r="Z822" s="287"/>
      <c r="AA822" s="287">
        <f t="shared" si="745"/>
        <v>1628774337</v>
      </c>
      <c r="AB822" s="287">
        <f t="shared" si="750"/>
        <v>1628774337</v>
      </c>
      <c r="AC822" s="37">
        <f t="shared" si="700"/>
        <v>1</v>
      </c>
    </row>
    <row r="823" spans="1:29" ht="57" hidden="1" x14ac:dyDescent="0.2">
      <c r="B823" s="140" t="s">
        <v>1551</v>
      </c>
      <c r="C823" s="137" t="s">
        <v>1552</v>
      </c>
      <c r="D823" s="287">
        <v>0</v>
      </c>
      <c r="E823" s="285">
        <f>SUM('ADICIONES  2018'!C823:M823)</f>
        <v>2772946284</v>
      </c>
      <c r="F823" s="287"/>
      <c r="G823" s="287"/>
      <c r="H823" s="287"/>
      <c r="I823" s="287"/>
      <c r="J823" s="287"/>
      <c r="K823" s="287">
        <f t="shared" si="752"/>
        <v>2772946284</v>
      </c>
      <c r="L823" s="287"/>
      <c r="M823" s="287"/>
      <c r="N823" s="287"/>
      <c r="O823" s="287"/>
      <c r="P823" s="287">
        <v>0</v>
      </c>
      <c r="Q823" s="287"/>
      <c r="R823" s="287">
        <f t="shared" si="719"/>
        <v>0</v>
      </c>
      <c r="S823" s="287"/>
      <c r="T823" s="287"/>
      <c r="U823" s="287">
        <v>2772946284</v>
      </c>
      <c r="V823" s="287"/>
      <c r="W823" s="287">
        <v>0</v>
      </c>
      <c r="X823" s="287"/>
      <c r="Y823" s="287"/>
      <c r="Z823" s="287"/>
      <c r="AA823" s="287">
        <f t="shared" si="745"/>
        <v>2772946284</v>
      </c>
      <c r="AB823" s="287">
        <f t="shared" si="750"/>
        <v>2772946284</v>
      </c>
      <c r="AC823" s="37">
        <f t="shared" si="700"/>
        <v>1</v>
      </c>
    </row>
    <row r="824" spans="1:29" s="21" customFormat="1" ht="60" hidden="1" x14ac:dyDescent="0.2">
      <c r="A824" s="92"/>
      <c r="B824" s="140" t="s">
        <v>1553</v>
      </c>
      <c r="C824" s="141" t="s">
        <v>1554</v>
      </c>
      <c r="D824" s="285">
        <v>0</v>
      </c>
      <c r="E824" s="285">
        <f>SUM('ADICIONES  2018'!C824:M824)</f>
        <v>3759018359</v>
      </c>
      <c r="F824" s="285"/>
      <c r="G824" s="285"/>
      <c r="H824" s="285"/>
      <c r="I824" s="285"/>
      <c r="J824" s="285"/>
      <c r="K824" s="285">
        <f t="shared" si="752"/>
        <v>3759018359</v>
      </c>
      <c r="L824" s="285"/>
      <c r="M824" s="285"/>
      <c r="N824" s="285"/>
      <c r="O824" s="285"/>
      <c r="P824" s="285">
        <v>0</v>
      </c>
      <c r="Q824" s="285"/>
      <c r="R824" s="285">
        <f t="shared" si="719"/>
        <v>0</v>
      </c>
      <c r="S824" s="285"/>
      <c r="T824" s="285"/>
      <c r="U824" s="285">
        <v>3759018359</v>
      </c>
      <c r="V824" s="285"/>
      <c r="W824" s="285">
        <v>0</v>
      </c>
      <c r="X824" s="285"/>
      <c r="Y824" s="285"/>
      <c r="Z824" s="285"/>
      <c r="AA824" s="285">
        <f t="shared" si="745"/>
        <v>3759018359</v>
      </c>
      <c r="AB824" s="285">
        <f t="shared" si="750"/>
        <v>3759018359</v>
      </c>
      <c r="AC824" s="113">
        <f t="shared" si="700"/>
        <v>1</v>
      </c>
    </row>
    <row r="825" spans="1:29" ht="42.75" hidden="1" x14ac:dyDescent="0.2">
      <c r="B825" s="140" t="s">
        <v>1555</v>
      </c>
      <c r="C825" s="137" t="s">
        <v>1556</v>
      </c>
      <c r="D825" s="287">
        <v>0</v>
      </c>
      <c r="E825" s="285">
        <f>SUM('ADICIONES  2018'!C825:M825)</f>
        <v>1503607343</v>
      </c>
      <c r="F825" s="287"/>
      <c r="G825" s="287"/>
      <c r="H825" s="287"/>
      <c r="I825" s="287"/>
      <c r="J825" s="287"/>
      <c r="K825" s="287">
        <f t="shared" si="752"/>
        <v>1503607343</v>
      </c>
      <c r="L825" s="287"/>
      <c r="M825" s="287"/>
      <c r="N825" s="287"/>
      <c r="O825" s="287"/>
      <c r="P825" s="287">
        <v>0</v>
      </c>
      <c r="Q825" s="287"/>
      <c r="R825" s="287">
        <f t="shared" si="719"/>
        <v>0</v>
      </c>
      <c r="S825" s="287"/>
      <c r="T825" s="287"/>
      <c r="U825" s="287">
        <v>1503607343</v>
      </c>
      <c r="V825" s="287"/>
      <c r="W825" s="287">
        <v>0</v>
      </c>
      <c r="X825" s="287"/>
      <c r="Y825" s="287"/>
      <c r="Z825" s="287"/>
      <c r="AA825" s="287">
        <f t="shared" si="745"/>
        <v>1503607343</v>
      </c>
      <c r="AB825" s="287">
        <f t="shared" si="750"/>
        <v>1503607343</v>
      </c>
      <c r="AC825" s="37">
        <f t="shared" si="700"/>
        <v>1</v>
      </c>
    </row>
    <row r="826" spans="1:29" ht="57" hidden="1" x14ac:dyDescent="0.2">
      <c r="B826" s="140" t="s">
        <v>1557</v>
      </c>
      <c r="C826" s="137" t="s">
        <v>1558</v>
      </c>
      <c r="D826" s="287">
        <v>0</v>
      </c>
      <c r="E826" s="285">
        <f>SUM('ADICIONES  2018'!C826:M826)</f>
        <v>3007214687</v>
      </c>
      <c r="F826" s="287"/>
      <c r="G826" s="287"/>
      <c r="H826" s="287"/>
      <c r="I826" s="287"/>
      <c r="J826" s="287"/>
      <c r="K826" s="287">
        <f t="shared" si="752"/>
        <v>3007214687</v>
      </c>
      <c r="L826" s="287"/>
      <c r="M826" s="287"/>
      <c r="N826" s="287"/>
      <c r="O826" s="287"/>
      <c r="P826" s="287">
        <v>0</v>
      </c>
      <c r="Q826" s="287"/>
      <c r="R826" s="287">
        <f t="shared" si="719"/>
        <v>0</v>
      </c>
      <c r="S826" s="287"/>
      <c r="T826" s="287"/>
      <c r="U826" s="287">
        <v>3007214687</v>
      </c>
      <c r="V826" s="287"/>
      <c r="W826" s="287">
        <v>0</v>
      </c>
      <c r="X826" s="287"/>
      <c r="Y826" s="287"/>
      <c r="Z826" s="287"/>
      <c r="AA826" s="287">
        <f t="shared" si="745"/>
        <v>3007214687</v>
      </c>
      <c r="AB826" s="287">
        <f t="shared" si="750"/>
        <v>3007214687</v>
      </c>
      <c r="AC826" s="37">
        <f t="shared" si="700"/>
        <v>1</v>
      </c>
    </row>
    <row r="827" spans="1:29" ht="42.75" hidden="1" x14ac:dyDescent="0.2">
      <c r="B827" s="140" t="s">
        <v>1559</v>
      </c>
      <c r="C827" s="137" t="s">
        <v>1560</v>
      </c>
      <c r="D827" s="287">
        <v>0</v>
      </c>
      <c r="E827" s="285">
        <f>SUM('ADICIONES  2018'!C827:M827)</f>
        <v>2255411015</v>
      </c>
      <c r="F827" s="287"/>
      <c r="G827" s="287"/>
      <c r="H827" s="287"/>
      <c r="I827" s="287"/>
      <c r="J827" s="287"/>
      <c r="K827" s="287">
        <f t="shared" si="752"/>
        <v>2255411015</v>
      </c>
      <c r="L827" s="287"/>
      <c r="M827" s="287"/>
      <c r="N827" s="287"/>
      <c r="O827" s="287"/>
      <c r="P827" s="287">
        <v>0</v>
      </c>
      <c r="Q827" s="287"/>
      <c r="R827" s="287">
        <f t="shared" si="719"/>
        <v>0</v>
      </c>
      <c r="S827" s="287"/>
      <c r="T827" s="287"/>
      <c r="U827" s="287">
        <v>2255411015</v>
      </c>
      <c r="V827" s="287"/>
      <c r="W827" s="287">
        <v>0</v>
      </c>
      <c r="X827" s="287"/>
      <c r="Y827" s="287"/>
      <c r="Z827" s="287"/>
      <c r="AA827" s="287">
        <f t="shared" si="745"/>
        <v>2255411015</v>
      </c>
      <c r="AB827" s="287">
        <f t="shared" si="750"/>
        <v>2255411015</v>
      </c>
      <c r="AC827" s="37">
        <f t="shared" si="700"/>
        <v>1</v>
      </c>
    </row>
    <row r="828" spans="1:29" ht="42.75" hidden="1" x14ac:dyDescent="0.2">
      <c r="B828" s="140" t="s">
        <v>1561</v>
      </c>
      <c r="C828" s="137" t="s">
        <v>1562</v>
      </c>
      <c r="D828" s="287">
        <v>0</v>
      </c>
      <c r="E828" s="285">
        <f>SUM('ADICIONES  2018'!C828:M828)</f>
        <v>3869233323</v>
      </c>
      <c r="F828" s="287"/>
      <c r="G828" s="287"/>
      <c r="H828" s="287"/>
      <c r="I828" s="287"/>
      <c r="J828" s="287"/>
      <c r="K828" s="287">
        <f t="shared" si="752"/>
        <v>3869233323</v>
      </c>
      <c r="L828" s="287"/>
      <c r="M828" s="287"/>
      <c r="N828" s="287"/>
      <c r="O828" s="287"/>
      <c r="P828" s="287">
        <v>0</v>
      </c>
      <c r="Q828" s="287"/>
      <c r="R828" s="287">
        <f t="shared" si="719"/>
        <v>0</v>
      </c>
      <c r="S828" s="287"/>
      <c r="T828" s="287"/>
      <c r="U828" s="287">
        <v>3869233323</v>
      </c>
      <c r="V828" s="287"/>
      <c r="W828" s="287">
        <v>0</v>
      </c>
      <c r="X828" s="287"/>
      <c r="Y828" s="287"/>
      <c r="Z828" s="287"/>
      <c r="AA828" s="287">
        <f t="shared" si="745"/>
        <v>3869233323</v>
      </c>
      <c r="AB828" s="287">
        <f t="shared" si="750"/>
        <v>3869233323</v>
      </c>
      <c r="AC828" s="37">
        <f t="shared" si="700"/>
        <v>1</v>
      </c>
    </row>
    <row r="829" spans="1:29" ht="42.75" hidden="1" x14ac:dyDescent="0.2">
      <c r="B829" s="140" t="s">
        <v>1563</v>
      </c>
      <c r="C829" s="137" t="s">
        <v>1564</v>
      </c>
      <c r="D829" s="287">
        <v>0</v>
      </c>
      <c r="E829" s="285">
        <f>SUM('ADICIONES  2018'!C829:M829)</f>
        <v>15000000000</v>
      </c>
      <c r="F829" s="287"/>
      <c r="G829" s="287"/>
      <c r="H829" s="287"/>
      <c r="I829" s="287"/>
      <c r="J829" s="287"/>
      <c r="K829" s="287">
        <f t="shared" si="752"/>
        <v>15000000000</v>
      </c>
      <c r="L829" s="287"/>
      <c r="M829" s="287"/>
      <c r="N829" s="287"/>
      <c r="O829" s="287"/>
      <c r="P829" s="287">
        <v>0</v>
      </c>
      <c r="Q829" s="287"/>
      <c r="R829" s="287">
        <f t="shared" si="719"/>
        <v>0</v>
      </c>
      <c r="S829" s="287"/>
      <c r="T829" s="287"/>
      <c r="U829" s="287"/>
      <c r="V829" s="287"/>
      <c r="W829" s="287">
        <v>0</v>
      </c>
      <c r="X829" s="287"/>
      <c r="Y829" s="287"/>
      <c r="Z829" s="287"/>
      <c r="AA829" s="287">
        <f t="shared" si="745"/>
        <v>0</v>
      </c>
      <c r="AB829" s="287">
        <f t="shared" si="750"/>
        <v>0</v>
      </c>
      <c r="AC829" s="37">
        <f t="shared" si="700"/>
        <v>0</v>
      </c>
    </row>
    <row r="830" spans="1:29" s="21" customFormat="1" ht="45" hidden="1" x14ac:dyDescent="0.2">
      <c r="A830" s="92"/>
      <c r="B830" s="140" t="s">
        <v>1565</v>
      </c>
      <c r="C830" s="141" t="s">
        <v>1566</v>
      </c>
      <c r="D830" s="285">
        <v>0</v>
      </c>
      <c r="E830" s="285">
        <f>SUM('ADICIONES  2018'!C830:M830)</f>
        <v>79704173.879999995</v>
      </c>
      <c r="F830" s="285"/>
      <c r="G830" s="285"/>
      <c r="H830" s="285"/>
      <c r="I830" s="285"/>
      <c r="J830" s="285"/>
      <c r="K830" s="285">
        <f t="shared" si="752"/>
        <v>79704173.879999995</v>
      </c>
      <c r="L830" s="285"/>
      <c r="M830" s="285"/>
      <c r="N830" s="285"/>
      <c r="O830" s="285"/>
      <c r="P830" s="285">
        <v>0</v>
      </c>
      <c r="Q830" s="285"/>
      <c r="R830" s="285">
        <f t="shared" si="719"/>
        <v>0</v>
      </c>
      <c r="S830" s="285"/>
      <c r="T830" s="285"/>
      <c r="U830" s="285"/>
      <c r="V830" s="285"/>
      <c r="W830" s="285">
        <v>0</v>
      </c>
      <c r="X830" s="285"/>
      <c r="Y830" s="285"/>
      <c r="Z830" s="285"/>
      <c r="AA830" s="285">
        <f t="shared" si="745"/>
        <v>0</v>
      </c>
      <c r="AB830" s="285">
        <f t="shared" si="750"/>
        <v>0</v>
      </c>
      <c r="AC830" s="113">
        <f t="shared" si="700"/>
        <v>0</v>
      </c>
    </row>
    <row r="831" spans="1:29" s="21" customFormat="1" ht="45" hidden="1" x14ac:dyDescent="0.2">
      <c r="A831" s="92"/>
      <c r="B831" s="140" t="s">
        <v>1995</v>
      </c>
      <c r="C831" s="141" t="s">
        <v>1996</v>
      </c>
      <c r="D831" s="285"/>
      <c r="E831" s="285">
        <f>SUM('ADICIONES  2018'!C831:M831)</f>
        <v>268399797</v>
      </c>
      <c r="F831" s="285"/>
      <c r="G831" s="285"/>
      <c r="H831" s="285"/>
      <c r="I831" s="285"/>
      <c r="J831" s="285"/>
      <c r="K831" s="285">
        <f t="shared" si="752"/>
        <v>268399797</v>
      </c>
      <c r="L831" s="285"/>
      <c r="M831" s="285"/>
      <c r="N831" s="285"/>
      <c r="O831" s="285"/>
      <c r="P831" s="285">
        <v>268399797</v>
      </c>
      <c r="Q831" s="285"/>
      <c r="R831" s="285">
        <f t="shared" si="719"/>
        <v>268399797</v>
      </c>
      <c r="S831" s="285"/>
      <c r="T831" s="285"/>
      <c r="U831" s="285"/>
      <c r="V831" s="285"/>
      <c r="W831" s="285">
        <v>0</v>
      </c>
      <c r="X831" s="285"/>
      <c r="Y831" s="285"/>
      <c r="Z831" s="285"/>
      <c r="AA831" s="285">
        <f t="shared" ref="AA831:AA894" si="753">SUM(S831:Z831)</f>
        <v>0</v>
      </c>
      <c r="AB831" s="285">
        <f t="shared" si="750"/>
        <v>268399797</v>
      </c>
      <c r="AC831" s="113">
        <f t="shared" si="700"/>
        <v>1</v>
      </c>
    </row>
    <row r="832" spans="1:29" s="21" customFormat="1" ht="60" hidden="1" x14ac:dyDescent="0.2">
      <c r="A832" s="92"/>
      <c r="B832" s="140" t="s">
        <v>1997</v>
      </c>
      <c r="C832" s="141" t="s">
        <v>1998</v>
      </c>
      <c r="D832" s="285"/>
      <c r="E832" s="285">
        <f>SUM('ADICIONES  2018'!C832:M832)</f>
        <v>1000000000</v>
      </c>
      <c r="F832" s="285"/>
      <c r="G832" s="285"/>
      <c r="H832" s="285"/>
      <c r="I832" s="285"/>
      <c r="J832" s="285"/>
      <c r="K832" s="285">
        <f t="shared" si="752"/>
        <v>1000000000</v>
      </c>
      <c r="L832" s="285"/>
      <c r="M832" s="285"/>
      <c r="N832" s="285"/>
      <c r="O832" s="285"/>
      <c r="P832" s="285">
        <v>500000000</v>
      </c>
      <c r="Q832" s="285"/>
      <c r="R832" s="285">
        <f t="shared" si="719"/>
        <v>500000000</v>
      </c>
      <c r="S832" s="285"/>
      <c r="T832" s="285"/>
      <c r="U832" s="285"/>
      <c r="V832" s="285"/>
      <c r="W832" s="285">
        <v>0</v>
      </c>
      <c r="X832" s="285"/>
      <c r="Y832" s="285"/>
      <c r="Z832" s="285"/>
      <c r="AA832" s="285">
        <f t="shared" si="753"/>
        <v>0</v>
      </c>
      <c r="AB832" s="285">
        <f t="shared" si="750"/>
        <v>500000000</v>
      </c>
      <c r="AC832" s="113">
        <f t="shared" si="700"/>
        <v>0.5</v>
      </c>
    </row>
    <row r="833" spans="1:29" s="21" customFormat="1" ht="45" hidden="1" x14ac:dyDescent="0.2">
      <c r="A833" s="92"/>
      <c r="B833" s="140" t="s">
        <v>1999</v>
      </c>
      <c r="C833" s="141" t="s">
        <v>2000</v>
      </c>
      <c r="D833" s="285"/>
      <c r="E833" s="285">
        <f>SUM('ADICIONES  2018'!C833:M833)</f>
        <v>107000000</v>
      </c>
      <c r="F833" s="285">
        <v>107000000</v>
      </c>
      <c r="G833" s="285"/>
      <c r="H833" s="285"/>
      <c r="I833" s="285"/>
      <c r="J833" s="285"/>
      <c r="K833" s="285">
        <f t="shared" si="752"/>
        <v>0</v>
      </c>
      <c r="L833" s="285"/>
      <c r="M833" s="285"/>
      <c r="N833" s="285"/>
      <c r="O833" s="285"/>
      <c r="P833" s="285">
        <v>107000000</v>
      </c>
      <c r="Q833" s="285"/>
      <c r="R833" s="285">
        <f t="shared" si="719"/>
        <v>107000000</v>
      </c>
      <c r="S833" s="285"/>
      <c r="T833" s="285"/>
      <c r="U833" s="285"/>
      <c r="V833" s="285"/>
      <c r="W833" s="285">
        <v>0</v>
      </c>
      <c r="X833" s="285"/>
      <c r="Y833" s="285"/>
      <c r="Z833" s="285"/>
      <c r="AA833" s="285">
        <f t="shared" si="753"/>
        <v>0</v>
      </c>
      <c r="AB833" s="285">
        <f t="shared" si="750"/>
        <v>107000000</v>
      </c>
      <c r="AC833" s="113">
        <v>0</v>
      </c>
    </row>
    <row r="834" spans="1:29" s="21" customFormat="1" ht="45" hidden="1" x14ac:dyDescent="0.2">
      <c r="A834" s="92"/>
      <c r="B834" s="140" t="s">
        <v>2001</v>
      </c>
      <c r="C834" s="141" t="s">
        <v>2002</v>
      </c>
      <c r="D834" s="285"/>
      <c r="E834" s="285">
        <f>SUM('ADICIONES  2018'!C834:M834)</f>
        <v>904400</v>
      </c>
      <c r="F834" s="285"/>
      <c r="G834" s="285"/>
      <c r="H834" s="285"/>
      <c r="I834" s="285"/>
      <c r="J834" s="285"/>
      <c r="K834" s="285">
        <f t="shared" si="752"/>
        <v>904400</v>
      </c>
      <c r="L834" s="285"/>
      <c r="M834" s="285"/>
      <c r="N834" s="285"/>
      <c r="O834" s="285"/>
      <c r="P834" s="285">
        <v>904400</v>
      </c>
      <c r="Q834" s="285"/>
      <c r="R834" s="285">
        <f t="shared" si="719"/>
        <v>904400</v>
      </c>
      <c r="S834" s="285"/>
      <c r="T834" s="285"/>
      <c r="U834" s="285"/>
      <c r="V834" s="285"/>
      <c r="W834" s="285">
        <v>0</v>
      </c>
      <c r="X834" s="285"/>
      <c r="Y834" s="285"/>
      <c r="Z834" s="285"/>
      <c r="AA834" s="285">
        <f t="shared" si="753"/>
        <v>0</v>
      </c>
      <c r="AB834" s="285">
        <f t="shared" si="750"/>
        <v>904400</v>
      </c>
      <c r="AC834" s="113">
        <f t="shared" si="700"/>
        <v>1</v>
      </c>
    </row>
    <row r="835" spans="1:29" s="21" customFormat="1" ht="30" hidden="1" x14ac:dyDescent="0.2">
      <c r="A835" s="92"/>
      <c r="B835" s="140" t="s">
        <v>2003</v>
      </c>
      <c r="C835" s="141" t="s">
        <v>2004</v>
      </c>
      <c r="D835" s="285"/>
      <c r="E835" s="285">
        <f>SUM('ADICIONES  2018'!C835:M835)</f>
        <v>1450410.2</v>
      </c>
      <c r="F835" s="285"/>
      <c r="G835" s="285"/>
      <c r="H835" s="285"/>
      <c r="I835" s="285"/>
      <c r="J835" s="285"/>
      <c r="K835" s="285">
        <f t="shared" si="752"/>
        <v>1450410.2</v>
      </c>
      <c r="L835" s="285"/>
      <c r="M835" s="285"/>
      <c r="N835" s="285"/>
      <c r="O835" s="285"/>
      <c r="P835" s="285">
        <v>1450410.2</v>
      </c>
      <c r="Q835" s="285"/>
      <c r="R835" s="285">
        <f t="shared" si="719"/>
        <v>1450410.2</v>
      </c>
      <c r="S835" s="285"/>
      <c r="T835" s="285"/>
      <c r="U835" s="285"/>
      <c r="V835" s="285"/>
      <c r="W835" s="285">
        <v>0</v>
      </c>
      <c r="X835" s="285"/>
      <c r="Y835" s="285"/>
      <c r="Z835" s="285"/>
      <c r="AA835" s="285">
        <f t="shared" si="753"/>
        <v>0</v>
      </c>
      <c r="AB835" s="285">
        <f t="shared" si="750"/>
        <v>1450410.2</v>
      </c>
      <c r="AC835" s="113">
        <f t="shared" si="700"/>
        <v>1</v>
      </c>
    </row>
    <row r="836" spans="1:29" s="21" customFormat="1" ht="30" hidden="1" x14ac:dyDescent="0.2">
      <c r="A836" s="92"/>
      <c r="B836" s="140" t="s">
        <v>2005</v>
      </c>
      <c r="C836" s="141" t="s">
        <v>2006</v>
      </c>
      <c r="D836" s="285"/>
      <c r="E836" s="285">
        <f>SUM('ADICIONES  2018'!C836:M836)</f>
        <v>57681818</v>
      </c>
      <c r="F836" s="285"/>
      <c r="G836" s="285"/>
      <c r="H836" s="285"/>
      <c r="I836" s="285"/>
      <c r="J836" s="285"/>
      <c r="K836" s="285">
        <f t="shared" si="752"/>
        <v>57681818</v>
      </c>
      <c r="L836" s="285"/>
      <c r="M836" s="285"/>
      <c r="N836" s="285"/>
      <c r="O836" s="285"/>
      <c r="P836" s="285">
        <v>57681818</v>
      </c>
      <c r="Q836" s="285"/>
      <c r="R836" s="285">
        <f t="shared" si="719"/>
        <v>57681818</v>
      </c>
      <c r="S836" s="285"/>
      <c r="T836" s="285"/>
      <c r="U836" s="285"/>
      <c r="V836" s="285"/>
      <c r="W836" s="285">
        <v>0</v>
      </c>
      <c r="X836" s="285"/>
      <c r="Y836" s="285"/>
      <c r="Z836" s="285"/>
      <c r="AA836" s="285">
        <f t="shared" si="753"/>
        <v>0</v>
      </c>
      <c r="AB836" s="285">
        <f t="shared" si="750"/>
        <v>57681818</v>
      </c>
      <c r="AC836" s="113">
        <f t="shared" si="700"/>
        <v>1</v>
      </c>
    </row>
    <row r="837" spans="1:29" s="21" customFormat="1" ht="30" hidden="1" x14ac:dyDescent="0.2">
      <c r="A837" s="92"/>
      <c r="B837" s="140" t="s">
        <v>2007</v>
      </c>
      <c r="C837" s="141" t="s">
        <v>2008</v>
      </c>
      <c r="D837" s="285"/>
      <c r="E837" s="285">
        <f>SUM('ADICIONES  2018'!C837:M837)</f>
        <v>30448635</v>
      </c>
      <c r="F837" s="285"/>
      <c r="G837" s="285"/>
      <c r="H837" s="285"/>
      <c r="I837" s="285"/>
      <c r="J837" s="285"/>
      <c r="K837" s="285">
        <f t="shared" si="752"/>
        <v>30448635</v>
      </c>
      <c r="L837" s="285"/>
      <c r="M837" s="285"/>
      <c r="N837" s="285"/>
      <c r="O837" s="285"/>
      <c r="P837" s="285">
        <v>6168331</v>
      </c>
      <c r="Q837" s="285"/>
      <c r="R837" s="285">
        <f t="shared" si="719"/>
        <v>6168331</v>
      </c>
      <c r="S837" s="285"/>
      <c r="T837" s="285"/>
      <c r="U837" s="285"/>
      <c r="V837" s="285"/>
      <c r="W837" s="285">
        <v>0</v>
      </c>
      <c r="X837" s="285"/>
      <c r="Y837" s="285"/>
      <c r="Z837" s="285"/>
      <c r="AA837" s="285">
        <f t="shared" si="753"/>
        <v>0</v>
      </c>
      <c r="AB837" s="285">
        <f t="shared" si="750"/>
        <v>6168331</v>
      </c>
      <c r="AC837" s="113">
        <f t="shared" si="700"/>
        <v>0.20258152787473066</v>
      </c>
    </row>
    <row r="838" spans="1:29" s="21" customFormat="1" ht="75" hidden="1" x14ac:dyDescent="0.2">
      <c r="A838" s="92"/>
      <c r="B838" s="140" t="s">
        <v>2009</v>
      </c>
      <c r="C838" s="141" t="s">
        <v>2010</v>
      </c>
      <c r="D838" s="285"/>
      <c r="E838" s="285">
        <f>SUM('ADICIONES  2018'!C838:M838)</f>
        <v>1500000000</v>
      </c>
      <c r="F838" s="285"/>
      <c r="G838" s="285"/>
      <c r="H838" s="285"/>
      <c r="I838" s="285"/>
      <c r="J838" s="285"/>
      <c r="K838" s="285">
        <f t="shared" si="752"/>
        <v>1500000000</v>
      </c>
      <c r="L838" s="285"/>
      <c r="M838" s="285"/>
      <c r="N838" s="285"/>
      <c r="O838" s="285"/>
      <c r="P838" s="285">
        <v>1500000000</v>
      </c>
      <c r="Q838" s="285"/>
      <c r="R838" s="285">
        <f t="shared" si="719"/>
        <v>1500000000</v>
      </c>
      <c r="S838" s="285"/>
      <c r="T838" s="285"/>
      <c r="U838" s="285"/>
      <c r="V838" s="285"/>
      <c r="W838" s="285">
        <v>0</v>
      </c>
      <c r="X838" s="285"/>
      <c r="Y838" s="285"/>
      <c r="Z838" s="285"/>
      <c r="AA838" s="285">
        <f t="shared" si="753"/>
        <v>0</v>
      </c>
      <c r="AB838" s="285">
        <f t="shared" si="750"/>
        <v>1500000000</v>
      </c>
      <c r="AC838" s="113">
        <f t="shared" si="700"/>
        <v>1</v>
      </c>
    </row>
    <row r="839" spans="1:29" s="21" customFormat="1" ht="30" hidden="1" x14ac:dyDescent="0.2">
      <c r="A839" s="92"/>
      <c r="B839" s="140" t="s">
        <v>2011</v>
      </c>
      <c r="C839" s="141" t="s">
        <v>2012</v>
      </c>
      <c r="D839" s="285"/>
      <c r="E839" s="285">
        <f>SUM('ADICIONES  2018'!C839:M839)</f>
        <v>721656438.60000002</v>
      </c>
      <c r="F839" s="285"/>
      <c r="G839" s="285"/>
      <c r="H839" s="285"/>
      <c r="I839" s="285"/>
      <c r="J839" s="285"/>
      <c r="K839" s="285">
        <f t="shared" si="752"/>
        <v>721656438.60000002</v>
      </c>
      <c r="L839" s="285"/>
      <c r="M839" s="285"/>
      <c r="N839" s="285"/>
      <c r="O839" s="285"/>
      <c r="P839" s="285">
        <v>721656438.60000002</v>
      </c>
      <c r="Q839" s="285"/>
      <c r="R839" s="285">
        <f t="shared" si="719"/>
        <v>721656438.60000002</v>
      </c>
      <c r="S839" s="285"/>
      <c r="T839" s="285"/>
      <c r="U839" s="285"/>
      <c r="V839" s="285"/>
      <c r="W839" s="285">
        <v>0</v>
      </c>
      <c r="X839" s="285"/>
      <c r="Y839" s="285"/>
      <c r="Z839" s="285"/>
      <c r="AA839" s="285">
        <f t="shared" si="753"/>
        <v>0</v>
      </c>
      <c r="AB839" s="285">
        <f t="shared" si="750"/>
        <v>721656438.60000002</v>
      </c>
      <c r="AC839" s="113">
        <f t="shared" si="700"/>
        <v>1</v>
      </c>
    </row>
    <row r="840" spans="1:29" s="21" customFormat="1" ht="30" hidden="1" x14ac:dyDescent="0.2">
      <c r="A840" s="92"/>
      <c r="B840" s="140" t="s">
        <v>2013</v>
      </c>
      <c r="C840" s="141" t="s">
        <v>2014</v>
      </c>
      <c r="D840" s="285"/>
      <c r="E840" s="285">
        <f>SUM('ADICIONES  2018'!C840:M840)</f>
        <v>269194</v>
      </c>
      <c r="F840" s="285"/>
      <c r="G840" s="285"/>
      <c r="H840" s="285"/>
      <c r="I840" s="285"/>
      <c r="J840" s="285"/>
      <c r="K840" s="285">
        <f t="shared" si="752"/>
        <v>269194</v>
      </c>
      <c r="L840" s="285"/>
      <c r="M840" s="285"/>
      <c r="N840" s="285"/>
      <c r="O840" s="285"/>
      <c r="P840" s="285">
        <v>269194</v>
      </c>
      <c r="Q840" s="285"/>
      <c r="R840" s="285">
        <f t="shared" si="719"/>
        <v>269194</v>
      </c>
      <c r="S840" s="285"/>
      <c r="T840" s="285"/>
      <c r="U840" s="285"/>
      <c r="V840" s="285"/>
      <c r="W840" s="285">
        <v>0</v>
      </c>
      <c r="X840" s="285"/>
      <c r="Y840" s="285"/>
      <c r="Z840" s="285"/>
      <c r="AA840" s="285">
        <f t="shared" si="753"/>
        <v>0</v>
      </c>
      <c r="AB840" s="285">
        <f t="shared" si="750"/>
        <v>269194</v>
      </c>
      <c r="AC840" s="113">
        <f t="shared" si="700"/>
        <v>1</v>
      </c>
    </row>
    <row r="841" spans="1:29" s="21" customFormat="1" ht="30" hidden="1" x14ac:dyDescent="0.2">
      <c r="A841" s="92"/>
      <c r="B841" s="140" t="s">
        <v>2015</v>
      </c>
      <c r="C841" s="141" t="s">
        <v>2016</v>
      </c>
      <c r="D841" s="285"/>
      <c r="E841" s="285">
        <f>SUM('ADICIONES  2018'!C841:M841)</f>
        <v>226909</v>
      </c>
      <c r="F841" s="285"/>
      <c r="G841" s="285"/>
      <c r="H841" s="285"/>
      <c r="I841" s="285"/>
      <c r="J841" s="285"/>
      <c r="K841" s="285">
        <f t="shared" si="752"/>
        <v>226909</v>
      </c>
      <c r="L841" s="285"/>
      <c r="M841" s="285"/>
      <c r="N841" s="285"/>
      <c r="O841" s="285"/>
      <c r="P841" s="285">
        <v>226909</v>
      </c>
      <c r="Q841" s="285"/>
      <c r="R841" s="285">
        <f t="shared" si="719"/>
        <v>226909</v>
      </c>
      <c r="S841" s="285"/>
      <c r="T841" s="285"/>
      <c r="U841" s="285"/>
      <c r="V841" s="285"/>
      <c r="W841" s="285">
        <v>0</v>
      </c>
      <c r="X841" s="285"/>
      <c r="Y841" s="285"/>
      <c r="Z841" s="285"/>
      <c r="AA841" s="285">
        <f t="shared" si="753"/>
        <v>0</v>
      </c>
      <c r="AB841" s="285">
        <f t="shared" si="750"/>
        <v>226909</v>
      </c>
      <c r="AC841" s="113">
        <f t="shared" si="700"/>
        <v>1</v>
      </c>
    </row>
    <row r="842" spans="1:29" s="21" customFormat="1" ht="30" hidden="1" x14ac:dyDescent="0.2">
      <c r="A842" s="92"/>
      <c r="B842" s="140" t="s">
        <v>2017</v>
      </c>
      <c r="C842" s="141" t="s">
        <v>2018</v>
      </c>
      <c r="D842" s="285"/>
      <c r="E842" s="285">
        <f>SUM('ADICIONES  2018'!C842:M842)</f>
        <v>3534103</v>
      </c>
      <c r="F842" s="285"/>
      <c r="G842" s="285"/>
      <c r="H842" s="285"/>
      <c r="I842" s="285"/>
      <c r="J842" s="285"/>
      <c r="K842" s="285">
        <f t="shared" si="752"/>
        <v>3534103</v>
      </c>
      <c r="L842" s="285"/>
      <c r="M842" s="285"/>
      <c r="N842" s="285"/>
      <c r="O842" s="285"/>
      <c r="P842" s="285">
        <v>3534103</v>
      </c>
      <c r="Q842" s="285"/>
      <c r="R842" s="285">
        <f t="shared" si="719"/>
        <v>3534103</v>
      </c>
      <c r="S842" s="285"/>
      <c r="T842" s="285"/>
      <c r="U842" s="285"/>
      <c r="V842" s="285"/>
      <c r="W842" s="285">
        <v>0</v>
      </c>
      <c r="X842" s="285"/>
      <c r="Y842" s="285"/>
      <c r="Z842" s="285"/>
      <c r="AA842" s="285">
        <f t="shared" si="753"/>
        <v>0</v>
      </c>
      <c r="AB842" s="285">
        <f t="shared" si="750"/>
        <v>3534103</v>
      </c>
      <c r="AC842" s="113">
        <f t="shared" si="700"/>
        <v>1</v>
      </c>
    </row>
    <row r="843" spans="1:29" s="21" customFormat="1" ht="30" hidden="1" x14ac:dyDescent="0.2">
      <c r="A843" s="92"/>
      <c r="B843" s="140" t="s">
        <v>2019</v>
      </c>
      <c r="C843" s="141" t="s">
        <v>2020</v>
      </c>
      <c r="D843" s="285"/>
      <c r="E843" s="285">
        <f>SUM('ADICIONES  2018'!C843:M843)</f>
        <v>8107752</v>
      </c>
      <c r="F843" s="285"/>
      <c r="G843" s="285"/>
      <c r="H843" s="285"/>
      <c r="I843" s="285"/>
      <c r="J843" s="285"/>
      <c r="K843" s="285">
        <f t="shared" si="752"/>
        <v>8107752</v>
      </c>
      <c r="L843" s="285"/>
      <c r="M843" s="285"/>
      <c r="N843" s="285"/>
      <c r="O843" s="285"/>
      <c r="P843" s="285">
        <v>8107752</v>
      </c>
      <c r="Q843" s="285"/>
      <c r="R843" s="285">
        <f t="shared" si="719"/>
        <v>8107752</v>
      </c>
      <c r="S843" s="285"/>
      <c r="T843" s="285"/>
      <c r="U843" s="285"/>
      <c r="V843" s="285"/>
      <c r="W843" s="285">
        <v>0</v>
      </c>
      <c r="X843" s="285"/>
      <c r="Y843" s="285"/>
      <c r="Z843" s="285"/>
      <c r="AA843" s="285">
        <f t="shared" si="753"/>
        <v>0</v>
      </c>
      <c r="AB843" s="285">
        <f t="shared" si="750"/>
        <v>8107752</v>
      </c>
      <c r="AC843" s="113">
        <f t="shared" si="700"/>
        <v>1</v>
      </c>
    </row>
    <row r="844" spans="1:29" s="21" customFormat="1" ht="30" hidden="1" x14ac:dyDescent="0.2">
      <c r="A844" s="92"/>
      <c r="B844" s="140" t="s">
        <v>2021</v>
      </c>
      <c r="C844" s="141" t="s">
        <v>2022</v>
      </c>
      <c r="D844" s="285"/>
      <c r="E844" s="285">
        <f>SUM('ADICIONES  2018'!C844:M844)</f>
        <v>3250453</v>
      </c>
      <c r="F844" s="285"/>
      <c r="G844" s="285"/>
      <c r="H844" s="285"/>
      <c r="I844" s="285"/>
      <c r="J844" s="285"/>
      <c r="K844" s="285">
        <f t="shared" si="752"/>
        <v>3250453</v>
      </c>
      <c r="L844" s="285"/>
      <c r="M844" s="285"/>
      <c r="N844" s="285"/>
      <c r="O844" s="285"/>
      <c r="P844" s="285">
        <v>3250453</v>
      </c>
      <c r="Q844" s="285"/>
      <c r="R844" s="285">
        <f t="shared" si="719"/>
        <v>3250453</v>
      </c>
      <c r="S844" s="285"/>
      <c r="T844" s="285"/>
      <c r="U844" s="285"/>
      <c r="V844" s="285"/>
      <c r="W844" s="285">
        <v>0</v>
      </c>
      <c r="X844" s="285"/>
      <c r="Y844" s="285"/>
      <c r="Z844" s="285"/>
      <c r="AA844" s="285">
        <f t="shared" si="753"/>
        <v>0</v>
      </c>
      <c r="AB844" s="285">
        <f t="shared" si="750"/>
        <v>3250453</v>
      </c>
      <c r="AC844" s="113">
        <f t="shared" si="700"/>
        <v>1</v>
      </c>
    </row>
    <row r="845" spans="1:29" s="21" customFormat="1" ht="30" hidden="1" x14ac:dyDescent="0.2">
      <c r="A845" s="92"/>
      <c r="B845" s="140" t="s">
        <v>2023</v>
      </c>
      <c r="C845" s="141" t="s">
        <v>2024</v>
      </c>
      <c r="D845" s="285"/>
      <c r="E845" s="285">
        <f>SUM('ADICIONES  2018'!C845:M845)</f>
        <v>353121</v>
      </c>
      <c r="F845" s="285"/>
      <c r="G845" s="285"/>
      <c r="H845" s="285"/>
      <c r="I845" s="285"/>
      <c r="J845" s="285"/>
      <c r="K845" s="285">
        <f t="shared" si="752"/>
        <v>353121</v>
      </c>
      <c r="L845" s="285"/>
      <c r="M845" s="285"/>
      <c r="N845" s="285"/>
      <c r="O845" s="285"/>
      <c r="P845" s="285">
        <v>353121</v>
      </c>
      <c r="Q845" s="285"/>
      <c r="R845" s="285">
        <f t="shared" si="719"/>
        <v>353121</v>
      </c>
      <c r="S845" s="285"/>
      <c r="T845" s="285"/>
      <c r="U845" s="285"/>
      <c r="V845" s="285"/>
      <c r="W845" s="285">
        <v>0</v>
      </c>
      <c r="X845" s="285"/>
      <c r="Y845" s="285"/>
      <c r="Z845" s="285"/>
      <c r="AA845" s="285">
        <f t="shared" si="753"/>
        <v>0</v>
      </c>
      <c r="AB845" s="285">
        <f t="shared" si="750"/>
        <v>353121</v>
      </c>
      <c r="AC845" s="113">
        <f t="shared" si="700"/>
        <v>1</v>
      </c>
    </row>
    <row r="846" spans="1:29" s="21" customFormat="1" ht="30" hidden="1" x14ac:dyDescent="0.2">
      <c r="A846" s="92"/>
      <c r="B846" s="140" t="s">
        <v>2025</v>
      </c>
      <c r="C846" s="141" t="s">
        <v>2024</v>
      </c>
      <c r="D846" s="285"/>
      <c r="E846" s="285">
        <f>SUM('ADICIONES  2018'!C846:M846)</f>
        <v>1812787</v>
      </c>
      <c r="F846" s="285"/>
      <c r="G846" s="285"/>
      <c r="H846" s="285"/>
      <c r="I846" s="285"/>
      <c r="J846" s="285"/>
      <c r="K846" s="285">
        <f t="shared" si="752"/>
        <v>1812787</v>
      </c>
      <c r="L846" s="285"/>
      <c r="M846" s="285"/>
      <c r="N846" s="285"/>
      <c r="O846" s="285"/>
      <c r="P846" s="285">
        <v>1812787</v>
      </c>
      <c r="Q846" s="285"/>
      <c r="R846" s="285">
        <f t="shared" si="719"/>
        <v>1812787</v>
      </c>
      <c r="S846" s="285"/>
      <c r="T846" s="285"/>
      <c r="U846" s="285"/>
      <c r="V846" s="285"/>
      <c r="W846" s="285">
        <v>0</v>
      </c>
      <c r="X846" s="285"/>
      <c r="Y846" s="285"/>
      <c r="Z846" s="285"/>
      <c r="AA846" s="285">
        <f t="shared" si="753"/>
        <v>0</v>
      </c>
      <c r="AB846" s="285">
        <f t="shared" si="750"/>
        <v>1812787</v>
      </c>
      <c r="AC846" s="113">
        <f t="shared" si="700"/>
        <v>1</v>
      </c>
    </row>
    <row r="847" spans="1:29" s="21" customFormat="1" ht="30" hidden="1" x14ac:dyDescent="0.2">
      <c r="A847" s="92"/>
      <c r="B847" s="140" t="s">
        <v>2026</v>
      </c>
      <c r="C847" s="141" t="s">
        <v>2027</v>
      </c>
      <c r="D847" s="285"/>
      <c r="E847" s="285">
        <f>SUM('ADICIONES  2018'!C847:M847)</f>
        <v>769188</v>
      </c>
      <c r="F847" s="285"/>
      <c r="G847" s="285"/>
      <c r="H847" s="285"/>
      <c r="I847" s="285"/>
      <c r="J847" s="285"/>
      <c r="K847" s="285">
        <f t="shared" si="752"/>
        <v>769188</v>
      </c>
      <c r="L847" s="285"/>
      <c r="M847" s="285"/>
      <c r="N847" s="285"/>
      <c r="O847" s="285"/>
      <c r="P847" s="285">
        <v>769188</v>
      </c>
      <c r="Q847" s="285"/>
      <c r="R847" s="285">
        <f t="shared" si="719"/>
        <v>769188</v>
      </c>
      <c r="S847" s="285"/>
      <c r="T847" s="285"/>
      <c r="U847" s="285"/>
      <c r="V847" s="285"/>
      <c r="W847" s="285">
        <v>0</v>
      </c>
      <c r="X847" s="285"/>
      <c r="Y847" s="285"/>
      <c r="Z847" s="285"/>
      <c r="AA847" s="285">
        <f t="shared" si="753"/>
        <v>0</v>
      </c>
      <c r="AB847" s="285">
        <f t="shared" si="750"/>
        <v>769188</v>
      </c>
      <c r="AC847" s="113">
        <f t="shared" si="700"/>
        <v>1</v>
      </c>
    </row>
    <row r="848" spans="1:29" s="21" customFormat="1" ht="30" hidden="1" x14ac:dyDescent="0.2">
      <c r="A848" s="92"/>
      <c r="B848" s="140" t="s">
        <v>2028</v>
      </c>
      <c r="C848" s="141" t="s">
        <v>2029</v>
      </c>
      <c r="D848" s="285"/>
      <c r="E848" s="285">
        <f>SUM('ADICIONES  2018'!C848:M848)</f>
        <v>2604183</v>
      </c>
      <c r="F848" s="285"/>
      <c r="G848" s="285"/>
      <c r="H848" s="285"/>
      <c r="I848" s="285"/>
      <c r="J848" s="285"/>
      <c r="K848" s="285">
        <f t="shared" si="752"/>
        <v>2604183</v>
      </c>
      <c r="L848" s="285"/>
      <c r="M848" s="285"/>
      <c r="N848" s="285"/>
      <c r="O848" s="285"/>
      <c r="P848" s="285">
        <v>2604183</v>
      </c>
      <c r="Q848" s="285"/>
      <c r="R848" s="285">
        <f t="shared" si="719"/>
        <v>2604183</v>
      </c>
      <c r="S848" s="285"/>
      <c r="T848" s="285"/>
      <c r="U848" s="285"/>
      <c r="V848" s="285"/>
      <c r="W848" s="285">
        <v>0</v>
      </c>
      <c r="X848" s="285"/>
      <c r="Y848" s="285"/>
      <c r="Z848" s="285"/>
      <c r="AA848" s="285">
        <f t="shared" si="753"/>
        <v>0</v>
      </c>
      <c r="AB848" s="285">
        <f t="shared" si="750"/>
        <v>2604183</v>
      </c>
      <c r="AC848" s="113">
        <f t="shared" si="700"/>
        <v>1</v>
      </c>
    </row>
    <row r="849" spans="1:29" s="21" customFormat="1" ht="30" hidden="1" x14ac:dyDescent="0.2">
      <c r="A849" s="92"/>
      <c r="B849" s="140" t="s">
        <v>2030</v>
      </c>
      <c r="C849" s="141" t="s">
        <v>2031</v>
      </c>
      <c r="D849" s="285"/>
      <c r="E849" s="285">
        <f>SUM('ADICIONES  2018'!C849:M849)</f>
        <v>1098843</v>
      </c>
      <c r="F849" s="285"/>
      <c r="G849" s="285"/>
      <c r="H849" s="285"/>
      <c r="I849" s="285"/>
      <c r="J849" s="285"/>
      <c r="K849" s="285">
        <f t="shared" si="752"/>
        <v>1098843</v>
      </c>
      <c r="L849" s="285"/>
      <c r="M849" s="285"/>
      <c r="N849" s="285"/>
      <c r="O849" s="285"/>
      <c r="P849" s="285">
        <v>1098843</v>
      </c>
      <c r="Q849" s="285"/>
      <c r="R849" s="285">
        <f t="shared" si="719"/>
        <v>1098843</v>
      </c>
      <c r="S849" s="285"/>
      <c r="T849" s="285"/>
      <c r="U849" s="285"/>
      <c r="V849" s="285"/>
      <c r="W849" s="285">
        <v>0</v>
      </c>
      <c r="X849" s="285"/>
      <c r="Y849" s="285"/>
      <c r="Z849" s="285"/>
      <c r="AA849" s="285">
        <f t="shared" si="753"/>
        <v>0</v>
      </c>
      <c r="AB849" s="285">
        <f t="shared" si="750"/>
        <v>1098843</v>
      </c>
      <c r="AC849" s="113">
        <f t="shared" si="700"/>
        <v>1</v>
      </c>
    </row>
    <row r="850" spans="1:29" s="21" customFormat="1" ht="30" hidden="1" x14ac:dyDescent="0.2">
      <c r="A850" s="92"/>
      <c r="B850" s="140" t="s">
        <v>2032</v>
      </c>
      <c r="C850" s="141" t="s">
        <v>2033</v>
      </c>
      <c r="D850" s="285"/>
      <c r="E850" s="285">
        <f>SUM('ADICIONES  2018'!C850:M850)</f>
        <v>178591257</v>
      </c>
      <c r="F850" s="285"/>
      <c r="G850" s="285"/>
      <c r="H850" s="285"/>
      <c r="I850" s="285"/>
      <c r="J850" s="285"/>
      <c r="K850" s="285">
        <f t="shared" si="752"/>
        <v>178591257</v>
      </c>
      <c r="L850" s="285"/>
      <c r="M850" s="285"/>
      <c r="N850" s="285"/>
      <c r="O850" s="285"/>
      <c r="P850" s="285">
        <v>178591257</v>
      </c>
      <c r="Q850" s="285"/>
      <c r="R850" s="285">
        <f t="shared" si="719"/>
        <v>178591257</v>
      </c>
      <c r="S850" s="285"/>
      <c r="T850" s="285"/>
      <c r="U850" s="285"/>
      <c r="V850" s="285"/>
      <c r="W850" s="285">
        <v>0</v>
      </c>
      <c r="X850" s="285"/>
      <c r="Y850" s="285"/>
      <c r="Z850" s="285"/>
      <c r="AA850" s="285">
        <f t="shared" si="753"/>
        <v>0</v>
      </c>
      <c r="AB850" s="285">
        <f t="shared" si="750"/>
        <v>178591257</v>
      </c>
      <c r="AC850" s="113">
        <f t="shared" si="700"/>
        <v>1</v>
      </c>
    </row>
    <row r="851" spans="1:29" s="21" customFormat="1" ht="45" hidden="1" x14ac:dyDescent="0.2">
      <c r="A851" s="92"/>
      <c r="B851" s="140" t="s">
        <v>2034</v>
      </c>
      <c r="C851" s="141" t="s">
        <v>2035</v>
      </c>
      <c r="D851" s="285"/>
      <c r="E851" s="285">
        <f>SUM('ADICIONES  2018'!C851:M851)</f>
        <v>1394469</v>
      </c>
      <c r="F851" s="285"/>
      <c r="G851" s="285"/>
      <c r="H851" s="285"/>
      <c r="I851" s="285"/>
      <c r="J851" s="285"/>
      <c r="K851" s="285">
        <f t="shared" si="752"/>
        <v>1394469</v>
      </c>
      <c r="L851" s="285"/>
      <c r="M851" s="285"/>
      <c r="N851" s="285"/>
      <c r="O851" s="285"/>
      <c r="P851" s="285">
        <v>1394469</v>
      </c>
      <c r="Q851" s="285"/>
      <c r="R851" s="285">
        <f t="shared" si="719"/>
        <v>1394469</v>
      </c>
      <c r="S851" s="285"/>
      <c r="T851" s="285"/>
      <c r="U851" s="285"/>
      <c r="V851" s="285"/>
      <c r="W851" s="285">
        <v>0</v>
      </c>
      <c r="X851" s="285"/>
      <c r="Y851" s="285"/>
      <c r="Z851" s="285"/>
      <c r="AA851" s="285">
        <f t="shared" si="753"/>
        <v>0</v>
      </c>
      <c r="AB851" s="285">
        <f t="shared" si="750"/>
        <v>1394469</v>
      </c>
      <c r="AC851" s="113">
        <f t="shared" si="700"/>
        <v>1</v>
      </c>
    </row>
    <row r="852" spans="1:29" s="21" customFormat="1" ht="30" hidden="1" x14ac:dyDescent="0.2">
      <c r="A852" s="92"/>
      <c r="B852" s="140" t="s">
        <v>2036</v>
      </c>
      <c r="C852" s="141" t="s">
        <v>2037</v>
      </c>
      <c r="D852" s="285"/>
      <c r="E852" s="285">
        <f>SUM('ADICIONES  2018'!C852:M852)</f>
        <v>620297</v>
      </c>
      <c r="F852" s="285"/>
      <c r="G852" s="285"/>
      <c r="H852" s="285"/>
      <c r="I852" s="285"/>
      <c r="J852" s="285"/>
      <c r="K852" s="285">
        <f t="shared" si="752"/>
        <v>620297</v>
      </c>
      <c r="L852" s="285"/>
      <c r="M852" s="285"/>
      <c r="N852" s="285"/>
      <c r="O852" s="285"/>
      <c r="P852" s="285">
        <v>620297</v>
      </c>
      <c r="Q852" s="285"/>
      <c r="R852" s="285">
        <f t="shared" si="719"/>
        <v>620297</v>
      </c>
      <c r="S852" s="285"/>
      <c r="T852" s="285"/>
      <c r="U852" s="285"/>
      <c r="V852" s="285"/>
      <c r="W852" s="285">
        <v>0</v>
      </c>
      <c r="X852" s="285"/>
      <c r="Y852" s="285"/>
      <c r="Z852" s="285"/>
      <c r="AA852" s="285">
        <f t="shared" si="753"/>
        <v>0</v>
      </c>
      <c r="AB852" s="285">
        <f t="shared" si="750"/>
        <v>620297</v>
      </c>
      <c r="AC852" s="113">
        <f t="shared" si="700"/>
        <v>1</v>
      </c>
    </row>
    <row r="853" spans="1:29" s="21" customFormat="1" ht="45" hidden="1" x14ac:dyDescent="0.2">
      <c r="A853" s="92"/>
      <c r="B853" s="140" t="s">
        <v>2038</v>
      </c>
      <c r="C853" s="141" t="s">
        <v>2039</v>
      </c>
      <c r="D853" s="285"/>
      <c r="E853" s="285">
        <f>SUM('ADICIONES  2018'!C853:M853)</f>
        <v>888573</v>
      </c>
      <c r="F853" s="285"/>
      <c r="G853" s="285"/>
      <c r="H853" s="285"/>
      <c r="I853" s="285"/>
      <c r="J853" s="285"/>
      <c r="K853" s="285">
        <f t="shared" si="752"/>
        <v>888573</v>
      </c>
      <c r="L853" s="285"/>
      <c r="M853" s="285"/>
      <c r="N853" s="285"/>
      <c r="O853" s="285"/>
      <c r="P853" s="285">
        <v>888573</v>
      </c>
      <c r="Q853" s="285"/>
      <c r="R853" s="285">
        <f t="shared" si="719"/>
        <v>888573</v>
      </c>
      <c r="S853" s="285"/>
      <c r="T853" s="285"/>
      <c r="U853" s="285"/>
      <c r="V853" s="285"/>
      <c r="W853" s="285">
        <v>0</v>
      </c>
      <c r="X853" s="285"/>
      <c r="Y853" s="285"/>
      <c r="Z853" s="285"/>
      <c r="AA853" s="285">
        <f t="shared" si="753"/>
        <v>0</v>
      </c>
      <c r="AB853" s="285">
        <f t="shared" si="750"/>
        <v>888573</v>
      </c>
      <c r="AC853" s="113">
        <f t="shared" si="700"/>
        <v>1</v>
      </c>
    </row>
    <row r="854" spans="1:29" s="21" customFormat="1" ht="30" hidden="1" x14ac:dyDescent="0.2">
      <c r="A854" s="92"/>
      <c r="B854" s="140" t="s">
        <v>2040</v>
      </c>
      <c r="C854" s="141" t="s">
        <v>2041</v>
      </c>
      <c r="D854" s="285"/>
      <c r="E854" s="285">
        <f>SUM('ADICIONES  2018'!C854:M854)</f>
        <v>1537703</v>
      </c>
      <c r="F854" s="285"/>
      <c r="G854" s="285"/>
      <c r="H854" s="285"/>
      <c r="I854" s="285"/>
      <c r="J854" s="285"/>
      <c r="K854" s="285">
        <f t="shared" si="752"/>
        <v>1537703</v>
      </c>
      <c r="L854" s="285"/>
      <c r="M854" s="285"/>
      <c r="N854" s="285"/>
      <c r="O854" s="285"/>
      <c r="P854" s="285">
        <v>1537703</v>
      </c>
      <c r="Q854" s="285"/>
      <c r="R854" s="285">
        <f t="shared" si="719"/>
        <v>1537703</v>
      </c>
      <c r="S854" s="285"/>
      <c r="T854" s="285"/>
      <c r="U854" s="285"/>
      <c r="V854" s="285"/>
      <c r="W854" s="285">
        <v>0</v>
      </c>
      <c r="X854" s="285"/>
      <c r="Y854" s="285"/>
      <c r="Z854" s="285"/>
      <c r="AA854" s="285">
        <f t="shared" si="753"/>
        <v>0</v>
      </c>
      <c r="AB854" s="285">
        <f t="shared" si="750"/>
        <v>1537703</v>
      </c>
      <c r="AC854" s="113">
        <f t="shared" si="700"/>
        <v>1</v>
      </c>
    </row>
    <row r="855" spans="1:29" s="21" customFormat="1" ht="30" hidden="1" x14ac:dyDescent="0.2">
      <c r="A855" s="92"/>
      <c r="B855" s="140" t="s">
        <v>2042</v>
      </c>
      <c r="C855" s="141" t="s">
        <v>2043</v>
      </c>
      <c r="D855" s="285"/>
      <c r="E855" s="285">
        <f>SUM('ADICIONES  2018'!C855:M855)</f>
        <v>3479237</v>
      </c>
      <c r="F855" s="285"/>
      <c r="G855" s="285"/>
      <c r="H855" s="285"/>
      <c r="I855" s="285"/>
      <c r="J855" s="285"/>
      <c r="K855" s="285">
        <f t="shared" si="752"/>
        <v>3479237</v>
      </c>
      <c r="L855" s="285"/>
      <c r="M855" s="285"/>
      <c r="N855" s="285"/>
      <c r="O855" s="285"/>
      <c r="P855" s="285">
        <v>3479237</v>
      </c>
      <c r="Q855" s="285"/>
      <c r="R855" s="285">
        <f t="shared" si="719"/>
        <v>3479237</v>
      </c>
      <c r="S855" s="285"/>
      <c r="T855" s="285"/>
      <c r="U855" s="285"/>
      <c r="V855" s="285"/>
      <c r="W855" s="285">
        <v>0</v>
      </c>
      <c r="X855" s="285"/>
      <c r="Y855" s="285"/>
      <c r="Z855" s="285"/>
      <c r="AA855" s="285">
        <f t="shared" si="753"/>
        <v>0</v>
      </c>
      <c r="AB855" s="285">
        <f t="shared" si="750"/>
        <v>3479237</v>
      </c>
      <c r="AC855" s="113">
        <f t="shared" si="700"/>
        <v>1</v>
      </c>
    </row>
    <row r="856" spans="1:29" s="21" customFormat="1" ht="30" hidden="1" x14ac:dyDescent="0.2">
      <c r="A856" s="92"/>
      <c r="B856" s="140" t="s">
        <v>2044</v>
      </c>
      <c r="C856" s="141" t="s">
        <v>2045</v>
      </c>
      <c r="D856" s="285"/>
      <c r="E856" s="285">
        <f>SUM('ADICIONES  2018'!C856:M856)</f>
        <v>954259</v>
      </c>
      <c r="F856" s="285"/>
      <c r="G856" s="285"/>
      <c r="H856" s="285"/>
      <c r="I856" s="285"/>
      <c r="J856" s="285"/>
      <c r="K856" s="285">
        <f t="shared" si="752"/>
        <v>954259</v>
      </c>
      <c r="L856" s="285"/>
      <c r="M856" s="285"/>
      <c r="N856" s="285"/>
      <c r="O856" s="285"/>
      <c r="P856" s="285">
        <v>954259</v>
      </c>
      <c r="Q856" s="285"/>
      <c r="R856" s="285">
        <f t="shared" si="719"/>
        <v>954259</v>
      </c>
      <c r="S856" s="285"/>
      <c r="T856" s="285"/>
      <c r="U856" s="285"/>
      <c r="V856" s="285"/>
      <c r="W856" s="285">
        <v>0</v>
      </c>
      <c r="X856" s="285"/>
      <c r="Y856" s="285"/>
      <c r="Z856" s="285"/>
      <c r="AA856" s="285">
        <f t="shared" si="753"/>
        <v>0</v>
      </c>
      <c r="AB856" s="285">
        <f t="shared" si="750"/>
        <v>954259</v>
      </c>
      <c r="AC856" s="113">
        <f t="shared" si="700"/>
        <v>1</v>
      </c>
    </row>
    <row r="857" spans="1:29" s="21" customFormat="1" ht="45" hidden="1" x14ac:dyDescent="0.2">
      <c r="A857" s="92"/>
      <c r="B857" s="140" t="s">
        <v>2046</v>
      </c>
      <c r="C857" s="141" t="s">
        <v>2047</v>
      </c>
      <c r="D857" s="285"/>
      <c r="E857" s="285">
        <f>SUM('ADICIONES  2018'!C857:M857)</f>
        <v>547047</v>
      </c>
      <c r="F857" s="285"/>
      <c r="G857" s="285"/>
      <c r="H857" s="285"/>
      <c r="I857" s="285"/>
      <c r="J857" s="285"/>
      <c r="K857" s="285">
        <f t="shared" si="752"/>
        <v>547047</v>
      </c>
      <c r="L857" s="285"/>
      <c r="M857" s="285"/>
      <c r="N857" s="285"/>
      <c r="O857" s="285"/>
      <c r="P857" s="285">
        <v>547047</v>
      </c>
      <c r="Q857" s="285"/>
      <c r="R857" s="285">
        <f t="shared" si="719"/>
        <v>547047</v>
      </c>
      <c r="S857" s="285"/>
      <c r="T857" s="285"/>
      <c r="U857" s="285"/>
      <c r="V857" s="285"/>
      <c r="W857" s="285">
        <v>0</v>
      </c>
      <c r="X857" s="285"/>
      <c r="Y857" s="285"/>
      <c r="Z857" s="285"/>
      <c r="AA857" s="285">
        <f t="shared" si="753"/>
        <v>0</v>
      </c>
      <c r="AB857" s="285">
        <f t="shared" si="750"/>
        <v>547047</v>
      </c>
      <c r="AC857" s="113">
        <f t="shared" si="700"/>
        <v>1</v>
      </c>
    </row>
    <row r="858" spans="1:29" s="21" customFormat="1" ht="30" hidden="1" x14ac:dyDescent="0.2">
      <c r="A858" s="92"/>
      <c r="B858" s="140" t="s">
        <v>2048</v>
      </c>
      <c r="C858" s="141" t="s">
        <v>2049</v>
      </c>
      <c r="D858" s="285"/>
      <c r="E858" s="285">
        <f>SUM('ADICIONES  2018'!C858:M858)</f>
        <v>1575198</v>
      </c>
      <c r="F858" s="285"/>
      <c r="G858" s="285"/>
      <c r="H858" s="285"/>
      <c r="I858" s="285"/>
      <c r="J858" s="285"/>
      <c r="K858" s="285">
        <f t="shared" si="752"/>
        <v>1575198</v>
      </c>
      <c r="L858" s="285"/>
      <c r="M858" s="285"/>
      <c r="N858" s="285"/>
      <c r="O858" s="285"/>
      <c r="P858" s="285">
        <v>1575198</v>
      </c>
      <c r="Q858" s="285"/>
      <c r="R858" s="285">
        <f t="shared" si="719"/>
        <v>1575198</v>
      </c>
      <c r="S858" s="285"/>
      <c r="T858" s="285"/>
      <c r="U858" s="285"/>
      <c r="V858" s="285"/>
      <c r="W858" s="285">
        <v>0</v>
      </c>
      <c r="X858" s="285"/>
      <c r="Y858" s="285"/>
      <c r="Z858" s="285"/>
      <c r="AA858" s="285">
        <f t="shared" si="753"/>
        <v>0</v>
      </c>
      <c r="AB858" s="285">
        <f t="shared" si="750"/>
        <v>1575198</v>
      </c>
      <c r="AC858" s="113">
        <f t="shared" si="700"/>
        <v>1</v>
      </c>
    </row>
    <row r="859" spans="1:29" s="21" customFormat="1" ht="30" hidden="1" x14ac:dyDescent="0.2">
      <c r="A859" s="92"/>
      <c r="B859" s="140" t="s">
        <v>2050</v>
      </c>
      <c r="C859" s="141" t="s">
        <v>2051</v>
      </c>
      <c r="D859" s="285"/>
      <c r="E859" s="285">
        <f>SUM('ADICIONES  2018'!C859:M859)</f>
        <v>8750377</v>
      </c>
      <c r="F859" s="285"/>
      <c r="G859" s="285"/>
      <c r="H859" s="285"/>
      <c r="I859" s="285"/>
      <c r="J859" s="285"/>
      <c r="K859" s="285">
        <f t="shared" si="752"/>
        <v>8750377</v>
      </c>
      <c r="L859" s="285"/>
      <c r="M859" s="285"/>
      <c r="N859" s="285"/>
      <c r="O859" s="285"/>
      <c r="P859" s="285">
        <v>5079800</v>
      </c>
      <c r="Q859" s="285"/>
      <c r="R859" s="285">
        <f t="shared" si="719"/>
        <v>5079800</v>
      </c>
      <c r="S859" s="285"/>
      <c r="T859" s="285"/>
      <c r="U859" s="285"/>
      <c r="V859" s="285"/>
      <c r="W859" s="285">
        <v>0</v>
      </c>
      <c r="X859" s="285"/>
      <c r="Y859" s="285"/>
      <c r="Z859" s="285"/>
      <c r="AA859" s="285">
        <f t="shared" si="753"/>
        <v>0</v>
      </c>
      <c r="AB859" s="285">
        <f t="shared" si="750"/>
        <v>5079800</v>
      </c>
      <c r="AC859" s="113">
        <f t="shared" si="700"/>
        <v>0.58052355915636544</v>
      </c>
    </row>
    <row r="860" spans="1:29" s="21" customFormat="1" ht="30" hidden="1" x14ac:dyDescent="0.2">
      <c r="A860" s="92"/>
      <c r="B860" s="140" t="s">
        <v>2052</v>
      </c>
      <c r="C860" s="141" t="s">
        <v>2053</v>
      </c>
      <c r="D860" s="285"/>
      <c r="E860" s="285">
        <f>SUM('ADICIONES  2018'!C860:M860)</f>
        <v>295469</v>
      </c>
      <c r="F860" s="285"/>
      <c r="G860" s="285"/>
      <c r="H860" s="285"/>
      <c r="I860" s="285"/>
      <c r="J860" s="285"/>
      <c r="K860" s="285">
        <f t="shared" si="752"/>
        <v>295469</v>
      </c>
      <c r="L860" s="285"/>
      <c r="M860" s="285"/>
      <c r="N860" s="285"/>
      <c r="O860" s="285"/>
      <c r="P860" s="285">
        <v>295469</v>
      </c>
      <c r="Q860" s="285"/>
      <c r="R860" s="285">
        <f t="shared" si="719"/>
        <v>295469</v>
      </c>
      <c r="S860" s="285"/>
      <c r="T860" s="285"/>
      <c r="U860" s="285"/>
      <c r="V860" s="285"/>
      <c r="W860" s="285">
        <v>0</v>
      </c>
      <c r="X860" s="285"/>
      <c r="Y860" s="285"/>
      <c r="Z860" s="285"/>
      <c r="AA860" s="285">
        <f t="shared" si="753"/>
        <v>0</v>
      </c>
      <c r="AB860" s="285">
        <f t="shared" si="750"/>
        <v>295469</v>
      </c>
      <c r="AC860" s="113">
        <f t="shared" si="700"/>
        <v>1</v>
      </c>
    </row>
    <row r="861" spans="1:29" s="21" customFormat="1" ht="30" hidden="1" x14ac:dyDescent="0.2">
      <c r="A861" s="92"/>
      <c r="B861" s="140" t="s">
        <v>2054</v>
      </c>
      <c r="C861" s="141" t="s">
        <v>2055</v>
      </c>
      <c r="D861" s="285"/>
      <c r="E861" s="285">
        <f>SUM('ADICIONES  2018'!C861:M861)</f>
        <v>417981</v>
      </c>
      <c r="F861" s="285"/>
      <c r="G861" s="285"/>
      <c r="H861" s="285"/>
      <c r="I861" s="285"/>
      <c r="J861" s="285"/>
      <c r="K861" s="285">
        <f t="shared" si="752"/>
        <v>417981</v>
      </c>
      <c r="L861" s="285"/>
      <c r="M861" s="285"/>
      <c r="N861" s="285"/>
      <c r="O861" s="285"/>
      <c r="P861" s="285">
        <v>417981</v>
      </c>
      <c r="Q861" s="285"/>
      <c r="R861" s="285">
        <f t="shared" si="719"/>
        <v>417981</v>
      </c>
      <c r="S861" s="285"/>
      <c r="T861" s="285"/>
      <c r="U861" s="285"/>
      <c r="V861" s="285"/>
      <c r="W861" s="285">
        <v>0</v>
      </c>
      <c r="X861" s="285"/>
      <c r="Y861" s="285"/>
      <c r="Z861" s="285"/>
      <c r="AA861" s="285">
        <f t="shared" si="753"/>
        <v>0</v>
      </c>
      <c r="AB861" s="285">
        <f t="shared" si="750"/>
        <v>417981</v>
      </c>
      <c r="AC861" s="113">
        <f t="shared" si="700"/>
        <v>1</v>
      </c>
    </row>
    <row r="862" spans="1:29" s="21" customFormat="1" ht="30" hidden="1" x14ac:dyDescent="0.2">
      <c r="A862" s="92"/>
      <c r="B862" s="140" t="s">
        <v>2056</v>
      </c>
      <c r="C862" s="141" t="s">
        <v>2057</v>
      </c>
      <c r="D862" s="285"/>
      <c r="E862" s="285">
        <f>SUM('ADICIONES  2018'!C862:M862)</f>
        <v>1311917</v>
      </c>
      <c r="F862" s="285"/>
      <c r="G862" s="285"/>
      <c r="H862" s="285"/>
      <c r="I862" s="285"/>
      <c r="J862" s="285"/>
      <c r="K862" s="285">
        <f t="shared" si="752"/>
        <v>1311917</v>
      </c>
      <c r="L862" s="285"/>
      <c r="M862" s="285"/>
      <c r="N862" s="285"/>
      <c r="O862" s="285"/>
      <c r="P862" s="285">
        <v>1311917</v>
      </c>
      <c r="Q862" s="285"/>
      <c r="R862" s="285">
        <f t="shared" si="719"/>
        <v>1311917</v>
      </c>
      <c r="S862" s="285"/>
      <c r="T862" s="285"/>
      <c r="U862" s="285"/>
      <c r="V862" s="285"/>
      <c r="W862" s="285">
        <v>0</v>
      </c>
      <c r="X862" s="285"/>
      <c r="Y862" s="285"/>
      <c r="Z862" s="285"/>
      <c r="AA862" s="285">
        <f t="shared" si="753"/>
        <v>0</v>
      </c>
      <c r="AB862" s="285">
        <f t="shared" si="750"/>
        <v>1311917</v>
      </c>
      <c r="AC862" s="113">
        <f t="shared" si="700"/>
        <v>1</v>
      </c>
    </row>
    <row r="863" spans="1:29" s="21" customFormat="1" ht="30" hidden="1" x14ac:dyDescent="0.2">
      <c r="A863" s="92"/>
      <c r="B863" s="140" t="s">
        <v>2058</v>
      </c>
      <c r="C863" s="141" t="s">
        <v>2059</v>
      </c>
      <c r="D863" s="285"/>
      <c r="E863" s="285">
        <f>SUM('ADICIONES  2018'!C863:M863)</f>
        <v>1021251</v>
      </c>
      <c r="F863" s="285"/>
      <c r="G863" s="285"/>
      <c r="H863" s="285"/>
      <c r="I863" s="285"/>
      <c r="J863" s="285"/>
      <c r="K863" s="285">
        <f t="shared" si="752"/>
        <v>1021251</v>
      </c>
      <c r="L863" s="285"/>
      <c r="M863" s="285"/>
      <c r="N863" s="285"/>
      <c r="O863" s="285"/>
      <c r="P863" s="285">
        <v>1021251</v>
      </c>
      <c r="Q863" s="285"/>
      <c r="R863" s="285">
        <f t="shared" si="719"/>
        <v>1021251</v>
      </c>
      <c r="S863" s="285"/>
      <c r="T863" s="285"/>
      <c r="U863" s="285"/>
      <c r="V863" s="285"/>
      <c r="W863" s="285">
        <v>0</v>
      </c>
      <c r="X863" s="285"/>
      <c r="Y863" s="285"/>
      <c r="Z863" s="285"/>
      <c r="AA863" s="285">
        <f t="shared" si="753"/>
        <v>0</v>
      </c>
      <c r="AB863" s="285">
        <f t="shared" si="750"/>
        <v>1021251</v>
      </c>
      <c r="AC863" s="113">
        <f t="shared" si="700"/>
        <v>1</v>
      </c>
    </row>
    <row r="864" spans="1:29" s="21" customFormat="1" ht="30" hidden="1" x14ac:dyDescent="0.2">
      <c r="A864" s="92"/>
      <c r="B864" s="140" t="s">
        <v>2060</v>
      </c>
      <c r="C864" s="141" t="s">
        <v>2061</v>
      </c>
      <c r="D864" s="285"/>
      <c r="E864" s="285">
        <f>SUM('ADICIONES  2018'!C864:M864)</f>
        <v>1443902</v>
      </c>
      <c r="F864" s="285"/>
      <c r="G864" s="285"/>
      <c r="H864" s="285"/>
      <c r="I864" s="285"/>
      <c r="J864" s="285"/>
      <c r="K864" s="285">
        <f t="shared" si="752"/>
        <v>1443902</v>
      </c>
      <c r="L864" s="285"/>
      <c r="M864" s="285"/>
      <c r="N864" s="285"/>
      <c r="O864" s="285"/>
      <c r="P864" s="285">
        <v>1443902</v>
      </c>
      <c r="Q864" s="285"/>
      <c r="R864" s="285">
        <f t="shared" si="719"/>
        <v>1443902</v>
      </c>
      <c r="S864" s="285"/>
      <c r="T864" s="285"/>
      <c r="U864" s="285"/>
      <c r="V864" s="285"/>
      <c r="W864" s="285">
        <v>0</v>
      </c>
      <c r="X864" s="285"/>
      <c r="Y864" s="285"/>
      <c r="Z864" s="285"/>
      <c r="AA864" s="285">
        <f t="shared" si="753"/>
        <v>0</v>
      </c>
      <c r="AB864" s="285">
        <f t="shared" si="750"/>
        <v>1443902</v>
      </c>
      <c r="AC864" s="113">
        <f t="shared" si="700"/>
        <v>1</v>
      </c>
    </row>
    <row r="865" spans="1:29" s="21" customFormat="1" ht="30" hidden="1" x14ac:dyDescent="0.2">
      <c r="A865" s="92"/>
      <c r="B865" s="140" t="s">
        <v>2062</v>
      </c>
      <c r="C865" s="141" t="s">
        <v>2063</v>
      </c>
      <c r="D865" s="285"/>
      <c r="E865" s="285">
        <f>SUM('ADICIONES  2018'!C865:M865)</f>
        <v>731466</v>
      </c>
      <c r="F865" s="285"/>
      <c r="G865" s="285"/>
      <c r="H865" s="285"/>
      <c r="I865" s="285"/>
      <c r="J865" s="285"/>
      <c r="K865" s="285">
        <f t="shared" si="752"/>
        <v>731466</v>
      </c>
      <c r="L865" s="285"/>
      <c r="M865" s="285"/>
      <c r="N865" s="285"/>
      <c r="O865" s="285"/>
      <c r="P865" s="285">
        <v>731466</v>
      </c>
      <c r="Q865" s="285"/>
      <c r="R865" s="285">
        <f t="shared" si="719"/>
        <v>731466</v>
      </c>
      <c r="S865" s="285"/>
      <c r="T865" s="285"/>
      <c r="U865" s="285"/>
      <c r="V865" s="285"/>
      <c r="W865" s="285">
        <v>0</v>
      </c>
      <c r="X865" s="285"/>
      <c r="Y865" s="285"/>
      <c r="Z865" s="285"/>
      <c r="AA865" s="285">
        <f t="shared" si="753"/>
        <v>0</v>
      </c>
      <c r="AB865" s="285">
        <f t="shared" si="750"/>
        <v>731466</v>
      </c>
      <c r="AC865" s="113">
        <f t="shared" si="700"/>
        <v>1</v>
      </c>
    </row>
    <row r="866" spans="1:29" s="21" customFormat="1" ht="30" hidden="1" x14ac:dyDescent="0.2">
      <c r="A866" s="92"/>
      <c r="B866" s="140" t="s">
        <v>2064</v>
      </c>
      <c r="C866" s="141" t="s">
        <v>2065</v>
      </c>
      <c r="D866" s="285"/>
      <c r="E866" s="285">
        <f>SUM('ADICIONES  2018'!C866:M866)</f>
        <v>475633</v>
      </c>
      <c r="F866" s="285"/>
      <c r="G866" s="285"/>
      <c r="H866" s="285"/>
      <c r="I866" s="285"/>
      <c r="J866" s="285"/>
      <c r="K866" s="285">
        <f t="shared" si="752"/>
        <v>475633</v>
      </c>
      <c r="L866" s="285"/>
      <c r="M866" s="285"/>
      <c r="N866" s="285"/>
      <c r="O866" s="285"/>
      <c r="P866" s="285">
        <v>475633</v>
      </c>
      <c r="Q866" s="285"/>
      <c r="R866" s="285">
        <f t="shared" si="719"/>
        <v>475633</v>
      </c>
      <c r="S866" s="285"/>
      <c r="T866" s="285"/>
      <c r="U866" s="285"/>
      <c r="V866" s="285"/>
      <c r="W866" s="285">
        <v>0</v>
      </c>
      <c r="X866" s="285"/>
      <c r="Y866" s="285"/>
      <c r="Z866" s="285"/>
      <c r="AA866" s="285">
        <f t="shared" si="753"/>
        <v>0</v>
      </c>
      <c r="AB866" s="285">
        <f t="shared" si="750"/>
        <v>475633</v>
      </c>
      <c r="AC866" s="113">
        <f t="shared" si="700"/>
        <v>1</v>
      </c>
    </row>
    <row r="867" spans="1:29" s="21" customFormat="1" ht="30" hidden="1" x14ac:dyDescent="0.2">
      <c r="A867" s="92"/>
      <c r="B867" s="140" t="s">
        <v>2066</v>
      </c>
      <c r="C867" s="141" t="s">
        <v>2067</v>
      </c>
      <c r="D867" s="285"/>
      <c r="E867" s="285">
        <f>SUM('ADICIONES  2018'!C867:M867)</f>
        <v>806924</v>
      </c>
      <c r="F867" s="285"/>
      <c r="G867" s="285"/>
      <c r="H867" s="285"/>
      <c r="I867" s="285"/>
      <c r="J867" s="285"/>
      <c r="K867" s="285">
        <f t="shared" si="752"/>
        <v>806924</v>
      </c>
      <c r="L867" s="285"/>
      <c r="M867" s="285"/>
      <c r="N867" s="285"/>
      <c r="O867" s="285"/>
      <c r="P867" s="285">
        <v>806924</v>
      </c>
      <c r="Q867" s="285"/>
      <c r="R867" s="285">
        <f t="shared" si="719"/>
        <v>806924</v>
      </c>
      <c r="S867" s="285"/>
      <c r="T867" s="285"/>
      <c r="U867" s="285"/>
      <c r="V867" s="285"/>
      <c r="W867" s="285">
        <v>0</v>
      </c>
      <c r="X867" s="285"/>
      <c r="Y867" s="285"/>
      <c r="Z867" s="285"/>
      <c r="AA867" s="285">
        <f t="shared" si="753"/>
        <v>0</v>
      </c>
      <c r="AB867" s="285">
        <f t="shared" si="750"/>
        <v>806924</v>
      </c>
      <c r="AC867" s="113">
        <f t="shared" si="700"/>
        <v>1</v>
      </c>
    </row>
    <row r="868" spans="1:29" s="21" customFormat="1" ht="30" hidden="1" x14ac:dyDescent="0.2">
      <c r="A868" s="92"/>
      <c r="B868" s="140" t="s">
        <v>2068</v>
      </c>
      <c r="C868" s="141" t="s">
        <v>2069</v>
      </c>
      <c r="D868" s="285"/>
      <c r="E868" s="285">
        <f>SUM('ADICIONES  2018'!C868:M868)</f>
        <v>13899887</v>
      </c>
      <c r="F868" s="285"/>
      <c r="G868" s="285"/>
      <c r="H868" s="285"/>
      <c r="I868" s="285"/>
      <c r="J868" s="285"/>
      <c r="K868" s="285">
        <f t="shared" si="752"/>
        <v>13899887</v>
      </c>
      <c r="L868" s="285"/>
      <c r="M868" s="285"/>
      <c r="N868" s="285"/>
      <c r="O868" s="285"/>
      <c r="P868" s="285">
        <v>13899887</v>
      </c>
      <c r="Q868" s="285"/>
      <c r="R868" s="285">
        <f t="shared" si="719"/>
        <v>13899887</v>
      </c>
      <c r="S868" s="285"/>
      <c r="T868" s="285"/>
      <c r="U868" s="285"/>
      <c r="V868" s="285"/>
      <c r="W868" s="285">
        <v>0</v>
      </c>
      <c r="X868" s="285"/>
      <c r="Y868" s="285"/>
      <c r="Z868" s="285"/>
      <c r="AA868" s="285">
        <f t="shared" si="753"/>
        <v>0</v>
      </c>
      <c r="AB868" s="285">
        <f t="shared" si="750"/>
        <v>13899887</v>
      </c>
      <c r="AC868" s="113">
        <f t="shared" si="700"/>
        <v>1</v>
      </c>
    </row>
    <row r="869" spans="1:29" s="21" customFormat="1" ht="30" hidden="1" x14ac:dyDescent="0.2">
      <c r="A869" s="92"/>
      <c r="B869" s="140" t="s">
        <v>2070</v>
      </c>
      <c r="C869" s="141" t="s">
        <v>2071</v>
      </c>
      <c r="D869" s="285"/>
      <c r="E869" s="285">
        <f>SUM('ADICIONES  2018'!C869:M869)</f>
        <v>1012340</v>
      </c>
      <c r="F869" s="285"/>
      <c r="G869" s="285"/>
      <c r="H869" s="285"/>
      <c r="I869" s="285"/>
      <c r="J869" s="285"/>
      <c r="K869" s="285">
        <f t="shared" si="752"/>
        <v>1012340</v>
      </c>
      <c r="L869" s="285"/>
      <c r="M869" s="285"/>
      <c r="N869" s="285"/>
      <c r="O869" s="285"/>
      <c r="P869" s="285">
        <v>1012340</v>
      </c>
      <c r="Q869" s="285"/>
      <c r="R869" s="285">
        <f t="shared" si="719"/>
        <v>1012340</v>
      </c>
      <c r="S869" s="285"/>
      <c r="T869" s="285"/>
      <c r="U869" s="285"/>
      <c r="V869" s="285"/>
      <c r="W869" s="285">
        <v>0</v>
      </c>
      <c r="X869" s="285"/>
      <c r="Y869" s="285"/>
      <c r="Z869" s="285"/>
      <c r="AA869" s="285">
        <f t="shared" si="753"/>
        <v>0</v>
      </c>
      <c r="AB869" s="285">
        <f t="shared" si="750"/>
        <v>1012340</v>
      </c>
      <c r="AC869" s="113">
        <f t="shared" si="700"/>
        <v>1</v>
      </c>
    </row>
    <row r="870" spans="1:29" s="21" customFormat="1" ht="45" hidden="1" x14ac:dyDescent="0.2">
      <c r="A870" s="92"/>
      <c r="B870" s="140" t="s">
        <v>2072</v>
      </c>
      <c r="C870" s="141" t="s">
        <v>2073</v>
      </c>
      <c r="D870" s="285"/>
      <c r="E870" s="285">
        <f>SUM('ADICIONES  2018'!C870:M870)</f>
        <v>537594</v>
      </c>
      <c r="F870" s="285"/>
      <c r="G870" s="285"/>
      <c r="H870" s="285"/>
      <c r="I870" s="285"/>
      <c r="J870" s="285"/>
      <c r="K870" s="285">
        <f t="shared" si="752"/>
        <v>537594</v>
      </c>
      <c r="L870" s="285"/>
      <c r="M870" s="285"/>
      <c r="N870" s="285"/>
      <c r="O870" s="285"/>
      <c r="P870" s="285">
        <v>537594</v>
      </c>
      <c r="Q870" s="285"/>
      <c r="R870" s="285">
        <f t="shared" si="719"/>
        <v>537594</v>
      </c>
      <c r="S870" s="285"/>
      <c r="T870" s="285"/>
      <c r="U870" s="285"/>
      <c r="V870" s="285"/>
      <c r="W870" s="285">
        <v>0</v>
      </c>
      <c r="X870" s="285"/>
      <c r="Y870" s="285"/>
      <c r="Z870" s="285"/>
      <c r="AA870" s="285">
        <f t="shared" si="753"/>
        <v>0</v>
      </c>
      <c r="AB870" s="285">
        <f t="shared" si="750"/>
        <v>537594</v>
      </c>
      <c r="AC870" s="113">
        <f t="shared" si="700"/>
        <v>1</v>
      </c>
    </row>
    <row r="871" spans="1:29" s="21" customFormat="1" ht="30" hidden="1" x14ac:dyDescent="0.2">
      <c r="A871" s="92"/>
      <c r="B871" s="140" t="s">
        <v>2074</v>
      </c>
      <c r="C871" s="141" t="s">
        <v>2075</v>
      </c>
      <c r="D871" s="285"/>
      <c r="E871" s="285">
        <f>SUM('ADICIONES  2018'!C871:M871)</f>
        <v>276289</v>
      </c>
      <c r="F871" s="285"/>
      <c r="G871" s="285"/>
      <c r="H871" s="285"/>
      <c r="I871" s="285"/>
      <c r="J871" s="285"/>
      <c r="K871" s="285">
        <f t="shared" ref="K871:K934" si="754">+D871+E871-F871+G871-H871</f>
        <v>276289</v>
      </c>
      <c r="L871" s="285"/>
      <c r="M871" s="285"/>
      <c r="N871" s="285"/>
      <c r="O871" s="285"/>
      <c r="P871" s="285">
        <v>276289</v>
      </c>
      <c r="Q871" s="285"/>
      <c r="R871" s="285">
        <f t="shared" si="719"/>
        <v>276289</v>
      </c>
      <c r="S871" s="285"/>
      <c r="T871" s="285"/>
      <c r="U871" s="285"/>
      <c r="V871" s="285"/>
      <c r="W871" s="285">
        <v>0</v>
      </c>
      <c r="X871" s="285"/>
      <c r="Y871" s="285"/>
      <c r="Z871" s="285"/>
      <c r="AA871" s="285">
        <f t="shared" si="753"/>
        <v>0</v>
      </c>
      <c r="AB871" s="285">
        <f t="shared" si="750"/>
        <v>276289</v>
      </c>
      <c r="AC871" s="113">
        <f t="shared" si="700"/>
        <v>1</v>
      </c>
    </row>
    <row r="872" spans="1:29" s="21" customFormat="1" ht="30" hidden="1" x14ac:dyDescent="0.2">
      <c r="A872" s="92"/>
      <c r="B872" s="140" t="s">
        <v>2076</v>
      </c>
      <c r="C872" s="141" t="s">
        <v>2077</v>
      </c>
      <c r="D872" s="285"/>
      <c r="E872" s="285">
        <f>SUM('ADICIONES  2018'!C872:M872)</f>
        <v>755707</v>
      </c>
      <c r="F872" s="285"/>
      <c r="G872" s="285"/>
      <c r="H872" s="285"/>
      <c r="I872" s="285"/>
      <c r="J872" s="285"/>
      <c r="K872" s="285">
        <f t="shared" si="754"/>
        <v>755707</v>
      </c>
      <c r="L872" s="285"/>
      <c r="M872" s="285"/>
      <c r="N872" s="285"/>
      <c r="O872" s="285"/>
      <c r="P872" s="285">
        <v>755707</v>
      </c>
      <c r="Q872" s="285"/>
      <c r="R872" s="285">
        <f t="shared" si="719"/>
        <v>755707</v>
      </c>
      <c r="S872" s="285"/>
      <c r="T872" s="285"/>
      <c r="U872" s="285"/>
      <c r="V872" s="285"/>
      <c r="W872" s="285">
        <v>0</v>
      </c>
      <c r="X872" s="285"/>
      <c r="Y872" s="285"/>
      <c r="Z872" s="285"/>
      <c r="AA872" s="285">
        <f t="shared" si="753"/>
        <v>0</v>
      </c>
      <c r="AB872" s="285">
        <f t="shared" si="750"/>
        <v>755707</v>
      </c>
      <c r="AC872" s="113">
        <f t="shared" si="700"/>
        <v>1</v>
      </c>
    </row>
    <row r="873" spans="1:29" s="21" customFormat="1" ht="30" hidden="1" x14ac:dyDescent="0.2">
      <c r="A873" s="92"/>
      <c r="B873" s="140" t="s">
        <v>2078</v>
      </c>
      <c r="C873" s="141" t="s">
        <v>2079</v>
      </c>
      <c r="D873" s="285"/>
      <c r="E873" s="285">
        <f>SUM('ADICIONES  2018'!C873:M873)</f>
        <v>2980554</v>
      </c>
      <c r="F873" s="285"/>
      <c r="G873" s="285"/>
      <c r="H873" s="285"/>
      <c r="I873" s="285"/>
      <c r="J873" s="285"/>
      <c r="K873" s="285">
        <f t="shared" si="754"/>
        <v>2980554</v>
      </c>
      <c r="L873" s="285"/>
      <c r="M873" s="285"/>
      <c r="N873" s="285"/>
      <c r="O873" s="285"/>
      <c r="P873" s="285">
        <v>2980554</v>
      </c>
      <c r="Q873" s="285"/>
      <c r="R873" s="285">
        <f t="shared" si="719"/>
        <v>2980554</v>
      </c>
      <c r="S873" s="285"/>
      <c r="T873" s="285"/>
      <c r="U873" s="285"/>
      <c r="V873" s="285"/>
      <c r="W873" s="285">
        <v>0</v>
      </c>
      <c r="X873" s="285"/>
      <c r="Y873" s="285"/>
      <c r="Z873" s="285"/>
      <c r="AA873" s="285">
        <f t="shared" si="753"/>
        <v>0</v>
      </c>
      <c r="AB873" s="285">
        <f t="shared" si="750"/>
        <v>2980554</v>
      </c>
      <c r="AC873" s="113">
        <f t="shared" si="700"/>
        <v>1</v>
      </c>
    </row>
    <row r="874" spans="1:29" s="21" customFormat="1" ht="45" hidden="1" x14ac:dyDescent="0.2">
      <c r="A874" s="92"/>
      <c r="B874" s="140" t="s">
        <v>2080</v>
      </c>
      <c r="C874" s="141" t="s">
        <v>2081</v>
      </c>
      <c r="D874" s="285"/>
      <c r="E874" s="285">
        <f>SUM('ADICIONES  2018'!C874:M874)</f>
        <v>2066376</v>
      </c>
      <c r="F874" s="285"/>
      <c r="G874" s="285"/>
      <c r="H874" s="285"/>
      <c r="I874" s="285"/>
      <c r="J874" s="285"/>
      <c r="K874" s="285">
        <f t="shared" si="754"/>
        <v>2066376</v>
      </c>
      <c r="L874" s="285"/>
      <c r="M874" s="285"/>
      <c r="N874" s="285"/>
      <c r="O874" s="285"/>
      <c r="P874" s="285">
        <v>2066376</v>
      </c>
      <c r="Q874" s="285"/>
      <c r="R874" s="285">
        <f t="shared" si="719"/>
        <v>2066376</v>
      </c>
      <c r="S874" s="285"/>
      <c r="T874" s="285"/>
      <c r="U874" s="285"/>
      <c r="V874" s="285"/>
      <c r="W874" s="285">
        <v>0</v>
      </c>
      <c r="X874" s="285"/>
      <c r="Y874" s="285"/>
      <c r="Z874" s="285"/>
      <c r="AA874" s="285">
        <f t="shared" si="753"/>
        <v>0</v>
      </c>
      <c r="AB874" s="285">
        <f t="shared" si="750"/>
        <v>2066376</v>
      </c>
      <c r="AC874" s="113">
        <f t="shared" si="700"/>
        <v>1</v>
      </c>
    </row>
    <row r="875" spans="1:29" s="21" customFormat="1" ht="30" hidden="1" x14ac:dyDescent="0.2">
      <c r="A875" s="92"/>
      <c r="B875" s="140" t="s">
        <v>2082</v>
      </c>
      <c r="C875" s="141" t="s">
        <v>2083</v>
      </c>
      <c r="D875" s="285"/>
      <c r="E875" s="285">
        <f>SUM('ADICIONES  2018'!C875:M875)</f>
        <v>1651011</v>
      </c>
      <c r="F875" s="285"/>
      <c r="G875" s="285"/>
      <c r="H875" s="285"/>
      <c r="I875" s="285"/>
      <c r="J875" s="285"/>
      <c r="K875" s="285">
        <f t="shared" si="754"/>
        <v>1651011</v>
      </c>
      <c r="L875" s="285"/>
      <c r="M875" s="285"/>
      <c r="N875" s="285"/>
      <c r="O875" s="285"/>
      <c r="P875" s="285">
        <v>1651011</v>
      </c>
      <c r="Q875" s="285"/>
      <c r="R875" s="285">
        <f t="shared" si="719"/>
        <v>1651011</v>
      </c>
      <c r="S875" s="285"/>
      <c r="T875" s="285"/>
      <c r="U875" s="285"/>
      <c r="V875" s="285"/>
      <c r="W875" s="285">
        <v>0</v>
      </c>
      <c r="X875" s="285"/>
      <c r="Y875" s="285"/>
      <c r="Z875" s="285"/>
      <c r="AA875" s="285">
        <f t="shared" si="753"/>
        <v>0</v>
      </c>
      <c r="AB875" s="285">
        <f t="shared" si="750"/>
        <v>1651011</v>
      </c>
      <c r="AC875" s="113">
        <f t="shared" si="700"/>
        <v>1</v>
      </c>
    </row>
    <row r="876" spans="1:29" s="21" customFormat="1" ht="30" hidden="1" x14ac:dyDescent="0.2">
      <c r="A876" s="92"/>
      <c r="B876" s="140" t="s">
        <v>2084</v>
      </c>
      <c r="C876" s="141" t="s">
        <v>2085</v>
      </c>
      <c r="D876" s="285"/>
      <c r="E876" s="285">
        <f>SUM('ADICIONES  2018'!C876:M876)</f>
        <v>746636</v>
      </c>
      <c r="F876" s="285"/>
      <c r="G876" s="285"/>
      <c r="H876" s="285"/>
      <c r="I876" s="285"/>
      <c r="J876" s="285"/>
      <c r="K876" s="285">
        <f t="shared" si="754"/>
        <v>746636</v>
      </c>
      <c r="L876" s="285"/>
      <c r="M876" s="285"/>
      <c r="N876" s="285"/>
      <c r="O876" s="285"/>
      <c r="P876" s="285">
        <v>746636</v>
      </c>
      <c r="Q876" s="285"/>
      <c r="R876" s="285">
        <f t="shared" si="719"/>
        <v>746636</v>
      </c>
      <c r="S876" s="285"/>
      <c r="T876" s="285"/>
      <c r="U876" s="285"/>
      <c r="V876" s="285"/>
      <c r="W876" s="285">
        <v>0</v>
      </c>
      <c r="X876" s="285"/>
      <c r="Y876" s="285"/>
      <c r="Z876" s="285"/>
      <c r="AA876" s="285">
        <f t="shared" si="753"/>
        <v>0</v>
      </c>
      <c r="AB876" s="285">
        <f t="shared" si="750"/>
        <v>746636</v>
      </c>
      <c r="AC876" s="113">
        <f t="shared" si="700"/>
        <v>1</v>
      </c>
    </row>
    <row r="877" spans="1:29" s="21" customFormat="1" ht="30" hidden="1" x14ac:dyDescent="0.2">
      <c r="A877" s="92"/>
      <c r="B877" s="140" t="s">
        <v>2086</v>
      </c>
      <c r="C877" s="141" t="s">
        <v>2087</v>
      </c>
      <c r="D877" s="285"/>
      <c r="E877" s="285">
        <f>SUM('ADICIONES  2018'!C877:M877)</f>
        <v>853977</v>
      </c>
      <c r="F877" s="285"/>
      <c r="G877" s="285"/>
      <c r="H877" s="285"/>
      <c r="I877" s="285"/>
      <c r="J877" s="285"/>
      <c r="K877" s="285">
        <f t="shared" si="754"/>
        <v>853977</v>
      </c>
      <c r="L877" s="285"/>
      <c r="M877" s="285"/>
      <c r="N877" s="285"/>
      <c r="O877" s="285"/>
      <c r="P877" s="285">
        <v>853977</v>
      </c>
      <c r="Q877" s="285"/>
      <c r="R877" s="285">
        <f t="shared" si="719"/>
        <v>853977</v>
      </c>
      <c r="S877" s="285"/>
      <c r="T877" s="285"/>
      <c r="U877" s="285"/>
      <c r="V877" s="285"/>
      <c r="W877" s="285">
        <v>0</v>
      </c>
      <c r="X877" s="285"/>
      <c r="Y877" s="285"/>
      <c r="Z877" s="285"/>
      <c r="AA877" s="285">
        <f t="shared" si="753"/>
        <v>0</v>
      </c>
      <c r="AB877" s="285">
        <f t="shared" si="750"/>
        <v>853977</v>
      </c>
      <c r="AC877" s="113">
        <f t="shared" si="700"/>
        <v>1</v>
      </c>
    </row>
    <row r="878" spans="1:29" s="21" customFormat="1" ht="30" hidden="1" x14ac:dyDescent="0.2">
      <c r="A878" s="92"/>
      <c r="B878" s="140" t="s">
        <v>2088</v>
      </c>
      <c r="C878" s="141" t="s">
        <v>2089</v>
      </c>
      <c r="D878" s="285"/>
      <c r="E878" s="285">
        <f>SUM('ADICIONES  2018'!C878:M878)</f>
        <v>1405630</v>
      </c>
      <c r="F878" s="285"/>
      <c r="G878" s="285"/>
      <c r="H878" s="285"/>
      <c r="I878" s="285"/>
      <c r="J878" s="285"/>
      <c r="K878" s="285">
        <f t="shared" si="754"/>
        <v>1405630</v>
      </c>
      <c r="L878" s="285"/>
      <c r="M878" s="285"/>
      <c r="N878" s="285"/>
      <c r="O878" s="285"/>
      <c r="P878" s="285">
        <v>1405630</v>
      </c>
      <c r="Q878" s="285"/>
      <c r="R878" s="285">
        <f t="shared" si="719"/>
        <v>1405630</v>
      </c>
      <c r="S878" s="285"/>
      <c r="T878" s="285"/>
      <c r="U878" s="285"/>
      <c r="V878" s="285"/>
      <c r="W878" s="285">
        <v>0</v>
      </c>
      <c r="X878" s="285"/>
      <c r="Y878" s="285"/>
      <c r="Z878" s="285"/>
      <c r="AA878" s="285">
        <f t="shared" si="753"/>
        <v>0</v>
      </c>
      <c r="AB878" s="285">
        <f t="shared" si="750"/>
        <v>1405630</v>
      </c>
      <c r="AC878" s="113">
        <f t="shared" si="700"/>
        <v>1</v>
      </c>
    </row>
    <row r="879" spans="1:29" s="21" customFormat="1" ht="30" hidden="1" x14ac:dyDescent="0.2">
      <c r="A879" s="92"/>
      <c r="B879" s="140" t="s">
        <v>2090</v>
      </c>
      <c r="C879" s="141" t="s">
        <v>2091</v>
      </c>
      <c r="D879" s="285"/>
      <c r="E879" s="285">
        <f>SUM('ADICIONES  2018'!C879:M879)</f>
        <v>891517</v>
      </c>
      <c r="F879" s="285"/>
      <c r="G879" s="285"/>
      <c r="H879" s="285"/>
      <c r="I879" s="285"/>
      <c r="J879" s="285"/>
      <c r="K879" s="285">
        <f t="shared" si="754"/>
        <v>891517</v>
      </c>
      <c r="L879" s="285"/>
      <c r="M879" s="285"/>
      <c r="N879" s="285"/>
      <c r="O879" s="285"/>
      <c r="P879" s="285">
        <v>891517</v>
      </c>
      <c r="Q879" s="285"/>
      <c r="R879" s="285">
        <f t="shared" si="719"/>
        <v>891517</v>
      </c>
      <c r="S879" s="285"/>
      <c r="T879" s="285"/>
      <c r="U879" s="285"/>
      <c r="V879" s="285"/>
      <c r="W879" s="285">
        <v>0</v>
      </c>
      <c r="X879" s="285"/>
      <c r="Y879" s="285"/>
      <c r="Z879" s="285"/>
      <c r="AA879" s="285">
        <f t="shared" si="753"/>
        <v>0</v>
      </c>
      <c r="AB879" s="285">
        <f t="shared" si="750"/>
        <v>891517</v>
      </c>
      <c r="AC879" s="113">
        <f t="shared" si="700"/>
        <v>1</v>
      </c>
    </row>
    <row r="880" spans="1:29" s="21" customFormat="1" ht="30" hidden="1" x14ac:dyDescent="0.2">
      <c r="A880" s="92"/>
      <c r="B880" s="140" t="s">
        <v>2092</v>
      </c>
      <c r="C880" s="141" t="s">
        <v>2093</v>
      </c>
      <c r="D880" s="285"/>
      <c r="E880" s="285">
        <f>SUM('ADICIONES  2018'!C880:M880)</f>
        <v>64859</v>
      </c>
      <c r="F880" s="285"/>
      <c r="G880" s="285"/>
      <c r="H880" s="285"/>
      <c r="I880" s="285"/>
      <c r="J880" s="285"/>
      <c r="K880" s="285">
        <f t="shared" si="754"/>
        <v>64859</v>
      </c>
      <c r="L880" s="285"/>
      <c r="M880" s="285"/>
      <c r="N880" s="285"/>
      <c r="O880" s="285"/>
      <c r="P880" s="285">
        <v>64859</v>
      </c>
      <c r="Q880" s="285"/>
      <c r="R880" s="285">
        <f t="shared" si="719"/>
        <v>64859</v>
      </c>
      <c r="S880" s="285"/>
      <c r="T880" s="285"/>
      <c r="U880" s="285"/>
      <c r="V880" s="285"/>
      <c r="W880" s="285">
        <v>0</v>
      </c>
      <c r="X880" s="285"/>
      <c r="Y880" s="285"/>
      <c r="Z880" s="285"/>
      <c r="AA880" s="285">
        <f t="shared" si="753"/>
        <v>0</v>
      </c>
      <c r="AB880" s="285">
        <f t="shared" si="750"/>
        <v>64859</v>
      </c>
      <c r="AC880" s="113">
        <f t="shared" si="700"/>
        <v>1</v>
      </c>
    </row>
    <row r="881" spans="1:29" s="21" customFormat="1" ht="30" hidden="1" x14ac:dyDescent="0.2">
      <c r="A881" s="92"/>
      <c r="B881" s="140" t="s">
        <v>2094</v>
      </c>
      <c r="C881" s="141" t="s">
        <v>2095</v>
      </c>
      <c r="D881" s="285"/>
      <c r="E881" s="285">
        <f>SUM('ADICIONES  2018'!C881:M881)</f>
        <v>1138637</v>
      </c>
      <c r="F881" s="285"/>
      <c r="G881" s="285"/>
      <c r="H881" s="285"/>
      <c r="I881" s="285"/>
      <c r="J881" s="285"/>
      <c r="K881" s="285">
        <f t="shared" si="754"/>
        <v>1138637</v>
      </c>
      <c r="L881" s="285"/>
      <c r="M881" s="285"/>
      <c r="N881" s="285"/>
      <c r="O881" s="285"/>
      <c r="P881" s="285">
        <v>1138637</v>
      </c>
      <c r="Q881" s="285"/>
      <c r="R881" s="285">
        <f t="shared" ref="R881:R926" si="755">SUM(L881:Q881)</f>
        <v>1138637</v>
      </c>
      <c r="S881" s="285"/>
      <c r="T881" s="285"/>
      <c r="U881" s="285"/>
      <c r="V881" s="285"/>
      <c r="W881" s="285">
        <v>0</v>
      </c>
      <c r="X881" s="285"/>
      <c r="Y881" s="285"/>
      <c r="Z881" s="285"/>
      <c r="AA881" s="285">
        <f t="shared" si="753"/>
        <v>0</v>
      </c>
      <c r="AB881" s="285">
        <f t="shared" si="750"/>
        <v>1138637</v>
      </c>
      <c r="AC881" s="113">
        <f t="shared" si="700"/>
        <v>1</v>
      </c>
    </row>
    <row r="882" spans="1:29" s="21" customFormat="1" ht="45" hidden="1" x14ac:dyDescent="0.2">
      <c r="A882" s="92"/>
      <c r="B882" s="140" t="s">
        <v>2096</v>
      </c>
      <c r="C882" s="141" t="s">
        <v>2097</v>
      </c>
      <c r="D882" s="285"/>
      <c r="E882" s="285">
        <f>SUM('ADICIONES  2018'!C882:M882)</f>
        <v>3984625</v>
      </c>
      <c r="F882" s="285"/>
      <c r="G882" s="285"/>
      <c r="H882" s="285"/>
      <c r="I882" s="285"/>
      <c r="J882" s="285"/>
      <c r="K882" s="285">
        <f t="shared" si="754"/>
        <v>3984625</v>
      </c>
      <c r="L882" s="285"/>
      <c r="M882" s="285"/>
      <c r="N882" s="285"/>
      <c r="O882" s="285"/>
      <c r="P882" s="285">
        <v>3984625</v>
      </c>
      <c r="Q882" s="285"/>
      <c r="R882" s="285">
        <f t="shared" si="755"/>
        <v>3984625</v>
      </c>
      <c r="S882" s="285"/>
      <c r="T882" s="285"/>
      <c r="U882" s="285"/>
      <c r="V882" s="285"/>
      <c r="W882" s="285">
        <v>0</v>
      </c>
      <c r="X882" s="285"/>
      <c r="Y882" s="285"/>
      <c r="Z882" s="285"/>
      <c r="AA882" s="285">
        <f t="shared" si="753"/>
        <v>0</v>
      </c>
      <c r="AB882" s="285">
        <f t="shared" si="750"/>
        <v>3984625</v>
      </c>
      <c r="AC882" s="113">
        <f t="shared" si="700"/>
        <v>1</v>
      </c>
    </row>
    <row r="883" spans="1:29" s="21" customFormat="1" ht="45" hidden="1" x14ac:dyDescent="0.2">
      <c r="A883" s="92"/>
      <c r="B883" s="140" t="s">
        <v>2098</v>
      </c>
      <c r="C883" s="141" t="s">
        <v>2099</v>
      </c>
      <c r="D883" s="285"/>
      <c r="E883" s="285">
        <f>SUM('ADICIONES  2018'!C883:M883)</f>
        <v>35854628</v>
      </c>
      <c r="F883" s="285"/>
      <c r="G883" s="285"/>
      <c r="H883" s="285"/>
      <c r="I883" s="285"/>
      <c r="J883" s="285"/>
      <c r="K883" s="285">
        <f t="shared" si="754"/>
        <v>35854628</v>
      </c>
      <c r="L883" s="285"/>
      <c r="M883" s="285"/>
      <c r="N883" s="285"/>
      <c r="O883" s="285"/>
      <c r="P883" s="285">
        <v>35854628</v>
      </c>
      <c r="Q883" s="285"/>
      <c r="R883" s="285">
        <f t="shared" si="755"/>
        <v>35854628</v>
      </c>
      <c r="S883" s="285"/>
      <c r="T883" s="285"/>
      <c r="U883" s="285"/>
      <c r="V883" s="285"/>
      <c r="W883" s="285">
        <v>0</v>
      </c>
      <c r="X883" s="285"/>
      <c r="Y883" s="285"/>
      <c r="Z883" s="285"/>
      <c r="AA883" s="285">
        <f t="shared" si="753"/>
        <v>0</v>
      </c>
      <c r="AB883" s="285">
        <f t="shared" si="750"/>
        <v>35854628</v>
      </c>
      <c r="AC883" s="113">
        <f t="shared" si="700"/>
        <v>1</v>
      </c>
    </row>
    <row r="884" spans="1:29" s="21" customFormat="1" ht="45" hidden="1" x14ac:dyDescent="0.2">
      <c r="A884" s="92"/>
      <c r="B884" s="140" t="s">
        <v>2100</v>
      </c>
      <c r="C884" s="141" t="s">
        <v>2101</v>
      </c>
      <c r="D884" s="285"/>
      <c r="E884" s="285">
        <f>SUM('ADICIONES  2018'!C884:M884)</f>
        <v>12507845</v>
      </c>
      <c r="F884" s="285"/>
      <c r="G884" s="285"/>
      <c r="H884" s="285"/>
      <c r="I884" s="285"/>
      <c r="J884" s="285"/>
      <c r="K884" s="285">
        <f t="shared" si="754"/>
        <v>12507845</v>
      </c>
      <c r="L884" s="285"/>
      <c r="M884" s="285"/>
      <c r="N884" s="285"/>
      <c r="O884" s="285"/>
      <c r="P884" s="285">
        <v>12507845</v>
      </c>
      <c r="Q884" s="285"/>
      <c r="R884" s="285">
        <f t="shared" si="755"/>
        <v>12507845</v>
      </c>
      <c r="S884" s="285"/>
      <c r="T884" s="285"/>
      <c r="U884" s="285"/>
      <c r="V884" s="285"/>
      <c r="W884" s="285">
        <v>0</v>
      </c>
      <c r="X884" s="285"/>
      <c r="Y884" s="285"/>
      <c r="Z884" s="285"/>
      <c r="AA884" s="285">
        <f t="shared" si="753"/>
        <v>0</v>
      </c>
      <c r="AB884" s="285">
        <f t="shared" si="750"/>
        <v>12507845</v>
      </c>
      <c r="AC884" s="113">
        <f t="shared" si="700"/>
        <v>1</v>
      </c>
    </row>
    <row r="885" spans="1:29" s="21" customFormat="1" ht="30" hidden="1" x14ac:dyDescent="0.2">
      <c r="A885" s="92"/>
      <c r="B885" s="140" t="s">
        <v>2102</v>
      </c>
      <c r="C885" s="141" t="s">
        <v>2103</v>
      </c>
      <c r="D885" s="285"/>
      <c r="E885" s="285">
        <f>SUM('ADICIONES  2018'!C885:M885)</f>
        <v>3722357</v>
      </c>
      <c r="F885" s="285"/>
      <c r="G885" s="285"/>
      <c r="H885" s="285"/>
      <c r="I885" s="285"/>
      <c r="J885" s="285"/>
      <c r="K885" s="285">
        <f t="shared" si="754"/>
        <v>3722357</v>
      </c>
      <c r="L885" s="285"/>
      <c r="M885" s="285"/>
      <c r="N885" s="285"/>
      <c r="O885" s="285"/>
      <c r="P885" s="285">
        <v>3722357</v>
      </c>
      <c r="Q885" s="285"/>
      <c r="R885" s="285">
        <f t="shared" si="755"/>
        <v>3722357</v>
      </c>
      <c r="S885" s="285"/>
      <c r="T885" s="285"/>
      <c r="U885" s="285"/>
      <c r="V885" s="285"/>
      <c r="W885" s="285">
        <v>0</v>
      </c>
      <c r="X885" s="285"/>
      <c r="Y885" s="285"/>
      <c r="Z885" s="285"/>
      <c r="AA885" s="285">
        <f t="shared" si="753"/>
        <v>0</v>
      </c>
      <c r="AB885" s="285">
        <f t="shared" si="750"/>
        <v>3722357</v>
      </c>
      <c r="AC885" s="113">
        <f t="shared" si="700"/>
        <v>1</v>
      </c>
    </row>
    <row r="886" spans="1:29" s="21" customFormat="1" ht="45" hidden="1" x14ac:dyDescent="0.2">
      <c r="A886" s="92"/>
      <c r="B886" s="140" t="s">
        <v>2104</v>
      </c>
      <c r="C886" s="141" t="s">
        <v>2105</v>
      </c>
      <c r="D886" s="285"/>
      <c r="E886" s="285">
        <f>SUM('ADICIONES  2018'!C886:M886)</f>
        <v>26453605</v>
      </c>
      <c r="F886" s="285"/>
      <c r="G886" s="285"/>
      <c r="H886" s="285"/>
      <c r="I886" s="285"/>
      <c r="J886" s="285"/>
      <c r="K886" s="285">
        <f t="shared" si="754"/>
        <v>26453605</v>
      </c>
      <c r="L886" s="285"/>
      <c r="M886" s="285"/>
      <c r="N886" s="285"/>
      <c r="O886" s="285"/>
      <c r="P886" s="285">
        <v>26453605</v>
      </c>
      <c r="Q886" s="285"/>
      <c r="R886" s="285">
        <f t="shared" si="755"/>
        <v>26453605</v>
      </c>
      <c r="S886" s="285"/>
      <c r="T886" s="285"/>
      <c r="U886" s="285"/>
      <c r="V886" s="285"/>
      <c r="W886" s="285">
        <v>0</v>
      </c>
      <c r="X886" s="285"/>
      <c r="Y886" s="285"/>
      <c r="Z886" s="285"/>
      <c r="AA886" s="285">
        <f t="shared" si="753"/>
        <v>0</v>
      </c>
      <c r="AB886" s="285">
        <f t="shared" si="750"/>
        <v>26453605</v>
      </c>
      <c r="AC886" s="113">
        <f t="shared" si="700"/>
        <v>1</v>
      </c>
    </row>
    <row r="887" spans="1:29" s="21" customFormat="1" ht="30" hidden="1" x14ac:dyDescent="0.2">
      <c r="A887" s="92"/>
      <c r="B887" s="140" t="s">
        <v>2106</v>
      </c>
      <c r="C887" s="141" t="s">
        <v>2107</v>
      </c>
      <c r="D887" s="285"/>
      <c r="E887" s="285">
        <f>SUM('ADICIONES  2018'!C887:M887)</f>
        <v>563063</v>
      </c>
      <c r="F887" s="285"/>
      <c r="G887" s="285"/>
      <c r="H887" s="285"/>
      <c r="I887" s="285"/>
      <c r="J887" s="285"/>
      <c r="K887" s="285">
        <f t="shared" si="754"/>
        <v>563063</v>
      </c>
      <c r="L887" s="285"/>
      <c r="M887" s="285"/>
      <c r="N887" s="285"/>
      <c r="O887" s="285"/>
      <c r="P887" s="285">
        <v>563063</v>
      </c>
      <c r="Q887" s="285"/>
      <c r="R887" s="285">
        <f t="shared" si="755"/>
        <v>563063</v>
      </c>
      <c r="S887" s="285"/>
      <c r="T887" s="285"/>
      <c r="U887" s="285"/>
      <c r="V887" s="285"/>
      <c r="W887" s="285">
        <v>0</v>
      </c>
      <c r="X887" s="285"/>
      <c r="Y887" s="285"/>
      <c r="Z887" s="285"/>
      <c r="AA887" s="285">
        <f t="shared" si="753"/>
        <v>0</v>
      </c>
      <c r="AB887" s="285">
        <f t="shared" si="750"/>
        <v>563063</v>
      </c>
      <c r="AC887" s="113">
        <f t="shared" si="700"/>
        <v>1</v>
      </c>
    </row>
    <row r="888" spans="1:29" s="21" customFormat="1" ht="30" hidden="1" x14ac:dyDescent="0.2">
      <c r="A888" s="92"/>
      <c r="B888" s="140" t="s">
        <v>2108</v>
      </c>
      <c r="C888" s="141" t="s">
        <v>2109</v>
      </c>
      <c r="D888" s="285"/>
      <c r="E888" s="285">
        <f>SUM('ADICIONES  2018'!C888:M888)</f>
        <v>5186333</v>
      </c>
      <c r="F888" s="285"/>
      <c r="G888" s="285"/>
      <c r="H888" s="285"/>
      <c r="I888" s="285"/>
      <c r="J888" s="285"/>
      <c r="K888" s="285">
        <f t="shared" si="754"/>
        <v>5186333</v>
      </c>
      <c r="L888" s="285"/>
      <c r="M888" s="285"/>
      <c r="N888" s="285"/>
      <c r="O888" s="285"/>
      <c r="P888" s="285">
        <v>5186333</v>
      </c>
      <c r="Q888" s="285"/>
      <c r="R888" s="285">
        <f t="shared" si="755"/>
        <v>5186333</v>
      </c>
      <c r="S888" s="285"/>
      <c r="T888" s="285"/>
      <c r="U888" s="285"/>
      <c r="V888" s="285"/>
      <c r="W888" s="285">
        <v>0</v>
      </c>
      <c r="X888" s="285"/>
      <c r="Y888" s="285"/>
      <c r="Z888" s="285"/>
      <c r="AA888" s="285">
        <f t="shared" si="753"/>
        <v>0</v>
      </c>
      <c r="AB888" s="285">
        <f t="shared" si="750"/>
        <v>5186333</v>
      </c>
      <c r="AC888" s="113">
        <f t="shared" si="700"/>
        <v>1</v>
      </c>
    </row>
    <row r="889" spans="1:29" s="21" customFormat="1" ht="45" hidden="1" x14ac:dyDescent="0.2">
      <c r="A889" s="92"/>
      <c r="B889" s="140" t="s">
        <v>2110</v>
      </c>
      <c r="C889" s="141" t="s">
        <v>2111</v>
      </c>
      <c r="D889" s="285"/>
      <c r="E889" s="285">
        <f>SUM('ADICIONES  2018'!C889:M889)</f>
        <v>299072</v>
      </c>
      <c r="F889" s="285"/>
      <c r="G889" s="285"/>
      <c r="H889" s="285"/>
      <c r="I889" s="285"/>
      <c r="J889" s="285"/>
      <c r="K889" s="285">
        <f t="shared" si="754"/>
        <v>299072</v>
      </c>
      <c r="L889" s="285"/>
      <c r="M889" s="285"/>
      <c r="N889" s="285"/>
      <c r="O889" s="285"/>
      <c r="P889" s="285">
        <v>299072</v>
      </c>
      <c r="Q889" s="285"/>
      <c r="R889" s="285">
        <f t="shared" si="755"/>
        <v>299072</v>
      </c>
      <c r="S889" s="285"/>
      <c r="T889" s="285"/>
      <c r="U889" s="285"/>
      <c r="V889" s="285"/>
      <c r="W889" s="285">
        <v>0</v>
      </c>
      <c r="X889" s="285"/>
      <c r="Y889" s="285"/>
      <c r="Z889" s="285"/>
      <c r="AA889" s="285">
        <f t="shared" si="753"/>
        <v>0</v>
      </c>
      <c r="AB889" s="285">
        <f t="shared" si="750"/>
        <v>299072</v>
      </c>
      <c r="AC889" s="113">
        <f t="shared" si="700"/>
        <v>1</v>
      </c>
    </row>
    <row r="890" spans="1:29" s="21" customFormat="1" ht="45" hidden="1" x14ac:dyDescent="0.2">
      <c r="A890" s="92"/>
      <c r="B890" s="140" t="s">
        <v>2112</v>
      </c>
      <c r="C890" s="141" t="s">
        <v>2113</v>
      </c>
      <c r="D890" s="285"/>
      <c r="E890" s="285">
        <f>SUM('ADICIONES  2018'!C890:M890)</f>
        <v>1159624</v>
      </c>
      <c r="F890" s="285"/>
      <c r="G890" s="285"/>
      <c r="H890" s="285"/>
      <c r="I890" s="285"/>
      <c r="J890" s="285"/>
      <c r="K890" s="285">
        <f t="shared" si="754"/>
        <v>1159624</v>
      </c>
      <c r="L890" s="285"/>
      <c r="M890" s="285"/>
      <c r="N890" s="285"/>
      <c r="O890" s="285"/>
      <c r="P890" s="285">
        <v>1159624</v>
      </c>
      <c r="Q890" s="285"/>
      <c r="R890" s="285">
        <f t="shared" si="755"/>
        <v>1159624</v>
      </c>
      <c r="S890" s="285"/>
      <c r="T890" s="285"/>
      <c r="U890" s="285"/>
      <c r="V890" s="285"/>
      <c r="W890" s="285">
        <v>0</v>
      </c>
      <c r="X890" s="285"/>
      <c r="Y890" s="285"/>
      <c r="Z890" s="285"/>
      <c r="AA890" s="285">
        <f t="shared" si="753"/>
        <v>0</v>
      </c>
      <c r="AB890" s="285">
        <f t="shared" si="750"/>
        <v>1159624</v>
      </c>
      <c r="AC890" s="113">
        <f t="shared" si="700"/>
        <v>1</v>
      </c>
    </row>
    <row r="891" spans="1:29" s="21" customFormat="1" ht="45" hidden="1" x14ac:dyDescent="0.2">
      <c r="A891" s="92"/>
      <c r="B891" s="140" t="s">
        <v>2114</v>
      </c>
      <c r="C891" s="141" t="s">
        <v>2115</v>
      </c>
      <c r="D891" s="285"/>
      <c r="E891" s="285">
        <f>SUM('ADICIONES  2018'!C891:M891)</f>
        <v>6207835</v>
      </c>
      <c r="F891" s="285"/>
      <c r="G891" s="285"/>
      <c r="H891" s="285"/>
      <c r="I891" s="285"/>
      <c r="J891" s="285"/>
      <c r="K891" s="285">
        <f t="shared" si="754"/>
        <v>6207835</v>
      </c>
      <c r="L891" s="285"/>
      <c r="M891" s="285"/>
      <c r="N891" s="285"/>
      <c r="O891" s="285"/>
      <c r="P891" s="285">
        <v>6207835</v>
      </c>
      <c r="Q891" s="285"/>
      <c r="R891" s="285">
        <f t="shared" si="755"/>
        <v>6207835</v>
      </c>
      <c r="S891" s="285"/>
      <c r="T891" s="285"/>
      <c r="U891" s="285"/>
      <c r="V891" s="285"/>
      <c r="W891" s="285">
        <v>0</v>
      </c>
      <c r="X891" s="285"/>
      <c r="Y891" s="285"/>
      <c r="Z891" s="285"/>
      <c r="AA891" s="285">
        <f t="shared" si="753"/>
        <v>0</v>
      </c>
      <c r="AB891" s="285">
        <f t="shared" si="750"/>
        <v>6207835</v>
      </c>
      <c r="AC891" s="113">
        <f t="shared" si="700"/>
        <v>1</v>
      </c>
    </row>
    <row r="892" spans="1:29" s="21" customFormat="1" ht="45" hidden="1" x14ac:dyDescent="0.2">
      <c r="A892" s="92"/>
      <c r="B892" s="140" t="s">
        <v>2116</v>
      </c>
      <c r="C892" s="141" t="s">
        <v>2117</v>
      </c>
      <c r="D892" s="285"/>
      <c r="E892" s="285">
        <f>SUM('ADICIONES  2018'!C892:M892)</f>
        <v>167033</v>
      </c>
      <c r="F892" s="285"/>
      <c r="G892" s="285"/>
      <c r="H892" s="285"/>
      <c r="I892" s="285"/>
      <c r="J892" s="285"/>
      <c r="K892" s="285">
        <f t="shared" si="754"/>
        <v>167033</v>
      </c>
      <c r="L892" s="285"/>
      <c r="M892" s="285"/>
      <c r="N892" s="285"/>
      <c r="O892" s="285"/>
      <c r="P892" s="285">
        <v>167033</v>
      </c>
      <c r="Q892" s="285"/>
      <c r="R892" s="285">
        <f t="shared" si="755"/>
        <v>167033</v>
      </c>
      <c r="S892" s="285"/>
      <c r="T892" s="285"/>
      <c r="U892" s="285"/>
      <c r="V892" s="285"/>
      <c r="W892" s="285">
        <v>0</v>
      </c>
      <c r="X892" s="285"/>
      <c r="Y892" s="285"/>
      <c r="Z892" s="285"/>
      <c r="AA892" s="285">
        <f t="shared" si="753"/>
        <v>0</v>
      </c>
      <c r="AB892" s="285">
        <f t="shared" si="750"/>
        <v>167033</v>
      </c>
      <c r="AC892" s="113">
        <f t="shared" si="700"/>
        <v>1</v>
      </c>
    </row>
    <row r="893" spans="1:29" s="21" customFormat="1" ht="45" hidden="1" x14ac:dyDescent="0.2">
      <c r="A893" s="92"/>
      <c r="B893" s="140" t="s">
        <v>2118</v>
      </c>
      <c r="C893" s="141" t="s">
        <v>2119</v>
      </c>
      <c r="D893" s="285"/>
      <c r="E893" s="285">
        <f>SUM('ADICIONES  2018'!C893:M893)</f>
        <v>1383958</v>
      </c>
      <c r="F893" s="285"/>
      <c r="G893" s="285"/>
      <c r="H893" s="285"/>
      <c r="I893" s="285"/>
      <c r="J893" s="285"/>
      <c r="K893" s="285">
        <f t="shared" si="754"/>
        <v>1383958</v>
      </c>
      <c r="L893" s="285"/>
      <c r="M893" s="285"/>
      <c r="N893" s="285"/>
      <c r="O893" s="285"/>
      <c r="P893" s="285">
        <v>1383958</v>
      </c>
      <c r="Q893" s="285"/>
      <c r="R893" s="285">
        <f t="shared" si="755"/>
        <v>1383958</v>
      </c>
      <c r="S893" s="285"/>
      <c r="T893" s="285"/>
      <c r="U893" s="285"/>
      <c r="V893" s="285"/>
      <c r="W893" s="285">
        <v>0</v>
      </c>
      <c r="X893" s="285"/>
      <c r="Y893" s="285"/>
      <c r="Z893" s="285"/>
      <c r="AA893" s="285">
        <f t="shared" si="753"/>
        <v>0</v>
      </c>
      <c r="AB893" s="285">
        <f t="shared" si="750"/>
        <v>1383958</v>
      </c>
      <c r="AC893" s="113">
        <f t="shared" si="700"/>
        <v>1</v>
      </c>
    </row>
    <row r="894" spans="1:29" s="21" customFormat="1" ht="30" hidden="1" x14ac:dyDescent="0.2">
      <c r="A894" s="92"/>
      <c r="B894" s="140" t="s">
        <v>2120</v>
      </c>
      <c r="C894" s="141" t="s">
        <v>2121</v>
      </c>
      <c r="D894" s="285"/>
      <c r="E894" s="285">
        <f>SUM('ADICIONES  2018'!C894:M894)</f>
        <v>3058362.6</v>
      </c>
      <c r="F894" s="285"/>
      <c r="G894" s="285"/>
      <c r="H894" s="285"/>
      <c r="I894" s="285"/>
      <c r="J894" s="285"/>
      <c r="K894" s="285">
        <f t="shared" si="754"/>
        <v>3058362.6</v>
      </c>
      <c r="L894" s="285"/>
      <c r="M894" s="285"/>
      <c r="N894" s="285"/>
      <c r="O894" s="285"/>
      <c r="P894" s="285">
        <v>3058362.6</v>
      </c>
      <c r="Q894" s="285"/>
      <c r="R894" s="285">
        <f t="shared" si="755"/>
        <v>3058362.6</v>
      </c>
      <c r="S894" s="285"/>
      <c r="T894" s="285"/>
      <c r="U894" s="285"/>
      <c r="V894" s="285"/>
      <c r="W894" s="285">
        <v>0</v>
      </c>
      <c r="X894" s="285"/>
      <c r="Y894" s="285"/>
      <c r="Z894" s="285"/>
      <c r="AA894" s="285">
        <f t="shared" si="753"/>
        <v>0</v>
      </c>
      <c r="AB894" s="285">
        <f t="shared" si="750"/>
        <v>3058362.6</v>
      </c>
      <c r="AC894" s="113">
        <f t="shared" si="700"/>
        <v>1</v>
      </c>
    </row>
    <row r="895" spans="1:29" s="21" customFormat="1" ht="30" hidden="1" x14ac:dyDescent="0.2">
      <c r="A895" s="92"/>
      <c r="B895" s="140" t="s">
        <v>2122</v>
      </c>
      <c r="C895" s="141" t="s">
        <v>2123</v>
      </c>
      <c r="D895" s="285"/>
      <c r="E895" s="285">
        <f>SUM('ADICIONES  2018'!C895:M895)</f>
        <v>608954</v>
      </c>
      <c r="F895" s="285"/>
      <c r="G895" s="285"/>
      <c r="H895" s="285"/>
      <c r="I895" s="285"/>
      <c r="J895" s="285"/>
      <c r="K895" s="285">
        <f t="shared" si="754"/>
        <v>608954</v>
      </c>
      <c r="L895" s="285"/>
      <c r="M895" s="285"/>
      <c r="N895" s="285"/>
      <c r="O895" s="285"/>
      <c r="P895" s="285">
        <v>608954</v>
      </c>
      <c r="Q895" s="285"/>
      <c r="R895" s="285">
        <f t="shared" si="755"/>
        <v>608954</v>
      </c>
      <c r="S895" s="285"/>
      <c r="T895" s="285"/>
      <c r="U895" s="285"/>
      <c r="V895" s="285"/>
      <c r="W895" s="285">
        <v>0</v>
      </c>
      <c r="X895" s="285"/>
      <c r="Y895" s="285"/>
      <c r="Z895" s="285"/>
      <c r="AA895" s="285">
        <f t="shared" ref="AA895:AA926" si="756">SUM(S895:Z895)</f>
        <v>0</v>
      </c>
      <c r="AB895" s="285">
        <f t="shared" si="750"/>
        <v>608954</v>
      </c>
      <c r="AC895" s="113">
        <f t="shared" si="700"/>
        <v>1</v>
      </c>
    </row>
    <row r="896" spans="1:29" s="21" customFormat="1" ht="30" hidden="1" x14ac:dyDescent="0.2">
      <c r="A896" s="92"/>
      <c r="B896" s="140" t="s">
        <v>2124</v>
      </c>
      <c r="C896" s="141" t="s">
        <v>2125</v>
      </c>
      <c r="D896" s="285"/>
      <c r="E896" s="285">
        <f>SUM('ADICIONES  2018'!C896:M896)</f>
        <v>1043577</v>
      </c>
      <c r="F896" s="285"/>
      <c r="G896" s="285"/>
      <c r="H896" s="285"/>
      <c r="I896" s="285"/>
      <c r="J896" s="285"/>
      <c r="K896" s="285">
        <f t="shared" si="754"/>
        <v>1043577</v>
      </c>
      <c r="L896" s="285"/>
      <c r="M896" s="285"/>
      <c r="N896" s="285"/>
      <c r="O896" s="285"/>
      <c r="P896" s="285">
        <v>1043577</v>
      </c>
      <c r="Q896" s="285"/>
      <c r="R896" s="285">
        <f t="shared" si="755"/>
        <v>1043577</v>
      </c>
      <c r="S896" s="285"/>
      <c r="T896" s="285"/>
      <c r="U896" s="285"/>
      <c r="V896" s="285"/>
      <c r="W896" s="285">
        <v>0</v>
      </c>
      <c r="X896" s="285"/>
      <c r="Y896" s="285"/>
      <c r="Z896" s="285"/>
      <c r="AA896" s="285">
        <f t="shared" si="756"/>
        <v>0</v>
      </c>
      <c r="AB896" s="285">
        <f t="shared" si="750"/>
        <v>1043577</v>
      </c>
      <c r="AC896" s="113">
        <f t="shared" si="700"/>
        <v>1</v>
      </c>
    </row>
    <row r="897" spans="1:29" s="21" customFormat="1" ht="30" hidden="1" x14ac:dyDescent="0.2">
      <c r="A897" s="92"/>
      <c r="B897" s="140" t="s">
        <v>2126</v>
      </c>
      <c r="C897" s="141" t="s">
        <v>2127</v>
      </c>
      <c r="D897" s="285"/>
      <c r="E897" s="285">
        <f>SUM('ADICIONES  2018'!C897:M897)</f>
        <v>4438400</v>
      </c>
      <c r="F897" s="285"/>
      <c r="G897" s="285"/>
      <c r="H897" s="285"/>
      <c r="I897" s="285"/>
      <c r="J897" s="285"/>
      <c r="K897" s="285">
        <f t="shared" si="754"/>
        <v>4438400</v>
      </c>
      <c r="L897" s="285"/>
      <c r="M897" s="285"/>
      <c r="N897" s="285"/>
      <c r="O897" s="285"/>
      <c r="P897" s="285">
        <v>4438400</v>
      </c>
      <c r="Q897" s="285"/>
      <c r="R897" s="285">
        <f t="shared" si="755"/>
        <v>4438400</v>
      </c>
      <c r="S897" s="285"/>
      <c r="T897" s="285"/>
      <c r="U897" s="285"/>
      <c r="V897" s="285"/>
      <c r="W897" s="285">
        <v>0</v>
      </c>
      <c r="X897" s="285"/>
      <c r="Y897" s="285"/>
      <c r="Z897" s="285"/>
      <c r="AA897" s="285">
        <f t="shared" si="756"/>
        <v>0</v>
      </c>
      <c r="AB897" s="285">
        <f t="shared" si="750"/>
        <v>4438400</v>
      </c>
      <c r="AC897" s="113">
        <f t="shared" si="700"/>
        <v>1</v>
      </c>
    </row>
    <row r="898" spans="1:29" s="21" customFormat="1" ht="30" hidden="1" x14ac:dyDescent="0.2">
      <c r="A898" s="92"/>
      <c r="B898" s="140" t="s">
        <v>2128</v>
      </c>
      <c r="C898" s="141" t="s">
        <v>2129</v>
      </c>
      <c r="D898" s="285"/>
      <c r="E898" s="285">
        <f>SUM('ADICIONES  2018'!C898:M898)</f>
        <v>241420</v>
      </c>
      <c r="F898" s="285"/>
      <c r="G898" s="285"/>
      <c r="H898" s="285"/>
      <c r="I898" s="285"/>
      <c r="J898" s="285"/>
      <c r="K898" s="285">
        <f t="shared" si="754"/>
        <v>241420</v>
      </c>
      <c r="L898" s="285"/>
      <c r="M898" s="285"/>
      <c r="N898" s="285"/>
      <c r="O898" s="285"/>
      <c r="P898" s="285">
        <v>241420</v>
      </c>
      <c r="Q898" s="285"/>
      <c r="R898" s="285">
        <f t="shared" si="755"/>
        <v>241420</v>
      </c>
      <c r="S898" s="285"/>
      <c r="T898" s="285"/>
      <c r="U898" s="285"/>
      <c r="V898" s="285"/>
      <c r="W898" s="285">
        <v>0</v>
      </c>
      <c r="X898" s="285"/>
      <c r="Y898" s="285"/>
      <c r="Z898" s="285"/>
      <c r="AA898" s="285">
        <f t="shared" si="756"/>
        <v>0</v>
      </c>
      <c r="AB898" s="285">
        <f t="shared" si="750"/>
        <v>241420</v>
      </c>
      <c r="AC898" s="113">
        <f t="shared" si="700"/>
        <v>1</v>
      </c>
    </row>
    <row r="899" spans="1:29" s="21" customFormat="1" ht="30" hidden="1" x14ac:dyDescent="0.2">
      <c r="A899" s="92"/>
      <c r="B899" s="140" t="s">
        <v>2130</v>
      </c>
      <c r="C899" s="141" t="s">
        <v>2131</v>
      </c>
      <c r="D899" s="285"/>
      <c r="E899" s="285">
        <f>SUM('ADICIONES  2018'!C899:M899)</f>
        <v>1001712</v>
      </c>
      <c r="F899" s="285"/>
      <c r="G899" s="285"/>
      <c r="H899" s="285"/>
      <c r="I899" s="285"/>
      <c r="J899" s="285"/>
      <c r="K899" s="285">
        <f t="shared" si="754"/>
        <v>1001712</v>
      </c>
      <c r="L899" s="285"/>
      <c r="M899" s="285"/>
      <c r="N899" s="285"/>
      <c r="O899" s="285"/>
      <c r="P899" s="285">
        <v>1001712</v>
      </c>
      <c r="Q899" s="285"/>
      <c r="R899" s="285">
        <f t="shared" si="755"/>
        <v>1001712</v>
      </c>
      <c r="S899" s="285"/>
      <c r="T899" s="285"/>
      <c r="U899" s="285"/>
      <c r="V899" s="285"/>
      <c r="W899" s="285">
        <v>0</v>
      </c>
      <c r="X899" s="285"/>
      <c r="Y899" s="285"/>
      <c r="Z899" s="285"/>
      <c r="AA899" s="285">
        <f t="shared" si="756"/>
        <v>0</v>
      </c>
      <c r="AB899" s="285">
        <f t="shared" si="750"/>
        <v>1001712</v>
      </c>
      <c r="AC899" s="113">
        <f t="shared" si="700"/>
        <v>1</v>
      </c>
    </row>
    <row r="900" spans="1:29" s="21" customFormat="1" ht="30" hidden="1" x14ac:dyDescent="0.2">
      <c r="A900" s="92"/>
      <c r="B900" s="140" t="s">
        <v>2132</v>
      </c>
      <c r="C900" s="141" t="s">
        <v>2133</v>
      </c>
      <c r="D900" s="285"/>
      <c r="E900" s="285">
        <f>SUM('ADICIONES  2018'!C900:M900)</f>
        <v>1589412</v>
      </c>
      <c r="F900" s="285"/>
      <c r="G900" s="285"/>
      <c r="H900" s="285"/>
      <c r="I900" s="285"/>
      <c r="J900" s="285"/>
      <c r="K900" s="285">
        <f t="shared" si="754"/>
        <v>1589412</v>
      </c>
      <c r="L900" s="285"/>
      <c r="M900" s="285"/>
      <c r="N900" s="285"/>
      <c r="O900" s="285"/>
      <c r="P900" s="285">
        <v>1589412</v>
      </c>
      <c r="Q900" s="285"/>
      <c r="R900" s="285">
        <f t="shared" si="755"/>
        <v>1589412</v>
      </c>
      <c r="S900" s="285"/>
      <c r="T900" s="285"/>
      <c r="U900" s="285"/>
      <c r="V900" s="285"/>
      <c r="W900" s="285">
        <v>0</v>
      </c>
      <c r="X900" s="285"/>
      <c r="Y900" s="285"/>
      <c r="Z900" s="285"/>
      <c r="AA900" s="285">
        <f t="shared" si="756"/>
        <v>0</v>
      </c>
      <c r="AB900" s="285">
        <f t="shared" si="750"/>
        <v>1589412</v>
      </c>
      <c r="AC900" s="113">
        <f t="shared" si="700"/>
        <v>1</v>
      </c>
    </row>
    <row r="901" spans="1:29" s="21" customFormat="1" ht="30" hidden="1" x14ac:dyDescent="0.2">
      <c r="A901" s="92"/>
      <c r="B901" s="140" t="s">
        <v>2134</v>
      </c>
      <c r="C901" s="141" t="s">
        <v>2135</v>
      </c>
      <c r="D901" s="285"/>
      <c r="E901" s="285">
        <f>SUM('ADICIONES  2018'!C901:M901)</f>
        <v>498956</v>
      </c>
      <c r="F901" s="285"/>
      <c r="G901" s="285"/>
      <c r="H901" s="285"/>
      <c r="I901" s="285"/>
      <c r="J901" s="285"/>
      <c r="K901" s="285">
        <f t="shared" si="754"/>
        <v>498956</v>
      </c>
      <c r="L901" s="285"/>
      <c r="M901" s="285"/>
      <c r="N901" s="285"/>
      <c r="O901" s="285"/>
      <c r="P901" s="285">
        <v>498956</v>
      </c>
      <c r="Q901" s="285"/>
      <c r="R901" s="285">
        <f t="shared" si="755"/>
        <v>498956</v>
      </c>
      <c r="S901" s="285"/>
      <c r="T901" s="285"/>
      <c r="U901" s="285"/>
      <c r="V901" s="285"/>
      <c r="W901" s="285">
        <v>0</v>
      </c>
      <c r="X901" s="285"/>
      <c r="Y901" s="285"/>
      <c r="Z901" s="285"/>
      <c r="AA901" s="285">
        <f t="shared" si="756"/>
        <v>0</v>
      </c>
      <c r="AB901" s="285">
        <f t="shared" si="750"/>
        <v>498956</v>
      </c>
      <c r="AC901" s="113">
        <f t="shared" si="700"/>
        <v>1</v>
      </c>
    </row>
    <row r="902" spans="1:29" s="21" customFormat="1" ht="45" hidden="1" x14ac:dyDescent="0.2">
      <c r="A902" s="92"/>
      <c r="B902" s="140" t="s">
        <v>2136</v>
      </c>
      <c r="C902" s="141" t="s">
        <v>2137</v>
      </c>
      <c r="D902" s="285"/>
      <c r="E902" s="285">
        <f>SUM('ADICIONES  2018'!C902:M902)</f>
        <v>546913</v>
      </c>
      <c r="F902" s="285"/>
      <c r="G902" s="285"/>
      <c r="H902" s="285"/>
      <c r="I902" s="285"/>
      <c r="J902" s="285"/>
      <c r="K902" s="285">
        <f t="shared" si="754"/>
        <v>546913</v>
      </c>
      <c r="L902" s="285"/>
      <c r="M902" s="285"/>
      <c r="N902" s="285"/>
      <c r="O902" s="285"/>
      <c r="P902" s="285">
        <v>546913</v>
      </c>
      <c r="Q902" s="285"/>
      <c r="R902" s="285">
        <f t="shared" si="755"/>
        <v>546913</v>
      </c>
      <c r="S902" s="285"/>
      <c r="T902" s="285"/>
      <c r="U902" s="285"/>
      <c r="V902" s="285"/>
      <c r="W902" s="285">
        <v>0</v>
      </c>
      <c r="X902" s="285"/>
      <c r="Y902" s="285"/>
      <c r="Z902" s="285"/>
      <c r="AA902" s="285">
        <f t="shared" si="756"/>
        <v>0</v>
      </c>
      <c r="AB902" s="285">
        <f t="shared" si="750"/>
        <v>546913</v>
      </c>
      <c r="AC902" s="113">
        <f t="shared" si="700"/>
        <v>1</v>
      </c>
    </row>
    <row r="903" spans="1:29" s="21" customFormat="1" ht="30" hidden="1" x14ac:dyDescent="0.2">
      <c r="A903" s="92"/>
      <c r="B903" s="140" t="s">
        <v>2138</v>
      </c>
      <c r="C903" s="141" t="s">
        <v>2139</v>
      </c>
      <c r="D903" s="285"/>
      <c r="E903" s="285">
        <f>SUM('ADICIONES  2018'!C903:M903)</f>
        <v>453043</v>
      </c>
      <c r="F903" s="285"/>
      <c r="G903" s="285"/>
      <c r="H903" s="285"/>
      <c r="I903" s="285"/>
      <c r="J903" s="285"/>
      <c r="K903" s="285">
        <f t="shared" si="754"/>
        <v>453043</v>
      </c>
      <c r="L903" s="285"/>
      <c r="M903" s="285"/>
      <c r="N903" s="285"/>
      <c r="O903" s="285"/>
      <c r="P903" s="285">
        <v>0</v>
      </c>
      <c r="Q903" s="285"/>
      <c r="R903" s="285">
        <f t="shared" si="755"/>
        <v>0</v>
      </c>
      <c r="S903" s="285"/>
      <c r="T903" s="285"/>
      <c r="U903" s="285"/>
      <c r="V903" s="285"/>
      <c r="W903" s="285">
        <v>0</v>
      </c>
      <c r="X903" s="285"/>
      <c r="Y903" s="285"/>
      <c r="Z903" s="285"/>
      <c r="AA903" s="285">
        <f t="shared" si="756"/>
        <v>0</v>
      </c>
      <c r="AB903" s="285">
        <f t="shared" si="750"/>
        <v>0</v>
      </c>
      <c r="AC903" s="113">
        <f t="shared" si="700"/>
        <v>0</v>
      </c>
    </row>
    <row r="904" spans="1:29" s="21" customFormat="1" ht="30" hidden="1" x14ac:dyDescent="0.2">
      <c r="A904" s="92"/>
      <c r="B904" s="140" t="s">
        <v>2140</v>
      </c>
      <c r="C904" s="141" t="s">
        <v>2141</v>
      </c>
      <c r="D904" s="285"/>
      <c r="E904" s="285">
        <f>SUM('ADICIONES  2018'!C904:M904)</f>
        <v>3015175</v>
      </c>
      <c r="F904" s="285"/>
      <c r="G904" s="285"/>
      <c r="H904" s="285"/>
      <c r="I904" s="285"/>
      <c r="J904" s="285"/>
      <c r="K904" s="285">
        <f t="shared" si="754"/>
        <v>3015175</v>
      </c>
      <c r="L904" s="285"/>
      <c r="M904" s="285"/>
      <c r="N904" s="285"/>
      <c r="O904" s="285"/>
      <c r="P904" s="285">
        <v>0</v>
      </c>
      <c r="Q904" s="285"/>
      <c r="R904" s="285">
        <f t="shared" si="755"/>
        <v>0</v>
      </c>
      <c r="S904" s="285"/>
      <c r="T904" s="285"/>
      <c r="U904" s="285"/>
      <c r="V904" s="285"/>
      <c r="W904" s="285">
        <v>0</v>
      </c>
      <c r="X904" s="285"/>
      <c r="Y904" s="285"/>
      <c r="Z904" s="285"/>
      <c r="AA904" s="285">
        <f t="shared" si="756"/>
        <v>0</v>
      </c>
      <c r="AB904" s="285">
        <f t="shared" si="750"/>
        <v>0</v>
      </c>
      <c r="AC904" s="113">
        <f t="shared" si="700"/>
        <v>0</v>
      </c>
    </row>
    <row r="905" spans="1:29" s="21" customFormat="1" ht="30" hidden="1" x14ac:dyDescent="0.2">
      <c r="A905" s="92"/>
      <c r="B905" s="140" t="s">
        <v>2142</v>
      </c>
      <c r="C905" s="141" t="s">
        <v>2143</v>
      </c>
      <c r="D905" s="285"/>
      <c r="E905" s="285">
        <f>SUM('ADICIONES  2018'!C905:M905)</f>
        <v>183220</v>
      </c>
      <c r="F905" s="285"/>
      <c r="G905" s="285"/>
      <c r="H905" s="285"/>
      <c r="I905" s="285"/>
      <c r="J905" s="285"/>
      <c r="K905" s="285">
        <f t="shared" si="754"/>
        <v>183220</v>
      </c>
      <c r="L905" s="285"/>
      <c r="M905" s="285"/>
      <c r="N905" s="285"/>
      <c r="O905" s="285"/>
      <c r="P905" s="285">
        <v>0</v>
      </c>
      <c r="Q905" s="285"/>
      <c r="R905" s="285">
        <f t="shared" si="755"/>
        <v>0</v>
      </c>
      <c r="S905" s="285"/>
      <c r="T905" s="285"/>
      <c r="U905" s="285"/>
      <c r="V905" s="285"/>
      <c r="W905" s="285">
        <v>0</v>
      </c>
      <c r="X905" s="285"/>
      <c r="Y905" s="285"/>
      <c r="Z905" s="285"/>
      <c r="AA905" s="285">
        <f t="shared" si="756"/>
        <v>0</v>
      </c>
      <c r="AB905" s="285">
        <f t="shared" si="750"/>
        <v>0</v>
      </c>
      <c r="AC905" s="113">
        <f t="shared" si="700"/>
        <v>0</v>
      </c>
    </row>
    <row r="906" spans="1:29" s="21" customFormat="1" ht="30" hidden="1" x14ac:dyDescent="0.2">
      <c r="A906" s="92"/>
      <c r="B906" s="140" t="s">
        <v>2144</v>
      </c>
      <c r="C906" s="141" t="s">
        <v>2145</v>
      </c>
      <c r="D906" s="285"/>
      <c r="E906" s="285">
        <f>SUM('ADICIONES  2018'!C906:M906)</f>
        <v>375468</v>
      </c>
      <c r="F906" s="285"/>
      <c r="G906" s="285"/>
      <c r="H906" s="285"/>
      <c r="I906" s="285"/>
      <c r="J906" s="285"/>
      <c r="K906" s="285">
        <f t="shared" si="754"/>
        <v>375468</v>
      </c>
      <c r="L906" s="285"/>
      <c r="M906" s="285"/>
      <c r="N906" s="285"/>
      <c r="O906" s="285"/>
      <c r="P906" s="285">
        <v>0</v>
      </c>
      <c r="Q906" s="285"/>
      <c r="R906" s="285">
        <f t="shared" si="755"/>
        <v>0</v>
      </c>
      <c r="S906" s="285"/>
      <c r="T906" s="285"/>
      <c r="U906" s="285"/>
      <c r="V906" s="285"/>
      <c r="W906" s="285">
        <v>0</v>
      </c>
      <c r="X906" s="285"/>
      <c r="Y906" s="285"/>
      <c r="Z906" s="285"/>
      <c r="AA906" s="285">
        <f t="shared" si="756"/>
        <v>0</v>
      </c>
      <c r="AB906" s="285">
        <f t="shared" si="750"/>
        <v>0</v>
      </c>
      <c r="AC906" s="113">
        <f t="shared" si="700"/>
        <v>0</v>
      </c>
    </row>
    <row r="907" spans="1:29" s="21" customFormat="1" ht="30" hidden="1" x14ac:dyDescent="0.2">
      <c r="A907" s="92"/>
      <c r="B907" s="140" t="s">
        <v>2146</v>
      </c>
      <c r="C907" s="141" t="s">
        <v>2147</v>
      </c>
      <c r="D907" s="285"/>
      <c r="E907" s="285">
        <f>SUM('ADICIONES  2018'!C907:M907)</f>
        <v>201948</v>
      </c>
      <c r="F907" s="285"/>
      <c r="G907" s="285"/>
      <c r="H907" s="285"/>
      <c r="I907" s="285"/>
      <c r="J907" s="285"/>
      <c r="K907" s="285">
        <f t="shared" si="754"/>
        <v>201948</v>
      </c>
      <c r="L907" s="285"/>
      <c r="M907" s="285"/>
      <c r="N907" s="285"/>
      <c r="O907" s="285"/>
      <c r="P907" s="285">
        <v>0</v>
      </c>
      <c r="Q907" s="285"/>
      <c r="R907" s="285">
        <f t="shared" si="755"/>
        <v>0</v>
      </c>
      <c r="S907" s="285"/>
      <c r="T907" s="285"/>
      <c r="U907" s="285"/>
      <c r="V907" s="285"/>
      <c r="W907" s="285">
        <v>0</v>
      </c>
      <c r="X907" s="285"/>
      <c r="Y907" s="285"/>
      <c r="Z907" s="285"/>
      <c r="AA907" s="285">
        <f t="shared" si="756"/>
        <v>0</v>
      </c>
      <c r="AB907" s="285">
        <f t="shared" si="750"/>
        <v>0</v>
      </c>
      <c r="AC907" s="113">
        <f t="shared" si="700"/>
        <v>0</v>
      </c>
    </row>
    <row r="908" spans="1:29" s="21" customFormat="1" ht="30" hidden="1" x14ac:dyDescent="0.2">
      <c r="A908" s="92"/>
      <c r="B908" s="140" t="s">
        <v>2148</v>
      </c>
      <c r="C908" s="141" t="s">
        <v>2149</v>
      </c>
      <c r="D908" s="285"/>
      <c r="E908" s="285">
        <f>SUM('ADICIONES  2018'!C908:M908)</f>
        <v>1482042</v>
      </c>
      <c r="F908" s="285"/>
      <c r="G908" s="285"/>
      <c r="H908" s="285"/>
      <c r="I908" s="285"/>
      <c r="J908" s="285"/>
      <c r="K908" s="285">
        <f t="shared" si="754"/>
        <v>1482042</v>
      </c>
      <c r="L908" s="285"/>
      <c r="M908" s="285"/>
      <c r="N908" s="285"/>
      <c r="O908" s="285"/>
      <c r="P908" s="285">
        <v>0</v>
      </c>
      <c r="Q908" s="285"/>
      <c r="R908" s="285">
        <f t="shared" si="755"/>
        <v>0</v>
      </c>
      <c r="S908" s="285"/>
      <c r="T908" s="285"/>
      <c r="U908" s="285"/>
      <c r="V908" s="285"/>
      <c r="W908" s="285">
        <v>0</v>
      </c>
      <c r="X908" s="285"/>
      <c r="Y908" s="285"/>
      <c r="Z908" s="285"/>
      <c r="AA908" s="285">
        <f t="shared" si="756"/>
        <v>0</v>
      </c>
      <c r="AB908" s="285">
        <f t="shared" si="750"/>
        <v>0</v>
      </c>
      <c r="AC908" s="113">
        <f t="shared" si="700"/>
        <v>0</v>
      </c>
    </row>
    <row r="909" spans="1:29" s="21" customFormat="1" ht="45" hidden="1" x14ac:dyDescent="0.2">
      <c r="A909" s="92"/>
      <c r="B909" s="140" t="s">
        <v>2150</v>
      </c>
      <c r="C909" s="141" t="s">
        <v>2151</v>
      </c>
      <c r="D909" s="285"/>
      <c r="E909" s="285">
        <f>SUM('ADICIONES  2018'!C909:M909)</f>
        <v>2718864</v>
      </c>
      <c r="F909" s="285"/>
      <c r="G909" s="285"/>
      <c r="H909" s="285"/>
      <c r="I909" s="285"/>
      <c r="J909" s="285"/>
      <c r="K909" s="285">
        <f t="shared" si="754"/>
        <v>2718864</v>
      </c>
      <c r="L909" s="285"/>
      <c r="M909" s="285"/>
      <c r="N909" s="285"/>
      <c r="O909" s="285"/>
      <c r="P909" s="285">
        <v>0</v>
      </c>
      <c r="Q909" s="285"/>
      <c r="R909" s="285">
        <f t="shared" si="755"/>
        <v>0</v>
      </c>
      <c r="S909" s="285"/>
      <c r="T909" s="285"/>
      <c r="U909" s="285"/>
      <c r="V909" s="285"/>
      <c r="W909" s="285">
        <v>0</v>
      </c>
      <c r="X909" s="285"/>
      <c r="Y909" s="285"/>
      <c r="Z909" s="285"/>
      <c r="AA909" s="285">
        <f t="shared" si="756"/>
        <v>0</v>
      </c>
      <c r="AB909" s="285">
        <f t="shared" si="750"/>
        <v>0</v>
      </c>
      <c r="AC909" s="113">
        <f t="shared" si="700"/>
        <v>0</v>
      </c>
    </row>
    <row r="910" spans="1:29" s="21" customFormat="1" ht="30" hidden="1" x14ac:dyDescent="0.2">
      <c r="A910" s="92"/>
      <c r="B910" s="140" t="s">
        <v>2152</v>
      </c>
      <c r="C910" s="141" t="s">
        <v>2153</v>
      </c>
      <c r="D910" s="285"/>
      <c r="E910" s="285">
        <f>SUM('ADICIONES  2018'!C910:M910)</f>
        <v>771915</v>
      </c>
      <c r="F910" s="285"/>
      <c r="G910" s="285"/>
      <c r="H910" s="285"/>
      <c r="I910" s="285"/>
      <c r="J910" s="285"/>
      <c r="K910" s="285">
        <f t="shared" si="754"/>
        <v>771915</v>
      </c>
      <c r="L910" s="285"/>
      <c r="M910" s="285"/>
      <c r="N910" s="285"/>
      <c r="O910" s="285"/>
      <c r="P910" s="285">
        <v>0</v>
      </c>
      <c r="Q910" s="285"/>
      <c r="R910" s="285">
        <f t="shared" si="755"/>
        <v>0</v>
      </c>
      <c r="S910" s="285"/>
      <c r="T910" s="285"/>
      <c r="U910" s="285"/>
      <c r="V910" s="285"/>
      <c r="W910" s="285">
        <v>0</v>
      </c>
      <c r="X910" s="285"/>
      <c r="Y910" s="285"/>
      <c r="Z910" s="285"/>
      <c r="AA910" s="285">
        <f t="shared" si="756"/>
        <v>0</v>
      </c>
      <c r="AB910" s="285">
        <f t="shared" si="750"/>
        <v>0</v>
      </c>
      <c r="AC910" s="113">
        <f t="shared" si="700"/>
        <v>0</v>
      </c>
    </row>
    <row r="911" spans="1:29" s="21" customFormat="1" ht="30" hidden="1" x14ac:dyDescent="0.2">
      <c r="A911" s="92"/>
      <c r="B911" s="140" t="s">
        <v>2154</v>
      </c>
      <c r="C911" s="141" t="s">
        <v>2155</v>
      </c>
      <c r="D911" s="285"/>
      <c r="E911" s="285">
        <f>SUM('ADICIONES  2018'!C911:M911)</f>
        <v>972886</v>
      </c>
      <c r="F911" s="285"/>
      <c r="G911" s="285"/>
      <c r="H911" s="285"/>
      <c r="I911" s="285"/>
      <c r="J911" s="285"/>
      <c r="K911" s="285">
        <f t="shared" si="754"/>
        <v>972886</v>
      </c>
      <c r="L911" s="285"/>
      <c r="M911" s="285"/>
      <c r="N911" s="285"/>
      <c r="O911" s="285"/>
      <c r="P911" s="285">
        <v>0</v>
      </c>
      <c r="Q911" s="285"/>
      <c r="R911" s="285">
        <f t="shared" si="755"/>
        <v>0</v>
      </c>
      <c r="S911" s="285"/>
      <c r="T911" s="285"/>
      <c r="U911" s="285"/>
      <c r="V911" s="285"/>
      <c r="W911" s="285">
        <v>0</v>
      </c>
      <c r="X911" s="285"/>
      <c r="Y911" s="285"/>
      <c r="Z911" s="285"/>
      <c r="AA911" s="285">
        <f t="shared" si="756"/>
        <v>0</v>
      </c>
      <c r="AB911" s="285">
        <f t="shared" si="750"/>
        <v>0</v>
      </c>
      <c r="AC911" s="113">
        <f t="shared" si="700"/>
        <v>0</v>
      </c>
    </row>
    <row r="912" spans="1:29" s="21" customFormat="1" ht="30" hidden="1" x14ac:dyDescent="0.2">
      <c r="A912" s="92"/>
      <c r="B912" s="140" t="s">
        <v>2156</v>
      </c>
      <c r="C912" s="141" t="s">
        <v>2157</v>
      </c>
      <c r="D912" s="285"/>
      <c r="E912" s="285">
        <f>SUM('ADICIONES  2018'!C912:M912)</f>
        <v>4408019</v>
      </c>
      <c r="F912" s="285"/>
      <c r="G912" s="285"/>
      <c r="H912" s="285"/>
      <c r="I912" s="285"/>
      <c r="J912" s="285"/>
      <c r="K912" s="285">
        <f t="shared" si="754"/>
        <v>4408019</v>
      </c>
      <c r="L912" s="285"/>
      <c r="M912" s="285"/>
      <c r="N912" s="285"/>
      <c r="O912" s="285"/>
      <c r="P912" s="285">
        <v>0</v>
      </c>
      <c r="Q912" s="285"/>
      <c r="R912" s="285">
        <f t="shared" si="755"/>
        <v>0</v>
      </c>
      <c r="S912" s="285"/>
      <c r="T912" s="285"/>
      <c r="U912" s="285"/>
      <c r="V912" s="285"/>
      <c r="W912" s="285">
        <v>0</v>
      </c>
      <c r="X912" s="285"/>
      <c r="Y912" s="285"/>
      <c r="Z912" s="285"/>
      <c r="AA912" s="285">
        <f t="shared" si="756"/>
        <v>0</v>
      </c>
      <c r="AB912" s="285">
        <f t="shared" si="750"/>
        <v>0</v>
      </c>
      <c r="AC912" s="113">
        <f t="shared" si="700"/>
        <v>0</v>
      </c>
    </row>
    <row r="913" spans="1:29" s="21" customFormat="1" ht="30" hidden="1" x14ac:dyDescent="0.2">
      <c r="A913" s="92"/>
      <c r="B913" s="140" t="s">
        <v>2158</v>
      </c>
      <c r="C913" s="141" t="s">
        <v>2159</v>
      </c>
      <c r="D913" s="285"/>
      <c r="E913" s="285">
        <f>SUM('ADICIONES  2018'!C913:M913)</f>
        <v>3706628</v>
      </c>
      <c r="F913" s="285"/>
      <c r="G913" s="285"/>
      <c r="H913" s="285"/>
      <c r="I913" s="285"/>
      <c r="J913" s="285"/>
      <c r="K913" s="285">
        <f t="shared" si="754"/>
        <v>3706628</v>
      </c>
      <c r="L913" s="285"/>
      <c r="M913" s="285"/>
      <c r="N913" s="285"/>
      <c r="O913" s="285"/>
      <c r="P913" s="285">
        <v>0</v>
      </c>
      <c r="Q913" s="285"/>
      <c r="R913" s="285">
        <f t="shared" si="755"/>
        <v>0</v>
      </c>
      <c r="S913" s="285"/>
      <c r="T913" s="285"/>
      <c r="U913" s="285"/>
      <c r="V913" s="285"/>
      <c r="W913" s="285">
        <v>0</v>
      </c>
      <c r="X913" s="285"/>
      <c r="Y913" s="285"/>
      <c r="Z913" s="285"/>
      <c r="AA913" s="285">
        <f t="shared" si="756"/>
        <v>0</v>
      </c>
      <c r="AB913" s="285">
        <f t="shared" si="750"/>
        <v>0</v>
      </c>
      <c r="AC913" s="113">
        <f t="shared" si="700"/>
        <v>0</v>
      </c>
    </row>
    <row r="914" spans="1:29" s="21" customFormat="1" ht="30" hidden="1" x14ac:dyDescent="0.2">
      <c r="A914" s="92"/>
      <c r="B914" s="140" t="s">
        <v>2160</v>
      </c>
      <c r="C914" s="141" t="s">
        <v>2161</v>
      </c>
      <c r="D914" s="285"/>
      <c r="E914" s="285">
        <f>SUM('ADICIONES  2018'!C914:M914)</f>
        <v>4082082</v>
      </c>
      <c r="F914" s="285"/>
      <c r="G914" s="285"/>
      <c r="H914" s="285"/>
      <c r="I914" s="285"/>
      <c r="J914" s="285"/>
      <c r="K914" s="285">
        <f t="shared" si="754"/>
        <v>4082082</v>
      </c>
      <c r="L914" s="285"/>
      <c r="M914" s="285"/>
      <c r="N914" s="285"/>
      <c r="O914" s="285"/>
      <c r="P914" s="285">
        <v>0</v>
      </c>
      <c r="Q914" s="285"/>
      <c r="R914" s="285">
        <f t="shared" si="755"/>
        <v>0</v>
      </c>
      <c r="S914" s="285"/>
      <c r="T914" s="285"/>
      <c r="U914" s="285"/>
      <c r="V914" s="285"/>
      <c r="W914" s="285">
        <v>0</v>
      </c>
      <c r="X914" s="285"/>
      <c r="Y914" s="285"/>
      <c r="Z914" s="285"/>
      <c r="AA914" s="285">
        <f t="shared" si="756"/>
        <v>0</v>
      </c>
      <c r="AB914" s="285">
        <f t="shared" si="750"/>
        <v>0</v>
      </c>
      <c r="AC914" s="113">
        <f t="shared" si="700"/>
        <v>0</v>
      </c>
    </row>
    <row r="915" spans="1:29" s="21" customFormat="1" ht="45" hidden="1" x14ac:dyDescent="0.2">
      <c r="A915" s="92"/>
      <c r="B915" s="140" t="s">
        <v>2162</v>
      </c>
      <c r="C915" s="141" t="s">
        <v>2163</v>
      </c>
      <c r="D915" s="285"/>
      <c r="E915" s="285">
        <f>SUM('ADICIONES  2018'!C915:M915)</f>
        <v>461188</v>
      </c>
      <c r="F915" s="285"/>
      <c r="G915" s="285"/>
      <c r="H915" s="285"/>
      <c r="I915" s="285"/>
      <c r="J915" s="285"/>
      <c r="K915" s="285">
        <f t="shared" si="754"/>
        <v>461188</v>
      </c>
      <c r="L915" s="285"/>
      <c r="M915" s="285"/>
      <c r="N915" s="285"/>
      <c r="O915" s="285"/>
      <c r="P915" s="285">
        <v>0</v>
      </c>
      <c r="Q915" s="285"/>
      <c r="R915" s="285">
        <f t="shared" si="755"/>
        <v>0</v>
      </c>
      <c r="S915" s="285"/>
      <c r="T915" s="285"/>
      <c r="U915" s="285"/>
      <c r="V915" s="285"/>
      <c r="W915" s="285">
        <v>0</v>
      </c>
      <c r="X915" s="285"/>
      <c r="Y915" s="285"/>
      <c r="Z915" s="285"/>
      <c r="AA915" s="285">
        <f t="shared" si="756"/>
        <v>0</v>
      </c>
      <c r="AB915" s="285">
        <f t="shared" si="750"/>
        <v>0</v>
      </c>
      <c r="AC915" s="113">
        <f t="shared" si="700"/>
        <v>0</v>
      </c>
    </row>
    <row r="916" spans="1:29" s="21" customFormat="1" ht="30" hidden="1" x14ac:dyDescent="0.2">
      <c r="A916" s="92"/>
      <c r="B916" s="140" t="s">
        <v>2164</v>
      </c>
      <c r="C916" s="141" t="s">
        <v>2165</v>
      </c>
      <c r="D916" s="285"/>
      <c r="E916" s="285">
        <f>SUM('ADICIONES  2018'!C916:M916)</f>
        <v>1235869</v>
      </c>
      <c r="F916" s="285"/>
      <c r="G916" s="285"/>
      <c r="H916" s="285"/>
      <c r="I916" s="285"/>
      <c r="J916" s="285"/>
      <c r="K916" s="285">
        <f t="shared" si="754"/>
        <v>1235869</v>
      </c>
      <c r="L916" s="285"/>
      <c r="M916" s="285"/>
      <c r="N916" s="285"/>
      <c r="O916" s="285"/>
      <c r="P916" s="285">
        <v>0</v>
      </c>
      <c r="Q916" s="285"/>
      <c r="R916" s="285">
        <f t="shared" si="755"/>
        <v>0</v>
      </c>
      <c r="S916" s="285"/>
      <c r="T916" s="285"/>
      <c r="U916" s="285"/>
      <c r="V916" s="285"/>
      <c r="W916" s="285">
        <v>0</v>
      </c>
      <c r="X916" s="285"/>
      <c r="Y916" s="285"/>
      <c r="Z916" s="285"/>
      <c r="AA916" s="285">
        <f t="shared" si="756"/>
        <v>0</v>
      </c>
      <c r="AB916" s="285">
        <f t="shared" si="750"/>
        <v>0</v>
      </c>
      <c r="AC916" s="113">
        <f t="shared" si="700"/>
        <v>0</v>
      </c>
    </row>
    <row r="917" spans="1:29" s="21" customFormat="1" ht="45" hidden="1" x14ac:dyDescent="0.2">
      <c r="A917" s="92"/>
      <c r="B917" s="140" t="s">
        <v>2166</v>
      </c>
      <c r="C917" s="141" t="s">
        <v>2167</v>
      </c>
      <c r="D917" s="285"/>
      <c r="E917" s="285">
        <f>SUM('ADICIONES  2018'!C917:M917)</f>
        <v>2358876</v>
      </c>
      <c r="F917" s="285"/>
      <c r="G917" s="285"/>
      <c r="H917" s="285"/>
      <c r="I917" s="285"/>
      <c r="J917" s="285"/>
      <c r="K917" s="285">
        <f t="shared" si="754"/>
        <v>2358876</v>
      </c>
      <c r="L917" s="285"/>
      <c r="M917" s="285"/>
      <c r="N917" s="285"/>
      <c r="O917" s="285"/>
      <c r="P917" s="285">
        <v>0</v>
      </c>
      <c r="Q917" s="285"/>
      <c r="R917" s="285">
        <f t="shared" si="755"/>
        <v>0</v>
      </c>
      <c r="S917" s="285"/>
      <c r="T917" s="285"/>
      <c r="U917" s="285"/>
      <c r="V917" s="285"/>
      <c r="W917" s="285">
        <v>0</v>
      </c>
      <c r="X917" s="285"/>
      <c r="Y917" s="285"/>
      <c r="Z917" s="285"/>
      <c r="AA917" s="285">
        <f t="shared" si="756"/>
        <v>0</v>
      </c>
      <c r="AB917" s="285">
        <f t="shared" si="750"/>
        <v>0</v>
      </c>
      <c r="AC917" s="113">
        <f t="shared" si="700"/>
        <v>0</v>
      </c>
    </row>
    <row r="918" spans="1:29" s="21" customFormat="1" ht="45" hidden="1" x14ac:dyDescent="0.2">
      <c r="A918" s="92"/>
      <c r="B918" s="140" t="s">
        <v>2168</v>
      </c>
      <c r="C918" s="141" t="s">
        <v>2169</v>
      </c>
      <c r="D918" s="285"/>
      <c r="E918" s="285">
        <f>SUM('ADICIONES  2018'!C918:M918)</f>
        <v>2283993</v>
      </c>
      <c r="F918" s="285"/>
      <c r="G918" s="285"/>
      <c r="H918" s="285"/>
      <c r="I918" s="285"/>
      <c r="J918" s="285"/>
      <c r="K918" s="285">
        <f t="shared" si="754"/>
        <v>2283993</v>
      </c>
      <c r="L918" s="285"/>
      <c r="M918" s="285"/>
      <c r="N918" s="285"/>
      <c r="O918" s="285"/>
      <c r="P918" s="285">
        <v>0</v>
      </c>
      <c r="Q918" s="285"/>
      <c r="R918" s="285">
        <f t="shared" si="755"/>
        <v>0</v>
      </c>
      <c r="S918" s="285"/>
      <c r="T918" s="285"/>
      <c r="U918" s="285"/>
      <c r="V918" s="285"/>
      <c r="W918" s="285">
        <v>0</v>
      </c>
      <c r="X918" s="285"/>
      <c r="Y918" s="285"/>
      <c r="Z918" s="285"/>
      <c r="AA918" s="285">
        <f t="shared" si="756"/>
        <v>0</v>
      </c>
      <c r="AB918" s="285">
        <f t="shared" si="750"/>
        <v>0</v>
      </c>
      <c r="AC918" s="113">
        <f t="shared" si="700"/>
        <v>0</v>
      </c>
    </row>
    <row r="919" spans="1:29" s="21" customFormat="1" ht="30" hidden="1" x14ac:dyDescent="0.2">
      <c r="A919" s="92"/>
      <c r="B919" s="140" t="s">
        <v>2170</v>
      </c>
      <c r="C919" s="141" t="s">
        <v>2171</v>
      </c>
      <c r="D919" s="285"/>
      <c r="E919" s="285">
        <f>SUM('ADICIONES  2018'!C919:M919)</f>
        <v>2752692</v>
      </c>
      <c r="F919" s="285"/>
      <c r="G919" s="285"/>
      <c r="H919" s="285"/>
      <c r="I919" s="285"/>
      <c r="J919" s="285"/>
      <c r="K919" s="285">
        <f t="shared" si="754"/>
        <v>2752692</v>
      </c>
      <c r="L919" s="285"/>
      <c r="M919" s="285"/>
      <c r="N919" s="285"/>
      <c r="O919" s="285"/>
      <c r="P919" s="285">
        <v>0</v>
      </c>
      <c r="Q919" s="285"/>
      <c r="R919" s="285">
        <f t="shared" si="755"/>
        <v>0</v>
      </c>
      <c r="S919" s="285"/>
      <c r="T919" s="285"/>
      <c r="U919" s="285"/>
      <c r="V919" s="285"/>
      <c r="W919" s="285">
        <v>0</v>
      </c>
      <c r="X919" s="285"/>
      <c r="Y919" s="285"/>
      <c r="Z919" s="285"/>
      <c r="AA919" s="285">
        <f t="shared" si="756"/>
        <v>0</v>
      </c>
      <c r="AB919" s="285">
        <f t="shared" si="750"/>
        <v>0</v>
      </c>
      <c r="AC919" s="113">
        <f t="shared" si="700"/>
        <v>0</v>
      </c>
    </row>
    <row r="920" spans="1:29" s="21" customFormat="1" ht="30" hidden="1" x14ac:dyDescent="0.2">
      <c r="A920" s="92"/>
      <c r="B920" s="140" t="s">
        <v>2172</v>
      </c>
      <c r="C920" s="141" t="s">
        <v>2173</v>
      </c>
      <c r="D920" s="285"/>
      <c r="E920" s="285">
        <f>SUM('ADICIONES  2018'!C920:M920)</f>
        <v>2553366</v>
      </c>
      <c r="F920" s="285"/>
      <c r="G920" s="285"/>
      <c r="H920" s="285"/>
      <c r="I920" s="285"/>
      <c r="J920" s="285"/>
      <c r="K920" s="285">
        <f t="shared" si="754"/>
        <v>2553366</v>
      </c>
      <c r="L920" s="285"/>
      <c r="M920" s="285"/>
      <c r="N920" s="285"/>
      <c r="O920" s="285"/>
      <c r="P920" s="285">
        <v>0</v>
      </c>
      <c r="Q920" s="285"/>
      <c r="R920" s="285">
        <f t="shared" si="755"/>
        <v>0</v>
      </c>
      <c r="S920" s="285"/>
      <c r="T920" s="285"/>
      <c r="U920" s="285"/>
      <c r="V920" s="285"/>
      <c r="W920" s="285">
        <v>0</v>
      </c>
      <c r="X920" s="285"/>
      <c r="Y920" s="285"/>
      <c r="Z920" s="285"/>
      <c r="AA920" s="285">
        <f t="shared" si="756"/>
        <v>0</v>
      </c>
      <c r="AB920" s="285">
        <f t="shared" si="750"/>
        <v>0</v>
      </c>
      <c r="AC920" s="113">
        <f t="shared" si="700"/>
        <v>0</v>
      </c>
    </row>
    <row r="921" spans="1:29" s="21" customFormat="1" ht="45" hidden="1" x14ac:dyDescent="0.2">
      <c r="A921" s="92"/>
      <c r="B921" s="140" t="s">
        <v>2174</v>
      </c>
      <c r="C921" s="141" t="s">
        <v>2175</v>
      </c>
      <c r="D921" s="285"/>
      <c r="E921" s="285">
        <f>SUM('ADICIONES  2018'!C921:M921)</f>
        <v>3179047</v>
      </c>
      <c r="F921" s="285"/>
      <c r="G921" s="285"/>
      <c r="H921" s="285"/>
      <c r="I921" s="285"/>
      <c r="J921" s="285"/>
      <c r="K921" s="285">
        <f t="shared" si="754"/>
        <v>3179047</v>
      </c>
      <c r="L921" s="285"/>
      <c r="M921" s="285"/>
      <c r="N921" s="285"/>
      <c r="O921" s="285"/>
      <c r="P921" s="285">
        <v>0</v>
      </c>
      <c r="Q921" s="285"/>
      <c r="R921" s="285">
        <f t="shared" si="755"/>
        <v>0</v>
      </c>
      <c r="S921" s="285"/>
      <c r="T921" s="285"/>
      <c r="U921" s="285"/>
      <c r="V921" s="285"/>
      <c r="W921" s="285">
        <v>0</v>
      </c>
      <c r="X921" s="285"/>
      <c r="Y921" s="285"/>
      <c r="Z921" s="285"/>
      <c r="AA921" s="285">
        <f t="shared" si="756"/>
        <v>0</v>
      </c>
      <c r="AB921" s="285">
        <f t="shared" si="750"/>
        <v>0</v>
      </c>
      <c r="AC921" s="113">
        <f t="shared" si="700"/>
        <v>0</v>
      </c>
    </row>
    <row r="922" spans="1:29" s="21" customFormat="1" ht="45" hidden="1" x14ac:dyDescent="0.2">
      <c r="A922" s="92"/>
      <c r="B922" s="140" t="s">
        <v>2176</v>
      </c>
      <c r="C922" s="141" t="s">
        <v>2177</v>
      </c>
      <c r="D922" s="285"/>
      <c r="E922" s="285">
        <f>SUM('ADICIONES  2018'!C922:M922)</f>
        <v>659781276</v>
      </c>
      <c r="F922" s="285"/>
      <c r="G922" s="285"/>
      <c r="H922" s="285"/>
      <c r="I922" s="285"/>
      <c r="J922" s="285"/>
      <c r="K922" s="285">
        <f t="shared" si="754"/>
        <v>659781276</v>
      </c>
      <c r="L922" s="285"/>
      <c r="M922" s="285"/>
      <c r="N922" s="285"/>
      <c r="O922" s="285"/>
      <c r="P922" s="285">
        <v>0</v>
      </c>
      <c r="Q922" s="285"/>
      <c r="R922" s="285">
        <f t="shared" si="755"/>
        <v>0</v>
      </c>
      <c r="S922" s="285"/>
      <c r="T922" s="285"/>
      <c r="U922" s="285"/>
      <c r="V922" s="285"/>
      <c r="W922" s="285">
        <v>659781276</v>
      </c>
      <c r="X922" s="285"/>
      <c r="Y922" s="285"/>
      <c r="Z922" s="285"/>
      <c r="AA922" s="285">
        <f t="shared" si="756"/>
        <v>659781276</v>
      </c>
      <c r="AB922" s="285">
        <f t="shared" si="750"/>
        <v>659781276</v>
      </c>
      <c r="AC922" s="113">
        <f t="shared" si="700"/>
        <v>1</v>
      </c>
    </row>
    <row r="923" spans="1:29" s="21" customFormat="1" ht="30" hidden="1" x14ac:dyDescent="0.2">
      <c r="A923" s="92"/>
      <c r="B923" s="140" t="s">
        <v>2178</v>
      </c>
      <c r="C923" s="141" t="s">
        <v>2179</v>
      </c>
      <c r="D923" s="285"/>
      <c r="E923" s="285">
        <f>SUM('ADICIONES  2018'!C923:M923)</f>
        <v>600447556.71000004</v>
      </c>
      <c r="F923" s="285"/>
      <c r="G923" s="285"/>
      <c r="H923" s="285"/>
      <c r="I923" s="285"/>
      <c r="J923" s="285"/>
      <c r="K923" s="285">
        <f t="shared" si="754"/>
        <v>600447556.71000004</v>
      </c>
      <c r="L923" s="285"/>
      <c r="M923" s="285"/>
      <c r="N923" s="285"/>
      <c r="O923" s="285"/>
      <c r="P923" s="285">
        <v>0</v>
      </c>
      <c r="Q923" s="285"/>
      <c r="R923" s="285">
        <f t="shared" si="755"/>
        <v>0</v>
      </c>
      <c r="S923" s="285"/>
      <c r="T923" s="285"/>
      <c r="U923" s="285"/>
      <c r="V923" s="285"/>
      <c r="W923" s="285">
        <v>0</v>
      </c>
      <c r="X923" s="285"/>
      <c r="Y923" s="285"/>
      <c r="Z923" s="285"/>
      <c r="AA923" s="285">
        <f t="shared" si="756"/>
        <v>0</v>
      </c>
      <c r="AB923" s="285">
        <f t="shared" si="750"/>
        <v>0</v>
      </c>
      <c r="AC923" s="113">
        <f t="shared" si="700"/>
        <v>0</v>
      </c>
    </row>
    <row r="924" spans="1:29" s="21" customFormat="1" ht="30" hidden="1" x14ac:dyDescent="0.2">
      <c r="A924" s="92"/>
      <c r="B924" s="140" t="s">
        <v>2180</v>
      </c>
      <c r="C924" s="141" t="s">
        <v>2181</v>
      </c>
      <c r="D924" s="285"/>
      <c r="E924" s="285">
        <f>SUM('ADICIONES  2018'!C924:M924)</f>
        <v>33000646.48</v>
      </c>
      <c r="F924" s="285"/>
      <c r="G924" s="285"/>
      <c r="H924" s="285"/>
      <c r="I924" s="285"/>
      <c r="J924" s="285"/>
      <c r="K924" s="285">
        <f t="shared" si="754"/>
        <v>33000646.48</v>
      </c>
      <c r="L924" s="285"/>
      <c r="M924" s="285"/>
      <c r="N924" s="285"/>
      <c r="O924" s="285"/>
      <c r="P924" s="285">
        <v>0</v>
      </c>
      <c r="Q924" s="285"/>
      <c r="R924" s="285">
        <f t="shared" si="755"/>
        <v>0</v>
      </c>
      <c r="S924" s="285"/>
      <c r="T924" s="285"/>
      <c r="U924" s="285"/>
      <c r="V924" s="285"/>
      <c r="W924" s="285">
        <v>0</v>
      </c>
      <c r="X924" s="285"/>
      <c r="Y924" s="285"/>
      <c r="Z924" s="285"/>
      <c r="AA924" s="285">
        <f t="shared" si="756"/>
        <v>0</v>
      </c>
      <c r="AB924" s="285">
        <f t="shared" si="750"/>
        <v>0</v>
      </c>
      <c r="AC924" s="113">
        <f t="shared" si="700"/>
        <v>0</v>
      </c>
    </row>
    <row r="925" spans="1:29" s="21" customFormat="1" ht="30" hidden="1" x14ac:dyDescent="0.2">
      <c r="A925" s="92"/>
      <c r="B925" s="140" t="s">
        <v>2182</v>
      </c>
      <c r="C925" s="141" t="s">
        <v>2183</v>
      </c>
      <c r="D925" s="285"/>
      <c r="E925" s="285">
        <f>SUM('ADICIONES  2018'!C925:M925)</f>
        <v>200000000</v>
      </c>
      <c r="F925" s="285"/>
      <c r="G925" s="285"/>
      <c r="H925" s="285"/>
      <c r="I925" s="285"/>
      <c r="J925" s="285"/>
      <c r="K925" s="285">
        <f t="shared" si="754"/>
        <v>200000000</v>
      </c>
      <c r="L925" s="285"/>
      <c r="M925" s="285"/>
      <c r="N925" s="285"/>
      <c r="O925" s="285"/>
      <c r="P925" s="285">
        <v>0</v>
      </c>
      <c r="Q925" s="285"/>
      <c r="R925" s="285">
        <f t="shared" si="755"/>
        <v>0</v>
      </c>
      <c r="S925" s="285"/>
      <c r="T925" s="285"/>
      <c r="U925" s="285"/>
      <c r="V925" s="285"/>
      <c r="W925" s="285">
        <v>0</v>
      </c>
      <c r="X925" s="285"/>
      <c r="Y925" s="285"/>
      <c r="Z925" s="285"/>
      <c r="AA925" s="285">
        <f t="shared" si="756"/>
        <v>0</v>
      </c>
      <c r="AB925" s="285">
        <f t="shared" si="750"/>
        <v>0</v>
      </c>
      <c r="AC925" s="113">
        <f t="shared" si="700"/>
        <v>0</v>
      </c>
    </row>
    <row r="926" spans="1:29" s="21" customFormat="1" ht="60" hidden="1" x14ac:dyDescent="0.2">
      <c r="A926" s="92"/>
      <c r="B926" s="140" t="s">
        <v>2184</v>
      </c>
      <c r="C926" s="141" t="s">
        <v>2185</v>
      </c>
      <c r="D926" s="285"/>
      <c r="E926" s="285">
        <f>SUM('ADICIONES  2018'!C926:M926)</f>
        <v>30591410.09</v>
      </c>
      <c r="F926" s="285">
        <v>30591410.09</v>
      </c>
      <c r="G926" s="285"/>
      <c r="H926" s="285"/>
      <c r="I926" s="285"/>
      <c r="J926" s="285"/>
      <c r="K926" s="285">
        <f t="shared" si="754"/>
        <v>0</v>
      </c>
      <c r="L926" s="285"/>
      <c r="M926" s="285"/>
      <c r="N926" s="285"/>
      <c r="O926" s="285"/>
      <c r="P926" s="285">
        <v>0</v>
      </c>
      <c r="Q926" s="285"/>
      <c r="R926" s="285">
        <f t="shared" si="755"/>
        <v>0</v>
      </c>
      <c r="S926" s="285"/>
      <c r="T926" s="285"/>
      <c r="U926" s="285"/>
      <c r="V926" s="285"/>
      <c r="W926" s="285">
        <v>0</v>
      </c>
      <c r="X926" s="285"/>
      <c r="Y926" s="285"/>
      <c r="Z926" s="285"/>
      <c r="AA926" s="285">
        <f t="shared" si="756"/>
        <v>0</v>
      </c>
      <c r="AB926" s="285">
        <f t="shared" si="750"/>
        <v>0</v>
      </c>
      <c r="AC926" s="113">
        <v>0</v>
      </c>
    </row>
    <row r="927" spans="1:29" s="79" customFormat="1" ht="31.5" hidden="1" x14ac:dyDescent="0.2">
      <c r="A927" s="371"/>
      <c r="B927" s="133" t="s">
        <v>941</v>
      </c>
      <c r="C927" s="138" t="s">
        <v>1567</v>
      </c>
      <c r="D927" s="105">
        <f>SUM(D928:D931)</f>
        <v>0</v>
      </c>
      <c r="E927" s="105">
        <f>SUM('ADICIONES  2018'!C927:M927)</f>
        <v>60340899741.319992</v>
      </c>
      <c r="F927" s="105">
        <f t="shared" ref="F927:J927" si="757">SUM(F928:F931)</f>
        <v>0</v>
      </c>
      <c r="G927" s="105">
        <f t="shared" si="757"/>
        <v>0</v>
      </c>
      <c r="H927" s="105">
        <f t="shared" si="757"/>
        <v>0</v>
      </c>
      <c r="I927" s="105">
        <f t="shared" si="757"/>
        <v>0</v>
      </c>
      <c r="J927" s="105">
        <f t="shared" si="757"/>
        <v>0</v>
      </c>
      <c r="K927" s="105">
        <f t="shared" si="754"/>
        <v>60340899741.319992</v>
      </c>
      <c r="L927" s="105">
        <f t="shared" ref="L927:Q927" si="758">SUM(L928:L931)</f>
        <v>0</v>
      </c>
      <c r="M927" s="105">
        <f t="shared" si="758"/>
        <v>0</v>
      </c>
      <c r="N927" s="105">
        <f t="shared" si="758"/>
        <v>0</v>
      </c>
      <c r="O927" s="105">
        <f t="shared" si="758"/>
        <v>0</v>
      </c>
      <c r="P927" s="105">
        <f t="shared" si="758"/>
        <v>24010525714.349998</v>
      </c>
      <c r="Q927" s="105">
        <f t="shared" si="758"/>
        <v>0</v>
      </c>
      <c r="R927" s="105">
        <f t="shared" si="719"/>
        <v>24010525714.349998</v>
      </c>
      <c r="S927" s="105">
        <f t="shared" ref="S927:Z927" si="759">SUM(S928:S931)</f>
        <v>0</v>
      </c>
      <c r="T927" s="105">
        <f t="shared" si="759"/>
        <v>0</v>
      </c>
      <c r="U927" s="105">
        <f t="shared" si="759"/>
        <v>14265088298.299999</v>
      </c>
      <c r="V927" s="105">
        <f t="shared" si="759"/>
        <v>-12298585158.75</v>
      </c>
      <c r="W927" s="105">
        <f t="shared" si="759"/>
        <v>194104920.49000001</v>
      </c>
      <c r="X927" s="105">
        <f t="shared" si="759"/>
        <v>0</v>
      </c>
      <c r="Y927" s="105">
        <f t="shared" si="759"/>
        <v>-11691482332.09</v>
      </c>
      <c r="Z927" s="105">
        <f t="shared" si="759"/>
        <v>0</v>
      </c>
      <c r="AA927" s="105">
        <f t="shared" si="745"/>
        <v>-9530874272.0500011</v>
      </c>
      <c r="AB927" s="105">
        <f t="shared" si="750"/>
        <v>14479651442.299997</v>
      </c>
      <c r="AC927" s="104">
        <f t="shared" si="700"/>
        <v>0.23996412888064181</v>
      </c>
    </row>
    <row r="928" spans="1:29" ht="28.5" hidden="1" x14ac:dyDescent="0.2">
      <c r="B928" s="140" t="s">
        <v>942</v>
      </c>
      <c r="C928" s="137" t="s">
        <v>1568</v>
      </c>
      <c r="D928" s="287">
        <v>0</v>
      </c>
      <c r="E928" s="285">
        <f>SUM('ADICIONES  2018'!C928:M928)</f>
        <v>243113730.25999999</v>
      </c>
      <c r="F928" s="287"/>
      <c r="G928" s="287"/>
      <c r="H928" s="287"/>
      <c r="I928" s="287"/>
      <c r="J928" s="287"/>
      <c r="K928" s="287">
        <f t="shared" si="754"/>
        <v>243113730.25999999</v>
      </c>
      <c r="L928" s="287"/>
      <c r="M928" s="287"/>
      <c r="N928" s="287"/>
      <c r="O928" s="287"/>
      <c r="P928" s="287">
        <v>243113730.25999999</v>
      </c>
      <c r="Q928" s="287"/>
      <c r="R928" s="287">
        <f t="shared" si="719"/>
        <v>243113730.25999999</v>
      </c>
      <c r="S928" s="287"/>
      <c r="T928" s="287"/>
      <c r="U928" s="287"/>
      <c r="V928" s="287"/>
      <c r="W928" s="287">
        <v>0</v>
      </c>
      <c r="X928" s="287"/>
      <c r="Y928" s="287"/>
      <c r="Z928" s="287"/>
      <c r="AA928" s="287">
        <f t="shared" si="745"/>
        <v>0</v>
      </c>
      <c r="AB928" s="287">
        <f t="shared" si="750"/>
        <v>243113730.25999999</v>
      </c>
      <c r="AC928" s="37">
        <f t="shared" si="700"/>
        <v>1</v>
      </c>
    </row>
    <row r="929" spans="1:29" s="21" customFormat="1" ht="30" hidden="1" x14ac:dyDescent="0.2">
      <c r="A929" s="92"/>
      <c r="B929" s="140" t="s">
        <v>942</v>
      </c>
      <c r="C929" s="141" t="s">
        <v>1568</v>
      </c>
      <c r="D929" s="285">
        <v>0</v>
      </c>
      <c r="E929" s="285">
        <f>SUM('ADICIONES  2018'!C929:M929)</f>
        <v>16998607686.34</v>
      </c>
      <c r="F929" s="285"/>
      <c r="G929" s="285"/>
      <c r="H929" s="285"/>
      <c r="I929" s="285"/>
      <c r="J929" s="285"/>
      <c r="K929" s="285">
        <f t="shared" si="754"/>
        <v>16998607686.34</v>
      </c>
      <c r="L929" s="285"/>
      <c r="M929" s="285"/>
      <c r="N929" s="285"/>
      <c r="O929" s="285"/>
      <c r="P929" s="285">
        <v>12075929652</v>
      </c>
      <c r="Q929" s="285"/>
      <c r="R929" s="285">
        <f t="shared" si="719"/>
        <v>12075929652</v>
      </c>
      <c r="S929" s="285"/>
      <c r="T929" s="285"/>
      <c r="U929" s="285">
        <v>3300000000</v>
      </c>
      <c r="V929" s="285">
        <v>-12298585158.75</v>
      </c>
      <c r="W929" s="285">
        <v>144824045.49000001</v>
      </c>
      <c r="X929" s="285"/>
      <c r="Y929" s="285"/>
      <c r="Z929" s="285"/>
      <c r="AA929" s="285">
        <f t="shared" si="745"/>
        <v>-8853761113.2600002</v>
      </c>
      <c r="AB929" s="285">
        <f t="shared" si="750"/>
        <v>3222168538.7399998</v>
      </c>
      <c r="AC929" s="113">
        <f t="shared" si="700"/>
        <v>0.18955485050280435</v>
      </c>
    </row>
    <row r="930" spans="1:29" s="21" customFormat="1" ht="30" hidden="1" x14ac:dyDescent="0.2">
      <c r="A930" s="92"/>
      <c r="B930" s="140" t="s">
        <v>942</v>
      </c>
      <c r="C930" s="141" t="s">
        <v>1568</v>
      </c>
      <c r="D930" s="285"/>
      <c r="E930" s="285">
        <f>SUM('ADICIONES  2018'!C930:M930)</f>
        <v>32134090026.419998</v>
      </c>
      <c r="F930" s="285"/>
      <c r="G930" s="285"/>
      <c r="H930" s="285"/>
      <c r="I930" s="285"/>
      <c r="J930" s="285"/>
      <c r="K930" s="285">
        <f t="shared" si="754"/>
        <v>32134090026.419998</v>
      </c>
      <c r="L930" s="285"/>
      <c r="M930" s="285"/>
      <c r="N930" s="285"/>
      <c r="O930" s="285"/>
      <c r="P930" s="285">
        <v>11691482332.09</v>
      </c>
      <c r="Q930" s="285"/>
      <c r="R930" s="285">
        <f t="shared" si="719"/>
        <v>11691482332.09</v>
      </c>
      <c r="S930" s="285"/>
      <c r="T930" s="285"/>
      <c r="U930" s="285"/>
      <c r="V930" s="285"/>
      <c r="W930" s="285">
        <v>49280875</v>
      </c>
      <c r="X930" s="285"/>
      <c r="Y930" s="285">
        <v>-11691482332.09</v>
      </c>
      <c r="Z930" s="285"/>
      <c r="AA930" s="285">
        <f t="shared" si="745"/>
        <v>-11642201457.09</v>
      </c>
      <c r="AB930" s="285">
        <f t="shared" si="750"/>
        <v>49280875</v>
      </c>
      <c r="AC930" s="113">
        <f t="shared" si="700"/>
        <v>1.5336010747303646E-3</v>
      </c>
    </row>
    <row r="931" spans="1:29" s="21" customFormat="1" ht="30" hidden="1" x14ac:dyDescent="0.2">
      <c r="A931" s="92"/>
      <c r="B931" s="140" t="s">
        <v>942</v>
      </c>
      <c r="C931" s="141" t="s">
        <v>1568</v>
      </c>
      <c r="D931" s="285"/>
      <c r="E931" s="285">
        <f>SUM('ADICIONES  2018'!C931:M931)</f>
        <v>10965088298.299999</v>
      </c>
      <c r="F931" s="285"/>
      <c r="G931" s="285"/>
      <c r="H931" s="285"/>
      <c r="I931" s="285"/>
      <c r="J931" s="285"/>
      <c r="K931" s="285">
        <f t="shared" si="754"/>
        <v>10965088298.299999</v>
      </c>
      <c r="L931" s="285"/>
      <c r="M931" s="285"/>
      <c r="N931" s="285"/>
      <c r="O931" s="285"/>
      <c r="P931" s="285">
        <v>0</v>
      </c>
      <c r="Q931" s="285"/>
      <c r="R931" s="285">
        <f t="shared" si="719"/>
        <v>0</v>
      </c>
      <c r="S931" s="285"/>
      <c r="T931" s="285"/>
      <c r="U931" s="285">
        <v>10965088298.299999</v>
      </c>
      <c r="V931" s="285"/>
      <c r="W931" s="285">
        <v>0</v>
      </c>
      <c r="X931" s="285"/>
      <c r="Y931" s="285"/>
      <c r="Z931" s="285"/>
      <c r="AA931" s="285">
        <f t="shared" si="745"/>
        <v>10965088298.299999</v>
      </c>
      <c r="AB931" s="285">
        <f t="shared" si="750"/>
        <v>10965088298.299999</v>
      </c>
      <c r="AC931" s="113">
        <f t="shared" si="700"/>
        <v>1</v>
      </c>
    </row>
    <row r="932" spans="1:29" s="79" customFormat="1" ht="15.75" hidden="1" x14ac:dyDescent="0.2">
      <c r="A932" s="371"/>
      <c r="B932" s="133" t="s">
        <v>943</v>
      </c>
      <c r="C932" s="138" t="s">
        <v>1569</v>
      </c>
      <c r="D932" s="105">
        <f>SUM(D933:D934)</f>
        <v>0</v>
      </c>
      <c r="E932" s="105">
        <f>SUM('ADICIONES  2018'!C932:M932)</f>
        <v>483646577.48000002</v>
      </c>
      <c r="F932" s="105">
        <f t="shared" ref="F932:J932" si="760">SUM(F933:F934)</f>
        <v>0</v>
      </c>
      <c r="G932" s="105">
        <f t="shared" si="760"/>
        <v>0</v>
      </c>
      <c r="H932" s="105">
        <f t="shared" si="760"/>
        <v>0</v>
      </c>
      <c r="I932" s="105">
        <f t="shared" si="760"/>
        <v>0</v>
      </c>
      <c r="J932" s="105">
        <f t="shared" si="760"/>
        <v>0</v>
      </c>
      <c r="K932" s="105">
        <f t="shared" si="754"/>
        <v>483646577.48000002</v>
      </c>
      <c r="L932" s="105">
        <f t="shared" ref="L932:Q932" si="761">SUM(L933:L934)</f>
        <v>0</v>
      </c>
      <c r="M932" s="105">
        <f t="shared" si="761"/>
        <v>0</v>
      </c>
      <c r="N932" s="105">
        <f t="shared" si="761"/>
        <v>0</v>
      </c>
      <c r="O932" s="105">
        <f t="shared" si="761"/>
        <v>0</v>
      </c>
      <c r="P932" s="105">
        <f t="shared" si="761"/>
        <v>483646577.48000002</v>
      </c>
      <c r="Q932" s="105">
        <f t="shared" si="761"/>
        <v>0</v>
      </c>
      <c r="R932" s="105">
        <f t="shared" si="719"/>
        <v>483646577.48000002</v>
      </c>
      <c r="S932" s="105">
        <f t="shared" ref="S932:Y932" si="762">SUM(S933:S934)</f>
        <v>0</v>
      </c>
      <c r="T932" s="105">
        <f t="shared" si="762"/>
        <v>0</v>
      </c>
      <c r="U932" s="105">
        <f t="shared" si="762"/>
        <v>0</v>
      </c>
      <c r="V932" s="105">
        <f t="shared" si="762"/>
        <v>0</v>
      </c>
      <c r="W932" s="105">
        <f t="shared" si="762"/>
        <v>0</v>
      </c>
      <c r="X932" s="105">
        <f t="shared" si="762"/>
        <v>0</v>
      </c>
      <c r="Y932" s="105">
        <f t="shared" si="762"/>
        <v>0</v>
      </c>
      <c r="Z932" s="105">
        <f>SUM(Z933:Z934)</f>
        <v>0</v>
      </c>
      <c r="AA932" s="105">
        <f t="shared" si="745"/>
        <v>0</v>
      </c>
      <c r="AB932" s="105">
        <f t="shared" si="750"/>
        <v>483646577.48000002</v>
      </c>
      <c r="AC932" s="104">
        <f t="shared" si="700"/>
        <v>1</v>
      </c>
    </row>
    <row r="933" spans="1:29" hidden="1" x14ac:dyDescent="0.2">
      <c r="B933" s="134" t="s">
        <v>944</v>
      </c>
      <c r="C933" s="137" t="s">
        <v>1569</v>
      </c>
      <c r="D933" s="287">
        <v>0</v>
      </c>
      <c r="E933" s="285">
        <f>SUM('ADICIONES  2018'!C933:M933)</f>
        <v>376478681</v>
      </c>
      <c r="F933" s="287"/>
      <c r="G933" s="287"/>
      <c r="H933" s="287"/>
      <c r="I933" s="287"/>
      <c r="J933" s="287"/>
      <c r="K933" s="287">
        <f t="shared" si="754"/>
        <v>376478681</v>
      </c>
      <c r="L933" s="287"/>
      <c r="M933" s="287"/>
      <c r="N933" s="287"/>
      <c r="O933" s="287"/>
      <c r="P933" s="287">
        <v>376478681</v>
      </c>
      <c r="Q933" s="287"/>
      <c r="R933" s="287">
        <f t="shared" si="719"/>
        <v>376478681</v>
      </c>
      <c r="S933" s="287"/>
      <c r="T933" s="287"/>
      <c r="U933" s="287"/>
      <c r="V933" s="287"/>
      <c r="W933" s="287"/>
      <c r="X933" s="287"/>
      <c r="Y933" s="287"/>
      <c r="Z933" s="287"/>
      <c r="AA933" s="287">
        <f t="shared" si="745"/>
        <v>0</v>
      </c>
      <c r="AB933" s="287">
        <f t="shared" si="750"/>
        <v>376478681</v>
      </c>
      <c r="AC933" s="37">
        <f t="shared" si="700"/>
        <v>1</v>
      </c>
    </row>
    <row r="934" spans="1:29" hidden="1" x14ac:dyDescent="0.2">
      <c r="B934" s="134" t="s">
        <v>944</v>
      </c>
      <c r="C934" s="137" t="s">
        <v>1569</v>
      </c>
      <c r="D934" s="287"/>
      <c r="E934" s="285">
        <f>SUM('ADICIONES  2018'!C934:M934)</f>
        <v>107167896.48</v>
      </c>
      <c r="F934" s="287"/>
      <c r="G934" s="287"/>
      <c r="H934" s="287"/>
      <c r="I934" s="287"/>
      <c r="J934" s="287"/>
      <c r="K934" s="287">
        <f t="shared" si="754"/>
        <v>107167896.48</v>
      </c>
      <c r="L934" s="287"/>
      <c r="M934" s="287"/>
      <c r="N934" s="287"/>
      <c r="O934" s="287"/>
      <c r="P934" s="287">
        <v>107167896.48</v>
      </c>
      <c r="Q934" s="287"/>
      <c r="R934" s="287">
        <f t="shared" si="719"/>
        <v>107167896.48</v>
      </c>
      <c r="S934" s="287"/>
      <c r="T934" s="287"/>
      <c r="U934" s="287"/>
      <c r="V934" s="287"/>
      <c r="W934" s="287"/>
      <c r="X934" s="287"/>
      <c r="Y934" s="287"/>
      <c r="Z934" s="287"/>
      <c r="AA934" s="287">
        <f t="shared" si="745"/>
        <v>0</v>
      </c>
      <c r="AB934" s="287">
        <f t="shared" si="750"/>
        <v>107167896.48</v>
      </c>
      <c r="AC934" s="37">
        <f t="shared" si="700"/>
        <v>1</v>
      </c>
    </row>
    <row r="935" spans="1:29" s="79" customFormat="1" ht="15.75" hidden="1" x14ac:dyDescent="0.2">
      <c r="A935" s="371"/>
      <c r="B935" s="133" t="s">
        <v>945</v>
      </c>
      <c r="C935" s="138" t="s">
        <v>1570</v>
      </c>
      <c r="D935" s="105">
        <f>SUM(D936:D937)</f>
        <v>0</v>
      </c>
      <c r="E935" s="105">
        <f>SUM('ADICIONES  2018'!C935:M935)</f>
        <v>656881443</v>
      </c>
      <c r="F935" s="105">
        <f t="shared" ref="F935:J935" si="763">SUM(F936:F937)</f>
        <v>0</v>
      </c>
      <c r="G935" s="105">
        <f t="shared" si="763"/>
        <v>0</v>
      </c>
      <c r="H935" s="105">
        <f t="shared" si="763"/>
        <v>0</v>
      </c>
      <c r="I935" s="105">
        <f t="shared" si="763"/>
        <v>0</v>
      </c>
      <c r="J935" s="105">
        <f t="shared" si="763"/>
        <v>0</v>
      </c>
      <c r="K935" s="105">
        <f t="shared" ref="K935:K998" si="764">+D935+E935-F935+G935-H935</f>
        <v>656881443</v>
      </c>
      <c r="L935" s="105">
        <f t="shared" ref="L935:Q935" si="765">SUM(L936:L937)</f>
        <v>0</v>
      </c>
      <c r="M935" s="105">
        <f t="shared" si="765"/>
        <v>0</v>
      </c>
      <c r="N935" s="105">
        <f t="shared" si="765"/>
        <v>0</v>
      </c>
      <c r="O935" s="105">
        <f t="shared" si="765"/>
        <v>0</v>
      </c>
      <c r="P935" s="105">
        <f t="shared" si="765"/>
        <v>656881443</v>
      </c>
      <c r="Q935" s="105">
        <f t="shared" si="765"/>
        <v>0</v>
      </c>
      <c r="R935" s="105">
        <f t="shared" si="719"/>
        <v>656881443</v>
      </c>
      <c r="S935" s="105">
        <f t="shared" ref="S935:Z935" si="766">SUM(S936:S937)</f>
        <v>0</v>
      </c>
      <c r="T935" s="105">
        <f t="shared" si="766"/>
        <v>0</v>
      </c>
      <c r="U935" s="105">
        <f t="shared" si="766"/>
        <v>0</v>
      </c>
      <c r="V935" s="105">
        <f t="shared" si="766"/>
        <v>0</v>
      </c>
      <c r="W935" s="105">
        <f t="shared" si="766"/>
        <v>0</v>
      </c>
      <c r="X935" s="105">
        <f t="shared" si="766"/>
        <v>0</v>
      </c>
      <c r="Y935" s="105">
        <f t="shared" si="766"/>
        <v>0</v>
      </c>
      <c r="Z935" s="105">
        <f t="shared" si="766"/>
        <v>0</v>
      </c>
      <c r="AA935" s="105">
        <f t="shared" si="745"/>
        <v>0</v>
      </c>
      <c r="AB935" s="105">
        <f t="shared" si="750"/>
        <v>656881443</v>
      </c>
      <c r="AC935" s="104">
        <f t="shared" si="700"/>
        <v>1</v>
      </c>
    </row>
    <row r="936" spans="1:29" s="21" customFormat="1" hidden="1" x14ac:dyDescent="0.2">
      <c r="A936" s="92"/>
      <c r="B936" s="140" t="s">
        <v>946</v>
      </c>
      <c r="C936" s="141" t="s">
        <v>1571</v>
      </c>
      <c r="D936" s="285">
        <v>0</v>
      </c>
      <c r="E936" s="285">
        <f>SUM('ADICIONES  2018'!C936:M936)</f>
        <v>51016718</v>
      </c>
      <c r="F936" s="285"/>
      <c r="G936" s="285"/>
      <c r="H936" s="285"/>
      <c r="I936" s="285"/>
      <c r="J936" s="285"/>
      <c r="K936" s="285">
        <f t="shared" si="764"/>
        <v>51016718</v>
      </c>
      <c r="L936" s="285"/>
      <c r="M936" s="285"/>
      <c r="N936" s="285"/>
      <c r="O936" s="285"/>
      <c r="P936" s="285">
        <v>51016718</v>
      </c>
      <c r="Q936" s="285"/>
      <c r="R936" s="285">
        <f t="shared" si="719"/>
        <v>51016718</v>
      </c>
      <c r="S936" s="285"/>
      <c r="T936" s="285"/>
      <c r="U936" s="285"/>
      <c r="V936" s="285"/>
      <c r="W936" s="285"/>
      <c r="X936" s="285"/>
      <c r="Y936" s="285"/>
      <c r="Z936" s="285"/>
      <c r="AA936" s="285">
        <f t="shared" si="745"/>
        <v>0</v>
      </c>
      <c r="AB936" s="285">
        <f t="shared" si="750"/>
        <v>51016718</v>
      </c>
      <c r="AC936" s="113">
        <f t="shared" si="700"/>
        <v>1</v>
      </c>
    </row>
    <row r="937" spans="1:29" s="21" customFormat="1" hidden="1" x14ac:dyDescent="0.2">
      <c r="A937" s="92"/>
      <c r="B937" s="140" t="s">
        <v>946</v>
      </c>
      <c r="C937" s="141" t="s">
        <v>1571</v>
      </c>
      <c r="D937" s="285"/>
      <c r="E937" s="285">
        <f>SUM('ADICIONES  2018'!C937:M937)</f>
        <v>605864725</v>
      </c>
      <c r="F937" s="285"/>
      <c r="G937" s="285"/>
      <c r="H937" s="285"/>
      <c r="I937" s="285"/>
      <c r="J937" s="285"/>
      <c r="K937" s="285">
        <f t="shared" si="764"/>
        <v>605864725</v>
      </c>
      <c r="L937" s="285"/>
      <c r="M937" s="285"/>
      <c r="N937" s="285"/>
      <c r="O937" s="285"/>
      <c r="P937" s="285">
        <v>605864725</v>
      </c>
      <c r="Q937" s="285"/>
      <c r="R937" s="285">
        <f t="shared" si="719"/>
        <v>605864725</v>
      </c>
      <c r="S937" s="285"/>
      <c r="T937" s="285"/>
      <c r="U937" s="285"/>
      <c r="V937" s="285"/>
      <c r="W937" s="285"/>
      <c r="X937" s="285"/>
      <c r="Y937" s="285"/>
      <c r="Z937" s="285"/>
      <c r="AA937" s="285">
        <f t="shared" si="745"/>
        <v>0</v>
      </c>
      <c r="AB937" s="285">
        <f t="shared" si="750"/>
        <v>605864725</v>
      </c>
      <c r="AC937" s="113">
        <f t="shared" si="700"/>
        <v>1</v>
      </c>
    </row>
    <row r="938" spans="1:29" s="79" customFormat="1" ht="15.75" hidden="1" x14ac:dyDescent="0.2">
      <c r="A938" s="371"/>
      <c r="B938" s="133" t="s">
        <v>947</v>
      </c>
      <c r="C938" s="138" t="s">
        <v>1572</v>
      </c>
      <c r="D938" s="105">
        <f>SUM(D939:D940)</f>
        <v>0</v>
      </c>
      <c r="E938" s="105">
        <f>SUM('ADICIONES  2018'!C938:M938)</f>
        <v>174053654.78999999</v>
      </c>
      <c r="F938" s="105">
        <f t="shared" ref="F938:J938" si="767">SUM(F939:F940)</f>
        <v>0</v>
      </c>
      <c r="G938" s="105">
        <f t="shared" si="767"/>
        <v>0</v>
      </c>
      <c r="H938" s="105">
        <f t="shared" si="767"/>
        <v>0</v>
      </c>
      <c r="I938" s="105">
        <f t="shared" si="767"/>
        <v>0</v>
      </c>
      <c r="J938" s="105">
        <f t="shared" si="767"/>
        <v>0</v>
      </c>
      <c r="K938" s="105">
        <f t="shared" si="764"/>
        <v>174053654.78999999</v>
      </c>
      <c r="L938" s="105">
        <f t="shared" ref="L938:Q938" si="768">SUM(L939:L940)</f>
        <v>0</v>
      </c>
      <c r="M938" s="105">
        <f t="shared" si="768"/>
        <v>0</v>
      </c>
      <c r="N938" s="105">
        <f t="shared" si="768"/>
        <v>0</v>
      </c>
      <c r="O938" s="105">
        <f t="shared" si="768"/>
        <v>0</v>
      </c>
      <c r="P938" s="105">
        <f t="shared" si="768"/>
        <v>174053654.78999999</v>
      </c>
      <c r="Q938" s="105">
        <f t="shared" si="768"/>
        <v>0</v>
      </c>
      <c r="R938" s="105">
        <f t="shared" si="719"/>
        <v>174053654.78999999</v>
      </c>
      <c r="S938" s="105">
        <f t="shared" ref="S938:Z938" si="769">SUM(S939:S940)</f>
        <v>0</v>
      </c>
      <c r="T938" s="105">
        <f t="shared" si="769"/>
        <v>0</v>
      </c>
      <c r="U938" s="105">
        <f t="shared" si="769"/>
        <v>0</v>
      </c>
      <c r="V938" s="105">
        <f t="shared" si="769"/>
        <v>0</v>
      </c>
      <c r="W938" s="105">
        <f t="shared" si="769"/>
        <v>0</v>
      </c>
      <c r="X938" s="105">
        <f t="shared" si="769"/>
        <v>0</v>
      </c>
      <c r="Y938" s="105">
        <f t="shared" si="769"/>
        <v>0</v>
      </c>
      <c r="Z938" s="105">
        <f t="shared" si="769"/>
        <v>0</v>
      </c>
      <c r="AA938" s="105">
        <f t="shared" si="745"/>
        <v>0</v>
      </c>
      <c r="AB938" s="105">
        <f t="shared" si="750"/>
        <v>174053654.78999999</v>
      </c>
      <c r="AC938" s="104">
        <f t="shared" si="700"/>
        <v>1</v>
      </c>
    </row>
    <row r="939" spans="1:29" s="21" customFormat="1" hidden="1" x14ac:dyDescent="0.2">
      <c r="A939" s="92"/>
      <c r="B939" s="140" t="s">
        <v>948</v>
      </c>
      <c r="C939" s="141" t="s">
        <v>1573</v>
      </c>
      <c r="D939" s="285">
        <v>0</v>
      </c>
      <c r="E939" s="285">
        <f>SUM('ADICIONES  2018'!C939:M939)</f>
        <v>26646143</v>
      </c>
      <c r="F939" s="285"/>
      <c r="G939" s="285"/>
      <c r="H939" s="285"/>
      <c r="I939" s="285"/>
      <c r="J939" s="285"/>
      <c r="K939" s="285">
        <f t="shared" si="764"/>
        <v>26646143</v>
      </c>
      <c r="L939" s="285"/>
      <c r="M939" s="285"/>
      <c r="N939" s="285"/>
      <c r="O939" s="285"/>
      <c r="P939" s="285">
        <v>26646143</v>
      </c>
      <c r="Q939" s="285"/>
      <c r="R939" s="285">
        <f t="shared" si="719"/>
        <v>26646143</v>
      </c>
      <c r="S939" s="285"/>
      <c r="T939" s="285"/>
      <c r="U939" s="285"/>
      <c r="V939" s="285"/>
      <c r="W939" s="285"/>
      <c r="X939" s="285"/>
      <c r="Y939" s="285"/>
      <c r="Z939" s="285"/>
      <c r="AA939" s="285">
        <f t="shared" si="745"/>
        <v>0</v>
      </c>
      <c r="AB939" s="285">
        <f t="shared" si="750"/>
        <v>26646143</v>
      </c>
      <c r="AC939" s="113">
        <f t="shared" si="700"/>
        <v>1</v>
      </c>
    </row>
    <row r="940" spans="1:29" s="21" customFormat="1" hidden="1" x14ac:dyDescent="0.2">
      <c r="A940" s="92"/>
      <c r="B940" s="140" t="s">
        <v>948</v>
      </c>
      <c r="C940" s="141" t="s">
        <v>1573</v>
      </c>
      <c r="D940" s="285"/>
      <c r="E940" s="285">
        <f>SUM('ADICIONES  2018'!C940:M940)</f>
        <v>147407511.78999999</v>
      </c>
      <c r="F940" s="285"/>
      <c r="G940" s="285"/>
      <c r="H940" s="285"/>
      <c r="I940" s="285"/>
      <c r="J940" s="285"/>
      <c r="K940" s="285">
        <f t="shared" si="764"/>
        <v>147407511.78999999</v>
      </c>
      <c r="L940" s="285"/>
      <c r="M940" s="285"/>
      <c r="N940" s="285"/>
      <c r="O940" s="285"/>
      <c r="P940" s="285">
        <v>147407511.78999999</v>
      </c>
      <c r="Q940" s="285"/>
      <c r="R940" s="285">
        <f t="shared" si="719"/>
        <v>147407511.78999999</v>
      </c>
      <c r="S940" s="285"/>
      <c r="T940" s="285"/>
      <c r="U940" s="285"/>
      <c r="V940" s="285"/>
      <c r="W940" s="285"/>
      <c r="X940" s="285"/>
      <c r="Y940" s="285"/>
      <c r="Z940" s="285"/>
      <c r="AA940" s="285">
        <f t="shared" si="745"/>
        <v>0</v>
      </c>
      <c r="AB940" s="285">
        <f t="shared" si="750"/>
        <v>147407511.78999999</v>
      </c>
      <c r="AC940" s="113">
        <f t="shared" si="700"/>
        <v>1</v>
      </c>
    </row>
    <row r="941" spans="1:29" s="79" customFormat="1" ht="31.5" hidden="1" x14ac:dyDescent="0.2">
      <c r="A941" s="371"/>
      <c r="B941" s="133" t="s">
        <v>949</v>
      </c>
      <c r="C941" s="138" t="s">
        <v>1574</v>
      </c>
      <c r="D941" s="105">
        <f>SUM(D942:D944)</f>
        <v>0</v>
      </c>
      <c r="E941" s="105">
        <f>SUM('ADICIONES  2018'!C941:M941)</f>
        <v>285267124.85000002</v>
      </c>
      <c r="F941" s="105">
        <f t="shared" ref="F941:J941" si="770">SUM(F942:F944)</f>
        <v>586666.66</v>
      </c>
      <c r="G941" s="105">
        <f t="shared" si="770"/>
        <v>0</v>
      </c>
      <c r="H941" s="105">
        <f t="shared" si="770"/>
        <v>0</v>
      </c>
      <c r="I941" s="105">
        <f t="shared" si="770"/>
        <v>0</v>
      </c>
      <c r="J941" s="105">
        <f t="shared" si="770"/>
        <v>0</v>
      </c>
      <c r="K941" s="105">
        <f t="shared" si="764"/>
        <v>284680458.19</v>
      </c>
      <c r="L941" s="105">
        <f t="shared" ref="L941:Q941" si="771">SUM(L942:L944)</f>
        <v>0</v>
      </c>
      <c r="M941" s="105">
        <f t="shared" si="771"/>
        <v>0</v>
      </c>
      <c r="N941" s="105">
        <f t="shared" si="771"/>
        <v>0</v>
      </c>
      <c r="O941" s="105">
        <f t="shared" si="771"/>
        <v>0</v>
      </c>
      <c r="P941" s="105">
        <f t="shared" si="771"/>
        <v>284680458.19</v>
      </c>
      <c r="Q941" s="105">
        <f t="shared" si="771"/>
        <v>0</v>
      </c>
      <c r="R941" s="105">
        <f t="shared" si="719"/>
        <v>284680458.19</v>
      </c>
      <c r="S941" s="105">
        <f t="shared" ref="S941:Z941" si="772">SUM(S942:S944)</f>
        <v>0</v>
      </c>
      <c r="T941" s="105">
        <f t="shared" si="772"/>
        <v>0</v>
      </c>
      <c r="U941" s="105">
        <f t="shared" si="772"/>
        <v>586666.66</v>
      </c>
      <c r="V941" s="105">
        <f t="shared" si="772"/>
        <v>0</v>
      </c>
      <c r="W941" s="105">
        <f t="shared" si="772"/>
        <v>0</v>
      </c>
      <c r="X941" s="105">
        <f t="shared" si="772"/>
        <v>0</v>
      </c>
      <c r="Y941" s="105">
        <f t="shared" si="772"/>
        <v>-586666.66</v>
      </c>
      <c r="Z941" s="105">
        <f t="shared" si="772"/>
        <v>0</v>
      </c>
      <c r="AA941" s="105">
        <f t="shared" si="745"/>
        <v>0</v>
      </c>
      <c r="AB941" s="105">
        <f t="shared" si="750"/>
        <v>284680458.19</v>
      </c>
      <c r="AC941" s="104">
        <f t="shared" ref="AC941:AC954" si="773">+AB941/K941</f>
        <v>1</v>
      </c>
    </row>
    <row r="942" spans="1:29" s="21" customFormat="1" ht="30" hidden="1" x14ac:dyDescent="0.2">
      <c r="A942" s="92"/>
      <c r="B942" s="140" t="s">
        <v>950</v>
      </c>
      <c r="C942" s="141" t="s">
        <v>1575</v>
      </c>
      <c r="D942" s="285">
        <v>0</v>
      </c>
      <c r="E942" s="285">
        <f>SUM('ADICIONES  2018'!C942:M942)</f>
        <v>586666.66</v>
      </c>
      <c r="F942" s="285">
        <v>586666.66</v>
      </c>
      <c r="G942" s="285"/>
      <c r="H942" s="285"/>
      <c r="I942" s="285"/>
      <c r="J942" s="285"/>
      <c r="K942" s="285">
        <f t="shared" si="764"/>
        <v>0</v>
      </c>
      <c r="L942" s="285"/>
      <c r="M942" s="285"/>
      <c r="N942" s="285"/>
      <c r="O942" s="285"/>
      <c r="P942" s="285">
        <v>586666.66</v>
      </c>
      <c r="Q942" s="285"/>
      <c r="R942" s="285">
        <f t="shared" si="719"/>
        <v>586666.66</v>
      </c>
      <c r="S942" s="285"/>
      <c r="T942" s="285"/>
      <c r="U942" s="285"/>
      <c r="V942" s="285"/>
      <c r="W942" s="285"/>
      <c r="X942" s="285"/>
      <c r="Y942" s="285">
        <v>-586666.66</v>
      </c>
      <c r="Z942" s="285"/>
      <c r="AA942" s="285">
        <f t="shared" si="745"/>
        <v>-586666.66</v>
      </c>
      <c r="AB942" s="285">
        <f t="shared" si="750"/>
        <v>0</v>
      </c>
      <c r="AC942" s="113">
        <v>0</v>
      </c>
    </row>
    <row r="943" spans="1:29" s="21" customFormat="1" ht="30" hidden="1" x14ac:dyDescent="0.2">
      <c r="A943" s="92"/>
      <c r="B943" s="140" t="s">
        <v>950</v>
      </c>
      <c r="C943" s="141" t="s">
        <v>1575</v>
      </c>
      <c r="D943" s="285"/>
      <c r="E943" s="285">
        <f>SUM('ADICIONES  2018'!C943:M943)</f>
        <v>284093791.52999997</v>
      </c>
      <c r="F943" s="285"/>
      <c r="G943" s="285"/>
      <c r="H943" s="285"/>
      <c r="I943" s="285"/>
      <c r="J943" s="285"/>
      <c r="K943" s="285">
        <f t="shared" si="764"/>
        <v>284093791.52999997</v>
      </c>
      <c r="L943" s="285"/>
      <c r="M943" s="285"/>
      <c r="N943" s="285"/>
      <c r="O943" s="285"/>
      <c r="P943" s="285">
        <v>284093791.52999997</v>
      </c>
      <c r="Q943" s="285"/>
      <c r="R943" s="285">
        <f t="shared" si="719"/>
        <v>284093791.52999997</v>
      </c>
      <c r="S943" s="285"/>
      <c r="T943" s="285"/>
      <c r="U943" s="285"/>
      <c r="V943" s="285"/>
      <c r="W943" s="285"/>
      <c r="X943" s="285"/>
      <c r="Y943" s="285"/>
      <c r="Z943" s="285"/>
      <c r="AA943" s="285">
        <f t="shared" si="745"/>
        <v>0</v>
      </c>
      <c r="AB943" s="285">
        <f t="shared" si="750"/>
        <v>284093791.52999997</v>
      </c>
      <c r="AC943" s="113">
        <f t="shared" si="773"/>
        <v>1</v>
      </c>
    </row>
    <row r="944" spans="1:29" s="21" customFormat="1" ht="30" hidden="1" x14ac:dyDescent="0.2">
      <c r="A944" s="92"/>
      <c r="B944" s="140" t="s">
        <v>950</v>
      </c>
      <c r="C944" s="141" t="s">
        <v>1575</v>
      </c>
      <c r="D944" s="285"/>
      <c r="E944" s="285">
        <f>SUM('ADICIONES  2018'!C944:M944)</f>
        <v>586666.66</v>
      </c>
      <c r="F944" s="285"/>
      <c r="G944" s="285"/>
      <c r="H944" s="285"/>
      <c r="I944" s="285"/>
      <c r="J944" s="285"/>
      <c r="K944" s="285">
        <f t="shared" si="764"/>
        <v>586666.66</v>
      </c>
      <c r="L944" s="285"/>
      <c r="M944" s="285"/>
      <c r="N944" s="285"/>
      <c r="O944" s="285"/>
      <c r="P944" s="285"/>
      <c r="Q944" s="285"/>
      <c r="R944" s="285">
        <f t="shared" si="719"/>
        <v>0</v>
      </c>
      <c r="S944" s="285"/>
      <c r="T944" s="285"/>
      <c r="U944" s="285">
        <v>586666.66</v>
      </c>
      <c r="V944" s="285"/>
      <c r="W944" s="285"/>
      <c r="X944" s="285"/>
      <c r="Y944" s="285"/>
      <c r="Z944" s="285"/>
      <c r="AA944" s="285">
        <f t="shared" si="745"/>
        <v>586666.66</v>
      </c>
      <c r="AB944" s="285">
        <f t="shared" si="750"/>
        <v>586666.66</v>
      </c>
      <c r="AC944" s="113">
        <f t="shared" si="773"/>
        <v>1</v>
      </c>
    </row>
    <row r="945" spans="1:29" s="79" customFormat="1" ht="15.75" hidden="1" x14ac:dyDescent="0.2">
      <c r="A945" s="371"/>
      <c r="B945" s="133" t="s">
        <v>951</v>
      </c>
      <c r="C945" s="138" t="s">
        <v>1576</v>
      </c>
      <c r="D945" s="105">
        <f>SUM(D946:D952)</f>
        <v>0</v>
      </c>
      <c r="E945" s="105">
        <f>SUM('ADICIONES  2018'!C945:M945)</f>
        <v>21240709.32</v>
      </c>
      <c r="F945" s="105">
        <f t="shared" ref="F945:J945" si="774">SUM(F946:F952)</f>
        <v>0</v>
      </c>
      <c r="G945" s="105">
        <f t="shared" si="774"/>
        <v>0</v>
      </c>
      <c r="H945" s="105">
        <f t="shared" si="774"/>
        <v>0</v>
      </c>
      <c r="I945" s="105">
        <f t="shared" si="774"/>
        <v>0</v>
      </c>
      <c r="J945" s="105">
        <f t="shared" si="774"/>
        <v>0</v>
      </c>
      <c r="K945" s="105">
        <f t="shared" si="764"/>
        <v>21240709.32</v>
      </c>
      <c r="L945" s="105">
        <f t="shared" ref="L945:Q945" si="775">SUM(L946:L952)</f>
        <v>0</v>
      </c>
      <c r="M945" s="105">
        <f t="shared" si="775"/>
        <v>0</v>
      </c>
      <c r="N945" s="105">
        <f t="shared" si="775"/>
        <v>0</v>
      </c>
      <c r="O945" s="105">
        <f t="shared" si="775"/>
        <v>0</v>
      </c>
      <c r="P945" s="105">
        <f t="shared" si="775"/>
        <v>21240709.32</v>
      </c>
      <c r="Q945" s="105">
        <f t="shared" si="775"/>
        <v>0</v>
      </c>
      <c r="R945" s="105">
        <f t="shared" si="719"/>
        <v>21240709.32</v>
      </c>
      <c r="S945" s="105">
        <f t="shared" ref="S945:Z945" si="776">SUM(S946:S952)</f>
        <v>0</v>
      </c>
      <c r="T945" s="105">
        <f t="shared" si="776"/>
        <v>0</v>
      </c>
      <c r="U945" s="105">
        <f t="shared" si="776"/>
        <v>0</v>
      </c>
      <c r="V945" s="105">
        <f t="shared" si="776"/>
        <v>0</v>
      </c>
      <c r="W945" s="105">
        <f t="shared" si="776"/>
        <v>0</v>
      </c>
      <c r="X945" s="105">
        <f t="shared" si="776"/>
        <v>0</v>
      </c>
      <c r="Y945" s="105">
        <f t="shared" si="776"/>
        <v>0</v>
      </c>
      <c r="Z945" s="105">
        <f t="shared" si="776"/>
        <v>0</v>
      </c>
      <c r="AA945" s="105">
        <f t="shared" si="745"/>
        <v>0</v>
      </c>
      <c r="AB945" s="105">
        <f t="shared" si="750"/>
        <v>21240709.32</v>
      </c>
      <c r="AC945" s="104">
        <f t="shared" si="773"/>
        <v>1</v>
      </c>
    </row>
    <row r="946" spans="1:29" s="21" customFormat="1" ht="45" hidden="1" x14ac:dyDescent="0.2">
      <c r="A946" s="92"/>
      <c r="B946" s="140" t="s">
        <v>1577</v>
      </c>
      <c r="C946" s="141" t="s">
        <v>1578</v>
      </c>
      <c r="D946" s="285">
        <v>0</v>
      </c>
      <c r="E946" s="285">
        <f>SUM('ADICIONES  2018'!C946:M946)</f>
        <v>1327426</v>
      </c>
      <c r="F946" s="285"/>
      <c r="G946" s="285"/>
      <c r="H946" s="285"/>
      <c r="I946" s="285"/>
      <c r="J946" s="285"/>
      <c r="K946" s="285">
        <f t="shared" si="764"/>
        <v>1327426</v>
      </c>
      <c r="L946" s="285"/>
      <c r="M946" s="285"/>
      <c r="N946" s="285"/>
      <c r="O946" s="285"/>
      <c r="P946" s="285">
        <v>1327426</v>
      </c>
      <c r="Q946" s="285"/>
      <c r="R946" s="285">
        <f t="shared" si="719"/>
        <v>1327426</v>
      </c>
      <c r="S946" s="285"/>
      <c r="T946" s="285"/>
      <c r="U946" s="285"/>
      <c r="V946" s="285"/>
      <c r="W946" s="285"/>
      <c r="X946" s="285"/>
      <c r="Y946" s="285"/>
      <c r="Z946" s="285"/>
      <c r="AA946" s="285">
        <f t="shared" si="745"/>
        <v>0</v>
      </c>
      <c r="AB946" s="285">
        <f t="shared" si="750"/>
        <v>1327426</v>
      </c>
      <c r="AC946" s="113">
        <f t="shared" si="773"/>
        <v>1</v>
      </c>
    </row>
    <row r="947" spans="1:29" s="21" customFormat="1" ht="45" hidden="1" x14ac:dyDescent="0.2">
      <c r="A947" s="92"/>
      <c r="B947" s="140" t="s">
        <v>1577</v>
      </c>
      <c r="C947" s="141" t="s">
        <v>1578</v>
      </c>
      <c r="D947" s="285"/>
      <c r="E947" s="285">
        <f>SUM('ADICIONES  2018'!C947:M947)</f>
        <v>6887667</v>
      </c>
      <c r="F947" s="285"/>
      <c r="G947" s="285"/>
      <c r="H947" s="285"/>
      <c r="I947" s="285"/>
      <c r="J947" s="285"/>
      <c r="K947" s="285">
        <f t="shared" si="764"/>
        <v>6887667</v>
      </c>
      <c r="L947" s="285"/>
      <c r="M947" s="285"/>
      <c r="N947" s="285"/>
      <c r="O947" s="285"/>
      <c r="P947" s="285">
        <v>6887667</v>
      </c>
      <c r="Q947" s="285"/>
      <c r="R947" s="285">
        <f t="shared" si="719"/>
        <v>6887667</v>
      </c>
      <c r="S947" s="285"/>
      <c r="T947" s="285"/>
      <c r="U947" s="285"/>
      <c r="V947" s="285"/>
      <c r="W947" s="285"/>
      <c r="X947" s="285"/>
      <c r="Y947" s="285"/>
      <c r="Z947" s="285"/>
      <c r="AA947" s="285">
        <f t="shared" ref="AA947:AA1015" si="777">SUM(S947:Z947)</f>
        <v>0</v>
      </c>
      <c r="AB947" s="285">
        <f t="shared" si="750"/>
        <v>6887667</v>
      </c>
      <c r="AC947" s="113">
        <f t="shared" si="773"/>
        <v>1</v>
      </c>
    </row>
    <row r="948" spans="1:29" ht="28.5" hidden="1" x14ac:dyDescent="0.2">
      <c r="B948" s="140" t="s">
        <v>1579</v>
      </c>
      <c r="C948" s="137" t="s">
        <v>1580</v>
      </c>
      <c r="D948" s="287">
        <v>0</v>
      </c>
      <c r="E948" s="285">
        <f>SUM('ADICIONES  2018'!C948:M948)</f>
        <v>5420502.5499999998</v>
      </c>
      <c r="F948" s="287"/>
      <c r="G948" s="287"/>
      <c r="H948" s="287"/>
      <c r="I948" s="287"/>
      <c r="J948" s="287"/>
      <c r="K948" s="285">
        <f t="shared" si="764"/>
        <v>5420502.5499999998</v>
      </c>
      <c r="L948" s="287"/>
      <c r="M948" s="287"/>
      <c r="N948" s="287"/>
      <c r="O948" s="287"/>
      <c r="P948" s="287">
        <v>5420502.5499999998</v>
      </c>
      <c r="Q948" s="287"/>
      <c r="R948" s="285">
        <f t="shared" si="719"/>
        <v>5420502.5499999998</v>
      </c>
      <c r="S948" s="287"/>
      <c r="T948" s="287"/>
      <c r="U948" s="287"/>
      <c r="V948" s="287"/>
      <c r="W948" s="287"/>
      <c r="X948" s="287"/>
      <c r="Y948" s="287"/>
      <c r="Z948" s="287"/>
      <c r="AA948" s="285">
        <f t="shared" si="777"/>
        <v>0</v>
      </c>
      <c r="AB948" s="285">
        <f t="shared" si="750"/>
        <v>5420502.5499999998</v>
      </c>
      <c r="AC948" s="113">
        <f t="shared" si="773"/>
        <v>1</v>
      </c>
    </row>
    <row r="949" spans="1:29" hidden="1" x14ac:dyDescent="0.2">
      <c r="B949" s="140" t="s">
        <v>2186</v>
      </c>
      <c r="C949" s="137" t="s">
        <v>2187</v>
      </c>
      <c r="D949" s="287"/>
      <c r="E949" s="285">
        <f>SUM('ADICIONES  2018'!C949:M949)</f>
        <v>98011.8</v>
      </c>
      <c r="F949" s="287"/>
      <c r="G949" s="287"/>
      <c r="H949" s="287"/>
      <c r="I949" s="287"/>
      <c r="J949" s="287"/>
      <c r="K949" s="285">
        <f t="shared" si="764"/>
        <v>98011.8</v>
      </c>
      <c r="L949" s="287"/>
      <c r="M949" s="287"/>
      <c r="N949" s="287"/>
      <c r="O949" s="287"/>
      <c r="P949" s="287">
        <v>98011.8</v>
      </c>
      <c r="Q949" s="287"/>
      <c r="R949" s="285">
        <f t="shared" si="719"/>
        <v>98011.8</v>
      </c>
      <c r="S949" s="287"/>
      <c r="T949" s="287"/>
      <c r="U949" s="287"/>
      <c r="V949" s="287"/>
      <c r="W949" s="287"/>
      <c r="X949" s="287"/>
      <c r="Y949" s="287"/>
      <c r="Z949" s="287"/>
      <c r="AA949" s="285">
        <f t="shared" si="777"/>
        <v>0</v>
      </c>
      <c r="AB949" s="285">
        <f t="shared" si="750"/>
        <v>98011.8</v>
      </c>
      <c r="AC949" s="113">
        <f t="shared" si="773"/>
        <v>1</v>
      </c>
    </row>
    <row r="950" spans="1:29" hidden="1" x14ac:dyDescent="0.2">
      <c r="B950" s="140" t="s">
        <v>2188</v>
      </c>
      <c r="C950" s="137" t="s">
        <v>2189</v>
      </c>
      <c r="D950" s="287"/>
      <c r="E950" s="285">
        <f>SUM('ADICIONES  2018'!C950:M950)</f>
        <v>49069.9</v>
      </c>
      <c r="F950" s="287"/>
      <c r="G950" s="287"/>
      <c r="H950" s="287"/>
      <c r="I950" s="287"/>
      <c r="J950" s="287"/>
      <c r="K950" s="285">
        <f t="shared" si="764"/>
        <v>49069.9</v>
      </c>
      <c r="L950" s="287"/>
      <c r="M950" s="287"/>
      <c r="N950" s="287"/>
      <c r="O950" s="287"/>
      <c r="P950" s="287">
        <v>49069.9</v>
      </c>
      <c r="Q950" s="287"/>
      <c r="R950" s="285">
        <f t="shared" si="719"/>
        <v>49069.9</v>
      </c>
      <c r="S950" s="287"/>
      <c r="T950" s="287"/>
      <c r="U950" s="287"/>
      <c r="V950" s="287"/>
      <c r="W950" s="287"/>
      <c r="X950" s="287"/>
      <c r="Y950" s="287"/>
      <c r="Z950" s="287"/>
      <c r="AA950" s="285">
        <f t="shared" si="777"/>
        <v>0</v>
      </c>
      <c r="AB950" s="285">
        <f t="shared" si="750"/>
        <v>49069.9</v>
      </c>
      <c r="AC950" s="113">
        <f t="shared" si="773"/>
        <v>1</v>
      </c>
    </row>
    <row r="951" spans="1:29" hidden="1" x14ac:dyDescent="0.2">
      <c r="B951" s="140" t="s">
        <v>2190</v>
      </c>
      <c r="C951" s="137" t="s">
        <v>2191</v>
      </c>
      <c r="D951" s="287"/>
      <c r="E951" s="285">
        <f>SUM('ADICIONES  2018'!C951:M951)</f>
        <v>6214.07</v>
      </c>
      <c r="F951" s="287"/>
      <c r="G951" s="287"/>
      <c r="H951" s="287"/>
      <c r="I951" s="287"/>
      <c r="J951" s="287"/>
      <c r="K951" s="285">
        <f t="shared" si="764"/>
        <v>6214.07</v>
      </c>
      <c r="L951" s="287"/>
      <c r="M951" s="287"/>
      <c r="N951" s="287"/>
      <c r="O951" s="287"/>
      <c r="P951" s="287">
        <v>6214.07</v>
      </c>
      <c r="Q951" s="287"/>
      <c r="R951" s="285">
        <f t="shared" si="719"/>
        <v>6214.07</v>
      </c>
      <c r="S951" s="287"/>
      <c r="T951" s="287"/>
      <c r="U951" s="287"/>
      <c r="V951" s="287"/>
      <c r="W951" s="287"/>
      <c r="X951" s="287"/>
      <c r="Y951" s="287"/>
      <c r="Z951" s="287"/>
      <c r="AA951" s="285">
        <f t="shared" si="777"/>
        <v>0</v>
      </c>
      <c r="AB951" s="285">
        <f t="shared" si="750"/>
        <v>6214.07</v>
      </c>
      <c r="AC951" s="113">
        <f t="shared" si="773"/>
        <v>1</v>
      </c>
    </row>
    <row r="952" spans="1:29" hidden="1" x14ac:dyDescent="0.2">
      <c r="B952" s="140" t="s">
        <v>2192</v>
      </c>
      <c r="C952" s="137" t="s">
        <v>2193</v>
      </c>
      <c r="D952" s="287"/>
      <c r="E952" s="285">
        <f>SUM('ADICIONES  2018'!C952:M952)</f>
        <v>7451818</v>
      </c>
      <c r="F952" s="287"/>
      <c r="G952" s="287"/>
      <c r="H952" s="287"/>
      <c r="I952" s="287"/>
      <c r="J952" s="287"/>
      <c r="K952" s="285">
        <f t="shared" si="764"/>
        <v>7451818</v>
      </c>
      <c r="L952" s="287"/>
      <c r="M952" s="287"/>
      <c r="N952" s="287"/>
      <c r="O952" s="287"/>
      <c r="P952" s="287">
        <v>7451818</v>
      </c>
      <c r="Q952" s="287"/>
      <c r="R952" s="285">
        <f t="shared" si="719"/>
        <v>7451818</v>
      </c>
      <c r="S952" s="287"/>
      <c r="T952" s="287"/>
      <c r="U952" s="287"/>
      <c r="V952" s="287"/>
      <c r="W952" s="287"/>
      <c r="X952" s="287"/>
      <c r="Y952" s="287"/>
      <c r="Z952" s="287"/>
      <c r="AA952" s="285">
        <f t="shared" si="777"/>
        <v>0</v>
      </c>
      <c r="AB952" s="285">
        <f t="shared" si="750"/>
        <v>7451818</v>
      </c>
      <c r="AC952" s="113">
        <f t="shared" si="773"/>
        <v>1</v>
      </c>
    </row>
    <row r="953" spans="1:29" s="79" customFormat="1" ht="15.75" hidden="1" x14ac:dyDescent="0.2">
      <c r="A953" s="371"/>
      <c r="B953" s="133" t="s">
        <v>952</v>
      </c>
      <c r="C953" s="138" t="s">
        <v>1581</v>
      </c>
      <c r="D953" s="105">
        <f>SUM(D954:D956)</f>
        <v>0</v>
      </c>
      <c r="E953" s="105">
        <f>SUM('ADICIONES  2018'!C953:M953)</f>
        <v>2373112588.0100002</v>
      </c>
      <c r="F953" s="105">
        <f t="shared" ref="F953:J953" si="778">SUM(F954:F956)</f>
        <v>602159926.00999999</v>
      </c>
      <c r="G953" s="105">
        <f t="shared" si="778"/>
        <v>0</v>
      </c>
      <c r="H953" s="105">
        <f t="shared" si="778"/>
        <v>0</v>
      </c>
      <c r="I953" s="105">
        <f t="shared" si="778"/>
        <v>0</v>
      </c>
      <c r="J953" s="105">
        <f t="shared" si="778"/>
        <v>0</v>
      </c>
      <c r="K953" s="105">
        <f t="shared" si="764"/>
        <v>1770952662.0000002</v>
      </c>
      <c r="L953" s="105">
        <f t="shared" ref="L953:Q953" si="779">SUM(L954:L956)</f>
        <v>0</v>
      </c>
      <c r="M953" s="105">
        <f t="shared" si="779"/>
        <v>0</v>
      </c>
      <c r="N953" s="105">
        <f t="shared" si="779"/>
        <v>0</v>
      </c>
      <c r="O953" s="105">
        <f t="shared" si="779"/>
        <v>0</v>
      </c>
      <c r="P953" s="105">
        <f t="shared" si="779"/>
        <v>2373112588.0100002</v>
      </c>
      <c r="Q953" s="105">
        <f t="shared" si="779"/>
        <v>0</v>
      </c>
      <c r="R953" s="105">
        <f t="shared" si="719"/>
        <v>2373112588.0100002</v>
      </c>
      <c r="S953" s="105">
        <f t="shared" ref="S953:Z953" si="780">SUM(S954:S956)</f>
        <v>0</v>
      </c>
      <c r="T953" s="105">
        <f t="shared" si="780"/>
        <v>0</v>
      </c>
      <c r="U953" s="105">
        <f t="shared" si="780"/>
        <v>0</v>
      </c>
      <c r="V953" s="105">
        <f t="shared" si="780"/>
        <v>0</v>
      </c>
      <c r="W953" s="105">
        <f t="shared" si="780"/>
        <v>0</v>
      </c>
      <c r="X953" s="105">
        <f t="shared" si="780"/>
        <v>0</v>
      </c>
      <c r="Y953" s="105">
        <f t="shared" si="780"/>
        <v>0</v>
      </c>
      <c r="Z953" s="105">
        <f t="shared" si="780"/>
        <v>0</v>
      </c>
      <c r="AA953" s="105">
        <f t="shared" si="777"/>
        <v>0</v>
      </c>
      <c r="AB953" s="105">
        <f t="shared" si="750"/>
        <v>2373112588.0100002</v>
      </c>
      <c r="AC953" s="104">
        <f t="shared" si="773"/>
        <v>1.3400203398604451</v>
      </c>
    </row>
    <row r="954" spans="1:29" ht="28.5" hidden="1" x14ac:dyDescent="0.2">
      <c r="B954" s="140" t="s">
        <v>953</v>
      </c>
      <c r="C954" s="137" t="s">
        <v>1582</v>
      </c>
      <c r="D954" s="287">
        <v>0</v>
      </c>
      <c r="E954" s="285">
        <f>SUM('ADICIONES  2018'!C954:M954)</f>
        <v>54984340</v>
      </c>
      <c r="F954" s="287"/>
      <c r="G954" s="287"/>
      <c r="H954" s="287"/>
      <c r="I954" s="287"/>
      <c r="J954" s="287"/>
      <c r="K954" s="287">
        <f t="shared" si="764"/>
        <v>54984340</v>
      </c>
      <c r="L954" s="287"/>
      <c r="M954" s="287"/>
      <c r="N954" s="287"/>
      <c r="O954" s="287"/>
      <c r="P954" s="287">
        <v>54984340</v>
      </c>
      <c r="Q954" s="287"/>
      <c r="R954" s="287">
        <f t="shared" si="719"/>
        <v>54984340</v>
      </c>
      <c r="S954" s="287"/>
      <c r="T954" s="287"/>
      <c r="U954" s="287"/>
      <c r="V954" s="287"/>
      <c r="W954" s="287"/>
      <c r="X954" s="287"/>
      <c r="Y954" s="287"/>
      <c r="Z954" s="287"/>
      <c r="AA954" s="287">
        <f t="shared" si="777"/>
        <v>0</v>
      </c>
      <c r="AB954" s="287">
        <f t="shared" si="750"/>
        <v>54984340</v>
      </c>
      <c r="AC954" s="37">
        <f t="shared" si="773"/>
        <v>1</v>
      </c>
    </row>
    <row r="955" spans="1:29" ht="28.5" hidden="1" x14ac:dyDescent="0.2">
      <c r="B955" s="140" t="s">
        <v>2194</v>
      </c>
      <c r="C955" s="137" t="s">
        <v>2195</v>
      </c>
      <c r="D955" s="287"/>
      <c r="E955" s="285">
        <f>SUM('ADICIONES  2018'!C955:M955)</f>
        <v>602159926.00999999</v>
      </c>
      <c r="F955" s="287">
        <v>602159926.00999999</v>
      </c>
      <c r="G955" s="287"/>
      <c r="H955" s="287"/>
      <c r="I955" s="287"/>
      <c r="J955" s="287"/>
      <c r="K955" s="287">
        <f t="shared" si="764"/>
        <v>0</v>
      </c>
      <c r="L955" s="287"/>
      <c r="M955" s="287"/>
      <c r="N955" s="287"/>
      <c r="O955" s="287"/>
      <c r="P955" s="287">
        <v>602159926.00999999</v>
      </c>
      <c r="Q955" s="287"/>
      <c r="R955" s="287">
        <f t="shared" si="719"/>
        <v>602159926.00999999</v>
      </c>
      <c r="S955" s="287"/>
      <c r="T955" s="287"/>
      <c r="U955" s="287"/>
      <c r="V955" s="287"/>
      <c r="W955" s="287"/>
      <c r="X955" s="287"/>
      <c r="Y955" s="287"/>
      <c r="Z955" s="287"/>
      <c r="AA955" s="287">
        <f t="shared" si="777"/>
        <v>0</v>
      </c>
      <c r="AB955" s="287">
        <f t="shared" si="750"/>
        <v>602159926.00999999</v>
      </c>
      <c r="AC955" s="37">
        <v>0</v>
      </c>
    </row>
    <row r="956" spans="1:29" ht="28.5" hidden="1" x14ac:dyDescent="0.2">
      <c r="B956" s="140" t="s">
        <v>2196</v>
      </c>
      <c r="C956" s="137" t="s">
        <v>2197</v>
      </c>
      <c r="D956" s="287"/>
      <c r="E956" s="285">
        <f>SUM('ADICIONES  2018'!C956:M956)</f>
        <v>1715968322</v>
      </c>
      <c r="F956" s="287"/>
      <c r="G956" s="287"/>
      <c r="H956" s="287"/>
      <c r="I956" s="287"/>
      <c r="J956" s="287"/>
      <c r="K956" s="287">
        <f t="shared" si="764"/>
        <v>1715968322</v>
      </c>
      <c r="L956" s="287"/>
      <c r="M956" s="287"/>
      <c r="N956" s="287"/>
      <c r="O956" s="287"/>
      <c r="P956" s="287">
        <v>1715968322</v>
      </c>
      <c r="Q956" s="287"/>
      <c r="R956" s="287">
        <f t="shared" si="719"/>
        <v>1715968322</v>
      </c>
      <c r="S956" s="287"/>
      <c r="T956" s="287"/>
      <c r="U956" s="287"/>
      <c r="V956" s="287"/>
      <c r="W956" s="287"/>
      <c r="X956" s="287"/>
      <c r="Y956" s="287"/>
      <c r="Z956" s="287"/>
      <c r="AA956" s="287">
        <f t="shared" si="777"/>
        <v>0</v>
      </c>
      <c r="AB956" s="287">
        <f t="shared" si="750"/>
        <v>1715968322</v>
      </c>
      <c r="AC956" s="37">
        <f t="shared" ref="AC956:AC1025" si="781">+AB956/K956</f>
        <v>1</v>
      </c>
    </row>
    <row r="957" spans="1:29" s="79" customFormat="1" ht="31.5" hidden="1" x14ac:dyDescent="0.2">
      <c r="A957" s="371"/>
      <c r="B957" s="133" t="s">
        <v>954</v>
      </c>
      <c r="C957" s="138" t="s">
        <v>1583</v>
      </c>
      <c r="D957" s="105">
        <f>SUM(D958:D959)</f>
        <v>0</v>
      </c>
      <c r="E957" s="105">
        <f>SUM('ADICIONES  2018'!C957:M957)</f>
        <v>21834675</v>
      </c>
      <c r="F957" s="105">
        <f t="shared" ref="F957:J957" si="782">SUM(F958:F959)</f>
        <v>0</v>
      </c>
      <c r="G957" s="105">
        <f t="shared" si="782"/>
        <v>0</v>
      </c>
      <c r="H957" s="105">
        <f t="shared" si="782"/>
        <v>0</v>
      </c>
      <c r="I957" s="105">
        <f t="shared" si="782"/>
        <v>0</v>
      </c>
      <c r="J957" s="105">
        <f t="shared" si="782"/>
        <v>0</v>
      </c>
      <c r="K957" s="105">
        <f t="shared" si="764"/>
        <v>21834675</v>
      </c>
      <c r="L957" s="105">
        <f t="shared" ref="L957:Q957" si="783">SUM(L958:L959)</f>
        <v>0</v>
      </c>
      <c r="M957" s="105">
        <f t="shared" si="783"/>
        <v>0</v>
      </c>
      <c r="N957" s="105">
        <f t="shared" si="783"/>
        <v>0</v>
      </c>
      <c r="O957" s="105">
        <f t="shared" si="783"/>
        <v>0</v>
      </c>
      <c r="P957" s="105">
        <f t="shared" si="783"/>
        <v>21834675</v>
      </c>
      <c r="Q957" s="105">
        <f t="shared" si="783"/>
        <v>0</v>
      </c>
      <c r="R957" s="105">
        <f t="shared" si="719"/>
        <v>21834675</v>
      </c>
      <c r="S957" s="105">
        <f t="shared" ref="S957:Z957" si="784">SUM(S958:S959)</f>
        <v>0</v>
      </c>
      <c r="T957" s="105">
        <f t="shared" si="784"/>
        <v>0</v>
      </c>
      <c r="U957" s="105">
        <f t="shared" si="784"/>
        <v>0</v>
      </c>
      <c r="V957" s="105">
        <f t="shared" si="784"/>
        <v>0</v>
      </c>
      <c r="W957" s="105">
        <f t="shared" si="784"/>
        <v>0</v>
      </c>
      <c r="X957" s="105">
        <f t="shared" si="784"/>
        <v>0</v>
      </c>
      <c r="Y957" s="105">
        <f t="shared" si="784"/>
        <v>0</v>
      </c>
      <c r="Z957" s="105">
        <f t="shared" si="784"/>
        <v>0</v>
      </c>
      <c r="AA957" s="105">
        <f t="shared" si="777"/>
        <v>0</v>
      </c>
      <c r="AB957" s="105">
        <f t="shared" si="750"/>
        <v>21834675</v>
      </c>
      <c r="AC957" s="104">
        <f t="shared" si="781"/>
        <v>1</v>
      </c>
    </row>
    <row r="958" spans="1:29" ht="27.75" hidden="1" customHeight="1" x14ac:dyDescent="0.2">
      <c r="B958" s="140" t="s">
        <v>955</v>
      </c>
      <c r="C958" s="137" t="s">
        <v>1584</v>
      </c>
      <c r="D958" s="287">
        <v>0</v>
      </c>
      <c r="E958" s="285">
        <f>SUM('ADICIONES  2018'!C958:M958)</f>
        <v>21832075</v>
      </c>
      <c r="F958" s="287"/>
      <c r="G958" s="287"/>
      <c r="H958" s="287"/>
      <c r="I958" s="287"/>
      <c r="J958" s="287"/>
      <c r="K958" s="287">
        <f t="shared" si="764"/>
        <v>21832075</v>
      </c>
      <c r="L958" s="287"/>
      <c r="M958" s="287"/>
      <c r="N958" s="287"/>
      <c r="O958" s="287"/>
      <c r="P958" s="287">
        <v>21832075</v>
      </c>
      <c r="Q958" s="287"/>
      <c r="R958" s="287">
        <f t="shared" si="719"/>
        <v>21832075</v>
      </c>
      <c r="S958" s="287"/>
      <c r="T958" s="287"/>
      <c r="U958" s="287"/>
      <c r="V958" s="287"/>
      <c r="W958" s="287"/>
      <c r="X958" s="287"/>
      <c r="Y958" s="287"/>
      <c r="Z958" s="287"/>
      <c r="AA958" s="287">
        <f t="shared" si="777"/>
        <v>0</v>
      </c>
      <c r="AB958" s="287">
        <f t="shared" si="750"/>
        <v>21832075</v>
      </c>
      <c r="AC958" s="37">
        <f t="shared" si="781"/>
        <v>1</v>
      </c>
    </row>
    <row r="959" spans="1:29" ht="27.75" hidden="1" customHeight="1" x14ac:dyDescent="0.2">
      <c r="B959" s="140" t="s">
        <v>955</v>
      </c>
      <c r="C959" s="137" t="s">
        <v>1584</v>
      </c>
      <c r="D959" s="287"/>
      <c r="E959" s="285">
        <f>SUM('ADICIONES  2018'!C959:M959)</f>
        <v>2600</v>
      </c>
      <c r="F959" s="287"/>
      <c r="G959" s="287"/>
      <c r="H959" s="287"/>
      <c r="I959" s="287"/>
      <c r="J959" s="287"/>
      <c r="K959" s="287">
        <f t="shared" si="764"/>
        <v>2600</v>
      </c>
      <c r="L959" s="287"/>
      <c r="M959" s="287"/>
      <c r="N959" s="287"/>
      <c r="O959" s="287"/>
      <c r="P959" s="287">
        <v>2600</v>
      </c>
      <c r="Q959" s="287"/>
      <c r="R959" s="287">
        <f t="shared" si="719"/>
        <v>2600</v>
      </c>
      <c r="S959" s="287"/>
      <c r="T959" s="287"/>
      <c r="U959" s="287"/>
      <c r="V959" s="287"/>
      <c r="W959" s="287"/>
      <c r="X959" s="287"/>
      <c r="Y959" s="287"/>
      <c r="Z959" s="287"/>
      <c r="AA959" s="287">
        <f t="shared" si="777"/>
        <v>0</v>
      </c>
      <c r="AB959" s="287">
        <f t="shared" si="750"/>
        <v>2600</v>
      </c>
      <c r="AC959" s="37">
        <f t="shared" si="781"/>
        <v>1</v>
      </c>
    </row>
    <row r="960" spans="1:29" s="79" customFormat="1" ht="27.75" hidden="1" customHeight="1" x14ac:dyDescent="0.2">
      <c r="A960" s="371"/>
      <c r="B960" s="133" t="s">
        <v>2198</v>
      </c>
      <c r="C960" s="138" t="s">
        <v>2199</v>
      </c>
      <c r="D960" s="105">
        <f>+D961</f>
        <v>0</v>
      </c>
      <c r="E960" s="105">
        <f>SUM('ADICIONES  2018'!C960:M960)</f>
        <v>240138376.41999999</v>
      </c>
      <c r="F960" s="105">
        <f t="shared" ref="F960:J960" si="785">+F961</f>
        <v>0</v>
      </c>
      <c r="G960" s="105">
        <f t="shared" si="785"/>
        <v>0</v>
      </c>
      <c r="H960" s="105">
        <f t="shared" si="785"/>
        <v>0</v>
      </c>
      <c r="I960" s="105">
        <f t="shared" si="785"/>
        <v>0</v>
      </c>
      <c r="J960" s="105">
        <f t="shared" si="785"/>
        <v>0</v>
      </c>
      <c r="K960" s="105">
        <f t="shared" si="764"/>
        <v>240138376.41999999</v>
      </c>
      <c r="L960" s="105">
        <f t="shared" ref="L960:Q960" si="786">+L961</f>
        <v>0</v>
      </c>
      <c r="M960" s="105">
        <f t="shared" si="786"/>
        <v>0</v>
      </c>
      <c r="N960" s="105">
        <f t="shared" si="786"/>
        <v>0</v>
      </c>
      <c r="O960" s="105">
        <f t="shared" si="786"/>
        <v>0</v>
      </c>
      <c r="P960" s="105">
        <f t="shared" si="786"/>
        <v>240138376.41999999</v>
      </c>
      <c r="Q960" s="105">
        <f t="shared" si="786"/>
        <v>0</v>
      </c>
      <c r="R960" s="105">
        <f t="shared" si="719"/>
        <v>240138376.41999999</v>
      </c>
      <c r="S960" s="105">
        <f t="shared" ref="S960:Z960" si="787">+S961</f>
        <v>0</v>
      </c>
      <c r="T960" s="105">
        <f t="shared" si="787"/>
        <v>0</v>
      </c>
      <c r="U960" s="105">
        <f t="shared" si="787"/>
        <v>0</v>
      </c>
      <c r="V960" s="105">
        <f t="shared" si="787"/>
        <v>0</v>
      </c>
      <c r="W960" s="105">
        <f t="shared" si="787"/>
        <v>0</v>
      </c>
      <c r="X960" s="105">
        <f t="shared" si="787"/>
        <v>0</v>
      </c>
      <c r="Y960" s="105">
        <f t="shared" si="787"/>
        <v>0</v>
      </c>
      <c r="Z960" s="105">
        <f t="shared" si="787"/>
        <v>0</v>
      </c>
      <c r="AA960" s="105">
        <f t="shared" si="777"/>
        <v>0</v>
      </c>
      <c r="AB960" s="105">
        <f t="shared" si="750"/>
        <v>240138376.41999999</v>
      </c>
      <c r="AC960" s="104">
        <f t="shared" si="781"/>
        <v>1</v>
      </c>
    </row>
    <row r="961" spans="1:29" ht="27.75" hidden="1" customHeight="1" x14ac:dyDescent="0.2">
      <c r="B961" s="140" t="s">
        <v>2200</v>
      </c>
      <c r="C961" s="137" t="s">
        <v>2201</v>
      </c>
      <c r="D961" s="287"/>
      <c r="E961" s="285">
        <f>SUM('ADICIONES  2018'!C961:M961)</f>
        <v>240138376.41999999</v>
      </c>
      <c r="F961" s="287"/>
      <c r="G961" s="287"/>
      <c r="H961" s="287"/>
      <c r="I961" s="287"/>
      <c r="J961" s="287"/>
      <c r="K961" s="287">
        <f t="shared" si="764"/>
        <v>240138376.41999999</v>
      </c>
      <c r="L961" s="287"/>
      <c r="M961" s="287"/>
      <c r="N961" s="287"/>
      <c r="O961" s="287"/>
      <c r="P961" s="287">
        <v>240138376.41999999</v>
      </c>
      <c r="Q961" s="287"/>
      <c r="R961" s="287">
        <f t="shared" si="719"/>
        <v>240138376.41999999</v>
      </c>
      <c r="S961" s="287"/>
      <c r="T961" s="287"/>
      <c r="U961" s="287"/>
      <c r="V961" s="287"/>
      <c r="W961" s="287"/>
      <c r="X961" s="287"/>
      <c r="Y961" s="287"/>
      <c r="Z961" s="287"/>
      <c r="AA961" s="287">
        <f t="shared" si="777"/>
        <v>0</v>
      </c>
      <c r="AB961" s="287">
        <f t="shared" si="750"/>
        <v>240138376.41999999</v>
      </c>
      <c r="AC961" s="37">
        <f t="shared" si="781"/>
        <v>1</v>
      </c>
    </row>
    <row r="962" spans="1:29" s="79" customFormat="1" ht="15.75" hidden="1" x14ac:dyDescent="0.2">
      <c r="A962" s="371"/>
      <c r="B962" s="133" t="s">
        <v>956</v>
      </c>
      <c r="C962" s="138" t="s">
        <v>957</v>
      </c>
      <c r="D962" s="105">
        <f>+D963+D975+D981+D986+D990+D993+D997+D1003</f>
        <v>0</v>
      </c>
      <c r="E962" s="105">
        <f>SUM('ADICIONES  2018'!C962:M962)</f>
        <v>61683672632.849998</v>
      </c>
      <c r="F962" s="105">
        <f t="shared" ref="F962:J962" si="788">+F963+F975+F981+F986+F990+F993+F997+F1003</f>
        <v>148093593.69999999</v>
      </c>
      <c r="G962" s="105">
        <f t="shared" si="788"/>
        <v>0</v>
      </c>
      <c r="H962" s="105">
        <f t="shared" si="788"/>
        <v>0</v>
      </c>
      <c r="I962" s="105">
        <f t="shared" si="788"/>
        <v>0</v>
      </c>
      <c r="J962" s="105">
        <f t="shared" si="788"/>
        <v>0</v>
      </c>
      <c r="K962" s="105">
        <f t="shared" si="764"/>
        <v>61535579039.150002</v>
      </c>
      <c r="L962" s="105">
        <f t="shared" ref="L962:Q962" si="789">+L963+L975+L981+L986+L990+L993+L997+L1003</f>
        <v>0</v>
      </c>
      <c r="M962" s="105">
        <f t="shared" si="789"/>
        <v>0</v>
      </c>
      <c r="N962" s="105">
        <f t="shared" si="789"/>
        <v>0</v>
      </c>
      <c r="O962" s="105">
        <f t="shared" si="789"/>
        <v>0</v>
      </c>
      <c r="P962" s="105">
        <f t="shared" si="789"/>
        <v>61234450888.250008</v>
      </c>
      <c r="Q962" s="105">
        <f t="shared" si="789"/>
        <v>0</v>
      </c>
      <c r="R962" s="105">
        <f t="shared" si="719"/>
        <v>61234450888.250008</v>
      </c>
      <c r="S962" s="105">
        <f t="shared" ref="S962:Z962" si="790">+S963+S975+S981+S986+S990+S993+S997+S1003</f>
        <v>0</v>
      </c>
      <c r="T962" s="105">
        <f t="shared" si="790"/>
        <v>0</v>
      </c>
      <c r="U962" s="105">
        <f t="shared" si="790"/>
        <v>449221744.60000002</v>
      </c>
      <c r="V962" s="105">
        <f t="shared" si="790"/>
        <v>0</v>
      </c>
      <c r="W962" s="105">
        <f t="shared" si="790"/>
        <v>0</v>
      </c>
      <c r="X962" s="105">
        <f t="shared" si="790"/>
        <v>0</v>
      </c>
      <c r="Y962" s="105">
        <f t="shared" si="790"/>
        <v>-148093593.69999981</v>
      </c>
      <c r="Z962" s="105">
        <f t="shared" si="790"/>
        <v>0</v>
      </c>
      <c r="AA962" s="105">
        <f t="shared" si="777"/>
        <v>301128150.90000021</v>
      </c>
      <c r="AB962" s="105">
        <f t="shared" si="750"/>
        <v>61535579039.150009</v>
      </c>
      <c r="AC962" s="104">
        <f t="shared" si="781"/>
        <v>1.0000000000000002</v>
      </c>
    </row>
    <row r="963" spans="1:29" s="79" customFormat="1" ht="15.75" hidden="1" x14ac:dyDescent="0.2">
      <c r="A963" s="371"/>
      <c r="B963" s="133" t="s">
        <v>958</v>
      </c>
      <c r="C963" s="138" t="s">
        <v>1585</v>
      </c>
      <c r="D963" s="105">
        <f>SUM(D964:D974)</f>
        <v>0</v>
      </c>
      <c r="E963" s="105">
        <f>SUM('ADICIONES  2018'!C963:M963)</f>
        <v>13618381921.76</v>
      </c>
      <c r="F963" s="105">
        <f t="shared" ref="F963:J963" si="791">SUM(F964:F974)</f>
        <v>98537984.819999993</v>
      </c>
      <c r="G963" s="105">
        <f t="shared" si="791"/>
        <v>0</v>
      </c>
      <c r="H963" s="105">
        <f t="shared" si="791"/>
        <v>0</v>
      </c>
      <c r="I963" s="105">
        <f t="shared" si="791"/>
        <v>0</v>
      </c>
      <c r="J963" s="105">
        <f t="shared" si="791"/>
        <v>0</v>
      </c>
      <c r="K963" s="105">
        <f t="shared" si="764"/>
        <v>13519843936.940001</v>
      </c>
      <c r="L963" s="105">
        <f t="shared" ref="L963:Q963" si="792">SUM(L964:L974)</f>
        <v>0</v>
      </c>
      <c r="M963" s="105">
        <f t="shared" si="792"/>
        <v>0</v>
      </c>
      <c r="N963" s="105">
        <f t="shared" si="792"/>
        <v>0</v>
      </c>
      <c r="O963" s="105">
        <f t="shared" si="792"/>
        <v>0</v>
      </c>
      <c r="P963" s="105">
        <f t="shared" si="792"/>
        <v>13510994686.040001</v>
      </c>
      <c r="Q963" s="105">
        <f t="shared" si="792"/>
        <v>0</v>
      </c>
      <c r="R963" s="105">
        <f t="shared" si="719"/>
        <v>13510994686.040001</v>
      </c>
      <c r="S963" s="105">
        <f t="shared" ref="S963:Z963" si="793">SUM(S964:S974)</f>
        <v>0</v>
      </c>
      <c r="T963" s="105">
        <f t="shared" si="793"/>
        <v>0</v>
      </c>
      <c r="U963" s="105">
        <f t="shared" si="793"/>
        <v>107387235.72</v>
      </c>
      <c r="V963" s="105">
        <f t="shared" si="793"/>
        <v>0</v>
      </c>
      <c r="W963" s="105">
        <f t="shared" si="793"/>
        <v>0</v>
      </c>
      <c r="X963" s="105">
        <f t="shared" si="793"/>
        <v>0</v>
      </c>
      <c r="Y963" s="105">
        <f t="shared" si="793"/>
        <v>-98537984.819999933</v>
      </c>
      <c r="Z963" s="105">
        <f t="shared" si="793"/>
        <v>0</v>
      </c>
      <c r="AA963" s="105">
        <f t="shared" si="777"/>
        <v>8849250.9000000656</v>
      </c>
      <c r="AB963" s="105">
        <f t="shared" si="750"/>
        <v>13519843936.940001</v>
      </c>
      <c r="AC963" s="104">
        <f t="shared" si="781"/>
        <v>1</v>
      </c>
    </row>
    <row r="964" spans="1:29" ht="28.5" hidden="1" x14ac:dyDescent="0.2">
      <c r="B964" s="140" t="s">
        <v>959</v>
      </c>
      <c r="C964" s="137" t="s">
        <v>960</v>
      </c>
      <c r="D964" s="287">
        <v>0</v>
      </c>
      <c r="E964" s="285">
        <f>SUM('ADICIONES  2018'!C964:M964)</f>
        <v>1810869263.4100001</v>
      </c>
      <c r="F964" s="287">
        <v>66327861.740000002</v>
      </c>
      <c r="G964" s="287"/>
      <c r="H964" s="287"/>
      <c r="I964" s="287"/>
      <c r="J964" s="287"/>
      <c r="K964" s="287">
        <f t="shared" si="764"/>
        <v>1744541401.6700001</v>
      </c>
      <c r="L964" s="287"/>
      <c r="M964" s="287"/>
      <c r="N964" s="287"/>
      <c r="O964" s="287"/>
      <c r="P964" s="287">
        <v>1810869263.4100001</v>
      </c>
      <c r="Q964" s="287"/>
      <c r="R964" s="287">
        <f t="shared" si="719"/>
        <v>1810869263.4100001</v>
      </c>
      <c r="S964" s="287"/>
      <c r="T964" s="287"/>
      <c r="U964" s="287"/>
      <c r="V964" s="287"/>
      <c r="W964" s="287"/>
      <c r="X964" s="287"/>
      <c r="Y964" s="287">
        <v>-66327861.74000001</v>
      </c>
      <c r="Z964" s="287"/>
      <c r="AA964" s="287">
        <f t="shared" si="777"/>
        <v>-66327861.74000001</v>
      </c>
      <c r="AB964" s="287">
        <f t="shared" si="750"/>
        <v>1744541401.6700001</v>
      </c>
      <c r="AC964" s="37">
        <f t="shared" si="781"/>
        <v>1</v>
      </c>
    </row>
    <row r="965" spans="1:29" ht="28.5" hidden="1" x14ac:dyDescent="0.2">
      <c r="B965" s="140" t="s">
        <v>959</v>
      </c>
      <c r="C965" s="137" t="s">
        <v>960</v>
      </c>
      <c r="D965" s="287">
        <v>0</v>
      </c>
      <c r="E965" s="285">
        <f>SUM('ADICIONES  2018'!C965:M965)</f>
        <v>2752920297.9099998</v>
      </c>
      <c r="F965" s="287">
        <v>0</v>
      </c>
      <c r="G965" s="287"/>
      <c r="H965" s="287"/>
      <c r="I965" s="287"/>
      <c r="J965" s="287"/>
      <c r="K965" s="287">
        <f t="shared" si="764"/>
        <v>2752920297.9099998</v>
      </c>
      <c r="L965" s="287"/>
      <c r="M965" s="287"/>
      <c r="N965" s="287"/>
      <c r="O965" s="287"/>
      <c r="P965" s="287">
        <v>2752920297.9099998</v>
      </c>
      <c r="Q965" s="287"/>
      <c r="R965" s="287">
        <f t="shared" si="719"/>
        <v>2752920297.9099998</v>
      </c>
      <c r="S965" s="287"/>
      <c r="T965" s="287"/>
      <c r="U965" s="287"/>
      <c r="V965" s="287"/>
      <c r="W965" s="287"/>
      <c r="X965" s="287"/>
      <c r="Y965" s="287"/>
      <c r="Z965" s="287"/>
      <c r="AA965" s="287">
        <f t="shared" si="777"/>
        <v>0</v>
      </c>
      <c r="AB965" s="287">
        <f t="shared" si="750"/>
        <v>2752920297.9099998</v>
      </c>
      <c r="AC965" s="37">
        <f t="shared" si="781"/>
        <v>1</v>
      </c>
    </row>
    <row r="966" spans="1:29" ht="28.5" hidden="1" x14ac:dyDescent="0.2">
      <c r="B966" s="140" t="s">
        <v>959</v>
      </c>
      <c r="C966" s="137" t="s">
        <v>960</v>
      </c>
      <c r="D966" s="287"/>
      <c r="E966" s="285">
        <f>SUM('ADICIONES  2018'!C966:M966)</f>
        <v>84494658.870000005</v>
      </c>
      <c r="F966" s="287">
        <v>0</v>
      </c>
      <c r="G966" s="287"/>
      <c r="H966" s="287"/>
      <c r="I966" s="287"/>
      <c r="J966" s="287"/>
      <c r="K966" s="287">
        <f t="shared" si="764"/>
        <v>84494658.870000005</v>
      </c>
      <c r="L966" s="287"/>
      <c r="M966" s="287"/>
      <c r="N966" s="287"/>
      <c r="O966" s="287"/>
      <c r="P966" s="287">
        <v>84494658.870000005</v>
      </c>
      <c r="Q966" s="287"/>
      <c r="R966" s="287">
        <f t="shared" si="719"/>
        <v>84494658.870000005</v>
      </c>
      <c r="S966" s="287"/>
      <c r="T966" s="287"/>
      <c r="U966" s="287"/>
      <c r="V966" s="287"/>
      <c r="W966" s="287"/>
      <c r="X966" s="287"/>
      <c r="Y966" s="287"/>
      <c r="Z966" s="287"/>
      <c r="AA966" s="287">
        <f t="shared" si="777"/>
        <v>0</v>
      </c>
      <c r="AB966" s="287">
        <f t="shared" si="750"/>
        <v>84494658.870000005</v>
      </c>
      <c r="AC966" s="37">
        <f t="shared" si="781"/>
        <v>1</v>
      </c>
    </row>
    <row r="967" spans="1:29" ht="28.5" hidden="1" x14ac:dyDescent="0.2">
      <c r="B967" s="140" t="s">
        <v>959</v>
      </c>
      <c r="C967" s="137" t="s">
        <v>960</v>
      </c>
      <c r="D967" s="287"/>
      <c r="E967" s="285">
        <f>SUM('ADICIONES  2018'!C967:M967)</f>
        <v>75177112.640000001</v>
      </c>
      <c r="F967" s="287"/>
      <c r="G967" s="287"/>
      <c r="H967" s="287"/>
      <c r="I967" s="287"/>
      <c r="J967" s="287"/>
      <c r="K967" s="287">
        <f t="shared" si="764"/>
        <v>75177112.640000001</v>
      </c>
      <c r="L967" s="287"/>
      <c r="M967" s="287"/>
      <c r="N967" s="287"/>
      <c r="O967" s="287"/>
      <c r="P967" s="287"/>
      <c r="Q967" s="287"/>
      <c r="R967" s="287">
        <f t="shared" si="719"/>
        <v>0</v>
      </c>
      <c r="S967" s="287"/>
      <c r="T967" s="287"/>
      <c r="U967" s="287">
        <v>75177112.640000001</v>
      </c>
      <c r="V967" s="287"/>
      <c r="W967" s="287"/>
      <c r="X967" s="287"/>
      <c r="Y967" s="287"/>
      <c r="Z967" s="287"/>
      <c r="AA967" s="287">
        <f t="shared" si="777"/>
        <v>75177112.640000001</v>
      </c>
      <c r="AB967" s="287">
        <f t="shared" si="750"/>
        <v>75177112.640000001</v>
      </c>
      <c r="AC967" s="37">
        <f t="shared" si="781"/>
        <v>1</v>
      </c>
    </row>
    <row r="968" spans="1:29" s="21" customFormat="1" ht="30" hidden="1" x14ac:dyDescent="0.2">
      <c r="A968" s="92"/>
      <c r="B968" s="140" t="s">
        <v>961</v>
      </c>
      <c r="C968" s="141" t="s">
        <v>962</v>
      </c>
      <c r="D968" s="285">
        <v>0</v>
      </c>
      <c r="E968" s="285">
        <f>SUM('ADICIONES  2018'!C968:M968)</f>
        <v>3039820049.9699998</v>
      </c>
      <c r="F968" s="285">
        <v>32210123.079999998</v>
      </c>
      <c r="G968" s="285"/>
      <c r="H968" s="285"/>
      <c r="I968" s="285"/>
      <c r="J968" s="285"/>
      <c r="K968" s="287">
        <f t="shared" si="764"/>
        <v>3007609926.8899999</v>
      </c>
      <c r="L968" s="285"/>
      <c r="M968" s="285"/>
      <c r="N968" s="285"/>
      <c r="O968" s="285"/>
      <c r="P968" s="285">
        <v>3039820049.9699998</v>
      </c>
      <c r="Q968" s="285"/>
      <c r="R968" s="287">
        <f t="shared" si="719"/>
        <v>3039820049.9699998</v>
      </c>
      <c r="S968" s="285"/>
      <c r="T968" s="285"/>
      <c r="U968" s="285"/>
      <c r="V968" s="285"/>
      <c r="W968" s="285"/>
      <c r="X968" s="285"/>
      <c r="Y968" s="285">
        <v>-32210123.079999924</v>
      </c>
      <c r="Z968" s="285"/>
      <c r="AA968" s="287">
        <f t="shared" si="777"/>
        <v>-32210123.079999924</v>
      </c>
      <c r="AB968" s="287">
        <f t="shared" si="750"/>
        <v>3007609926.8899999</v>
      </c>
      <c r="AC968" s="37">
        <f t="shared" si="781"/>
        <v>1</v>
      </c>
    </row>
    <row r="969" spans="1:29" ht="28.5" hidden="1" x14ac:dyDescent="0.2">
      <c r="B969" s="140" t="s">
        <v>961</v>
      </c>
      <c r="C969" s="137" t="s">
        <v>962</v>
      </c>
      <c r="D969" s="287">
        <v>0</v>
      </c>
      <c r="E969" s="285">
        <f>SUM('ADICIONES  2018'!C969:M969)</f>
        <v>741224230.60000002</v>
      </c>
      <c r="F969" s="287">
        <v>0</v>
      </c>
      <c r="G969" s="287"/>
      <c r="H969" s="287"/>
      <c r="I969" s="287"/>
      <c r="J969" s="287"/>
      <c r="K969" s="287">
        <f t="shared" si="764"/>
        <v>741224230.60000002</v>
      </c>
      <c r="L969" s="287"/>
      <c r="M969" s="287"/>
      <c r="N969" s="287"/>
      <c r="O969" s="287"/>
      <c r="P969" s="287">
        <v>741224230.60000002</v>
      </c>
      <c r="Q969" s="287"/>
      <c r="R969" s="287">
        <f t="shared" si="719"/>
        <v>741224230.60000002</v>
      </c>
      <c r="S969" s="287"/>
      <c r="T969" s="287"/>
      <c r="U969" s="287"/>
      <c r="V969" s="287"/>
      <c r="W969" s="287"/>
      <c r="X969" s="287"/>
      <c r="Y969" s="287"/>
      <c r="Z969" s="287"/>
      <c r="AA969" s="287">
        <f t="shared" si="777"/>
        <v>0</v>
      </c>
      <c r="AB969" s="287">
        <f t="shared" si="750"/>
        <v>741224230.60000002</v>
      </c>
      <c r="AC969" s="37">
        <f t="shared" si="781"/>
        <v>1</v>
      </c>
    </row>
    <row r="970" spans="1:29" ht="28.5" hidden="1" x14ac:dyDescent="0.2">
      <c r="B970" s="140" t="s">
        <v>961</v>
      </c>
      <c r="C970" s="137" t="s">
        <v>962</v>
      </c>
      <c r="D970" s="287"/>
      <c r="E970" s="285">
        <f>SUM('ADICIONES  2018'!C970:M970)</f>
        <v>168989317.74000001</v>
      </c>
      <c r="F970" s="287">
        <v>0</v>
      </c>
      <c r="G970" s="287"/>
      <c r="H970" s="287"/>
      <c r="I970" s="287"/>
      <c r="J970" s="287"/>
      <c r="K970" s="287">
        <f t="shared" si="764"/>
        <v>168989317.74000001</v>
      </c>
      <c r="L970" s="287"/>
      <c r="M970" s="287"/>
      <c r="N970" s="287"/>
      <c r="O970" s="287"/>
      <c r="P970" s="287">
        <v>168989317.74000001</v>
      </c>
      <c r="Q970" s="287"/>
      <c r="R970" s="287">
        <f t="shared" si="719"/>
        <v>168989317.74000001</v>
      </c>
      <c r="S970" s="287"/>
      <c r="T970" s="287"/>
      <c r="U970" s="287"/>
      <c r="V970" s="287"/>
      <c r="W970" s="287"/>
      <c r="X970" s="287"/>
      <c r="Y970" s="287"/>
      <c r="Z970" s="287"/>
      <c r="AA970" s="287">
        <f t="shared" si="777"/>
        <v>0</v>
      </c>
      <c r="AB970" s="287">
        <f t="shared" si="750"/>
        <v>168989317.74000001</v>
      </c>
      <c r="AC970" s="37">
        <f t="shared" si="781"/>
        <v>1</v>
      </c>
    </row>
    <row r="971" spans="1:29" ht="28.5" hidden="1" x14ac:dyDescent="0.2">
      <c r="B971" s="140" t="s">
        <v>961</v>
      </c>
      <c r="C971" s="137" t="s">
        <v>962</v>
      </c>
      <c r="D971" s="287"/>
      <c r="E971" s="285">
        <f>SUM('ADICIONES  2018'!C971:M971)</f>
        <v>32210123.079999998</v>
      </c>
      <c r="F971" s="287"/>
      <c r="G971" s="287"/>
      <c r="H971" s="287"/>
      <c r="I971" s="287"/>
      <c r="J971" s="287"/>
      <c r="K971" s="287">
        <f t="shared" si="764"/>
        <v>32210123.079999998</v>
      </c>
      <c r="L971" s="287"/>
      <c r="M971" s="287"/>
      <c r="N971" s="287"/>
      <c r="O971" s="287"/>
      <c r="P971" s="287"/>
      <c r="Q971" s="287"/>
      <c r="R971" s="287">
        <f t="shared" si="719"/>
        <v>0</v>
      </c>
      <c r="S971" s="287"/>
      <c r="T971" s="287"/>
      <c r="U971" s="287">
        <v>32210123.079999998</v>
      </c>
      <c r="V971" s="287"/>
      <c r="W971" s="287"/>
      <c r="X971" s="287"/>
      <c r="Y971" s="287"/>
      <c r="Z971" s="287"/>
      <c r="AA971" s="287">
        <f t="shared" si="777"/>
        <v>32210123.079999998</v>
      </c>
      <c r="AB971" s="287">
        <f t="shared" si="750"/>
        <v>32210123.079999998</v>
      </c>
      <c r="AC971" s="37">
        <f t="shared" si="781"/>
        <v>1</v>
      </c>
    </row>
    <row r="972" spans="1:29" s="21" customFormat="1" ht="30" hidden="1" x14ac:dyDescent="0.2">
      <c r="A972" s="92"/>
      <c r="B972" s="140" t="s">
        <v>963</v>
      </c>
      <c r="C972" s="141" t="s">
        <v>964</v>
      </c>
      <c r="D972" s="285">
        <v>0</v>
      </c>
      <c r="E972" s="285">
        <f>SUM('ADICIONES  2018'!C972:M972)</f>
        <v>147432758.55000001</v>
      </c>
      <c r="F972" s="285">
        <v>0</v>
      </c>
      <c r="G972" s="285"/>
      <c r="H972" s="285"/>
      <c r="I972" s="285"/>
      <c r="J972" s="285"/>
      <c r="K972" s="287">
        <f t="shared" si="764"/>
        <v>147432758.55000001</v>
      </c>
      <c r="L972" s="285"/>
      <c r="M972" s="285"/>
      <c r="N972" s="285"/>
      <c r="O972" s="285"/>
      <c r="P972" s="285">
        <v>147432758.55000001</v>
      </c>
      <c r="Q972" s="285"/>
      <c r="R972" s="287">
        <f t="shared" si="719"/>
        <v>147432758.55000001</v>
      </c>
      <c r="S972" s="285"/>
      <c r="T972" s="285"/>
      <c r="U972" s="285"/>
      <c r="V972" s="285"/>
      <c r="W972" s="285"/>
      <c r="X972" s="285"/>
      <c r="Y972" s="285"/>
      <c r="Z972" s="285"/>
      <c r="AA972" s="287">
        <f t="shared" si="777"/>
        <v>0</v>
      </c>
      <c r="AB972" s="287">
        <f t="shared" si="750"/>
        <v>147432758.55000001</v>
      </c>
      <c r="AC972" s="37">
        <f t="shared" si="781"/>
        <v>1</v>
      </c>
    </row>
    <row r="973" spans="1:29" s="21" customFormat="1" ht="30" hidden="1" x14ac:dyDescent="0.2">
      <c r="A973" s="92"/>
      <c r="B973" s="140" t="s">
        <v>963</v>
      </c>
      <c r="C973" s="141" t="s">
        <v>964</v>
      </c>
      <c r="D973" s="285"/>
      <c r="E973" s="285">
        <f>SUM('ADICIONES  2018'!C973:M973)</f>
        <v>84494658.870000005</v>
      </c>
      <c r="F973" s="285">
        <v>0</v>
      </c>
      <c r="G973" s="285"/>
      <c r="H973" s="285"/>
      <c r="I973" s="285"/>
      <c r="J973" s="285"/>
      <c r="K973" s="287">
        <f t="shared" si="764"/>
        <v>84494658.870000005</v>
      </c>
      <c r="L973" s="285"/>
      <c r="M973" s="285"/>
      <c r="N973" s="285"/>
      <c r="O973" s="285"/>
      <c r="P973" s="285">
        <v>84494658.870000005</v>
      </c>
      <c r="Q973" s="285"/>
      <c r="R973" s="287">
        <f t="shared" si="719"/>
        <v>84494658.870000005</v>
      </c>
      <c r="S973" s="285"/>
      <c r="T973" s="285"/>
      <c r="U973" s="285"/>
      <c r="V973" s="285"/>
      <c r="W973" s="285"/>
      <c r="X973" s="285"/>
      <c r="Y973" s="285"/>
      <c r="Z973" s="285"/>
      <c r="AA973" s="287">
        <f t="shared" si="777"/>
        <v>0</v>
      </c>
      <c r="AB973" s="287">
        <f t="shared" si="750"/>
        <v>84494658.870000005</v>
      </c>
      <c r="AC973" s="37">
        <f t="shared" si="781"/>
        <v>1</v>
      </c>
    </row>
    <row r="974" spans="1:29" s="21" customFormat="1" ht="30" hidden="1" x14ac:dyDescent="0.2">
      <c r="A974" s="92"/>
      <c r="B974" s="140" t="s">
        <v>2202</v>
      </c>
      <c r="C974" s="141" t="s">
        <v>2203</v>
      </c>
      <c r="D974" s="285"/>
      <c r="E974" s="285">
        <f>SUM('ADICIONES  2018'!C974:M974)</f>
        <v>4680749450.1199999</v>
      </c>
      <c r="F974" s="285">
        <v>0</v>
      </c>
      <c r="G974" s="285"/>
      <c r="H974" s="285"/>
      <c r="I974" s="285"/>
      <c r="J974" s="285"/>
      <c r="K974" s="287">
        <f t="shared" si="764"/>
        <v>4680749450.1199999</v>
      </c>
      <c r="L974" s="285"/>
      <c r="M974" s="285"/>
      <c r="N974" s="285"/>
      <c r="O974" s="285"/>
      <c r="P974" s="285">
        <v>4680749450.1199999</v>
      </c>
      <c r="Q974" s="285"/>
      <c r="R974" s="287">
        <f t="shared" si="719"/>
        <v>4680749450.1199999</v>
      </c>
      <c r="S974" s="285"/>
      <c r="T974" s="285"/>
      <c r="U974" s="285"/>
      <c r="V974" s="285"/>
      <c r="W974" s="285"/>
      <c r="X974" s="285"/>
      <c r="Y974" s="285"/>
      <c r="Z974" s="285"/>
      <c r="AA974" s="287">
        <f t="shared" si="777"/>
        <v>0</v>
      </c>
      <c r="AB974" s="287">
        <f t="shared" si="750"/>
        <v>4680749450.1199999</v>
      </c>
      <c r="AC974" s="37">
        <f t="shared" si="781"/>
        <v>1</v>
      </c>
    </row>
    <row r="975" spans="1:29" s="79" customFormat="1" ht="31.5" hidden="1" x14ac:dyDescent="0.2">
      <c r="A975" s="371"/>
      <c r="B975" s="133" t="s">
        <v>965</v>
      </c>
      <c r="C975" s="138" t="s">
        <v>1586</v>
      </c>
      <c r="D975" s="105">
        <f>SUM(D976:D980)</f>
        <v>0</v>
      </c>
      <c r="E975" s="105">
        <f>SUM('ADICIONES  2018'!C975:M975)</f>
        <v>12038856370.24</v>
      </c>
      <c r="F975" s="105">
        <f t="shared" ref="F975:J975" si="794">SUM(F976:F980)</f>
        <v>49555608.880000003</v>
      </c>
      <c r="G975" s="105">
        <f t="shared" si="794"/>
        <v>0</v>
      </c>
      <c r="H975" s="105">
        <f t="shared" si="794"/>
        <v>0</v>
      </c>
      <c r="I975" s="105">
        <f t="shared" si="794"/>
        <v>0</v>
      </c>
      <c r="J975" s="105">
        <f t="shared" si="794"/>
        <v>0</v>
      </c>
      <c r="K975" s="105">
        <f t="shared" si="764"/>
        <v>11989300761.360001</v>
      </c>
      <c r="L975" s="105">
        <f t="shared" ref="L975:Q975" si="795">SUM(L976:L980)</f>
        <v>0</v>
      </c>
      <c r="M975" s="105">
        <f t="shared" si="795"/>
        <v>0</v>
      </c>
      <c r="N975" s="105">
        <f t="shared" si="795"/>
        <v>0</v>
      </c>
      <c r="O975" s="105">
        <f t="shared" si="795"/>
        <v>0</v>
      </c>
      <c r="P975" s="105">
        <f t="shared" si="795"/>
        <v>11989300761.359999</v>
      </c>
      <c r="Q975" s="105">
        <f t="shared" si="795"/>
        <v>0</v>
      </c>
      <c r="R975" s="105">
        <f t="shared" si="719"/>
        <v>11989300761.359999</v>
      </c>
      <c r="S975" s="105">
        <f t="shared" ref="S975:Z975" si="796">SUM(S976:S980)</f>
        <v>0</v>
      </c>
      <c r="T975" s="105">
        <f t="shared" si="796"/>
        <v>0</v>
      </c>
      <c r="U975" s="105">
        <f t="shared" si="796"/>
        <v>49555608.880000003</v>
      </c>
      <c r="V975" s="105">
        <f t="shared" si="796"/>
        <v>0</v>
      </c>
      <c r="W975" s="105">
        <f>SUM(W976:W980)</f>
        <v>0</v>
      </c>
      <c r="X975" s="105">
        <f t="shared" si="796"/>
        <v>0</v>
      </c>
      <c r="Y975" s="105">
        <f t="shared" si="796"/>
        <v>-49555608.879999876</v>
      </c>
      <c r="Z975" s="105">
        <f t="shared" si="796"/>
        <v>0</v>
      </c>
      <c r="AA975" s="105">
        <f t="shared" si="777"/>
        <v>1.2665987014770508E-7</v>
      </c>
      <c r="AB975" s="105">
        <f t="shared" si="750"/>
        <v>11989300761.359999</v>
      </c>
      <c r="AC975" s="104">
        <f t="shared" si="781"/>
        <v>0.99999999999999989</v>
      </c>
    </row>
    <row r="976" spans="1:29" s="21" customFormat="1" hidden="1" x14ac:dyDescent="0.2">
      <c r="A976" s="92"/>
      <c r="B976" s="140" t="s">
        <v>966</v>
      </c>
      <c r="C976" s="141" t="s">
        <v>1587</v>
      </c>
      <c r="D976" s="285">
        <v>0</v>
      </c>
      <c r="E976" s="285">
        <f>SUM('ADICIONES  2018'!C976:M976)</f>
        <v>1368610737.8299999</v>
      </c>
      <c r="F976" s="285">
        <v>49555608.880000003</v>
      </c>
      <c r="G976" s="285"/>
      <c r="H976" s="285"/>
      <c r="I976" s="285"/>
      <c r="J976" s="285"/>
      <c r="K976" s="285">
        <f t="shared" si="764"/>
        <v>1319055128.9499998</v>
      </c>
      <c r="L976" s="285"/>
      <c r="M976" s="285"/>
      <c r="N976" s="285"/>
      <c r="O976" s="285"/>
      <c r="P976" s="285">
        <v>1368610737.8299999</v>
      </c>
      <c r="Q976" s="285"/>
      <c r="R976" s="285">
        <f t="shared" si="719"/>
        <v>1368610737.8299999</v>
      </c>
      <c r="S976" s="285"/>
      <c r="T976" s="285"/>
      <c r="U976" s="285"/>
      <c r="V976" s="285"/>
      <c r="W976" s="285"/>
      <c r="X976" s="285"/>
      <c r="Y976" s="285">
        <v>-49555608.879999876</v>
      </c>
      <c r="Z976" s="285"/>
      <c r="AA976" s="285">
        <f t="shared" si="777"/>
        <v>-49555608.879999876</v>
      </c>
      <c r="AB976" s="285">
        <f t="shared" si="750"/>
        <v>1319055128.95</v>
      </c>
      <c r="AC976" s="113">
        <f t="shared" si="781"/>
        <v>1.0000000000000002</v>
      </c>
    </row>
    <row r="977" spans="1:29" s="21" customFormat="1" hidden="1" x14ac:dyDescent="0.2">
      <c r="A977" s="92"/>
      <c r="B977" s="140" t="s">
        <v>966</v>
      </c>
      <c r="C977" s="141" t="s">
        <v>1587</v>
      </c>
      <c r="D977" s="285">
        <v>0</v>
      </c>
      <c r="E977" s="285">
        <f>SUM('ADICIONES  2018'!C977:M977)</f>
        <v>4932661293.4700003</v>
      </c>
      <c r="F977" s="285"/>
      <c r="G977" s="285"/>
      <c r="H977" s="285"/>
      <c r="I977" s="285"/>
      <c r="J977" s="285"/>
      <c r="K977" s="285">
        <f t="shared" si="764"/>
        <v>4932661293.4700003</v>
      </c>
      <c r="L977" s="285"/>
      <c r="M977" s="285"/>
      <c r="N977" s="285"/>
      <c r="O977" s="285"/>
      <c r="P977" s="285">
        <v>4932661293.4700003</v>
      </c>
      <c r="Q977" s="285"/>
      <c r="R977" s="285">
        <f t="shared" si="719"/>
        <v>4932661293.4700003</v>
      </c>
      <c r="S977" s="285"/>
      <c r="T977" s="285"/>
      <c r="U977" s="285"/>
      <c r="V977" s="285"/>
      <c r="W977" s="285"/>
      <c r="X977" s="285"/>
      <c r="Y977" s="285"/>
      <c r="Z977" s="285"/>
      <c r="AA977" s="285">
        <f t="shared" si="777"/>
        <v>0</v>
      </c>
      <c r="AB977" s="285">
        <f t="shared" si="750"/>
        <v>4932661293.4700003</v>
      </c>
      <c r="AC977" s="113">
        <f t="shared" si="781"/>
        <v>1</v>
      </c>
    </row>
    <row r="978" spans="1:29" s="21" customFormat="1" hidden="1" x14ac:dyDescent="0.2">
      <c r="A978" s="92"/>
      <c r="B978" s="140" t="s">
        <v>966</v>
      </c>
      <c r="C978" s="141" t="s">
        <v>1587</v>
      </c>
      <c r="D978" s="285"/>
      <c r="E978" s="285">
        <f>SUM('ADICIONES  2018'!C978:M978)</f>
        <v>5000000000</v>
      </c>
      <c r="F978" s="285"/>
      <c r="G978" s="285"/>
      <c r="H978" s="285"/>
      <c r="I978" s="285"/>
      <c r="J978" s="285"/>
      <c r="K978" s="285">
        <f t="shared" si="764"/>
        <v>5000000000</v>
      </c>
      <c r="L978" s="285"/>
      <c r="M978" s="285"/>
      <c r="N978" s="285"/>
      <c r="O978" s="285"/>
      <c r="P978" s="285">
        <v>5000000000</v>
      </c>
      <c r="Q978" s="285"/>
      <c r="R978" s="285">
        <f t="shared" si="719"/>
        <v>5000000000</v>
      </c>
      <c r="S978" s="285"/>
      <c r="T978" s="285"/>
      <c r="U978" s="285"/>
      <c r="V978" s="285"/>
      <c r="W978" s="285"/>
      <c r="X978" s="285"/>
      <c r="Y978" s="285"/>
      <c r="Z978" s="285"/>
      <c r="AA978" s="285">
        <f t="shared" si="777"/>
        <v>0</v>
      </c>
      <c r="AB978" s="285">
        <f t="shared" si="750"/>
        <v>5000000000</v>
      </c>
      <c r="AC978" s="113">
        <f t="shared" si="781"/>
        <v>1</v>
      </c>
    </row>
    <row r="979" spans="1:29" s="21" customFormat="1" hidden="1" x14ac:dyDescent="0.2">
      <c r="A979" s="92"/>
      <c r="B979" s="140" t="s">
        <v>966</v>
      </c>
      <c r="C979" s="141" t="s">
        <v>1587</v>
      </c>
      <c r="D979" s="285"/>
      <c r="E979" s="285">
        <f>SUM('ADICIONES  2018'!C979:M979)</f>
        <v>49555608.880000003</v>
      </c>
      <c r="F979" s="285"/>
      <c r="G979" s="285"/>
      <c r="H979" s="285"/>
      <c r="I979" s="285"/>
      <c r="J979" s="285"/>
      <c r="K979" s="285">
        <f t="shared" si="764"/>
        <v>49555608.880000003</v>
      </c>
      <c r="L979" s="285"/>
      <c r="M979" s="285"/>
      <c r="N979" s="285"/>
      <c r="O979" s="285"/>
      <c r="P979" s="285"/>
      <c r="Q979" s="285"/>
      <c r="R979" s="285">
        <f t="shared" si="719"/>
        <v>0</v>
      </c>
      <c r="S979" s="285"/>
      <c r="T979" s="285"/>
      <c r="U979" s="285">
        <v>49555608.880000003</v>
      </c>
      <c r="V979" s="285"/>
      <c r="W979" s="285"/>
      <c r="X979" s="285"/>
      <c r="Y979" s="285"/>
      <c r="Z979" s="285"/>
      <c r="AA979" s="285">
        <f t="shared" si="777"/>
        <v>49555608.880000003</v>
      </c>
      <c r="AB979" s="285">
        <f t="shared" si="750"/>
        <v>49555608.880000003</v>
      </c>
      <c r="AC979" s="113">
        <f t="shared" si="781"/>
        <v>1</v>
      </c>
    </row>
    <row r="980" spans="1:29" s="21" customFormat="1" ht="30" hidden="1" x14ac:dyDescent="0.2">
      <c r="A980" s="92"/>
      <c r="B980" s="140" t="s">
        <v>2204</v>
      </c>
      <c r="C980" s="141" t="s">
        <v>2205</v>
      </c>
      <c r="D980" s="285"/>
      <c r="E980" s="285">
        <f>SUM('ADICIONES  2018'!C980:M980)</f>
        <v>688028730.05999994</v>
      </c>
      <c r="F980" s="285"/>
      <c r="G980" s="285"/>
      <c r="H980" s="285"/>
      <c r="I980" s="285"/>
      <c r="J980" s="285"/>
      <c r="K980" s="285">
        <f t="shared" si="764"/>
        <v>688028730.05999994</v>
      </c>
      <c r="L980" s="285"/>
      <c r="M980" s="285"/>
      <c r="N980" s="285"/>
      <c r="O980" s="285"/>
      <c r="P980" s="285">
        <v>688028730.05999994</v>
      </c>
      <c r="Q980" s="285"/>
      <c r="R980" s="285">
        <f t="shared" si="719"/>
        <v>688028730.05999994</v>
      </c>
      <c r="S980" s="285"/>
      <c r="T980" s="285"/>
      <c r="U980" s="285"/>
      <c r="V980" s="285"/>
      <c r="W980" s="285"/>
      <c r="X980" s="285"/>
      <c r="Y980" s="285"/>
      <c r="Z980" s="285"/>
      <c r="AA980" s="285">
        <f t="shared" si="777"/>
        <v>0</v>
      </c>
      <c r="AB980" s="285">
        <f t="shared" si="750"/>
        <v>688028730.05999994</v>
      </c>
      <c r="AC980" s="113">
        <f t="shared" si="781"/>
        <v>1</v>
      </c>
    </row>
    <row r="981" spans="1:29" s="79" customFormat="1" ht="15.75" hidden="1" x14ac:dyDescent="0.2">
      <c r="A981" s="371"/>
      <c r="B981" s="133" t="s">
        <v>967</v>
      </c>
      <c r="C981" s="138" t="s">
        <v>1588</v>
      </c>
      <c r="D981" s="105">
        <f>SUM(D982:D985)</f>
        <v>0</v>
      </c>
      <c r="E981" s="105">
        <f>SUM('ADICIONES  2018'!C981:M981)</f>
        <v>14271700476.700001</v>
      </c>
      <c r="F981" s="105">
        <f t="shared" ref="F981:J981" si="797">SUM(F982:F985)</f>
        <v>0</v>
      </c>
      <c r="G981" s="105">
        <f t="shared" si="797"/>
        <v>0</v>
      </c>
      <c r="H981" s="105">
        <f t="shared" si="797"/>
        <v>0</v>
      </c>
      <c r="I981" s="105">
        <f t="shared" si="797"/>
        <v>0</v>
      </c>
      <c r="J981" s="105">
        <f t="shared" si="797"/>
        <v>0</v>
      </c>
      <c r="K981" s="105">
        <f t="shared" si="764"/>
        <v>14271700476.700001</v>
      </c>
      <c r="L981" s="105">
        <f t="shared" ref="L981:Q981" si="798">SUM(L982:L985)</f>
        <v>0</v>
      </c>
      <c r="M981" s="105">
        <f t="shared" si="798"/>
        <v>0</v>
      </c>
      <c r="N981" s="105">
        <f t="shared" si="798"/>
        <v>0</v>
      </c>
      <c r="O981" s="105">
        <f t="shared" si="798"/>
        <v>0</v>
      </c>
      <c r="P981" s="105">
        <f t="shared" si="798"/>
        <v>14271700476.700001</v>
      </c>
      <c r="Q981" s="105">
        <f t="shared" si="798"/>
        <v>0</v>
      </c>
      <c r="R981" s="105">
        <f t="shared" si="719"/>
        <v>14271700476.700001</v>
      </c>
      <c r="S981" s="105">
        <f t="shared" ref="S981:Z981" si="799">SUM(S982:S985)</f>
        <v>0</v>
      </c>
      <c r="T981" s="105">
        <f t="shared" si="799"/>
        <v>0</v>
      </c>
      <c r="U981" s="105">
        <f t="shared" si="799"/>
        <v>0</v>
      </c>
      <c r="V981" s="105">
        <f t="shared" si="799"/>
        <v>0</v>
      </c>
      <c r="W981" s="105">
        <f t="shared" si="799"/>
        <v>0</v>
      </c>
      <c r="X981" s="105">
        <f t="shared" si="799"/>
        <v>0</v>
      </c>
      <c r="Y981" s="105">
        <f t="shared" si="799"/>
        <v>0</v>
      </c>
      <c r="Z981" s="105">
        <f t="shared" si="799"/>
        <v>0</v>
      </c>
      <c r="AA981" s="105">
        <f t="shared" si="777"/>
        <v>0</v>
      </c>
      <c r="AB981" s="105">
        <f t="shared" si="750"/>
        <v>14271700476.700001</v>
      </c>
      <c r="AC981" s="104">
        <f t="shared" si="781"/>
        <v>1</v>
      </c>
    </row>
    <row r="982" spans="1:29" hidden="1" x14ac:dyDescent="0.2">
      <c r="B982" s="140" t="s">
        <v>968</v>
      </c>
      <c r="C982" s="137" t="s">
        <v>1589</v>
      </c>
      <c r="D982" s="287">
        <v>0</v>
      </c>
      <c r="E982" s="285">
        <f>SUM('ADICIONES  2018'!C982:M982)</f>
        <v>500000000</v>
      </c>
      <c r="F982" s="287"/>
      <c r="G982" s="287"/>
      <c r="H982" s="287"/>
      <c r="I982" s="287"/>
      <c r="J982" s="287"/>
      <c r="K982" s="287">
        <f t="shared" si="764"/>
        <v>500000000</v>
      </c>
      <c r="L982" s="287"/>
      <c r="M982" s="287"/>
      <c r="N982" s="287"/>
      <c r="O982" s="287"/>
      <c r="P982" s="287">
        <v>500000000</v>
      </c>
      <c r="Q982" s="287"/>
      <c r="R982" s="287">
        <f t="shared" si="719"/>
        <v>500000000</v>
      </c>
      <c r="S982" s="287"/>
      <c r="T982" s="287"/>
      <c r="U982" s="287"/>
      <c r="V982" s="287"/>
      <c r="W982" s="287"/>
      <c r="X982" s="287"/>
      <c r="Y982" s="287"/>
      <c r="Z982" s="287"/>
      <c r="AA982" s="287">
        <f t="shared" si="777"/>
        <v>0</v>
      </c>
      <c r="AB982" s="287">
        <f t="shared" si="750"/>
        <v>500000000</v>
      </c>
      <c r="AC982" s="37">
        <f t="shared" si="781"/>
        <v>1</v>
      </c>
    </row>
    <row r="983" spans="1:29" hidden="1" x14ac:dyDescent="0.2">
      <c r="B983" s="140" t="s">
        <v>2206</v>
      </c>
      <c r="C983" s="137" t="s">
        <v>2207</v>
      </c>
      <c r="D983" s="287"/>
      <c r="E983" s="285">
        <f>SUM('ADICIONES  2018'!C983:M983)</f>
        <v>11435571261.25</v>
      </c>
      <c r="F983" s="287"/>
      <c r="G983" s="287"/>
      <c r="H983" s="287"/>
      <c r="I983" s="287"/>
      <c r="J983" s="287"/>
      <c r="K983" s="287">
        <f t="shared" si="764"/>
        <v>11435571261.25</v>
      </c>
      <c r="L983" s="287"/>
      <c r="M983" s="287"/>
      <c r="N983" s="287"/>
      <c r="O983" s="287"/>
      <c r="P983" s="287">
        <v>11435571261.25</v>
      </c>
      <c r="Q983" s="287"/>
      <c r="R983" s="287">
        <f t="shared" si="719"/>
        <v>11435571261.25</v>
      </c>
      <c r="S983" s="287"/>
      <c r="T983" s="287"/>
      <c r="U983" s="287"/>
      <c r="V983" s="287"/>
      <c r="W983" s="287"/>
      <c r="X983" s="287"/>
      <c r="Y983" s="287"/>
      <c r="Z983" s="287"/>
      <c r="AA983" s="287">
        <f t="shared" si="777"/>
        <v>0</v>
      </c>
      <c r="AB983" s="287">
        <f t="shared" si="750"/>
        <v>11435571261.25</v>
      </c>
      <c r="AC983" s="37">
        <f t="shared" si="781"/>
        <v>1</v>
      </c>
    </row>
    <row r="984" spans="1:29" ht="28.5" hidden="1" x14ac:dyDescent="0.2">
      <c r="B984" s="140" t="s">
        <v>2208</v>
      </c>
      <c r="C984" s="137" t="s">
        <v>2209</v>
      </c>
      <c r="D984" s="287"/>
      <c r="E984" s="285">
        <f>SUM('ADICIONES  2018'!C984:M984)</f>
        <v>1501758417.8299999</v>
      </c>
      <c r="F984" s="287"/>
      <c r="G984" s="287"/>
      <c r="H984" s="287"/>
      <c r="I984" s="287"/>
      <c r="J984" s="287"/>
      <c r="K984" s="287">
        <f t="shared" si="764"/>
        <v>1501758417.8299999</v>
      </c>
      <c r="L984" s="287"/>
      <c r="M984" s="287"/>
      <c r="N984" s="287"/>
      <c r="O984" s="287"/>
      <c r="P984" s="287">
        <v>1501758417.8299999</v>
      </c>
      <c r="Q984" s="287"/>
      <c r="R984" s="287">
        <f t="shared" si="719"/>
        <v>1501758417.8299999</v>
      </c>
      <c r="S984" s="287"/>
      <c r="T984" s="287"/>
      <c r="U984" s="287"/>
      <c r="V984" s="287"/>
      <c r="W984" s="287"/>
      <c r="X984" s="287"/>
      <c r="Y984" s="287"/>
      <c r="Z984" s="287"/>
      <c r="AA984" s="287">
        <f t="shared" si="777"/>
        <v>0</v>
      </c>
      <c r="AB984" s="287">
        <f t="shared" si="750"/>
        <v>1501758417.8299999</v>
      </c>
      <c r="AC984" s="37">
        <f t="shared" si="781"/>
        <v>1</v>
      </c>
    </row>
    <row r="985" spans="1:29" hidden="1" x14ac:dyDescent="0.2">
      <c r="B985" s="140" t="s">
        <v>2210</v>
      </c>
      <c r="C985" s="137" t="s">
        <v>2211</v>
      </c>
      <c r="D985" s="287"/>
      <c r="E985" s="285">
        <f>SUM('ADICIONES  2018'!C985:M985)</f>
        <v>834370797.62</v>
      </c>
      <c r="F985" s="287"/>
      <c r="G985" s="287"/>
      <c r="H985" s="287"/>
      <c r="I985" s="287"/>
      <c r="J985" s="287"/>
      <c r="K985" s="287">
        <f t="shared" si="764"/>
        <v>834370797.62</v>
      </c>
      <c r="L985" s="287"/>
      <c r="M985" s="287"/>
      <c r="N985" s="287"/>
      <c r="O985" s="287"/>
      <c r="P985" s="287">
        <v>834370797.62</v>
      </c>
      <c r="Q985" s="287"/>
      <c r="R985" s="287">
        <f t="shared" si="719"/>
        <v>834370797.62</v>
      </c>
      <c r="S985" s="287"/>
      <c r="T985" s="287"/>
      <c r="U985" s="287"/>
      <c r="V985" s="287"/>
      <c r="W985" s="287"/>
      <c r="X985" s="287"/>
      <c r="Y985" s="287"/>
      <c r="Z985" s="287"/>
      <c r="AA985" s="287">
        <f t="shared" si="777"/>
        <v>0</v>
      </c>
      <c r="AB985" s="287">
        <f t="shared" si="750"/>
        <v>834370797.62</v>
      </c>
      <c r="AC985" s="37">
        <f t="shared" si="781"/>
        <v>1</v>
      </c>
    </row>
    <row r="986" spans="1:29" s="79" customFormat="1" ht="15.75" hidden="1" x14ac:dyDescent="0.2">
      <c r="A986" s="371"/>
      <c r="B986" s="133" t="s">
        <v>969</v>
      </c>
      <c r="C986" s="138" t="s">
        <v>1590</v>
      </c>
      <c r="D986" s="105">
        <f>SUM(D987:D989)</f>
        <v>0</v>
      </c>
      <c r="E986" s="105">
        <f>SUM('ADICIONES  2018'!C986:M986)</f>
        <v>3982732476.77</v>
      </c>
      <c r="F986" s="105">
        <f t="shared" ref="F986:J986" si="800">SUM(F987:F989)</f>
        <v>0</v>
      </c>
      <c r="G986" s="105">
        <f t="shared" si="800"/>
        <v>0</v>
      </c>
      <c r="H986" s="105">
        <f t="shared" si="800"/>
        <v>0</v>
      </c>
      <c r="I986" s="105">
        <f t="shared" si="800"/>
        <v>0</v>
      </c>
      <c r="J986" s="105">
        <f t="shared" si="800"/>
        <v>0</v>
      </c>
      <c r="K986" s="105">
        <f t="shared" si="764"/>
        <v>3982732476.77</v>
      </c>
      <c r="L986" s="105">
        <f t="shared" ref="L986:Q986" si="801">SUM(L987:L989)</f>
        <v>0</v>
      </c>
      <c r="M986" s="105">
        <f t="shared" si="801"/>
        <v>0</v>
      </c>
      <c r="N986" s="105">
        <f t="shared" si="801"/>
        <v>0</v>
      </c>
      <c r="O986" s="105">
        <f t="shared" si="801"/>
        <v>0</v>
      </c>
      <c r="P986" s="105">
        <f t="shared" si="801"/>
        <v>3982732476.77</v>
      </c>
      <c r="Q986" s="105">
        <f t="shared" si="801"/>
        <v>0</v>
      </c>
      <c r="R986" s="105">
        <f t="shared" si="719"/>
        <v>3982732476.77</v>
      </c>
      <c r="S986" s="105">
        <f t="shared" ref="S986:Z986" si="802">SUM(S987:S989)</f>
        <v>0</v>
      </c>
      <c r="T986" s="105">
        <f t="shared" si="802"/>
        <v>0</v>
      </c>
      <c r="U986" s="105">
        <f t="shared" si="802"/>
        <v>0</v>
      </c>
      <c r="V986" s="105">
        <f t="shared" si="802"/>
        <v>0</v>
      </c>
      <c r="W986" s="105">
        <f t="shared" si="802"/>
        <v>0</v>
      </c>
      <c r="X986" s="105">
        <f t="shared" si="802"/>
        <v>0</v>
      </c>
      <c r="Y986" s="105">
        <f t="shared" si="802"/>
        <v>0</v>
      </c>
      <c r="Z986" s="105">
        <f t="shared" si="802"/>
        <v>0</v>
      </c>
      <c r="AA986" s="105">
        <f t="shared" si="777"/>
        <v>0</v>
      </c>
      <c r="AB986" s="105">
        <f t="shared" si="750"/>
        <v>3982732476.77</v>
      </c>
      <c r="AC986" s="104">
        <f t="shared" si="781"/>
        <v>1</v>
      </c>
    </row>
    <row r="987" spans="1:29" hidden="1" x14ac:dyDescent="0.2">
      <c r="B987" s="140" t="s">
        <v>970</v>
      </c>
      <c r="C987" s="137" t="s">
        <v>1591</v>
      </c>
      <c r="D987" s="287">
        <v>0</v>
      </c>
      <c r="E987" s="285">
        <f>SUM('ADICIONES  2018'!C987:M987)</f>
        <v>97276279.359999999</v>
      </c>
      <c r="F987" s="287"/>
      <c r="G987" s="287"/>
      <c r="H987" s="287"/>
      <c r="I987" s="287"/>
      <c r="J987" s="287"/>
      <c r="K987" s="287">
        <f t="shared" si="764"/>
        <v>97276279.359999999</v>
      </c>
      <c r="L987" s="287"/>
      <c r="M987" s="287"/>
      <c r="N987" s="287"/>
      <c r="O987" s="287"/>
      <c r="P987" s="287">
        <v>97276279.359999999</v>
      </c>
      <c r="Q987" s="287"/>
      <c r="R987" s="287">
        <f t="shared" si="719"/>
        <v>97276279.359999999</v>
      </c>
      <c r="S987" s="287"/>
      <c r="T987" s="287"/>
      <c r="U987" s="287"/>
      <c r="V987" s="287"/>
      <c r="W987" s="287"/>
      <c r="X987" s="287"/>
      <c r="Y987" s="287"/>
      <c r="Z987" s="287"/>
      <c r="AA987" s="287">
        <f t="shared" si="777"/>
        <v>0</v>
      </c>
      <c r="AB987" s="287">
        <f t="shared" si="750"/>
        <v>97276279.359999999</v>
      </c>
      <c r="AC987" s="37">
        <f t="shared" si="781"/>
        <v>1</v>
      </c>
    </row>
    <row r="988" spans="1:29" hidden="1" x14ac:dyDescent="0.2">
      <c r="B988" s="140" t="s">
        <v>970</v>
      </c>
      <c r="C988" s="137" t="s">
        <v>1591</v>
      </c>
      <c r="D988" s="287"/>
      <c r="E988" s="285">
        <f>SUM('ADICIONES  2018'!C988:M988)</f>
        <v>3366156576.4699998</v>
      </c>
      <c r="F988" s="287"/>
      <c r="G988" s="287"/>
      <c r="H988" s="287"/>
      <c r="I988" s="287"/>
      <c r="J988" s="287"/>
      <c r="K988" s="287">
        <f t="shared" si="764"/>
        <v>3366156576.4699998</v>
      </c>
      <c r="L988" s="287"/>
      <c r="M988" s="287"/>
      <c r="N988" s="287"/>
      <c r="O988" s="287"/>
      <c r="P988" s="287">
        <v>3366156576.4699998</v>
      </c>
      <c r="Q988" s="287"/>
      <c r="R988" s="287">
        <f t="shared" si="719"/>
        <v>3366156576.4699998</v>
      </c>
      <c r="S988" s="287"/>
      <c r="T988" s="287"/>
      <c r="U988" s="287"/>
      <c r="V988" s="287"/>
      <c r="W988" s="287"/>
      <c r="X988" s="287"/>
      <c r="Y988" s="287"/>
      <c r="Z988" s="287"/>
      <c r="AA988" s="287">
        <f t="shared" si="777"/>
        <v>0</v>
      </c>
      <c r="AB988" s="287">
        <f t="shared" si="750"/>
        <v>3366156576.4699998</v>
      </c>
      <c r="AC988" s="37">
        <f t="shared" si="781"/>
        <v>1</v>
      </c>
    </row>
    <row r="989" spans="1:29" ht="28.5" hidden="1" x14ac:dyDescent="0.2">
      <c r="B989" s="140" t="s">
        <v>2212</v>
      </c>
      <c r="C989" s="137" t="s">
        <v>2213</v>
      </c>
      <c r="D989" s="287"/>
      <c r="E989" s="285">
        <f>SUM('ADICIONES  2018'!C989:M989)</f>
        <v>519299620.94</v>
      </c>
      <c r="F989" s="287"/>
      <c r="G989" s="287"/>
      <c r="H989" s="287"/>
      <c r="I989" s="287"/>
      <c r="J989" s="287"/>
      <c r="K989" s="287">
        <f t="shared" si="764"/>
        <v>519299620.94</v>
      </c>
      <c r="L989" s="287"/>
      <c r="M989" s="287"/>
      <c r="N989" s="287"/>
      <c r="O989" s="287"/>
      <c r="P989" s="287">
        <v>519299620.94</v>
      </c>
      <c r="Q989" s="287"/>
      <c r="R989" s="287">
        <f t="shared" si="719"/>
        <v>519299620.94</v>
      </c>
      <c r="S989" s="287"/>
      <c r="T989" s="287"/>
      <c r="U989" s="287"/>
      <c r="V989" s="287"/>
      <c r="W989" s="287"/>
      <c r="X989" s="287"/>
      <c r="Y989" s="287"/>
      <c r="Z989" s="287"/>
      <c r="AA989" s="287">
        <f t="shared" si="777"/>
        <v>0</v>
      </c>
      <c r="AB989" s="287">
        <f t="shared" si="750"/>
        <v>519299620.94</v>
      </c>
      <c r="AC989" s="37">
        <f t="shared" si="781"/>
        <v>1</v>
      </c>
    </row>
    <row r="990" spans="1:29" s="79" customFormat="1" ht="15.75" hidden="1" x14ac:dyDescent="0.2">
      <c r="A990" s="371"/>
      <c r="B990" s="133" t="s">
        <v>971</v>
      </c>
      <c r="C990" s="138" t="s">
        <v>2214</v>
      </c>
      <c r="D990" s="105">
        <f>SUM(D991:D992)</f>
        <v>0</v>
      </c>
      <c r="E990" s="105">
        <f>SUM('ADICIONES  2018'!C990:M990)</f>
        <v>74890403.799999997</v>
      </c>
      <c r="F990" s="105">
        <f t="shared" ref="F990:J990" si="803">SUM(F991:F992)</f>
        <v>0</v>
      </c>
      <c r="G990" s="105">
        <f t="shared" si="803"/>
        <v>0</v>
      </c>
      <c r="H990" s="105">
        <f t="shared" si="803"/>
        <v>0</v>
      </c>
      <c r="I990" s="105">
        <f t="shared" si="803"/>
        <v>0</v>
      </c>
      <c r="J990" s="105">
        <f t="shared" si="803"/>
        <v>0</v>
      </c>
      <c r="K990" s="286">
        <f t="shared" si="764"/>
        <v>74890403.799999997</v>
      </c>
      <c r="L990" s="105">
        <f t="shared" ref="L990:Q990" si="804">SUM(L991:L992)</f>
        <v>0</v>
      </c>
      <c r="M990" s="105">
        <f t="shared" si="804"/>
        <v>0</v>
      </c>
      <c r="N990" s="105">
        <f t="shared" si="804"/>
        <v>0</v>
      </c>
      <c r="O990" s="105">
        <f t="shared" si="804"/>
        <v>0</v>
      </c>
      <c r="P990" s="105">
        <f t="shared" si="804"/>
        <v>74890403.799999997</v>
      </c>
      <c r="Q990" s="105">
        <f t="shared" si="804"/>
        <v>0</v>
      </c>
      <c r="R990" s="286">
        <f t="shared" si="719"/>
        <v>74890403.799999997</v>
      </c>
      <c r="S990" s="105">
        <f t="shared" ref="S990:Z990" si="805">SUM(S991:S992)</f>
        <v>0</v>
      </c>
      <c r="T990" s="105">
        <f t="shared" si="805"/>
        <v>0</v>
      </c>
      <c r="U990" s="105">
        <f t="shared" si="805"/>
        <v>0</v>
      </c>
      <c r="V990" s="105">
        <f t="shared" si="805"/>
        <v>0</v>
      </c>
      <c r="W990" s="105">
        <f t="shared" si="805"/>
        <v>0</v>
      </c>
      <c r="X990" s="105">
        <f t="shared" si="805"/>
        <v>0</v>
      </c>
      <c r="Y990" s="105">
        <f t="shared" si="805"/>
        <v>0</v>
      </c>
      <c r="Z990" s="105">
        <f t="shared" si="805"/>
        <v>0</v>
      </c>
      <c r="AA990" s="286">
        <f t="shared" si="777"/>
        <v>0</v>
      </c>
      <c r="AB990" s="286">
        <f t="shared" si="750"/>
        <v>74890403.799999997</v>
      </c>
      <c r="AC990" s="36">
        <f t="shared" si="781"/>
        <v>1</v>
      </c>
    </row>
    <row r="991" spans="1:29" hidden="1" x14ac:dyDescent="0.2">
      <c r="B991" s="140" t="s">
        <v>2215</v>
      </c>
      <c r="C991" s="137" t="s">
        <v>2216</v>
      </c>
      <c r="D991" s="287"/>
      <c r="E991" s="285">
        <f>SUM('ADICIONES  2018'!C991:M991)</f>
        <v>50415865.439999998</v>
      </c>
      <c r="F991" s="287"/>
      <c r="G991" s="287"/>
      <c r="H991" s="287"/>
      <c r="I991" s="287"/>
      <c r="J991" s="287"/>
      <c r="K991" s="287">
        <f t="shared" si="764"/>
        <v>50415865.439999998</v>
      </c>
      <c r="L991" s="287"/>
      <c r="M991" s="287"/>
      <c r="N991" s="287"/>
      <c r="O991" s="287"/>
      <c r="P991" s="287">
        <v>50415865.439999998</v>
      </c>
      <c r="Q991" s="287"/>
      <c r="R991" s="287">
        <f t="shared" si="719"/>
        <v>50415865.439999998</v>
      </c>
      <c r="S991" s="287"/>
      <c r="T991" s="287"/>
      <c r="U991" s="287"/>
      <c r="V991" s="287"/>
      <c r="W991" s="287"/>
      <c r="X991" s="287"/>
      <c r="Y991" s="287"/>
      <c r="Z991" s="287"/>
      <c r="AA991" s="287">
        <f t="shared" si="777"/>
        <v>0</v>
      </c>
      <c r="AB991" s="287">
        <f t="shared" si="750"/>
        <v>50415865.439999998</v>
      </c>
      <c r="AC991" s="37">
        <f t="shared" si="781"/>
        <v>1</v>
      </c>
    </row>
    <row r="992" spans="1:29" hidden="1" x14ac:dyDescent="0.2">
      <c r="B992" s="140" t="s">
        <v>2217</v>
      </c>
      <c r="C992" s="137" t="s">
        <v>2218</v>
      </c>
      <c r="D992" s="287"/>
      <c r="E992" s="285">
        <f>SUM('ADICIONES  2018'!C992:M992)</f>
        <v>24474538.359999999</v>
      </c>
      <c r="F992" s="287"/>
      <c r="G992" s="287"/>
      <c r="H992" s="287"/>
      <c r="I992" s="287"/>
      <c r="J992" s="287"/>
      <c r="K992" s="287">
        <f t="shared" si="764"/>
        <v>24474538.359999999</v>
      </c>
      <c r="L992" s="287"/>
      <c r="M992" s="287"/>
      <c r="N992" s="287"/>
      <c r="O992" s="287"/>
      <c r="P992" s="287">
        <v>24474538.359999999</v>
      </c>
      <c r="Q992" s="287"/>
      <c r="R992" s="287">
        <f t="shared" si="719"/>
        <v>24474538.359999999</v>
      </c>
      <c r="S992" s="287"/>
      <c r="T992" s="287"/>
      <c r="U992" s="287"/>
      <c r="V992" s="287"/>
      <c r="W992" s="287"/>
      <c r="X992" s="287"/>
      <c r="Y992" s="287"/>
      <c r="Z992" s="287"/>
      <c r="AA992" s="287">
        <f t="shared" si="777"/>
        <v>0</v>
      </c>
      <c r="AB992" s="287">
        <f t="shared" si="750"/>
        <v>24474538.359999999</v>
      </c>
      <c r="AC992" s="37">
        <f t="shared" si="781"/>
        <v>1</v>
      </c>
    </row>
    <row r="993" spans="1:29" s="79" customFormat="1" ht="15.75" hidden="1" x14ac:dyDescent="0.2">
      <c r="A993" s="371"/>
      <c r="B993" s="133" t="s">
        <v>972</v>
      </c>
      <c r="C993" s="138" t="s">
        <v>2219</v>
      </c>
      <c r="D993" s="105">
        <f>SUM(D994:D996)</f>
        <v>0</v>
      </c>
      <c r="E993" s="105">
        <f>SUM('ADICIONES  2018'!C993:M993)</f>
        <v>7721444044.6099997</v>
      </c>
      <c r="F993" s="105">
        <f t="shared" ref="F993:J993" si="806">SUM(F994:F996)</f>
        <v>0</v>
      </c>
      <c r="G993" s="105">
        <f t="shared" si="806"/>
        <v>0</v>
      </c>
      <c r="H993" s="105">
        <f t="shared" si="806"/>
        <v>0</v>
      </c>
      <c r="I993" s="105">
        <f t="shared" si="806"/>
        <v>0</v>
      </c>
      <c r="J993" s="105">
        <f t="shared" si="806"/>
        <v>0</v>
      </c>
      <c r="K993" s="286">
        <f t="shared" si="764"/>
        <v>7721444044.6099997</v>
      </c>
      <c r="L993" s="105">
        <f t="shared" ref="L993:Q993" si="807">SUM(L994:L996)</f>
        <v>0</v>
      </c>
      <c r="M993" s="105">
        <f t="shared" si="807"/>
        <v>0</v>
      </c>
      <c r="N993" s="105">
        <f t="shared" si="807"/>
        <v>0</v>
      </c>
      <c r="O993" s="105">
        <f t="shared" si="807"/>
        <v>0</v>
      </c>
      <c r="P993" s="105">
        <f t="shared" si="807"/>
        <v>7721444044.6099997</v>
      </c>
      <c r="Q993" s="105">
        <f t="shared" si="807"/>
        <v>0</v>
      </c>
      <c r="R993" s="286">
        <f t="shared" si="719"/>
        <v>7721444044.6099997</v>
      </c>
      <c r="S993" s="105">
        <f t="shared" ref="S993:Z993" si="808">SUM(S994:S996)</f>
        <v>0</v>
      </c>
      <c r="T993" s="105">
        <f t="shared" si="808"/>
        <v>0</v>
      </c>
      <c r="U993" s="105">
        <f t="shared" si="808"/>
        <v>0</v>
      </c>
      <c r="V993" s="105">
        <f t="shared" si="808"/>
        <v>0</v>
      </c>
      <c r="W993" s="105">
        <f t="shared" si="808"/>
        <v>0</v>
      </c>
      <c r="X993" s="105">
        <f t="shared" si="808"/>
        <v>0</v>
      </c>
      <c r="Y993" s="105">
        <f t="shared" si="808"/>
        <v>0</v>
      </c>
      <c r="Z993" s="105">
        <f t="shared" si="808"/>
        <v>0</v>
      </c>
      <c r="AA993" s="286">
        <f t="shared" si="777"/>
        <v>0</v>
      </c>
      <c r="AB993" s="286">
        <f t="shared" si="750"/>
        <v>7721444044.6099997</v>
      </c>
      <c r="AC993" s="36">
        <f t="shared" si="781"/>
        <v>1</v>
      </c>
    </row>
    <row r="994" spans="1:29" ht="28.5" hidden="1" x14ac:dyDescent="0.2">
      <c r="B994" s="140" t="s">
        <v>2220</v>
      </c>
      <c r="C994" s="137" t="s">
        <v>2221</v>
      </c>
      <c r="D994" s="287"/>
      <c r="E994" s="285">
        <f>SUM('ADICIONES  2018'!C994:M994)</f>
        <v>1531822844.9300001</v>
      </c>
      <c r="F994" s="287"/>
      <c r="G994" s="287"/>
      <c r="H994" s="287"/>
      <c r="I994" s="287"/>
      <c r="J994" s="287"/>
      <c r="K994" s="287">
        <f t="shared" si="764"/>
        <v>1531822844.9300001</v>
      </c>
      <c r="L994" s="287"/>
      <c r="M994" s="287"/>
      <c r="N994" s="287"/>
      <c r="O994" s="287"/>
      <c r="P994" s="287">
        <v>1531822844.9300001</v>
      </c>
      <c r="Q994" s="287"/>
      <c r="R994" s="287">
        <f t="shared" si="719"/>
        <v>1531822844.9300001</v>
      </c>
      <c r="S994" s="287"/>
      <c r="T994" s="287"/>
      <c r="U994" s="287"/>
      <c r="V994" s="287"/>
      <c r="W994" s="287"/>
      <c r="X994" s="287"/>
      <c r="Y994" s="287"/>
      <c r="Z994" s="287"/>
      <c r="AA994" s="287">
        <f t="shared" si="777"/>
        <v>0</v>
      </c>
      <c r="AB994" s="287">
        <f t="shared" si="750"/>
        <v>1531822844.9300001</v>
      </c>
      <c r="AC994" s="37">
        <f t="shared" si="781"/>
        <v>1</v>
      </c>
    </row>
    <row r="995" spans="1:29" ht="28.5" hidden="1" x14ac:dyDescent="0.2">
      <c r="B995" s="140" t="s">
        <v>2222</v>
      </c>
      <c r="C995" s="137" t="s">
        <v>2223</v>
      </c>
      <c r="D995" s="287"/>
      <c r="E995" s="285">
        <f>SUM('ADICIONES  2018'!C995:M995)</f>
        <v>6135919918.2299995</v>
      </c>
      <c r="F995" s="287"/>
      <c r="G995" s="287"/>
      <c r="H995" s="287"/>
      <c r="I995" s="287"/>
      <c r="J995" s="287"/>
      <c r="K995" s="287">
        <f t="shared" si="764"/>
        <v>6135919918.2299995</v>
      </c>
      <c r="L995" s="287"/>
      <c r="M995" s="287"/>
      <c r="N995" s="287"/>
      <c r="O995" s="287"/>
      <c r="P995" s="287">
        <v>6135919918.2299995</v>
      </c>
      <c r="Q995" s="287"/>
      <c r="R995" s="287">
        <f t="shared" si="719"/>
        <v>6135919918.2299995</v>
      </c>
      <c r="S995" s="287"/>
      <c r="T995" s="287"/>
      <c r="U995" s="287"/>
      <c r="V995" s="287"/>
      <c r="W995" s="287"/>
      <c r="X995" s="287"/>
      <c r="Y995" s="287"/>
      <c r="Z995" s="287"/>
      <c r="AA995" s="287">
        <f t="shared" si="777"/>
        <v>0</v>
      </c>
      <c r="AB995" s="287">
        <f t="shared" si="750"/>
        <v>6135919918.2299995</v>
      </c>
      <c r="AC995" s="37">
        <f t="shared" si="781"/>
        <v>1</v>
      </c>
    </row>
    <row r="996" spans="1:29" ht="28.5" hidden="1" x14ac:dyDescent="0.2">
      <c r="B996" s="140" t="s">
        <v>2224</v>
      </c>
      <c r="C996" s="137" t="s">
        <v>2225</v>
      </c>
      <c r="D996" s="287"/>
      <c r="E996" s="285">
        <f>SUM('ADICIONES  2018'!C996:M996)</f>
        <v>53701281.450000003</v>
      </c>
      <c r="F996" s="287"/>
      <c r="G996" s="287"/>
      <c r="H996" s="287"/>
      <c r="I996" s="287"/>
      <c r="J996" s="287"/>
      <c r="K996" s="287">
        <f t="shared" si="764"/>
        <v>53701281.450000003</v>
      </c>
      <c r="L996" s="287"/>
      <c r="M996" s="287"/>
      <c r="N996" s="287"/>
      <c r="O996" s="287"/>
      <c r="P996" s="287">
        <v>53701281.450000003</v>
      </c>
      <c r="Q996" s="287"/>
      <c r="R996" s="287">
        <f t="shared" si="719"/>
        <v>53701281.450000003</v>
      </c>
      <c r="S996" s="287"/>
      <c r="T996" s="287"/>
      <c r="U996" s="287"/>
      <c r="V996" s="287"/>
      <c r="W996" s="287"/>
      <c r="X996" s="287"/>
      <c r="Y996" s="287"/>
      <c r="Z996" s="287"/>
      <c r="AA996" s="287">
        <f t="shared" si="777"/>
        <v>0</v>
      </c>
      <c r="AB996" s="287">
        <f t="shared" si="750"/>
        <v>53701281.450000003</v>
      </c>
      <c r="AC996" s="37">
        <f t="shared" si="781"/>
        <v>1</v>
      </c>
    </row>
    <row r="997" spans="1:29" s="79" customFormat="1" ht="15.75" hidden="1" x14ac:dyDescent="0.2">
      <c r="A997" s="371"/>
      <c r="B997" s="133" t="s">
        <v>973</v>
      </c>
      <c r="C997" s="138" t="s">
        <v>2226</v>
      </c>
      <c r="D997" s="105">
        <f>SUM(D998:D1002)</f>
        <v>0</v>
      </c>
      <c r="E997" s="105">
        <f>SUM('ADICIONES  2018'!C997:M997)</f>
        <v>9683388038.9699993</v>
      </c>
      <c r="F997" s="105">
        <f t="shared" ref="F997:J997" si="809">SUM(F998:F1002)</f>
        <v>0</v>
      </c>
      <c r="G997" s="105">
        <f t="shared" si="809"/>
        <v>0</v>
      </c>
      <c r="H997" s="105">
        <f t="shared" si="809"/>
        <v>0</v>
      </c>
      <c r="I997" s="105">
        <f t="shared" si="809"/>
        <v>0</v>
      </c>
      <c r="J997" s="105">
        <f t="shared" si="809"/>
        <v>0</v>
      </c>
      <c r="K997" s="286">
        <f t="shared" si="764"/>
        <v>9683388038.9699993</v>
      </c>
      <c r="L997" s="105">
        <f t="shared" ref="L997:Q997" si="810">SUM(L998:L1002)</f>
        <v>0</v>
      </c>
      <c r="M997" s="105">
        <f t="shared" si="810"/>
        <v>0</v>
      </c>
      <c r="N997" s="105">
        <f t="shared" si="810"/>
        <v>0</v>
      </c>
      <c r="O997" s="105">
        <f t="shared" si="810"/>
        <v>0</v>
      </c>
      <c r="P997" s="105">
        <f t="shared" si="810"/>
        <v>9683388038.9699993</v>
      </c>
      <c r="Q997" s="105">
        <f t="shared" si="810"/>
        <v>0</v>
      </c>
      <c r="R997" s="286">
        <f t="shared" si="719"/>
        <v>9683388038.9699993</v>
      </c>
      <c r="S997" s="105">
        <f t="shared" ref="S997:Z997" si="811">SUM(S998:S1002)</f>
        <v>0</v>
      </c>
      <c r="T997" s="105">
        <f t="shared" si="811"/>
        <v>0</v>
      </c>
      <c r="U997" s="105">
        <f t="shared" si="811"/>
        <v>0</v>
      </c>
      <c r="V997" s="105">
        <f t="shared" si="811"/>
        <v>0</v>
      </c>
      <c r="W997" s="105">
        <f t="shared" si="811"/>
        <v>0</v>
      </c>
      <c r="X997" s="105">
        <f t="shared" si="811"/>
        <v>0</v>
      </c>
      <c r="Y997" s="105">
        <f t="shared" si="811"/>
        <v>0</v>
      </c>
      <c r="Z997" s="105">
        <f t="shared" si="811"/>
        <v>0</v>
      </c>
      <c r="AA997" s="286">
        <f t="shared" si="777"/>
        <v>0</v>
      </c>
      <c r="AB997" s="286">
        <f t="shared" si="750"/>
        <v>9683388038.9699993</v>
      </c>
      <c r="AC997" s="36">
        <f t="shared" si="781"/>
        <v>1</v>
      </c>
    </row>
    <row r="998" spans="1:29" hidden="1" x14ac:dyDescent="0.2">
      <c r="B998" s="140" t="s">
        <v>2227</v>
      </c>
      <c r="C998" s="137" t="s">
        <v>2228</v>
      </c>
      <c r="D998" s="287"/>
      <c r="E998" s="285">
        <f>SUM('ADICIONES  2018'!C998:M998)</f>
        <v>5042641592</v>
      </c>
      <c r="F998" s="287"/>
      <c r="G998" s="287"/>
      <c r="H998" s="287"/>
      <c r="I998" s="287"/>
      <c r="J998" s="287"/>
      <c r="K998" s="287">
        <f t="shared" si="764"/>
        <v>5042641592</v>
      </c>
      <c r="L998" s="287"/>
      <c r="M998" s="287"/>
      <c r="N998" s="287"/>
      <c r="O998" s="287"/>
      <c r="P998" s="287">
        <v>5042641592</v>
      </c>
      <c r="Q998" s="287"/>
      <c r="R998" s="287">
        <f t="shared" si="719"/>
        <v>5042641592</v>
      </c>
      <c r="S998" s="287"/>
      <c r="T998" s="287"/>
      <c r="U998" s="287"/>
      <c r="V998" s="287"/>
      <c r="W998" s="287"/>
      <c r="X998" s="287"/>
      <c r="Y998" s="287"/>
      <c r="Z998" s="287"/>
      <c r="AA998" s="287">
        <f t="shared" si="777"/>
        <v>0</v>
      </c>
      <c r="AB998" s="287">
        <f t="shared" si="750"/>
        <v>5042641592</v>
      </c>
      <c r="AC998" s="37">
        <f t="shared" si="781"/>
        <v>1</v>
      </c>
    </row>
    <row r="999" spans="1:29" ht="28.5" hidden="1" x14ac:dyDescent="0.2">
      <c r="B999" s="140" t="s">
        <v>2229</v>
      </c>
      <c r="C999" s="137" t="s">
        <v>2230</v>
      </c>
      <c r="D999" s="287"/>
      <c r="E999" s="285">
        <f>SUM('ADICIONES  2018'!C999:M999)</f>
        <v>581151226.09000003</v>
      </c>
      <c r="F999" s="287"/>
      <c r="G999" s="287"/>
      <c r="H999" s="287"/>
      <c r="I999" s="287"/>
      <c r="J999" s="287"/>
      <c r="K999" s="287">
        <f t="shared" ref="K999:K1062" si="812">+D999+E999-F999+G999-H999</f>
        <v>581151226.09000003</v>
      </c>
      <c r="L999" s="287"/>
      <c r="M999" s="287"/>
      <c r="N999" s="287"/>
      <c r="O999" s="287"/>
      <c r="P999" s="287">
        <v>581151226.09000003</v>
      </c>
      <c r="Q999" s="287"/>
      <c r="R999" s="287">
        <f t="shared" si="719"/>
        <v>581151226.09000003</v>
      </c>
      <c r="S999" s="287"/>
      <c r="T999" s="287"/>
      <c r="U999" s="287"/>
      <c r="V999" s="287"/>
      <c r="W999" s="287"/>
      <c r="X999" s="287"/>
      <c r="Y999" s="287"/>
      <c r="Z999" s="287"/>
      <c r="AA999" s="287">
        <f t="shared" si="777"/>
        <v>0</v>
      </c>
      <c r="AB999" s="287">
        <f t="shared" si="750"/>
        <v>581151226.09000003</v>
      </c>
      <c r="AC999" s="37">
        <f t="shared" si="781"/>
        <v>1</v>
      </c>
    </row>
    <row r="1000" spans="1:29" hidden="1" x14ac:dyDescent="0.2">
      <c r="B1000" s="140" t="s">
        <v>2231</v>
      </c>
      <c r="C1000" s="137" t="s">
        <v>2232</v>
      </c>
      <c r="D1000" s="287"/>
      <c r="E1000" s="285">
        <f>SUM('ADICIONES  2018'!C1000:M1000)</f>
        <v>871726840</v>
      </c>
      <c r="F1000" s="287"/>
      <c r="G1000" s="287"/>
      <c r="H1000" s="287"/>
      <c r="I1000" s="287"/>
      <c r="J1000" s="287"/>
      <c r="K1000" s="287">
        <f t="shared" si="812"/>
        <v>871726840</v>
      </c>
      <c r="L1000" s="287"/>
      <c r="M1000" s="287"/>
      <c r="N1000" s="287"/>
      <c r="O1000" s="287"/>
      <c r="P1000" s="287">
        <v>871726840</v>
      </c>
      <c r="Q1000" s="287"/>
      <c r="R1000" s="287">
        <f t="shared" si="719"/>
        <v>871726840</v>
      </c>
      <c r="S1000" s="287"/>
      <c r="T1000" s="287"/>
      <c r="U1000" s="287"/>
      <c r="V1000" s="287"/>
      <c r="W1000" s="287"/>
      <c r="X1000" s="287"/>
      <c r="Y1000" s="287"/>
      <c r="Z1000" s="287"/>
      <c r="AA1000" s="287">
        <f t="shared" si="777"/>
        <v>0</v>
      </c>
      <c r="AB1000" s="287">
        <f t="shared" si="750"/>
        <v>871726840</v>
      </c>
      <c r="AC1000" s="37">
        <f t="shared" si="781"/>
        <v>1</v>
      </c>
    </row>
    <row r="1001" spans="1:29" ht="28.5" hidden="1" x14ac:dyDescent="0.2">
      <c r="B1001" s="140" t="s">
        <v>2233</v>
      </c>
      <c r="C1001" s="137" t="s">
        <v>2234</v>
      </c>
      <c r="D1001" s="287"/>
      <c r="E1001" s="285">
        <f>SUM('ADICIONES  2018'!C1001:M1001)</f>
        <v>1644225124.5799999</v>
      </c>
      <c r="F1001" s="287"/>
      <c r="G1001" s="287"/>
      <c r="H1001" s="287"/>
      <c r="I1001" s="287"/>
      <c r="J1001" s="287"/>
      <c r="K1001" s="287">
        <f t="shared" si="812"/>
        <v>1644225124.5799999</v>
      </c>
      <c r="L1001" s="287"/>
      <c r="M1001" s="287"/>
      <c r="N1001" s="287"/>
      <c r="O1001" s="287"/>
      <c r="P1001" s="287">
        <v>1644225124.5799999</v>
      </c>
      <c r="Q1001" s="287"/>
      <c r="R1001" s="287">
        <f t="shared" si="719"/>
        <v>1644225124.5799999</v>
      </c>
      <c r="S1001" s="287"/>
      <c r="T1001" s="287"/>
      <c r="U1001" s="287"/>
      <c r="V1001" s="287"/>
      <c r="W1001" s="287"/>
      <c r="X1001" s="287"/>
      <c r="Y1001" s="287"/>
      <c r="Z1001" s="287"/>
      <c r="AA1001" s="287">
        <f t="shared" si="777"/>
        <v>0</v>
      </c>
      <c r="AB1001" s="287">
        <f t="shared" si="750"/>
        <v>1644225124.5799999</v>
      </c>
      <c r="AC1001" s="37">
        <f t="shared" si="781"/>
        <v>1</v>
      </c>
    </row>
    <row r="1002" spans="1:29" ht="28.5" hidden="1" x14ac:dyDescent="0.2">
      <c r="B1002" s="140" t="s">
        <v>2235</v>
      </c>
      <c r="C1002" s="137" t="s">
        <v>2236</v>
      </c>
      <c r="D1002" s="287"/>
      <c r="E1002" s="285">
        <f>SUM('ADICIONES  2018'!C1002:M1002)</f>
        <v>1543643256.3</v>
      </c>
      <c r="F1002" s="287"/>
      <c r="G1002" s="287"/>
      <c r="H1002" s="287"/>
      <c r="I1002" s="287"/>
      <c r="J1002" s="287"/>
      <c r="K1002" s="287">
        <f t="shared" si="812"/>
        <v>1543643256.3</v>
      </c>
      <c r="L1002" s="287"/>
      <c r="M1002" s="287"/>
      <c r="N1002" s="287"/>
      <c r="O1002" s="287"/>
      <c r="P1002" s="287">
        <v>1543643256.3</v>
      </c>
      <c r="Q1002" s="287"/>
      <c r="R1002" s="287">
        <f t="shared" si="719"/>
        <v>1543643256.3</v>
      </c>
      <c r="S1002" s="287"/>
      <c r="T1002" s="287"/>
      <c r="U1002" s="287"/>
      <c r="V1002" s="287"/>
      <c r="W1002" s="287"/>
      <c r="X1002" s="287"/>
      <c r="Y1002" s="287"/>
      <c r="Z1002" s="287"/>
      <c r="AA1002" s="287">
        <f t="shared" si="777"/>
        <v>0</v>
      </c>
      <c r="AB1002" s="287">
        <f t="shared" si="750"/>
        <v>1543643256.3</v>
      </c>
      <c r="AC1002" s="37">
        <f t="shared" si="781"/>
        <v>1</v>
      </c>
    </row>
    <row r="1003" spans="1:29" s="5" customFormat="1" ht="31.5" hidden="1" x14ac:dyDescent="0.2">
      <c r="A1003" s="156"/>
      <c r="B1003" s="133" t="s">
        <v>2343</v>
      </c>
      <c r="C1003" s="138" t="s">
        <v>2344</v>
      </c>
      <c r="D1003" s="286">
        <f>+D1004</f>
        <v>0</v>
      </c>
      <c r="E1003" s="105">
        <f>SUM('ADICIONES  2018'!C1003:M1003)</f>
        <v>292278900</v>
      </c>
      <c r="F1003" s="286">
        <f t="shared" ref="F1003:J1003" si="813">+F1004</f>
        <v>0</v>
      </c>
      <c r="G1003" s="286">
        <f t="shared" si="813"/>
        <v>0</v>
      </c>
      <c r="H1003" s="286">
        <f t="shared" si="813"/>
        <v>0</v>
      </c>
      <c r="I1003" s="286">
        <f t="shared" si="813"/>
        <v>0</v>
      </c>
      <c r="J1003" s="286">
        <f t="shared" si="813"/>
        <v>0</v>
      </c>
      <c r="K1003" s="286">
        <f t="shared" si="812"/>
        <v>292278900</v>
      </c>
      <c r="L1003" s="286">
        <f t="shared" ref="L1003:Q1003" si="814">+L1004</f>
        <v>0</v>
      </c>
      <c r="M1003" s="286">
        <f t="shared" si="814"/>
        <v>0</v>
      </c>
      <c r="N1003" s="286">
        <f t="shared" si="814"/>
        <v>0</v>
      </c>
      <c r="O1003" s="286">
        <f t="shared" si="814"/>
        <v>0</v>
      </c>
      <c r="P1003" s="286">
        <f t="shared" si="814"/>
        <v>0</v>
      </c>
      <c r="Q1003" s="286">
        <f t="shared" si="814"/>
        <v>0</v>
      </c>
      <c r="R1003" s="286">
        <f t="shared" si="719"/>
        <v>0</v>
      </c>
      <c r="S1003" s="286">
        <f t="shared" ref="S1003:Z1003" si="815">+S1004</f>
        <v>0</v>
      </c>
      <c r="T1003" s="286">
        <f t="shared" si="815"/>
        <v>0</v>
      </c>
      <c r="U1003" s="286">
        <f t="shared" si="815"/>
        <v>292278900</v>
      </c>
      <c r="V1003" s="286">
        <f t="shared" si="815"/>
        <v>0</v>
      </c>
      <c r="W1003" s="286">
        <f t="shared" si="815"/>
        <v>0</v>
      </c>
      <c r="X1003" s="286">
        <f t="shared" si="815"/>
        <v>0</v>
      </c>
      <c r="Y1003" s="286">
        <f t="shared" si="815"/>
        <v>0</v>
      </c>
      <c r="Z1003" s="286">
        <f t="shared" si="815"/>
        <v>0</v>
      </c>
      <c r="AA1003" s="286">
        <f t="shared" si="777"/>
        <v>292278900</v>
      </c>
      <c r="AB1003" s="286">
        <f t="shared" si="750"/>
        <v>292278900</v>
      </c>
      <c r="AC1003" s="36">
        <f t="shared" si="781"/>
        <v>1</v>
      </c>
    </row>
    <row r="1004" spans="1:29" ht="28.5" hidden="1" x14ac:dyDescent="0.2">
      <c r="B1004" s="140" t="s">
        <v>2345</v>
      </c>
      <c r="C1004" s="137" t="s">
        <v>2346</v>
      </c>
      <c r="D1004" s="287"/>
      <c r="E1004" s="285">
        <f>SUM('ADICIONES  2018'!C1004:M1004)</f>
        <v>292278900</v>
      </c>
      <c r="F1004" s="287"/>
      <c r="G1004" s="287"/>
      <c r="H1004" s="287"/>
      <c r="I1004" s="287"/>
      <c r="J1004" s="287"/>
      <c r="K1004" s="287">
        <f t="shared" si="812"/>
        <v>292278900</v>
      </c>
      <c r="L1004" s="287"/>
      <c r="M1004" s="287"/>
      <c r="N1004" s="287"/>
      <c r="O1004" s="287"/>
      <c r="P1004" s="287"/>
      <c r="Q1004" s="287"/>
      <c r="R1004" s="287">
        <f t="shared" si="719"/>
        <v>0</v>
      </c>
      <c r="S1004" s="287"/>
      <c r="T1004" s="287"/>
      <c r="U1004" s="283">
        <v>292278900</v>
      </c>
      <c r="V1004" s="287"/>
      <c r="W1004" s="287"/>
      <c r="X1004" s="287"/>
      <c r="Y1004" s="287"/>
      <c r="Z1004" s="287"/>
      <c r="AA1004" s="287">
        <f t="shared" si="777"/>
        <v>292278900</v>
      </c>
      <c r="AB1004" s="287">
        <f t="shared" si="750"/>
        <v>292278900</v>
      </c>
      <c r="AC1004" s="37">
        <f t="shared" si="781"/>
        <v>1</v>
      </c>
    </row>
    <row r="1005" spans="1:29" s="79" customFormat="1" ht="15.75" hidden="1" x14ac:dyDescent="0.2">
      <c r="A1005" s="371"/>
      <c r="B1005" s="133" t="s">
        <v>2237</v>
      </c>
      <c r="C1005" s="138" t="s">
        <v>2238</v>
      </c>
      <c r="D1005" s="105">
        <f>SUM(D1006:D1007)</f>
        <v>0</v>
      </c>
      <c r="E1005" s="105">
        <f>SUM('ADICIONES  2018'!C1005:M1005)</f>
        <v>5725634160.3299999</v>
      </c>
      <c r="F1005" s="105">
        <f t="shared" ref="F1005:J1005" si="816">SUM(F1006:F1007)</f>
        <v>0</v>
      </c>
      <c r="G1005" s="105">
        <f t="shared" si="816"/>
        <v>0</v>
      </c>
      <c r="H1005" s="105">
        <f t="shared" si="816"/>
        <v>0</v>
      </c>
      <c r="I1005" s="105">
        <f t="shared" si="816"/>
        <v>0</v>
      </c>
      <c r="J1005" s="105">
        <f t="shared" si="816"/>
        <v>0</v>
      </c>
      <c r="K1005" s="286">
        <f t="shared" si="812"/>
        <v>5725634160.3299999</v>
      </c>
      <c r="L1005" s="105">
        <f t="shared" ref="L1005:Q1005" si="817">SUM(L1006:L1007)</f>
        <v>0</v>
      </c>
      <c r="M1005" s="105">
        <f t="shared" si="817"/>
        <v>0</v>
      </c>
      <c r="N1005" s="105">
        <f t="shared" si="817"/>
        <v>0</v>
      </c>
      <c r="O1005" s="105">
        <f t="shared" si="817"/>
        <v>0</v>
      </c>
      <c r="P1005" s="105">
        <f t="shared" si="817"/>
        <v>5725634160.3299999</v>
      </c>
      <c r="Q1005" s="105">
        <f t="shared" si="817"/>
        <v>0</v>
      </c>
      <c r="R1005" s="286">
        <f t="shared" si="719"/>
        <v>5725634160.3299999</v>
      </c>
      <c r="S1005" s="105">
        <f t="shared" ref="S1005:Z1005" si="818">SUM(S1006:S1007)</f>
        <v>0</v>
      </c>
      <c r="T1005" s="105">
        <f t="shared" si="818"/>
        <v>0</v>
      </c>
      <c r="U1005" s="105">
        <f t="shared" si="818"/>
        <v>0</v>
      </c>
      <c r="V1005" s="105">
        <f t="shared" si="818"/>
        <v>0</v>
      </c>
      <c r="W1005" s="105">
        <f t="shared" si="818"/>
        <v>0</v>
      </c>
      <c r="X1005" s="105">
        <f t="shared" si="818"/>
        <v>0</v>
      </c>
      <c r="Y1005" s="105">
        <f t="shared" si="818"/>
        <v>0</v>
      </c>
      <c r="Z1005" s="105">
        <f t="shared" si="818"/>
        <v>0</v>
      </c>
      <c r="AA1005" s="286">
        <f t="shared" si="777"/>
        <v>0</v>
      </c>
      <c r="AB1005" s="286">
        <f t="shared" si="750"/>
        <v>5725634160.3299999</v>
      </c>
      <c r="AC1005" s="36">
        <f t="shared" si="781"/>
        <v>1</v>
      </c>
    </row>
    <row r="1006" spans="1:29" hidden="1" x14ac:dyDescent="0.2">
      <c r="B1006" s="140" t="s">
        <v>2239</v>
      </c>
      <c r="C1006" s="137" t="s">
        <v>2240</v>
      </c>
      <c r="D1006" s="287"/>
      <c r="E1006" s="285">
        <f>SUM('ADICIONES  2018'!C1006:M1006)</f>
        <v>4148182723.3299999</v>
      </c>
      <c r="F1006" s="287"/>
      <c r="G1006" s="287"/>
      <c r="H1006" s="287"/>
      <c r="I1006" s="287"/>
      <c r="J1006" s="287"/>
      <c r="K1006" s="287">
        <f t="shared" si="812"/>
        <v>4148182723.3299999</v>
      </c>
      <c r="L1006" s="287"/>
      <c r="M1006" s="287"/>
      <c r="N1006" s="287"/>
      <c r="O1006" s="287"/>
      <c r="P1006" s="287">
        <v>4148182723.3299999</v>
      </c>
      <c r="Q1006" s="287"/>
      <c r="R1006" s="287">
        <f t="shared" si="719"/>
        <v>4148182723.3299999</v>
      </c>
      <c r="S1006" s="287"/>
      <c r="T1006" s="287"/>
      <c r="U1006" s="287"/>
      <c r="V1006" s="287"/>
      <c r="W1006" s="287"/>
      <c r="X1006" s="287"/>
      <c r="Y1006" s="287"/>
      <c r="Z1006" s="287"/>
      <c r="AA1006" s="287">
        <f t="shared" si="777"/>
        <v>0</v>
      </c>
      <c r="AB1006" s="287">
        <f t="shared" si="750"/>
        <v>4148182723.3299999</v>
      </c>
      <c r="AC1006" s="37">
        <f t="shared" si="781"/>
        <v>1</v>
      </c>
    </row>
    <row r="1007" spans="1:29" ht="28.5" hidden="1" x14ac:dyDescent="0.2">
      <c r="B1007" s="140" t="s">
        <v>2241</v>
      </c>
      <c r="C1007" s="137" t="s">
        <v>2242</v>
      </c>
      <c r="D1007" s="287"/>
      <c r="E1007" s="285">
        <f>SUM('ADICIONES  2018'!C1007:M1007)</f>
        <v>1577451437</v>
      </c>
      <c r="F1007" s="287"/>
      <c r="G1007" s="287"/>
      <c r="H1007" s="287"/>
      <c r="I1007" s="287"/>
      <c r="J1007" s="287"/>
      <c r="K1007" s="287">
        <f t="shared" si="812"/>
        <v>1577451437</v>
      </c>
      <c r="L1007" s="287"/>
      <c r="M1007" s="287"/>
      <c r="N1007" s="287"/>
      <c r="O1007" s="287"/>
      <c r="P1007" s="287">
        <v>1577451437</v>
      </c>
      <c r="Q1007" s="287"/>
      <c r="R1007" s="287">
        <f t="shared" si="719"/>
        <v>1577451437</v>
      </c>
      <c r="S1007" s="287"/>
      <c r="T1007" s="287"/>
      <c r="U1007" s="287"/>
      <c r="V1007" s="287"/>
      <c r="W1007" s="287"/>
      <c r="X1007" s="287"/>
      <c r="Y1007" s="287"/>
      <c r="Z1007" s="287"/>
      <c r="AA1007" s="287">
        <f t="shared" si="777"/>
        <v>0</v>
      </c>
      <c r="AB1007" s="287">
        <f t="shared" si="750"/>
        <v>1577451437</v>
      </c>
      <c r="AC1007" s="37">
        <f t="shared" si="781"/>
        <v>1</v>
      </c>
    </row>
    <row r="1008" spans="1:29" s="79" customFormat="1" ht="31.5" hidden="1" x14ac:dyDescent="0.2">
      <c r="A1008" s="371"/>
      <c r="B1008" s="133" t="s">
        <v>2243</v>
      </c>
      <c r="C1008" s="138" t="s">
        <v>2244</v>
      </c>
      <c r="D1008" s="105">
        <f>SUM(D1009)</f>
        <v>0</v>
      </c>
      <c r="E1008" s="105">
        <f>SUM('ADICIONES  2018'!C1008:M1008)</f>
        <v>1002845979.4</v>
      </c>
      <c r="F1008" s="105">
        <f t="shared" ref="F1008:J1008" si="819">SUM(F1009)</f>
        <v>0</v>
      </c>
      <c r="G1008" s="105">
        <f t="shared" si="819"/>
        <v>0</v>
      </c>
      <c r="H1008" s="105">
        <f t="shared" si="819"/>
        <v>0</v>
      </c>
      <c r="I1008" s="105">
        <f t="shared" si="819"/>
        <v>0</v>
      </c>
      <c r="J1008" s="105">
        <f t="shared" si="819"/>
        <v>0</v>
      </c>
      <c r="K1008" s="286">
        <f t="shared" si="812"/>
        <v>1002845979.4</v>
      </c>
      <c r="L1008" s="105">
        <f t="shared" ref="L1008:Q1008" si="820">SUM(L1009)</f>
        <v>0</v>
      </c>
      <c r="M1008" s="105">
        <f t="shared" si="820"/>
        <v>0</v>
      </c>
      <c r="N1008" s="105">
        <f t="shared" si="820"/>
        <v>0</v>
      </c>
      <c r="O1008" s="105">
        <f t="shared" si="820"/>
        <v>0</v>
      </c>
      <c r="P1008" s="105">
        <f t="shared" si="820"/>
        <v>1002845979.4</v>
      </c>
      <c r="Q1008" s="105">
        <f t="shared" si="820"/>
        <v>0</v>
      </c>
      <c r="R1008" s="286">
        <f t="shared" si="719"/>
        <v>1002845979.4</v>
      </c>
      <c r="S1008" s="105">
        <f t="shared" ref="S1008:Z1008" si="821">SUM(S1009)</f>
        <v>0</v>
      </c>
      <c r="T1008" s="105">
        <f t="shared" si="821"/>
        <v>0</v>
      </c>
      <c r="U1008" s="105">
        <f t="shared" si="821"/>
        <v>0</v>
      </c>
      <c r="V1008" s="105">
        <f t="shared" si="821"/>
        <v>0</v>
      </c>
      <c r="W1008" s="105">
        <f t="shared" si="821"/>
        <v>0</v>
      </c>
      <c r="X1008" s="105">
        <f t="shared" si="821"/>
        <v>0</v>
      </c>
      <c r="Y1008" s="105">
        <f t="shared" si="821"/>
        <v>0</v>
      </c>
      <c r="Z1008" s="105">
        <f t="shared" si="821"/>
        <v>0</v>
      </c>
      <c r="AA1008" s="286">
        <f t="shared" si="777"/>
        <v>0</v>
      </c>
      <c r="AB1008" s="286">
        <f t="shared" si="750"/>
        <v>1002845979.4</v>
      </c>
      <c r="AC1008" s="36">
        <f t="shared" si="781"/>
        <v>1</v>
      </c>
    </row>
    <row r="1009" spans="1:29" ht="28.5" hidden="1" x14ac:dyDescent="0.2">
      <c r="B1009" s="140" t="s">
        <v>2245</v>
      </c>
      <c r="C1009" s="137" t="s">
        <v>2246</v>
      </c>
      <c r="D1009" s="287"/>
      <c r="E1009" s="285">
        <f>SUM('ADICIONES  2018'!C1009:M1009)</f>
        <v>1002845979.4</v>
      </c>
      <c r="F1009" s="287"/>
      <c r="G1009" s="287"/>
      <c r="H1009" s="287"/>
      <c r="I1009" s="287"/>
      <c r="J1009" s="287"/>
      <c r="K1009" s="287">
        <f t="shared" si="812"/>
        <v>1002845979.4</v>
      </c>
      <c r="L1009" s="287"/>
      <c r="M1009" s="287"/>
      <c r="N1009" s="287"/>
      <c r="O1009" s="287"/>
      <c r="P1009" s="287">
        <v>1002845979.4</v>
      </c>
      <c r="Q1009" s="287"/>
      <c r="R1009" s="287">
        <f t="shared" si="719"/>
        <v>1002845979.4</v>
      </c>
      <c r="S1009" s="287"/>
      <c r="T1009" s="287"/>
      <c r="U1009" s="287"/>
      <c r="V1009" s="287"/>
      <c r="W1009" s="287"/>
      <c r="X1009" s="287"/>
      <c r="Y1009" s="287"/>
      <c r="Z1009" s="287"/>
      <c r="AA1009" s="287">
        <f t="shared" si="777"/>
        <v>0</v>
      </c>
      <c r="AB1009" s="287">
        <f t="shared" si="750"/>
        <v>1002845979.4</v>
      </c>
      <c r="AC1009" s="37">
        <f t="shared" si="781"/>
        <v>1</v>
      </c>
    </row>
    <row r="1010" spans="1:29" s="79" customFormat="1" ht="47.25" hidden="1" x14ac:dyDescent="0.2">
      <c r="A1010" s="371"/>
      <c r="B1010" s="133" t="s">
        <v>2247</v>
      </c>
      <c r="C1010" s="138" t="s">
        <v>2248</v>
      </c>
      <c r="D1010" s="105">
        <f>SUM(D1011)</f>
        <v>0</v>
      </c>
      <c r="E1010" s="105">
        <f>SUM('ADICIONES  2018'!C1010:M1010)</f>
        <v>2097320194.6099999</v>
      </c>
      <c r="F1010" s="105">
        <f t="shared" ref="F1010:J1010" si="822">SUM(F1011)</f>
        <v>0</v>
      </c>
      <c r="G1010" s="105">
        <f t="shared" si="822"/>
        <v>0</v>
      </c>
      <c r="H1010" s="105">
        <f t="shared" si="822"/>
        <v>0</v>
      </c>
      <c r="I1010" s="105">
        <f t="shared" si="822"/>
        <v>0</v>
      </c>
      <c r="J1010" s="105">
        <f t="shared" si="822"/>
        <v>0</v>
      </c>
      <c r="K1010" s="286">
        <f t="shared" si="812"/>
        <v>2097320194.6099999</v>
      </c>
      <c r="L1010" s="105">
        <f t="shared" ref="L1010:Q1010" si="823">SUM(L1011)</f>
        <v>0</v>
      </c>
      <c r="M1010" s="105">
        <f t="shared" si="823"/>
        <v>0</v>
      </c>
      <c r="N1010" s="105">
        <f t="shared" si="823"/>
        <v>0</v>
      </c>
      <c r="O1010" s="105">
        <f t="shared" si="823"/>
        <v>0</v>
      </c>
      <c r="P1010" s="105">
        <f t="shared" si="823"/>
        <v>2097320194.6099999</v>
      </c>
      <c r="Q1010" s="105">
        <f t="shared" si="823"/>
        <v>0</v>
      </c>
      <c r="R1010" s="286">
        <f t="shared" si="719"/>
        <v>2097320194.6099999</v>
      </c>
      <c r="S1010" s="105">
        <f t="shared" ref="S1010:Z1010" si="824">SUM(S1011)</f>
        <v>0</v>
      </c>
      <c r="T1010" s="105">
        <f t="shared" si="824"/>
        <v>0</v>
      </c>
      <c r="U1010" s="105">
        <f t="shared" si="824"/>
        <v>0</v>
      </c>
      <c r="V1010" s="105">
        <f t="shared" si="824"/>
        <v>0</v>
      </c>
      <c r="W1010" s="105">
        <f t="shared" si="824"/>
        <v>0</v>
      </c>
      <c r="X1010" s="105">
        <f t="shared" si="824"/>
        <v>0</v>
      </c>
      <c r="Y1010" s="105">
        <f t="shared" si="824"/>
        <v>0</v>
      </c>
      <c r="Z1010" s="105">
        <f t="shared" si="824"/>
        <v>0</v>
      </c>
      <c r="AA1010" s="286">
        <f t="shared" si="777"/>
        <v>0</v>
      </c>
      <c r="AB1010" s="286">
        <f t="shared" si="750"/>
        <v>2097320194.6099999</v>
      </c>
      <c r="AC1010" s="36">
        <f t="shared" si="781"/>
        <v>1</v>
      </c>
    </row>
    <row r="1011" spans="1:29" ht="28.5" hidden="1" x14ac:dyDescent="0.2">
      <c r="B1011" s="140" t="s">
        <v>2249</v>
      </c>
      <c r="C1011" s="137" t="s">
        <v>2250</v>
      </c>
      <c r="D1011" s="287"/>
      <c r="E1011" s="285">
        <f>SUM('ADICIONES  2018'!C1011:M1011)</f>
        <v>2097320194.6099999</v>
      </c>
      <c r="F1011" s="287"/>
      <c r="G1011" s="287"/>
      <c r="H1011" s="287"/>
      <c r="I1011" s="287"/>
      <c r="J1011" s="287"/>
      <c r="K1011" s="287">
        <f t="shared" si="812"/>
        <v>2097320194.6099999</v>
      </c>
      <c r="L1011" s="287"/>
      <c r="M1011" s="287"/>
      <c r="N1011" s="287"/>
      <c r="O1011" s="287"/>
      <c r="P1011" s="287">
        <v>2097320194.6099999</v>
      </c>
      <c r="Q1011" s="287"/>
      <c r="R1011" s="287">
        <f t="shared" si="719"/>
        <v>2097320194.6099999</v>
      </c>
      <c r="S1011" s="287"/>
      <c r="T1011" s="287"/>
      <c r="U1011" s="287"/>
      <c r="V1011" s="287"/>
      <c r="W1011" s="287"/>
      <c r="X1011" s="287"/>
      <c r="Y1011" s="287"/>
      <c r="Z1011" s="287"/>
      <c r="AA1011" s="287">
        <f t="shared" si="777"/>
        <v>0</v>
      </c>
      <c r="AB1011" s="287">
        <f t="shared" si="750"/>
        <v>2097320194.6099999</v>
      </c>
      <c r="AC1011" s="37">
        <f t="shared" si="781"/>
        <v>1</v>
      </c>
    </row>
    <row r="1012" spans="1:29" s="79" customFormat="1" ht="15.75" hidden="1" x14ac:dyDescent="0.2">
      <c r="A1012" s="371"/>
      <c r="B1012" s="133" t="s">
        <v>2251</v>
      </c>
      <c r="C1012" s="138" t="s">
        <v>2252</v>
      </c>
      <c r="D1012" s="105">
        <f>SUM(D1013)</f>
        <v>0</v>
      </c>
      <c r="E1012" s="105">
        <f>SUM('ADICIONES  2018'!C1012:M1012)</f>
        <v>1219100825</v>
      </c>
      <c r="F1012" s="105">
        <f t="shared" ref="F1012:J1012" si="825">SUM(F1013)</f>
        <v>0</v>
      </c>
      <c r="G1012" s="105">
        <f t="shared" si="825"/>
        <v>0</v>
      </c>
      <c r="H1012" s="105">
        <f t="shared" si="825"/>
        <v>0</v>
      </c>
      <c r="I1012" s="105">
        <f t="shared" si="825"/>
        <v>0</v>
      </c>
      <c r="J1012" s="105">
        <f t="shared" si="825"/>
        <v>0</v>
      </c>
      <c r="K1012" s="286">
        <f t="shared" si="812"/>
        <v>1219100825</v>
      </c>
      <c r="L1012" s="105">
        <f t="shared" ref="L1012:Q1012" si="826">SUM(L1013)</f>
        <v>0</v>
      </c>
      <c r="M1012" s="105">
        <f t="shared" si="826"/>
        <v>0</v>
      </c>
      <c r="N1012" s="105">
        <f t="shared" si="826"/>
        <v>0</v>
      </c>
      <c r="O1012" s="105">
        <f t="shared" si="826"/>
        <v>0</v>
      </c>
      <c r="P1012" s="105">
        <f t="shared" si="826"/>
        <v>1219100825</v>
      </c>
      <c r="Q1012" s="105">
        <f t="shared" si="826"/>
        <v>0</v>
      </c>
      <c r="R1012" s="286">
        <f t="shared" si="719"/>
        <v>1219100825</v>
      </c>
      <c r="S1012" s="105">
        <f t="shared" ref="S1012:Z1012" si="827">SUM(S1013)</f>
        <v>0</v>
      </c>
      <c r="T1012" s="105">
        <f t="shared" si="827"/>
        <v>0</v>
      </c>
      <c r="U1012" s="105">
        <f t="shared" si="827"/>
        <v>0</v>
      </c>
      <c r="V1012" s="105">
        <f t="shared" si="827"/>
        <v>0</v>
      </c>
      <c r="W1012" s="105">
        <f t="shared" si="827"/>
        <v>0</v>
      </c>
      <c r="X1012" s="105">
        <f t="shared" si="827"/>
        <v>0</v>
      </c>
      <c r="Y1012" s="105">
        <f t="shared" si="827"/>
        <v>0</v>
      </c>
      <c r="Z1012" s="105">
        <f t="shared" si="827"/>
        <v>0</v>
      </c>
      <c r="AA1012" s="286">
        <f t="shared" si="777"/>
        <v>0</v>
      </c>
      <c r="AB1012" s="286">
        <f t="shared" si="750"/>
        <v>1219100825</v>
      </c>
      <c r="AC1012" s="36">
        <f t="shared" si="781"/>
        <v>1</v>
      </c>
    </row>
    <row r="1013" spans="1:29" hidden="1" x14ac:dyDescent="0.2">
      <c r="B1013" s="140" t="s">
        <v>2253</v>
      </c>
      <c r="C1013" s="137" t="s">
        <v>2254</v>
      </c>
      <c r="D1013" s="287"/>
      <c r="E1013" s="285">
        <f>SUM('ADICIONES  2018'!C1013:M1013)</f>
        <v>1219100825</v>
      </c>
      <c r="F1013" s="287"/>
      <c r="G1013" s="287"/>
      <c r="H1013" s="287"/>
      <c r="I1013" s="287"/>
      <c r="J1013" s="287"/>
      <c r="K1013" s="287">
        <f t="shared" si="812"/>
        <v>1219100825</v>
      </c>
      <c r="L1013" s="287"/>
      <c r="M1013" s="287"/>
      <c r="N1013" s="287"/>
      <c r="O1013" s="287"/>
      <c r="P1013" s="287">
        <v>1219100825</v>
      </c>
      <c r="Q1013" s="287"/>
      <c r="R1013" s="287">
        <f t="shared" si="719"/>
        <v>1219100825</v>
      </c>
      <c r="S1013" s="287"/>
      <c r="T1013" s="287"/>
      <c r="U1013" s="287"/>
      <c r="V1013" s="287"/>
      <c r="W1013" s="287"/>
      <c r="X1013" s="287"/>
      <c r="Y1013" s="287"/>
      <c r="Z1013" s="287"/>
      <c r="AA1013" s="287">
        <f t="shared" si="777"/>
        <v>0</v>
      </c>
      <c r="AB1013" s="287">
        <f t="shared" si="750"/>
        <v>1219100825</v>
      </c>
      <c r="AC1013" s="37">
        <f t="shared" si="781"/>
        <v>1</v>
      </c>
    </row>
    <row r="1014" spans="1:29" s="79" customFormat="1" ht="15.75" hidden="1" x14ac:dyDescent="0.2">
      <c r="A1014" s="371"/>
      <c r="B1014" s="133" t="s">
        <v>2255</v>
      </c>
      <c r="C1014" s="138" t="s">
        <v>2256</v>
      </c>
      <c r="D1014" s="105">
        <f>SUM(D1015)</f>
        <v>0</v>
      </c>
      <c r="E1014" s="105">
        <f>SUM('ADICIONES  2018'!C1014:M1014)</f>
        <v>51778484</v>
      </c>
      <c r="F1014" s="105">
        <f t="shared" ref="F1014:J1014" si="828">SUM(F1015)</f>
        <v>0</v>
      </c>
      <c r="G1014" s="105">
        <f t="shared" si="828"/>
        <v>0</v>
      </c>
      <c r="H1014" s="105">
        <f t="shared" si="828"/>
        <v>0</v>
      </c>
      <c r="I1014" s="105">
        <f t="shared" si="828"/>
        <v>0</v>
      </c>
      <c r="J1014" s="105">
        <f t="shared" si="828"/>
        <v>0</v>
      </c>
      <c r="K1014" s="286">
        <f t="shared" si="812"/>
        <v>51778484</v>
      </c>
      <c r="L1014" s="105">
        <f t="shared" ref="L1014:Q1014" si="829">SUM(L1015)</f>
        <v>0</v>
      </c>
      <c r="M1014" s="105">
        <f t="shared" si="829"/>
        <v>0</v>
      </c>
      <c r="N1014" s="105">
        <f t="shared" si="829"/>
        <v>0</v>
      </c>
      <c r="O1014" s="105">
        <f t="shared" si="829"/>
        <v>0</v>
      </c>
      <c r="P1014" s="105">
        <f t="shared" si="829"/>
        <v>51778484</v>
      </c>
      <c r="Q1014" s="105">
        <f t="shared" si="829"/>
        <v>0</v>
      </c>
      <c r="R1014" s="286">
        <f t="shared" si="719"/>
        <v>51778484</v>
      </c>
      <c r="S1014" s="105">
        <f t="shared" ref="S1014:Z1014" si="830">SUM(S1015)</f>
        <v>0</v>
      </c>
      <c r="T1014" s="105">
        <f t="shared" si="830"/>
        <v>0</v>
      </c>
      <c r="U1014" s="105">
        <f t="shared" si="830"/>
        <v>0</v>
      </c>
      <c r="V1014" s="105">
        <f t="shared" si="830"/>
        <v>0</v>
      </c>
      <c r="W1014" s="105">
        <f t="shared" si="830"/>
        <v>0</v>
      </c>
      <c r="X1014" s="105">
        <f t="shared" si="830"/>
        <v>0</v>
      </c>
      <c r="Y1014" s="105">
        <f t="shared" si="830"/>
        <v>0</v>
      </c>
      <c r="Z1014" s="105">
        <f t="shared" si="830"/>
        <v>0</v>
      </c>
      <c r="AA1014" s="286">
        <f t="shared" si="777"/>
        <v>0</v>
      </c>
      <c r="AB1014" s="286">
        <f t="shared" si="750"/>
        <v>51778484</v>
      </c>
      <c r="AC1014" s="36">
        <f t="shared" si="781"/>
        <v>1</v>
      </c>
    </row>
    <row r="1015" spans="1:29" hidden="1" x14ac:dyDescent="0.2">
      <c r="B1015" s="140" t="s">
        <v>2257</v>
      </c>
      <c r="C1015" s="137" t="s">
        <v>2258</v>
      </c>
      <c r="D1015" s="287"/>
      <c r="E1015" s="285">
        <f>SUM('ADICIONES  2018'!C1015:M1015)</f>
        <v>51778484</v>
      </c>
      <c r="F1015" s="287"/>
      <c r="G1015" s="287"/>
      <c r="H1015" s="287"/>
      <c r="I1015" s="287"/>
      <c r="J1015" s="287"/>
      <c r="K1015" s="287">
        <f t="shared" si="812"/>
        <v>51778484</v>
      </c>
      <c r="L1015" s="287"/>
      <c r="M1015" s="287"/>
      <c r="N1015" s="287"/>
      <c r="O1015" s="287"/>
      <c r="P1015" s="287">
        <v>51778484</v>
      </c>
      <c r="Q1015" s="287"/>
      <c r="R1015" s="287">
        <f t="shared" si="719"/>
        <v>51778484</v>
      </c>
      <c r="S1015" s="287"/>
      <c r="T1015" s="287"/>
      <c r="U1015" s="287"/>
      <c r="V1015" s="287"/>
      <c r="W1015" s="287"/>
      <c r="X1015" s="287"/>
      <c r="Y1015" s="287"/>
      <c r="Z1015" s="287"/>
      <c r="AA1015" s="287">
        <f t="shared" si="777"/>
        <v>0</v>
      </c>
      <c r="AB1015" s="287">
        <f t="shared" si="750"/>
        <v>51778484</v>
      </c>
      <c r="AC1015" s="37">
        <f t="shared" si="781"/>
        <v>1</v>
      </c>
    </row>
    <row r="1016" spans="1:29" s="79" customFormat="1" ht="31.5" hidden="1" x14ac:dyDescent="0.2">
      <c r="A1016" s="371"/>
      <c r="B1016" s="133" t="s">
        <v>2259</v>
      </c>
      <c r="C1016" s="138" t="s">
        <v>2260</v>
      </c>
      <c r="D1016" s="105">
        <f>SUM(D1017)</f>
        <v>0</v>
      </c>
      <c r="E1016" s="105">
        <f>SUM('ADICIONES  2018'!C1016:M1016)</f>
        <v>1933937333.3</v>
      </c>
      <c r="F1016" s="105">
        <f t="shared" ref="F1016:J1016" si="831">SUM(F1017)</f>
        <v>0</v>
      </c>
      <c r="G1016" s="105">
        <f t="shared" si="831"/>
        <v>0</v>
      </c>
      <c r="H1016" s="105">
        <f t="shared" si="831"/>
        <v>0</v>
      </c>
      <c r="I1016" s="105">
        <f t="shared" si="831"/>
        <v>0</v>
      </c>
      <c r="J1016" s="105">
        <f t="shared" si="831"/>
        <v>0</v>
      </c>
      <c r="K1016" s="286">
        <f t="shared" si="812"/>
        <v>1933937333.3</v>
      </c>
      <c r="L1016" s="105">
        <f t="shared" ref="L1016:Q1016" si="832">SUM(L1017)</f>
        <v>0</v>
      </c>
      <c r="M1016" s="105">
        <f t="shared" si="832"/>
        <v>0</v>
      </c>
      <c r="N1016" s="105">
        <f t="shared" si="832"/>
        <v>0</v>
      </c>
      <c r="O1016" s="105">
        <f t="shared" si="832"/>
        <v>0</v>
      </c>
      <c r="P1016" s="105">
        <f t="shared" si="832"/>
        <v>1933937333.3</v>
      </c>
      <c r="Q1016" s="105">
        <f t="shared" si="832"/>
        <v>0</v>
      </c>
      <c r="R1016" s="286">
        <f t="shared" si="719"/>
        <v>1933937333.3</v>
      </c>
      <c r="S1016" s="105">
        <f t="shared" ref="S1016:Z1016" si="833">SUM(S1017)</f>
        <v>0</v>
      </c>
      <c r="T1016" s="105">
        <f t="shared" si="833"/>
        <v>0</v>
      </c>
      <c r="U1016" s="105">
        <f t="shared" si="833"/>
        <v>0</v>
      </c>
      <c r="V1016" s="105">
        <f t="shared" si="833"/>
        <v>0</v>
      </c>
      <c r="W1016" s="105">
        <f t="shared" si="833"/>
        <v>0</v>
      </c>
      <c r="X1016" s="105">
        <f t="shared" si="833"/>
        <v>0</v>
      </c>
      <c r="Y1016" s="105">
        <f t="shared" si="833"/>
        <v>0</v>
      </c>
      <c r="Z1016" s="105">
        <f t="shared" si="833"/>
        <v>0</v>
      </c>
      <c r="AA1016" s="286">
        <f t="shared" ref="AA1016:AA1167" si="834">SUM(S1016:Z1016)</f>
        <v>0</v>
      </c>
      <c r="AB1016" s="286">
        <f t="shared" si="750"/>
        <v>1933937333.3</v>
      </c>
      <c r="AC1016" s="36">
        <f t="shared" si="781"/>
        <v>1</v>
      </c>
    </row>
    <row r="1017" spans="1:29" hidden="1" x14ac:dyDescent="0.2">
      <c r="B1017" s="140" t="s">
        <v>2261</v>
      </c>
      <c r="C1017" s="137" t="s">
        <v>2262</v>
      </c>
      <c r="D1017" s="287"/>
      <c r="E1017" s="285">
        <f>SUM('ADICIONES  2018'!C1017:M1017)</f>
        <v>1933937333.3</v>
      </c>
      <c r="F1017" s="287"/>
      <c r="G1017" s="287"/>
      <c r="H1017" s="287"/>
      <c r="I1017" s="287"/>
      <c r="J1017" s="287"/>
      <c r="K1017" s="287">
        <f t="shared" si="812"/>
        <v>1933937333.3</v>
      </c>
      <c r="L1017" s="287"/>
      <c r="M1017" s="287"/>
      <c r="N1017" s="287"/>
      <c r="O1017" s="287"/>
      <c r="P1017" s="287">
        <v>1933937333.3</v>
      </c>
      <c r="Q1017" s="287"/>
      <c r="R1017" s="287">
        <f t="shared" si="719"/>
        <v>1933937333.3</v>
      </c>
      <c r="S1017" s="287"/>
      <c r="T1017" s="287"/>
      <c r="U1017" s="287"/>
      <c r="V1017" s="287"/>
      <c r="W1017" s="287"/>
      <c r="X1017" s="287"/>
      <c r="Y1017" s="287"/>
      <c r="Z1017" s="287"/>
      <c r="AA1017" s="287">
        <f t="shared" si="834"/>
        <v>0</v>
      </c>
      <c r="AB1017" s="287">
        <f t="shared" si="750"/>
        <v>1933937333.3</v>
      </c>
      <c r="AC1017" s="37">
        <f t="shared" si="781"/>
        <v>1</v>
      </c>
    </row>
    <row r="1018" spans="1:29" s="79" customFormat="1" ht="15.75" hidden="1" x14ac:dyDescent="0.2">
      <c r="A1018" s="371"/>
      <c r="B1018" s="133" t="s">
        <v>2263</v>
      </c>
      <c r="C1018" s="138" t="s">
        <v>2264</v>
      </c>
      <c r="D1018" s="105">
        <f>SUM(D1019)</f>
        <v>0</v>
      </c>
      <c r="E1018" s="105">
        <f>SUM('ADICIONES  2018'!C1018:M1018)</f>
        <v>2472210761</v>
      </c>
      <c r="F1018" s="105">
        <f t="shared" ref="F1018:J1018" si="835">SUM(F1019)</f>
        <v>0</v>
      </c>
      <c r="G1018" s="105">
        <f t="shared" si="835"/>
        <v>0</v>
      </c>
      <c r="H1018" s="105">
        <f t="shared" si="835"/>
        <v>0</v>
      </c>
      <c r="I1018" s="105">
        <f t="shared" si="835"/>
        <v>0</v>
      </c>
      <c r="J1018" s="105">
        <f t="shared" si="835"/>
        <v>0</v>
      </c>
      <c r="K1018" s="286">
        <f t="shared" si="812"/>
        <v>2472210761</v>
      </c>
      <c r="L1018" s="105">
        <f t="shared" ref="L1018:Q1018" si="836">SUM(L1019)</f>
        <v>0</v>
      </c>
      <c r="M1018" s="105">
        <f t="shared" si="836"/>
        <v>0</v>
      </c>
      <c r="N1018" s="105">
        <f t="shared" si="836"/>
        <v>0</v>
      </c>
      <c r="O1018" s="105">
        <f t="shared" si="836"/>
        <v>0</v>
      </c>
      <c r="P1018" s="105">
        <f t="shared" si="836"/>
        <v>2472210761</v>
      </c>
      <c r="Q1018" s="105">
        <f t="shared" si="836"/>
        <v>0</v>
      </c>
      <c r="R1018" s="286">
        <f t="shared" si="719"/>
        <v>2472210761</v>
      </c>
      <c r="S1018" s="105">
        <f t="shared" ref="S1018:Z1018" si="837">SUM(S1019)</f>
        <v>0</v>
      </c>
      <c r="T1018" s="105">
        <f t="shared" si="837"/>
        <v>0</v>
      </c>
      <c r="U1018" s="105">
        <f t="shared" si="837"/>
        <v>0</v>
      </c>
      <c r="V1018" s="105">
        <f t="shared" si="837"/>
        <v>0</v>
      </c>
      <c r="W1018" s="105">
        <f t="shared" si="837"/>
        <v>0</v>
      </c>
      <c r="X1018" s="105">
        <f t="shared" si="837"/>
        <v>0</v>
      </c>
      <c r="Y1018" s="105">
        <f t="shared" si="837"/>
        <v>0</v>
      </c>
      <c r="Z1018" s="105">
        <f t="shared" si="837"/>
        <v>0</v>
      </c>
      <c r="AA1018" s="286">
        <f t="shared" si="834"/>
        <v>0</v>
      </c>
      <c r="AB1018" s="286">
        <f t="shared" si="750"/>
        <v>2472210761</v>
      </c>
      <c r="AC1018" s="36">
        <f t="shared" si="781"/>
        <v>1</v>
      </c>
    </row>
    <row r="1019" spans="1:29" hidden="1" x14ac:dyDescent="0.2">
      <c r="B1019" s="140" t="s">
        <v>2265</v>
      </c>
      <c r="C1019" s="137" t="s">
        <v>2266</v>
      </c>
      <c r="D1019" s="287"/>
      <c r="E1019" s="285">
        <f>SUM('ADICIONES  2018'!C1019:M1019)</f>
        <v>2472210761</v>
      </c>
      <c r="F1019" s="287"/>
      <c r="G1019" s="287"/>
      <c r="H1019" s="287"/>
      <c r="I1019" s="287"/>
      <c r="J1019" s="287"/>
      <c r="K1019" s="287">
        <f t="shared" si="812"/>
        <v>2472210761</v>
      </c>
      <c r="L1019" s="287"/>
      <c r="M1019" s="287"/>
      <c r="N1019" s="287"/>
      <c r="O1019" s="287"/>
      <c r="P1019" s="287">
        <v>2472210761</v>
      </c>
      <c r="Q1019" s="287"/>
      <c r="R1019" s="287">
        <f t="shared" si="719"/>
        <v>2472210761</v>
      </c>
      <c r="S1019" s="287"/>
      <c r="T1019" s="287"/>
      <c r="U1019" s="287"/>
      <c r="V1019" s="287"/>
      <c r="W1019" s="287"/>
      <c r="X1019" s="287"/>
      <c r="Y1019" s="287"/>
      <c r="Z1019" s="287"/>
      <c r="AA1019" s="287">
        <f t="shared" si="834"/>
        <v>0</v>
      </c>
      <c r="AB1019" s="287">
        <f t="shared" si="750"/>
        <v>2472210761</v>
      </c>
      <c r="AC1019" s="37">
        <f t="shared" si="781"/>
        <v>1</v>
      </c>
    </row>
    <row r="1020" spans="1:29" s="79" customFormat="1" ht="31.5" hidden="1" x14ac:dyDescent="0.2">
      <c r="A1020" s="371"/>
      <c r="B1020" s="133" t="s">
        <v>2267</v>
      </c>
      <c r="C1020" s="138" t="s">
        <v>2268</v>
      </c>
      <c r="D1020" s="105">
        <f>SUM(D1021)</f>
        <v>0</v>
      </c>
      <c r="E1020" s="105">
        <f>SUM('ADICIONES  2018'!C1020:M1020)</f>
        <v>1152330495.6600001</v>
      </c>
      <c r="F1020" s="105">
        <f t="shared" ref="F1020:J1020" si="838">SUM(F1021)</f>
        <v>0</v>
      </c>
      <c r="G1020" s="105">
        <f t="shared" si="838"/>
        <v>0</v>
      </c>
      <c r="H1020" s="105">
        <f t="shared" si="838"/>
        <v>0</v>
      </c>
      <c r="I1020" s="105">
        <f t="shared" si="838"/>
        <v>0</v>
      </c>
      <c r="J1020" s="105">
        <f t="shared" si="838"/>
        <v>0</v>
      </c>
      <c r="K1020" s="286">
        <f t="shared" si="812"/>
        <v>1152330495.6600001</v>
      </c>
      <c r="L1020" s="105">
        <f t="shared" ref="L1020:Q1020" si="839">SUM(L1021)</f>
        <v>0</v>
      </c>
      <c r="M1020" s="105">
        <f t="shared" si="839"/>
        <v>0</v>
      </c>
      <c r="N1020" s="105">
        <f t="shared" si="839"/>
        <v>0</v>
      </c>
      <c r="O1020" s="105">
        <f t="shared" si="839"/>
        <v>0</v>
      </c>
      <c r="P1020" s="105">
        <f t="shared" si="839"/>
        <v>1152330495.6600001</v>
      </c>
      <c r="Q1020" s="105">
        <f t="shared" si="839"/>
        <v>0</v>
      </c>
      <c r="R1020" s="286">
        <f t="shared" si="719"/>
        <v>1152330495.6600001</v>
      </c>
      <c r="S1020" s="105">
        <f t="shared" ref="S1020:Z1020" si="840">SUM(S1021)</f>
        <v>0</v>
      </c>
      <c r="T1020" s="105">
        <f t="shared" si="840"/>
        <v>0</v>
      </c>
      <c r="U1020" s="105">
        <f t="shared" si="840"/>
        <v>0</v>
      </c>
      <c r="V1020" s="105">
        <f t="shared" si="840"/>
        <v>0</v>
      </c>
      <c r="W1020" s="105">
        <f t="shared" si="840"/>
        <v>0</v>
      </c>
      <c r="X1020" s="105">
        <f t="shared" si="840"/>
        <v>0</v>
      </c>
      <c r="Y1020" s="105">
        <f t="shared" si="840"/>
        <v>0</v>
      </c>
      <c r="Z1020" s="105">
        <f t="shared" si="840"/>
        <v>0</v>
      </c>
      <c r="AA1020" s="286">
        <f t="shared" si="834"/>
        <v>0</v>
      </c>
      <c r="AB1020" s="286">
        <f t="shared" si="750"/>
        <v>1152330495.6600001</v>
      </c>
      <c r="AC1020" s="36">
        <f t="shared" si="781"/>
        <v>1</v>
      </c>
    </row>
    <row r="1021" spans="1:29" hidden="1" x14ac:dyDescent="0.2">
      <c r="B1021" s="140" t="s">
        <v>2269</v>
      </c>
      <c r="C1021" s="137" t="s">
        <v>2270</v>
      </c>
      <c r="D1021" s="287"/>
      <c r="E1021" s="285">
        <f>SUM('ADICIONES  2018'!C1021:M1021)</f>
        <v>1152330495.6600001</v>
      </c>
      <c r="F1021" s="287"/>
      <c r="G1021" s="287"/>
      <c r="H1021" s="287"/>
      <c r="I1021" s="287"/>
      <c r="J1021" s="287"/>
      <c r="K1021" s="287">
        <f t="shared" si="812"/>
        <v>1152330495.6600001</v>
      </c>
      <c r="L1021" s="287"/>
      <c r="M1021" s="287"/>
      <c r="N1021" s="287"/>
      <c r="O1021" s="287"/>
      <c r="P1021" s="287">
        <v>1152330495.6600001</v>
      </c>
      <c r="Q1021" s="287"/>
      <c r="R1021" s="287">
        <f t="shared" si="719"/>
        <v>1152330495.6600001</v>
      </c>
      <c r="S1021" s="287"/>
      <c r="T1021" s="287"/>
      <c r="U1021" s="287"/>
      <c r="V1021" s="287"/>
      <c r="W1021" s="287"/>
      <c r="X1021" s="287"/>
      <c r="Y1021" s="287"/>
      <c r="Z1021" s="287"/>
      <c r="AA1021" s="287">
        <f t="shared" si="834"/>
        <v>0</v>
      </c>
      <c r="AB1021" s="287">
        <f t="shared" si="750"/>
        <v>1152330495.6600001</v>
      </c>
      <c r="AC1021" s="37">
        <f t="shared" si="781"/>
        <v>1</v>
      </c>
    </row>
    <row r="1022" spans="1:29" s="79" customFormat="1" ht="31.5" hidden="1" x14ac:dyDescent="0.2">
      <c r="A1022" s="371"/>
      <c r="B1022" s="133" t="s">
        <v>2271</v>
      </c>
      <c r="C1022" s="138" t="s">
        <v>2272</v>
      </c>
      <c r="D1022" s="105">
        <f>SUM(D1023:D1024)</f>
        <v>0</v>
      </c>
      <c r="E1022" s="105">
        <f>SUM('ADICIONES  2018'!C1022:M1022)</f>
        <v>770987833.98000002</v>
      </c>
      <c r="F1022" s="105">
        <f t="shared" ref="F1022:J1022" si="841">SUM(F1023:F1024)</f>
        <v>0</v>
      </c>
      <c r="G1022" s="105">
        <f t="shared" si="841"/>
        <v>0</v>
      </c>
      <c r="H1022" s="105">
        <f t="shared" si="841"/>
        <v>0</v>
      </c>
      <c r="I1022" s="105">
        <f t="shared" si="841"/>
        <v>0</v>
      </c>
      <c r="J1022" s="105">
        <f t="shared" si="841"/>
        <v>0</v>
      </c>
      <c r="K1022" s="286">
        <f t="shared" si="812"/>
        <v>770987833.98000002</v>
      </c>
      <c r="L1022" s="105">
        <f t="shared" ref="L1022:Q1022" si="842">SUM(L1023:L1024)</f>
        <v>0</v>
      </c>
      <c r="M1022" s="105">
        <f t="shared" si="842"/>
        <v>0</v>
      </c>
      <c r="N1022" s="105">
        <f t="shared" si="842"/>
        <v>0</v>
      </c>
      <c r="O1022" s="105">
        <f t="shared" si="842"/>
        <v>0</v>
      </c>
      <c r="P1022" s="105">
        <f t="shared" si="842"/>
        <v>770270333.98000002</v>
      </c>
      <c r="Q1022" s="105">
        <f t="shared" si="842"/>
        <v>0</v>
      </c>
      <c r="R1022" s="286">
        <f t="shared" si="719"/>
        <v>770270333.98000002</v>
      </c>
      <c r="S1022" s="105">
        <f t="shared" ref="S1022:Y1022" si="843">SUM(S1023:S1024)</f>
        <v>0</v>
      </c>
      <c r="T1022" s="105">
        <f t="shared" si="843"/>
        <v>0</v>
      </c>
      <c r="U1022" s="105">
        <f t="shared" si="843"/>
        <v>717500</v>
      </c>
      <c r="V1022" s="105">
        <f t="shared" si="843"/>
        <v>0</v>
      </c>
      <c r="W1022" s="105">
        <f t="shared" si="843"/>
        <v>0</v>
      </c>
      <c r="X1022" s="105">
        <f t="shared" si="843"/>
        <v>0</v>
      </c>
      <c r="Y1022" s="105">
        <f t="shared" si="843"/>
        <v>0</v>
      </c>
      <c r="Z1022" s="105">
        <f>SUM(Z1023:Z1024)</f>
        <v>0</v>
      </c>
      <c r="AA1022" s="286">
        <f t="shared" si="834"/>
        <v>717500</v>
      </c>
      <c r="AB1022" s="286">
        <f t="shared" si="750"/>
        <v>770987833.98000002</v>
      </c>
      <c r="AC1022" s="36">
        <f t="shared" si="781"/>
        <v>1</v>
      </c>
    </row>
    <row r="1023" spans="1:29" ht="28.5" hidden="1" x14ac:dyDescent="0.2">
      <c r="B1023" s="140" t="s">
        <v>2273</v>
      </c>
      <c r="C1023" s="137" t="s">
        <v>2274</v>
      </c>
      <c r="D1023" s="287"/>
      <c r="E1023" s="285">
        <f>SUM('ADICIONES  2018'!C1023:M1023)</f>
        <v>770270333.98000002</v>
      </c>
      <c r="F1023" s="287"/>
      <c r="G1023" s="287"/>
      <c r="H1023" s="287"/>
      <c r="I1023" s="287"/>
      <c r="J1023" s="287"/>
      <c r="K1023" s="287">
        <f t="shared" si="812"/>
        <v>770270333.98000002</v>
      </c>
      <c r="L1023" s="287"/>
      <c r="M1023" s="287"/>
      <c r="N1023" s="287"/>
      <c r="O1023" s="287"/>
      <c r="P1023" s="287">
        <v>770270333.98000002</v>
      </c>
      <c r="Q1023" s="287"/>
      <c r="R1023" s="287">
        <f t="shared" si="719"/>
        <v>770270333.98000002</v>
      </c>
      <c r="S1023" s="287"/>
      <c r="T1023" s="287"/>
      <c r="U1023" s="287"/>
      <c r="V1023" s="287"/>
      <c r="W1023" s="287"/>
      <c r="X1023" s="287"/>
      <c r="Y1023" s="287"/>
      <c r="Z1023" s="287"/>
      <c r="AA1023" s="287">
        <f t="shared" si="834"/>
        <v>0</v>
      </c>
      <c r="AB1023" s="287">
        <f t="shared" si="750"/>
        <v>770270333.98000002</v>
      </c>
      <c r="AC1023" s="37">
        <f t="shared" si="781"/>
        <v>1</v>
      </c>
    </row>
    <row r="1024" spans="1:29" ht="28.5" hidden="1" x14ac:dyDescent="0.2">
      <c r="B1024" s="140" t="s">
        <v>2273</v>
      </c>
      <c r="C1024" s="137" t="s">
        <v>2274</v>
      </c>
      <c r="D1024" s="287"/>
      <c r="E1024" s="285">
        <f>SUM('ADICIONES  2018'!C1024:M1024)</f>
        <v>717500</v>
      </c>
      <c r="F1024" s="287"/>
      <c r="G1024" s="287"/>
      <c r="H1024" s="287"/>
      <c r="I1024" s="287"/>
      <c r="J1024" s="287"/>
      <c r="K1024" s="287">
        <f t="shared" si="812"/>
        <v>717500</v>
      </c>
      <c r="L1024" s="287"/>
      <c r="M1024" s="287"/>
      <c r="N1024" s="287"/>
      <c r="O1024" s="287"/>
      <c r="P1024" s="287"/>
      <c r="Q1024" s="287"/>
      <c r="R1024" s="287">
        <f t="shared" ref="R1024" si="844">SUM(L1024:Q1024)</f>
        <v>0</v>
      </c>
      <c r="S1024" s="287"/>
      <c r="T1024" s="287"/>
      <c r="U1024" s="287">
        <v>717500</v>
      </c>
      <c r="V1024" s="287"/>
      <c r="W1024" s="287"/>
      <c r="X1024" s="287"/>
      <c r="Y1024" s="287"/>
      <c r="Z1024" s="287"/>
      <c r="AA1024" s="287">
        <f t="shared" ref="AA1024" si="845">SUM(S1024:Z1024)</f>
        <v>717500</v>
      </c>
      <c r="AB1024" s="287">
        <f t="shared" si="750"/>
        <v>717500</v>
      </c>
      <c r="AC1024" s="37">
        <f t="shared" si="781"/>
        <v>1</v>
      </c>
    </row>
    <row r="1025" spans="1:29" s="79" customFormat="1" ht="31.5" hidden="1" x14ac:dyDescent="0.2">
      <c r="A1025" s="371"/>
      <c r="B1025" s="133" t="s">
        <v>2275</v>
      </c>
      <c r="C1025" s="138" t="s">
        <v>2276</v>
      </c>
      <c r="D1025" s="105">
        <f>SUM(D1026:D1027)</f>
        <v>0</v>
      </c>
      <c r="E1025" s="105">
        <f>SUM('ADICIONES  2018'!C1025:M1025)</f>
        <v>376070186.52999997</v>
      </c>
      <c r="F1025" s="105">
        <f>SUM(F1026:F1027)</f>
        <v>0</v>
      </c>
      <c r="G1025" s="105">
        <f t="shared" ref="G1025:J1025" si="846">SUM(G1026:G1027)</f>
        <v>0</v>
      </c>
      <c r="H1025" s="105">
        <f t="shared" si="846"/>
        <v>0</v>
      </c>
      <c r="I1025" s="105">
        <f t="shared" si="846"/>
        <v>0</v>
      </c>
      <c r="J1025" s="105">
        <f t="shared" si="846"/>
        <v>0</v>
      </c>
      <c r="K1025" s="286">
        <f t="shared" si="812"/>
        <v>376070186.52999997</v>
      </c>
      <c r="L1025" s="105">
        <f t="shared" ref="L1025:Q1025" si="847">SUM(L1026:L1027)</f>
        <v>0</v>
      </c>
      <c r="M1025" s="105">
        <f t="shared" si="847"/>
        <v>0</v>
      </c>
      <c r="N1025" s="105">
        <f t="shared" si="847"/>
        <v>0</v>
      </c>
      <c r="O1025" s="105">
        <f t="shared" si="847"/>
        <v>0</v>
      </c>
      <c r="P1025" s="105">
        <f t="shared" si="847"/>
        <v>262415550.56999999</v>
      </c>
      <c r="Q1025" s="105">
        <f t="shared" si="847"/>
        <v>0</v>
      </c>
      <c r="R1025" s="286">
        <f t="shared" si="719"/>
        <v>262415550.56999999</v>
      </c>
      <c r="S1025" s="105">
        <f t="shared" ref="S1025:Z1025" si="848">SUM(S1026:S1027)</f>
        <v>0</v>
      </c>
      <c r="T1025" s="105">
        <f t="shared" si="848"/>
        <v>0</v>
      </c>
      <c r="U1025" s="105">
        <f t="shared" si="848"/>
        <v>113654635.95999999</v>
      </c>
      <c r="V1025" s="105">
        <f t="shared" si="848"/>
        <v>0</v>
      </c>
      <c r="W1025" s="105">
        <f t="shared" si="848"/>
        <v>0</v>
      </c>
      <c r="X1025" s="105">
        <f t="shared" si="848"/>
        <v>0</v>
      </c>
      <c r="Y1025" s="105">
        <f t="shared" si="848"/>
        <v>0</v>
      </c>
      <c r="Z1025" s="105">
        <f t="shared" si="848"/>
        <v>0</v>
      </c>
      <c r="AA1025" s="286">
        <f t="shared" si="834"/>
        <v>113654635.95999999</v>
      </c>
      <c r="AB1025" s="286">
        <f t="shared" si="750"/>
        <v>376070186.52999997</v>
      </c>
      <c r="AC1025" s="36">
        <f t="shared" si="781"/>
        <v>1</v>
      </c>
    </row>
    <row r="1026" spans="1:29" ht="28.5" hidden="1" x14ac:dyDescent="0.2">
      <c r="B1026" s="140" t="s">
        <v>2277</v>
      </c>
      <c r="C1026" s="137" t="s">
        <v>2278</v>
      </c>
      <c r="D1026" s="287"/>
      <c r="E1026" s="285">
        <f>SUM('ADICIONES  2018'!C1026:M1026)</f>
        <v>262415550.56999999</v>
      </c>
      <c r="F1026" s="287"/>
      <c r="G1026" s="287"/>
      <c r="H1026" s="287"/>
      <c r="I1026" s="287"/>
      <c r="J1026" s="287"/>
      <c r="K1026" s="287">
        <f t="shared" si="812"/>
        <v>262415550.56999999</v>
      </c>
      <c r="L1026" s="287"/>
      <c r="M1026" s="287"/>
      <c r="N1026" s="287"/>
      <c r="O1026" s="287"/>
      <c r="P1026" s="287">
        <v>262415550.56999999</v>
      </c>
      <c r="Q1026" s="287"/>
      <c r="R1026" s="287">
        <f t="shared" si="719"/>
        <v>262415550.56999999</v>
      </c>
      <c r="S1026" s="287"/>
      <c r="T1026" s="287"/>
      <c r="U1026" s="287"/>
      <c r="V1026" s="287"/>
      <c r="W1026" s="287"/>
      <c r="X1026" s="287"/>
      <c r="Y1026" s="287"/>
      <c r="Z1026" s="287"/>
      <c r="AA1026" s="287">
        <f t="shared" si="834"/>
        <v>0</v>
      </c>
      <c r="AB1026" s="287">
        <f t="shared" si="750"/>
        <v>262415550.56999999</v>
      </c>
      <c r="AC1026" s="37">
        <f t="shared" ref="AC1026:AC1233" si="849">+AB1026/K1026</f>
        <v>1</v>
      </c>
    </row>
    <row r="1027" spans="1:29" ht="28.5" hidden="1" x14ac:dyDescent="0.2">
      <c r="B1027" s="140" t="s">
        <v>2277</v>
      </c>
      <c r="C1027" s="137" t="s">
        <v>2278</v>
      </c>
      <c r="D1027" s="287"/>
      <c r="E1027" s="285">
        <f>SUM('ADICIONES  2018'!C1027:M1027)</f>
        <v>113654635.95999999</v>
      </c>
      <c r="F1027" s="287"/>
      <c r="G1027" s="287"/>
      <c r="H1027" s="287"/>
      <c r="I1027" s="287"/>
      <c r="J1027" s="287"/>
      <c r="K1027" s="287">
        <f t="shared" si="812"/>
        <v>113654635.95999999</v>
      </c>
      <c r="L1027" s="287"/>
      <c r="M1027" s="287"/>
      <c r="N1027" s="287"/>
      <c r="O1027" s="287"/>
      <c r="P1027" s="287"/>
      <c r="Q1027" s="287"/>
      <c r="R1027" s="287">
        <f t="shared" ref="R1027" si="850">SUM(L1027:Q1027)</f>
        <v>0</v>
      </c>
      <c r="S1027" s="287"/>
      <c r="T1027" s="287"/>
      <c r="U1027" s="287">
        <v>113654635.95999999</v>
      </c>
      <c r="V1027" s="287"/>
      <c r="W1027" s="287"/>
      <c r="X1027" s="287"/>
      <c r="Y1027" s="287"/>
      <c r="Z1027" s="287"/>
      <c r="AA1027" s="287">
        <f t="shared" ref="AA1027" si="851">SUM(S1027:Z1027)</f>
        <v>113654635.95999999</v>
      </c>
      <c r="AB1027" s="287">
        <f t="shared" si="750"/>
        <v>113654635.95999999</v>
      </c>
      <c r="AC1027" s="37">
        <f t="shared" si="849"/>
        <v>1</v>
      </c>
    </row>
    <row r="1028" spans="1:29" s="79" customFormat="1" ht="31.5" hidden="1" x14ac:dyDescent="0.2">
      <c r="A1028" s="371"/>
      <c r="B1028" s="133" t="s">
        <v>974</v>
      </c>
      <c r="C1028" s="138" t="s">
        <v>975</v>
      </c>
      <c r="D1028" s="105">
        <f>SUM(D1029:D1041)</f>
        <v>0</v>
      </c>
      <c r="E1028" s="105">
        <f>SUM('ADICIONES  2018'!C1028:M1028)</f>
        <v>15362389057.259998</v>
      </c>
      <c r="F1028" s="105">
        <f t="shared" ref="F1028:J1028" si="852">SUM(F1029:F1041)</f>
        <v>400</v>
      </c>
      <c r="G1028" s="105">
        <f t="shared" si="852"/>
        <v>0</v>
      </c>
      <c r="H1028" s="105">
        <f t="shared" si="852"/>
        <v>0</v>
      </c>
      <c r="I1028" s="105">
        <f t="shared" si="852"/>
        <v>0</v>
      </c>
      <c r="J1028" s="105">
        <f t="shared" si="852"/>
        <v>0</v>
      </c>
      <c r="K1028" s="105">
        <f t="shared" si="812"/>
        <v>15362388657.259998</v>
      </c>
      <c r="L1028" s="105">
        <f t="shared" ref="L1028:Q1028" si="853">SUM(L1029:L1041)</f>
        <v>0</v>
      </c>
      <c r="M1028" s="105">
        <f t="shared" si="853"/>
        <v>0</v>
      </c>
      <c r="N1028" s="105">
        <f t="shared" si="853"/>
        <v>0</v>
      </c>
      <c r="O1028" s="105">
        <f t="shared" si="853"/>
        <v>0</v>
      </c>
      <c r="P1028" s="105">
        <f t="shared" si="853"/>
        <v>15362389057.260002</v>
      </c>
      <c r="Q1028" s="105">
        <f t="shared" si="853"/>
        <v>0</v>
      </c>
      <c r="R1028" s="105">
        <f t="shared" si="719"/>
        <v>15362389057.260002</v>
      </c>
      <c r="S1028" s="105">
        <f t="shared" ref="S1028:Z1028" si="854">SUM(S1029:S1041)</f>
        <v>0</v>
      </c>
      <c r="T1028" s="105">
        <f t="shared" si="854"/>
        <v>0</v>
      </c>
      <c r="U1028" s="105">
        <f t="shared" si="854"/>
        <v>0</v>
      </c>
      <c r="V1028" s="105">
        <f t="shared" si="854"/>
        <v>0</v>
      </c>
      <c r="W1028" s="105">
        <f t="shared" si="854"/>
        <v>0</v>
      </c>
      <c r="X1028" s="105">
        <f t="shared" si="854"/>
        <v>0</v>
      </c>
      <c r="Y1028" s="105">
        <f t="shared" si="854"/>
        <v>0</v>
      </c>
      <c r="Z1028" s="105">
        <f t="shared" si="854"/>
        <v>0</v>
      </c>
      <c r="AA1028" s="105">
        <f t="shared" si="834"/>
        <v>0</v>
      </c>
      <c r="AB1028" s="105">
        <f t="shared" si="750"/>
        <v>15362389057.260002</v>
      </c>
      <c r="AC1028" s="104">
        <f t="shared" si="849"/>
        <v>1.0000000260376178</v>
      </c>
    </row>
    <row r="1029" spans="1:29" ht="28.5" hidden="1" x14ac:dyDescent="0.2">
      <c r="B1029" s="140" t="s">
        <v>1592</v>
      </c>
      <c r="C1029" s="137" t="s">
        <v>1593</v>
      </c>
      <c r="D1029" s="287">
        <v>0</v>
      </c>
      <c r="E1029" s="285">
        <f>SUM('ADICIONES  2018'!C1029:M1029)</f>
        <v>521003231</v>
      </c>
      <c r="F1029" s="287"/>
      <c r="G1029" s="287"/>
      <c r="H1029" s="287"/>
      <c r="I1029" s="287"/>
      <c r="J1029" s="287"/>
      <c r="K1029" s="287">
        <f t="shared" si="812"/>
        <v>521003231</v>
      </c>
      <c r="L1029" s="287"/>
      <c r="M1029" s="287"/>
      <c r="N1029" s="287"/>
      <c r="O1029" s="287"/>
      <c r="P1029" s="287">
        <v>521003231</v>
      </c>
      <c r="Q1029" s="287"/>
      <c r="R1029" s="287">
        <f t="shared" si="719"/>
        <v>521003231</v>
      </c>
      <c r="S1029" s="287"/>
      <c r="T1029" s="287"/>
      <c r="U1029" s="287"/>
      <c r="V1029" s="287"/>
      <c r="W1029" s="287"/>
      <c r="X1029" s="287"/>
      <c r="Y1029" s="287"/>
      <c r="Z1029" s="287"/>
      <c r="AA1029" s="287">
        <f t="shared" si="834"/>
        <v>0</v>
      </c>
      <c r="AB1029" s="287">
        <f t="shared" si="750"/>
        <v>521003231</v>
      </c>
      <c r="AC1029" s="37">
        <f t="shared" si="849"/>
        <v>1</v>
      </c>
    </row>
    <row r="1030" spans="1:29" ht="28.5" hidden="1" x14ac:dyDescent="0.2">
      <c r="B1030" s="140" t="s">
        <v>1592</v>
      </c>
      <c r="C1030" s="137" t="s">
        <v>1593</v>
      </c>
      <c r="D1030" s="287"/>
      <c r="E1030" s="285">
        <f>SUM('ADICIONES  2018'!C1030:M1030)</f>
        <v>1108444584.0999999</v>
      </c>
      <c r="F1030" s="287"/>
      <c r="G1030" s="287"/>
      <c r="H1030" s="287"/>
      <c r="I1030" s="287"/>
      <c r="J1030" s="287"/>
      <c r="K1030" s="287">
        <f t="shared" si="812"/>
        <v>1108444584.0999999</v>
      </c>
      <c r="L1030" s="287"/>
      <c r="M1030" s="287"/>
      <c r="N1030" s="287"/>
      <c r="O1030" s="287"/>
      <c r="P1030" s="287">
        <v>1108444584.0999999</v>
      </c>
      <c r="Q1030" s="287"/>
      <c r="R1030" s="287">
        <f t="shared" si="719"/>
        <v>1108444584.0999999</v>
      </c>
      <c r="S1030" s="287"/>
      <c r="T1030" s="287"/>
      <c r="U1030" s="287"/>
      <c r="V1030" s="287"/>
      <c r="W1030" s="287"/>
      <c r="X1030" s="287"/>
      <c r="Y1030" s="287"/>
      <c r="Z1030" s="287"/>
      <c r="AA1030" s="287">
        <f t="shared" si="834"/>
        <v>0</v>
      </c>
      <c r="AB1030" s="287">
        <f t="shared" si="750"/>
        <v>1108444584.0999999</v>
      </c>
      <c r="AC1030" s="37">
        <f t="shared" si="849"/>
        <v>1</v>
      </c>
    </row>
    <row r="1031" spans="1:29" ht="42.75" hidden="1" x14ac:dyDescent="0.2">
      <c r="B1031" s="140" t="s">
        <v>1594</v>
      </c>
      <c r="C1031" s="137" t="s">
        <v>1595</v>
      </c>
      <c r="D1031" s="287">
        <v>0</v>
      </c>
      <c r="E1031" s="285">
        <f>SUM('ADICIONES  2018'!C1031:M1031)</f>
        <v>214852293</v>
      </c>
      <c r="F1031" s="287"/>
      <c r="G1031" s="287"/>
      <c r="H1031" s="287"/>
      <c r="I1031" s="287"/>
      <c r="J1031" s="287"/>
      <c r="K1031" s="287">
        <f t="shared" si="812"/>
        <v>214852293</v>
      </c>
      <c r="L1031" s="287"/>
      <c r="M1031" s="287"/>
      <c r="N1031" s="287"/>
      <c r="O1031" s="287"/>
      <c r="P1031" s="287">
        <v>214852293</v>
      </c>
      <c r="Q1031" s="287"/>
      <c r="R1031" s="287">
        <f t="shared" si="719"/>
        <v>214852293</v>
      </c>
      <c r="S1031" s="287"/>
      <c r="T1031" s="287"/>
      <c r="U1031" s="287"/>
      <c r="V1031" s="287"/>
      <c r="W1031" s="287"/>
      <c r="X1031" s="287"/>
      <c r="Y1031" s="287"/>
      <c r="Z1031" s="287"/>
      <c r="AA1031" s="287">
        <f t="shared" si="834"/>
        <v>0</v>
      </c>
      <c r="AB1031" s="287">
        <f t="shared" si="750"/>
        <v>214852293</v>
      </c>
      <c r="AC1031" s="37">
        <f t="shared" si="849"/>
        <v>1</v>
      </c>
    </row>
    <row r="1032" spans="1:29" ht="42.75" hidden="1" x14ac:dyDescent="0.2">
      <c r="B1032" s="140" t="s">
        <v>1594</v>
      </c>
      <c r="C1032" s="137" t="s">
        <v>1595</v>
      </c>
      <c r="D1032" s="287"/>
      <c r="E1032" s="285">
        <f>SUM('ADICIONES  2018'!C1032:M1032)</f>
        <v>380111827.61000001</v>
      </c>
      <c r="F1032" s="287"/>
      <c r="G1032" s="287"/>
      <c r="H1032" s="287"/>
      <c r="I1032" s="287"/>
      <c r="J1032" s="287"/>
      <c r="K1032" s="287">
        <f t="shared" si="812"/>
        <v>380111827.61000001</v>
      </c>
      <c r="L1032" s="287"/>
      <c r="M1032" s="287"/>
      <c r="N1032" s="287"/>
      <c r="O1032" s="287"/>
      <c r="P1032" s="287">
        <v>380111827.61000001</v>
      </c>
      <c r="Q1032" s="287"/>
      <c r="R1032" s="287">
        <f t="shared" si="719"/>
        <v>380111827.61000001</v>
      </c>
      <c r="S1032" s="287"/>
      <c r="T1032" s="287"/>
      <c r="U1032" s="287"/>
      <c r="V1032" s="287"/>
      <c r="W1032" s="287"/>
      <c r="X1032" s="287"/>
      <c r="Y1032" s="287"/>
      <c r="Z1032" s="287"/>
      <c r="AA1032" s="287">
        <f t="shared" si="834"/>
        <v>0</v>
      </c>
      <c r="AB1032" s="287">
        <f t="shared" si="750"/>
        <v>380111827.61000001</v>
      </c>
      <c r="AC1032" s="37">
        <f t="shared" si="849"/>
        <v>1</v>
      </c>
    </row>
    <row r="1033" spans="1:29" ht="42.75" hidden="1" x14ac:dyDescent="0.2">
      <c r="B1033" s="140" t="s">
        <v>1596</v>
      </c>
      <c r="C1033" s="137" t="s">
        <v>1597</v>
      </c>
      <c r="D1033" s="287">
        <v>0</v>
      </c>
      <c r="E1033" s="285">
        <f>SUM('ADICIONES  2018'!C1033:M1033)</f>
        <v>1817605932.6600001</v>
      </c>
      <c r="F1033" s="287"/>
      <c r="G1033" s="287"/>
      <c r="H1033" s="287"/>
      <c r="I1033" s="287"/>
      <c r="J1033" s="287"/>
      <c r="K1033" s="287">
        <f t="shared" si="812"/>
        <v>1817605932.6600001</v>
      </c>
      <c r="L1033" s="287"/>
      <c r="M1033" s="287"/>
      <c r="N1033" s="287"/>
      <c r="O1033" s="287"/>
      <c r="P1033" s="287">
        <v>1817605932.6600001</v>
      </c>
      <c r="Q1033" s="287"/>
      <c r="R1033" s="287">
        <f t="shared" si="719"/>
        <v>1817605932.6600001</v>
      </c>
      <c r="S1033" s="287"/>
      <c r="T1033" s="287"/>
      <c r="U1033" s="287"/>
      <c r="V1033" s="287"/>
      <c r="W1033" s="287"/>
      <c r="X1033" s="287"/>
      <c r="Y1033" s="287"/>
      <c r="Z1033" s="287"/>
      <c r="AA1033" s="287">
        <f t="shared" si="834"/>
        <v>0</v>
      </c>
      <c r="AB1033" s="287">
        <f t="shared" si="750"/>
        <v>1817605932.6600001</v>
      </c>
      <c r="AC1033" s="37">
        <f t="shared" si="849"/>
        <v>1</v>
      </c>
    </row>
    <row r="1034" spans="1:29" ht="42.75" hidden="1" x14ac:dyDescent="0.2">
      <c r="B1034" s="140" t="s">
        <v>1596</v>
      </c>
      <c r="C1034" s="137" t="s">
        <v>1597</v>
      </c>
      <c r="D1034" s="287"/>
      <c r="E1034" s="285">
        <f>SUM('ADICIONES  2018'!C1034:M1034)</f>
        <v>2085124515.49</v>
      </c>
      <c r="F1034" s="287"/>
      <c r="G1034" s="287"/>
      <c r="H1034" s="287"/>
      <c r="I1034" s="287"/>
      <c r="J1034" s="287"/>
      <c r="K1034" s="287">
        <f t="shared" si="812"/>
        <v>2085124515.49</v>
      </c>
      <c r="L1034" s="287"/>
      <c r="M1034" s="287"/>
      <c r="N1034" s="287"/>
      <c r="O1034" s="287"/>
      <c r="P1034" s="287">
        <v>2085124515.49</v>
      </c>
      <c r="Q1034" s="287"/>
      <c r="R1034" s="287">
        <f t="shared" si="719"/>
        <v>2085124515.49</v>
      </c>
      <c r="S1034" s="287"/>
      <c r="T1034" s="287"/>
      <c r="U1034" s="287"/>
      <c r="V1034" s="287"/>
      <c r="W1034" s="287"/>
      <c r="X1034" s="287"/>
      <c r="Y1034" s="287"/>
      <c r="Z1034" s="287"/>
      <c r="AA1034" s="287">
        <f t="shared" si="834"/>
        <v>0</v>
      </c>
      <c r="AB1034" s="287">
        <f t="shared" si="750"/>
        <v>2085124515.49</v>
      </c>
      <c r="AC1034" s="37">
        <f t="shared" si="849"/>
        <v>1</v>
      </c>
    </row>
    <row r="1035" spans="1:29" ht="28.5" hidden="1" x14ac:dyDescent="0.2">
      <c r="B1035" s="140" t="s">
        <v>1598</v>
      </c>
      <c r="C1035" s="137" t="s">
        <v>1599</v>
      </c>
      <c r="D1035" s="287">
        <v>0</v>
      </c>
      <c r="E1035" s="285">
        <f>SUM('ADICIONES  2018'!C1035:M1035)</f>
        <v>222742119</v>
      </c>
      <c r="F1035" s="287">
        <v>400</v>
      </c>
      <c r="G1035" s="287"/>
      <c r="H1035" s="287"/>
      <c r="I1035" s="287"/>
      <c r="J1035" s="287"/>
      <c r="K1035" s="287">
        <f t="shared" si="812"/>
        <v>222741719</v>
      </c>
      <c r="L1035" s="287"/>
      <c r="M1035" s="287"/>
      <c r="N1035" s="287"/>
      <c r="O1035" s="287"/>
      <c r="P1035" s="287">
        <v>222742119</v>
      </c>
      <c r="Q1035" s="287"/>
      <c r="R1035" s="287">
        <f t="shared" si="719"/>
        <v>222742119</v>
      </c>
      <c r="S1035" s="287"/>
      <c r="T1035" s="287"/>
      <c r="U1035" s="287"/>
      <c r="V1035" s="287"/>
      <c r="W1035" s="287"/>
      <c r="X1035" s="287"/>
      <c r="Y1035" s="287"/>
      <c r="Z1035" s="287"/>
      <c r="AA1035" s="287">
        <f t="shared" si="834"/>
        <v>0</v>
      </c>
      <c r="AB1035" s="287">
        <f t="shared" si="750"/>
        <v>222742119</v>
      </c>
      <c r="AC1035" s="37">
        <f t="shared" si="849"/>
        <v>1.0000017958018901</v>
      </c>
    </row>
    <row r="1036" spans="1:29" ht="28.5" hidden="1" x14ac:dyDescent="0.2">
      <c r="B1036" s="140" t="s">
        <v>1598</v>
      </c>
      <c r="C1036" s="137" t="s">
        <v>1599</v>
      </c>
      <c r="D1036" s="287">
        <v>0</v>
      </c>
      <c r="E1036" s="285">
        <f>SUM('ADICIONES  2018'!C1036:M1036)</f>
        <v>4824524540.3400002</v>
      </c>
      <c r="F1036" s="287"/>
      <c r="G1036" s="287"/>
      <c r="H1036" s="287"/>
      <c r="I1036" s="287"/>
      <c r="J1036" s="287"/>
      <c r="K1036" s="287">
        <f t="shared" si="812"/>
        <v>4824524540.3400002</v>
      </c>
      <c r="L1036" s="287"/>
      <c r="M1036" s="287"/>
      <c r="N1036" s="287"/>
      <c r="O1036" s="287"/>
      <c r="P1036" s="287">
        <v>4824524540.3400002</v>
      </c>
      <c r="Q1036" s="287"/>
      <c r="R1036" s="287">
        <f t="shared" si="719"/>
        <v>4824524540.3400002</v>
      </c>
      <c r="S1036" s="287"/>
      <c r="T1036" s="287"/>
      <c r="U1036" s="287"/>
      <c r="V1036" s="287"/>
      <c r="W1036" s="287"/>
      <c r="X1036" s="287"/>
      <c r="Y1036" s="287"/>
      <c r="Z1036" s="287"/>
      <c r="AA1036" s="287">
        <f t="shared" si="834"/>
        <v>0</v>
      </c>
      <c r="AB1036" s="287">
        <f t="shared" si="750"/>
        <v>4824524540.3400002</v>
      </c>
      <c r="AC1036" s="37">
        <f t="shared" si="849"/>
        <v>1</v>
      </c>
    </row>
    <row r="1037" spans="1:29" ht="28.5" hidden="1" x14ac:dyDescent="0.2">
      <c r="B1037" s="140" t="s">
        <v>1598</v>
      </c>
      <c r="C1037" s="137" t="s">
        <v>1599</v>
      </c>
      <c r="D1037" s="287"/>
      <c r="E1037" s="285">
        <f>SUM('ADICIONES  2018'!C1037:M1037)</f>
        <v>3821360163.1300001</v>
      </c>
      <c r="F1037" s="287"/>
      <c r="G1037" s="287"/>
      <c r="H1037" s="287"/>
      <c r="I1037" s="287"/>
      <c r="J1037" s="287"/>
      <c r="K1037" s="287">
        <f t="shared" si="812"/>
        <v>3821360163.1300001</v>
      </c>
      <c r="L1037" s="287"/>
      <c r="M1037" s="287"/>
      <c r="N1037" s="287"/>
      <c r="O1037" s="287"/>
      <c r="P1037" s="287">
        <v>3821360163.1300001</v>
      </c>
      <c r="Q1037" s="287"/>
      <c r="R1037" s="287">
        <f t="shared" si="719"/>
        <v>3821360163.1300001</v>
      </c>
      <c r="S1037" s="287"/>
      <c r="T1037" s="287"/>
      <c r="U1037" s="287"/>
      <c r="V1037" s="287"/>
      <c r="W1037" s="287"/>
      <c r="X1037" s="287"/>
      <c r="Y1037" s="287"/>
      <c r="Z1037" s="287"/>
      <c r="AA1037" s="287">
        <f t="shared" si="834"/>
        <v>0</v>
      </c>
      <c r="AB1037" s="287">
        <f t="shared" si="750"/>
        <v>3821360163.1300001</v>
      </c>
      <c r="AC1037" s="37">
        <f t="shared" si="849"/>
        <v>1</v>
      </c>
    </row>
    <row r="1038" spans="1:29" ht="42.75" hidden="1" x14ac:dyDescent="0.2">
      <c r="B1038" s="140" t="s">
        <v>1600</v>
      </c>
      <c r="C1038" s="137" t="s">
        <v>1601</v>
      </c>
      <c r="D1038" s="287">
        <v>0</v>
      </c>
      <c r="E1038" s="285">
        <f>SUM('ADICIONES  2018'!C1038:M1038)</f>
        <v>206233</v>
      </c>
      <c r="F1038" s="287"/>
      <c r="G1038" s="287"/>
      <c r="H1038" s="287"/>
      <c r="I1038" s="287"/>
      <c r="J1038" s="287"/>
      <c r="K1038" s="287">
        <f t="shared" si="812"/>
        <v>206233</v>
      </c>
      <c r="L1038" s="287"/>
      <c r="M1038" s="287"/>
      <c r="N1038" s="287"/>
      <c r="O1038" s="287"/>
      <c r="P1038" s="287">
        <v>206233</v>
      </c>
      <c r="Q1038" s="287"/>
      <c r="R1038" s="287">
        <f t="shared" si="719"/>
        <v>206233</v>
      </c>
      <c r="S1038" s="287"/>
      <c r="T1038" s="287"/>
      <c r="U1038" s="287"/>
      <c r="V1038" s="287"/>
      <c r="W1038" s="287"/>
      <c r="X1038" s="287"/>
      <c r="Y1038" s="287"/>
      <c r="Z1038" s="287"/>
      <c r="AA1038" s="287">
        <f t="shared" si="834"/>
        <v>0</v>
      </c>
      <c r="AB1038" s="287">
        <f t="shared" si="750"/>
        <v>206233</v>
      </c>
      <c r="AC1038" s="37">
        <f t="shared" si="849"/>
        <v>1</v>
      </c>
    </row>
    <row r="1039" spans="1:29" ht="42.75" hidden="1" x14ac:dyDescent="0.2">
      <c r="B1039" s="140" t="s">
        <v>1600</v>
      </c>
      <c r="C1039" s="137" t="s">
        <v>1601</v>
      </c>
      <c r="D1039" s="287"/>
      <c r="E1039" s="285">
        <f>SUM('ADICIONES  2018'!C1039:M1039)</f>
        <v>190236192.61000001</v>
      </c>
      <c r="F1039" s="287"/>
      <c r="G1039" s="287"/>
      <c r="H1039" s="287"/>
      <c r="I1039" s="287"/>
      <c r="J1039" s="287"/>
      <c r="K1039" s="287">
        <f t="shared" si="812"/>
        <v>190236192.61000001</v>
      </c>
      <c r="L1039" s="287"/>
      <c r="M1039" s="287"/>
      <c r="N1039" s="287"/>
      <c r="O1039" s="287"/>
      <c r="P1039" s="287">
        <v>190236192.61000001</v>
      </c>
      <c r="Q1039" s="287"/>
      <c r="R1039" s="287">
        <f t="shared" si="719"/>
        <v>190236192.61000001</v>
      </c>
      <c r="S1039" s="287"/>
      <c r="T1039" s="287"/>
      <c r="U1039" s="287"/>
      <c r="V1039" s="287"/>
      <c r="W1039" s="287"/>
      <c r="X1039" s="287"/>
      <c r="Y1039" s="287"/>
      <c r="Z1039" s="287"/>
      <c r="AA1039" s="287">
        <f t="shared" si="834"/>
        <v>0</v>
      </c>
      <c r="AB1039" s="287">
        <f t="shared" si="750"/>
        <v>190236192.61000001</v>
      </c>
      <c r="AC1039" s="37">
        <f t="shared" si="849"/>
        <v>1</v>
      </c>
    </row>
    <row r="1040" spans="1:29" ht="42.75" hidden="1" x14ac:dyDescent="0.2">
      <c r="B1040" s="140" t="s">
        <v>1602</v>
      </c>
      <c r="C1040" s="137" t="s">
        <v>1603</v>
      </c>
      <c r="D1040" s="287">
        <v>0</v>
      </c>
      <c r="E1040" s="285">
        <f>SUM('ADICIONES  2018'!C1040:M1040)</f>
        <v>75873498</v>
      </c>
      <c r="F1040" s="287"/>
      <c r="G1040" s="287"/>
      <c r="H1040" s="287"/>
      <c r="I1040" s="287"/>
      <c r="J1040" s="287"/>
      <c r="K1040" s="287">
        <f t="shared" si="812"/>
        <v>75873498</v>
      </c>
      <c r="L1040" s="287"/>
      <c r="M1040" s="287"/>
      <c r="N1040" s="287"/>
      <c r="O1040" s="287"/>
      <c r="P1040" s="287">
        <v>75873498</v>
      </c>
      <c r="Q1040" s="287"/>
      <c r="R1040" s="287">
        <f t="shared" si="719"/>
        <v>75873498</v>
      </c>
      <c r="S1040" s="287"/>
      <c r="T1040" s="287"/>
      <c r="U1040" s="287"/>
      <c r="V1040" s="287"/>
      <c r="W1040" s="287"/>
      <c r="X1040" s="287"/>
      <c r="Y1040" s="287"/>
      <c r="Z1040" s="287"/>
      <c r="AA1040" s="287">
        <f t="shared" si="834"/>
        <v>0</v>
      </c>
      <c r="AB1040" s="287">
        <f t="shared" ref="AB1040:AB1232" si="855">+R1040+AA1040</f>
        <v>75873498</v>
      </c>
      <c r="AC1040" s="37">
        <f t="shared" si="849"/>
        <v>1</v>
      </c>
    </row>
    <row r="1041" spans="1:29" ht="42.75" hidden="1" x14ac:dyDescent="0.2">
      <c r="B1041" s="140" t="s">
        <v>1602</v>
      </c>
      <c r="C1041" s="137" t="s">
        <v>1603</v>
      </c>
      <c r="D1041" s="287"/>
      <c r="E1041" s="285">
        <f>SUM('ADICIONES  2018'!C1041:M1041)</f>
        <v>100303927.31999999</v>
      </c>
      <c r="F1041" s="287"/>
      <c r="G1041" s="287"/>
      <c r="H1041" s="287"/>
      <c r="I1041" s="287"/>
      <c r="J1041" s="287"/>
      <c r="K1041" s="287">
        <f t="shared" si="812"/>
        <v>100303927.31999999</v>
      </c>
      <c r="L1041" s="287"/>
      <c r="M1041" s="287"/>
      <c r="N1041" s="287"/>
      <c r="O1041" s="287"/>
      <c r="P1041" s="287">
        <v>100303927.31999999</v>
      </c>
      <c r="Q1041" s="287"/>
      <c r="R1041" s="287">
        <f t="shared" si="719"/>
        <v>100303927.31999999</v>
      </c>
      <c r="S1041" s="287"/>
      <c r="T1041" s="287"/>
      <c r="U1041" s="287"/>
      <c r="V1041" s="287"/>
      <c r="W1041" s="287"/>
      <c r="X1041" s="287"/>
      <c r="Y1041" s="287"/>
      <c r="Z1041" s="287"/>
      <c r="AA1041" s="287">
        <f t="shared" si="834"/>
        <v>0</v>
      </c>
      <c r="AB1041" s="287">
        <f t="shared" si="855"/>
        <v>100303927.31999999</v>
      </c>
      <c r="AC1041" s="37">
        <f t="shared" si="849"/>
        <v>1</v>
      </c>
    </row>
    <row r="1042" spans="1:29" s="79" customFormat="1" ht="47.25" hidden="1" x14ac:dyDescent="0.2">
      <c r="A1042" s="371"/>
      <c r="B1042" s="133" t="s">
        <v>2279</v>
      </c>
      <c r="C1042" s="138" t="s">
        <v>2280</v>
      </c>
      <c r="D1042" s="105">
        <f>SUM(D1043:D1044)</f>
        <v>0</v>
      </c>
      <c r="E1042" s="105">
        <f>SUM('ADICIONES  2018'!C1042:M1042)</f>
        <v>1601377900.04</v>
      </c>
      <c r="F1042" s="105">
        <f t="shared" ref="F1042:J1042" si="856">SUM(F1043:F1044)</f>
        <v>0</v>
      </c>
      <c r="G1042" s="105">
        <f t="shared" si="856"/>
        <v>0</v>
      </c>
      <c r="H1042" s="105">
        <f t="shared" si="856"/>
        <v>0</v>
      </c>
      <c r="I1042" s="105">
        <f t="shared" si="856"/>
        <v>0</v>
      </c>
      <c r="J1042" s="105">
        <f t="shared" si="856"/>
        <v>0</v>
      </c>
      <c r="K1042" s="105">
        <f t="shared" si="812"/>
        <v>1601377900.04</v>
      </c>
      <c r="L1042" s="105">
        <f t="shared" ref="L1042:Q1042" si="857">SUM(L1043:L1044)</f>
        <v>0</v>
      </c>
      <c r="M1042" s="105">
        <f t="shared" si="857"/>
        <v>0</v>
      </c>
      <c r="N1042" s="105">
        <f t="shared" si="857"/>
        <v>0</v>
      </c>
      <c r="O1042" s="105">
        <f t="shared" si="857"/>
        <v>0</v>
      </c>
      <c r="P1042" s="105">
        <f t="shared" si="857"/>
        <v>1289883453.4400001</v>
      </c>
      <c r="Q1042" s="105">
        <f t="shared" si="857"/>
        <v>0</v>
      </c>
      <c r="R1042" s="105">
        <f t="shared" si="719"/>
        <v>1289883453.4400001</v>
      </c>
      <c r="S1042" s="105">
        <f t="shared" ref="S1042:Z1042" si="858">SUM(S1043:S1044)</f>
        <v>0</v>
      </c>
      <c r="T1042" s="105">
        <f t="shared" si="858"/>
        <v>0</v>
      </c>
      <c r="U1042" s="105">
        <f t="shared" si="858"/>
        <v>311494446</v>
      </c>
      <c r="V1042" s="105">
        <f t="shared" si="858"/>
        <v>0</v>
      </c>
      <c r="W1042" s="105">
        <f t="shared" si="858"/>
        <v>0</v>
      </c>
      <c r="X1042" s="105">
        <f t="shared" si="858"/>
        <v>0</v>
      </c>
      <c r="Y1042" s="105">
        <f t="shared" si="858"/>
        <v>0</v>
      </c>
      <c r="Z1042" s="105">
        <f t="shared" si="858"/>
        <v>0</v>
      </c>
      <c r="AA1042" s="105">
        <f t="shared" si="834"/>
        <v>311494446</v>
      </c>
      <c r="AB1042" s="105">
        <f t="shared" si="855"/>
        <v>1601377899.4400001</v>
      </c>
      <c r="AC1042" s="104">
        <f t="shared" si="849"/>
        <v>0.99999999962532271</v>
      </c>
    </row>
    <row r="1043" spans="1:29" ht="28.5" hidden="1" x14ac:dyDescent="0.2">
      <c r="B1043" s="140" t="s">
        <v>2281</v>
      </c>
      <c r="C1043" s="137" t="s">
        <v>2282</v>
      </c>
      <c r="D1043" s="287"/>
      <c r="E1043" s="285">
        <f>SUM('ADICIONES  2018'!C1043:M1043)</f>
        <v>1289883453.4400001</v>
      </c>
      <c r="F1043" s="287"/>
      <c r="G1043" s="287"/>
      <c r="H1043" s="287"/>
      <c r="I1043" s="287"/>
      <c r="J1043" s="287"/>
      <c r="K1043" s="287">
        <f t="shared" si="812"/>
        <v>1289883453.4400001</v>
      </c>
      <c r="L1043" s="287"/>
      <c r="M1043" s="287"/>
      <c r="N1043" s="287"/>
      <c r="O1043" s="287"/>
      <c r="P1043" s="287">
        <v>1289883453.4400001</v>
      </c>
      <c r="Q1043" s="287"/>
      <c r="R1043" s="287">
        <f t="shared" si="719"/>
        <v>1289883453.4400001</v>
      </c>
      <c r="S1043" s="287"/>
      <c r="T1043" s="287"/>
      <c r="U1043" s="287"/>
      <c r="V1043" s="287"/>
      <c r="W1043" s="287"/>
      <c r="X1043" s="287"/>
      <c r="Y1043" s="287"/>
      <c r="Z1043" s="287"/>
      <c r="AA1043" s="287">
        <f t="shared" si="834"/>
        <v>0</v>
      </c>
      <c r="AB1043" s="287">
        <f t="shared" si="855"/>
        <v>1289883453.4400001</v>
      </c>
      <c r="AC1043" s="37">
        <f t="shared" si="849"/>
        <v>1</v>
      </c>
    </row>
    <row r="1044" spans="1:29" ht="28.5" hidden="1" x14ac:dyDescent="0.2">
      <c r="B1044" s="140" t="s">
        <v>2281</v>
      </c>
      <c r="C1044" s="137" t="s">
        <v>2282</v>
      </c>
      <c r="D1044" s="287"/>
      <c r="E1044" s="285">
        <f>SUM('ADICIONES  2018'!C1044:M1044)</f>
        <v>311494446.60000002</v>
      </c>
      <c r="F1044" s="287"/>
      <c r="G1044" s="287"/>
      <c r="H1044" s="287"/>
      <c r="I1044" s="287"/>
      <c r="J1044" s="287"/>
      <c r="K1044" s="287">
        <f t="shared" si="812"/>
        <v>311494446.60000002</v>
      </c>
      <c r="L1044" s="287"/>
      <c r="M1044" s="287"/>
      <c r="N1044" s="287"/>
      <c r="O1044" s="287"/>
      <c r="P1044" s="287"/>
      <c r="Q1044" s="287"/>
      <c r="R1044" s="287">
        <f t="shared" si="719"/>
        <v>0</v>
      </c>
      <c r="S1044" s="287"/>
      <c r="T1044" s="287"/>
      <c r="U1044" s="287">
        <v>311494446</v>
      </c>
      <c r="V1044" s="287"/>
      <c r="W1044" s="287"/>
      <c r="X1044" s="287"/>
      <c r="Y1044" s="287"/>
      <c r="Z1044" s="287"/>
      <c r="AA1044" s="287">
        <f t="shared" si="834"/>
        <v>311494446</v>
      </c>
      <c r="AB1044" s="287">
        <f t="shared" si="855"/>
        <v>311494446</v>
      </c>
      <c r="AC1044" s="37">
        <f t="shared" si="849"/>
        <v>0.99999999807380191</v>
      </c>
    </row>
    <row r="1045" spans="1:29" s="79" customFormat="1" ht="31.5" hidden="1" x14ac:dyDescent="0.2">
      <c r="A1045" s="371"/>
      <c r="B1045" s="133" t="s">
        <v>2283</v>
      </c>
      <c r="C1045" s="138" t="s">
        <v>2284</v>
      </c>
      <c r="D1045" s="105">
        <f>SUM(D1046:D1047)</f>
        <v>0</v>
      </c>
      <c r="E1045" s="105">
        <f>SUM('ADICIONES  2018'!C1045:M1045)</f>
        <v>913155694.88999999</v>
      </c>
      <c r="F1045" s="105">
        <f t="shared" ref="F1045:J1045" si="859">SUM(F1046:F1047)</f>
        <v>0</v>
      </c>
      <c r="G1045" s="105">
        <f t="shared" si="859"/>
        <v>0</v>
      </c>
      <c r="H1045" s="105">
        <f t="shared" si="859"/>
        <v>0</v>
      </c>
      <c r="I1045" s="105">
        <f t="shared" si="859"/>
        <v>0</v>
      </c>
      <c r="J1045" s="105">
        <f t="shared" si="859"/>
        <v>0</v>
      </c>
      <c r="K1045" s="105">
        <f t="shared" si="812"/>
        <v>913155694.88999999</v>
      </c>
      <c r="L1045" s="105">
        <f t="shared" ref="L1045:Q1045" si="860">SUM(L1046:L1047)</f>
        <v>0</v>
      </c>
      <c r="M1045" s="105">
        <f t="shared" si="860"/>
        <v>0</v>
      </c>
      <c r="N1045" s="105">
        <f t="shared" si="860"/>
        <v>0</v>
      </c>
      <c r="O1045" s="105">
        <f t="shared" si="860"/>
        <v>0</v>
      </c>
      <c r="P1045" s="105">
        <f t="shared" si="860"/>
        <v>835939680.88999999</v>
      </c>
      <c r="Q1045" s="105">
        <f t="shared" si="860"/>
        <v>0</v>
      </c>
      <c r="R1045" s="105">
        <f t="shared" si="719"/>
        <v>835939680.88999999</v>
      </c>
      <c r="S1045" s="105">
        <f t="shared" ref="S1045:Z1045" si="861">SUM(S1046:S1047)</f>
        <v>0</v>
      </c>
      <c r="T1045" s="105">
        <f t="shared" si="861"/>
        <v>0</v>
      </c>
      <c r="U1045" s="105">
        <f t="shared" si="861"/>
        <v>77216014</v>
      </c>
      <c r="V1045" s="105">
        <f t="shared" si="861"/>
        <v>0</v>
      </c>
      <c r="W1045" s="105">
        <f t="shared" si="861"/>
        <v>0</v>
      </c>
      <c r="X1045" s="105">
        <f t="shared" si="861"/>
        <v>0</v>
      </c>
      <c r="Y1045" s="105">
        <f t="shared" si="861"/>
        <v>0</v>
      </c>
      <c r="Z1045" s="105">
        <f t="shared" si="861"/>
        <v>0</v>
      </c>
      <c r="AA1045" s="105">
        <f t="shared" si="834"/>
        <v>77216014</v>
      </c>
      <c r="AB1045" s="105">
        <f t="shared" si="855"/>
        <v>913155694.88999999</v>
      </c>
      <c r="AC1045" s="104">
        <f t="shared" si="849"/>
        <v>1</v>
      </c>
    </row>
    <row r="1046" spans="1:29" hidden="1" x14ac:dyDescent="0.2">
      <c r="B1046" s="140" t="s">
        <v>2285</v>
      </c>
      <c r="C1046" s="137" t="s">
        <v>2286</v>
      </c>
      <c r="D1046" s="287"/>
      <c r="E1046" s="285">
        <f>SUM('ADICIONES  2018'!C1046:M1046)</f>
        <v>835939680.88999999</v>
      </c>
      <c r="F1046" s="287"/>
      <c r="G1046" s="287"/>
      <c r="H1046" s="287"/>
      <c r="I1046" s="287"/>
      <c r="J1046" s="287"/>
      <c r="K1046" s="287">
        <f t="shared" si="812"/>
        <v>835939680.88999999</v>
      </c>
      <c r="L1046" s="287"/>
      <c r="M1046" s="287"/>
      <c r="N1046" s="287"/>
      <c r="O1046" s="287"/>
      <c r="P1046" s="287">
        <v>835939680.88999999</v>
      </c>
      <c r="Q1046" s="287"/>
      <c r="R1046" s="287">
        <f t="shared" si="719"/>
        <v>835939680.88999999</v>
      </c>
      <c r="S1046" s="287"/>
      <c r="T1046" s="287"/>
      <c r="U1046" s="287"/>
      <c r="V1046" s="287"/>
      <c r="W1046" s="287"/>
      <c r="X1046" s="287"/>
      <c r="Y1046" s="287"/>
      <c r="Z1046" s="287"/>
      <c r="AA1046" s="287">
        <f t="shared" si="834"/>
        <v>0</v>
      </c>
      <c r="AB1046" s="287">
        <f t="shared" si="855"/>
        <v>835939680.88999999</v>
      </c>
      <c r="AC1046" s="37">
        <f t="shared" si="849"/>
        <v>1</v>
      </c>
    </row>
    <row r="1047" spans="1:29" hidden="1" x14ac:dyDescent="0.2">
      <c r="B1047" s="140" t="s">
        <v>2285</v>
      </c>
      <c r="C1047" s="137" t="s">
        <v>2286</v>
      </c>
      <c r="D1047" s="287"/>
      <c r="E1047" s="285">
        <f>SUM('ADICIONES  2018'!C1047:M1047)</f>
        <v>77216014</v>
      </c>
      <c r="F1047" s="287"/>
      <c r="G1047" s="287"/>
      <c r="H1047" s="287"/>
      <c r="I1047" s="287"/>
      <c r="J1047" s="287"/>
      <c r="K1047" s="287">
        <f t="shared" si="812"/>
        <v>77216014</v>
      </c>
      <c r="L1047" s="287"/>
      <c r="M1047" s="287"/>
      <c r="N1047" s="287"/>
      <c r="O1047" s="287"/>
      <c r="P1047" s="287"/>
      <c r="Q1047" s="287"/>
      <c r="R1047" s="287">
        <f t="shared" si="719"/>
        <v>0</v>
      </c>
      <c r="S1047" s="287"/>
      <c r="T1047" s="287"/>
      <c r="U1047" s="287">
        <v>77216014</v>
      </c>
      <c r="V1047" s="287"/>
      <c r="W1047" s="287"/>
      <c r="X1047" s="287"/>
      <c r="Y1047" s="287"/>
      <c r="Z1047" s="287"/>
      <c r="AA1047" s="287">
        <f t="shared" si="834"/>
        <v>77216014</v>
      </c>
      <c r="AB1047" s="287">
        <f t="shared" si="855"/>
        <v>77216014</v>
      </c>
      <c r="AC1047" s="37">
        <f t="shared" si="849"/>
        <v>1</v>
      </c>
    </row>
    <row r="1048" spans="1:29" s="79" customFormat="1" ht="15.75" hidden="1" x14ac:dyDescent="0.2">
      <c r="A1048" s="371"/>
      <c r="B1048" s="133" t="s">
        <v>2287</v>
      </c>
      <c r="C1048" s="138" t="s">
        <v>2288</v>
      </c>
      <c r="D1048" s="105">
        <f>SUM(D1049:D1051)</f>
        <v>0</v>
      </c>
      <c r="E1048" s="105">
        <f>SUM('ADICIONES  2018'!C1048:M1048)</f>
        <v>296627954.42000002</v>
      </c>
      <c r="F1048" s="105">
        <f t="shared" ref="F1048:J1048" si="862">SUM(F1049:F1051)</f>
        <v>0</v>
      </c>
      <c r="G1048" s="105">
        <f t="shared" si="862"/>
        <v>0</v>
      </c>
      <c r="H1048" s="105">
        <f t="shared" si="862"/>
        <v>0</v>
      </c>
      <c r="I1048" s="105">
        <f t="shared" si="862"/>
        <v>0</v>
      </c>
      <c r="J1048" s="105">
        <f t="shared" si="862"/>
        <v>0</v>
      </c>
      <c r="K1048" s="105">
        <f t="shared" si="812"/>
        <v>296627954.42000002</v>
      </c>
      <c r="L1048" s="105">
        <f t="shared" ref="L1048:Q1048" si="863">SUM(L1049:L1051)</f>
        <v>0</v>
      </c>
      <c r="M1048" s="105">
        <f t="shared" si="863"/>
        <v>0</v>
      </c>
      <c r="N1048" s="105">
        <f t="shared" si="863"/>
        <v>0</v>
      </c>
      <c r="O1048" s="105">
        <f t="shared" si="863"/>
        <v>0</v>
      </c>
      <c r="P1048" s="105">
        <f t="shared" si="863"/>
        <v>295794954.42000002</v>
      </c>
      <c r="Q1048" s="105">
        <f t="shared" si="863"/>
        <v>0</v>
      </c>
      <c r="R1048" s="105">
        <f t="shared" si="719"/>
        <v>295794954.42000002</v>
      </c>
      <c r="S1048" s="105">
        <f t="shared" ref="S1048:Z1048" si="864">SUM(S1049:S1051)</f>
        <v>0</v>
      </c>
      <c r="T1048" s="105">
        <f t="shared" si="864"/>
        <v>0</v>
      </c>
      <c r="U1048" s="105">
        <f t="shared" si="864"/>
        <v>833000</v>
      </c>
      <c r="V1048" s="105">
        <f t="shared" si="864"/>
        <v>0</v>
      </c>
      <c r="W1048" s="105">
        <f t="shared" si="864"/>
        <v>0</v>
      </c>
      <c r="X1048" s="105">
        <f t="shared" si="864"/>
        <v>0</v>
      </c>
      <c r="Y1048" s="105">
        <f t="shared" si="864"/>
        <v>0</v>
      </c>
      <c r="Z1048" s="105">
        <f t="shared" si="864"/>
        <v>0</v>
      </c>
      <c r="AA1048" s="105">
        <f t="shared" si="834"/>
        <v>833000</v>
      </c>
      <c r="AB1048" s="105">
        <f t="shared" si="855"/>
        <v>296627954.42000002</v>
      </c>
      <c r="AC1048" s="104">
        <f t="shared" si="849"/>
        <v>1</v>
      </c>
    </row>
    <row r="1049" spans="1:29" hidden="1" x14ac:dyDescent="0.2">
      <c r="B1049" s="140" t="s">
        <v>2289</v>
      </c>
      <c r="C1049" s="137" t="s">
        <v>2290</v>
      </c>
      <c r="D1049" s="287"/>
      <c r="E1049" s="285">
        <f>SUM('ADICIONES  2018'!C1049:M1049)</f>
        <v>15385788.060000001</v>
      </c>
      <c r="F1049" s="287"/>
      <c r="G1049" s="287"/>
      <c r="H1049" s="287"/>
      <c r="I1049" s="287"/>
      <c r="J1049" s="287"/>
      <c r="K1049" s="287">
        <f t="shared" si="812"/>
        <v>15385788.060000001</v>
      </c>
      <c r="L1049" s="287"/>
      <c r="M1049" s="287"/>
      <c r="N1049" s="287"/>
      <c r="O1049" s="287"/>
      <c r="P1049" s="287">
        <v>15385788.060000001</v>
      </c>
      <c r="Q1049" s="287"/>
      <c r="R1049" s="287">
        <f t="shared" si="719"/>
        <v>15385788.060000001</v>
      </c>
      <c r="S1049" s="287"/>
      <c r="T1049" s="287"/>
      <c r="U1049" s="287"/>
      <c r="V1049" s="287"/>
      <c r="W1049" s="287"/>
      <c r="X1049" s="287"/>
      <c r="Y1049" s="287"/>
      <c r="Z1049" s="287"/>
      <c r="AA1049" s="287">
        <f t="shared" si="834"/>
        <v>0</v>
      </c>
      <c r="AB1049" s="287">
        <f t="shared" si="855"/>
        <v>15385788.060000001</v>
      </c>
      <c r="AC1049" s="37">
        <f t="shared" si="849"/>
        <v>1</v>
      </c>
    </row>
    <row r="1050" spans="1:29" hidden="1" x14ac:dyDescent="0.2">
      <c r="B1050" s="140" t="s">
        <v>2291</v>
      </c>
      <c r="C1050" s="137" t="s">
        <v>2292</v>
      </c>
      <c r="D1050" s="287"/>
      <c r="E1050" s="285">
        <f>SUM('ADICIONES  2018'!C1050:M1050)</f>
        <v>280409166.36000001</v>
      </c>
      <c r="F1050" s="287"/>
      <c r="G1050" s="287"/>
      <c r="H1050" s="287"/>
      <c r="I1050" s="287"/>
      <c r="J1050" s="287"/>
      <c r="K1050" s="287">
        <f t="shared" si="812"/>
        <v>280409166.36000001</v>
      </c>
      <c r="L1050" s="287"/>
      <c r="M1050" s="287"/>
      <c r="N1050" s="287"/>
      <c r="O1050" s="287"/>
      <c r="P1050" s="287">
        <v>280409166.36000001</v>
      </c>
      <c r="Q1050" s="287"/>
      <c r="R1050" s="287">
        <f t="shared" si="719"/>
        <v>280409166.36000001</v>
      </c>
      <c r="S1050" s="287"/>
      <c r="T1050" s="287"/>
      <c r="U1050" s="287"/>
      <c r="V1050" s="287"/>
      <c r="W1050" s="287"/>
      <c r="X1050" s="287"/>
      <c r="Y1050" s="287"/>
      <c r="Z1050" s="287"/>
      <c r="AA1050" s="287">
        <f t="shared" si="834"/>
        <v>0</v>
      </c>
      <c r="AB1050" s="287">
        <f t="shared" si="855"/>
        <v>280409166.36000001</v>
      </c>
      <c r="AC1050" s="37">
        <f t="shared" si="849"/>
        <v>1</v>
      </c>
    </row>
    <row r="1051" spans="1:29" ht="42.75" hidden="1" x14ac:dyDescent="0.2">
      <c r="B1051" s="140" t="s">
        <v>2347</v>
      </c>
      <c r="C1051" s="137" t="s">
        <v>2348</v>
      </c>
      <c r="D1051" s="287"/>
      <c r="E1051" s="285">
        <f>SUM('ADICIONES  2018'!C1051:M1051)</f>
        <v>833000</v>
      </c>
      <c r="F1051" s="287"/>
      <c r="G1051" s="287"/>
      <c r="H1051" s="287"/>
      <c r="I1051" s="287"/>
      <c r="J1051" s="287"/>
      <c r="K1051" s="287">
        <f t="shared" si="812"/>
        <v>833000</v>
      </c>
      <c r="L1051" s="287"/>
      <c r="M1051" s="287"/>
      <c r="N1051" s="287"/>
      <c r="O1051" s="287"/>
      <c r="P1051" s="287"/>
      <c r="Q1051" s="287"/>
      <c r="R1051" s="287">
        <f t="shared" ref="R1051" si="865">SUM(L1051:Q1051)</f>
        <v>0</v>
      </c>
      <c r="S1051" s="287"/>
      <c r="T1051" s="287"/>
      <c r="U1051" s="287">
        <v>833000</v>
      </c>
      <c r="V1051" s="287"/>
      <c r="W1051" s="287"/>
      <c r="X1051" s="287"/>
      <c r="Y1051" s="287"/>
      <c r="Z1051" s="287"/>
      <c r="AA1051" s="287">
        <f t="shared" ref="AA1051" si="866">SUM(S1051:Z1051)</f>
        <v>833000</v>
      </c>
      <c r="AB1051" s="287">
        <f t="shared" si="855"/>
        <v>833000</v>
      </c>
      <c r="AC1051" s="37">
        <f t="shared" si="849"/>
        <v>1</v>
      </c>
    </row>
    <row r="1052" spans="1:29" s="79" customFormat="1" ht="47.25" hidden="1" x14ac:dyDescent="0.2">
      <c r="A1052" s="371"/>
      <c r="B1052" s="133" t="s">
        <v>2293</v>
      </c>
      <c r="C1052" s="138" t="s">
        <v>2294</v>
      </c>
      <c r="D1052" s="105">
        <f>+D1053</f>
        <v>0</v>
      </c>
      <c r="E1052" s="105">
        <f>SUM('ADICIONES  2018'!C1052:M1052)</f>
        <v>166037899.5</v>
      </c>
      <c r="F1052" s="105">
        <f t="shared" ref="F1052:J1052" si="867">+F1053</f>
        <v>0</v>
      </c>
      <c r="G1052" s="105">
        <f t="shared" si="867"/>
        <v>0</v>
      </c>
      <c r="H1052" s="105">
        <f t="shared" si="867"/>
        <v>0</v>
      </c>
      <c r="I1052" s="105">
        <f t="shared" si="867"/>
        <v>0</v>
      </c>
      <c r="J1052" s="105">
        <f t="shared" si="867"/>
        <v>0</v>
      </c>
      <c r="K1052" s="105">
        <f t="shared" si="812"/>
        <v>166037899.5</v>
      </c>
      <c r="L1052" s="105">
        <f t="shared" ref="L1052:Q1052" si="868">+L1053</f>
        <v>0</v>
      </c>
      <c r="M1052" s="105">
        <f t="shared" si="868"/>
        <v>0</v>
      </c>
      <c r="N1052" s="105">
        <f t="shared" si="868"/>
        <v>0</v>
      </c>
      <c r="O1052" s="105">
        <f t="shared" si="868"/>
        <v>0</v>
      </c>
      <c r="P1052" s="105">
        <f t="shared" si="868"/>
        <v>166037899.5</v>
      </c>
      <c r="Q1052" s="105">
        <f t="shared" si="868"/>
        <v>0</v>
      </c>
      <c r="R1052" s="105">
        <f t="shared" ref="R1052" si="869">SUM(L1052:Q1052)</f>
        <v>166037899.5</v>
      </c>
      <c r="S1052" s="105">
        <f t="shared" ref="S1052:Z1052" si="870">+S1053</f>
        <v>0</v>
      </c>
      <c r="T1052" s="105">
        <f t="shared" si="870"/>
        <v>0</v>
      </c>
      <c r="U1052" s="105">
        <f t="shared" si="870"/>
        <v>0</v>
      </c>
      <c r="V1052" s="105">
        <f t="shared" si="870"/>
        <v>0</v>
      </c>
      <c r="W1052" s="105">
        <f t="shared" si="870"/>
        <v>0</v>
      </c>
      <c r="X1052" s="105">
        <f t="shared" si="870"/>
        <v>0</v>
      </c>
      <c r="Y1052" s="105">
        <f t="shared" si="870"/>
        <v>0</v>
      </c>
      <c r="Z1052" s="105">
        <f t="shared" si="870"/>
        <v>0</v>
      </c>
      <c r="AA1052" s="105">
        <f t="shared" si="834"/>
        <v>0</v>
      </c>
      <c r="AB1052" s="105">
        <f t="shared" si="855"/>
        <v>166037899.5</v>
      </c>
      <c r="AC1052" s="104">
        <f t="shared" si="849"/>
        <v>1</v>
      </c>
    </row>
    <row r="1053" spans="1:29" ht="28.5" hidden="1" x14ac:dyDescent="0.2">
      <c r="B1053" s="140" t="s">
        <v>2295</v>
      </c>
      <c r="C1053" s="137" t="s">
        <v>2296</v>
      </c>
      <c r="D1053" s="287"/>
      <c r="E1053" s="285">
        <f>SUM('ADICIONES  2018'!C1053:M1053)</f>
        <v>166037899.5</v>
      </c>
      <c r="F1053" s="287"/>
      <c r="G1053" s="287"/>
      <c r="H1053" s="287"/>
      <c r="I1053" s="287"/>
      <c r="J1053" s="287"/>
      <c r="K1053" s="287">
        <f t="shared" si="812"/>
        <v>166037899.5</v>
      </c>
      <c r="L1053" s="287"/>
      <c r="M1053" s="287"/>
      <c r="N1053" s="287"/>
      <c r="O1053" s="287"/>
      <c r="P1053" s="287">
        <v>166037899.5</v>
      </c>
      <c r="Q1053" s="287"/>
      <c r="R1053" s="287">
        <f t="shared" ref="R1053:R1064" si="871">SUM(L1053:Q1053)</f>
        <v>166037899.5</v>
      </c>
      <c r="S1053" s="287"/>
      <c r="T1053" s="287"/>
      <c r="U1053" s="287"/>
      <c r="V1053" s="287"/>
      <c r="W1053" s="287"/>
      <c r="X1053" s="287"/>
      <c r="Y1053" s="287"/>
      <c r="Z1053" s="287"/>
      <c r="AA1053" s="287">
        <f t="shared" si="834"/>
        <v>0</v>
      </c>
      <c r="AB1053" s="287">
        <f t="shared" si="855"/>
        <v>166037899.5</v>
      </c>
      <c r="AC1053" s="37">
        <f t="shared" si="849"/>
        <v>1</v>
      </c>
    </row>
    <row r="1054" spans="1:29" s="79" customFormat="1" ht="15.75" hidden="1" x14ac:dyDescent="0.2">
      <c r="A1054" s="371"/>
      <c r="B1054" s="133" t="s">
        <v>2297</v>
      </c>
      <c r="C1054" s="138" t="s">
        <v>2298</v>
      </c>
      <c r="D1054" s="105">
        <f>+D1055</f>
        <v>0</v>
      </c>
      <c r="E1054" s="105">
        <f>SUM('ADICIONES  2018'!C1054:M1054)</f>
        <v>2090106186.4300001</v>
      </c>
      <c r="F1054" s="105">
        <f t="shared" ref="F1054:J1054" si="872">+F1055</f>
        <v>0</v>
      </c>
      <c r="G1054" s="105">
        <f t="shared" si="872"/>
        <v>0</v>
      </c>
      <c r="H1054" s="105">
        <f t="shared" si="872"/>
        <v>0</v>
      </c>
      <c r="I1054" s="105">
        <f t="shared" si="872"/>
        <v>0</v>
      </c>
      <c r="J1054" s="105">
        <f t="shared" si="872"/>
        <v>0</v>
      </c>
      <c r="K1054" s="105">
        <f t="shared" si="812"/>
        <v>2090106186.4300001</v>
      </c>
      <c r="L1054" s="105">
        <f t="shared" ref="L1054:Q1054" si="873">+L1055</f>
        <v>0</v>
      </c>
      <c r="M1054" s="105">
        <f t="shared" si="873"/>
        <v>0</v>
      </c>
      <c r="N1054" s="105">
        <f t="shared" si="873"/>
        <v>0</v>
      </c>
      <c r="O1054" s="105">
        <f t="shared" si="873"/>
        <v>0</v>
      </c>
      <c r="P1054" s="105">
        <f t="shared" si="873"/>
        <v>2090106186.4300001</v>
      </c>
      <c r="Q1054" s="105">
        <f t="shared" si="873"/>
        <v>0</v>
      </c>
      <c r="R1054" s="105">
        <f t="shared" si="871"/>
        <v>2090106186.4300001</v>
      </c>
      <c r="S1054" s="105">
        <f t="shared" ref="S1054:Z1054" si="874">+S1055</f>
        <v>0</v>
      </c>
      <c r="T1054" s="105">
        <f t="shared" si="874"/>
        <v>0</v>
      </c>
      <c r="U1054" s="105">
        <f t="shared" si="874"/>
        <v>0</v>
      </c>
      <c r="V1054" s="105">
        <f t="shared" si="874"/>
        <v>0</v>
      </c>
      <c r="W1054" s="105">
        <f t="shared" si="874"/>
        <v>0</v>
      </c>
      <c r="X1054" s="105">
        <f t="shared" si="874"/>
        <v>0</v>
      </c>
      <c r="Y1054" s="105">
        <f t="shared" si="874"/>
        <v>0</v>
      </c>
      <c r="Z1054" s="105">
        <f t="shared" si="874"/>
        <v>0</v>
      </c>
      <c r="AA1054" s="105">
        <f t="shared" si="834"/>
        <v>0</v>
      </c>
      <c r="AB1054" s="105">
        <f t="shared" si="855"/>
        <v>2090106186.4300001</v>
      </c>
      <c r="AC1054" s="104">
        <f t="shared" si="849"/>
        <v>1</v>
      </c>
    </row>
    <row r="1055" spans="1:29" hidden="1" x14ac:dyDescent="0.2">
      <c r="B1055" s="140" t="s">
        <v>2299</v>
      </c>
      <c r="C1055" s="137" t="s">
        <v>2300</v>
      </c>
      <c r="D1055" s="287"/>
      <c r="E1055" s="285">
        <f>SUM('ADICIONES  2018'!C1055:M1055)</f>
        <v>2090106186.4300001</v>
      </c>
      <c r="F1055" s="287"/>
      <c r="G1055" s="287"/>
      <c r="H1055" s="287"/>
      <c r="I1055" s="287"/>
      <c r="J1055" s="287"/>
      <c r="K1055" s="287">
        <f t="shared" si="812"/>
        <v>2090106186.4300001</v>
      </c>
      <c r="L1055" s="287"/>
      <c r="M1055" s="287"/>
      <c r="N1055" s="287"/>
      <c r="O1055" s="287"/>
      <c r="P1055" s="287">
        <v>2090106186.4300001</v>
      </c>
      <c r="Q1055" s="287"/>
      <c r="R1055" s="287">
        <f t="shared" si="871"/>
        <v>2090106186.4300001</v>
      </c>
      <c r="S1055" s="287"/>
      <c r="T1055" s="287"/>
      <c r="U1055" s="287"/>
      <c r="V1055" s="287"/>
      <c r="W1055" s="287"/>
      <c r="X1055" s="287"/>
      <c r="Y1055" s="287"/>
      <c r="Z1055" s="287"/>
      <c r="AA1055" s="287">
        <f t="shared" si="834"/>
        <v>0</v>
      </c>
      <c r="AB1055" s="287">
        <f t="shared" si="855"/>
        <v>2090106186.4300001</v>
      </c>
      <c r="AC1055" s="37">
        <f t="shared" si="849"/>
        <v>1</v>
      </c>
    </row>
    <row r="1056" spans="1:29" s="79" customFormat="1" ht="31.5" hidden="1" x14ac:dyDescent="0.2">
      <c r="A1056" s="371"/>
      <c r="B1056" s="133" t="s">
        <v>2301</v>
      </c>
      <c r="C1056" s="138" t="s">
        <v>2302</v>
      </c>
      <c r="D1056" s="105">
        <f>+D1057</f>
        <v>0</v>
      </c>
      <c r="E1056" s="105">
        <f>SUM('ADICIONES  2018'!C1056:M1056)</f>
        <v>646546875.55999994</v>
      </c>
      <c r="F1056" s="105">
        <f t="shared" ref="F1056:J1056" si="875">+F1057</f>
        <v>103700793.56</v>
      </c>
      <c r="G1056" s="105">
        <f t="shared" si="875"/>
        <v>0</v>
      </c>
      <c r="H1056" s="105">
        <f t="shared" si="875"/>
        <v>0</v>
      </c>
      <c r="I1056" s="105">
        <f t="shared" si="875"/>
        <v>0</v>
      </c>
      <c r="J1056" s="105">
        <f t="shared" si="875"/>
        <v>0</v>
      </c>
      <c r="K1056" s="105">
        <f t="shared" si="812"/>
        <v>542846082</v>
      </c>
      <c r="L1056" s="105">
        <f t="shared" ref="L1056:Q1056" si="876">+L1057</f>
        <v>0</v>
      </c>
      <c r="M1056" s="105">
        <f t="shared" si="876"/>
        <v>0</v>
      </c>
      <c r="N1056" s="105">
        <f t="shared" si="876"/>
        <v>0</v>
      </c>
      <c r="O1056" s="105">
        <f t="shared" si="876"/>
        <v>0</v>
      </c>
      <c r="P1056" s="105">
        <f t="shared" si="876"/>
        <v>646546875.55999994</v>
      </c>
      <c r="Q1056" s="105">
        <f t="shared" si="876"/>
        <v>0</v>
      </c>
      <c r="R1056" s="105">
        <f t="shared" si="871"/>
        <v>646546875.55999994</v>
      </c>
      <c r="S1056" s="105">
        <f t="shared" ref="S1056:Z1056" si="877">+S1057</f>
        <v>0</v>
      </c>
      <c r="T1056" s="105">
        <f t="shared" si="877"/>
        <v>0</v>
      </c>
      <c r="U1056" s="105">
        <f t="shared" si="877"/>
        <v>0</v>
      </c>
      <c r="V1056" s="105">
        <f t="shared" si="877"/>
        <v>0</v>
      </c>
      <c r="W1056" s="105">
        <f t="shared" si="877"/>
        <v>0</v>
      </c>
      <c r="X1056" s="105">
        <f t="shared" si="877"/>
        <v>0</v>
      </c>
      <c r="Y1056" s="105">
        <f t="shared" si="877"/>
        <v>0</v>
      </c>
      <c r="Z1056" s="105">
        <f t="shared" si="877"/>
        <v>0</v>
      </c>
      <c r="AA1056" s="105">
        <f t="shared" si="834"/>
        <v>0</v>
      </c>
      <c r="AB1056" s="105">
        <f t="shared" si="855"/>
        <v>646546875.55999994</v>
      </c>
      <c r="AC1056" s="104">
        <f t="shared" si="849"/>
        <v>1.1910316699310726</v>
      </c>
    </row>
    <row r="1057" spans="1:29" ht="28.5" hidden="1" x14ac:dyDescent="0.2">
      <c r="B1057" s="140" t="s">
        <v>2303</v>
      </c>
      <c r="C1057" s="137" t="s">
        <v>2304</v>
      </c>
      <c r="D1057" s="287"/>
      <c r="E1057" s="285">
        <f>SUM('ADICIONES  2018'!C1057:M1057)</f>
        <v>646546875.55999994</v>
      </c>
      <c r="F1057" s="285">
        <v>103700793.56</v>
      </c>
      <c r="G1057" s="287"/>
      <c r="H1057" s="287"/>
      <c r="I1057" s="287"/>
      <c r="J1057" s="287"/>
      <c r="K1057" s="287">
        <f t="shared" si="812"/>
        <v>542846082</v>
      </c>
      <c r="L1057" s="287"/>
      <c r="M1057" s="287"/>
      <c r="N1057" s="287"/>
      <c r="O1057" s="287"/>
      <c r="P1057" s="287">
        <v>646546875.55999994</v>
      </c>
      <c r="Q1057" s="287"/>
      <c r="R1057" s="287">
        <f t="shared" si="871"/>
        <v>646546875.55999994</v>
      </c>
      <c r="S1057" s="287"/>
      <c r="T1057" s="287"/>
      <c r="U1057" s="287"/>
      <c r="V1057" s="287"/>
      <c r="W1057" s="287"/>
      <c r="X1057" s="287"/>
      <c r="Y1057" s="287"/>
      <c r="Z1057" s="287"/>
      <c r="AA1057" s="287">
        <f t="shared" si="834"/>
        <v>0</v>
      </c>
      <c r="AB1057" s="287">
        <f t="shared" si="855"/>
        <v>646546875.55999994</v>
      </c>
      <c r="AC1057" s="37">
        <f t="shared" si="849"/>
        <v>1.1910316699310726</v>
      </c>
    </row>
    <row r="1058" spans="1:29" s="79" customFormat="1" ht="47.25" hidden="1" x14ac:dyDescent="0.2">
      <c r="A1058" s="371"/>
      <c r="B1058" s="133" t="s">
        <v>2305</v>
      </c>
      <c r="C1058" s="138" t="s">
        <v>2306</v>
      </c>
      <c r="D1058" s="105">
        <f>+D1059</f>
        <v>0</v>
      </c>
      <c r="E1058" s="105">
        <f>SUM('ADICIONES  2018'!C1058:M1058)</f>
        <v>5820000000</v>
      </c>
      <c r="F1058" s="105">
        <f t="shared" ref="F1058:J1058" si="878">+F1059</f>
        <v>0</v>
      </c>
      <c r="G1058" s="105">
        <f t="shared" si="878"/>
        <v>0</v>
      </c>
      <c r="H1058" s="105">
        <f t="shared" si="878"/>
        <v>0</v>
      </c>
      <c r="I1058" s="105">
        <f t="shared" si="878"/>
        <v>0</v>
      </c>
      <c r="J1058" s="105">
        <f t="shared" si="878"/>
        <v>0</v>
      </c>
      <c r="K1058" s="105">
        <f t="shared" si="812"/>
        <v>5820000000</v>
      </c>
      <c r="L1058" s="105">
        <f t="shared" ref="L1058:Q1058" si="879">+L1059</f>
        <v>0</v>
      </c>
      <c r="M1058" s="105">
        <f t="shared" si="879"/>
        <v>0</v>
      </c>
      <c r="N1058" s="105">
        <f t="shared" si="879"/>
        <v>0</v>
      </c>
      <c r="O1058" s="105">
        <f t="shared" si="879"/>
        <v>0</v>
      </c>
      <c r="P1058" s="105">
        <f t="shared" si="879"/>
        <v>0</v>
      </c>
      <c r="Q1058" s="105">
        <f t="shared" si="879"/>
        <v>0</v>
      </c>
      <c r="R1058" s="105">
        <f t="shared" si="871"/>
        <v>0</v>
      </c>
      <c r="S1058" s="105">
        <f t="shared" ref="S1058:Z1058" si="880">+S1059</f>
        <v>0</v>
      </c>
      <c r="T1058" s="105">
        <f t="shared" si="880"/>
        <v>0</v>
      </c>
      <c r="U1058" s="105">
        <f t="shared" si="880"/>
        <v>0</v>
      </c>
      <c r="V1058" s="105">
        <f t="shared" si="880"/>
        <v>0</v>
      </c>
      <c r="W1058" s="105">
        <f t="shared" si="880"/>
        <v>0</v>
      </c>
      <c r="X1058" s="105">
        <f t="shared" si="880"/>
        <v>0</v>
      </c>
      <c r="Y1058" s="105">
        <f t="shared" si="880"/>
        <v>0</v>
      </c>
      <c r="Z1058" s="105">
        <f t="shared" si="880"/>
        <v>0</v>
      </c>
      <c r="AA1058" s="105">
        <f t="shared" si="834"/>
        <v>0</v>
      </c>
      <c r="AB1058" s="105">
        <f t="shared" si="855"/>
        <v>0</v>
      </c>
      <c r="AC1058" s="104">
        <f t="shared" si="849"/>
        <v>0</v>
      </c>
    </row>
    <row r="1059" spans="1:29" ht="28.5" hidden="1" x14ac:dyDescent="0.2">
      <c r="B1059" s="140" t="s">
        <v>2307</v>
      </c>
      <c r="C1059" s="137" t="s">
        <v>2308</v>
      </c>
      <c r="D1059" s="287"/>
      <c r="E1059" s="285">
        <f>SUM('ADICIONES  2018'!C1059:M1059)</f>
        <v>5820000000</v>
      </c>
      <c r="F1059" s="287"/>
      <c r="G1059" s="287"/>
      <c r="H1059" s="287"/>
      <c r="I1059" s="287"/>
      <c r="J1059" s="287"/>
      <c r="K1059" s="287">
        <f t="shared" si="812"/>
        <v>5820000000</v>
      </c>
      <c r="L1059" s="287"/>
      <c r="M1059" s="287"/>
      <c r="N1059" s="287"/>
      <c r="O1059" s="287"/>
      <c r="P1059" s="287">
        <v>0</v>
      </c>
      <c r="Q1059" s="287"/>
      <c r="R1059" s="287">
        <f t="shared" si="871"/>
        <v>0</v>
      </c>
      <c r="S1059" s="287"/>
      <c r="T1059" s="287"/>
      <c r="U1059" s="287"/>
      <c r="V1059" s="287"/>
      <c r="W1059" s="287"/>
      <c r="X1059" s="287"/>
      <c r="Y1059" s="287"/>
      <c r="Z1059" s="287"/>
      <c r="AA1059" s="287">
        <f t="shared" si="834"/>
        <v>0</v>
      </c>
      <c r="AB1059" s="287">
        <f t="shared" si="855"/>
        <v>0</v>
      </c>
      <c r="AC1059" s="37">
        <f t="shared" si="849"/>
        <v>0</v>
      </c>
    </row>
    <row r="1060" spans="1:29" s="79" customFormat="1" ht="31.5" hidden="1" x14ac:dyDescent="0.2">
      <c r="A1060" s="371"/>
      <c r="B1060" s="133" t="s">
        <v>2309</v>
      </c>
      <c r="C1060" s="138" t="s">
        <v>2310</v>
      </c>
      <c r="D1060" s="105">
        <f>+D1061</f>
        <v>0</v>
      </c>
      <c r="E1060" s="105">
        <f>SUM('ADICIONES  2018'!C1060:M1060)</f>
        <v>64231303.409999996</v>
      </c>
      <c r="F1060" s="105">
        <f t="shared" ref="F1060:J1060" si="881">+F1061</f>
        <v>0</v>
      </c>
      <c r="G1060" s="105">
        <f t="shared" si="881"/>
        <v>0</v>
      </c>
      <c r="H1060" s="105">
        <f t="shared" si="881"/>
        <v>0</v>
      </c>
      <c r="I1060" s="105">
        <f t="shared" si="881"/>
        <v>0</v>
      </c>
      <c r="J1060" s="105">
        <f t="shared" si="881"/>
        <v>0</v>
      </c>
      <c r="K1060" s="105">
        <f t="shared" si="812"/>
        <v>64231303.409999996</v>
      </c>
      <c r="L1060" s="105">
        <f t="shared" ref="L1060:Q1060" si="882">+L1061</f>
        <v>0</v>
      </c>
      <c r="M1060" s="105">
        <f t="shared" si="882"/>
        <v>0</v>
      </c>
      <c r="N1060" s="105">
        <f t="shared" si="882"/>
        <v>0</v>
      </c>
      <c r="O1060" s="105">
        <f t="shared" si="882"/>
        <v>0</v>
      </c>
      <c r="P1060" s="105">
        <f t="shared" si="882"/>
        <v>64231303.409999996</v>
      </c>
      <c r="Q1060" s="105">
        <f t="shared" si="882"/>
        <v>0</v>
      </c>
      <c r="R1060" s="105">
        <f t="shared" si="871"/>
        <v>64231303.409999996</v>
      </c>
      <c r="S1060" s="105">
        <f t="shared" ref="S1060:Z1060" si="883">+S1061</f>
        <v>0</v>
      </c>
      <c r="T1060" s="105">
        <f t="shared" si="883"/>
        <v>0</v>
      </c>
      <c r="U1060" s="105">
        <f t="shared" si="883"/>
        <v>0</v>
      </c>
      <c r="V1060" s="105">
        <f t="shared" si="883"/>
        <v>0</v>
      </c>
      <c r="W1060" s="105">
        <f t="shared" si="883"/>
        <v>0</v>
      </c>
      <c r="X1060" s="105">
        <f t="shared" si="883"/>
        <v>0</v>
      </c>
      <c r="Y1060" s="105">
        <f t="shared" si="883"/>
        <v>0</v>
      </c>
      <c r="Z1060" s="105">
        <f t="shared" si="883"/>
        <v>0</v>
      </c>
      <c r="AA1060" s="105">
        <f t="shared" si="834"/>
        <v>0</v>
      </c>
      <c r="AB1060" s="105">
        <f t="shared" si="855"/>
        <v>64231303.409999996</v>
      </c>
      <c r="AC1060" s="104">
        <f t="shared" si="849"/>
        <v>1</v>
      </c>
    </row>
    <row r="1061" spans="1:29" ht="28.5" hidden="1" x14ac:dyDescent="0.2">
      <c r="B1061" s="140" t="s">
        <v>2311</v>
      </c>
      <c r="C1061" s="137" t="s">
        <v>2312</v>
      </c>
      <c r="D1061" s="287"/>
      <c r="E1061" s="285">
        <f>SUM('ADICIONES  2018'!C1061:M1061)</f>
        <v>64231303.409999996</v>
      </c>
      <c r="F1061" s="287"/>
      <c r="G1061" s="287"/>
      <c r="H1061" s="287"/>
      <c r="I1061" s="287"/>
      <c r="J1061" s="287"/>
      <c r="K1061" s="287">
        <f t="shared" si="812"/>
        <v>64231303.409999996</v>
      </c>
      <c r="L1061" s="287"/>
      <c r="M1061" s="287"/>
      <c r="N1061" s="287"/>
      <c r="O1061" s="287"/>
      <c r="P1061" s="287">
        <v>64231303.409999996</v>
      </c>
      <c r="Q1061" s="287"/>
      <c r="R1061" s="287">
        <f t="shared" si="871"/>
        <v>64231303.409999996</v>
      </c>
      <c r="S1061" s="287"/>
      <c r="T1061" s="287"/>
      <c r="U1061" s="287"/>
      <c r="V1061" s="287"/>
      <c r="W1061" s="287"/>
      <c r="X1061" s="287"/>
      <c r="Y1061" s="287"/>
      <c r="Z1061" s="287"/>
      <c r="AA1061" s="287">
        <f t="shared" si="834"/>
        <v>0</v>
      </c>
      <c r="AB1061" s="287">
        <f t="shared" si="855"/>
        <v>64231303.409999996</v>
      </c>
      <c r="AC1061" s="37">
        <f t="shared" si="849"/>
        <v>1</v>
      </c>
    </row>
    <row r="1062" spans="1:29" s="5" customFormat="1" ht="45" hidden="1" x14ac:dyDescent="0.2">
      <c r="A1062" s="156"/>
      <c r="B1062" s="133" t="s">
        <v>2331</v>
      </c>
      <c r="C1062" s="331" t="s">
        <v>2334</v>
      </c>
      <c r="D1062" s="286">
        <f>SUM(D1063:D1064)</f>
        <v>0</v>
      </c>
      <c r="E1062" s="105">
        <f>SUM('ADICIONES  2018'!C1062:M1062)</f>
        <v>590488000</v>
      </c>
      <c r="F1062" s="286">
        <f t="shared" ref="F1062:J1062" si="884">SUM(F1063:F1064)</f>
        <v>0</v>
      </c>
      <c r="G1062" s="286">
        <f t="shared" si="884"/>
        <v>0</v>
      </c>
      <c r="H1062" s="286">
        <f t="shared" si="884"/>
        <v>0</v>
      </c>
      <c r="I1062" s="286">
        <f t="shared" si="884"/>
        <v>0</v>
      </c>
      <c r="J1062" s="286">
        <f t="shared" si="884"/>
        <v>0</v>
      </c>
      <c r="K1062" s="286">
        <f t="shared" si="812"/>
        <v>590488000</v>
      </c>
      <c r="L1062" s="286">
        <f t="shared" ref="L1062:Q1062" si="885">SUM(L1063:L1064)</f>
        <v>0</v>
      </c>
      <c r="M1062" s="286">
        <f t="shared" si="885"/>
        <v>0</v>
      </c>
      <c r="N1062" s="286">
        <f t="shared" si="885"/>
        <v>0</v>
      </c>
      <c r="O1062" s="286">
        <f t="shared" si="885"/>
        <v>0</v>
      </c>
      <c r="P1062" s="286">
        <f t="shared" si="885"/>
        <v>0</v>
      </c>
      <c r="Q1062" s="286">
        <f t="shared" si="885"/>
        <v>0</v>
      </c>
      <c r="R1062" s="286">
        <f t="shared" si="871"/>
        <v>0</v>
      </c>
      <c r="S1062" s="286">
        <f t="shared" ref="S1062:Z1062" si="886">SUM(S1063:S1064)</f>
        <v>0</v>
      </c>
      <c r="T1062" s="286">
        <f t="shared" si="886"/>
        <v>0</v>
      </c>
      <c r="U1062" s="286">
        <f t="shared" si="886"/>
        <v>0</v>
      </c>
      <c r="V1062" s="286">
        <f t="shared" si="886"/>
        <v>0</v>
      </c>
      <c r="W1062" s="286">
        <f t="shared" si="886"/>
        <v>0</v>
      </c>
      <c r="X1062" s="286">
        <f t="shared" si="886"/>
        <v>0</v>
      </c>
      <c r="Y1062" s="286">
        <f t="shared" si="886"/>
        <v>0</v>
      </c>
      <c r="Z1062" s="286">
        <f t="shared" si="886"/>
        <v>0</v>
      </c>
      <c r="AA1062" s="286">
        <f t="shared" ref="AA1062:AA1064" si="887">SUM(S1062:Z1062)</f>
        <v>0</v>
      </c>
      <c r="AB1062" s="286">
        <f t="shared" si="855"/>
        <v>0</v>
      </c>
      <c r="AC1062" s="36">
        <f t="shared" si="849"/>
        <v>0</v>
      </c>
    </row>
    <row r="1063" spans="1:29" ht="57" hidden="1" x14ac:dyDescent="0.2">
      <c r="B1063" s="140" t="s">
        <v>2332</v>
      </c>
      <c r="C1063" s="137" t="s">
        <v>2335</v>
      </c>
      <c r="D1063" s="287"/>
      <c r="E1063" s="285">
        <f>SUM('ADICIONES  2018'!C1063:M1063)</f>
        <v>176214000</v>
      </c>
      <c r="F1063" s="287"/>
      <c r="G1063" s="287"/>
      <c r="H1063" s="287"/>
      <c r="I1063" s="287"/>
      <c r="J1063" s="287"/>
      <c r="K1063" s="287">
        <f t="shared" ref="K1063:K1126" si="888">+D1063+E1063-F1063+G1063-H1063</f>
        <v>176214000</v>
      </c>
      <c r="L1063" s="287"/>
      <c r="M1063" s="287"/>
      <c r="N1063" s="287"/>
      <c r="O1063" s="287"/>
      <c r="P1063" s="287"/>
      <c r="Q1063" s="287"/>
      <c r="R1063" s="287">
        <f t="shared" si="871"/>
        <v>0</v>
      </c>
      <c r="S1063" s="287"/>
      <c r="T1063" s="287"/>
      <c r="U1063" s="287"/>
      <c r="V1063" s="287"/>
      <c r="W1063" s="287"/>
      <c r="X1063" s="287"/>
      <c r="Y1063" s="287"/>
      <c r="Z1063" s="287"/>
      <c r="AA1063" s="287">
        <f t="shared" si="887"/>
        <v>0</v>
      </c>
      <c r="AB1063" s="287">
        <f t="shared" si="855"/>
        <v>0</v>
      </c>
      <c r="AC1063" s="37">
        <f t="shared" si="849"/>
        <v>0</v>
      </c>
    </row>
    <row r="1064" spans="1:29" ht="57" hidden="1" x14ac:dyDescent="0.2">
      <c r="B1064" s="140" t="s">
        <v>2333</v>
      </c>
      <c r="C1064" s="137" t="s">
        <v>2336</v>
      </c>
      <c r="D1064" s="287"/>
      <c r="E1064" s="285">
        <f>SUM('ADICIONES  2018'!C1064:M1064)</f>
        <v>414274000</v>
      </c>
      <c r="F1064" s="287"/>
      <c r="G1064" s="287"/>
      <c r="H1064" s="287"/>
      <c r="I1064" s="287"/>
      <c r="J1064" s="287"/>
      <c r="K1064" s="287">
        <f t="shared" si="888"/>
        <v>414274000</v>
      </c>
      <c r="L1064" s="287"/>
      <c r="M1064" s="287"/>
      <c r="N1064" s="287"/>
      <c r="O1064" s="287"/>
      <c r="P1064" s="287"/>
      <c r="Q1064" s="287"/>
      <c r="R1064" s="287">
        <f t="shared" si="871"/>
        <v>0</v>
      </c>
      <c r="S1064" s="287"/>
      <c r="T1064" s="287"/>
      <c r="U1064" s="287"/>
      <c r="V1064" s="287"/>
      <c r="W1064" s="287"/>
      <c r="X1064" s="287"/>
      <c r="Y1064" s="287"/>
      <c r="Z1064" s="287"/>
      <c r="AA1064" s="287">
        <f t="shared" si="887"/>
        <v>0</v>
      </c>
      <c r="AB1064" s="287">
        <f t="shared" si="855"/>
        <v>0</v>
      </c>
      <c r="AC1064" s="37">
        <f t="shared" si="849"/>
        <v>0</v>
      </c>
    </row>
    <row r="1065" spans="1:29" s="79" customFormat="1" ht="15.75" hidden="1" x14ac:dyDescent="0.2">
      <c r="A1065" s="371"/>
      <c r="B1065" s="133" t="s">
        <v>976</v>
      </c>
      <c r="C1065" s="138" t="s">
        <v>1604</v>
      </c>
      <c r="D1065" s="105">
        <f>+D1066+D1103+D1123+D1141+D1153+D1157+D1085+D1087+D1089+D1091+D1093+D1095+D1097+D1099+D1101+D1105+D1107+D1135+D1137+D1139+D1143+D1145+D1147+D1149+D1151+D1159+D1161+D1163+D1109+D1111+D1113+D1115+D1117+D1119+D1121+D1125+D1127+D1129+D1131</f>
        <v>0</v>
      </c>
      <c r="E1065" s="105">
        <f>SUM('ADICIONES  2018'!C1065:M1065)</f>
        <v>2800323223.1799998</v>
      </c>
      <c r="F1065" s="105">
        <f t="shared" ref="F1065:J1065" si="889">+F1066+F1103+F1123+F1141+F1153+F1157+F1085+F1087+F1089+F1091+F1093+F1095+F1097+F1099+F1101+F1105+F1107+F1135+F1137+F1139+F1143+F1145+F1147+F1149+F1151+F1159+F1161+F1163+F1109+F1111+F1113+F1115+F1117+F1119+F1121+F1125+F1127+F1129+F1131</f>
        <v>0</v>
      </c>
      <c r="G1065" s="105">
        <f t="shared" si="889"/>
        <v>0</v>
      </c>
      <c r="H1065" s="105">
        <f t="shared" si="889"/>
        <v>0</v>
      </c>
      <c r="I1065" s="105">
        <f t="shared" si="889"/>
        <v>0</v>
      </c>
      <c r="J1065" s="105">
        <f t="shared" si="889"/>
        <v>0</v>
      </c>
      <c r="K1065" s="105">
        <f t="shared" si="888"/>
        <v>2800323223.1799998</v>
      </c>
      <c r="L1065" s="105">
        <f t="shared" ref="L1065:Q1065" si="890">+L1066+L1103+L1123+L1141+L1153+L1157+L1085+L1087+L1089+L1091+L1093+L1095+L1097+L1099+L1101+L1105+L1107+L1135+L1137+L1139+L1143+L1145+L1147+L1149+L1151+L1159+L1161+L1163+L1109+L1111+L1113+L1115+L1117+L1119+L1121+L1125+L1127+L1129+L1131</f>
        <v>0</v>
      </c>
      <c r="M1065" s="105">
        <f t="shared" si="890"/>
        <v>0</v>
      </c>
      <c r="N1065" s="105">
        <f t="shared" si="890"/>
        <v>0</v>
      </c>
      <c r="O1065" s="105">
        <f t="shared" si="890"/>
        <v>0</v>
      </c>
      <c r="P1065" s="105">
        <f t="shared" si="890"/>
        <v>1252716874.0699999</v>
      </c>
      <c r="Q1065" s="105">
        <f t="shared" si="890"/>
        <v>0</v>
      </c>
      <c r="R1065" s="105">
        <f t="shared" ref="R1065:R1309" si="891">SUM(L1065:Q1065)</f>
        <v>1252716874.0699999</v>
      </c>
      <c r="S1065" s="105">
        <f t="shared" ref="S1065:Z1065" si="892">+S1066+S1103+S1123+S1141+S1153+S1157+S1085+S1087+S1089+S1091+S1093+S1095+S1097+S1099+S1101+S1105+S1107+S1135+S1137+S1139+S1143+S1145+S1147+S1149+S1151+S1159+S1161+S1163+S1109+S1111+S1113+S1115+S1117+S1119+S1121+S1125+S1127+S1129+S1131</f>
        <v>0</v>
      </c>
      <c r="T1065" s="105">
        <f t="shared" si="892"/>
        <v>0</v>
      </c>
      <c r="U1065" s="105">
        <f t="shared" si="892"/>
        <v>1433699091.55</v>
      </c>
      <c r="V1065" s="105">
        <f t="shared" si="892"/>
        <v>0</v>
      </c>
      <c r="W1065" s="105">
        <f t="shared" si="892"/>
        <v>0</v>
      </c>
      <c r="X1065" s="105">
        <f t="shared" si="892"/>
        <v>0</v>
      </c>
      <c r="Y1065" s="105">
        <f t="shared" si="892"/>
        <v>0</v>
      </c>
      <c r="Z1065" s="105">
        <f t="shared" si="892"/>
        <v>0</v>
      </c>
      <c r="AA1065" s="105">
        <f t="shared" si="834"/>
        <v>1433699091.55</v>
      </c>
      <c r="AB1065" s="105">
        <f t="shared" si="855"/>
        <v>2686415965.6199999</v>
      </c>
      <c r="AC1065" s="104">
        <f t="shared" si="849"/>
        <v>0.9593235321490321</v>
      </c>
    </row>
    <row r="1066" spans="1:29" s="79" customFormat="1" ht="15.75" hidden="1" x14ac:dyDescent="0.2">
      <c r="A1066" s="371"/>
      <c r="B1066" s="133" t="s">
        <v>1605</v>
      </c>
      <c r="C1066" s="138" t="s">
        <v>1606</v>
      </c>
      <c r="D1066" s="105">
        <f>+D1067+D1073+D1075+D1077+D1079+D1081+D1083</f>
        <v>0</v>
      </c>
      <c r="E1066" s="105">
        <f>SUM('ADICIONES  2018'!C1066:M1066)</f>
        <v>439604038.49000001</v>
      </c>
      <c r="F1066" s="105">
        <f t="shared" ref="F1066:J1066" si="893">+F1067+F1073+F1075+F1077+F1079+F1081+F1083</f>
        <v>0</v>
      </c>
      <c r="G1066" s="105">
        <f t="shared" si="893"/>
        <v>0</v>
      </c>
      <c r="H1066" s="105">
        <f t="shared" si="893"/>
        <v>0</v>
      </c>
      <c r="I1066" s="105">
        <f t="shared" si="893"/>
        <v>0</v>
      </c>
      <c r="J1066" s="105">
        <f t="shared" si="893"/>
        <v>0</v>
      </c>
      <c r="K1066" s="105">
        <f t="shared" si="888"/>
        <v>439604038.49000001</v>
      </c>
      <c r="L1066" s="105">
        <f t="shared" ref="L1066:Q1066" si="894">+L1067+L1073+L1075+L1077+L1079+L1081+L1083</f>
        <v>0</v>
      </c>
      <c r="M1066" s="105">
        <f t="shared" si="894"/>
        <v>0</v>
      </c>
      <c r="N1066" s="105">
        <f t="shared" si="894"/>
        <v>0</v>
      </c>
      <c r="O1066" s="105">
        <f t="shared" si="894"/>
        <v>0</v>
      </c>
      <c r="P1066" s="105">
        <f t="shared" si="894"/>
        <v>309450351.31</v>
      </c>
      <c r="Q1066" s="105">
        <f t="shared" si="894"/>
        <v>0</v>
      </c>
      <c r="R1066" s="105">
        <f t="shared" si="891"/>
        <v>309450351.31</v>
      </c>
      <c r="S1066" s="105">
        <f t="shared" ref="S1066:Z1066" si="895">+S1067+S1073+S1075+S1077+S1079+S1081+S1083</f>
        <v>0</v>
      </c>
      <c r="T1066" s="105">
        <f t="shared" si="895"/>
        <v>0</v>
      </c>
      <c r="U1066" s="105">
        <f t="shared" si="895"/>
        <v>130153687.18000001</v>
      </c>
      <c r="V1066" s="105">
        <f t="shared" si="895"/>
        <v>0</v>
      </c>
      <c r="W1066" s="105">
        <f t="shared" si="895"/>
        <v>0</v>
      </c>
      <c r="X1066" s="105">
        <f t="shared" si="895"/>
        <v>0</v>
      </c>
      <c r="Y1066" s="105">
        <f t="shared" si="895"/>
        <v>0</v>
      </c>
      <c r="Z1066" s="105">
        <f t="shared" si="895"/>
        <v>0</v>
      </c>
      <c r="AA1066" s="105">
        <f t="shared" si="834"/>
        <v>130153687.18000001</v>
      </c>
      <c r="AB1066" s="105">
        <f t="shared" si="855"/>
        <v>439604038.49000001</v>
      </c>
      <c r="AC1066" s="104">
        <f t="shared" si="849"/>
        <v>1</v>
      </c>
    </row>
    <row r="1067" spans="1:29" s="79" customFormat="1" ht="31.5" hidden="1" x14ac:dyDescent="0.2">
      <c r="A1067" s="371"/>
      <c r="B1067" s="133" t="s">
        <v>1607</v>
      </c>
      <c r="C1067" s="138" t="s">
        <v>1608</v>
      </c>
      <c r="D1067" s="105">
        <f>SUM(D1068:D1072)</f>
        <v>0</v>
      </c>
      <c r="E1067" s="105">
        <f>SUM('ADICIONES  2018'!C1067:M1067)</f>
        <v>309450351.31</v>
      </c>
      <c r="F1067" s="105">
        <f t="shared" ref="F1067:J1067" si="896">SUM(F1068:F1072)</f>
        <v>0</v>
      </c>
      <c r="G1067" s="105">
        <f t="shared" si="896"/>
        <v>0</v>
      </c>
      <c r="H1067" s="105">
        <f t="shared" si="896"/>
        <v>0</v>
      </c>
      <c r="I1067" s="105">
        <f t="shared" si="896"/>
        <v>0</v>
      </c>
      <c r="J1067" s="105">
        <f t="shared" si="896"/>
        <v>0</v>
      </c>
      <c r="K1067" s="105">
        <f t="shared" si="888"/>
        <v>309450351.31</v>
      </c>
      <c r="L1067" s="105">
        <f t="shared" ref="L1067:Q1067" si="897">SUM(L1068:L1072)</f>
        <v>0</v>
      </c>
      <c r="M1067" s="105">
        <f t="shared" si="897"/>
        <v>0</v>
      </c>
      <c r="N1067" s="105">
        <f t="shared" si="897"/>
        <v>0</v>
      </c>
      <c r="O1067" s="105">
        <f t="shared" si="897"/>
        <v>0</v>
      </c>
      <c r="P1067" s="105">
        <f t="shared" si="897"/>
        <v>309450351.31</v>
      </c>
      <c r="Q1067" s="105">
        <f t="shared" si="897"/>
        <v>0</v>
      </c>
      <c r="R1067" s="105">
        <f t="shared" si="891"/>
        <v>309450351.31</v>
      </c>
      <c r="S1067" s="105">
        <f t="shared" ref="S1067:Z1067" si="898">SUM(S1068:S1072)</f>
        <v>0</v>
      </c>
      <c r="T1067" s="105">
        <f t="shared" si="898"/>
        <v>0</v>
      </c>
      <c r="U1067" s="105">
        <f t="shared" si="898"/>
        <v>0</v>
      </c>
      <c r="V1067" s="105">
        <f t="shared" si="898"/>
        <v>0</v>
      </c>
      <c r="W1067" s="105">
        <f t="shared" si="898"/>
        <v>0</v>
      </c>
      <c r="X1067" s="105">
        <f t="shared" si="898"/>
        <v>0</v>
      </c>
      <c r="Y1067" s="105">
        <f t="shared" si="898"/>
        <v>0</v>
      </c>
      <c r="Z1067" s="105">
        <f t="shared" si="898"/>
        <v>0</v>
      </c>
      <c r="AA1067" s="105">
        <f t="shared" si="834"/>
        <v>0</v>
      </c>
      <c r="AB1067" s="105">
        <f t="shared" si="855"/>
        <v>309450351.31</v>
      </c>
      <c r="AC1067" s="104">
        <f t="shared" si="849"/>
        <v>1</v>
      </c>
    </row>
    <row r="1068" spans="1:29" ht="28.5" hidden="1" x14ac:dyDescent="0.2">
      <c r="B1068" s="140" t="s">
        <v>1609</v>
      </c>
      <c r="C1068" s="137" t="s">
        <v>1610</v>
      </c>
      <c r="D1068" s="287">
        <v>0</v>
      </c>
      <c r="E1068" s="285">
        <f>SUM('ADICIONES  2018'!C1068:M1068)</f>
        <v>46880067.409999996</v>
      </c>
      <c r="F1068" s="287"/>
      <c r="G1068" s="287"/>
      <c r="H1068" s="287"/>
      <c r="I1068" s="287"/>
      <c r="J1068" s="287"/>
      <c r="K1068" s="287">
        <f t="shared" si="888"/>
        <v>46880067.409999996</v>
      </c>
      <c r="L1068" s="287"/>
      <c r="M1068" s="287"/>
      <c r="N1068" s="287"/>
      <c r="O1068" s="287"/>
      <c r="P1068" s="287">
        <v>46880067.409999996</v>
      </c>
      <c r="Q1068" s="287"/>
      <c r="R1068" s="287">
        <f t="shared" si="891"/>
        <v>46880067.409999996</v>
      </c>
      <c r="S1068" s="287"/>
      <c r="T1068" s="287"/>
      <c r="U1068" s="287"/>
      <c r="V1068" s="287"/>
      <c r="W1068" s="287"/>
      <c r="X1068" s="287"/>
      <c r="Y1068" s="287"/>
      <c r="Z1068" s="287"/>
      <c r="AA1068" s="287">
        <f t="shared" si="834"/>
        <v>0</v>
      </c>
      <c r="AB1068" s="287">
        <f t="shared" si="855"/>
        <v>46880067.409999996</v>
      </c>
      <c r="AC1068" s="37">
        <f t="shared" si="849"/>
        <v>1</v>
      </c>
    </row>
    <row r="1069" spans="1:29" ht="28.5" hidden="1" x14ac:dyDescent="0.2">
      <c r="B1069" s="140" t="s">
        <v>1609</v>
      </c>
      <c r="C1069" s="137" t="s">
        <v>1610</v>
      </c>
      <c r="D1069" s="287">
        <v>0</v>
      </c>
      <c r="E1069" s="285">
        <f>SUM('ADICIONES  2018'!C1069:M1069)</f>
        <v>72828000</v>
      </c>
      <c r="F1069" s="287"/>
      <c r="G1069" s="287"/>
      <c r="H1069" s="287"/>
      <c r="I1069" s="287"/>
      <c r="J1069" s="287"/>
      <c r="K1069" s="287">
        <f t="shared" si="888"/>
        <v>72828000</v>
      </c>
      <c r="L1069" s="287"/>
      <c r="M1069" s="287"/>
      <c r="N1069" s="287"/>
      <c r="O1069" s="287"/>
      <c r="P1069" s="287">
        <v>72828000</v>
      </c>
      <c r="Q1069" s="287"/>
      <c r="R1069" s="287">
        <f t="shared" si="891"/>
        <v>72828000</v>
      </c>
      <c r="S1069" s="287"/>
      <c r="T1069" s="287"/>
      <c r="U1069" s="287"/>
      <c r="V1069" s="287"/>
      <c r="W1069" s="287"/>
      <c r="X1069" s="287"/>
      <c r="Y1069" s="287"/>
      <c r="Z1069" s="287"/>
      <c r="AA1069" s="287">
        <f t="shared" si="834"/>
        <v>0</v>
      </c>
      <c r="AB1069" s="287">
        <f t="shared" si="855"/>
        <v>72828000</v>
      </c>
      <c r="AC1069" s="37">
        <f t="shared" si="849"/>
        <v>1</v>
      </c>
    </row>
    <row r="1070" spans="1:29" ht="28.5" hidden="1" x14ac:dyDescent="0.2">
      <c r="B1070" s="140" t="s">
        <v>1611</v>
      </c>
      <c r="C1070" s="137" t="s">
        <v>1612</v>
      </c>
      <c r="D1070" s="287">
        <v>0</v>
      </c>
      <c r="E1070" s="285">
        <f>SUM('ADICIONES  2018'!C1070:M1070)</f>
        <v>145325420.40000001</v>
      </c>
      <c r="F1070" s="287"/>
      <c r="G1070" s="287"/>
      <c r="H1070" s="287"/>
      <c r="I1070" s="287"/>
      <c r="J1070" s="287"/>
      <c r="K1070" s="287">
        <f t="shared" si="888"/>
        <v>145325420.40000001</v>
      </c>
      <c r="L1070" s="287"/>
      <c r="M1070" s="287"/>
      <c r="N1070" s="287"/>
      <c r="O1070" s="287"/>
      <c r="P1070" s="287">
        <v>145325420.40000001</v>
      </c>
      <c r="Q1070" s="287"/>
      <c r="R1070" s="287">
        <f t="shared" si="891"/>
        <v>145325420.40000001</v>
      </c>
      <c r="S1070" s="287"/>
      <c r="T1070" s="287"/>
      <c r="U1070" s="287"/>
      <c r="V1070" s="287"/>
      <c r="W1070" s="287"/>
      <c r="X1070" s="287"/>
      <c r="Y1070" s="287"/>
      <c r="Z1070" s="287"/>
      <c r="AA1070" s="287">
        <f t="shared" si="834"/>
        <v>0</v>
      </c>
      <c r="AB1070" s="287">
        <f t="shared" si="855"/>
        <v>145325420.40000001</v>
      </c>
      <c r="AC1070" s="37">
        <f t="shared" si="849"/>
        <v>1</v>
      </c>
    </row>
    <row r="1071" spans="1:29" ht="28.5" hidden="1" x14ac:dyDescent="0.2">
      <c r="B1071" s="140" t="s">
        <v>1611</v>
      </c>
      <c r="C1071" s="137" t="s">
        <v>1612</v>
      </c>
      <c r="D1071" s="287">
        <v>0</v>
      </c>
      <c r="E1071" s="285">
        <f>SUM('ADICIONES  2018'!C1071:M1071)</f>
        <v>44416863.5</v>
      </c>
      <c r="F1071" s="287"/>
      <c r="G1071" s="287"/>
      <c r="H1071" s="287"/>
      <c r="I1071" s="287"/>
      <c r="J1071" s="287"/>
      <c r="K1071" s="287">
        <f t="shared" si="888"/>
        <v>44416863.5</v>
      </c>
      <c r="L1071" s="287"/>
      <c r="M1071" s="287"/>
      <c r="N1071" s="287"/>
      <c r="O1071" s="287"/>
      <c r="P1071" s="287">
        <v>44416863.5</v>
      </c>
      <c r="Q1071" s="287"/>
      <c r="R1071" s="287">
        <f t="shared" si="891"/>
        <v>44416863.5</v>
      </c>
      <c r="S1071" s="287"/>
      <c r="T1071" s="287"/>
      <c r="U1071" s="287"/>
      <c r="V1071" s="287"/>
      <c r="W1071" s="287"/>
      <c r="X1071" s="287"/>
      <c r="Y1071" s="287"/>
      <c r="Z1071" s="287"/>
      <c r="AA1071" s="287">
        <f t="shared" si="834"/>
        <v>0</v>
      </c>
      <c r="AB1071" s="287">
        <f t="shared" si="855"/>
        <v>44416863.5</v>
      </c>
      <c r="AC1071" s="37">
        <f t="shared" si="849"/>
        <v>1</v>
      </c>
    </row>
    <row r="1072" spans="1:29" ht="28.5" hidden="1" x14ac:dyDescent="0.2">
      <c r="B1072" s="140" t="s">
        <v>2618</v>
      </c>
      <c r="C1072" s="137" t="s">
        <v>2619</v>
      </c>
      <c r="D1072" s="287"/>
      <c r="E1072" s="285">
        <f>SUM('ADICIONES  2018'!C1072:M1072)</f>
        <v>0</v>
      </c>
      <c r="F1072" s="287"/>
      <c r="G1072" s="287"/>
      <c r="H1072" s="287"/>
      <c r="I1072" s="287"/>
      <c r="J1072" s="287"/>
      <c r="K1072" s="287">
        <f t="shared" si="888"/>
        <v>0</v>
      </c>
      <c r="L1072" s="287"/>
      <c r="M1072" s="287"/>
      <c r="N1072" s="287"/>
      <c r="O1072" s="287"/>
      <c r="P1072" s="287"/>
      <c r="Q1072" s="287"/>
      <c r="R1072" s="287">
        <f t="shared" si="891"/>
        <v>0</v>
      </c>
      <c r="S1072" s="287"/>
      <c r="T1072" s="287"/>
      <c r="U1072" s="287"/>
      <c r="V1072" s="287"/>
      <c r="W1072" s="287"/>
      <c r="X1072" s="287"/>
      <c r="Y1072" s="287"/>
      <c r="Z1072" s="287"/>
      <c r="AA1072" s="287">
        <f t="shared" si="834"/>
        <v>0</v>
      </c>
      <c r="AB1072" s="287">
        <f t="shared" si="855"/>
        <v>0</v>
      </c>
      <c r="AC1072" s="37" t="e">
        <f t="shared" si="849"/>
        <v>#DIV/0!</v>
      </c>
    </row>
    <row r="1073" spans="1:29" s="79" customFormat="1" ht="31.5" hidden="1" x14ac:dyDescent="0.2">
      <c r="A1073" s="371"/>
      <c r="B1073" s="133" t="s">
        <v>2349</v>
      </c>
      <c r="C1073" s="138" t="s">
        <v>2350</v>
      </c>
      <c r="D1073" s="105">
        <f>+D1074</f>
        <v>0</v>
      </c>
      <c r="E1073" s="105">
        <f>SUM('ADICIONES  2018'!C1073:M1073)</f>
        <v>130153687.18000001</v>
      </c>
      <c r="F1073" s="105">
        <f t="shared" ref="F1073:J1073" si="899">+F1074</f>
        <v>0</v>
      </c>
      <c r="G1073" s="105">
        <f t="shared" si="899"/>
        <v>0</v>
      </c>
      <c r="H1073" s="105">
        <f t="shared" si="899"/>
        <v>0</v>
      </c>
      <c r="I1073" s="105">
        <f t="shared" si="899"/>
        <v>0</v>
      </c>
      <c r="J1073" s="105">
        <f t="shared" si="899"/>
        <v>0</v>
      </c>
      <c r="K1073" s="105">
        <f t="shared" si="888"/>
        <v>130153687.18000001</v>
      </c>
      <c r="L1073" s="105">
        <f t="shared" ref="L1073:Q1073" si="900">+L1074</f>
        <v>0</v>
      </c>
      <c r="M1073" s="105">
        <f t="shared" si="900"/>
        <v>0</v>
      </c>
      <c r="N1073" s="105">
        <f t="shared" si="900"/>
        <v>0</v>
      </c>
      <c r="O1073" s="105">
        <f t="shared" si="900"/>
        <v>0</v>
      </c>
      <c r="P1073" s="105">
        <f t="shared" si="900"/>
        <v>0</v>
      </c>
      <c r="Q1073" s="105">
        <f t="shared" si="900"/>
        <v>0</v>
      </c>
      <c r="R1073" s="105">
        <f t="shared" si="891"/>
        <v>0</v>
      </c>
      <c r="S1073" s="105">
        <f t="shared" ref="S1073:Z1073" si="901">+S1074</f>
        <v>0</v>
      </c>
      <c r="T1073" s="105">
        <f t="shared" si="901"/>
        <v>0</v>
      </c>
      <c r="U1073" s="105">
        <f t="shared" si="901"/>
        <v>130153687.18000001</v>
      </c>
      <c r="V1073" s="105">
        <f t="shared" si="901"/>
        <v>0</v>
      </c>
      <c r="W1073" s="105">
        <f t="shared" si="901"/>
        <v>0</v>
      </c>
      <c r="X1073" s="105">
        <f t="shared" si="901"/>
        <v>0</v>
      </c>
      <c r="Y1073" s="105">
        <f t="shared" si="901"/>
        <v>0</v>
      </c>
      <c r="Z1073" s="105">
        <f t="shared" si="901"/>
        <v>0</v>
      </c>
      <c r="AA1073" s="105">
        <f t="shared" si="834"/>
        <v>130153687.18000001</v>
      </c>
      <c r="AB1073" s="105">
        <f t="shared" si="855"/>
        <v>130153687.18000001</v>
      </c>
      <c r="AC1073" s="104">
        <f t="shared" si="849"/>
        <v>1</v>
      </c>
    </row>
    <row r="1074" spans="1:29" ht="28.5" hidden="1" x14ac:dyDescent="0.2">
      <c r="B1074" s="140" t="s">
        <v>2351</v>
      </c>
      <c r="C1074" s="137" t="s">
        <v>2352</v>
      </c>
      <c r="D1074" s="287"/>
      <c r="E1074" s="285">
        <f>SUM('ADICIONES  2018'!C1074:M1074)</f>
        <v>130153687.18000001</v>
      </c>
      <c r="F1074" s="287"/>
      <c r="G1074" s="287"/>
      <c r="H1074" s="287"/>
      <c r="I1074" s="287"/>
      <c r="J1074" s="287"/>
      <c r="K1074" s="287">
        <f t="shared" si="888"/>
        <v>130153687.18000001</v>
      </c>
      <c r="L1074" s="287"/>
      <c r="M1074" s="287"/>
      <c r="N1074" s="287"/>
      <c r="O1074" s="287"/>
      <c r="P1074" s="287"/>
      <c r="Q1074" s="287"/>
      <c r="R1074" s="287">
        <f t="shared" si="891"/>
        <v>0</v>
      </c>
      <c r="S1074" s="287"/>
      <c r="T1074" s="287"/>
      <c r="U1074" s="287">
        <v>130153687.18000001</v>
      </c>
      <c r="V1074" s="287"/>
      <c r="W1074" s="287"/>
      <c r="X1074" s="287"/>
      <c r="Y1074" s="287"/>
      <c r="Z1074" s="287"/>
      <c r="AA1074" s="286">
        <f t="shared" si="834"/>
        <v>130153687.18000001</v>
      </c>
      <c r="AB1074" s="286">
        <f t="shared" si="855"/>
        <v>130153687.18000001</v>
      </c>
      <c r="AC1074" s="36">
        <f t="shared" si="849"/>
        <v>1</v>
      </c>
    </row>
    <row r="1075" spans="1:29" s="5" customFormat="1" ht="31.5" hidden="1" x14ac:dyDescent="0.2">
      <c r="A1075" s="156"/>
      <c r="B1075" s="133" t="s">
        <v>2483</v>
      </c>
      <c r="C1075" s="138" t="s">
        <v>2484</v>
      </c>
      <c r="D1075" s="286">
        <f>+D1076</f>
        <v>0</v>
      </c>
      <c r="E1075" s="105">
        <f>SUM('ADICIONES  2018'!C1075:M1075)</f>
        <v>0</v>
      </c>
      <c r="F1075" s="286">
        <f t="shared" ref="F1075:J1075" si="902">+F1076</f>
        <v>0</v>
      </c>
      <c r="G1075" s="286">
        <f t="shared" si="902"/>
        <v>0</v>
      </c>
      <c r="H1075" s="286">
        <f t="shared" si="902"/>
        <v>0</v>
      </c>
      <c r="I1075" s="286">
        <f t="shared" si="902"/>
        <v>0</v>
      </c>
      <c r="J1075" s="286">
        <f t="shared" si="902"/>
        <v>0</v>
      </c>
      <c r="K1075" s="286">
        <f t="shared" si="888"/>
        <v>0</v>
      </c>
      <c r="L1075" s="286">
        <f t="shared" ref="L1075:Q1075" si="903">+L1076</f>
        <v>0</v>
      </c>
      <c r="M1075" s="286">
        <f t="shared" si="903"/>
        <v>0</v>
      </c>
      <c r="N1075" s="286">
        <f t="shared" si="903"/>
        <v>0</v>
      </c>
      <c r="O1075" s="286">
        <f t="shared" si="903"/>
        <v>0</v>
      </c>
      <c r="P1075" s="286">
        <f t="shared" si="903"/>
        <v>0</v>
      </c>
      <c r="Q1075" s="286">
        <f t="shared" si="903"/>
        <v>0</v>
      </c>
      <c r="R1075" s="286">
        <f t="shared" si="891"/>
        <v>0</v>
      </c>
      <c r="S1075" s="286">
        <f t="shared" ref="S1075:Z1075" si="904">+S1076</f>
        <v>0</v>
      </c>
      <c r="T1075" s="286">
        <f t="shared" si="904"/>
        <v>0</v>
      </c>
      <c r="U1075" s="286">
        <f t="shared" si="904"/>
        <v>0</v>
      </c>
      <c r="V1075" s="286">
        <f t="shared" si="904"/>
        <v>0</v>
      </c>
      <c r="W1075" s="286">
        <f t="shared" si="904"/>
        <v>0</v>
      </c>
      <c r="X1075" s="286">
        <f t="shared" si="904"/>
        <v>0</v>
      </c>
      <c r="Y1075" s="286">
        <f t="shared" si="904"/>
        <v>0</v>
      </c>
      <c r="Z1075" s="286">
        <f t="shared" si="904"/>
        <v>0</v>
      </c>
      <c r="AA1075" s="286">
        <f t="shared" si="834"/>
        <v>0</v>
      </c>
      <c r="AB1075" s="286">
        <f t="shared" si="855"/>
        <v>0</v>
      </c>
      <c r="AC1075" s="36" t="e">
        <f t="shared" si="849"/>
        <v>#DIV/0!</v>
      </c>
    </row>
    <row r="1076" spans="1:29" ht="28.5" hidden="1" x14ac:dyDescent="0.2">
      <c r="B1076" s="140" t="s">
        <v>2485</v>
      </c>
      <c r="C1076" s="137" t="s">
        <v>2484</v>
      </c>
      <c r="D1076" s="287"/>
      <c r="E1076" s="285">
        <f>SUM('ADICIONES  2018'!C1076:M1076)</f>
        <v>0</v>
      </c>
      <c r="F1076" s="287"/>
      <c r="G1076" s="287"/>
      <c r="H1076" s="287"/>
      <c r="I1076" s="287"/>
      <c r="J1076" s="287"/>
      <c r="K1076" s="287">
        <f t="shared" si="888"/>
        <v>0</v>
      </c>
      <c r="L1076" s="287"/>
      <c r="M1076" s="287"/>
      <c r="N1076" s="287"/>
      <c r="O1076" s="287"/>
      <c r="P1076" s="287"/>
      <c r="Q1076" s="287"/>
      <c r="R1076" s="287">
        <f t="shared" si="891"/>
        <v>0</v>
      </c>
      <c r="S1076" s="287"/>
      <c r="T1076" s="287"/>
      <c r="U1076" s="287"/>
      <c r="V1076" s="287"/>
      <c r="W1076" s="287"/>
      <c r="X1076" s="287"/>
      <c r="Y1076" s="287"/>
      <c r="Z1076" s="287"/>
      <c r="AA1076" s="286">
        <f t="shared" si="834"/>
        <v>0</v>
      </c>
      <c r="AB1076" s="286">
        <f t="shared" si="855"/>
        <v>0</v>
      </c>
      <c r="AC1076" s="36" t="e">
        <f t="shared" si="849"/>
        <v>#DIV/0!</v>
      </c>
    </row>
    <row r="1077" spans="1:29" s="5" customFormat="1" ht="31.5" hidden="1" x14ac:dyDescent="0.2">
      <c r="A1077" s="156"/>
      <c r="B1077" s="133" t="s">
        <v>2486</v>
      </c>
      <c r="C1077" s="138" t="s">
        <v>2487</v>
      </c>
      <c r="D1077" s="286">
        <f>+D1078</f>
        <v>0</v>
      </c>
      <c r="E1077" s="105">
        <f>SUM('ADICIONES  2018'!C1077:M1077)</f>
        <v>0</v>
      </c>
      <c r="F1077" s="286">
        <f t="shared" ref="F1077:J1077" si="905">+F1078</f>
        <v>0</v>
      </c>
      <c r="G1077" s="286">
        <f t="shared" si="905"/>
        <v>0</v>
      </c>
      <c r="H1077" s="286">
        <f t="shared" si="905"/>
        <v>0</v>
      </c>
      <c r="I1077" s="286">
        <f t="shared" si="905"/>
        <v>0</v>
      </c>
      <c r="J1077" s="286">
        <f t="shared" si="905"/>
        <v>0</v>
      </c>
      <c r="K1077" s="286">
        <f t="shared" si="888"/>
        <v>0</v>
      </c>
      <c r="L1077" s="286">
        <f t="shared" ref="L1077:Q1077" si="906">+L1078</f>
        <v>0</v>
      </c>
      <c r="M1077" s="286">
        <f t="shared" si="906"/>
        <v>0</v>
      </c>
      <c r="N1077" s="286">
        <f t="shared" si="906"/>
        <v>0</v>
      </c>
      <c r="O1077" s="286">
        <f t="shared" si="906"/>
        <v>0</v>
      </c>
      <c r="P1077" s="286">
        <f t="shared" si="906"/>
        <v>0</v>
      </c>
      <c r="Q1077" s="286">
        <f t="shared" si="906"/>
        <v>0</v>
      </c>
      <c r="R1077" s="286">
        <f t="shared" si="891"/>
        <v>0</v>
      </c>
      <c r="S1077" s="286">
        <f t="shared" ref="S1077:Z1077" si="907">+S1078</f>
        <v>0</v>
      </c>
      <c r="T1077" s="286">
        <f t="shared" si="907"/>
        <v>0</v>
      </c>
      <c r="U1077" s="286">
        <f t="shared" si="907"/>
        <v>0</v>
      </c>
      <c r="V1077" s="286">
        <f t="shared" si="907"/>
        <v>0</v>
      </c>
      <c r="W1077" s="286">
        <f t="shared" si="907"/>
        <v>0</v>
      </c>
      <c r="X1077" s="286">
        <f t="shared" si="907"/>
        <v>0</v>
      </c>
      <c r="Y1077" s="286">
        <f t="shared" si="907"/>
        <v>0</v>
      </c>
      <c r="Z1077" s="286">
        <f t="shared" si="907"/>
        <v>0</v>
      </c>
      <c r="AA1077" s="286">
        <f t="shared" si="834"/>
        <v>0</v>
      </c>
      <c r="AB1077" s="286">
        <f t="shared" si="855"/>
        <v>0</v>
      </c>
      <c r="AC1077" s="36" t="e">
        <f t="shared" si="849"/>
        <v>#DIV/0!</v>
      </c>
    </row>
    <row r="1078" spans="1:29" ht="28.5" hidden="1" x14ac:dyDescent="0.2">
      <c r="B1078" s="140" t="s">
        <v>2488</v>
      </c>
      <c r="C1078" s="137" t="s">
        <v>2487</v>
      </c>
      <c r="D1078" s="287"/>
      <c r="E1078" s="285">
        <f>SUM('ADICIONES  2018'!C1078:M1078)</f>
        <v>0</v>
      </c>
      <c r="F1078" s="287"/>
      <c r="G1078" s="287"/>
      <c r="H1078" s="287"/>
      <c r="I1078" s="287"/>
      <c r="J1078" s="287"/>
      <c r="K1078" s="287">
        <f t="shared" si="888"/>
        <v>0</v>
      </c>
      <c r="L1078" s="287"/>
      <c r="M1078" s="287"/>
      <c r="N1078" s="287"/>
      <c r="O1078" s="287"/>
      <c r="P1078" s="287"/>
      <c r="Q1078" s="287"/>
      <c r="R1078" s="287">
        <f t="shared" si="891"/>
        <v>0</v>
      </c>
      <c r="S1078" s="287"/>
      <c r="T1078" s="287"/>
      <c r="U1078" s="287"/>
      <c r="V1078" s="287"/>
      <c r="W1078" s="287"/>
      <c r="X1078" s="287"/>
      <c r="Y1078" s="287"/>
      <c r="Z1078" s="287"/>
      <c r="AA1078" s="286">
        <f t="shared" si="834"/>
        <v>0</v>
      </c>
      <c r="AB1078" s="286">
        <f t="shared" si="855"/>
        <v>0</v>
      </c>
      <c r="AC1078" s="36" t="e">
        <f t="shared" si="849"/>
        <v>#DIV/0!</v>
      </c>
    </row>
    <row r="1079" spans="1:29" s="5" customFormat="1" ht="31.5" hidden="1" x14ac:dyDescent="0.2">
      <c r="A1079" s="156"/>
      <c r="B1079" s="133" t="s">
        <v>2489</v>
      </c>
      <c r="C1079" s="138" t="s">
        <v>2490</v>
      </c>
      <c r="D1079" s="286">
        <f>+D1080</f>
        <v>0</v>
      </c>
      <c r="E1079" s="105">
        <f>SUM('ADICIONES  2018'!C1079:M1079)</f>
        <v>0</v>
      </c>
      <c r="F1079" s="286">
        <f t="shared" ref="F1079:J1079" si="908">+F1080</f>
        <v>0</v>
      </c>
      <c r="G1079" s="286">
        <f t="shared" si="908"/>
        <v>0</v>
      </c>
      <c r="H1079" s="286">
        <f t="shared" si="908"/>
        <v>0</v>
      </c>
      <c r="I1079" s="286">
        <f t="shared" si="908"/>
        <v>0</v>
      </c>
      <c r="J1079" s="286">
        <f t="shared" si="908"/>
        <v>0</v>
      </c>
      <c r="K1079" s="286">
        <f t="shared" si="888"/>
        <v>0</v>
      </c>
      <c r="L1079" s="286">
        <f t="shared" ref="L1079:Q1079" si="909">+L1080</f>
        <v>0</v>
      </c>
      <c r="M1079" s="286">
        <f t="shared" si="909"/>
        <v>0</v>
      </c>
      <c r="N1079" s="286">
        <f t="shared" si="909"/>
        <v>0</v>
      </c>
      <c r="O1079" s="286">
        <f t="shared" si="909"/>
        <v>0</v>
      </c>
      <c r="P1079" s="286">
        <f t="shared" si="909"/>
        <v>0</v>
      </c>
      <c r="Q1079" s="286">
        <f t="shared" si="909"/>
        <v>0</v>
      </c>
      <c r="R1079" s="286">
        <f t="shared" si="891"/>
        <v>0</v>
      </c>
      <c r="S1079" s="286">
        <f t="shared" ref="S1079:Z1079" si="910">+S1080</f>
        <v>0</v>
      </c>
      <c r="T1079" s="286">
        <f t="shared" si="910"/>
        <v>0</v>
      </c>
      <c r="U1079" s="286">
        <f t="shared" si="910"/>
        <v>0</v>
      </c>
      <c r="V1079" s="286">
        <f t="shared" si="910"/>
        <v>0</v>
      </c>
      <c r="W1079" s="286">
        <f t="shared" si="910"/>
        <v>0</v>
      </c>
      <c r="X1079" s="286">
        <f t="shared" si="910"/>
        <v>0</v>
      </c>
      <c r="Y1079" s="286">
        <f t="shared" si="910"/>
        <v>0</v>
      </c>
      <c r="Z1079" s="286">
        <f t="shared" si="910"/>
        <v>0</v>
      </c>
      <c r="AA1079" s="286">
        <f t="shared" si="834"/>
        <v>0</v>
      </c>
      <c r="AB1079" s="286">
        <f t="shared" si="855"/>
        <v>0</v>
      </c>
      <c r="AC1079" s="36" t="e">
        <f t="shared" si="849"/>
        <v>#DIV/0!</v>
      </c>
    </row>
    <row r="1080" spans="1:29" ht="28.5" hidden="1" x14ac:dyDescent="0.2">
      <c r="B1080" s="140" t="s">
        <v>2491</v>
      </c>
      <c r="C1080" s="137" t="s">
        <v>2490</v>
      </c>
      <c r="D1080" s="287"/>
      <c r="E1080" s="285">
        <f>SUM('ADICIONES  2018'!C1080:M1080)</f>
        <v>0</v>
      </c>
      <c r="F1080" s="287"/>
      <c r="G1080" s="287"/>
      <c r="H1080" s="287"/>
      <c r="I1080" s="287"/>
      <c r="J1080" s="287"/>
      <c r="K1080" s="287">
        <f t="shared" si="888"/>
        <v>0</v>
      </c>
      <c r="L1080" s="287"/>
      <c r="M1080" s="287"/>
      <c r="N1080" s="287"/>
      <c r="O1080" s="287"/>
      <c r="P1080" s="287"/>
      <c r="Q1080" s="287"/>
      <c r="R1080" s="287">
        <f t="shared" si="891"/>
        <v>0</v>
      </c>
      <c r="S1080" s="287"/>
      <c r="T1080" s="287"/>
      <c r="U1080" s="287"/>
      <c r="V1080" s="287"/>
      <c r="W1080" s="287"/>
      <c r="X1080" s="287"/>
      <c r="Y1080" s="287"/>
      <c r="Z1080" s="287"/>
      <c r="AA1080" s="286">
        <f t="shared" si="834"/>
        <v>0</v>
      </c>
      <c r="AB1080" s="286">
        <f t="shared" si="855"/>
        <v>0</v>
      </c>
      <c r="AC1080" s="36" t="e">
        <f t="shared" si="849"/>
        <v>#DIV/0!</v>
      </c>
    </row>
    <row r="1081" spans="1:29" s="5" customFormat="1" ht="31.5" hidden="1" x14ac:dyDescent="0.2">
      <c r="A1081" s="156"/>
      <c r="B1081" s="133" t="s">
        <v>2492</v>
      </c>
      <c r="C1081" s="138" t="s">
        <v>2493</v>
      </c>
      <c r="D1081" s="286">
        <f>+D1082</f>
        <v>0</v>
      </c>
      <c r="E1081" s="105">
        <f>SUM('ADICIONES  2018'!C1081:M1081)</f>
        <v>0</v>
      </c>
      <c r="F1081" s="286">
        <f t="shared" ref="F1081:J1081" si="911">+F1082</f>
        <v>0</v>
      </c>
      <c r="G1081" s="286">
        <f t="shared" si="911"/>
        <v>0</v>
      </c>
      <c r="H1081" s="286">
        <f t="shared" si="911"/>
        <v>0</v>
      </c>
      <c r="I1081" s="286">
        <f t="shared" si="911"/>
        <v>0</v>
      </c>
      <c r="J1081" s="286">
        <f t="shared" si="911"/>
        <v>0</v>
      </c>
      <c r="K1081" s="286">
        <f t="shared" si="888"/>
        <v>0</v>
      </c>
      <c r="L1081" s="286">
        <f t="shared" ref="L1081:Q1081" si="912">+L1082</f>
        <v>0</v>
      </c>
      <c r="M1081" s="286">
        <f t="shared" si="912"/>
        <v>0</v>
      </c>
      <c r="N1081" s="286">
        <f t="shared" si="912"/>
        <v>0</v>
      </c>
      <c r="O1081" s="286">
        <f t="shared" si="912"/>
        <v>0</v>
      </c>
      <c r="P1081" s="286">
        <f t="shared" si="912"/>
        <v>0</v>
      </c>
      <c r="Q1081" s="286">
        <f t="shared" si="912"/>
        <v>0</v>
      </c>
      <c r="R1081" s="286">
        <f t="shared" si="891"/>
        <v>0</v>
      </c>
      <c r="S1081" s="286">
        <f t="shared" ref="S1081:Z1081" si="913">+S1082</f>
        <v>0</v>
      </c>
      <c r="T1081" s="286">
        <f t="shared" si="913"/>
        <v>0</v>
      </c>
      <c r="U1081" s="286">
        <f t="shared" si="913"/>
        <v>0</v>
      </c>
      <c r="V1081" s="286">
        <f t="shared" si="913"/>
        <v>0</v>
      </c>
      <c r="W1081" s="286">
        <f t="shared" si="913"/>
        <v>0</v>
      </c>
      <c r="X1081" s="286">
        <f t="shared" si="913"/>
        <v>0</v>
      </c>
      <c r="Y1081" s="286">
        <f t="shared" si="913"/>
        <v>0</v>
      </c>
      <c r="Z1081" s="286">
        <f t="shared" si="913"/>
        <v>0</v>
      </c>
      <c r="AA1081" s="286">
        <f t="shared" si="834"/>
        <v>0</v>
      </c>
      <c r="AB1081" s="286">
        <f t="shared" si="855"/>
        <v>0</v>
      </c>
      <c r="AC1081" s="36" t="e">
        <f t="shared" si="849"/>
        <v>#DIV/0!</v>
      </c>
    </row>
    <row r="1082" spans="1:29" ht="28.5" hidden="1" x14ac:dyDescent="0.2">
      <c r="B1082" s="140" t="s">
        <v>2494</v>
      </c>
      <c r="C1082" s="137" t="s">
        <v>2493</v>
      </c>
      <c r="D1082" s="287"/>
      <c r="E1082" s="285">
        <f>SUM('ADICIONES  2018'!C1082:M1082)</f>
        <v>0</v>
      </c>
      <c r="F1082" s="287"/>
      <c r="G1082" s="287"/>
      <c r="H1082" s="287"/>
      <c r="I1082" s="287"/>
      <c r="J1082" s="287"/>
      <c r="K1082" s="287">
        <f t="shared" si="888"/>
        <v>0</v>
      </c>
      <c r="L1082" s="287"/>
      <c r="M1082" s="287"/>
      <c r="N1082" s="287"/>
      <c r="O1082" s="287"/>
      <c r="P1082" s="287"/>
      <c r="Q1082" s="287"/>
      <c r="R1082" s="287">
        <f t="shared" si="891"/>
        <v>0</v>
      </c>
      <c r="S1082" s="287"/>
      <c r="T1082" s="287"/>
      <c r="U1082" s="287"/>
      <c r="V1082" s="287"/>
      <c r="W1082" s="287"/>
      <c r="X1082" s="287"/>
      <c r="Y1082" s="287"/>
      <c r="Z1082" s="287"/>
      <c r="AA1082" s="286">
        <f t="shared" si="834"/>
        <v>0</v>
      </c>
      <c r="AB1082" s="286">
        <f t="shared" si="855"/>
        <v>0</v>
      </c>
      <c r="AC1082" s="36" t="e">
        <f t="shared" si="849"/>
        <v>#DIV/0!</v>
      </c>
    </row>
    <row r="1083" spans="1:29" s="5" customFormat="1" ht="31.5" hidden="1" x14ac:dyDescent="0.2">
      <c r="A1083" s="156"/>
      <c r="B1083" s="133" t="s">
        <v>2495</v>
      </c>
      <c r="C1083" s="138" t="s">
        <v>2496</v>
      </c>
      <c r="D1083" s="286">
        <f>+E1084</f>
        <v>0</v>
      </c>
      <c r="E1083" s="105">
        <f>SUM('ADICIONES  2018'!C1083:M1083)</f>
        <v>0</v>
      </c>
      <c r="F1083" s="286">
        <f t="shared" ref="F1083:J1083" si="914">+G1084</f>
        <v>0</v>
      </c>
      <c r="G1083" s="286">
        <f t="shared" si="914"/>
        <v>0</v>
      </c>
      <c r="H1083" s="286">
        <f t="shared" si="914"/>
        <v>0</v>
      </c>
      <c r="I1083" s="286">
        <f t="shared" si="914"/>
        <v>0</v>
      </c>
      <c r="J1083" s="286">
        <f t="shared" si="914"/>
        <v>0</v>
      </c>
      <c r="K1083" s="286">
        <f t="shared" si="888"/>
        <v>0</v>
      </c>
      <c r="L1083" s="286">
        <f t="shared" ref="L1083:Q1083" si="915">+M1084</f>
        <v>0</v>
      </c>
      <c r="M1083" s="286">
        <f t="shared" si="915"/>
        <v>0</v>
      </c>
      <c r="N1083" s="286">
        <f t="shared" si="915"/>
        <v>0</v>
      </c>
      <c r="O1083" s="286">
        <f t="shared" si="915"/>
        <v>0</v>
      </c>
      <c r="P1083" s="286">
        <f t="shared" si="915"/>
        <v>0</v>
      </c>
      <c r="Q1083" s="286">
        <f t="shared" si="915"/>
        <v>0</v>
      </c>
      <c r="R1083" s="286">
        <f t="shared" si="891"/>
        <v>0</v>
      </c>
      <c r="S1083" s="286">
        <f t="shared" ref="S1083:Z1083" si="916">+T1084</f>
        <v>0</v>
      </c>
      <c r="T1083" s="286">
        <f t="shared" si="916"/>
        <v>0</v>
      </c>
      <c r="U1083" s="286">
        <f t="shared" si="916"/>
        <v>0</v>
      </c>
      <c r="V1083" s="286">
        <f t="shared" si="916"/>
        <v>0</v>
      </c>
      <c r="W1083" s="286">
        <f t="shared" si="916"/>
        <v>0</v>
      </c>
      <c r="X1083" s="286">
        <f t="shared" si="916"/>
        <v>0</v>
      </c>
      <c r="Y1083" s="286">
        <f t="shared" si="916"/>
        <v>0</v>
      </c>
      <c r="Z1083" s="286">
        <f t="shared" si="916"/>
        <v>0</v>
      </c>
      <c r="AA1083" s="286">
        <f t="shared" si="834"/>
        <v>0</v>
      </c>
      <c r="AB1083" s="286">
        <f t="shared" si="855"/>
        <v>0</v>
      </c>
      <c r="AC1083" s="36" t="e">
        <f t="shared" si="849"/>
        <v>#DIV/0!</v>
      </c>
    </row>
    <row r="1084" spans="1:29" ht="28.5" hidden="1" x14ac:dyDescent="0.2">
      <c r="B1084" s="140" t="s">
        <v>2497</v>
      </c>
      <c r="C1084" s="137" t="s">
        <v>2496</v>
      </c>
      <c r="D1084" s="287"/>
      <c r="E1084" s="285">
        <f>SUM('ADICIONES  2018'!C1084:M1084)</f>
        <v>0</v>
      </c>
      <c r="F1084" s="287"/>
      <c r="G1084" s="287"/>
      <c r="H1084" s="287"/>
      <c r="I1084" s="287"/>
      <c r="J1084" s="287"/>
      <c r="K1084" s="287">
        <f t="shared" si="888"/>
        <v>0</v>
      </c>
      <c r="L1084" s="287"/>
      <c r="M1084" s="287"/>
      <c r="N1084" s="287"/>
      <c r="O1084" s="287"/>
      <c r="P1084" s="287"/>
      <c r="Q1084" s="287"/>
      <c r="R1084" s="287">
        <f t="shared" si="891"/>
        <v>0</v>
      </c>
      <c r="S1084" s="287"/>
      <c r="T1084" s="287"/>
      <c r="U1084" s="287"/>
      <c r="V1084" s="287"/>
      <c r="W1084" s="287"/>
      <c r="X1084" s="287"/>
      <c r="Y1084" s="287"/>
      <c r="Z1084" s="287"/>
      <c r="AA1084" s="286">
        <f t="shared" si="834"/>
        <v>0</v>
      </c>
      <c r="AB1084" s="286">
        <f t="shared" si="855"/>
        <v>0</v>
      </c>
      <c r="AC1084" s="36" t="e">
        <f t="shared" si="849"/>
        <v>#DIV/0!</v>
      </c>
    </row>
    <row r="1085" spans="1:29" s="5" customFormat="1" ht="31.5" hidden="1" x14ac:dyDescent="0.2">
      <c r="A1085" s="156"/>
      <c r="B1085" s="133" t="s">
        <v>2353</v>
      </c>
      <c r="C1085" s="138" t="s">
        <v>2354</v>
      </c>
      <c r="D1085" s="286">
        <f>+D1086</f>
        <v>0</v>
      </c>
      <c r="E1085" s="105">
        <f>SUM('ADICIONES  2018'!C1085:M1085)</f>
        <v>2595349</v>
      </c>
      <c r="F1085" s="286">
        <f t="shared" ref="F1085:J1085" si="917">+F1086</f>
        <v>0</v>
      </c>
      <c r="G1085" s="286">
        <f t="shared" si="917"/>
        <v>0</v>
      </c>
      <c r="H1085" s="286">
        <f t="shared" si="917"/>
        <v>0</v>
      </c>
      <c r="I1085" s="286">
        <f t="shared" si="917"/>
        <v>0</v>
      </c>
      <c r="J1085" s="286">
        <f t="shared" si="917"/>
        <v>0</v>
      </c>
      <c r="K1085" s="286">
        <f t="shared" si="888"/>
        <v>2595349</v>
      </c>
      <c r="L1085" s="286">
        <f t="shared" ref="L1085:Q1085" si="918">+L1086</f>
        <v>0</v>
      </c>
      <c r="M1085" s="286">
        <f t="shared" si="918"/>
        <v>0</v>
      </c>
      <c r="N1085" s="286">
        <f t="shared" si="918"/>
        <v>0</v>
      </c>
      <c r="O1085" s="286">
        <f t="shared" si="918"/>
        <v>0</v>
      </c>
      <c r="P1085" s="286">
        <f t="shared" si="918"/>
        <v>0</v>
      </c>
      <c r="Q1085" s="286">
        <f t="shared" si="918"/>
        <v>0</v>
      </c>
      <c r="R1085" s="286">
        <f t="shared" si="891"/>
        <v>0</v>
      </c>
      <c r="S1085" s="286">
        <f t="shared" ref="S1085:Z1085" si="919">+S1086</f>
        <v>0</v>
      </c>
      <c r="T1085" s="286">
        <f t="shared" si="919"/>
        <v>0</v>
      </c>
      <c r="U1085" s="286">
        <f t="shared" si="919"/>
        <v>2595349</v>
      </c>
      <c r="V1085" s="286">
        <f t="shared" si="919"/>
        <v>0</v>
      </c>
      <c r="W1085" s="286">
        <f t="shared" si="919"/>
        <v>0</v>
      </c>
      <c r="X1085" s="286">
        <f t="shared" si="919"/>
        <v>0</v>
      </c>
      <c r="Y1085" s="286">
        <f t="shared" si="919"/>
        <v>0</v>
      </c>
      <c r="Z1085" s="286">
        <f t="shared" si="919"/>
        <v>0</v>
      </c>
      <c r="AA1085" s="286">
        <f t="shared" si="834"/>
        <v>2595349</v>
      </c>
      <c r="AB1085" s="286">
        <f t="shared" si="855"/>
        <v>2595349</v>
      </c>
      <c r="AC1085" s="36">
        <f t="shared" si="849"/>
        <v>1</v>
      </c>
    </row>
    <row r="1086" spans="1:29" ht="28.5" hidden="1" x14ac:dyDescent="0.2">
      <c r="B1086" s="140" t="s">
        <v>2355</v>
      </c>
      <c r="C1086" s="137" t="s">
        <v>2354</v>
      </c>
      <c r="D1086" s="287"/>
      <c r="E1086" s="285">
        <f>SUM('ADICIONES  2018'!C1086:M1086)</f>
        <v>2595349</v>
      </c>
      <c r="F1086" s="287"/>
      <c r="G1086" s="287"/>
      <c r="H1086" s="287"/>
      <c r="I1086" s="287"/>
      <c r="J1086" s="287"/>
      <c r="K1086" s="287">
        <f t="shared" si="888"/>
        <v>2595349</v>
      </c>
      <c r="L1086" s="287"/>
      <c r="M1086" s="287"/>
      <c r="N1086" s="287"/>
      <c r="O1086" s="287"/>
      <c r="P1086" s="287"/>
      <c r="Q1086" s="287"/>
      <c r="R1086" s="287">
        <f t="shared" si="891"/>
        <v>0</v>
      </c>
      <c r="S1086" s="287"/>
      <c r="T1086" s="287"/>
      <c r="U1086" s="287">
        <v>2595349</v>
      </c>
      <c r="V1086" s="287"/>
      <c r="W1086" s="287"/>
      <c r="X1086" s="287"/>
      <c r="Y1086" s="287"/>
      <c r="Z1086" s="287"/>
      <c r="AA1086" s="287">
        <f t="shared" si="834"/>
        <v>2595349</v>
      </c>
      <c r="AB1086" s="287">
        <f t="shared" si="855"/>
        <v>2595349</v>
      </c>
      <c r="AC1086" s="37">
        <f t="shared" si="849"/>
        <v>1</v>
      </c>
    </row>
    <row r="1087" spans="1:29" s="5" customFormat="1" ht="31.5" hidden="1" x14ac:dyDescent="0.2">
      <c r="A1087" s="156"/>
      <c r="B1087" s="133" t="s">
        <v>2356</v>
      </c>
      <c r="C1087" s="138" t="s">
        <v>2357</v>
      </c>
      <c r="D1087" s="286">
        <f>+D1088</f>
        <v>0</v>
      </c>
      <c r="E1087" s="105">
        <f>SUM('ADICIONES  2018'!C1087:M1087)</f>
        <v>23827486</v>
      </c>
      <c r="F1087" s="286">
        <f t="shared" ref="F1087:J1087" si="920">+F1088</f>
        <v>0</v>
      </c>
      <c r="G1087" s="286">
        <f t="shared" si="920"/>
        <v>0</v>
      </c>
      <c r="H1087" s="286">
        <f t="shared" si="920"/>
        <v>0</v>
      </c>
      <c r="I1087" s="286">
        <f t="shared" si="920"/>
        <v>0</v>
      </c>
      <c r="J1087" s="286">
        <f t="shared" si="920"/>
        <v>0</v>
      </c>
      <c r="K1087" s="286">
        <f t="shared" si="888"/>
        <v>23827486</v>
      </c>
      <c r="L1087" s="286">
        <f t="shared" ref="L1087:Q1087" si="921">+L1088</f>
        <v>0</v>
      </c>
      <c r="M1087" s="286">
        <f t="shared" si="921"/>
        <v>0</v>
      </c>
      <c r="N1087" s="286">
        <f t="shared" si="921"/>
        <v>0</v>
      </c>
      <c r="O1087" s="286">
        <f t="shared" si="921"/>
        <v>0</v>
      </c>
      <c r="P1087" s="286">
        <f t="shared" si="921"/>
        <v>0</v>
      </c>
      <c r="Q1087" s="286">
        <f t="shared" si="921"/>
        <v>0</v>
      </c>
      <c r="R1087" s="287">
        <f t="shared" si="891"/>
        <v>0</v>
      </c>
      <c r="S1087" s="286">
        <f t="shared" ref="S1087:Z1087" si="922">+S1088</f>
        <v>0</v>
      </c>
      <c r="T1087" s="286">
        <f t="shared" si="922"/>
        <v>0</v>
      </c>
      <c r="U1087" s="286">
        <f t="shared" si="922"/>
        <v>23827486</v>
      </c>
      <c r="V1087" s="286">
        <f t="shared" si="922"/>
        <v>0</v>
      </c>
      <c r="W1087" s="286">
        <f t="shared" si="922"/>
        <v>0</v>
      </c>
      <c r="X1087" s="286">
        <f t="shared" si="922"/>
        <v>0</v>
      </c>
      <c r="Y1087" s="286">
        <f t="shared" si="922"/>
        <v>0</v>
      </c>
      <c r="Z1087" s="286">
        <f t="shared" si="922"/>
        <v>0</v>
      </c>
      <c r="AA1087" s="286">
        <f t="shared" si="834"/>
        <v>23827486</v>
      </c>
      <c r="AB1087" s="286">
        <f t="shared" si="855"/>
        <v>23827486</v>
      </c>
      <c r="AC1087" s="36">
        <f t="shared" si="849"/>
        <v>1</v>
      </c>
    </row>
    <row r="1088" spans="1:29" ht="28.5" hidden="1" x14ac:dyDescent="0.2">
      <c r="B1088" s="140" t="s">
        <v>2358</v>
      </c>
      <c r="C1088" s="137" t="s">
        <v>2359</v>
      </c>
      <c r="D1088" s="287"/>
      <c r="E1088" s="285">
        <f>SUM('ADICIONES  2018'!C1088:M1088)</f>
        <v>23827486</v>
      </c>
      <c r="F1088" s="287"/>
      <c r="G1088" s="287"/>
      <c r="H1088" s="287"/>
      <c r="I1088" s="287"/>
      <c r="J1088" s="287"/>
      <c r="K1088" s="287">
        <f t="shared" si="888"/>
        <v>23827486</v>
      </c>
      <c r="L1088" s="287"/>
      <c r="M1088" s="287"/>
      <c r="N1088" s="287"/>
      <c r="O1088" s="287"/>
      <c r="P1088" s="287"/>
      <c r="Q1088" s="287"/>
      <c r="R1088" s="287">
        <f t="shared" si="891"/>
        <v>0</v>
      </c>
      <c r="S1088" s="287"/>
      <c r="T1088" s="287"/>
      <c r="U1088" s="287">
        <v>23827486</v>
      </c>
      <c r="V1088" s="287"/>
      <c r="W1088" s="287"/>
      <c r="X1088" s="287"/>
      <c r="Y1088" s="287"/>
      <c r="Z1088" s="287"/>
      <c r="AA1088" s="287">
        <f t="shared" si="834"/>
        <v>23827486</v>
      </c>
      <c r="AB1088" s="287">
        <f t="shared" si="855"/>
        <v>23827486</v>
      </c>
      <c r="AC1088" s="37">
        <f t="shared" si="849"/>
        <v>1</v>
      </c>
    </row>
    <row r="1089" spans="1:29" s="5" customFormat="1" ht="31.5" hidden="1" x14ac:dyDescent="0.2">
      <c r="A1089" s="156"/>
      <c r="B1089" s="133" t="s">
        <v>2360</v>
      </c>
      <c r="C1089" s="138" t="s">
        <v>2361</v>
      </c>
      <c r="D1089" s="286">
        <f>+D1090</f>
        <v>0</v>
      </c>
      <c r="E1089" s="105">
        <f>SUM('ADICIONES  2018'!C1089:M1089)</f>
        <v>6371508</v>
      </c>
      <c r="F1089" s="286">
        <f t="shared" ref="F1089:J1089" si="923">+F1090</f>
        <v>0</v>
      </c>
      <c r="G1089" s="286">
        <f t="shared" si="923"/>
        <v>0</v>
      </c>
      <c r="H1089" s="286">
        <f t="shared" si="923"/>
        <v>0</v>
      </c>
      <c r="I1089" s="286">
        <f t="shared" si="923"/>
        <v>0</v>
      </c>
      <c r="J1089" s="286">
        <f t="shared" si="923"/>
        <v>0</v>
      </c>
      <c r="K1089" s="286">
        <f t="shared" si="888"/>
        <v>6371508</v>
      </c>
      <c r="L1089" s="286">
        <f t="shared" ref="L1089:Q1089" si="924">+L1090</f>
        <v>0</v>
      </c>
      <c r="M1089" s="286">
        <f t="shared" si="924"/>
        <v>0</v>
      </c>
      <c r="N1089" s="286">
        <f t="shared" si="924"/>
        <v>0</v>
      </c>
      <c r="O1089" s="286">
        <f t="shared" si="924"/>
        <v>0</v>
      </c>
      <c r="P1089" s="286">
        <f t="shared" si="924"/>
        <v>0</v>
      </c>
      <c r="Q1089" s="286">
        <f t="shared" si="924"/>
        <v>0</v>
      </c>
      <c r="R1089" s="287">
        <f t="shared" si="891"/>
        <v>0</v>
      </c>
      <c r="S1089" s="286">
        <f t="shared" ref="S1089:Z1089" si="925">+S1090</f>
        <v>0</v>
      </c>
      <c r="T1089" s="286">
        <f t="shared" si="925"/>
        <v>0</v>
      </c>
      <c r="U1089" s="286">
        <f t="shared" si="925"/>
        <v>6371508</v>
      </c>
      <c r="V1089" s="286">
        <f t="shared" si="925"/>
        <v>0</v>
      </c>
      <c r="W1089" s="286">
        <f t="shared" si="925"/>
        <v>0</v>
      </c>
      <c r="X1089" s="286">
        <f t="shared" si="925"/>
        <v>0</v>
      </c>
      <c r="Y1089" s="286">
        <f t="shared" si="925"/>
        <v>0</v>
      </c>
      <c r="Z1089" s="286">
        <f t="shared" si="925"/>
        <v>0</v>
      </c>
      <c r="AA1089" s="286">
        <f t="shared" si="834"/>
        <v>6371508</v>
      </c>
      <c r="AB1089" s="286">
        <f t="shared" si="855"/>
        <v>6371508</v>
      </c>
      <c r="AC1089" s="36">
        <f t="shared" si="849"/>
        <v>1</v>
      </c>
    </row>
    <row r="1090" spans="1:29" ht="28.5" hidden="1" x14ac:dyDescent="0.2">
      <c r="B1090" s="140" t="s">
        <v>2362</v>
      </c>
      <c r="C1090" s="137" t="s">
        <v>2361</v>
      </c>
      <c r="D1090" s="287"/>
      <c r="E1090" s="285">
        <f>SUM('ADICIONES  2018'!C1090:M1090)</f>
        <v>6371508</v>
      </c>
      <c r="F1090" s="287"/>
      <c r="G1090" s="287"/>
      <c r="H1090" s="287"/>
      <c r="I1090" s="287"/>
      <c r="J1090" s="287"/>
      <c r="K1090" s="287">
        <f t="shared" si="888"/>
        <v>6371508</v>
      </c>
      <c r="L1090" s="287"/>
      <c r="M1090" s="287"/>
      <c r="N1090" s="287"/>
      <c r="O1090" s="287"/>
      <c r="P1090" s="287"/>
      <c r="Q1090" s="287"/>
      <c r="R1090" s="287">
        <f t="shared" si="891"/>
        <v>0</v>
      </c>
      <c r="S1090" s="287"/>
      <c r="T1090" s="287"/>
      <c r="U1090" s="287">
        <v>6371508</v>
      </c>
      <c r="V1090" s="287"/>
      <c r="W1090" s="287"/>
      <c r="X1090" s="287"/>
      <c r="Y1090" s="287"/>
      <c r="Z1090" s="287"/>
      <c r="AA1090" s="287">
        <f t="shared" si="834"/>
        <v>6371508</v>
      </c>
      <c r="AB1090" s="287">
        <f t="shared" si="855"/>
        <v>6371508</v>
      </c>
      <c r="AC1090" s="37">
        <f t="shared" si="849"/>
        <v>1</v>
      </c>
    </row>
    <row r="1091" spans="1:29" s="5" customFormat="1" ht="31.5" hidden="1" x14ac:dyDescent="0.2">
      <c r="A1091" s="156"/>
      <c r="B1091" s="133" t="s">
        <v>2363</v>
      </c>
      <c r="C1091" s="138" t="s">
        <v>2364</v>
      </c>
      <c r="D1091" s="286">
        <f>+D1092</f>
        <v>0</v>
      </c>
      <c r="E1091" s="105">
        <f>SUM('ADICIONES  2018'!C1091:M1091)</f>
        <v>28941285</v>
      </c>
      <c r="F1091" s="286">
        <f t="shared" ref="F1091:J1091" si="926">+F1092</f>
        <v>0</v>
      </c>
      <c r="G1091" s="286">
        <f t="shared" si="926"/>
        <v>0</v>
      </c>
      <c r="H1091" s="286">
        <f t="shared" si="926"/>
        <v>0</v>
      </c>
      <c r="I1091" s="286">
        <f t="shared" si="926"/>
        <v>0</v>
      </c>
      <c r="J1091" s="286">
        <f t="shared" si="926"/>
        <v>0</v>
      </c>
      <c r="K1091" s="286">
        <f t="shared" si="888"/>
        <v>28941285</v>
      </c>
      <c r="L1091" s="286">
        <f t="shared" ref="L1091:Q1091" si="927">+L1092</f>
        <v>0</v>
      </c>
      <c r="M1091" s="286">
        <f t="shared" si="927"/>
        <v>0</v>
      </c>
      <c r="N1091" s="286">
        <f t="shared" si="927"/>
        <v>0</v>
      </c>
      <c r="O1091" s="286">
        <f t="shared" si="927"/>
        <v>0</v>
      </c>
      <c r="P1091" s="286">
        <f t="shared" si="927"/>
        <v>0</v>
      </c>
      <c r="Q1091" s="286">
        <f t="shared" si="927"/>
        <v>0</v>
      </c>
      <c r="R1091" s="287">
        <f t="shared" si="891"/>
        <v>0</v>
      </c>
      <c r="S1091" s="286">
        <f t="shared" ref="S1091:Z1091" si="928">+S1092</f>
        <v>0</v>
      </c>
      <c r="T1091" s="286">
        <f t="shared" si="928"/>
        <v>0</v>
      </c>
      <c r="U1091" s="286">
        <f t="shared" si="928"/>
        <v>28941285</v>
      </c>
      <c r="V1091" s="286">
        <f t="shared" si="928"/>
        <v>0</v>
      </c>
      <c r="W1091" s="286">
        <f t="shared" si="928"/>
        <v>0</v>
      </c>
      <c r="X1091" s="286">
        <f t="shared" si="928"/>
        <v>0</v>
      </c>
      <c r="Y1091" s="286">
        <f t="shared" si="928"/>
        <v>0</v>
      </c>
      <c r="Z1091" s="286">
        <f t="shared" si="928"/>
        <v>0</v>
      </c>
      <c r="AA1091" s="286">
        <f t="shared" si="834"/>
        <v>28941285</v>
      </c>
      <c r="AB1091" s="286">
        <f t="shared" si="855"/>
        <v>28941285</v>
      </c>
      <c r="AC1091" s="36">
        <f t="shared" si="849"/>
        <v>1</v>
      </c>
    </row>
    <row r="1092" spans="1:29" ht="28.5" hidden="1" x14ac:dyDescent="0.2">
      <c r="B1092" s="140" t="s">
        <v>2365</v>
      </c>
      <c r="C1092" s="137" t="s">
        <v>2364</v>
      </c>
      <c r="D1092" s="287"/>
      <c r="E1092" s="285">
        <f>SUM('ADICIONES  2018'!C1092:M1092)</f>
        <v>28941285</v>
      </c>
      <c r="F1092" s="287"/>
      <c r="G1092" s="287"/>
      <c r="H1092" s="287"/>
      <c r="I1092" s="287"/>
      <c r="J1092" s="287"/>
      <c r="K1092" s="287">
        <f t="shared" si="888"/>
        <v>28941285</v>
      </c>
      <c r="L1092" s="287"/>
      <c r="M1092" s="287"/>
      <c r="N1092" s="287"/>
      <c r="O1092" s="287"/>
      <c r="P1092" s="287"/>
      <c r="Q1092" s="287"/>
      <c r="R1092" s="287">
        <f t="shared" si="891"/>
        <v>0</v>
      </c>
      <c r="S1092" s="287"/>
      <c r="T1092" s="287"/>
      <c r="U1092" s="287">
        <v>28941285</v>
      </c>
      <c r="V1092" s="287"/>
      <c r="W1092" s="287"/>
      <c r="X1092" s="287"/>
      <c r="Y1092" s="287"/>
      <c r="Z1092" s="287"/>
      <c r="AA1092" s="287">
        <f t="shared" si="834"/>
        <v>28941285</v>
      </c>
      <c r="AB1092" s="287">
        <f t="shared" si="855"/>
        <v>28941285</v>
      </c>
      <c r="AC1092" s="37">
        <f t="shared" si="849"/>
        <v>1</v>
      </c>
    </row>
    <row r="1093" spans="1:29" s="5" customFormat="1" ht="31.5" hidden="1" x14ac:dyDescent="0.2">
      <c r="A1093" s="156"/>
      <c r="B1093" s="133" t="s">
        <v>2366</v>
      </c>
      <c r="C1093" s="138" t="s">
        <v>2367</v>
      </c>
      <c r="D1093" s="286">
        <f>+D1094</f>
        <v>0</v>
      </c>
      <c r="E1093" s="105">
        <f>SUM('ADICIONES  2018'!C1093:M1093)</f>
        <v>43908125</v>
      </c>
      <c r="F1093" s="286">
        <f t="shared" ref="F1093:J1093" si="929">+F1094</f>
        <v>0</v>
      </c>
      <c r="G1093" s="286">
        <f t="shared" si="929"/>
        <v>0</v>
      </c>
      <c r="H1093" s="286">
        <f t="shared" si="929"/>
        <v>0</v>
      </c>
      <c r="I1093" s="286">
        <f t="shared" si="929"/>
        <v>0</v>
      </c>
      <c r="J1093" s="286">
        <f t="shared" si="929"/>
        <v>0</v>
      </c>
      <c r="K1093" s="286">
        <f t="shared" si="888"/>
        <v>43908125</v>
      </c>
      <c r="L1093" s="286">
        <f t="shared" ref="L1093:Q1093" si="930">+L1094</f>
        <v>0</v>
      </c>
      <c r="M1093" s="286">
        <f t="shared" si="930"/>
        <v>0</v>
      </c>
      <c r="N1093" s="286">
        <f t="shared" si="930"/>
        <v>0</v>
      </c>
      <c r="O1093" s="286">
        <f t="shared" si="930"/>
        <v>0</v>
      </c>
      <c r="P1093" s="286">
        <f t="shared" si="930"/>
        <v>0</v>
      </c>
      <c r="Q1093" s="286">
        <f t="shared" si="930"/>
        <v>0</v>
      </c>
      <c r="R1093" s="286">
        <f t="shared" si="891"/>
        <v>0</v>
      </c>
      <c r="S1093" s="286">
        <f t="shared" ref="S1093:Z1093" si="931">+S1094</f>
        <v>0</v>
      </c>
      <c r="T1093" s="286">
        <f t="shared" si="931"/>
        <v>0</v>
      </c>
      <c r="U1093" s="286">
        <f t="shared" si="931"/>
        <v>43908125</v>
      </c>
      <c r="V1093" s="286">
        <f t="shared" si="931"/>
        <v>0</v>
      </c>
      <c r="W1093" s="286">
        <f t="shared" si="931"/>
        <v>0</v>
      </c>
      <c r="X1093" s="286">
        <f t="shared" si="931"/>
        <v>0</v>
      </c>
      <c r="Y1093" s="286">
        <f t="shared" si="931"/>
        <v>0</v>
      </c>
      <c r="Z1093" s="286">
        <f t="shared" si="931"/>
        <v>0</v>
      </c>
      <c r="AA1093" s="286">
        <f t="shared" si="834"/>
        <v>43908125</v>
      </c>
      <c r="AB1093" s="286">
        <f t="shared" si="855"/>
        <v>43908125</v>
      </c>
      <c r="AC1093" s="36">
        <f t="shared" si="849"/>
        <v>1</v>
      </c>
    </row>
    <row r="1094" spans="1:29" ht="28.5" hidden="1" x14ac:dyDescent="0.2">
      <c r="B1094" s="140" t="s">
        <v>2368</v>
      </c>
      <c r="C1094" s="137" t="s">
        <v>2367</v>
      </c>
      <c r="D1094" s="287"/>
      <c r="E1094" s="285">
        <f>SUM('ADICIONES  2018'!C1094:M1094)</f>
        <v>43908125</v>
      </c>
      <c r="F1094" s="287"/>
      <c r="G1094" s="287"/>
      <c r="H1094" s="287"/>
      <c r="I1094" s="287"/>
      <c r="J1094" s="287"/>
      <c r="K1094" s="287">
        <f t="shared" si="888"/>
        <v>43908125</v>
      </c>
      <c r="L1094" s="287"/>
      <c r="M1094" s="287"/>
      <c r="N1094" s="287"/>
      <c r="O1094" s="287"/>
      <c r="P1094" s="287"/>
      <c r="Q1094" s="287"/>
      <c r="R1094" s="287">
        <f t="shared" si="891"/>
        <v>0</v>
      </c>
      <c r="S1094" s="287"/>
      <c r="T1094" s="287"/>
      <c r="U1094" s="287">
        <v>43908125</v>
      </c>
      <c r="V1094" s="287"/>
      <c r="W1094" s="287"/>
      <c r="X1094" s="287"/>
      <c r="Y1094" s="287"/>
      <c r="Z1094" s="287"/>
      <c r="AA1094" s="287">
        <f t="shared" si="834"/>
        <v>43908125</v>
      </c>
      <c r="AB1094" s="287">
        <f t="shared" si="855"/>
        <v>43908125</v>
      </c>
      <c r="AC1094" s="37">
        <f t="shared" si="849"/>
        <v>1</v>
      </c>
    </row>
    <row r="1095" spans="1:29" s="5" customFormat="1" ht="47.25" hidden="1" x14ac:dyDescent="0.2">
      <c r="A1095" s="156"/>
      <c r="B1095" s="133" t="s">
        <v>2369</v>
      </c>
      <c r="C1095" s="138" t="s">
        <v>2370</v>
      </c>
      <c r="D1095" s="286">
        <f>+D1096</f>
        <v>0</v>
      </c>
      <c r="E1095" s="105">
        <f>SUM('ADICIONES  2018'!C1095:M1095)</f>
        <v>11241741.6</v>
      </c>
      <c r="F1095" s="286">
        <f t="shared" ref="F1095:J1095" si="932">+F1096</f>
        <v>0</v>
      </c>
      <c r="G1095" s="286">
        <f t="shared" si="932"/>
        <v>0</v>
      </c>
      <c r="H1095" s="286">
        <f t="shared" si="932"/>
        <v>0</v>
      </c>
      <c r="I1095" s="286">
        <f t="shared" si="932"/>
        <v>0</v>
      </c>
      <c r="J1095" s="286">
        <f t="shared" si="932"/>
        <v>0</v>
      </c>
      <c r="K1095" s="286">
        <f t="shared" si="888"/>
        <v>11241741.6</v>
      </c>
      <c r="L1095" s="286">
        <f t="shared" ref="L1095:Q1095" si="933">+L1096</f>
        <v>0</v>
      </c>
      <c r="M1095" s="286">
        <f t="shared" si="933"/>
        <v>0</v>
      </c>
      <c r="N1095" s="286">
        <f t="shared" si="933"/>
        <v>0</v>
      </c>
      <c r="O1095" s="286">
        <f t="shared" si="933"/>
        <v>0</v>
      </c>
      <c r="P1095" s="286">
        <f t="shared" si="933"/>
        <v>0</v>
      </c>
      <c r="Q1095" s="286">
        <f t="shared" si="933"/>
        <v>0</v>
      </c>
      <c r="R1095" s="286">
        <f t="shared" si="891"/>
        <v>0</v>
      </c>
      <c r="S1095" s="286">
        <f t="shared" ref="S1095:Z1095" si="934">+S1096</f>
        <v>0</v>
      </c>
      <c r="T1095" s="286">
        <f t="shared" si="934"/>
        <v>0</v>
      </c>
      <c r="U1095" s="286">
        <f t="shared" si="934"/>
        <v>11241741.6</v>
      </c>
      <c r="V1095" s="286">
        <f t="shared" si="934"/>
        <v>0</v>
      </c>
      <c r="W1095" s="286">
        <f t="shared" si="934"/>
        <v>0</v>
      </c>
      <c r="X1095" s="286">
        <f t="shared" si="934"/>
        <v>0</v>
      </c>
      <c r="Y1095" s="286">
        <f t="shared" si="934"/>
        <v>0</v>
      </c>
      <c r="Z1095" s="286">
        <f t="shared" si="934"/>
        <v>0</v>
      </c>
      <c r="AA1095" s="286">
        <f t="shared" si="834"/>
        <v>11241741.6</v>
      </c>
      <c r="AB1095" s="286">
        <f t="shared" si="855"/>
        <v>11241741.6</v>
      </c>
      <c r="AC1095" s="36">
        <f t="shared" si="849"/>
        <v>1</v>
      </c>
    </row>
    <row r="1096" spans="1:29" ht="28.5" hidden="1" x14ac:dyDescent="0.2">
      <c r="B1096" s="140" t="s">
        <v>2371</v>
      </c>
      <c r="C1096" s="137" t="s">
        <v>2370</v>
      </c>
      <c r="D1096" s="287"/>
      <c r="E1096" s="285">
        <f>SUM('ADICIONES  2018'!C1096:M1096)</f>
        <v>11241741.6</v>
      </c>
      <c r="F1096" s="287"/>
      <c r="G1096" s="287"/>
      <c r="H1096" s="287"/>
      <c r="I1096" s="287"/>
      <c r="J1096" s="287"/>
      <c r="K1096" s="287">
        <f t="shared" si="888"/>
        <v>11241741.6</v>
      </c>
      <c r="L1096" s="287"/>
      <c r="M1096" s="287"/>
      <c r="N1096" s="287"/>
      <c r="O1096" s="287"/>
      <c r="P1096" s="287"/>
      <c r="Q1096" s="287"/>
      <c r="R1096" s="287">
        <f t="shared" si="891"/>
        <v>0</v>
      </c>
      <c r="S1096" s="287"/>
      <c r="T1096" s="287"/>
      <c r="U1096" s="287">
        <v>11241741.6</v>
      </c>
      <c r="V1096" s="287"/>
      <c r="W1096" s="287"/>
      <c r="X1096" s="287"/>
      <c r="Y1096" s="287"/>
      <c r="Z1096" s="287"/>
      <c r="AA1096" s="287">
        <f t="shared" si="834"/>
        <v>11241741.6</v>
      </c>
      <c r="AB1096" s="287">
        <f t="shared" si="855"/>
        <v>11241741.6</v>
      </c>
      <c r="AC1096" s="37">
        <f t="shared" si="849"/>
        <v>1</v>
      </c>
    </row>
    <row r="1097" spans="1:29" s="5" customFormat="1" ht="31.5" hidden="1" x14ac:dyDescent="0.2">
      <c r="A1097" s="156"/>
      <c r="B1097" s="133" t="s">
        <v>2372</v>
      </c>
      <c r="C1097" s="138" t="s">
        <v>2373</v>
      </c>
      <c r="D1097" s="286">
        <f>+D1098</f>
        <v>0</v>
      </c>
      <c r="E1097" s="105">
        <f>SUM('ADICIONES  2018'!C1097:M1097)</f>
        <v>11725654.029999999</v>
      </c>
      <c r="F1097" s="286">
        <f t="shared" ref="F1097:J1097" si="935">+F1098</f>
        <v>0</v>
      </c>
      <c r="G1097" s="286">
        <f t="shared" si="935"/>
        <v>0</v>
      </c>
      <c r="H1097" s="286">
        <f t="shared" si="935"/>
        <v>0</v>
      </c>
      <c r="I1097" s="286">
        <f t="shared" si="935"/>
        <v>0</v>
      </c>
      <c r="J1097" s="286">
        <f t="shared" si="935"/>
        <v>0</v>
      </c>
      <c r="K1097" s="286">
        <f t="shared" si="888"/>
        <v>11725654.029999999</v>
      </c>
      <c r="L1097" s="286">
        <f t="shared" ref="L1097:Q1097" si="936">+L1098</f>
        <v>0</v>
      </c>
      <c r="M1097" s="286">
        <f t="shared" si="936"/>
        <v>0</v>
      </c>
      <c r="N1097" s="286">
        <f t="shared" si="936"/>
        <v>0</v>
      </c>
      <c r="O1097" s="286">
        <f t="shared" si="936"/>
        <v>0</v>
      </c>
      <c r="P1097" s="286">
        <f t="shared" si="936"/>
        <v>0</v>
      </c>
      <c r="Q1097" s="286">
        <f t="shared" si="936"/>
        <v>0</v>
      </c>
      <c r="R1097" s="286">
        <f t="shared" si="891"/>
        <v>0</v>
      </c>
      <c r="S1097" s="286">
        <f t="shared" ref="S1097:Z1097" si="937">+S1098</f>
        <v>0</v>
      </c>
      <c r="T1097" s="286">
        <f t="shared" si="937"/>
        <v>0</v>
      </c>
      <c r="U1097" s="286">
        <f t="shared" si="937"/>
        <v>11725654.029999999</v>
      </c>
      <c r="V1097" s="286">
        <f t="shared" si="937"/>
        <v>0</v>
      </c>
      <c r="W1097" s="286">
        <f t="shared" si="937"/>
        <v>0</v>
      </c>
      <c r="X1097" s="286">
        <f t="shared" si="937"/>
        <v>0</v>
      </c>
      <c r="Y1097" s="286">
        <f t="shared" si="937"/>
        <v>0</v>
      </c>
      <c r="Z1097" s="286">
        <f t="shared" si="937"/>
        <v>0</v>
      </c>
      <c r="AA1097" s="286">
        <f t="shared" si="834"/>
        <v>11725654.029999999</v>
      </c>
      <c r="AB1097" s="286">
        <f t="shared" si="855"/>
        <v>11725654.029999999</v>
      </c>
      <c r="AC1097" s="36">
        <f t="shared" si="849"/>
        <v>1</v>
      </c>
    </row>
    <row r="1098" spans="1:29" ht="28.5" hidden="1" x14ac:dyDescent="0.2">
      <c r="B1098" s="140" t="s">
        <v>2374</v>
      </c>
      <c r="C1098" s="137" t="s">
        <v>2373</v>
      </c>
      <c r="D1098" s="287"/>
      <c r="E1098" s="285">
        <f>SUM('ADICIONES  2018'!C1098:M1098)</f>
        <v>11725654.029999999</v>
      </c>
      <c r="F1098" s="287"/>
      <c r="G1098" s="287"/>
      <c r="H1098" s="287"/>
      <c r="I1098" s="287"/>
      <c r="J1098" s="287"/>
      <c r="K1098" s="287">
        <f t="shared" si="888"/>
        <v>11725654.029999999</v>
      </c>
      <c r="L1098" s="287"/>
      <c r="M1098" s="287"/>
      <c r="N1098" s="287"/>
      <c r="O1098" s="287"/>
      <c r="P1098" s="287"/>
      <c r="Q1098" s="287"/>
      <c r="R1098" s="287">
        <f t="shared" si="891"/>
        <v>0</v>
      </c>
      <c r="S1098" s="287"/>
      <c r="T1098" s="287"/>
      <c r="U1098" s="287">
        <v>11725654.029999999</v>
      </c>
      <c r="V1098" s="287"/>
      <c r="W1098" s="287"/>
      <c r="X1098" s="287"/>
      <c r="Y1098" s="287"/>
      <c r="Z1098" s="287"/>
      <c r="AA1098" s="287">
        <f t="shared" si="834"/>
        <v>11725654.029999999</v>
      </c>
      <c r="AB1098" s="287">
        <f t="shared" si="855"/>
        <v>11725654.029999999</v>
      </c>
      <c r="AC1098" s="37">
        <f t="shared" si="849"/>
        <v>1</v>
      </c>
    </row>
    <row r="1099" spans="1:29" s="5" customFormat="1" ht="47.25" hidden="1" x14ac:dyDescent="0.2">
      <c r="A1099" s="156"/>
      <c r="B1099" s="133" t="s">
        <v>2375</v>
      </c>
      <c r="C1099" s="138" t="s">
        <v>2376</v>
      </c>
      <c r="D1099" s="286">
        <f>+D1100</f>
        <v>0</v>
      </c>
      <c r="E1099" s="105">
        <f>SUM('ADICIONES  2018'!C1099:M1099)</f>
        <v>35520365</v>
      </c>
      <c r="F1099" s="286">
        <f t="shared" ref="F1099:J1099" si="938">+F1100</f>
        <v>0</v>
      </c>
      <c r="G1099" s="286">
        <f t="shared" si="938"/>
        <v>0</v>
      </c>
      <c r="H1099" s="286">
        <f t="shared" si="938"/>
        <v>0</v>
      </c>
      <c r="I1099" s="286">
        <f t="shared" si="938"/>
        <v>0</v>
      </c>
      <c r="J1099" s="286">
        <f t="shared" si="938"/>
        <v>0</v>
      </c>
      <c r="K1099" s="286">
        <f t="shared" si="888"/>
        <v>35520365</v>
      </c>
      <c r="L1099" s="286">
        <f t="shared" ref="L1099:Q1099" si="939">+L1100</f>
        <v>0</v>
      </c>
      <c r="M1099" s="286">
        <f t="shared" si="939"/>
        <v>0</v>
      </c>
      <c r="N1099" s="286">
        <f t="shared" si="939"/>
        <v>0</v>
      </c>
      <c r="O1099" s="286">
        <f t="shared" si="939"/>
        <v>0</v>
      </c>
      <c r="P1099" s="286">
        <f t="shared" si="939"/>
        <v>0</v>
      </c>
      <c r="Q1099" s="286">
        <f t="shared" si="939"/>
        <v>0</v>
      </c>
      <c r="R1099" s="286">
        <f t="shared" si="891"/>
        <v>0</v>
      </c>
      <c r="S1099" s="286">
        <f t="shared" ref="S1099:Z1099" si="940">+S1100</f>
        <v>0</v>
      </c>
      <c r="T1099" s="286">
        <f t="shared" si="940"/>
        <v>0</v>
      </c>
      <c r="U1099" s="286">
        <f t="shared" si="940"/>
        <v>35520365</v>
      </c>
      <c r="V1099" s="286">
        <f t="shared" si="940"/>
        <v>0</v>
      </c>
      <c r="W1099" s="286">
        <f t="shared" si="940"/>
        <v>0</v>
      </c>
      <c r="X1099" s="286">
        <f t="shared" si="940"/>
        <v>0</v>
      </c>
      <c r="Y1099" s="286">
        <f t="shared" si="940"/>
        <v>0</v>
      </c>
      <c r="Z1099" s="286">
        <f t="shared" si="940"/>
        <v>0</v>
      </c>
      <c r="AA1099" s="286">
        <f t="shared" si="834"/>
        <v>35520365</v>
      </c>
      <c r="AB1099" s="286">
        <f t="shared" si="855"/>
        <v>35520365</v>
      </c>
      <c r="AC1099" s="36">
        <f t="shared" si="849"/>
        <v>1</v>
      </c>
    </row>
    <row r="1100" spans="1:29" ht="42.75" hidden="1" x14ac:dyDescent="0.2">
      <c r="B1100" s="140" t="s">
        <v>2377</v>
      </c>
      <c r="C1100" s="137" t="s">
        <v>2376</v>
      </c>
      <c r="D1100" s="287"/>
      <c r="E1100" s="285">
        <f>SUM('ADICIONES  2018'!C1100:M1100)</f>
        <v>35520365</v>
      </c>
      <c r="F1100" s="287"/>
      <c r="G1100" s="287"/>
      <c r="H1100" s="287"/>
      <c r="I1100" s="287"/>
      <c r="J1100" s="287"/>
      <c r="K1100" s="287">
        <f t="shared" si="888"/>
        <v>35520365</v>
      </c>
      <c r="L1100" s="287"/>
      <c r="M1100" s="287"/>
      <c r="N1100" s="287"/>
      <c r="O1100" s="287"/>
      <c r="P1100" s="287"/>
      <c r="Q1100" s="287"/>
      <c r="R1100" s="287">
        <f t="shared" si="891"/>
        <v>0</v>
      </c>
      <c r="S1100" s="287"/>
      <c r="T1100" s="287"/>
      <c r="U1100" s="287">
        <v>35520365</v>
      </c>
      <c r="V1100" s="287"/>
      <c r="W1100" s="287"/>
      <c r="X1100" s="287"/>
      <c r="Y1100" s="287"/>
      <c r="Z1100" s="287"/>
      <c r="AA1100" s="287">
        <f t="shared" si="834"/>
        <v>35520365</v>
      </c>
      <c r="AB1100" s="287">
        <f t="shared" si="855"/>
        <v>35520365</v>
      </c>
      <c r="AC1100" s="37">
        <f t="shared" si="849"/>
        <v>1</v>
      </c>
    </row>
    <row r="1101" spans="1:29" s="5" customFormat="1" ht="47.25" hidden="1" x14ac:dyDescent="0.2">
      <c r="A1101" s="156"/>
      <c r="B1101" s="133" t="s">
        <v>2378</v>
      </c>
      <c r="C1101" s="138" t="s">
        <v>2379</v>
      </c>
      <c r="D1101" s="286">
        <f>+D1102</f>
        <v>0</v>
      </c>
      <c r="E1101" s="105">
        <f>SUM('ADICIONES  2018'!C1101:M1101)</f>
        <v>15293260</v>
      </c>
      <c r="F1101" s="286">
        <f t="shared" ref="F1101:J1101" si="941">+F1102</f>
        <v>0</v>
      </c>
      <c r="G1101" s="286">
        <f t="shared" si="941"/>
        <v>0</v>
      </c>
      <c r="H1101" s="286">
        <f t="shared" si="941"/>
        <v>0</v>
      </c>
      <c r="I1101" s="286">
        <f t="shared" si="941"/>
        <v>0</v>
      </c>
      <c r="J1101" s="286">
        <f t="shared" si="941"/>
        <v>0</v>
      </c>
      <c r="K1101" s="286">
        <f t="shared" si="888"/>
        <v>15293260</v>
      </c>
      <c r="L1101" s="286">
        <f t="shared" ref="L1101:Q1101" si="942">+L1102</f>
        <v>0</v>
      </c>
      <c r="M1101" s="286">
        <f t="shared" si="942"/>
        <v>0</v>
      </c>
      <c r="N1101" s="286">
        <f t="shared" si="942"/>
        <v>0</v>
      </c>
      <c r="O1101" s="286">
        <f t="shared" si="942"/>
        <v>0</v>
      </c>
      <c r="P1101" s="286">
        <f t="shared" si="942"/>
        <v>0</v>
      </c>
      <c r="Q1101" s="286">
        <f t="shared" si="942"/>
        <v>0</v>
      </c>
      <c r="R1101" s="286">
        <f t="shared" si="891"/>
        <v>0</v>
      </c>
      <c r="S1101" s="286">
        <f t="shared" ref="S1101:Z1101" si="943">+S1102</f>
        <v>0</v>
      </c>
      <c r="T1101" s="286">
        <f t="shared" si="943"/>
        <v>0</v>
      </c>
      <c r="U1101" s="286">
        <f t="shared" si="943"/>
        <v>15293260</v>
      </c>
      <c r="V1101" s="286">
        <f t="shared" si="943"/>
        <v>0</v>
      </c>
      <c r="W1101" s="286">
        <f t="shared" si="943"/>
        <v>0</v>
      </c>
      <c r="X1101" s="286">
        <f t="shared" si="943"/>
        <v>0</v>
      </c>
      <c r="Y1101" s="286">
        <f t="shared" si="943"/>
        <v>0</v>
      </c>
      <c r="Z1101" s="286">
        <f t="shared" si="943"/>
        <v>0</v>
      </c>
      <c r="AA1101" s="286">
        <f t="shared" si="834"/>
        <v>15293260</v>
      </c>
      <c r="AB1101" s="286">
        <f t="shared" si="855"/>
        <v>15293260</v>
      </c>
      <c r="AC1101" s="36">
        <f t="shared" si="849"/>
        <v>1</v>
      </c>
    </row>
    <row r="1102" spans="1:29" ht="28.5" hidden="1" x14ac:dyDescent="0.2">
      <c r="B1102" s="140" t="s">
        <v>2380</v>
      </c>
      <c r="C1102" s="137" t="s">
        <v>2379</v>
      </c>
      <c r="D1102" s="287"/>
      <c r="E1102" s="285">
        <f>SUM('ADICIONES  2018'!C1102:M1102)</f>
        <v>15293260</v>
      </c>
      <c r="F1102" s="287"/>
      <c r="G1102" s="287"/>
      <c r="H1102" s="287"/>
      <c r="I1102" s="287"/>
      <c r="J1102" s="287"/>
      <c r="K1102" s="287">
        <f t="shared" si="888"/>
        <v>15293260</v>
      </c>
      <c r="L1102" s="287"/>
      <c r="M1102" s="287"/>
      <c r="N1102" s="287"/>
      <c r="O1102" s="287"/>
      <c r="P1102" s="287"/>
      <c r="Q1102" s="287"/>
      <c r="R1102" s="287">
        <f t="shared" si="891"/>
        <v>0</v>
      </c>
      <c r="S1102" s="287"/>
      <c r="T1102" s="287"/>
      <c r="U1102" s="287">
        <v>15293260</v>
      </c>
      <c r="V1102" s="287"/>
      <c r="W1102" s="287"/>
      <c r="X1102" s="287"/>
      <c r="Y1102" s="287"/>
      <c r="Z1102" s="287"/>
      <c r="AA1102" s="287">
        <f t="shared" si="834"/>
        <v>15293260</v>
      </c>
      <c r="AB1102" s="287">
        <f t="shared" si="855"/>
        <v>15293260</v>
      </c>
      <c r="AC1102" s="37">
        <f t="shared" si="849"/>
        <v>1</v>
      </c>
    </row>
    <row r="1103" spans="1:29" s="79" customFormat="1" ht="31.5" hidden="1" x14ac:dyDescent="0.2">
      <c r="A1103" s="371"/>
      <c r="B1103" s="133" t="s">
        <v>1613</v>
      </c>
      <c r="C1103" s="138" t="s">
        <v>1614</v>
      </c>
      <c r="D1103" s="105">
        <f>+D1104</f>
        <v>0</v>
      </c>
      <c r="E1103" s="105">
        <f>SUM('ADICIONES  2018'!C1103:M1103)</f>
        <v>50038</v>
      </c>
      <c r="F1103" s="105">
        <f t="shared" ref="F1103:J1103" si="944">+F1104</f>
        <v>0</v>
      </c>
      <c r="G1103" s="105">
        <f t="shared" si="944"/>
        <v>0</v>
      </c>
      <c r="H1103" s="105">
        <f t="shared" si="944"/>
        <v>0</v>
      </c>
      <c r="I1103" s="105">
        <f t="shared" si="944"/>
        <v>0</v>
      </c>
      <c r="J1103" s="105">
        <f t="shared" si="944"/>
        <v>0</v>
      </c>
      <c r="K1103" s="105">
        <f t="shared" si="888"/>
        <v>50038</v>
      </c>
      <c r="L1103" s="105">
        <f t="shared" ref="L1103:Q1103" si="945">+L1104</f>
        <v>0</v>
      </c>
      <c r="M1103" s="105">
        <f t="shared" si="945"/>
        <v>0</v>
      </c>
      <c r="N1103" s="105">
        <f t="shared" si="945"/>
        <v>0</v>
      </c>
      <c r="O1103" s="105">
        <f t="shared" si="945"/>
        <v>0</v>
      </c>
      <c r="P1103" s="105">
        <f t="shared" si="945"/>
        <v>50038</v>
      </c>
      <c r="Q1103" s="105">
        <f t="shared" si="945"/>
        <v>0</v>
      </c>
      <c r="R1103" s="105">
        <f t="shared" si="891"/>
        <v>50038</v>
      </c>
      <c r="S1103" s="105">
        <f t="shared" ref="S1103:Z1103" si="946">+S1104</f>
        <v>0</v>
      </c>
      <c r="T1103" s="105">
        <f t="shared" si="946"/>
        <v>0</v>
      </c>
      <c r="U1103" s="105">
        <f t="shared" si="946"/>
        <v>0</v>
      </c>
      <c r="V1103" s="105">
        <f t="shared" si="946"/>
        <v>0</v>
      </c>
      <c r="W1103" s="105">
        <f t="shared" si="946"/>
        <v>0</v>
      </c>
      <c r="X1103" s="105">
        <f t="shared" si="946"/>
        <v>0</v>
      </c>
      <c r="Y1103" s="105">
        <f t="shared" si="946"/>
        <v>0</v>
      </c>
      <c r="Z1103" s="105">
        <f t="shared" si="946"/>
        <v>0</v>
      </c>
      <c r="AA1103" s="105">
        <f t="shared" si="834"/>
        <v>0</v>
      </c>
      <c r="AB1103" s="105">
        <f t="shared" si="855"/>
        <v>50038</v>
      </c>
      <c r="AC1103" s="104">
        <f t="shared" si="849"/>
        <v>1</v>
      </c>
    </row>
    <row r="1104" spans="1:29" hidden="1" x14ac:dyDescent="0.2">
      <c r="B1104" s="140" t="s">
        <v>1615</v>
      </c>
      <c r="C1104" s="137" t="s">
        <v>1616</v>
      </c>
      <c r="D1104" s="287">
        <v>0</v>
      </c>
      <c r="E1104" s="285">
        <f>SUM('ADICIONES  2018'!C1104:M1104)</f>
        <v>50038</v>
      </c>
      <c r="F1104" s="287"/>
      <c r="G1104" s="287"/>
      <c r="H1104" s="287"/>
      <c r="I1104" s="287"/>
      <c r="J1104" s="287"/>
      <c r="K1104" s="287">
        <f t="shared" si="888"/>
        <v>50038</v>
      </c>
      <c r="L1104" s="287"/>
      <c r="M1104" s="287"/>
      <c r="N1104" s="287"/>
      <c r="O1104" s="287"/>
      <c r="P1104" s="287">
        <v>50038</v>
      </c>
      <c r="Q1104" s="287"/>
      <c r="R1104" s="287">
        <f t="shared" si="891"/>
        <v>50038</v>
      </c>
      <c r="S1104" s="287"/>
      <c r="T1104" s="287"/>
      <c r="U1104" s="287"/>
      <c r="V1104" s="287"/>
      <c r="W1104" s="287"/>
      <c r="X1104" s="287"/>
      <c r="Y1104" s="287"/>
      <c r="Z1104" s="287"/>
      <c r="AA1104" s="287">
        <f t="shared" si="834"/>
        <v>0</v>
      </c>
      <c r="AB1104" s="287">
        <f t="shared" si="855"/>
        <v>50038</v>
      </c>
      <c r="AC1104" s="37">
        <f t="shared" si="849"/>
        <v>1</v>
      </c>
    </row>
    <row r="1105" spans="1:29" s="5" customFormat="1" ht="47.25" hidden="1" x14ac:dyDescent="0.2">
      <c r="A1105" s="156"/>
      <c r="B1105" s="133" t="s">
        <v>2381</v>
      </c>
      <c r="C1105" s="138" t="s">
        <v>2382</v>
      </c>
      <c r="D1105" s="286">
        <f>+D1106</f>
        <v>0</v>
      </c>
      <c r="E1105" s="105">
        <f>SUM('ADICIONES  2018'!C1105:M1105)</f>
        <v>10195506</v>
      </c>
      <c r="F1105" s="286">
        <f t="shared" ref="F1105:J1105" si="947">+F1106</f>
        <v>0</v>
      </c>
      <c r="G1105" s="286">
        <f t="shared" si="947"/>
        <v>0</v>
      </c>
      <c r="H1105" s="286">
        <f t="shared" si="947"/>
        <v>0</v>
      </c>
      <c r="I1105" s="286">
        <f t="shared" si="947"/>
        <v>0</v>
      </c>
      <c r="J1105" s="286">
        <f t="shared" si="947"/>
        <v>0</v>
      </c>
      <c r="K1105" s="286">
        <f t="shared" si="888"/>
        <v>10195506</v>
      </c>
      <c r="L1105" s="286">
        <f t="shared" ref="L1105:Q1105" si="948">+L1106</f>
        <v>0</v>
      </c>
      <c r="M1105" s="286">
        <f t="shared" si="948"/>
        <v>0</v>
      </c>
      <c r="N1105" s="286">
        <f t="shared" si="948"/>
        <v>0</v>
      </c>
      <c r="O1105" s="286">
        <f t="shared" si="948"/>
        <v>0</v>
      </c>
      <c r="P1105" s="286">
        <f t="shared" si="948"/>
        <v>0</v>
      </c>
      <c r="Q1105" s="286">
        <f t="shared" si="948"/>
        <v>0</v>
      </c>
      <c r="R1105" s="286">
        <f t="shared" si="891"/>
        <v>0</v>
      </c>
      <c r="S1105" s="286">
        <f t="shared" ref="S1105:Z1105" si="949">+S1106</f>
        <v>0</v>
      </c>
      <c r="T1105" s="286">
        <f t="shared" si="949"/>
        <v>0</v>
      </c>
      <c r="U1105" s="286">
        <f t="shared" si="949"/>
        <v>10195506</v>
      </c>
      <c r="V1105" s="286">
        <f t="shared" si="949"/>
        <v>0</v>
      </c>
      <c r="W1105" s="286">
        <f t="shared" si="949"/>
        <v>0</v>
      </c>
      <c r="X1105" s="286">
        <f t="shared" si="949"/>
        <v>0</v>
      </c>
      <c r="Y1105" s="286">
        <f t="shared" si="949"/>
        <v>0</v>
      </c>
      <c r="Z1105" s="286">
        <f t="shared" si="949"/>
        <v>0</v>
      </c>
      <c r="AA1105" s="286">
        <f t="shared" si="834"/>
        <v>10195506</v>
      </c>
      <c r="AB1105" s="286">
        <f t="shared" si="855"/>
        <v>10195506</v>
      </c>
      <c r="AC1105" s="36">
        <f t="shared" si="849"/>
        <v>1</v>
      </c>
    </row>
    <row r="1106" spans="1:29" ht="28.5" hidden="1" x14ac:dyDescent="0.2">
      <c r="B1106" s="140" t="s">
        <v>2383</v>
      </c>
      <c r="C1106" s="137" t="s">
        <v>2382</v>
      </c>
      <c r="D1106" s="287"/>
      <c r="E1106" s="285">
        <f>SUM('ADICIONES  2018'!C1106:M1106)</f>
        <v>10195506</v>
      </c>
      <c r="F1106" s="287"/>
      <c r="G1106" s="287"/>
      <c r="H1106" s="287"/>
      <c r="I1106" s="287"/>
      <c r="J1106" s="287"/>
      <c r="K1106" s="287">
        <f t="shared" si="888"/>
        <v>10195506</v>
      </c>
      <c r="L1106" s="287"/>
      <c r="M1106" s="287"/>
      <c r="N1106" s="287"/>
      <c r="O1106" s="287"/>
      <c r="P1106" s="287"/>
      <c r="Q1106" s="287"/>
      <c r="R1106" s="287">
        <f t="shared" si="891"/>
        <v>0</v>
      </c>
      <c r="S1106" s="287"/>
      <c r="T1106" s="287"/>
      <c r="U1106" s="287">
        <v>10195506</v>
      </c>
      <c r="V1106" s="287"/>
      <c r="W1106" s="287"/>
      <c r="X1106" s="287"/>
      <c r="Y1106" s="287"/>
      <c r="Z1106" s="287"/>
      <c r="AA1106" s="287">
        <f t="shared" si="834"/>
        <v>10195506</v>
      </c>
      <c r="AB1106" s="287">
        <f t="shared" si="855"/>
        <v>10195506</v>
      </c>
      <c r="AC1106" s="37">
        <f t="shared" si="849"/>
        <v>1</v>
      </c>
    </row>
    <row r="1107" spans="1:29" s="5" customFormat="1" ht="47.25" hidden="1" x14ac:dyDescent="0.2">
      <c r="A1107" s="156"/>
      <c r="B1107" s="133" t="s">
        <v>2384</v>
      </c>
      <c r="C1107" s="138" t="s">
        <v>2385</v>
      </c>
      <c r="D1107" s="286">
        <f>+D1108</f>
        <v>0</v>
      </c>
      <c r="E1107" s="105">
        <f>SUM('ADICIONES  2018'!C1107:M1107)</f>
        <v>969889.72</v>
      </c>
      <c r="F1107" s="286">
        <f t="shared" ref="F1107:J1107" si="950">+F1108</f>
        <v>0</v>
      </c>
      <c r="G1107" s="286">
        <f t="shared" si="950"/>
        <v>0</v>
      </c>
      <c r="H1107" s="286">
        <f t="shared" si="950"/>
        <v>0</v>
      </c>
      <c r="I1107" s="286">
        <f t="shared" si="950"/>
        <v>0</v>
      </c>
      <c r="J1107" s="286">
        <f t="shared" si="950"/>
        <v>0</v>
      </c>
      <c r="K1107" s="286">
        <f t="shared" si="888"/>
        <v>969889.72</v>
      </c>
      <c r="L1107" s="286">
        <f t="shared" ref="L1107:Q1107" si="951">+L1108</f>
        <v>0</v>
      </c>
      <c r="M1107" s="286">
        <f t="shared" si="951"/>
        <v>0</v>
      </c>
      <c r="N1107" s="286">
        <f t="shared" si="951"/>
        <v>0</v>
      </c>
      <c r="O1107" s="286">
        <f t="shared" si="951"/>
        <v>0</v>
      </c>
      <c r="P1107" s="286">
        <f t="shared" si="951"/>
        <v>0</v>
      </c>
      <c r="Q1107" s="286">
        <f t="shared" si="951"/>
        <v>0</v>
      </c>
      <c r="R1107" s="286">
        <f t="shared" si="891"/>
        <v>0</v>
      </c>
      <c r="S1107" s="286">
        <f t="shared" ref="S1107:Z1107" si="952">+S1108</f>
        <v>0</v>
      </c>
      <c r="T1107" s="286">
        <f t="shared" si="952"/>
        <v>0</v>
      </c>
      <c r="U1107" s="286">
        <f t="shared" si="952"/>
        <v>969889.72</v>
      </c>
      <c r="V1107" s="286">
        <f t="shared" si="952"/>
        <v>0</v>
      </c>
      <c r="W1107" s="286">
        <f t="shared" si="952"/>
        <v>0</v>
      </c>
      <c r="X1107" s="286">
        <f t="shared" si="952"/>
        <v>0</v>
      </c>
      <c r="Y1107" s="286">
        <f t="shared" si="952"/>
        <v>0</v>
      </c>
      <c r="Z1107" s="286">
        <f t="shared" si="952"/>
        <v>0</v>
      </c>
      <c r="AA1107" s="286">
        <f t="shared" si="834"/>
        <v>969889.72</v>
      </c>
      <c r="AB1107" s="286">
        <f t="shared" si="855"/>
        <v>969889.72</v>
      </c>
      <c r="AC1107" s="36">
        <f t="shared" si="849"/>
        <v>1</v>
      </c>
    </row>
    <row r="1108" spans="1:29" ht="42.75" hidden="1" x14ac:dyDescent="0.2">
      <c r="B1108" s="140" t="s">
        <v>2386</v>
      </c>
      <c r="C1108" s="137" t="s">
        <v>2385</v>
      </c>
      <c r="D1108" s="287"/>
      <c r="E1108" s="285">
        <f>SUM('ADICIONES  2018'!C1108:M1108)</f>
        <v>969889.72</v>
      </c>
      <c r="F1108" s="287"/>
      <c r="G1108" s="287"/>
      <c r="H1108" s="287"/>
      <c r="I1108" s="287"/>
      <c r="J1108" s="287"/>
      <c r="K1108" s="287">
        <f t="shared" si="888"/>
        <v>969889.72</v>
      </c>
      <c r="L1108" s="287"/>
      <c r="M1108" s="287"/>
      <c r="N1108" s="287"/>
      <c r="O1108" s="287"/>
      <c r="P1108" s="287"/>
      <c r="Q1108" s="287"/>
      <c r="R1108" s="286">
        <f t="shared" si="891"/>
        <v>0</v>
      </c>
      <c r="S1108" s="287"/>
      <c r="T1108" s="287"/>
      <c r="U1108" s="287">
        <v>969889.72</v>
      </c>
      <c r="V1108" s="287"/>
      <c r="W1108" s="287"/>
      <c r="X1108" s="287"/>
      <c r="Y1108" s="287"/>
      <c r="Z1108" s="287"/>
      <c r="AA1108" s="287">
        <f t="shared" si="834"/>
        <v>969889.72</v>
      </c>
      <c r="AB1108" s="287">
        <f t="shared" si="855"/>
        <v>969889.72</v>
      </c>
      <c r="AC1108" s="37">
        <f t="shared" si="849"/>
        <v>1</v>
      </c>
    </row>
    <row r="1109" spans="1:29" s="5" customFormat="1" ht="31.5" hidden="1" x14ac:dyDescent="0.2">
      <c r="A1109" s="156"/>
      <c r="B1109" s="133" t="s">
        <v>2498</v>
      </c>
      <c r="C1109" s="138" t="s">
        <v>2499</v>
      </c>
      <c r="D1109" s="286">
        <f>+D1110</f>
        <v>0</v>
      </c>
      <c r="E1109" s="105">
        <f>SUM('ADICIONES  2018'!C1109:M1109)</f>
        <v>0</v>
      </c>
      <c r="F1109" s="286">
        <f t="shared" ref="F1109:J1109" si="953">+F1110</f>
        <v>0</v>
      </c>
      <c r="G1109" s="286">
        <f t="shared" si="953"/>
        <v>0</v>
      </c>
      <c r="H1109" s="286">
        <f t="shared" si="953"/>
        <v>0</v>
      </c>
      <c r="I1109" s="286">
        <f t="shared" si="953"/>
        <v>0</v>
      </c>
      <c r="J1109" s="286">
        <f t="shared" si="953"/>
        <v>0</v>
      </c>
      <c r="K1109" s="286">
        <f t="shared" si="888"/>
        <v>0</v>
      </c>
      <c r="L1109" s="286">
        <f t="shared" ref="L1109:Q1109" si="954">+L1110</f>
        <v>0</v>
      </c>
      <c r="M1109" s="286">
        <f t="shared" si="954"/>
        <v>0</v>
      </c>
      <c r="N1109" s="286">
        <f t="shared" si="954"/>
        <v>0</v>
      </c>
      <c r="O1109" s="286">
        <f t="shared" si="954"/>
        <v>0</v>
      </c>
      <c r="P1109" s="286">
        <f t="shared" si="954"/>
        <v>0</v>
      </c>
      <c r="Q1109" s="286">
        <f t="shared" si="954"/>
        <v>0</v>
      </c>
      <c r="R1109" s="286">
        <f t="shared" si="891"/>
        <v>0</v>
      </c>
      <c r="S1109" s="286">
        <f t="shared" ref="S1109:Z1109" si="955">+S1110</f>
        <v>0</v>
      </c>
      <c r="T1109" s="286">
        <f t="shared" si="955"/>
        <v>0</v>
      </c>
      <c r="U1109" s="286">
        <f t="shared" si="955"/>
        <v>0</v>
      </c>
      <c r="V1109" s="286">
        <f t="shared" si="955"/>
        <v>0</v>
      </c>
      <c r="W1109" s="286">
        <f t="shared" si="955"/>
        <v>0</v>
      </c>
      <c r="X1109" s="286">
        <f t="shared" si="955"/>
        <v>0</v>
      </c>
      <c r="Y1109" s="286">
        <f t="shared" si="955"/>
        <v>0</v>
      </c>
      <c r="Z1109" s="286">
        <f t="shared" si="955"/>
        <v>0</v>
      </c>
      <c r="AA1109" s="286">
        <f t="shared" si="834"/>
        <v>0</v>
      </c>
      <c r="AB1109" s="286">
        <f t="shared" si="855"/>
        <v>0</v>
      </c>
      <c r="AC1109" s="36" t="e">
        <f t="shared" si="849"/>
        <v>#DIV/0!</v>
      </c>
    </row>
    <row r="1110" spans="1:29" ht="28.5" hidden="1" x14ac:dyDescent="0.2">
      <c r="B1110" s="140" t="s">
        <v>2500</v>
      </c>
      <c r="C1110" s="137" t="s">
        <v>2499</v>
      </c>
      <c r="D1110" s="287"/>
      <c r="E1110" s="285">
        <f>SUM('ADICIONES  2018'!C1110:M1110)</f>
        <v>0</v>
      </c>
      <c r="F1110" s="287"/>
      <c r="G1110" s="287"/>
      <c r="H1110" s="287"/>
      <c r="I1110" s="287"/>
      <c r="J1110" s="287"/>
      <c r="K1110" s="287">
        <f t="shared" si="888"/>
        <v>0</v>
      </c>
      <c r="L1110" s="287"/>
      <c r="M1110" s="287"/>
      <c r="N1110" s="287"/>
      <c r="O1110" s="287"/>
      <c r="P1110" s="287"/>
      <c r="Q1110" s="287"/>
      <c r="R1110" s="286">
        <f t="shared" si="891"/>
        <v>0</v>
      </c>
      <c r="S1110" s="287"/>
      <c r="T1110" s="287"/>
      <c r="U1110" s="287"/>
      <c r="V1110" s="287"/>
      <c r="W1110" s="287"/>
      <c r="X1110" s="287"/>
      <c r="Y1110" s="287"/>
      <c r="Z1110" s="287"/>
      <c r="AA1110" s="287">
        <f t="shared" si="834"/>
        <v>0</v>
      </c>
      <c r="AB1110" s="287">
        <f t="shared" si="855"/>
        <v>0</v>
      </c>
      <c r="AC1110" s="37" t="e">
        <f t="shared" si="849"/>
        <v>#DIV/0!</v>
      </c>
    </row>
    <row r="1111" spans="1:29" s="5" customFormat="1" ht="63" hidden="1" x14ac:dyDescent="0.2">
      <c r="A1111" s="156"/>
      <c r="B1111" s="133" t="s">
        <v>2501</v>
      </c>
      <c r="C1111" s="138" t="s">
        <v>2502</v>
      </c>
      <c r="D1111" s="286">
        <f>+D1112</f>
        <v>0</v>
      </c>
      <c r="E1111" s="105">
        <f>SUM('ADICIONES  2018'!C1111:M1111)</f>
        <v>0</v>
      </c>
      <c r="F1111" s="286">
        <f t="shared" ref="F1111:J1111" si="956">+F1112</f>
        <v>0</v>
      </c>
      <c r="G1111" s="286">
        <f t="shared" si="956"/>
        <v>0</v>
      </c>
      <c r="H1111" s="286">
        <f t="shared" si="956"/>
        <v>0</v>
      </c>
      <c r="I1111" s="286">
        <f t="shared" si="956"/>
        <v>0</v>
      </c>
      <c r="J1111" s="286">
        <f t="shared" si="956"/>
        <v>0</v>
      </c>
      <c r="K1111" s="286">
        <f t="shared" si="888"/>
        <v>0</v>
      </c>
      <c r="L1111" s="286">
        <f t="shared" ref="L1111:Q1111" si="957">+L1112</f>
        <v>0</v>
      </c>
      <c r="M1111" s="286">
        <f t="shared" si="957"/>
        <v>0</v>
      </c>
      <c r="N1111" s="286">
        <f t="shared" si="957"/>
        <v>0</v>
      </c>
      <c r="O1111" s="286">
        <f t="shared" si="957"/>
        <v>0</v>
      </c>
      <c r="P1111" s="286">
        <f t="shared" si="957"/>
        <v>0</v>
      </c>
      <c r="Q1111" s="286">
        <f t="shared" si="957"/>
        <v>0</v>
      </c>
      <c r="R1111" s="286">
        <f t="shared" si="891"/>
        <v>0</v>
      </c>
      <c r="S1111" s="286">
        <f t="shared" ref="S1111:Z1111" si="958">+S1112</f>
        <v>0</v>
      </c>
      <c r="T1111" s="286">
        <f t="shared" si="958"/>
        <v>0</v>
      </c>
      <c r="U1111" s="286">
        <f t="shared" si="958"/>
        <v>0</v>
      </c>
      <c r="V1111" s="286">
        <f t="shared" si="958"/>
        <v>0</v>
      </c>
      <c r="W1111" s="286">
        <f t="shared" si="958"/>
        <v>0</v>
      </c>
      <c r="X1111" s="286">
        <f t="shared" si="958"/>
        <v>0</v>
      </c>
      <c r="Y1111" s="286">
        <f t="shared" si="958"/>
        <v>0</v>
      </c>
      <c r="Z1111" s="286">
        <f t="shared" si="958"/>
        <v>0</v>
      </c>
      <c r="AA1111" s="286">
        <f t="shared" si="834"/>
        <v>0</v>
      </c>
      <c r="AB1111" s="286">
        <f t="shared" si="855"/>
        <v>0</v>
      </c>
      <c r="AC1111" s="36" t="e">
        <f t="shared" si="849"/>
        <v>#DIV/0!</v>
      </c>
    </row>
    <row r="1112" spans="1:29" ht="42.75" hidden="1" x14ac:dyDescent="0.2">
      <c r="B1112" s="140" t="s">
        <v>2503</v>
      </c>
      <c r="C1112" s="137" t="s">
        <v>2502</v>
      </c>
      <c r="D1112" s="287"/>
      <c r="E1112" s="285">
        <f>SUM('ADICIONES  2018'!C1112:M1112)</f>
        <v>0</v>
      </c>
      <c r="F1112" s="287"/>
      <c r="G1112" s="287"/>
      <c r="H1112" s="287"/>
      <c r="I1112" s="287"/>
      <c r="J1112" s="287"/>
      <c r="K1112" s="287">
        <f t="shared" si="888"/>
        <v>0</v>
      </c>
      <c r="L1112" s="287"/>
      <c r="M1112" s="287"/>
      <c r="N1112" s="287"/>
      <c r="O1112" s="287"/>
      <c r="P1112" s="287"/>
      <c r="Q1112" s="287"/>
      <c r="R1112" s="286">
        <f t="shared" si="891"/>
        <v>0</v>
      </c>
      <c r="S1112" s="287"/>
      <c r="T1112" s="287"/>
      <c r="U1112" s="287"/>
      <c r="V1112" s="287"/>
      <c r="W1112" s="287"/>
      <c r="X1112" s="287"/>
      <c r="Y1112" s="287"/>
      <c r="Z1112" s="287"/>
      <c r="AA1112" s="287">
        <f t="shared" si="834"/>
        <v>0</v>
      </c>
      <c r="AB1112" s="287">
        <f t="shared" si="855"/>
        <v>0</v>
      </c>
      <c r="AC1112" s="37" t="e">
        <f t="shared" si="849"/>
        <v>#DIV/0!</v>
      </c>
    </row>
    <row r="1113" spans="1:29" s="5" customFormat="1" ht="31.5" hidden="1" x14ac:dyDescent="0.2">
      <c r="A1113" s="156"/>
      <c r="B1113" s="133" t="s">
        <v>2504</v>
      </c>
      <c r="C1113" s="138" t="s">
        <v>2505</v>
      </c>
      <c r="D1113" s="286">
        <f>+D1114</f>
        <v>0</v>
      </c>
      <c r="E1113" s="105">
        <f>SUM('ADICIONES  2018'!C1113:M1113)</f>
        <v>0</v>
      </c>
      <c r="F1113" s="286">
        <f t="shared" ref="F1113:J1113" si="959">+F1114</f>
        <v>0</v>
      </c>
      <c r="G1113" s="286">
        <f t="shared" si="959"/>
        <v>0</v>
      </c>
      <c r="H1113" s="286">
        <f t="shared" si="959"/>
        <v>0</v>
      </c>
      <c r="I1113" s="286">
        <f t="shared" si="959"/>
        <v>0</v>
      </c>
      <c r="J1113" s="286">
        <f t="shared" si="959"/>
        <v>0</v>
      </c>
      <c r="K1113" s="286">
        <f t="shared" si="888"/>
        <v>0</v>
      </c>
      <c r="L1113" s="286">
        <f t="shared" ref="L1113:Q1113" si="960">+L1114</f>
        <v>0</v>
      </c>
      <c r="M1113" s="286">
        <f t="shared" si="960"/>
        <v>0</v>
      </c>
      <c r="N1113" s="286">
        <f t="shared" si="960"/>
        <v>0</v>
      </c>
      <c r="O1113" s="286">
        <f t="shared" si="960"/>
        <v>0</v>
      </c>
      <c r="P1113" s="286">
        <f t="shared" si="960"/>
        <v>0</v>
      </c>
      <c r="Q1113" s="286">
        <f t="shared" si="960"/>
        <v>0</v>
      </c>
      <c r="R1113" s="286">
        <f t="shared" si="891"/>
        <v>0</v>
      </c>
      <c r="S1113" s="286">
        <f t="shared" ref="S1113:Z1113" si="961">+S1114</f>
        <v>0</v>
      </c>
      <c r="T1113" s="286">
        <f t="shared" si="961"/>
        <v>0</v>
      </c>
      <c r="U1113" s="286">
        <f t="shared" si="961"/>
        <v>0</v>
      </c>
      <c r="V1113" s="286">
        <f t="shared" si="961"/>
        <v>0</v>
      </c>
      <c r="W1113" s="286">
        <f t="shared" si="961"/>
        <v>0</v>
      </c>
      <c r="X1113" s="286">
        <f t="shared" si="961"/>
        <v>0</v>
      </c>
      <c r="Y1113" s="286">
        <f t="shared" si="961"/>
        <v>0</v>
      </c>
      <c r="Z1113" s="286">
        <f t="shared" si="961"/>
        <v>0</v>
      </c>
      <c r="AA1113" s="286">
        <f t="shared" si="834"/>
        <v>0</v>
      </c>
      <c r="AB1113" s="286">
        <f t="shared" si="855"/>
        <v>0</v>
      </c>
      <c r="AC1113" s="36" t="e">
        <f t="shared" si="849"/>
        <v>#DIV/0!</v>
      </c>
    </row>
    <row r="1114" spans="1:29" ht="28.5" hidden="1" x14ac:dyDescent="0.2">
      <c r="B1114" s="140" t="s">
        <v>2506</v>
      </c>
      <c r="C1114" s="137" t="s">
        <v>2505</v>
      </c>
      <c r="D1114" s="287"/>
      <c r="E1114" s="285">
        <f>SUM('ADICIONES  2018'!C1114:M1114)</f>
        <v>0</v>
      </c>
      <c r="F1114" s="287"/>
      <c r="G1114" s="287"/>
      <c r="H1114" s="287"/>
      <c r="I1114" s="287"/>
      <c r="J1114" s="287"/>
      <c r="K1114" s="287">
        <f t="shared" si="888"/>
        <v>0</v>
      </c>
      <c r="L1114" s="287"/>
      <c r="M1114" s="287"/>
      <c r="N1114" s="287"/>
      <c r="O1114" s="287"/>
      <c r="P1114" s="287"/>
      <c r="Q1114" s="287"/>
      <c r="R1114" s="286">
        <f t="shared" si="891"/>
        <v>0</v>
      </c>
      <c r="S1114" s="287"/>
      <c r="T1114" s="287"/>
      <c r="U1114" s="287"/>
      <c r="V1114" s="287"/>
      <c r="W1114" s="287"/>
      <c r="X1114" s="287"/>
      <c r="Y1114" s="287"/>
      <c r="Z1114" s="287"/>
      <c r="AA1114" s="287">
        <f t="shared" si="834"/>
        <v>0</v>
      </c>
      <c r="AB1114" s="287">
        <f t="shared" si="855"/>
        <v>0</v>
      </c>
      <c r="AC1114" s="37" t="e">
        <f t="shared" si="849"/>
        <v>#DIV/0!</v>
      </c>
    </row>
    <row r="1115" spans="1:29" s="5" customFormat="1" ht="31.5" hidden="1" x14ac:dyDescent="0.2">
      <c r="A1115" s="156"/>
      <c r="B1115" s="133" t="s">
        <v>2507</v>
      </c>
      <c r="C1115" s="138" t="s">
        <v>2508</v>
      </c>
      <c r="D1115" s="286">
        <f>+D1116</f>
        <v>0</v>
      </c>
      <c r="E1115" s="105">
        <f>SUM('ADICIONES  2018'!C1115:M1115)</f>
        <v>0</v>
      </c>
      <c r="F1115" s="286">
        <f t="shared" ref="F1115:J1115" si="962">+F1116</f>
        <v>0</v>
      </c>
      <c r="G1115" s="286">
        <f t="shared" si="962"/>
        <v>0</v>
      </c>
      <c r="H1115" s="286">
        <f t="shared" si="962"/>
        <v>0</v>
      </c>
      <c r="I1115" s="286">
        <f t="shared" si="962"/>
        <v>0</v>
      </c>
      <c r="J1115" s="286">
        <f t="shared" si="962"/>
        <v>0</v>
      </c>
      <c r="K1115" s="286">
        <f t="shared" si="888"/>
        <v>0</v>
      </c>
      <c r="L1115" s="286">
        <f t="shared" ref="L1115:Q1115" si="963">+L1116</f>
        <v>0</v>
      </c>
      <c r="M1115" s="286">
        <f t="shared" si="963"/>
        <v>0</v>
      </c>
      <c r="N1115" s="286">
        <f t="shared" si="963"/>
        <v>0</v>
      </c>
      <c r="O1115" s="286">
        <f t="shared" si="963"/>
        <v>0</v>
      </c>
      <c r="P1115" s="286">
        <f t="shared" si="963"/>
        <v>0</v>
      </c>
      <c r="Q1115" s="286">
        <f t="shared" si="963"/>
        <v>0</v>
      </c>
      <c r="R1115" s="286">
        <f t="shared" si="891"/>
        <v>0</v>
      </c>
      <c r="S1115" s="286">
        <f t="shared" ref="S1115:Z1115" si="964">+S1116</f>
        <v>0</v>
      </c>
      <c r="T1115" s="286">
        <f t="shared" si="964"/>
        <v>0</v>
      </c>
      <c r="U1115" s="286">
        <f t="shared" si="964"/>
        <v>0</v>
      </c>
      <c r="V1115" s="286">
        <f t="shared" si="964"/>
        <v>0</v>
      </c>
      <c r="W1115" s="286">
        <f t="shared" si="964"/>
        <v>0</v>
      </c>
      <c r="X1115" s="286">
        <f t="shared" si="964"/>
        <v>0</v>
      </c>
      <c r="Y1115" s="286">
        <f t="shared" si="964"/>
        <v>0</v>
      </c>
      <c r="Z1115" s="286">
        <f t="shared" si="964"/>
        <v>0</v>
      </c>
      <c r="AA1115" s="286">
        <f t="shared" si="834"/>
        <v>0</v>
      </c>
      <c r="AB1115" s="286">
        <f t="shared" si="855"/>
        <v>0</v>
      </c>
      <c r="AC1115" s="36" t="e">
        <f t="shared" si="849"/>
        <v>#DIV/0!</v>
      </c>
    </row>
    <row r="1116" spans="1:29" ht="28.5" hidden="1" x14ac:dyDescent="0.2">
      <c r="B1116" s="140" t="s">
        <v>2509</v>
      </c>
      <c r="C1116" s="137" t="s">
        <v>2508</v>
      </c>
      <c r="D1116" s="287"/>
      <c r="E1116" s="285">
        <f>SUM('ADICIONES  2018'!C1116:M1116)</f>
        <v>0</v>
      </c>
      <c r="F1116" s="287"/>
      <c r="G1116" s="287"/>
      <c r="H1116" s="287"/>
      <c r="I1116" s="287"/>
      <c r="J1116" s="287"/>
      <c r="K1116" s="287">
        <f t="shared" si="888"/>
        <v>0</v>
      </c>
      <c r="L1116" s="287"/>
      <c r="M1116" s="287"/>
      <c r="N1116" s="287"/>
      <c r="O1116" s="287"/>
      <c r="P1116" s="287"/>
      <c r="Q1116" s="287"/>
      <c r="R1116" s="286">
        <f t="shared" si="891"/>
        <v>0</v>
      </c>
      <c r="S1116" s="287"/>
      <c r="T1116" s="287"/>
      <c r="U1116" s="287"/>
      <c r="V1116" s="287"/>
      <c r="W1116" s="287"/>
      <c r="X1116" s="287"/>
      <c r="Y1116" s="287"/>
      <c r="Z1116" s="287"/>
      <c r="AA1116" s="287">
        <f t="shared" si="834"/>
        <v>0</v>
      </c>
      <c r="AB1116" s="287">
        <f t="shared" si="855"/>
        <v>0</v>
      </c>
      <c r="AC1116" s="37" t="e">
        <f t="shared" si="849"/>
        <v>#DIV/0!</v>
      </c>
    </row>
    <row r="1117" spans="1:29" s="5" customFormat="1" ht="31.5" hidden="1" x14ac:dyDescent="0.2">
      <c r="A1117" s="156"/>
      <c r="B1117" s="133" t="s">
        <v>2510</v>
      </c>
      <c r="C1117" s="138" t="s">
        <v>2511</v>
      </c>
      <c r="D1117" s="286">
        <f>+D1118</f>
        <v>0</v>
      </c>
      <c r="E1117" s="105">
        <f>SUM('ADICIONES  2018'!C1117:M1117)</f>
        <v>0</v>
      </c>
      <c r="F1117" s="286">
        <f t="shared" ref="F1117:J1117" si="965">+F1118</f>
        <v>0</v>
      </c>
      <c r="G1117" s="286">
        <f t="shared" si="965"/>
        <v>0</v>
      </c>
      <c r="H1117" s="286">
        <f t="shared" si="965"/>
        <v>0</v>
      </c>
      <c r="I1117" s="286">
        <f t="shared" si="965"/>
        <v>0</v>
      </c>
      <c r="J1117" s="286">
        <f t="shared" si="965"/>
        <v>0</v>
      </c>
      <c r="K1117" s="286">
        <f t="shared" si="888"/>
        <v>0</v>
      </c>
      <c r="L1117" s="286">
        <f t="shared" ref="L1117:Q1117" si="966">+L1118</f>
        <v>0</v>
      </c>
      <c r="M1117" s="286">
        <f t="shared" si="966"/>
        <v>0</v>
      </c>
      <c r="N1117" s="286">
        <f t="shared" si="966"/>
        <v>0</v>
      </c>
      <c r="O1117" s="286">
        <f t="shared" si="966"/>
        <v>0</v>
      </c>
      <c r="P1117" s="286">
        <f t="shared" si="966"/>
        <v>0</v>
      </c>
      <c r="Q1117" s="286">
        <f t="shared" si="966"/>
        <v>0</v>
      </c>
      <c r="R1117" s="286">
        <f t="shared" si="891"/>
        <v>0</v>
      </c>
      <c r="S1117" s="286">
        <f t="shared" ref="S1117:Z1117" si="967">+S1118</f>
        <v>0</v>
      </c>
      <c r="T1117" s="286">
        <f t="shared" si="967"/>
        <v>0</v>
      </c>
      <c r="U1117" s="286">
        <f t="shared" si="967"/>
        <v>0</v>
      </c>
      <c r="V1117" s="286">
        <f t="shared" si="967"/>
        <v>0</v>
      </c>
      <c r="W1117" s="286">
        <f t="shared" si="967"/>
        <v>0</v>
      </c>
      <c r="X1117" s="286">
        <f t="shared" si="967"/>
        <v>0</v>
      </c>
      <c r="Y1117" s="286">
        <f t="shared" si="967"/>
        <v>0</v>
      </c>
      <c r="Z1117" s="286">
        <f t="shared" si="967"/>
        <v>0</v>
      </c>
      <c r="AA1117" s="286">
        <f t="shared" si="834"/>
        <v>0</v>
      </c>
      <c r="AB1117" s="286">
        <f t="shared" si="855"/>
        <v>0</v>
      </c>
      <c r="AC1117" s="36" t="e">
        <f t="shared" si="849"/>
        <v>#DIV/0!</v>
      </c>
    </row>
    <row r="1118" spans="1:29" ht="28.5" hidden="1" x14ac:dyDescent="0.2">
      <c r="B1118" s="140" t="s">
        <v>2512</v>
      </c>
      <c r="C1118" s="137" t="s">
        <v>2511</v>
      </c>
      <c r="D1118" s="287"/>
      <c r="E1118" s="285">
        <f>SUM('ADICIONES  2018'!C1118:M1118)</f>
        <v>0</v>
      </c>
      <c r="F1118" s="287"/>
      <c r="G1118" s="287"/>
      <c r="H1118" s="287"/>
      <c r="I1118" s="287"/>
      <c r="J1118" s="287"/>
      <c r="K1118" s="287">
        <f t="shared" si="888"/>
        <v>0</v>
      </c>
      <c r="L1118" s="287"/>
      <c r="M1118" s="287"/>
      <c r="N1118" s="287"/>
      <c r="O1118" s="287"/>
      <c r="P1118" s="287"/>
      <c r="Q1118" s="287"/>
      <c r="R1118" s="286">
        <f t="shared" si="891"/>
        <v>0</v>
      </c>
      <c r="S1118" s="287"/>
      <c r="T1118" s="287"/>
      <c r="U1118" s="287"/>
      <c r="V1118" s="287"/>
      <c r="W1118" s="287"/>
      <c r="X1118" s="287"/>
      <c r="Y1118" s="287"/>
      <c r="Z1118" s="287"/>
      <c r="AA1118" s="287">
        <f t="shared" si="834"/>
        <v>0</v>
      </c>
      <c r="AB1118" s="287">
        <f t="shared" si="855"/>
        <v>0</v>
      </c>
      <c r="AC1118" s="37" t="e">
        <f t="shared" si="849"/>
        <v>#DIV/0!</v>
      </c>
    </row>
    <row r="1119" spans="1:29" s="5" customFormat="1" ht="31.5" hidden="1" x14ac:dyDescent="0.2">
      <c r="A1119" s="156"/>
      <c r="B1119" s="133" t="s">
        <v>2513</v>
      </c>
      <c r="C1119" s="138" t="s">
        <v>2514</v>
      </c>
      <c r="D1119" s="286">
        <f>+D1120</f>
        <v>0</v>
      </c>
      <c r="E1119" s="105">
        <f>SUM('ADICIONES  2018'!C1119:M1119)</f>
        <v>0</v>
      </c>
      <c r="F1119" s="286">
        <f t="shared" ref="F1119:J1119" si="968">+F1120</f>
        <v>0</v>
      </c>
      <c r="G1119" s="286">
        <f t="shared" si="968"/>
        <v>0</v>
      </c>
      <c r="H1119" s="286">
        <f t="shared" si="968"/>
        <v>0</v>
      </c>
      <c r="I1119" s="286">
        <f t="shared" si="968"/>
        <v>0</v>
      </c>
      <c r="J1119" s="286">
        <f t="shared" si="968"/>
        <v>0</v>
      </c>
      <c r="K1119" s="286">
        <f t="shared" si="888"/>
        <v>0</v>
      </c>
      <c r="L1119" s="286">
        <f t="shared" ref="L1119:Q1119" si="969">+L1120</f>
        <v>0</v>
      </c>
      <c r="M1119" s="286">
        <f t="shared" si="969"/>
        <v>0</v>
      </c>
      <c r="N1119" s="286">
        <f t="shared" si="969"/>
        <v>0</v>
      </c>
      <c r="O1119" s="286">
        <f t="shared" si="969"/>
        <v>0</v>
      </c>
      <c r="P1119" s="286">
        <f t="shared" si="969"/>
        <v>0</v>
      </c>
      <c r="Q1119" s="286">
        <f t="shared" si="969"/>
        <v>0</v>
      </c>
      <c r="R1119" s="286">
        <f t="shared" si="891"/>
        <v>0</v>
      </c>
      <c r="S1119" s="286">
        <f t="shared" ref="S1119:Z1119" si="970">+S1120</f>
        <v>0</v>
      </c>
      <c r="T1119" s="286">
        <f t="shared" si="970"/>
        <v>0</v>
      </c>
      <c r="U1119" s="286">
        <f t="shared" si="970"/>
        <v>0</v>
      </c>
      <c r="V1119" s="286">
        <f t="shared" si="970"/>
        <v>0</v>
      </c>
      <c r="W1119" s="286">
        <f t="shared" si="970"/>
        <v>0</v>
      </c>
      <c r="X1119" s="286">
        <f t="shared" si="970"/>
        <v>0</v>
      </c>
      <c r="Y1119" s="286">
        <f t="shared" si="970"/>
        <v>0</v>
      </c>
      <c r="Z1119" s="286">
        <f t="shared" si="970"/>
        <v>0</v>
      </c>
      <c r="AA1119" s="286">
        <f t="shared" si="834"/>
        <v>0</v>
      </c>
      <c r="AB1119" s="286">
        <f t="shared" si="855"/>
        <v>0</v>
      </c>
      <c r="AC1119" s="36" t="e">
        <f t="shared" si="849"/>
        <v>#DIV/0!</v>
      </c>
    </row>
    <row r="1120" spans="1:29" ht="28.5" hidden="1" x14ac:dyDescent="0.2">
      <c r="B1120" s="140" t="s">
        <v>2515</v>
      </c>
      <c r="C1120" s="137" t="s">
        <v>2516</v>
      </c>
      <c r="D1120" s="287"/>
      <c r="E1120" s="285">
        <f>SUM('ADICIONES  2018'!C1120:M1120)</f>
        <v>0</v>
      </c>
      <c r="F1120" s="287"/>
      <c r="G1120" s="287"/>
      <c r="H1120" s="287"/>
      <c r="I1120" s="287"/>
      <c r="J1120" s="287"/>
      <c r="K1120" s="287">
        <f t="shared" si="888"/>
        <v>0</v>
      </c>
      <c r="L1120" s="287"/>
      <c r="M1120" s="287"/>
      <c r="N1120" s="287"/>
      <c r="O1120" s="287"/>
      <c r="P1120" s="287"/>
      <c r="Q1120" s="287"/>
      <c r="R1120" s="286">
        <f t="shared" si="891"/>
        <v>0</v>
      </c>
      <c r="S1120" s="287"/>
      <c r="T1120" s="287"/>
      <c r="U1120" s="287"/>
      <c r="V1120" s="287"/>
      <c r="W1120" s="287"/>
      <c r="X1120" s="287"/>
      <c r="Y1120" s="287"/>
      <c r="Z1120" s="287"/>
      <c r="AA1120" s="287">
        <f t="shared" si="834"/>
        <v>0</v>
      </c>
      <c r="AB1120" s="287">
        <f t="shared" si="855"/>
        <v>0</v>
      </c>
      <c r="AC1120" s="37" t="e">
        <f t="shared" si="849"/>
        <v>#DIV/0!</v>
      </c>
    </row>
    <row r="1121" spans="1:29" s="5" customFormat="1" ht="31.5" hidden="1" x14ac:dyDescent="0.2">
      <c r="A1121" s="156"/>
      <c r="B1121" s="133" t="s">
        <v>2517</v>
      </c>
      <c r="C1121" s="138" t="s">
        <v>2518</v>
      </c>
      <c r="D1121" s="286">
        <f>+D1122</f>
        <v>0</v>
      </c>
      <c r="E1121" s="105">
        <f>SUM('ADICIONES  2018'!C1121:M1121)</f>
        <v>0</v>
      </c>
      <c r="F1121" s="286">
        <f t="shared" ref="F1121:J1121" si="971">+F1122</f>
        <v>0</v>
      </c>
      <c r="G1121" s="286">
        <f t="shared" si="971"/>
        <v>0</v>
      </c>
      <c r="H1121" s="286">
        <f t="shared" si="971"/>
        <v>0</v>
      </c>
      <c r="I1121" s="286">
        <f t="shared" si="971"/>
        <v>0</v>
      </c>
      <c r="J1121" s="286">
        <f t="shared" si="971"/>
        <v>0</v>
      </c>
      <c r="K1121" s="286">
        <f t="shared" si="888"/>
        <v>0</v>
      </c>
      <c r="L1121" s="286">
        <f t="shared" ref="L1121:Q1121" si="972">+L1122</f>
        <v>0</v>
      </c>
      <c r="M1121" s="286">
        <f t="shared" si="972"/>
        <v>0</v>
      </c>
      <c r="N1121" s="286">
        <f t="shared" si="972"/>
        <v>0</v>
      </c>
      <c r="O1121" s="286">
        <f t="shared" si="972"/>
        <v>0</v>
      </c>
      <c r="P1121" s="286">
        <f t="shared" si="972"/>
        <v>0</v>
      </c>
      <c r="Q1121" s="286">
        <f t="shared" si="972"/>
        <v>0</v>
      </c>
      <c r="R1121" s="286">
        <f t="shared" si="891"/>
        <v>0</v>
      </c>
      <c r="S1121" s="286">
        <f t="shared" ref="S1121:Z1121" si="973">+S1122</f>
        <v>0</v>
      </c>
      <c r="T1121" s="286">
        <f t="shared" si="973"/>
        <v>0</v>
      </c>
      <c r="U1121" s="286">
        <f t="shared" si="973"/>
        <v>0</v>
      </c>
      <c r="V1121" s="286">
        <f t="shared" si="973"/>
        <v>0</v>
      </c>
      <c r="W1121" s="286">
        <f t="shared" si="973"/>
        <v>0</v>
      </c>
      <c r="X1121" s="286">
        <f t="shared" si="973"/>
        <v>0</v>
      </c>
      <c r="Y1121" s="286">
        <f t="shared" si="973"/>
        <v>0</v>
      </c>
      <c r="Z1121" s="286">
        <f t="shared" si="973"/>
        <v>0</v>
      </c>
      <c r="AA1121" s="286">
        <f t="shared" si="834"/>
        <v>0</v>
      </c>
      <c r="AB1121" s="286">
        <f t="shared" si="855"/>
        <v>0</v>
      </c>
      <c r="AC1121" s="36" t="e">
        <f t="shared" si="849"/>
        <v>#DIV/0!</v>
      </c>
    </row>
    <row r="1122" spans="1:29" ht="28.5" hidden="1" x14ac:dyDescent="0.2">
      <c r="B1122" s="140" t="s">
        <v>2519</v>
      </c>
      <c r="C1122" s="137" t="s">
        <v>2518</v>
      </c>
      <c r="D1122" s="287"/>
      <c r="E1122" s="285">
        <f>SUM('ADICIONES  2018'!C1122:M1122)</f>
        <v>0</v>
      </c>
      <c r="F1122" s="287"/>
      <c r="G1122" s="287"/>
      <c r="H1122" s="287"/>
      <c r="I1122" s="287"/>
      <c r="J1122" s="287"/>
      <c r="K1122" s="287">
        <f t="shared" si="888"/>
        <v>0</v>
      </c>
      <c r="L1122" s="287"/>
      <c r="M1122" s="287"/>
      <c r="N1122" s="287"/>
      <c r="O1122" s="287"/>
      <c r="P1122" s="287"/>
      <c r="Q1122" s="287"/>
      <c r="R1122" s="286">
        <f t="shared" si="891"/>
        <v>0</v>
      </c>
      <c r="S1122" s="287"/>
      <c r="T1122" s="287"/>
      <c r="U1122" s="287"/>
      <c r="V1122" s="287"/>
      <c r="W1122" s="287"/>
      <c r="X1122" s="287"/>
      <c r="Y1122" s="287"/>
      <c r="Z1122" s="287"/>
      <c r="AA1122" s="287">
        <f t="shared" si="834"/>
        <v>0</v>
      </c>
      <c r="AB1122" s="287">
        <f t="shared" si="855"/>
        <v>0</v>
      </c>
      <c r="AC1122" s="37" t="e">
        <f t="shared" si="849"/>
        <v>#DIV/0!</v>
      </c>
    </row>
    <row r="1123" spans="1:29" s="79" customFormat="1" ht="31.5" hidden="1" x14ac:dyDescent="0.2">
      <c r="A1123" s="371"/>
      <c r="B1123" s="133" t="s">
        <v>1806</v>
      </c>
      <c r="C1123" s="138" t="s">
        <v>2313</v>
      </c>
      <c r="D1123" s="105">
        <f>+D1124</f>
        <v>0</v>
      </c>
      <c r="E1123" s="105">
        <f>SUM('ADICIONES  2018'!C1123:M1123)</f>
        <v>28847892.09</v>
      </c>
      <c r="F1123" s="105">
        <f t="shared" ref="F1123:J1123" si="974">+F1124</f>
        <v>0</v>
      </c>
      <c r="G1123" s="105">
        <f t="shared" si="974"/>
        <v>0</v>
      </c>
      <c r="H1123" s="105">
        <f t="shared" si="974"/>
        <v>0</v>
      </c>
      <c r="I1123" s="105">
        <f t="shared" si="974"/>
        <v>0</v>
      </c>
      <c r="J1123" s="105">
        <f t="shared" si="974"/>
        <v>0</v>
      </c>
      <c r="K1123" s="105">
        <f t="shared" si="888"/>
        <v>28847892.09</v>
      </c>
      <c r="L1123" s="105">
        <f t="shared" ref="L1123:Q1123" si="975">+L1124</f>
        <v>0</v>
      </c>
      <c r="M1123" s="105">
        <f t="shared" si="975"/>
        <v>0</v>
      </c>
      <c r="N1123" s="105">
        <f t="shared" si="975"/>
        <v>0</v>
      </c>
      <c r="O1123" s="105">
        <f t="shared" si="975"/>
        <v>0</v>
      </c>
      <c r="P1123" s="105">
        <f t="shared" si="975"/>
        <v>28847892.09</v>
      </c>
      <c r="Q1123" s="105">
        <f t="shared" si="975"/>
        <v>0</v>
      </c>
      <c r="R1123" s="105">
        <f t="shared" si="891"/>
        <v>28847892.09</v>
      </c>
      <c r="S1123" s="105">
        <f t="shared" ref="S1123:Z1123" si="976">+S1124</f>
        <v>0</v>
      </c>
      <c r="T1123" s="105">
        <f t="shared" si="976"/>
        <v>0</v>
      </c>
      <c r="U1123" s="105">
        <f t="shared" si="976"/>
        <v>0</v>
      </c>
      <c r="V1123" s="105">
        <f t="shared" si="976"/>
        <v>0</v>
      </c>
      <c r="W1123" s="105">
        <f t="shared" si="976"/>
        <v>0</v>
      </c>
      <c r="X1123" s="105">
        <f t="shared" si="976"/>
        <v>0</v>
      </c>
      <c r="Y1123" s="105">
        <f t="shared" si="976"/>
        <v>0</v>
      </c>
      <c r="Z1123" s="105">
        <f t="shared" si="976"/>
        <v>0</v>
      </c>
      <c r="AA1123" s="286">
        <f t="shared" si="834"/>
        <v>0</v>
      </c>
      <c r="AB1123" s="286">
        <f t="shared" si="855"/>
        <v>28847892.09</v>
      </c>
      <c r="AC1123" s="36">
        <f t="shared" si="849"/>
        <v>1</v>
      </c>
    </row>
    <row r="1124" spans="1:29" ht="28.5" hidden="1" x14ac:dyDescent="0.2">
      <c r="B1124" s="140" t="s">
        <v>2314</v>
      </c>
      <c r="C1124" s="137" t="s">
        <v>2315</v>
      </c>
      <c r="D1124" s="287"/>
      <c r="E1124" s="285">
        <f>SUM('ADICIONES  2018'!C1124:M1124)</f>
        <v>28847892.09</v>
      </c>
      <c r="F1124" s="287"/>
      <c r="G1124" s="287"/>
      <c r="H1124" s="287"/>
      <c r="I1124" s="287"/>
      <c r="J1124" s="287"/>
      <c r="K1124" s="287">
        <f t="shared" si="888"/>
        <v>28847892.09</v>
      </c>
      <c r="L1124" s="287"/>
      <c r="M1124" s="287"/>
      <c r="N1124" s="287"/>
      <c r="O1124" s="287"/>
      <c r="P1124" s="287">
        <v>28847892.09</v>
      </c>
      <c r="Q1124" s="287"/>
      <c r="R1124" s="287">
        <f t="shared" si="891"/>
        <v>28847892.09</v>
      </c>
      <c r="S1124" s="287"/>
      <c r="T1124" s="287"/>
      <c r="U1124" s="287"/>
      <c r="V1124" s="287"/>
      <c r="W1124" s="287"/>
      <c r="X1124" s="287"/>
      <c r="Y1124" s="287"/>
      <c r="Z1124" s="287"/>
      <c r="AA1124" s="287">
        <f t="shared" si="834"/>
        <v>0</v>
      </c>
      <c r="AB1124" s="287">
        <f t="shared" si="855"/>
        <v>28847892.09</v>
      </c>
      <c r="AC1124" s="37">
        <f t="shared" si="849"/>
        <v>1</v>
      </c>
    </row>
    <row r="1125" spans="1:29" s="5" customFormat="1" ht="31.5" hidden="1" x14ac:dyDescent="0.2">
      <c r="A1125" s="156"/>
      <c r="B1125" s="133" t="s">
        <v>2520</v>
      </c>
      <c r="C1125" s="138" t="s">
        <v>2521</v>
      </c>
      <c r="D1125" s="286">
        <f>+D1126</f>
        <v>0</v>
      </c>
      <c r="E1125" s="105">
        <f>SUM('ADICIONES  2018'!C1125:M1125)</f>
        <v>0</v>
      </c>
      <c r="F1125" s="286">
        <f t="shared" ref="F1125:J1125" si="977">+F1126</f>
        <v>0</v>
      </c>
      <c r="G1125" s="286">
        <f t="shared" si="977"/>
        <v>0</v>
      </c>
      <c r="H1125" s="286">
        <f t="shared" si="977"/>
        <v>0</v>
      </c>
      <c r="I1125" s="286">
        <f t="shared" si="977"/>
        <v>0</v>
      </c>
      <c r="J1125" s="286">
        <f t="shared" si="977"/>
        <v>0</v>
      </c>
      <c r="K1125" s="286">
        <f t="shared" si="888"/>
        <v>0</v>
      </c>
      <c r="L1125" s="286">
        <f t="shared" ref="L1125:Q1125" si="978">+L1126</f>
        <v>0</v>
      </c>
      <c r="M1125" s="286">
        <f t="shared" si="978"/>
        <v>0</v>
      </c>
      <c r="N1125" s="286">
        <f t="shared" si="978"/>
        <v>0</v>
      </c>
      <c r="O1125" s="286">
        <f t="shared" si="978"/>
        <v>0</v>
      </c>
      <c r="P1125" s="286">
        <f t="shared" si="978"/>
        <v>0</v>
      </c>
      <c r="Q1125" s="286">
        <f t="shared" si="978"/>
        <v>0</v>
      </c>
      <c r="R1125" s="286">
        <f t="shared" si="891"/>
        <v>0</v>
      </c>
      <c r="S1125" s="286">
        <f t="shared" ref="S1125:Z1125" si="979">+S1126</f>
        <v>0</v>
      </c>
      <c r="T1125" s="286">
        <f t="shared" si="979"/>
        <v>0</v>
      </c>
      <c r="U1125" s="286">
        <f t="shared" si="979"/>
        <v>0</v>
      </c>
      <c r="V1125" s="286">
        <f t="shared" si="979"/>
        <v>0</v>
      </c>
      <c r="W1125" s="286">
        <f t="shared" si="979"/>
        <v>0</v>
      </c>
      <c r="X1125" s="286">
        <f t="shared" si="979"/>
        <v>0</v>
      </c>
      <c r="Y1125" s="286">
        <f t="shared" si="979"/>
        <v>0</v>
      </c>
      <c r="Z1125" s="286">
        <f t="shared" si="979"/>
        <v>0</v>
      </c>
      <c r="AA1125" s="286">
        <f t="shared" si="834"/>
        <v>0</v>
      </c>
      <c r="AB1125" s="286">
        <f t="shared" si="855"/>
        <v>0</v>
      </c>
      <c r="AC1125" s="36" t="e">
        <f t="shared" si="849"/>
        <v>#DIV/0!</v>
      </c>
    </row>
    <row r="1126" spans="1:29" ht="28.5" hidden="1" x14ac:dyDescent="0.2">
      <c r="B1126" s="140" t="s">
        <v>2522</v>
      </c>
      <c r="C1126" s="137" t="s">
        <v>2521</v>
      </c>
      <c r="D1126" s="287"/>
      <c r="E1126" s="285">
        <f>SUM('ADICIONES  2018'!C1126:M1126)</f>
        <v>0</v>
      </c>
      <c r="F1126" s="287"/>
      <c r="G1126" s="287"/>
      <c r="H1126" s="287"/>
      <c r="I1126" s="287"/>
      <c r="J1126" s="287"/>
      <c r="K1126" s="287">
        <f t="shared" si="888"/>
        <v>0</v>
      </c>
      <c r="L1126" s="287"/>
      <c r="M1126" s="287"/>
      <c r="N1126" s="287"/>
      <c r="O1126" s="287"/>
      <c r="P1126" s="287"/>
      <c r="Q1126" s="287"/>
      <c r="R1126" s="287">
        <f t="shared" si="891"/>
        <v>0</v>
      </c>
      <c r="S1126" s="287"/>
      <c r="T1126" s="287"/>
      <c r="U1126" s="287"/>
      <c r="V1126" s="287"/>
      <c r="W1126" s="287"/>
      <c r="X1126" s="287"/>
      <c r="Y1126" s="287"/>
      <c r="Z1126" s="287"/>
      <c r="AA1126" s="287">
        <f t="shared" si="834"/>
        <v>0</v>
      </c>
      <c r="AB1126" s="287">
        <f t="shared" si="855"/>
        <v>0</v>
      </c>
      <c r="AC1126" s="37" t="e">
        <f t="shared" si="849"/>
        <v>#DIV/0!</v>
      </c>
    </row>
    <row r="1127" spans="1:29" s="5" customFormat="1" ht="31.5" hidden="1" x14ac:dyDescent="0.2">
      <c r="A1127" s="156"/>
      <c r="B1127" s="133" t="s">
        <v>2523</v>
      </c>
      <c r="C1127" s="138" t="s">
        <v>2524</v>
      </c>
      <c r="D1127" s="286">
        <f>+D1128</f>
        <v>0</v>
      </c>
      <c r="E1127" s="105">
        <f>SUM('ADICIONES  2018'!C1127:M1127)</f>
        <v>0</v>
      </c>
      <c r="F1127" s="286">
        <f t="shared" ref="F1127:J1127" si="980">+F1128</f>
        <v>0</v>
      </c>
      <c r="G1127" s="286">
        <f t="shared" si="980"/>
        <v>0</v>
      </c>
      <c r="H1127" s="286">
        <f t="shared" si="980"/>
        <v>0</v>
      </c>
      <c r="I1127" s="286">
        <f t="shared" si="980"/>
        <v>0</v>
      </c>
      <c r="J1127" s="286">
        <f t="shared" si="980"/>
        <v>0</v>
      </c>
      <c r="K1127" s="286">
        <f t="shared" ref="K1127:K1190" si="981">+D1127+E1127-F1127+G1127-H1127</f>
        <v>0</v>
      </c>
      <c r="L1127" s="286">
        <f t="shared" ref="L1127:Q1127" si="982">+L1128</f>
        <v>0</v>
      </c>
      <c r="M1127" s="286">
        <f t="shared" si="982"/>
        <v>0</v>
      </c>
      <c r="N1127" s="286">
        <f t="shared" si="982"/>
        <v>0</v>
      </c>
      <c r="O1127" s="286">
        <f t="shared" si="982"/>
        <v>0</v>
      </c>
      <c r="P1127" s="286">
        <f t="shared" si="982"/>
        <v>0</v>
      </c>
      <c r="Q1127" s="286">
        <f t="shared" si="982"/>
        <v>0</v>
      </c>
      <c r="R1127" s="286">
        <f t="shared" si="891"/>
        <v>0</v>
      </c>
      <c r="S1127" s="286">
        <f t="shared" ref="S1127:Z1127" si="983">+S1128</f>
        <v>0</v>
      </c>
      <c r="T1127" s="286">
        <f t="shared" si="983"/>
        <v>0</v>
      </c>
      <c r="U1127" s="286">
        <f t="shared" si="983"/>
        <v>0</v>
      </c>
      <c r="V1127" s="286">
        <f t="shared" si="983"/>
        <v>0</v>
      </c>
      <c r="W1127" s="286">
        <f t="shared" si="983"/>
        <v>0</v>
      </c>
      <c r="X1127" s="286">
        <f t="shared" si="983"/>
        <v>0</v>
      </c>
      <c r="Y1127" s="286">
        <f t="shared" si="983"/>
        <v>0</v>
      </c>
      <c r="Z1127" s="286">
        <f t="shared" si="983"/>
        <v>0</v>
      </c>
      <c r="AA1127" s="286">
        <f t="shared" si="834"/>
        <v>0</v>
      </c>
      <c r="AB1127" s="286">
        <f t="shared" si="855"/>
        <v>0</v>
      </c>
      <c r="AC1127" s="36" t="e">
        <f t="shared" si="849"/>
        <v>#DIV/0!</v>
      </c>
    </row>
    <row r="1128" spans="1:29" ht="28.5" hidden="1" x14ac:dyDescent="0.2">
      <c r="B1128" s="140" t="s">
        <v>2525</v>
      </c>
      <c r="C1128" s="137" t="s">
        <v>2524</v>
      </c>
      <c r="D1128" s="287"/>
      <c r="E1128" s="285">
        <f>SUM('ADICIONES  2018'!C1128:M1128)</f>
        <v>0</v>
      </c>
      <c r="F1128" s="287"/>
      <c r="G1128" s="287"/>
      <c r="H1128" s="287"/>
      <c r="I1128" s="287"/>
      <c r="J1128" s="287"/>
      <c r="K1128" s="287">
        <f t="shared" si="981"/>
        <v>0</v>
      </c>
      <c r="L1128" s="287"/>
      <c r="M1128" s="287"/>
      <c r="N1128" s="287"/>
      <c r="O1128" s="287"/>
      <c r="P1128" s="287"/>
      <c r="Q1128" s="287"/>
      <c r="R1128" s="287">
        <f t="shared" si="891"/>
        <v>0</v>
      </c>
      <c r="S1128" s="287"/>
      <c r="T1128" s="287"/>
      <c r="U1128" s="287"/>
      <c r="V1128" s="287"/>
      <c r="W1128" s="287"/>
      <c r="X1128" s="287"/>
      <c r="Y1128" s="287"/>
      <c r="Z1128" s="287"/>
      <c r="AA1128" s="287">
        <f t="shared" si="834"/>
        <v>0</v>
      </c>
      <c r="AB1128" s="287">
        <f t="shared" si="855"/>
        <v>0</v>
      </c>
      <c r="AC1128" s="37" t="e">
        <f t="shared" si="849"/>
        <v>#DIV/0!</v>
      </c>
    </row>
    <row r="1129" spans="1:29" s="5" customFormat="1" ht="31.5" hidden="1" x14ac:dyDescent="0.2">
      <c r="A1129" s="156"/>
      <c r="B1129" s="133" t="s">
        <v>2526</v>
      </c>
      <c r="C1129" s="138" t="s">
        <v>2527</v>
      </c>
      <c r="D1129" s="286">
        <f>+D1130</f>
        <v>0</v>
      </c>
      <c r="E1129" s="105">
        <f>SUM('ADICIONES  2018'!C1129:M1129)</f>
        <v>0</v>
      </c>
      <c r="F1129" s="286">
        <f t="shared" ref="F1129:J1129" si="984">+F1130</f>
        <v>0</v>
      </c>
      <c r="G1129" s="286">
        <f t="shared" si="984"/>
        <v>0</v>
      </c>
      <c r="H1129" s="286">
        <f t="shared" si="984"/>
        <v>0</v>
      </c>
      <c r="I1129" s="286">
        <f t="shared" si="984"/>
        <v>0</v>
      </c>
      <c r="J1129" s="286">
        <f t="shared" si="984"/>
        <v>0</v>
      </c>
      <c r="K1129" s="286">
        <f t="shared" si="981"/>
        <v>0</v>
      </c>
      <c r="L1129" s="286">
        <f t="shared" ref="L1129:Q1129" si="985">+L1130</f>
        <v>0</v>
      </c>
      <c r="M1129" s="286">
        <f t="shared" si="985"/>
        <v>0</v>
      </c>
      <c r="N1129" s="286">
        <f t="shared" si="985"/>
        <v>0</v>
      </c>
      <c r="O1129" s="286">
        <f t="shared" si="985"/>
        <v>0</v>
      </c>
      <c r="P1129" s="286">
        <f t="shared" si="985"/>
        <v>0</v>
      </c>
      <c r="Q1129" s="286">
        <f t="shared" si="985"/>
        <v>0</v>
      </c>
      <c r="R1129" s="286">
        <f t="shared" si="891"/>
        <v>0</v>
      </c>
      <c r="S1129" s="286">
        <f t="shared" ref="S1129:Z1129" si="986">+S1130</f>
        <v>0</v>
      </c>
      <c r="T1129" s="286">
        <f t="shared" si="986"/>
        <v>0</v>
      </c>
      <c r="U1129" s="286">
        <f t="shared" si="986"/>
        <v>0</v>
      </c>
      <c r="V1129" s="286">
        <f t="shared" si="986"/>
        <v>0</v>
      </c>
      <c r="W1129" s="286">
        <f t="shared" si="986"/>
        <v>0</v>
      </c>
      <c r="X1129" s="286">
        <f t="shared" si="986"/>
        <v>0</v>
      </c>
      <c r="Y1129" s="286">
        <f t="shared" si="986"/>
        <v>0</v>
      </c>
      <c r="Z1129" s="286">
        <f t="shared" si="986"/>
        <v>0</v>
      </c>
      <c r="AA1129" s="286">
        <f t="shared" si="834"/>
        <v>0</v>
      </c>
      <c r="AB1129" s="286">
        <f t="shared" si="855"/>
        <v>0</v>
      </c>
      <c r="AC1129" s="36" t="e">
        <f t="shared" si="849"/>
        <v>#DIV/0!</v>
      </c>
    </row>
    <row r="1130" spans="1:29" ht="28.5" hidden="1" x14ac:dyDescent="0.2">
      <c r="B1130" s="140" t="s">
        <v>2528</v>
      </c>
      <c r="C1130" s="137" t="s">
        <v>2527</v>
      </c>
      <c r="D1130" s="287"/>
      <c r="E1130" s="285">
        <f>SUM('ADICIONES  2018'!C1130:M1130)</f>
        <v>0</v>
      </c>
      <c r="F1130" s="287"/>
      <c r="G1130" s="287"/>
      <c r="H1130" s="287"/>
      <c r="I1130" s="287"/>
      <c r="J1130" s="287"/>
      <c r="K1130" s="287">
        <f t="shared" si="981"/>
        <v>0</v>
      </c>
      <c r="L1130" s="287"/>
      <c r="M1130" s="287"/>
      <c r="N1130" s="287"/>
      <c r="O1130" s="287"/>
      <c r="P1130" s="287"/>
      <c r="Q1130" s="287"/>
      <c r="R1130" s="287">
        <f t="shared" si="891"/>
        <v>0</v>
      </c>
      <c r="S1130" s="287"/>
      <c r="T1130" s="287"/>
      <c r="U1130" s="287"/>
      <c r="V1130" s="287"/>
      <c r="W1130" s="287"/>
      <c r="X1130" s="287"/>
      <c r="Y1130" s="287"/>
      <c r="Z1130" s="287"/>
      <c r="AA1130" s="287">
        <f t="shared" si="834"/>
        <v>0</v>
      </c>
      <c r="AB1130" s="287">
        <f t="shared" si="855"/>
        <v>0</v>
      </c>
      <c r="AC1130" s="37" t="e">
        <f t="shared" si="849"/>
        <v>#DIV/0!</v>
      </c>
    </row>
    <row r="1131" spans="1:29" s="5" customFormat="1" ht="31.5" hidden="1" x14ac:dyDescent="0.2">
      <c r="A1131" s="156"/>
      <c r="B1131" s="133" t="s">
        <v>2529</v>
      </c>
      <c r="C1131" s="138" t="s">
        <v>2530</v>
      </c>
      <c r="D1131" s="286">
        <f>+D1132</f>
        <v>0</v>
      </c>
      <c r="E1131" s="105">
        <f>SUM('ADICIONES  2018'!C1131:M1131)</f>
        <v>0</v>
      </c>
      <c r="F1131" s="286">
        <f t="shared" ref="F1131:J1131" si="987">+F1132</f>
        <v>0</v>
      </c>
      <c r="G1131" s="286">
        <f t="shared" si="987"/>
        <v>0</v>
      </c>
      <c r="H1131" s="286">
        <f t="shared" si="987"/>
        <v>0</v>
      </c>
      <c r="I1131" s="286">
        <f t="shared" si="987"/>
        <v>0</v>
      </c>
      <c r="J1131" s="286">
        <f t="shared" si="987"/>
        <v>0</v>
      </c>
      <c r="K1131" s="286">
        <f t="shared" si="981"/>
        <v>0</v>
      </c>
      <c r="L1131" s="286">
        <f t="shared" ref="L1131:Q1131" si="988">+L1132</f>
        <v>0</v>
      </c>
      <c r="M1131" s="286">
        <f t="shared" si="988"/>
        <v>0</v>
      </c>
      <c r="N1131" s="286">
        <f t="shared" si="988"/>
        <v>0</v>
      </c>
      <c r="O1131" s="286">
        <f t="shared" si="988"/>
        <v>0</v>
      </c>
      <c r="P1131" s="286">
        <f t="shared" si="988"/>
        <v>0</v>
      </c>
      <c r="Q1131" s="286">
        <f t="shared" si="988"/>
        <v>0</v>
      </c>
      <c r="R1131" s="286">
        <f t="shared" si="891"/>
        <v>0</v>
      </c>
      <c r="S1131" s="286">
        <f t="shared" ref="S1131:Z1131" si="989">+S1132</f>
        <v>0</v>
      </c>
      <c r="T1131" s="286">
        <f t="shared" si="989"/>
        <v>0</v>
      </c>
      <c r="U1131" s="286">
        <f t="shared" si="989"/>
        <v>0</v>
      </c>
      <c r="V1131" s="286">
        <f t="shared" si="989"/>
        <v>0</v>
      </c>
      <c r="W1131" s="286">
        <f t="shared" si="989"/>
        <v>0</v>
      </c>
      <c r="X1131" s="286">
        <f t="shared" si="989"/>
        <v>0</v>
      </c>
      <c r="Y1131" s="286">
        <f t="shared" si="989"/>
        <v>0</v>
      </c>
      <c r="Z1131" s="286">
        <f t="shared" si="989"/>
        <v>0</v>
      </c>
      <c r="AA1131" s="286">
        <f t="shared" si="834"/>
        <v>0</v>
      </c>
      <c r="AB1131" s="286">
        <f t="shared" si="855"/>
        <v>0</v>
      </c>
      <c r="AC1131" s="36" t="e">
        <f t="shared" si="849"/>
        <v>#DIV/0!</v>
      </c>
    </row>
    <row r="1132" spans="1:29" ht="28.5" hidden="1" x14ac:dyDescent="0.2">
      <c r="B1132" s="140" t="s">
        <v>2531</v>
      </c>
      <c r="C1132" s="137" t="s">
        <v>2530</v>
      </c>
      <c r="D1132" s="287"/>
      <c r="E1132" s="285">
        <f>SUM('ADICIONES  2018'!C1132:M1132)</f>
        <v>0</v>
      </c>
      <c r="F1132" s="287"/>
      <c r="G1132" s="287"/>
      <c r="H1132" s="287"/>
      <c r="I1132" s="287"/>
      <c r="J1132" s="287"/>
      <c r="K1132" s="287">
        <f t="shared" si="981"/>
        <v>0</v>
      </c>
      <c r="L1132" s="287"/>
      <c r="M1132" s="287"/>
      <c r="N1132" s="287"/>
      <c r="O1132" s="287"/>
      <c r="P1132" s="287"/>
      <c r="Q1132" s="287"/>
      <c r="R1132" s="287">
        <f t="shared" si="891"/>
        <v>0</v>
      </c>
      <c r="S1132" s="287"/>
      <c r="T1132" s="287"/>
      <c r="U1132" s="287"/>
      <c r="V1132" s="287"/>
      <c r="W1132" s="287"/>
      <c r="X1132" s="287"/>
      <c r="Y1132" s="287"/>
      <c r="Z1132" s="287"/>
      <c r="AA1132" s="287">
        <f t="shared" si="834"/>
        <v>0</v>
      </c>
      <c r="AB1132" s="287">
        <f t="shared" si="855"/>
        <v>0</v>
      </c>
      <c r="AC1132" s="37" t="e">
        <f t="shared" si="849"/>
        <v>#DIV/0!</v>
      </c>
    </row>
    <row r="1133" spans="1:29" s="79" customFormat="1" ht="31.5" hidden="1" x14ac:dyDescent="0.2">
      <c r="A1133" s="371"/>
      <c r="B1133" s="133" t="s">
        <v>2638</v>
      </c>
      <c r="C1133" s="138" t="s">
        <v>2640</v>
      </c>
      <c r="D1133" s="105">
        <f>+D1134</f>
        <v>0</v>
      </c>
      <c r="E1133" s="105">
        <f>SUM('ADICIONES  2018'!C1133:M1133)</f>
        <v>0</v>
      </c>
      <c r="F1133" s="105">
        <f t="shared" ref="F1133:J1133" si="990">+F1134</f>
        <v>0</v>
      </c>
      <c r="G1133" s="105">
        <f t="shared" si="990"/>
        <v>0</v>
      </c>
      <c r="H1133" s="105">
        <f t="shared" si="990"/>
        <v>0</v>
      </c>
      <c r="I1133" s="105">
        <f t="shared" si="990"/>
        <v>0</v>
      </c>
      <c r="J1133" s="105">
        <f t="shared" si="990"/>
        <v>0</v>
      </c>
      <c r="K1133" s="105">
        <f t="shared" si="981"/>
        <v>0</v>
      </c>
      <c r="L1133" s="105">
        <f t="shared" ref="L1133:Q1133" si="991">+L1134</f>
        <v>0</v>
      </c>
      <c r="M1133" s="105">
        <f t="shared" si="991"/>
        <v>0</v>
      </c>
      <c r="N1133" s="105">
        <f t="shared" si="991"/>
        <v>0</v>
      </c>
      <c r="O1133" s="105">
        <f t="shared" si="991"/>
        <v>0</v>
      </c>
      <c r="P1133" s="105">
        <f t="shared" si="991"/>
        <v>0</v>
      </c>
      <c r="Q1133" s="105">
        <f t="shared" si="991"/>
        <v>0</v>
      </c>
      <c r="R1133" s="105">
        <f t="shared" si="891"/>
        <v>0</v>
      </c>
      <c r="S1133" s="105">
        <f t="shared" ref="S1133:Z1133" si="992">+S1134</f>
        <v>0</v>
      </c>
      <c r="T1133" s="105">
        <f t="shared" si="992"/>
        <v>0</v>
      </c>
      <c r="U1133" s="105">
        <f t="shared" si="992"/>
        <v>0</v>
      </c>
      <c r="V1133" s="105">
        <f t="shared" si="992"/>
        <v>0</v>
      </c>
      <c r="W1133" s="105">
        <f t="shared" si="992"/>
        <v>0</v>
      </c>
      <c r="X1133" s="105">
        <f t="shared" si="992"/>
        <v>0</v>
      </c>
      <c r="Y1133" s="105">
        <f t="shared" si="992"/>
        <v>0</v>
      </c>
      <c r="Z1133" s="105">
        <f t="shared" si="992"/>
        <v>0</v>
      </c>
      <c r="AA1133" s="105">
        <f t="shared" si="834"/>
        <v>0</v>
      </c>
      <c r="AB1133" s="105">
        <f t="shared" si="855"/>
        <v>0</v>
      </c>
      <c r="AC1133" s="104" t="e">
        <f t="shared" si="849"/>
        <v>#DIV/0!</v>
      </c>
    </row>
    <row r="1134" spans="1:29" ht="28.5" hidden="1" x14ac:dyDescent="0.2">
      <c r="B1134" s="140" t="s">
        <v>2639</v>
      </c>
      <c r="C1134" s="137" t="s">
        <v>2640</v>
      </c>
      <c r="D1134" s="287"/>
      <c r="E1134" s="285">
        <f>SUM('ADICIONES  2018'!C1134:M1134)</f>
        <v>0</v>
      </c>
      <c r="F1134" s="287"/>
      <c r="G1134" s="287"/>
      <c r="H1134" s="287"/>
      <c r="I1134" s="287"/>
      <c r="J1134" s="287"/>
      <c r="K1134" s="287">
        <f t="shared" si="981"/>
        <v>0</v>
      </c>
      <c r="L1134" s="287"/>
      <c r="M1134" s="287"/>
      <c r="N1134" s="287"/>
      <c r="O1134" s="287"/>
      <c r="P1134" s="287"/>
      <c r="Q1134" s="287"/>
      <c r="R1134" s="287">
        <f t="shared" si="891"/>
        <v>0</v>
      </c>
      <c r="S1134" s="287"/>
      <c r="T1134" s="287"/>
      <c r="U1134" s="287"/>
      <c r="V1134" s="287"/>
      <c r="W1134" s="287"/>
      <c r="X1134" s="287"/>
      <c r="Y1134" s="287"/>
      <c r="Z1134" s="287"/>
      <c r="AA1134" s="287">
        <f t="shared" si="834"/>
        <v>0</v>
      </c>
      <c r="AB1134" s="287">
        <f t="shared" si="855"/>
        <v>0</v>
      </c>
      <c r="AC1134" s="37" t="e">
        <f t="shared" si="849"/>
        <v>#DIV/0!</v>
      </c>
    </row>
    <row r="1135" spans="1:29" s="5" customFormat="1" ht="47.25" hidden="1" x14ac:dyDescent="0.2">
      <c r="A1135" s="156"/>
      <c r="B1135" s="133" t="s">
        <v>2387</v>
      </c>
      <c r="C1135" s="138" t="s">
        <v>2388</v>
      </c>
      <c r="D1135" s="145">
        <f>+D1136</f>
        <v>0</v>
      </c>
      <c r="E1135" s="105">
        <f>SUM('ADICIONES  2018'!C1135:M1135)</f>
        <v>28539447.239999998</v>
      </c>
      <c r="F1135" s="145">
        <f t="shared" ref="F1135:J1135" si="993">+F1136</f>
        <v>0</v>
      </c>
      <c r="G1135" s="145">
        <f t="shared" si="993"/>
        <v>0</v>
      </c>
      <c r="H1135" s="145">
        <f t="shared" si="993"/>
        <v>0</v>
      </c>
      <c r="I1135" s="145">
        <f t="shared" si="993"/>
        <v>0</v>
      </c>
      <c r="J1135" s="145">
        <f t="shared" si="993"/>
        <v>0</v>
      </c>
      <c r="K1135" s="286">
        <f t="shared" si="981"/>
        <v>28539447.239999998</v>
      </c>
      <c r="L1135" s="145">
        <f t="shared" ref="L1135:Q1135" si="994">+L1136</f>
        <v>0</v>
      </c>
      <c r="M1135" s="145">
        <f t="shared" si="994"/>
        <v>0</v>
      </c>
      <c r="N1135" s="145">
        <f t="shared" si="994"/>
        <v>0</v>
      </c>
      <c r="O1135" s="145">
        <f t="shared" si="994"/>
        <v>0</v>
      </c>
      <c r="P1135" s="145">
        <f t="shared" si="994"/>
        <v>0</v>
      </c>
      <c r="Q1135" s="145">
        <f t="shared" si="994"/>
        <v>0</v>
      </c>
      <c r="R1135" s="286">
        <f t="shared" si="891"/>
        <v>0</v>
      </c>
      <c r="S1135" s="145">
        <f t="shared" ref="S1135:Z1135" si="995">+S1136</f>
        <v>0</v>
      </c>
      <c r="T1135" s="145">
        <f t="shared" si="995"/>
        <v>0</v>
      </c>
      <c r="U1135" s="145">
        <f t="shared" si="995"/>
        <v>28539447.239999998</v>
      </c>
      <c r="V1135" s="145">
        <f t="shared" si="995"/>
        <v>0</v>
      </c>
      <c r="W1135" s="145">
        <f t="shared" si="995"/>
        <v>0</v>
      </c>
      <c r="X1135" s="145">
        <f t="shared" si="995"/>
        <v>0</v>
      </c>
      <c r="Y1135" s="145">
        <f t="shared" si="995"/>
        <v>0</v>
      </c>
      <c r="Z1135" s="145">
        <f t="shared" si="995"/>
        <v>0</v>
      </c>
      <c r="AA1135" s="286">
        <f t="shared" si="834"/>
        <v>28539447.239999998</v>
      </c>
      <c r="AB1135" s="286">
        <f t="shared" si="855"/>
        <v>28539447.239999998</v>
      </c>
      <c r="AC1135" s="36">
        <f t="shared" si="849"/>
        <v>1</v>
      </c>
    </row>
    <row r="1136" spans="1:29" ht="28.5" hidden="1" x14ac:dyDescent="0.2">
      <c r="B1136" s="140" t="s">
        <v>2389</v>
      </c>
      <c r="C1136" s="137" t="s">
        <v>2388</v>
      </c>
      <c r="D1136" s="287"/>
      <c r="E1136" s="285">
        <f>SUM('ADICIONES  2018'!C1136:M1136)</f>
        <v>28539447.239999998</v>
      </c>
      <c r="F1136" s="287"/>
      <c r="G1136" s="287"/>
      <c r="H1136" s="287"/>
      <c r="I1136" s="287"/>
      <c r="J1136" s="287"/>
      <c r="K1136" s="287">
        <f t="shared" si="981"/>
        <v>28539447.239999998</v>
      </c>
      <c r="L1136" s="287"/>
      <c r="M1136" s="287"/>
      <c r="N1136" s="287"/>
      <c r="O1136" s="287"/>
      <c r="P1136" s="287"/>
      <c r="Q1136" s="287"/>
      <c r="R1136" s="287">
        <f t="shared" si="891"/>
        <v>0</v>
      </c>
      <c r="S1136" s="287"/>
      <c r="T1136" s="287"/>
      <c r="U1136" s="287">
        <v>28539447.239999998</v>
      </c>
      <c r="V1136" s="287"/>
      <c r="W1136" s="287"/>
      <c r="X1136" s="287"/>
      <c r="Y1136" s="287"/>
      <c r="Z1136" s="287"/>
      <c r="AA1136" s="287">
        <f t="shared" si="834"/>
        <v>28539447.239999998</v>
      </c>
      <c r="AB1136" s="287">
        <f t="shared" si="855"/>
        <v>28539447.239999998</v>
      </c>
      <c r="AC1136" s="37">
        <f t="shared" si="849"/>
        <v>1</v>
      </c>
    </row>
    <row r="1137" spans="1:29" s="5" customFormat="1" ht="47.25" hidden="1" x14ac:dyDescent="0.2">
      <c r="A1137" s="156"/>
      <c r="B1137" s="133" t="s">
        <v>2390</v>
      </c>
      <c r="C1137" s="138" t="s">
        <v>2391</v>
      </c>
      <c r="D1137" s="286">
        <f>+D1138</f>
        <v>0</v>
      </c>
      <c r="E1137" s="105">
        <f>SUM('ADICIONES  2018'!C1137:M1137)</f>
        <v>261409462.30000001</v>
      </c>
      <c r="F1137" s="286">
        <f t="shared" ref="F1137:J1137" si="996">+F1138</f>
        <v>0</v>
      </c>
      <c r="G1137" s="286">
        <f t="shared" si="996"/>
        <v>0</v>
      </c>
      <c r="H1137" s="286">
        <f t="shared" si="996"/>
        <v>0</v>
      </c>
      <c r="I1137" s="286">
        <f t="shared" si="996"/>
        <v>0</v>
      </c>
      <c r="J1137" s="286">
        <f t="shared" si="996"/>
        <v>0</v>
      </c>
      <c r="K1137" s="286">
        <f t="shared" si="981"/>
        <v>261409462.30000001</v>
      </c>
      <c r="L1137" s="286">
        <f t="shared" ref="L1137:Q1137" si="997">+L1138</f>
        <v>0</v>
      </c>
      <c r="M1137" s="286">
        <f t="shared" si="997"/>
        <v>0</v>
      </c>
      <c r="N1137" s="286">
        <f t="shared" si="997"/>
        <v>0</v>
      </c>
      <c r="O1137" s="286">
        <f t="shared" si="997"/>
        <v>0</v>
      </c>
      <c r="P1137" s="286">
        <f t="shared" si="997"/>
        <v>0</v>
      </c>
      <c r="Q1137" s="286">
        <f t="shared" si="997"/>
        <v>0</v>
      </c>
      <c r="R1137" s="286">
        <f t="shared" si="891"/>
        <v>0</v>
      </c>
      <c r="S1137" s="286">
        <f t="shared" ref="S1137:Z1137" si="998">+S1138</f>
        <v>0</v>
      </c>
      <c r="T1137" s="286">
        <f t="shared" si="998"/>
        <v>0</v>
      </c>
      <c r="U1137" s="286">
        <f t="shared" si="998"/>
        <v>261409462.30000001</v>
      </c>
      <c r="V1137" s="286">
        <f t="shared" si="998"/>
        <v>0</v>
      </c>
      <c r="W1137" s="286">
        <f t="shared" si="998"/>
        <v>0</v>
      </c>
      <c r="X1137" s="286">
        <f t="shared" si="998"/>
        <v>0</v>
      </c>
      <c r="Y1137" s="286">
        <f t="shared" si="998"/>
        <v>0</v>
      </c>
      <c r="Z1137" s="286">
        <f t="shared" si="998"/>
        <v>0</v>
      </c>
      <c r="AA1137" s="286">
        <f t="shared" si="834"/>
        <v>261409462.30000001</v>
      </c>
      <c r="AB1137" s="286">
        <f t="shared" si="855"/>
        <v>261409462.30000001</v>
      </c>
      <c r="AC1137" s="36">
        <f t="shared" si="849"/>
        <v>1</v>
      </c>
    </row>
    <row r="1138" spans="1:29" ht="42.75" hidden="1" x14ac:dyDescent="0.2">
      <c r="B1138" s="140" t="s">
        <v>2392</v>
      </c>
      <c r="C1138" s="137" t="s">
        <v>2393</v>
      </c>
      <c r="D1138" s="287"/>
      <c r="E1138" s="285">
        <f>SUM('ADICIONES  2018'!C1138:M1138)</f>
        <v>261409462.30000001</v>
      </c>
      <c r="F1138" s="287"/>
      <c r="G1138" s="287"/>
      <c r="H1138" s="287"/>
      <c r="I1138" s="287"/>
      <c r="J1138" s="287"/>
      <c r="K1138" s="287">
        <f t="shared" si="981"/>
        <v>261409462.30000001</v>
      </c>
      <c r="L1138" s="287"/>
      <c r="M1138" s="287"/>
      <c r="N1138" s="287"/>
      <c r="O1138" s="287"/>
      <c r="P1138" s="287"/>
      <c r="Q1138" s="287"/>
      <c r="R1138" s="287">
        <f t="shared" si="891"/>
        <v>0</v>
      </c>
      <c r="S1138" s="287"/>
      <c r="T1138" s="287"/>
      <c r="U1138" s="287">
        <v>261409462.30000001</v>
      </c>
      <c r="V1138" s="287"/>
      <c r="W1138" s="287"/>
      <c r="X1138" s="287"/>
      <c r="Y1138" s="287"/>
      <c r="Z1138" s="287"/>
      <c r="AA1138" s="287">
        <f t="shared" si="834"/>
        <v>261409462.30000001</v>
      </c>
      <c r="AB1138" s="287">
        <f t="shared" si="855"/>
        <v>261409462.30000001</v>
      </c>
      <c r="AC1138" s="37">
        <f t="shared" si="849"/>
        <v>1</v>
      </c>
    </row>
    <row r="1139" spans="1:29" s="5" customFormat="1" ht="47.25" hidden="1" x14ac:dyDescent="0.2">
      <c r="A1139" s="156"/>
      <c r="B1139" s="133" t="s">
        <v>2394</v>
      </c>
      <c r="C1139" s="138" t="s">
        <v>2395</v>
      </c>
      <c r="D1139" s="286">
        <f>+D1140</f>
        <v>0</v>
      </c>
      <c r="E1139" s="105">
        <f>SUM('ADICIONES  2018'!C1139:M1139)</f>
        <v>196057096.72</v>
      </c>
      <c r="F1139" s="286">
        <f t="shared" ref="F1139:J1139" si="999">+F1140</f>
        <v>0</v>
      </c>
      <c r="G1139" s="286">
        <f t="shared" si="999"/>
        <v>0</v>
      </c>
      <c r="H1139" s="286">
        <f t="shared" si="999"/>
        <v>0</v>
      </c>
      <c r="I1139" s="286">
        <f t="shared" si="999"/>
        <v>0</v>
      </c>
      <c r="J1139" s="286">
        <f t="shared" si="999"/>
        <v>0</v>
      </c>
      <c r="K1139" s="286">
        <f t="shared" si="981"/>
        <v>196057096.72</v>
      </c>
      <c r="L1139" s="286">
        <f t="shared" ref="L1139:Q1139" si="1000">+L1140</f>
        <v>0</v>
      </c>
      <c r="M1139" s="286">
        <f t="shared" si="1000"/>
        <v>0</v>
      </c>
      <c r="N1139" s="286">
        <f t="shared" si="1000"/>
        <v>0</v>
      </c>
      <c r="O1139" s="286">
        <f t="shared" si="1000"/>
        <v>0</v>
      </c>
      <c r="P1139" s="286">
        <f t="shared" si="1000"/>
        <v>0</v>
      </c>
      <c r="Q1139" s="286">
        <f t="shared" si="1000"/>
        <v>0</v>
      </c>
      <c r="R1139" s="286">
        <f t="shared" si="891"/>
        <v>0</v>
      </c>
      <c r="S1139" s="286">
        <f t="shared" ref="S1139:Z1139" si="1001">+S1140</f>
        <v>0</v>
      </c>
      <c r="T1139" s="286">
        <f t="shared" si="1001"/>
        <v>0</v>
      </c>
      <c r="U1139" s="286">
        <f t="shared" si="1001"/>
        <v>196057096.72</v>
      </c>
      <c r="V1139" s="286">
        <f t="shared" si="1001"/>
        <v>0</v>
      </c>
      <c r="W1139" s="286">
        <f t="shared" si="1001"/>
        <v>0</v>
      </c>
      <c r="X1139" s="286">
        <f t="shared" si="1001"/>
        <v>0</v>
      </c>
      <c r="Y1139" s="286">
        <f t="shared" si="1001"/>
        <v>0</v>
      </c>
      <c r="Z1139" s="286">
        <f t="shared" si="1001"/>
        <v>0</v>
      </c>
      <c r="AA1139" s="286">
        <f t="shared" si="834"/>
        <v>196057096.72</v>
      </c>
      <c r="AB1139" s="286">
        <f t="shared" si="855"/>
        <v>196057096.72</v>
      </c>
      <c r="AC1139" s="36">
        <f t="shared" si="849"/>
        <v>1</v>
      </c>
    </row>
    <row r="1140" spans="1:29" ht="42.75" hidden="1" x14ac:dyDescent="0.2">
      <c r="B1140" s="140" t="s">
        <v>2396</v>
      </c>
      <c r="C1140" s="137" t="s">
        <v>2395</v>
      </c>
      <c r="D1140" s="287"/>
      <c r="E1140" s="285">
        <f>SUM('ADICIONES  2018'!C1140:M1140)</f>
        <v>196057096.72</v>
      </c>
      <c r="F1140" s="287"/>
      <c r="G1140" s="287"/>
      <c r="H1140" s="287"/>
      <c r="I1140" s="287"/>
      <c r="J1140" s="287"/>
      <c r="K1140" s="287">
        <f t="shared" si="981"/>
        <v>196057096.72</v>
      </c>
      <c r="L1140" s="287"/>
      <c r="M1140" s="287"/>
      <c r="N1140" s="287"/>
      <c r="O1140" s="287"/>
      <c r="P1140" s="287"/>
      <c r="Q1140" s="287"/>
      <c r="R1140" s="287">
        <f t="shared" si="891"/>
        <v>0</v>
      </c>
      <c r="S1140" s="287"/>
      <c r="T1140" s="287"/>
      <c r="U1140" s="283">
        <v>196057096.72</v>
      </c>
      <c r="V1140" s="287"/>
      <c r="W1140" s="287"/>
      <c r="X1140" s="287"/>
      <c r="Y1140" s="287"/>
      <c r="Z1140" s="287"/>
      <c r="AA1140" s="287">
        <f t="shared" si="834"/>
        <v>196057096.72</v>
      </c>
      <c r="AB1140" s="287">
        <f t="shared" si="855"/>
        <v>196057096.72</v>
      </c>
      <c r="AC1140" s="37">
        <f t="shared" si="849"/>
        <v>1</v>
      </c>
    </row>
    <row r="1141" spans="1:29" s="79" customFormat="1" ht="31.5" hidden="1" x14ac:dyDescent="0.2">
      <c r="A1141" s="371"/>
      <c r="B1141" s="133" t="s">
        <v>1807</v>
      </c>
      <c r="C1141" s="138" t="s">
        <v>2316</v>
      </c>
      <c r="D1141" s="105">
        <f>+D1142</f>
        <v>0</v>
      </c>
      <c r="E1141" s="105">
        <f>SUM('ADICIONES  2018'!C1141:M1141)</f>
        <v>830627844.66999996</v>
      </c>
      <c r="F1141" s="105">
        <f t="shared" ref="F1141:J1141" si="1002">+F1142</f>
        <v>0</v>
      </c>
      <c r="G1141" s="105">
        <f t="shared" si="1002"/>
        <v>0</v>
      </c>
      <c r="H1141" s="105">
        <f t="shared" si="1002"/>
        <v>0</v>
      </c>
      <c r="I1141" s="105">
        <f t="shared" si="1002"/>
        <v>0</v>
      </c>
      <c r="J1141" s="105">
        <f t="shared" si="1002"/>
        <v>0</v>
      </c>
      <c r="K1141" s="285">
        <f t="shared" si="981"/>
        <v>830627844.66999996</v>
      </c>
      <c r="L1141" s="105">
        <f t="shared" ref="L1141:Q1141" si="1003">+L1142</f>
        <v>0</v>
      </c>
      <c r="M1141" s="105">
        <f t="shared" si="1003"/>
        <v>0</v>
      </c>
      <c r="N1141" s="105">
        <f t="shared" si="1003"/>
        <v>0</v>
      </c>
      <c r="O1141" s="105">
        <f t="shared" si="1003"/>
        <v>0</v>
      </c>
      <c r="P1141" s="105">
        <f t="shared" si="1003"/>
        <v>830627844.66999996</v>
      </c>
      <c r="Q1141" s="105">
        <f t="shared" si="1003"/>
        <v>0</v>
      </c>
      <c r="R1141" s="285">
        <f t="shared" si="891"/>
        <v>830627844.66999996</v>
      </c>
      <c r="S1141" s="105">
        <f t="shared" ref="S1141:Z1141" si="1004">+S1142</f>
        <v>0</v>
      </c>
      <c r="T1141" s="105">
        <f t="shared" si="1004"/>
        <v>0</v>
      </c>
      <c r="U1141" s="105">
        <f t="shared" si="1004"/>
        <v>0</v>
      </c>
      <c r="V1141" s="105">
        <f t="shared" si="1004"/>
        <v>0</v>
      </c>
      <c r="W1141" s="105">
        <f t="shared" si="1004"/>
        <v>0</v>
      </c>
      <c r="X1141" s="105">
        <f t="shared" si="1004"/>
        <v>0</v>
      </c>
      <c r="Y1141" s="105">
        <f t="shared" si="1004"/>
        <v>0</v>
      </c>
      <c r="Z1141" s="105">
        <f t="shared" si="1004"/>
        <v>0</v>
      </c>
      <c r="AA1141" s="285">
        <f t="shared" si="834"/>
        <v>0</v>
      </c>
      <c r="AB1141" s="285">
        <f t="shared" si="855"/>
        <v>830627844.66999996</v>
      </c>
      <c r="AC1141" s="113">
        <f t="shared" si="849"/>
        <v>1</v>
      </c>
    </row>
    <row r="1142" spans="1:29" ht="28.5" hidden="1" x14ac:dyDescent="0.2">
      <c r="B1142" s="140" t="s">
        <v>2317</v>
      </c>
      <c r="C1142" s="137" t="s">
        <v>2318</v>
      </c>
      <c r="D1142" s="287"/>
      <c r="E1142" s="285">
        <f>SUM('ADICIONES  2018'!C1142:M1142)</f>
        <v>830627844.66999996</v>
      </c>
      <c r="F1142" s="287"/>
      <c r="G1142" s="287"/>
      <c r="H1142" s="287"/>
      <c r="I1142" s="287"/>
      <c r="J1142" s="287"/>
      <c r="K1142" s="287">
        <f t="shared" si="981"/>
        <v>830627844.66999996</v>
      </c>
      <c r="L1142" s="287"/>
      <c r="M1142" s="287"/>
      <c r="N1142" s="287"/>
      <c r="O1142" s="287"/>
      <c r="P1142" s="287">
        <v>830627844.66999996</v>
      </c>
      <c r="Q1142" s="287"/>
      <c r="R1142" s="287">
        <f t="shared" si="891"/>
        <v>830627844.66999996</v>
      </c>
      <c r="S1142" s="287"/>
      <c r="T1142" s="287"/>
      <c r="U1142" s="287"/>
      <c r="V1142" s="287"/>
      <c r="W1142" s="287"/>
      <c r="X1142" s="287"/>
      <c r="Y1142" s="287"/>
      <c r="Z1142" s="287"/>
      <c r="AA1142" s="287">
        <f t="shared" si="834"/>
        <v>0</v>
      </c>
      <c r="AB1142" s="287">
        <f t="shared" si="855"/>
        <v>830627844.66999996</v>
      </c>
      <c r="AC1142" s="37">
        <f t="shared" si="849"/>
        <v>1</v>
      </c>
    </row>
    <row r="1143" spans="1:29" s="5" customFormat="1" ht="47.25" hidden="1" x14ac:dyDescent="0.2">
      <c r="A1143" s="156"/>
      <c r="B1143" s="133" t="s">
        <v>2397</v>
      </c>
      <c r="C1143" s="138" t="s">
        <v>2398</v>
      </c>
      <c r="D1143" s="286">
        <f>+D1144</f>
        <v>0</v>
      </c>
      <c r="E1143" s="105">
        <f>SUM('ADICIONES  2018'!C1143:M1143)</f>
        <v>98028548.359999999</v>
      </c>
      <c r="F1143" s="286">
        <f t="shared" ref="F1143:J1143" si="1005">+F1144</f>
        <v>0</v>
      </c>
      <c r="G1143" s="286">
        <f t="shared" si="1005"/>
        <v>0</v>
      </c>
      <c r="H1143" s="286">
        <f t="shared" si="1005"/>
        <v>0</v>
      </c>
      <c r="I1143" s="286">
        <f t="shared" si="1005"/>
        <v>0</v>
      </c>
      <c r="J1143" s="286">
        <f t="shared" si="1005"/>
        <v>0</v>
      </c>
      <c r="K1143" s="286">
        <f t="shared" si="981"/>
        <v>98028548.359999999</v>
      </c>
      <c r="L1143" s="286">
        <f t="shared" ref="L1143:Q1143" si="1006">+L1144</f>
        <v>0</v>
      </c>
      <c r="M1143" s="286">
        <f t="shared" si="1006"/>
        <v>0</v>
      </c>
      <c r="N1143" s="286">
        <f t="shared" si="1006"/>
        <v>0</v>
      </c>
      <c r="O1143" s="286">
        <f t="shared" si="1006"/>
        <v>0</v>
      </c>
      <c r="P1143" s="286">
        <f t="shared" si="1006"/>
        <v>0</v>
      </c>
      <c r="Q1143" s="286">
        <f t="shared" si="1006"/>
        <v>0</v>
      </c>
      <c r="R1143" s="286">
        <f t="shared" si="891"/>
        <v>0</v>
      </c>
      <c r="S1143" s="286">
        <f t="shared" ref="S1143:Z1143" si="1007">+S1144</f>
        <v>0</v>
      </c>
      <c r="T1143" s="286">
        <f t="shared" si="1007"/>
        <v>0</v>
      </c>
      <c r="U1143" s="286">
        <f t="shared" si="1007"/>
        <v>98028548.359999999</v>
      </c>
      <c r="V1143" s="286">
        <f t="shared" si="1007"/>
        <v>0</v>
      </c>
      <c r="W1143" s="286">
        <f t="shared" si="1007"/>
        <v>0</v>
      </c>
      <c r="X1143" s="286">
        <f t="shared" si="1007"/>
        <v>0</v>
      </c>
      <c r="Y1143" s="286">
        <f t="shared" si="1007"/>
        <v>0</v>
      </c>
      <c r="Z1143" s="286">
        <f t="shared" si="1007"/>
        <v>0</v>
      </c>
      <c r="AA1143" s="286">
        <f t="shared" si="834"/>
        <v>98028548.359999999</v>
      </c>
      <c r="AB1143" s="286">
        <f t="shared" si="855"/>
        <v>98028548.359999999</v>
      </c>
      <c r="AC1143" s="36">
        <f t="shared" si="849"/>
        <v>1</v>
      </c>
    </row>
    <row r="1144" spans="1:29" ht="42.75" hidden="1" x14ac:dyDescent="0.2">
      <c r="B1144" s="140" t="s">
        <v>2399</v>
      </c>
      <c r="C1144" s="137" t="s">
        <v>2398</v>
      </c>
      <c r="D1144" s="287"/>
      <c r="E1144" s="285">
        <f>SUM('ADICIONES  2018'!C1144:M1144)</f>
        <v>98028548.359999999</v>
      </c>
      <c r="F1144" s="287"/>
      <c r="G1144" s="287"/>
      <c r="H1144" s="287"/>
      <c r="I1144" s="287"/>
      <c r="J1144" s="287"/>
      <c r="K1144" s="287">
        <f t="shared" si="981"/>
        <v>98028548.359999999</v>
      </c>
      <c r="L1144" s="287"/>
      <c r="M1144" s="287"/>
      <c r="N1144" s="287"/>
      <c r="O1144" s="287"/>
      <c r="P1144" s="287"/>
      <c r="Q1144" s="287"/>
      <c r="R1144" s="287">
        <f t="shared" si="891"/>
        <v>0</v>
      </c>
      <c r="S1144" s="287"/>
      <c r="T1144" s="287"/>
      <c r="U1144" s="283">
        <v>98028548.359999999</v>
      </c>
      <c r="V1144" s="287"/>
      <c r="W1144" s="287"/>
      <c r="X1144" s="287"/>
      <c r="Y1144" s="287"/>
      <c r="Z1144" s="287"/>
      <c r="AA1144" s="287">
        <f t="shared" si="834"/>
        <v>98028548.359999999</v>
      </c>
      <c r="AB1144" s="287">
        <f t="shared" si="855"/>
        <v>98028548.359999999</v>
      </c>
      <c r="AC1144" s="37">
        <f t="shared" si="849"/>
        <v>1</v>
      </c>
    </row>
    <row r="1145" spans="1:29" s="5" customFormat="1" ht="47.25" hidden="1" x14ac:dyDescent="0.2">
      <c r="A1145" s="156"/>
      <c r="B1145" s="133" t="s">
        <v>2400</v>
      </c>
      <c r="C1145" s="138" t="s">
        <v>2401</v>
      </c>
      <c r="D1145" s="286">
        <f>+D1146</f>
        <v>0</v>
      </c>
      <c r="E1145" s="105">
        <f>SUM('ADICIONES  2018'!C1145:M1145)</f>
        <v>45746655.899999999</v>
      </c>
      <c r="F1145" s="286">
        <f t="shared" ref="F1145:J1145" si="1008">+F1146</f>
        <v>0</v>
      </c>
      <c r="G1145" s="286">
        <f t="shared" si="1008"/>
        <v>0</v>
      </c>
      <c r="H1145" s="286">
        <f t="shared" si="1008"/>
        <v>0</v>
      </c>
      <c r="I1145" s="286">
        <f t="shared" si="1008"/>
        <v>0</v>
      </c>
      <c r="J1145" s="286">
        <f t="shared" si="1008"/>
        <v>0</v>
      </c>
      <c r="K1145" s="286">
        <f t="shared" si="981"/>
        <v>45746655.899999999</v>
      </c>
      <c r="L1145" s="286">
        <f t="shared" ref="L1145:Q1145" si="1009">+L1146</f>
        <v>0</v>
      </c>
      <c r="M1145" s="286">
        <f t="shared" si="1009"/>
        <v>0</v>
      </c>
      <c r="N1145" s="286">
        <f t="shared" si="1009"/>
        <v>0</v>
      </c>
      <c r="O1145" s="286">
        <f t="shared" si="1009"/>
        <v>0</v>
      </c>
      <c r="P1145" s="286">
        <f t="shared" si="1009"/>
        <v>0</v>
      </c>
      <c r="Q1145" s="286">
        <f t="shared" si="1009"/>
        <v>0</v>
      </c>
      <c r="R1145" s="286">
        <f t="shared" si="891"/>
        <v>0</v>
      </c>
      <c r="S1145" s="286">
        <f t="shared" ref="S1145:Z1145" si="1010">+S1146</f>
        <v>0</v>
      </c>
      <c r="T1145" s="286">
        <f t="shared" si="1010"/>
        <v>0</v>
      </c>
      <c r="U1145" s="286">
        <f t="shared" si="1010"/>
        <v>45746655.899999999</v>
      </c>
      <c r="V1145" s="286">
        <f t="shared" si="1010"/>
        <v>0</v>
      </c>
      <c r="W1145" s="286">
        <f t="shared" si="1010"/>
        <v>0</v>
      </c>
      <c r="X1145" s="286">
        <f t="shared" si="1010"/>
        <v>0</v>
      </c>
      <c r="Y1145" s="286">
        <f t="shared" si="1010"/>
        <v>0</v>
      </c>
      <c r="Z1145" s="286">
        <f t="shared" si="1010"/>
        <v>0</v>
      </c>
      <c r="AA1145" s="286">
        <f t="shared" si="834"/>
        <v>45746655.899999999</v>
      </c>
      <c r="AB1145" s="286">
        <f t="shared" si="855"/>
        <v>45746655.899999999</v>
      </c>
      <c r="AC1145" s="36">
        <f t="shared" si="849"/>
        <v>1</v>
      </c>
    </row>
    <row r="1146" spans="1:29" ht="28.5" hidden="1" x14ac:dyDescent="0.2">
      <c r="B1146" s="140" t="s">
        <v>2402</v>
      </c>
      <c r="C1146" s="137" t="s">
        <v>2401</v>
      </c>
      <c r="D1146" s="287"/>
      <c r="E1146" s="285">
        <f>SUM('ADICIONES  2018'!C1146:M1146)</f>
        <v>45746655.899999999</v>
      </c>
      <c r="F1146" s="287"/>
      <c r="G1146" s="287"/>
      <c r="H1146" s="287"/>
      <c r="I1146" s="287"/>
      <c r="J1146" s="287"/>
      <c r="K1146" s="287">
        <f t="shared" si="981"/>
        <v>45746655.899999999</v>
      </c>
      <c r="L1146" s="287"/>
      <c r="M1146" s="287"/>
      <c r="N1146" s="287"/>
      <c r="O1146" s="287"/>
      <c r="P1146" s="287"/>
      <c r="Q1146" s="287"/>
      <c r="R1146" s="287">
        <f t="shared" si="891"/>
        <v>0</v>
      </c>
      <c r="S1146" s="287"/>
      <c r="T1146" s="287"/>
      <c r="U1146" s="283">
        <v>45746655.899999999</v>
      </c>
      <c r="V1146" s="287"/>
      <c r="W1146" s="287"/>
      <c r="X1146" s="287"/>
      <c r="Y1146" s="287"/>
      <c r="Z1146" s="287"/>
      <c r="AA1146" s="287">
        <f t="shared" si="834"/>
        <v>45746655.899999999</v>
      </c>
      <c r="AB1146" s="287">
        <f t="shared" si="855"/>
        <v>45746655.899999999</v>
      </c>
      <c r="AC1146" s="37">
        <f t="shared" si="849"/>
        <v>1</v>
      </c>
    </row>
    <row r="1147" spans="1:29" s="5" customFormat="1" ht="78.75" hidden="1" x14ac:dyDescent="0.2">
      <c r="A1147" s="156"/>
      <c r="B1147" s="133" t="s">
        <v>2403</v>
      </c>
      <c r="C1147" s="138" t="s">
        <v>2404</v>
      </c>
      <c r="D1147" s="286">
        <f>+D1148</f>
        <v>0</v>
      </c>
      <c r="E1147" s="105">
        <f>SUM('ADICIONES  2018'!C1147:M1147)</f>
        <v>26140946.23</v>
      </c>
      <c r="F1147" s="286">
        <f t="shared" ref="F1147:J1147" si="1011">+F1148</f>
        <v>0</v>
      </c>
      <c r="G1147" s="286">
        <f t="shared" si="1011"/>
        <v>0</v>
      </c>
      <c r="H1147" s="286">
        <f t="shared" si="1011"/>
        <v>0</v>
      </c>
      <c r="I1147" s="286">
        <f t="shared" si="1011"/>
        <v>0</v>
      </c>
      <c r="J1147" s="286">
        <f t="shared" si="1011"/>
        <v>0</v>
      </c>
      <c r="K1147" s="286">
        <f t="shared" si="981"/>
        <v>26140946.23</v>
      </c>
      <c r="L1147" s="286">
        <f t="shared" ref="L1147:Q1147" si="1012">+L1148</f>
        <v>0</v>
      </c>
      <c r="M1147" s="286">
        <f t="shared" si="1012"/>
        <v>0</v>
      </c>
      <c r="N1147" s="286">
        <f t="shared" si="1012"/>
        <v>0</v>
      </c>
      <c r="O1147" s="286">
        <f t="shared" si="1012"/>
        <v>0</v>
      </c>
      <c r="P1147" s="286">
        <f t="shared" si="1012"/>
        <v>0</v>
      </c>
      <c r="Q1147" s="286">
        <f t="shared" si="1012"/>
        <v>0</v>
      </c>
      <c r="R1147" s="286">
        <f t="shared" si="891"/>
        <v>0</v>
      </c>
      <c r="S1147" s="286">
        <f t="shared" ref="S1147:Z1147" si="1013">+S1148</f>
        <v>0</v>
      </c>
      <c r="T1147" s="286">
        <f t="shared" si="1013"/>
        <v>0</v>
      </c>
      <c r="U1147" s="286">
        <f t="shared" si="1013"/>
        <v>26140946.23</v>
      </c>
      <c r="V1147" s="286">
        <f t="shared" si="1013"/>
        <v>0</v>
      </c>
      <c r="W1147" s="286">
        <f t="shared" si="1013"/>
        <v>0</v>
      </c>
      <c r="X1147" s="286">
        <f t="shared" si="1013"/>
        <v>0</v>
      </c>
      <c r="Y1147" s="286">
        <f t="shared" si="1013"/>
        <v>0</v>
      </c>
      <c r="Z1147" s="286">
        <f t="shared" si="1013"/>
        <v>0</v>
      </c>
      <c r="AA1147" s="286">
        <f t="shared" si="834"/>
        <v>26140946.23</v>
      </c>
      <c r="AB1147" s="286">
        <f t="shared" si="855"/>
        <v>26140946.23</v>
      </c>
      <c r="AC1147" s="36">
        <f t="shared" si="849"/>
        <v>1</v>
      </c>
    </row>
    <row r="1148" spans="1:29" ht="57" hidden="1" x14ac:dyDescent="0.2">
      <c r="B1148" s="140" t="s">
        <v>2405</v>
      </c>
      <c r="C1148" s="137" t="s">
        <v>2404</v>
      </c>
      <c r="D1148" s="287"/>
      <c r="E1148" s="285">
        <f>SUM('ADICIONES  2018'!C1148:M1148)</f>
        <v>26140946.23</v>
      </c>
      <c r="F1148" s="287"/>
      <c r="G1148" s="287"/>
      <c r="H1148" s="287"/>
      <c r="I1148" s="287"/>
      <c r="J1148" s="287"/>
      <c r="K1148" s="287">
        <f t="shared" si="981"/>
        <v>26140946.23</v>
      </c>
      <c r="L1148" s="287"/>
      <c r="M1148" s="287"/>
      <c r="N1148" s="287"/>
      <c r="O1148" s="287"/>
      <c r="P1148" s="287"/>
      <c r="Q1148" s="287"/>
      <c r="R1148" s="287">
        <f t="shared" si="891"/>
        <v>0</v>
      </c>
      <c r="S1148" s="287"/>
      <c r="T1148" s="287"/>
      <c r="U1148" s="287">
        <v>26140946.23</v>
      </c>
      <c r="V1148" s="287"/>
      <c r="W1148" s="287"/>
      <c r="X1148" s="287"/>
      <c r="Y1148" s="287"/>
      <c r="Z1148" s="287"/>
      <c r="AA1148" s="287">
        <f t="shared" si="834"/>
        <v>26140946.23</v>
      </c>
      <c r="AB1148" s="287">
        <f t="shared" si="855"/>
        <v>26140946.23</v>
      </c>
      <c r="AC1148" s="37">
        <f t="shared" si="849"/>
        <v>1</v>
      </c>
    </row>
    <row r="1149" spans="1:29" s="5" customFormat="1" ht="47.25" hidden="1" x14ac:dyDescent="0.2">
      <c r="A1149" s="156"/>
      <c r="B1149" s="133" t="s">
        <v>2406</v>
      </c>
      <c r="C1149" s="138" t="s">
        <v>2407</v>
      </c>
      <c r="D1149" s="286">
        <f>+D1150</f>
        <v>0</v>
      </c>
      <c r="E1149" s="105">
        <f>SUM('ADICIONES  2018'!C1149:M1149)</f>
        <v>26140946.23</v>
      </c>
      <c r="F1149" s="286">
        <f t="shared" ref="F1149:J1149" si="1014">+F1150</f>
        <v>0</v>
      </c>
      <c r="G1149" s="286">
        <f t="shared" si="1014"/>
        <v>0</v>
      </c>
      <c r="H1149" s="286">
        <f t="shared" si="1014"/>
        <v>0</v>
      </c>
      <c r="I1149" s="286">
        <f t="shared" si="1014"/>
        <v>0</v>
      </c>
      <c r="J1149" s="286">
        <f t="shared" si="1014"/>
        <v>0</v>
      </c>
      <c r="K1149" s="286">
        <f t="shared" si="981"/>
        <v>26140946.23</v>
      </c>
      <c r="L1149" s="286">
        <f t="shared" ref="L1149:Q1149" si="1015">+L1150</f>
        <v>0</v>
      </c>
      <c r="M1149" s="286">
        <f t="shared" si="1015"/>
        <v>0</v>
      </c>
      <c r="N1149" s="286">
        <f t="shared" si="1015"/>
        <v>0</v>
      </c>
      <c r="O1149" s="286">
        <f t="shared" si="1015"/>
        <v>0</v>
      </c>
      <c r="P1149" s="286">
        <f t="shared" si="1015"/>
        <v>0</v>
      </c>
      <c r="Q1149" s="286">
        <f t="shared" si="1015"/>
        <v>0</v>
      </c>
      <c r="R1149" s="286">
        <f t="shared" si="891"/>
        <v>0</v>
      </c>
      <c r="S1149" s="286">
        <f t="shared" ref="S1149:Z1149" si="1016">+S1150</f>
        <v>0</v>
      </c>
      <c r="T1149" s="286">
        <f t="shared" si="1016"/>
        <v>0</v>
      </c>
      <c r="U1149" s="286">
        <f t="shared" si="1016"/>
        <v>26140946.23</v>
      </c>
      <c r="V1149" s="286">
        <f t="shared" si="1016"/>
        <v>0</v>
      </c>
      <c r="W1149" s="286">
        <f t="shared" si="1016"/>
        <v>0</v>
      </c>
      <c r="X1149" s="286">
        <f t="shared" si="1016"/>
        <v>0</v>
      </c>
      <c r="Y1149" s="286">
        <f t="shared" si="1016"/>
        <v>0</v>
      </c>
      <c r="Z1149" s="286">
        <f t="shared" si="1016"/>
        <v>0</v>
      </c>
      <c r="AA1149" s="286">
        <f t="shared" si="834"/>
        <v>26140946.23</v>
      </c>
      <c r="AB1149" s="286">
        <f t="shared" si="855"/>
        <v>26140946.23</v>
      </c>
      <c r="AC1149" s="36">
        <f t="shared" si="849"/>
        <v>1</v>
      </c>
    </row>
    <row r="1150" spans="1:29" ht="42.75" hidden="1" x14ac:dyDescent="0.2">
      <c r="B1150" s="140" t="s">
        <v>2408</v>
      </c>
      <c r="C1150" s="137" t="s">
        <v>2407</v>
      </c>
      <c r="D1150" s="287"/>
      <c r="E1150" s="285">
        <f>SUM('ADICIONES  2018'!C1150:M1150)</f>
        <v>26140946.23</v>
      </c>
      <c r="F1150" s="287"/>
      <c r="G1150" s="287"/>
      <c r="H1150" s="287"/>
      <c r="I1150" s="287"/>
      <c r="J1150" s="287"/>
      <c r="K1150" s="287">
        <f t="shared" si="981"/>
        <v>26140946.23</v>
      </c>
      <c r="L1150" s="287"/>
      <c r="M1150" s="287"/>
      <c r="N1150" s="287"/>
      <c r="O1150" s="287"/>
      <c r="P1150" s="287"/>
      <c r="Q1150" s="287"/>
      <c r="R1150" s="287">
        <f t="shared" si="891"/>
        <v>0</v>
      </c>
      <c r="S1150" s="287"/>
      <c r="T1150" s="287"/>
      <c r="U1150" s="283">
        <v>26140946.23</v>
      </c>
      <c r="V1150" s="287"/>
      <c r="W1150" s="287"/>
      <c r="X1150" s="287"/>
      <c r="Y1150" s="287"/>
      <c r="Z1150" s="287"/>
      <c r="AA1150" s="287">
        <f t="shared" si="834"/>
        <v>26140946.23</v>
      </c>
      <c r="AB1150" s="287">
        <f t="shared" si="855"/>
        <v>26140946.23</v>
      </c>
      <c r="AC1150" s="37">
        <f t="shared" si="849"/>
        <v>1</v>
      </c>
    </row>
    <row r="1151" spans="1:29" s="5" customFormat="1" ht="31.5" hidden="1" x14ac:dyDescent="0.2">
      <c r="A1151" s="156"/>
      <c r="B1151" s="133" t="s">
        <v>2409</v>
      </c>
      <c r="C1151" s="138" t="s">
        <v>2410</v>
      </c>
      <c r="D1151" s="286">
        <f>+D1152</f>
        <v>0</v>
      </c>
      <c r="E1151" s="105">
        <f>SUM('ADICIONES  2018'!C1151:M1151)</f>
        <v>32047619.620000001</v>
      </c>
      <c r="F1151" s="286">
        <f t="shared" ref="F1151:J1151" si="1017">+F1152</f>
        <v>0</v>
      </c>
      <c r="G1151" s="286">
        <f t="shared" si="1017"/>
        <v>0</v>
      </c>
      <c r="H1151" s="286">
        <f t="shared" si="1017"/>
        <v>0</v>
      </c>
      <c r="I1151" s="286">
        <f t="shared" si="1017"/>
        <v>0</v>
      </c>
      <c r="J1151" s="286">
        <f t="shared" si="1017"/>
        <v>0</v>
      </c>
      <c r="K1151" s="286">
        <f t="shared" si="981"/>
        <v>32047619.620000001</v>
      </c>
      <c r="L1151" s="286">
        <f t="shared" ref="L1151:Q1151" si="1018">+L1152</f>
        <v>0</v>
      </c>
      <c r="M1151" s="286">
        <f t="shared" si="1018"/>
        <v>0</v>
      </c>
      <c r="N1151" s="286">
        <f t="shared" si="1018"/>
        <v>0</v>
      </c>
      <c r="O1151" s="286">
        <f t="shared" si="1018"/>
        <v>0</v>
      </c>
      <c r="P1151" s="286">
        <f t="shared" si="1018"/>
        <v>0</v>
      </c>
      <c r="Q1151" s="286">
        <f t="shared" si="1018"/>
        <v>0</v>
      </c>
      <c r="R1151" s="286">
        <f t="shared" si="891"/>
        <v>0</v>
      </c>
      <c r="S1151" s="286">
        <f t="shared" ref="S1151:Z1151" si="1019">+S1152</f>
        <v>0</v>
      </c>
      <c r="T1151" s="286">
        <f t="shared" si="1019"/>
        <v>0</v>
      </c>
      <c r="U1151" s="286">
        <f t="shared" si="1019"/>
        <v>32047619.620000001</v>
      </c>
      <c r="V1151" s="286">
        <f t="shared" si="1019"/>
        <v>0</v>
      </c>
      <c r="W1151" s="286">
        <f t="shared" si="1019"/>
        <v>0</v>
      </c>
      <c r="X1151" s="286">
        <f t="shared" si="1019"/>
        <v>0</v>
      </c>
      <c r="Y1151" s="286">
        <f t="shared" si="1019"/>
        <v>0</v>
      </c>
      <c r="Z1151" s="286">
        <f t="shared" si="1019"/>
        <v>0</v>
      </c>
      <c r="AA1151" s="286">
        <f t="shared" si="834"/>
        <v>32047619.620000001</v>
      </c>
      <c r="AB1151" s="286">
        <f t="shared" si="855"/>
        <v>32047619.620000001</v>
      </c>
      <c r="AC1151" s="36">
        <f t="shared" si="849"/>
        <v>1</v>
      </c>
    </row>
    <row r="1152" spans="1:29" ht="28.5" hidden="1" x14ac:dyDescent="0.2">
      <c r="B1152" s="140" t="s">
        <v>2411</v>
      </c>
      <c r="C1152" s="137" t="s">
        <v>2410</v>
      </c>
      <c r="D1152" s="287"/>
      <c r="E1152" s="285">
        <f>SUM('ADICIONES  2018'!C1152:M1152)</f>
        <v>32047619.620000001</v>
      </c>
      <c r="F1152" s="287"/>
      <c r="G1152" s="287"/>
      <c r="H1152" s="287"/>
      <c r="I1152" s="287"/>
      <c r="J1152" s="287"/>
      <c r="K1152" s="287">
        <f t="shared" si="981"/>
        <v>32047619.620000001</v>
      </c>
      <c r="L1152" s="287"/>
      <c r="M1152" s="287"/>
      <c r="N1152" s="287"/>
      <c r="O1152" s="287"/>
      <c r="P1152" s="287"/>
      <c r="Q1152" s="287"/>
      <c r="R1152" s="287">
        <f t="shared" si="891"/>
        <v>0</v>
      </c>
      <c r="S1152" s="287"/>
      <c r="T1152" s="287"/>
      <c r="U1152" s="283">
        <v>32047619.620000001</v>
      </c>
      <c r="V1152" s="287"/>
      <c r="W1152" s="287"/>
      <c r="X1152" s="287"/>
      <c r="Y1152" s="287"/>
      <c r="Z1152" s="287"/>
      <c r="AA1152" s="287">
        <f t="shared" si="834"/>
        <v>32047619.620000001</v>
      </c>
      <c r="AB1152" s="287">
        <f t="shared" si="855"/>
        <v>32047619.620000001</v>
      </c>
      <c r="AC1152" s="37">
        <f t="shared" si="849"/>
        <v>1</v>
      </c>
    </row>
    <row r="1153" spans="1:29" s="79" customFormat="1" ht="31.5" hidden="1" x14ac:dyDescent="0.2">
      <c r="A1153" s="371"/>
      <c r="B1153" s="133" t="s">
        <v>2319</v>
      </c>
      <c r="C1153" s="138" t="s">
        <v>2320</v>
      </c>
      <c r="D1153" s="105">
        <f>SUM(D1154:D1156)</f>
        <v>0</v>
      </c>
      <c r="E1153" s="105">
        <f>SUM('ADICIONES  2018'!C1153:M1153)</f>
        <v>278189108.56</v>
      </c>
      <c r="F1153" s="105">
        <f t="shared" ref="F1153:J1153" si="1020">SUM(F1154:F1156)</f>
        <v>0</v>
      </c>
      <c r="G1153" s="105">
        <f t="shared" si="1020"/>
        <v>0</v>
      </c>
      <c r="H1153" s="105">
        <f t="shared" si="1020"/>
        <v>0</v>
      </c>
      <c r="I1153" s="105">
        <f t="shared" si="1020"/>
        <v>0</v>
      </c>
      <c r="J1153" s="105">
        <f t="shared" si="1020"/>
        <v>0</v>
      </c>
      <c r="K1153" s="105">
        <f t="shared" si="981"/>
        <v>278189108.56</v>
      </c>
      <c r="L1153" s="105">
        <f t="shared" ref="L1153:Q1153" si="1021">SUM(L1154:L1156)</f>
        <v>0</v>
      </c>
      <c r="M1153" s="105">
        <f t="shared" si="1021"/>
        <v>0</v>
      </c>
      <c r="N1153" s="105">
        <f t="shared" si="1021"/>
        <v>0</v>
      </c>
      <c r="O1153" s="105">
        <f t="shared" si="1021"/>
        <v>0</v>
      </c>
      <c r="P1153" s="105">
        <f t="shared" si="1021"/>
        <v>83740748</v>
      </c>
      <c r="Q1153" s="105">
        <f t="shared" si="1021"/>
        <v>0</v>
      </c>
      <c r="R1153" s="105">
        <f t="shared" si="891"/>
        <v>83740748</v>
      </c>
      <c r="S1153" s="105">
        <f t="shared" ref="S1153:Z1153" si="1022">SUM(S1154:S1156)</f>
        <v>0</v>
      </c>
      <c r="T1153" s="105">
        <f t="shared" si="1022"/>
        <v>0</v>
      </c>
      <c r="U1153" s="105">
        <f t="shared" si="1022"/>
        <v>80541103</v>
      </c>
      <c r="V1153" s="105">
        <f t="shared" si="1022"/>
        <v>0</v>
      </c>
      <c r="W1153" s="105">
        <f t="shared" si="1022"/>
        <v>0</v>
      </c>
      <c r="X1153" s="105">
        <f t="shared" si="1022"/>
        <v>0</v>
      </c>
      <c r="Y1153" s="105">
        <f t="shared" si="1022"/>
        <v>0</v>
      </c>
      <c r="Z1153" s="105">
        <f t="shared" si="1022"/>
        <v>0</v>
      </c>
      <c r="AA1153" s="105">
        <f t="shared" si="834"/>
        <v>80541103</v>
      </c>
      <c r="AB1153" s="105">
        <f t="shared" si="855"/>
        <v>164281851</v>
      </c>
      <c r="AC1153" s="104">
        <f t="shared" si="849"/>
        <v>0.59054019709965599</v>
      </c>
    </row>
    <row r="1154" spans="1:29" ht="28.5" hidden="1" x14ac:dyDescent="0.2">
      <c r="B1154" s="140" t="s">
        <v>2321</v>
      </c>
      <c r="C1154" s="137" t="s">
        <v>2322</v>
      </c>
      <c r="D1154" s="287"/>
      <c r="E1154" s="285">
        <f>SUM('ADICIONES  2018'!C1154:M1154)</f>
        <v>83740748</v>
      </c>
      <c r="F1154" s="287"/>
      <c r="G1154" s="287"/>
      <c r="H1154" s="287"/>
      <c r="I1154" s="287"/>
      <c r="J1154" s="287"/>
      <c r="K1154" s="287">
        <f t="shared" si="981"/>
        <v>83740748</v>
      </c>
      <c r="L1154" s="287"/>
      <c r="M1154" s="287"/>
      <c r="N1154" s="287"/>
      <c r="O1154" s="287"/>
      <c r="P1154" s="287">
        <v>83740748</v>
      </c>
      <c r="Q1154" s="287"/>
      <c r="R1154" s="287">
        <f t="shared" si="891"/>
        <v>83740748</v>
      </c>
      <c r="S1154" s="287"/>
      <c r="T1154" s="287"/>
      <c r="U1154" s="287">
        <v>0</v>
      </c>
      <c r="V1154" s="287"/>
      <c r="W1154" s="287"/>
      <c r="X1154" s="287"/>
      <c r="Y1154" s="287"/>
      <c r="Z1154" s="287"/>
      <c r="AA1154" s="287">
        <f t="shared" si="834"/>
        <v>0</v>
      </c>
      <c r="AB1154" s="287">
        <f t="shared" si="855"/>
        <v>83740748</v>
      </c>
      <c r="AC1154" s="37">
        <f t="shared" si="849"/>
        <v>1</v>
      </c>
    </row>
    <row r="1155" spans="1:29" ht="28.5" hidden="1" x14ac:dyDescent="0.2">
      <c r="B1155" s="140" t="s">
        <v>2321</v>
      </c>
      <c r="C1155" s="137" t="s">
        <v>2322</v>
      </c>
      <c r="D1155" s="287"/>
      <c r="E1155" s="285">
        <f>SUM('ADICIONES  2018'!C1155:M1155)</f>
        <v>80541103</v>
      </c>
      <c r="F1155" s="287"/>
      <c r="G1155" s="287"/>
      <c r="H1155" s="287"/>
      <c r="I1155" s="287"/>
      <c r="J1155" s="287"/>
      <c r="K1155" s="287">
        <f t="shared" si="981"/>
        <v>80541103</v>
      </c>
      <c r="L1155" s="287"/>
      <c r="M1155" s="287"/>
      <c r="N1155" s="287"/>
      <c r="O1155" s="287"/>
      <c r="P1155" s="287"/>
      <c r="Q1155" s="287"/>
      <c r="R1155" s="287">
        <f t="shared" si="891"/>
        <v>0</v>
      </c>
      <c r="S1155" s="287"/>
      <c r="T1155" s="287"/>
      <c r="U1155" s="287">
        <v>80541103</v>
      </c>
      <c r="V1155" s="287"/>
      <c r="W1155" s="287"/>
      <c r="X1155" s="287"/>
      <c r="Y1155" s="287"/>
      <c r="Z1155" s="287"/>
      <c r="AA1155" s="287">
        <f t="shared" ref="AA1155" si="1023">SUM(S1155:Z1155)</f>
        <v>80541103</v>
      </c>
      <c r="AB1155" s="287">
        <f t="shared" si="855"/>
        <v>80541103</v>
      </c>
      <c r="AC1155" s="37">
        <f t="shared" si="849"/>
        <v>1</v>
      </c>
    </row>
    <row r="1156" spans="1:29" ht="28.5" hidden="1" x14ac:dyDescent="0.2">
      <c r="B1156" s="140" t="s">
        <v>2321</v>
      </c>
      <c r="C1156" s="137" t="s">
        <v>2322</v>
      </c>
      <c r="D1156" s="287"/>
      <c r="E1156" s="285">
        <f>SUM('ADICIONES  2018'!C1156:M1156)</f>
        <v>113907257.56</v>
      </c>
      <c r="F1156" s="287"/>
      <c r="G1156" s="287"/>
      <c r="H1156" s="287"/>
      <c r="I1156" s="287"/>
      <c r="J1156" s="287"/>
      <c r="K1156" s="287">
        <f t="shared" si="981"/>
        <v>113907257.56</v>
      </c>
      <c r="L1156" s="287"/>
      <c r="M1156" s="287"/>
      <c r="N1156" s="287"/>
      <c r="O1156" s="287"/>
      <c r="P1156" s="287"/>
      <c r="Q1156" s="287"/>
      <c r="R1156" s="287">
        <f t="shared" si="891"/>
        <v>0</v>
      </c>
      <c r="S1156" s="287"/>
      <c r="T1156" s="287"/>
      <c r="U1156" s="287"/>
      <c r="V1156" s="287"/>
      <c r="W1156" s="287"/>
      <c r="X1156" s="287"/>
      <c r="Y1156" s="287"/>
      <c r="Z1156" s="287"/>
      <c r="AA1156" s="287">
        <f t="shared" ref="AA1156" si="1024">SUM(S1156:Z1156)</f>
        <v>0</v>
      </c>
      <c r="AB1156" s="287">
        <f t="shared" si="855"/>
        <v>0</v>
      </c>
      <c r="AC1156" s="37">
        <f t="shared" si="849"/>
        <v>0</v>
      </c>
    </row>
    <row r="1157" spans="1:29" s="5" customFormat="1" ht="45" hidden="1" x14ac:dyDescent="0.2">
      <c r="A1157" s="156"/>
      <c r="B1157" s="133" t="s">
        <v>2323</v>
      </c>
      <c r="C1157" s="331" t="s">
        <v>2324</v>
      </c>
      <c r="D1157" s="286">
        <f>+D1158</f>
        <v>0</v>
      </c>
      <c r="E1157" s="105">
        <f>SUM('ADICIONES  2018'!C1157:M1157)</f>
        <v>237478885.41999999</v>
      </c>
      <c r="F1157" s="286">
        <f t="shared" ref="F1157:J1157" si="1025">+F1158</f>
        <v>0</v>
      </c>
      <c r="G1157" s="286">
        <f t="shared" si="1025"/>
        <v>0</v>
      </c>
      <c r="H1157" s="286">
        <f t="shared" si="1025"/>
        <v>0</v>
      </c>
      <c r="I1157" s="286">
        <f t="shared" si="1025"/>
        <v>0</v>
      </c>
      <c r="J1157" s="286">
        <f t="shared" si="1025"/>
        <v>0</v>
      </c>
      <c r="K1157" s="286">
        <f t="shared" si="981"/>
        <v>237478885.41999999</v>
      </c>
      <c r="L1157" s="286">
        <f t="shared" ref="L1157:Q1157" si="1026">+L1158</f>
        <v>0</v>
      </c>
      <c r="M1157" s="286">
        <f t="shared" si="1026"/>
        <v>0</v>
      </c>
      <c r="N1157" s="286">
        <f t="shared" si="1026"/>
        <v>0</v>
      </c>
      <c r="O1157" s="286">
        <f t="shared" si="1026"/>
        <v>0</v>
      </c>
      <c r="P1157" s="286">
        <f t="shared" si="1026"/>
        <v>0</v>
      </c>
      <c r="Q1157" s="286">
        <f t="shared" si="1026"/>
        <v>0</v>
      </c>
      <c r="R1157" s="286">
        <f t="shared" si="891"/>
        <v>0</v>
      </c>
      <c r="S1157" s="286">
        <f t="shared" ref="S1157:Z1157" si="1027">+S1158</f>
        <v>0</v>
      </c>
      <c r="T1157" s="286">
        <f t="shared" si="1027"/>
        <v>0</v>
      </c>
      <c r="U1157" s="286">
        <f t="shared" si="1027"/>
        <v>237478885.41999999</v>
      </c>
      <c r="V1157" s="286">
        <f t="shared" si="1027"/>
        <v>0</v>
      </c>
      <c r="W1157" s="286">
        <f t="shared" si="1027"/>
        <v>0</v>
      </c>
      <c r="X1157" s="286">
        <f t="shared" si="1027"/>
        <v>0</v>
      </c>
      <c r="Y1157" s="286">
        <f t="shared" si="1027"/>
        <v>0</v>
      </c>
      <c r="Z1157" s="286">
        <f t="shared" si="1027"/>
        <v>0</v>
      </c>
      <c r="AA1157" s="286">
        <f t="shared" si="834"/>
        <v>237478885.41999999</v>
      </c>
      <c r="AB1157" s="286">
        <f t="shared" si="855"/>
        <v>237478885.41999999</v>
      </c>
      <c r="AC1157" s="36">
        <f t="shared" si="849"/>
        <v>1</v>
      </c>
    </row>
    <row r="1158" spans="1:29" ht="28.5" hidden="1" x14ac:dyDescent="0.2">
      <c r="B1158" s="140" t="s">
        <v>2325</v>
      </c>
      <c r="C1158" s="137" t="s">
        <v>2326</v>
      </c>
      <c r="D1158" s="287"/>
      <c r="E1158" s="285">
        <f>SUM('ADICIONES  2018'!C1158:M1158)</f>
        <v>237478885.41999999</v>
      </c>
      <c r="F1158" s="287"/>
      <c r="G1158" s="287"/>
      <c r="H1158" s="287"/>
      <c r="I1158" s="287"/>
      <c r="J1158" s="287"/>
      <c r="K1158" s="287">
        <f t="shared" si="981"/>
        <v>237478885.41999999</v>
      </c>
      <c r="L1158" s="287"/>
      <c r="M1158" s="287"/>
      <c r="N1158" s="287"/>
      <c r="O1158" s="287"/>
      <c r="P1158" s="287"/>
      <c r="Q1158" s="287"/>
      <c r="R1158" s="287">
        <f t="shared" si="891"/>
        <v>0</v>
      </c>
      <c r="S1158" s="287"/>
      <c r="T1158" s="287"/>
      <c r="U1158" s="287">
        <v>237478885.41999999</v>
      </c>
      <c r="V1158" s="287"/>
      <c r="W1158" s="287"/>
      <c r="X1158" s="287"/>
      <c r="Y1158" s="287"/>
      <c r="Z1158" s="287"/>
      <c r="AA1158" s="287">
        <f t="shared" si="834"/>
        <v>237478885.41999999</v>
      </c>
      <c r="AB1158" s="287">
        <f t="shared" si="855"/>
        <v>237478885.41999999</v>
      </c>
      <c r="AC1158" s="37">
        <f t="shared" si="849"/>
        <v>1</v>
      </c>
    </row>
    <row r="1159" spans="1:29" s="5" customFormat="1" ht="30" hidden="1" x14ac:dyDescent="0.2">
      <c r="A1159" s="156"/>
      <c r="B1159" s="133" t="s">
        <v>2412</v>
      </c>
      <c r="C1159" s="331" t="s">
        <v>2413</v>
      </c>
      <c r="D1159" s="286">
        <f>+D1160</f>
        <v>0</v>
      </c>
      <c r="E1159" s="105">
        <f>SUM('ADICIONES  2018'!C1159:M1159)</f>
        <v>59825083</v>
      </c>
      <c r="F1159" s="286">
        <f t="shared" ref="F1159:J1159" si="1028">+F1160</f>
        <v>0</v>
      </c>
      <c r="G1159" s="286">
        <f t="shared" si="1028"/>
        <v>0</v>
      </c>
      <c r="H1159" s="286">
        <f t="shared" si="1028"/>
        <v>0</v>
      </c>
      <c r="I1159" s="286">
        <f t="shared" si="1028"/>
        <v>0</v>
      </c>
      <c r="J1159" s="286">
        <f t="shared" si="1028"/>
        <v>0</v>
      </c>
      <c r="K1159" s="286">
        <f t="shared" si="981"/>
        <v>59825083</v>
      </c>
      <c r="L1159" s="286">
        <f t="shared" ref="L1159:Q1159" si="1029">+L1160</f>
        <v>0</v>
      </c>
      <c r="M1159" s="286">
        <f t="shared" si="1029"/>
        <v>0</v>
      </c>
      <c r="N1159" s="286">
        <f t="shared" si="1029"/>
        <v>0</v>
      </c>
      <c r="O1159" s="286">
        <f t="shared" si="1029"/>
        <v>0</v>
      </c>
      <c r="P1159" s="286">
        <f t="shared" si="1029"/>
        <v>0</v>
      </c>
      <c r="Q1159" s="286">
        <f t="shared" si="1029"/>
        <v>0</v>
      </c>
      <c r="R1159" s="286">
        <f t="shared" si="891"/>
        <v>0</v>
      </c>
      <c r="S1159" s="286">
        <f t="shared" ref="S1159:Z1159" si="1030">+S1160</f>
        <v>0</v>
      </c>
      <c r="T1159" s="286">
        <f t="shared" si="1030"/>
        <v>0</v>
      </c>
      <c r="U1159" s="286">
        <f t="shared" si="1030"/>
        <v>59825083</v>
      </c>
      <c r="V1159" s="286">
        <f t="shared" si="1030"/>
        <v>0</v>
      </c>
      <c r="W1159" s="286">
        <f t="shared" si="1030"/>
        <v>0</v>
      </c>
      <c r="X1159" s="286">
        <f t="shared" si="1030"/>
        <v>0</v>
      </c>
      <c r="Y1159" s="286">
        <f t="shared" si="1030"/>
        <v>0</v>
      </c>
      <c r="Z1159" s="286">
        <f t="shared" si="1030"/>
        <v>0</v>
      </c>
      <c r="AA1159" s="286">
        <f t="shared" si="834"/>
        <v>59825083</v>
      </c>
      <c r="AB1159" s="286">
        <f t="shared" si="855"/>
        <v>59825083</v>
      </c>
      <c r="AC1159" s="36">
        <f t="shared" si="849"/>
        <v>1</v>
      </c>
    </row>
    <row r="1160" spans="1:29" ht="28.5" hidden="1" x14ac:dyDescent="0.2">
      <c r="B1160" s="140" t="s">
        <v>2414</v>
      </c>
      <c r="C1160" s="137" t="s">
        <v>2415</v>
      </c>
      <c r="D1160" s="287"/>
      <c r="E1160" s="285">
        <f>SUM('ADICIONES  2018'!C1160:M1160)</f>
        <v>59825083</v>
      </c>
      <c r="F1160" s="287"/>
      <c r="G1160" s="287"/>
      <c r="H1160" s="287"/>
      <c r="I1160" s="287"/>
      <c r="J1160" s="287"/>
      <c r="K1160" s="287">
        <f t="shared" si="981"/>
        <v>59825083</v>
      </c>
      <c r="L1160" s="287"/>
      <c r="M1160" s="287"/>
      <c r="N1160" s="287"/>
      <c r="O1160" s="287"/>
      <c r="P1160" s="287"/>
      <c r="Q1160" s="287"/>
      <c r="R1160" s="287">
        <f t="shared" si="891"/>
        <v>0</v>
      </c>
      <c r="S1160" s="287"/>
      <c r="T1160" s="287"/>
      <c r="U1160" s="385">
        <v>59825083</v>
      </c>
      <c r="V1160" s="287"/>
      <c r="W1160" s="287"/>
      <c r="X1160" s="287"/>
      <c r="Y1160" s="287"/>
      <c r="Z1160" s="287"/>
      <c r="AA1160" s="287">
        <f t="shared" si="834"/>
        <v>59825083</v>
      </c>
      <c r="AB1160" s="287">
        <f t="shared" si="855"/>
        <v>59825083</v>
      </c>
      <c r="AC1160" s="37">
        <f t="shared" si="849"/>
        <v>1</v>
      </c>
    </row>
    <row r="1161" spans="1:29" s="5" customFormat="1" ht="30" hidden="1" x14ac:dyDescent="0.2">
      <c r="A1161" s="156"/>
      <c r="B1161" s="133" t="s">
        <v>2416</v>
      </c>
      <c r="C1161" s="331" t="s">
        <v>2417</v>
      </c>
      <c r="D1161" s="286">
        <f>+D1162</f>
        <v>0</v>
      </c>
      <c r="E1161" s="105">
        <f>SUM('ADICIONES  2018'!C1161:M1161)</f>
        <v>20736929</v>
      </c>
      <c r="F1161" s="286">
        <f t="shared" ref="F1161:J1161" si="1031">+F1162</f>
        <v>0</v>
      </c>
      <c r="G1161" s="286">
        <f t="shared" si="1031"/>
        <v>0</v>
      </c>
      <c r="H1161" s="286">
        <f t="shared" si="1031"/>
        <v>0</v>
      </c>
      <c r="I1161" s="286">
        <f t="shared" si="1031"/>
        <v>0</v>
      </c>
      <c r="J1161" s="286">
        <f t="shared" si="1031"/>
        <v>0</v>
      </c>
      <c r="K1161" s="286">
        <f t="shared" si="981"/>
        <v>20736929</v>
      </c>
      <c r="L1161" s="286">
        <f t="shared" ref="L1161:Q1161" si="1032">+L1162</f>
        <v>0</v>
      </c>
      <c r="M1161" s="286">
        <f t="shared" si="1032"/>
        <v>0</v>
      </c>
      <c r="N1161" s="286">
        <f t="shared" si="1032"/>
        <v>0</v>
      </c>
      <c r="O1161" s="286">
        <f t="shared" si="1032"/>
        <v>0</v>
      </c>
      <c r="P1161" s="286">
        <f t="shared" si="1032"/>
        <v>0</v>
      </c>
      <c r="Q1161" s="286">
        <f t="shared" si="1032"/>
        <v>0</v>
      </c>
      <c r="R1161" s="286">
        <f t="shared" si="891"/>
        <v>0</v>
      </c>
      <c r="S1161" s="286">
        <f t="shared" ref="S1161:Z1161" si="1033">+S1162</f>
        <v>0</v>
      </c>
      <c r="T1161" s="286">
        <f t="shared" si="1033"/>
        <v>0</v>
      </c>
      <c r="U1161" s="286">
        <f t="shared" si="1033"/>
        <v>20736929</v>
      </c>
      <c r="V1161" s="286">
        <f t="shared" si="1033"/>
        <v>0</v>
      </c>
      <c r="W1161" s="286">
        <f t="shared" si="1033"/>
        <v>0</v>
      </c>
      <c r="X1161" s="286">
        <f t="shared" si="1033"/>
        <v>0</v>
      </c>
      <c r="Y1161" s="286">
        <f t="shared" si="1033"/>
        <v>0</v>
      </c>
      <c r="Z1161" s="286">
        <f t="shared" si="1033"/>
        <v>0</v>
      </c>
      <c r="AA1161" s="286">
        <f t="shared" si="834"/>
        <v>20736929</v>
      </c>
      <c r="AB1161" s="286">
        <f t="shared" si="855"/>
        <v>20736929</v>
      </c>
      <c r="AC1161" s="36">
        <f t="shared" si="849"/>
        <v>1</v>
      </c>
    </row>
    <row r="1162" spans="1:29" ht="28.5" hidden="1" x14ac:dyDescent="0.2">
      <c r="B1162" s="140" t="s">
        <v>2418</v>
      </c>
      <c r="C1162" s="137" t="s">
        <v>2417</v>
      </c>
      <c r="D1162" s="287"/>
      <c r="E1162" s="285">
        <f>SUM('ADICIONES  2018'!C1162:M1162)</f>
        <v>20736929</v>
      </c>
      <c r="F1162" s="287"/>
      <c r="G1162" s="287"/>
      <c r="H1162" s="287"/>
      <c r="I1162" s="287"/>
      <c r="J1162" s="287"/>
      <c r="K1162" s="287">
        <f t="shared" si="981"/>
        <v>20736929</v>
      </c>
      <c r="L1162" s="287"/>
      <c r="M1162" s="287"/>
      <c r="N1162" s="287"/>
      <c r="O1162" s="287"/>
      <c r="P1162" s="287"/>
      <c r="Q1162" s="287"/>
      <c r="R1162" s="287">
        <f t="shared" si="891"/>
        <v>0</v>
      </c>
      <c r="S1162" s="287"/>
      <c r="T1162" s="287"/>
      <c r="U1162" s="385">
        <v>20736929</v>
      </c>
      <c r="V1162" s="287"/>
      <c r="W1162" s="287"/>
      <c r="X1162" s="287"/>
      <c r="Y1162" s="287"/>
      <c r="Z1162" s="287"/>
      <c r="AA1162" s="287">
        <f t="shared" si="834"/>
        <v>20736929</v>
      </c>
      <c r="AB1162" s="287">
        <f t="shared" si="855"/>
        <v>20736929</v>
      </c>
      <c r="AC1162" s="37">
        <f t="shared" si="849"/>
        <v>1</v>
      </c>
    </row>
    <row r="1163" spans="1:29" s="5" customFormat="1" ht="30" hidden="1" x14ac:dyDescent="0.2">
      <c r="A1163" s="156"/>
      <c r="B1163" s="133" t="s">
        <v>2419</v>
      </c>
      <c r="C1163" s="331" t="s">
        <v>2420</v>
      </c>
      <c r="D1163" s="286">
        <f>+D1164</f>
        <v>0</v>
      </c>
      <c r="E1163" s="105">
        <f>SUM('ADICIONES  2018'!C1163:M1163)</f>
        <v>262512</v>
      </c>
      <c r="F1163" s="286">
        <f t="shared" ref="F1163:J1163" si="1034">+F1164</f>
        <v>0</v>
      </c>
      <c r="G1163" s="286">
        <f t="shared" si="1034"/>
        <v>0</v>
      </c>
      <c r="H1163" s="286">
        <f t="shared" si="1034"/>
        <v>0</v>
      </c>
      <c r="I1163" s="286">
        <f t="shared" si="1034"/>
        <v>0</v>
      </c>
      <c r="J1163" s="286">
        <f t="shared" si="1034"/>
        <v>0</v>
      </c>
      <c r="K1163" s="286">
        <f t="shared" si="981"/>
        <v>262512</v>
      </c>
      <c r="L1163" s="286">
        <f t="shared" ref="L1163:Q1163" si="1035">+L1164</f>
        <v>0</v>
      </c>
      <c r="M1163" s="286">
        <f t="shared" si="1035"/>
        <v>0</v>
      </c>
      <c r="N1163" s="286">
        <f t="shared" si="1035"/>
        <v>0</v>
      </c>
      <c r="O1163" s="286">
        <f t="shared" si="1035"/>
        <v>0</v>
      </c>
      <c r="P1163" s="286">
        <f t="shared" si="1035"/>
        <v>0</v>
      </c>
      <c r="Q1163" s="286">
        <f t="shared" si="1035"/>
        <v>0</v>
      </c>
      <c r="R1163" s="286">
        <f t="shared" si="891"/>
        <v>0</v>
      </c>
      <c r="S1163" s="286">
        <f t="shared" ref="S1163:Z1163" si="1036">+S1164</f>
        <v>0</v>
      </c>
      <c r="T1163" s="286">
        <f t="shared" si="1036"/>
        <v>0</v>
      </c>
      <c r="U1163" s="286">
        <f t="shared" si="1036"/>
        <v>262512</v>
      </c>
      <c r="V1163" s="286">
        <f t="shared" si="1036"/>
        <v>0</v>
      </c>
      <c r="W1163" s="286">
        <f t="shared" si="1036"/>
        <v>0</v>
      </c>
      <c r="X1163" s="286">
        <f t="shared" si="1036"/>
        <v>0</v>
      </c>
      <c r="Y1163" s="286">
        <f t="shared" si="1036"/>
        <v>0</v>
      </c>
      <c r="Z1163" s="286">
        <f t="shared" si="1036"/>
        <v>0</v>
      </c>
      <c r="AA1163" s="286">
        <f t="shared" si="834"/>
        <v>262512</v>
      </c>
      <c r="AB1163" s="286">
        <f t="shared" si="855"/>
        <v>262512</v>
      </c>
      <c r="AC1163" s="36">
        <f t="shared" si="849"/>
        <v>1</v>
      </c>
    </row>
    <row r="1164" spans="1:29" ht="28.5" hidden="1" x14ac:dyDescent="0.2">
      <c r="B1164" s="140" t="s">
        <v>2421</v>
      </c>
      <c r="C1164" s="137" t="s">
        <v>2420</v>
      </c>
      <c r="D1164" s="287"/>
      <c r="E1164" s="285">
        <f>SUM('ADICIONES  2018'!C1164:M1164)</f>
        <v>262512</v>
      </c>
      <c r="F1164" s="287"/>
      <c r="G1164" s="287"/>
      <c r="H1164" s="287"/>
      <c r="I1164" s="287"/>
      <c r="J1164" s="287"/>
      <c r="K1164" s="287">
        <f t="shared" si="981"/>
        <v>262512</v>
      </c>
      <c r="L1164" s="287"/>
      <c r="M1164" s="287"/>
      <c r="N1164" s="287"/>
      <c r="O1164" s="287"/>
      <c r="P1164" s="287"/>
      <c r="Q1164" s="287"/>
      <c r="R1164" s="287">
        <f t="shared" si="891"/>
        <v>0</v>
      </c>
      <c r="S1164" s="287"/>
      <c r="T1164" s="287"/>
      <c r="U1164" s="386">
        <v>262512</v>
      </c>
      <c r="V1164" s="287"/>
      <c r="W1164" s="287"/>
      <c r="X1164" s="287"/>
      <c r="Y1164" s="287"/>
      <c r="Z1164" s="287"/>
      <c r="AA1164" s="287">
        <f t="shared" si="834"/>
        <v>262512</v>
      </c>
      <c r="AB1164" s="287">
        <f t="shared" si="855"/>
        <v>262512</v>
      </c>
      <c r="AC1164" s="37">
        <f t="shared" si="849"/>
        <v>1</v>
      </c>
    </row>
    <row r="1165" spans="1:29" s="79" customFormat="1" ht="15.75" hidden="1" x14ac:dyDescent="0.2">
      <c r="A1165" s="371"/>
      <c r="B1165" s="133" t="s">
        <v>977</v>
      </c>
      <c r="C1165" s="138" t="s">
        <v>1617</v>
      </c>
      <c r="D1165" s="105">
        <f>SUM(D1166:D1195)+D1221+D1222+D1223+D1224</f>
        <v>0</v>
      </c>
      <c r="E1165" s="105">
        <f>SUM('ADICIONES  2018'!C1165:M1165)</f>
        <v>1486688867.76</v>
      </c>
      <c r="F1165" s="105">
        <f>SUM(F1166:F1195)+F1221+F1222+F1223+F1224</f>
        <v>0</v>
      </c>
      <c r="G1165" s="105">
        <f>SUM(G1166:G1195)+G1221+G1222+G1223+G1224</f>
        <v>0</v>
      </c>
      <c r="H1165" s="105">
        <f>SUM(H1166:H1195)+H1221+H1222+H1223+H1224</f>
        <v>0</v>
      </c>
      <c r="I1165" s="105">
        <f>SUM(I1166:I1195)+I1221+I1222+I1223+I1224</f>
        <v>0</v>
      </c>
      <c r="J1165" s="105">
        <f>SUM(J1166:J1195)+J1221+J1222+J1223+J1224</f>
        <v>0</v>
      </c>
      <c r="K1165" s="105">
        <f t="shared" si="981"/>
        <v>1486688867.76</v>
      </c>
      <c r="L1165" s="105">
        <f t="shared" ref="L1165:Q1165" si="1037">SUM(L1166:L1195)+L1221+L1222+L1223+L1224</f>
        <v>0</v>
      </c>
      <c r="M1165" s="105">
        <f t="shared" si="1037"/>
        <v>0</v>
      </c>
      <c r="N1165" s="105">
        <f t="shared" si="1037"/>
        <v>0</v>
      </c>
      <c r="O1165" s="105">
        <f t="shared" si="1037"/>
        <v>0</v>
      </c>
      <c r="P1165" s="105">
        <f t="shared" si="1037"/>
        <v>900293899.31999993</v>
      </c>
      <c r="Q1165" s="105">
        <f t="shared" si="1037"/>
        <v>0</v>
      </c>
      <c r="R1165" s="105">
        <f t="shared" si="891"/>
        <v>900293899.31999993</v>
      </c>
      <c r="S1165" s="105">
        <f t="shared" ref="S1165:Z1165" si="1038">SUM(S1166:S1195)+S1221+S1222+S1223+S1224</f>
        <v>0</v>
      </c>
      <c r="T1165" s="105">
        <f t="shared" si="1038"/>
        <v>2658042.0300000003</v>
      </c>
      <c r="U1165" s="105">
        <f t="shared" si="1038"/>
        <v>586394968.44000006</v>
      </c>
      <c r="V1165" s="105">
        <f t="shared" si="1038"/>
        <v>0</v>
      </c>
      <c r="W1165" s="105">
        <f t="shared" si="1038"/>
        <v>181540674.86000001</v>
      </c>
      <c r="X1165" s="105">
        <f t="shared" si="1038"/>
        <v>0</v>
      </c>
      <c r="Y1165" s="105">
        <f t="shared" si="1038"/>
        <v>0</v>
      </c>
      <c r="Z1165" s="105">
        <f t="shared" si="1038"/>
        <v>0</v>
      </c>
      <c r="AA1165" s="105">
        <f t="shared" si="834"/>
        <v>770593685.33000004</v>
      </c>
      <c r="AB1165" s="105">
        <f t="shared" si="855"/>
        <v>1670887584.6500001</v>
      </c>
      <c r="AC1165" s="104">
        <f t="shared" si="849"/>
        <v>1.1238986319763953</v>
      </c>
    </row>
    <row r="1166" spans="1:29" s="21" customFormat="1" ht="45" hidden="1" x14ac:dyDescent="0.2">
      <c r="A1166" s="92"/>
      <c r="B1166" s="140" t="s">
        <v>1618</v>
      </c>
      <c r="C1166" s="141" t="s">
        <v>1619</v>
      </c>
      <c r="D1166" s="285"/>
      <c r="E1166" s="285">
        <f>SUM('ADICIONES  2018'!C1166:M1166)</f>
        <v>99831545.319999993</v>
      </c>
      <c r="F1166" s="285">
        <v>0</v>
      </c>
      <c r="G1166" s="285">
        <v>0</v>
      </c>
      <c r="H1166" s="285">
        <v>0</v>
      </c>
      <c r="I1166" s="285">
        <v>0</v>
      </c>
      <c r="J1166" s="285">
        <v>0</v>
      </c>
      <c r="K1166" s="285">
        <f t="shared" si="981"/>
        <v>99831545.319999993</v>
      </c>
      <c r="L1166" s="285">
        <v>0</v>
      </c>
      <c r="M1166" s="285">
        <v>0</v>
      </c>
      <c r="N1166" s="285">
        <v>0</v>
      </c>
      <c r="O1166" s="285">
        <v>0</v>
      </c>
      <c r="P1166" s="285">
        <v>99831545.319999993</v>
      </c>
      <c r="Q1166" s="285"/>
      <c r="R1166" s="285">
        <f t="shared" si="891"/>
        <v>99831545.319999993</v>
      </c>
      <c r="S1166" s="285">
        <v>0</v>
      </c>
      <c r="T1166" s="285">
        <v>0</v>
      </c>
      <c r="U1166" s="285">
        <v>0</v>
      </c>
      <c r="V1166" s="285">
        <v>0</v>
      </c>
      <c r="W1166" s="285">
        <v>0</v>
      </c>
      <c r="X1166" s="285">
        <v>0</v>
      </c>
      <c r="Y1166" s="285">
        <v>0</v>
      </c>
      <c r="Z1166" s="285">
        <v>0</v>
      </c>
      <c r="AA1166" s="285">
        <f t="shared" si="834"/>
        <v>0</v>
      </c>
      <c r="AB1166" s="285">
        <f t="shared" si="855"/>
        <v>99831545.319999993</v>
      </c>
      <c r="AC1166" s="113">
        <f t="shared" si="849"/>
        <v>1</v>
      </c>
    </row>
    <row r="1167" spans="1:29" s="21" customFormat="1" ht="45" hidden="1" x14ac:dyDescent="0.2">
      <c r="A1167" s="92"/>
      <c r="B1167" s="140" t="s">
        <v>1618</v>
      </c>
      <c r="C1167" s="141" t="s">
        <v>1619</v>
      </c>
      <c r="D1167" s="285"/>
      <c r="E1167" s="285">
        <f>SUM('ADICIONES  2018'!C1167:M1167)</f>
        <v>636871</v>
      </c>
      <c r="F1167" s="285"/>
      <c r="G1167" s="285"/>
      <c r="H1167" s="285"/>
      <c r="I1167" s="285"/>
      <c r="J1167" s="285"/>
      <c r="K1167" s="285">
        <f t="shared" si="981"/>
        <v>636871</v>
      </c>
      <c r="L1167" s="285"/>
      <c r="M1167" s="285"/>
      <c r="N1167" s="285"/>
      <c r="O1167" s="285"/>
      <c r="P1167" s="285">
        <v>636871</v>
      </c>
      <c r="Q1167" s="285"/>
      <c r="R1167" s="285">
        <f t="shared" si="891"/>
        <v>636871</v>
      </c>
      <c r="S1167" s="285"/>
      <c r="T1167" s="285"/>
      <c r="U1167" s="285"/>
      <c r="V1167" s="285"/>
      <c r="W1167" s="285">
        <v>0</v>
      </c>
      <c r="X1167" s="285"/>
      <c r="Y1167" s="285"/>
      <c r="Z1167" s="285"/>
      <c r="AA1167" s="285">
        <f t="shared" si="834"/>
        <v>0</v>
      </c>
      <c r="AB1167" s="285">
        <f t="shared" si="855"/>
        <v>636871</v>
      </c>
      <c r="AC1167" s="113">
        <f t="shared" si="849"/>
        <v>1</v>
      </c>
    </row>
    <row r="1168" spans="1:29" s="21" customFormat="1" ht="30" hidden="1" x14ac:dyDescent="0.2">
      <c r="A1168" s="92"/>
      <c r="B1168" s="140" t="s">
        <v>2422</v>
      </c>
      <c r="C1168" s="141" t="s">
        <v>2423</v>
      </c>
      <c r="D1168" s="285"/>
      <c r="E1168" s="285">
        <f>SUM('ADICIONES  2018'!C1168:M1168)</f>
        <v>85196301.25</v>
      </c>
      <c r="F1168" s="285"/>
      <c r="G1168" s="285"/>
      <c r="H1168" s="285"/>
      <c r="I1168" s="285"/>
      <c r="J1168" s="285"/>
      <c r="K1168" s="285">
        <f t="shared" si="981"/>
        <v>85196301.25</v>
      </c>
      <c r="L1168" s="285"/>
      <c r="M1168" s="285"/>
      <c r="N1168" s="285"/>
      <c r="O1168" s="285"/>
      <c r="P1168" s="285"/>
      <c r="Q1168" s="285"/>
      <c r="R1168" s="285">
        <f t="shared" si="891"/>
        <v>0</v>
      </c>
      <c r="S1168" s="285"/>
      <c r="T1168" s="285"/>
      <c r="U1168" s="283">
        <v>85196301.25</v>
      </c>
      <c r="V1168" s="285"/>
      <c r="W1168" s="285">
        <v>0</v>
      </c>
      <c r="X1168" s="285"/>
      <c r="Y1168" s="285"/>
      <c r="Z1168" s="285"/>
      <c r="AA1168" s="285">
        <f t="shared" ref="AA1168:AA1194" si="1039">SUM(S1168:Z1168)</f>
        <v>85196301.25</v>
      </c>
      <c r="AB1168" s="285">
        <f t="shared" si="855"/>
        <v>85196301.25</v>
      </c>
      <c r="AC1168" s="113">
        <f t="shared" si="849"/>
        <v>1</v>
      </c>
    </row>
    <row r="1169" spans="1:29" s="21" customFormat="1" ht="30" hidden="1" x14ac:dyDescent="0.2">
      <c r="A1169" s="92"/>
      <c r="B1169" s="140" t="s">
        <v>2424</v>
      </c>
      <c r="C1169" s="141" t="s">
        <v>2425</v>
      </c>
      <c r="D1169" s="285"/>
      <c r="E1169" s="285">
        <f>SUM('ADICIONES  2018'!C1169:M1169)</f>
        <v>0</v>
      </c>
      <c r="F1169" s="285"/>
      <c r="G1169" s="285"/>
      <c r="H1169" s="285"/>
      <c r="I1169" s="285"/>
      <c r="J1169" s="285"/>
      <c r="K1169" s="285">
        <f t="shared" si="981"/>
        <v>0</v>
      </c>
      <c r="L1169" s="285"/>
      <c r="M1169" s="285"/>
      <c r="N1169" s="285"/>
      <c r="O1169" s="285"/>
      <c r="P1169" s="285"/>
      <c r="Q1169" s="285"/>
      <c r="R1169" s="285">
        <f t="shared" si="891"/>
        <v>0</v>
      </c>
      <c r="S1169" s="285"/>
      <c r="T1169" s="285"/>
      <c r="U1169" s="285"/>
      <c r="V1169" s="285"/>
      <c r="W1169" s="285">
        <v>0</v>
      </c>
      <c r="X1169" s="285"/>
      <c r="Y1169" s="285"/>
      <c r="Z1169" s="285"/>
      <c r="AA1169" s="285">
        <f t="shared" si="1039"/>
        <v>0</v>
      </c>
      <c r="AB1169" s="285">
        <f t="shared" si="855"/>
        <v>0</v>
      </c>
      <c r="AC1169" s="113" t="e">
        <f t="shared" si="849"/>
        <v>#DIV/0!</v>
      </c>
    </row>
    <row r="1170" spans="1:29" s="21" customFormat="1" ht="45" hidden="1" x14ac:dyDescent="0.2">
      <c r="A1170" s="92"/>
      <c r="B1170" s="140" t="s">
        <v>2426</v>
      </c>
      <c r="C1170" s="141" t="s">
        <v>2427</v>
      </c>
      <c r="D1170" s="285"/>
      <c r="E1170" s="285">
        <f>SUM('ADICIONES  2018'!C1170:M1170)</f>
        <v>0</v>
      </c>
      <c r="F1170" s="285"/>
      <c r="G1170" s="285"/>
      <c r="H1170" s="285"/>
      <c r="I1170" s="285"/>
      <c r="J1170" s="285"/>
      <c r="K1170" s="285">
        <f t="shared" si="981"/>
        <v>0</v>
      </c>
      <c r="L1170" s="285"/>
      <c r="M1170" s="285"/>
      <c r="N1170" s="285"/>
      <c r="O1170" s="285"/>
      <c r="P1170" s="285"/>
      <c r="Q1170" s="285"/>
      <c r="R1170" s="285">
        <f t="shared" si="891"/>
        <v>0</v>
      </c>
      <c r="S1170" s="285"/>
      <c r="T1170" s="285"/>
      <c r="U1170" s="285"/>
      <c r="V1170" s="285"/>
      <c r="W1170" s="285">
        <v>0</v>
      </c>
      <c r="X1170" s="285"/>
      <c r="Y1170" s="285"/>
      <c r="Z1170" s="285"/>
      <c r="AA1170" s="285">
        <f t="shared" si="1039"/>
        <v>0</v>
      </c>
      <c r="AB1170" s="285">
        <f t="shared" si="855"/>
        <v>0</v>
      </c>
      <c r="AC1170" s="113" t="e">
        <f t="shared" si="849"/>
        <v>#DIV/0!</v>
      </c>
    </row>
    <row r="1171" spans="1:29" s="21" customFormat="1" ht="30" hidden="1" x14ac:dyDescent="0.2">
      <c r="A1171" s="92"/>
      <c r="B1171" s="140" t="s">
        <v>2428</v>
      </c>
      <c r="C1171" s="141" t="s">
        <v>2429</v>
      </c>
      <c r="D1171" s="285"/>
      <c r="E1171" s="285">
        <f>SUM('ADICIONES  2018'!C1171:M1171)</f>
        <v>0</v>
      </c>
      <c r="F1171" s="285"/>
      <c r="G1171" s="285"/>
      <c r="H1171" s="285"/>
      <c r="I1171" s="285"/>
      <c r="J1171" s="285"/>
      <c r="K1171" s="285">
        <f t="shared" si="981"/>
        <v>0</v>
      </c>
      <c r="L1171" s="285"/>
      <c r="M1171" s="285"/>
      <c r="N1171" s="285"/>
      <c r="O1171" s="285"/>
      <c r="P1171" s="285"/>
      <c r="Q1171" s="285"/>
      <c r="R1171" s="285">
        <f t="shared" si="891"/>
        <v>0</v>
      </c>
      <c r="S1171" s="285"/>
      <c r="T1171" s="285"/>
      <c r="U1171" s="285"/>
      <c r="V1171" s="285"/>
      <c r="W1171" s="285">
        <v>0</v>
      </c>
      <c r="X1171" s="285"/>
      <c r="Y1171" s="285"/>
      <c r="Z1171" s="285"/>
      <c r="AA1171" s="285">
        <f t="shared" si="1039"/>
        <v>0</v>
      </c>
      <c r="AB1171" s="285">
        <f t="shared" si="855"/>
        <v>0</v>
      </c>
      <c r="AC1171" s="113" t="e">
        <f t="shared" si="849"/>
        <v>#DIV/0!</v>
      </c>
    </row>
    <row r="1172" spans="1:29" s="21" customFormat="1" ht="30" hidden="1" x14ac:dyDescent="0.2">
      <c r="A1172" s="92"/>
      <c r="B1172" s="140" t="s">
        <v>2430</v>
      </c>
      <c r="C1172" s="141" t="s">
        <v>2431</v>
      </c>
      <c r="D1172" s="285"/>
      <c r="E1172" s="285">
        <f>SUM('ADICIONES  2018'!C1172:M1172)</f>
        <v>0</v>
      </c>
      <c r="F1172" s="285"/>
      <c r="G1172" s="285"/>
      <c r="H1172" s="285"/>
      <c r="I1172" s="285"/>
      <c r="J1172" s="285"/>
      <c r="K1172" s="285">
        <f t="shared" si="981"/>
        <v>0</v>
      </c>
      <c r="L1172" s="285"/>
      <c r="M1172" s="285"/>
      <c r="N1172" s="285"/>
      <c r="O1172" s="285"/>
      <c r="P1172" s="285"/>
      <c r="Q1172" s="285"/>
      <c r="R1172" s="285">
        <f t="shared" si="891"/>
        <v>0</v>
      </c>
      <c r="S1172" s="285"/>
      <c r="T1172" s="285">
        <v>1438542.03</v>
      </c>
      <c r="U1172" s="285"/>
      <c r="V1172" s="285"/>
      <c r="W1172" s="285">
        <v>0</v>
      </c>
      <c r="X1172" s="285"/>
      <c r="Y1172" s="285"/>
      <c r="Z1172" s="285"/>
      <c r="AA1172" s="285">
        <f t="shared" si="1039"/>
        <v>1438542.03</v>
      </c>
      <c r="AB1172" s="285">
        <f t="shared" si="855"/>
        <v>1438542.03</v>
      </c>
      <c r="AC1172" s="113">
        <v>0</v>
      </c>
    </row>
    <row r="1173" spans="1:29" s="21" customFormat="1" ht="30" hidden="1" x14ac:dyDescent="0.2">
      <c r="A1173" s="92"/>
      <c r="B1173" s="140" t="s">
        <v>2432</v>
      </c>
      <c r="C1173" s="141" t="s">
        <v>2433</v>
      </c>
      <c r="D1173" s="285"/>
      <c r="E1173" s="285">
        <f>SUM('ADICIONES  2018'!C1173:M1173)</f>
        <v>0</v>
      </c>
      <c r="F1173" s="285"/>
      <c r="G1173" s="285"/>
      <c r="H1173" s="285"/>
      <c r="I1173" s="285"/>
      <c r="J1173" s="285"/>
      <c r="K1173" s="285">
        <f t="shared" si="981"/>
        <v>0</v>
      </c>
      <c r="L1173" s="285"/>
      <c r="M1173" s="285"/>
      <c r="N1173" s="285"/>
      <c r="O1173" s="285"/>
      <c r="P1173" s="285"/>
      <c r="Q1173" s="285"/>
      <c r="R1173" s="285">
        <f t="shared" si="891"/>
        <v>0</v>
      </c>
      <c r="S1173" s="285"/>
      <c r="T1173" s="285"/>
      <c r="U1173" s="285"/>
      <c r="V1173" s="285"/>
      <c r="W1173" s="285">
        <v>25997501.870000001</v>
      </c>
      <c r="X1173" s="285"/>
      <c r="Y1173" s="285"/>
      <c r="Z1173" s="285"/>
      <c r="AA1173" s="285">
        <f t="shared" si="1039"/>
        <v>25997501.870000001</v>
      </c>
      <c r="AB1173" s="285">
        <f t="shared" si="855"/>
        <v>25997501.870000001</v>
      </c>
      <c r="AC1173" s="113">
        <v>0</v>
      </c>
    </row>
    <row r="1174" spans="1:29" ht="28.5" hidden="1" x14ac:dyDescent="0.2">
      <c r="B1174" s="140" t="s">
        <v>978</v>
      </c>
      <c r="C1174" s="137" t="s">
        <v>1620</v>
      </c>
      <c r="D1174" s="287"/>
      <c r="E1174" s="285">
        <f>SUM('ADICIONES  2018'!C1174:M1174)</f>
        <v>799825483</v>
      </c>
      <c r="F1174" s="287">
        <v>0</v>
      </c>
      <c r="G1174" s="287">
        <v>0</v>
      </c>
      <c r="H1174" s="287">
        <v>0</v>
      </c>
      <c r="I1174" s="287">
        <v>0</v>
      </c>
      <c r="J1174" s="287">
        <v>0</v>
      </c>
      <c r="K1174" s="285">
        <f t="shared" si="981"/>
        <v>799825483</v>
      </c>
      <c r="L1174" s="287">
        <v>0</v>
      </c>
      <c r="M1174" s="287">
        <v>0</v>
      </c>
      <c r="N1174" s="287">
        <v>0</v>
      </c>
      <c r="O1174" s="287">
        <v>0</v>
      </c>
      <c r="P1174" s="287">
        <v>799825483</v>
      </c>
      <c r="Q1174" s="287">
        <v>0</v>
      </c>
      <c r="R1174" s="285">
        <f t="shared" si="891"/>
        <v>799825483</v>
      </c>
      <c r="S1174" s="287">
        <v>0</v>
      </c>
      <c r="T1174" s="287">
        <v>0</v>
      </c>
      <c r="U1174" s="287">
        <v>0</v>
      </c>
      <c r="V1174" s="287">
        <v>0</v>
      </c>
      <c r="W1174" s="287">
        <v>0</v>
      </c>
      <c r="X1174" s="287">
        <v>0</v>
      </c>
      <c r="Y1174" s="287">
        <v>0</v>
      </c>
      <c r="Z1174" s="287">
        <v>0</v>
      </c>
      <c r="AA1174" s="285">
        <f t="shared" si="1039"/>
        <v>0</v>
      </c>
      <c r="AB1174" s="285">
        <f t="shared" si="855"/>
        <v>799825483</v>
      </c>
      <c r="AC1174" s="113">
        <f t="shared" si="849"/>
        <v>1</v>
      </c>
    </row>
    <row r="1175" spans="1:29" ht="28.5" hidden="1" x14ac:dyDescent="0.2">
      <c r="B1175" s="140" t="s">
        <v>2434</v>
      </c>
      <c r="C1175" s="137" t="s">
        <v>2435</v>
      </c>
      <c r="D1175" s="287"/>
      <c r="E1175" s="285">
        <f>SUM('ADICIONES  2018'!C1175:M1175)</f>
        <v>0</v>
      </c>
      <c r="F1175" s="287"/>
      <c r="G1175" s="287"/>
      <c r="H1175" s="287"/>
      <c r="I1175" s="287"/>
      <c r="J1175" s="287"/>
      <c r="K1175" s="285">
        <f t="shared" si="981"/>
        <v>0</v>
      </c>
      <c r="L1175" s="287"/>
      <c r="M1175" s="287"/>
      <c r="N1175" s="287"/>
      <c r="O1175" s="287"/>
      <c r="P1175" s="287"/>
      <c r="Q1175" s="287"/>
      <c r="R1175" s="285">
        <f t="shared" si="891"/>
        <v>0</v>
      </c>
      <c r="S1175" s="287"/>
      <c r="T1175" s="287"/>
      <c r="U1175" s="287"/>
      <c r="V1175" s="287"/>
      <c r="W1175" s="287">
        <v>0</v>
      </c>
      <c r="X1175" s="287"/>
      <c r="Y1175" s="287"/>
      <c r="Z1175" s="287"/>
      <c r="AA1175" s="285">
        <f t="shared" si="1039"/>
        <v>0</v>
      </c>
      <c r="AB1175" s="285">
        <f t="shared" si="855"/>
        <v>0</v>
      </c>
      <c r="AC1175" s="113" t="e">
        <f t="shared" si="849"/>
        <v>#DIV/0!</v>
      </c>
    </row>
    <row r="1176" spans="1:29" hidden="1" x14ac:dyDescent="0.2">
      <c r="B1176" s="140" t="s">
        <v>2436</v>
      </c>
      <c r="C1176" s="137" t="s">
        <v>2437</v>
      </c>
      <c r="D1176" s="287"/>
      <c r="E1176" s="285">
        <f>SUM('ADICIONES  2018'!C1176:M1176)</f>
        <v>0</v>
      </c>
      <c r="F1176" s="287"/>
      <c r="G1176" s="287"/>
      <c r="H1176" s="287"/>
      <c r="I1176" s="287"/>
      <c r="J1176" s="287"/>
      <c r="K1176" s="285">
        <f t="shared" si="981"/>
        <v>0</v>
      </c>
      <c r="L1176" s="287"/>
      <c r="M1176" s="287"/>
      <c r="N1176" s="287"/>
      <c r="O1176" s="287"/>
      <c r="P1176" s="287"/>
      <c r="Q1176" s="287"/>
      <c r="R1176" s="285">
        <f t="shared" si="891"/>
        <v>0</v>
      </c>
      <c r="S1176" s="287"/>
      <c r="T1176" s="287"/>
      <c r="U1176" s="287"/>
      <c r="V1176" s="287"/>
      <c r="W1176" s="287">
        <v>0</v>
      </c>
      <c r="X1176" s="287"/>
      <c r="Y1176" s="287"/>
      <c r="Z1176" s="287"/>
      <c r="AA1176" s="285">
        <f t="shared" si="1039"/>
        <v>0</v>
      </c>
      <c r="AB1176" s="285">
        <f t="shared" si="855"/>
        <v>0</v>
      </c>
      <c r="AC1176" s="113" t="e">
        <f t="shared" si="849"/>
        <v>#DIV/0!</v>
      </c>
    </row>
    <row r="1177" spans="1:29" hidden="1" x14ac:dyDescent="0.2">
      <c r="B1177" s="140" t="s">
        <v>2438</v>
      </c>
      <c r="C1177" s="137" t="s">
        <v>2439</v>
      </c>
      <c r="D1177" s="287"/>
      <c r="E1177" s="285">
        <f>SUM('ADICIONES  2018'!C1177:M1177)</f>
        <v>0</v>
      </c>
      <c r="F1177" s="287"/>
      <c r="G1177" s="287"/>
      <c r="H1177" s="287"/>
      <c r="I1177" s="287"/>
      <c r="J1177" s="287"/>
      <c r="K1177" s="285">
        <f t="shared" si="981"/>
        <v>0</v>
      </c>
      <c r="L1177" s="287"/>
      <c r="M1177" s="287"/>
      <c r="N1177" s="287"/>
      <c r="O1177" s="287"/>
      <c r="P1177" s="287"/>
      <c r="Q1177" s="287"/>
      <c r="R1177" s="285">
        <f t="shared" si="891"/>
        <v>0</v>
      </c>
      <c r="S1177" s="287"/>
      <c r="T1177" s="287"/>
      <c r="U1177" s="287"/>
      <c r="V1177" s="287"/>
      <c r="W1177" s="287">
        <v>0</v>
      </c>
      <c r="X1177" s="287"/>
      <c r="Y1177" s="287"/>
      <c r="Z1177" s="287"/>
      <c r="AA1177" s="285">
        <f t="shared" si="1039"/>
        <v>0</v>
      </c>
      <c r="AB1177" s="285">
        <f t="shared" si="855"/>
        <v>0</v>
      </c>
      <c r="AC1177" s="113" t="e">
        <f t="shared" si="849"/>
        <v>#DIV/0!</v>
      </c>
    </row>
    <row r="1178" spans="1:29" hidden="1" x14ac:dyDescent="0.2">
      <c r="B1178" s="140" t="s">
        <v>2440</v>
      </c>
      <c r="C1178" s="137" t="s">
        <v>2441</v>
      </c>
      <c r="D1178" s="287"/>
      <c r="E1178" s="285">
        <f>SUM('ADICIONES  2018'!C1178:M1178)</f>
        <v>0</v>
      </c>
      <c r="F1178" s="287"/>
      <c r="G1178" s="287"/>
      <c r="H1178" s="287"/>
      <c r="I1178" s="287"/>
      <c r="J1178" s="287"/>
      <c r="K1178" s="285">
        <f t="shared" si="981"/>
        <v>0</v>
      </c>
      <c r="L1178" s="287"/>
      <c r="M1178" s="287"/>
      <c r="N1178" s="287"/>
      <c r="O1178" s="287"/>
      <c r="P1178" s="287"/>
      <c r="Q1178" s="287"/>
      <c r="R1178" s="285">
        <f t="shared" si="891"/>
        <v>0</v>
      </c>
      <c r="S1178" s="287"/>
      <c r="T1178" s="287"/>
      <c r="U1178" s="287"/>
      <c r="V1178" s="287"/>
      <c r="W1178" s="287">
        <v>0</v>
      </c>
      <c r="X1178" s="287"/>
      <c r="Y1178" s="287"/>
      <c r="Z1178" s="287"/>
      <c r="AA1178" s="285">
        <f t="shared" si="1039"/>
        <v>0</v>
      </c>
      <c r="AB1178" s="285">
        <f t="shared" si="855"/>
        <v>0</v>
      </c>
      <c r="AC1178" s="113" t="e">
        <f t="shared" si="849"/>
        <v>#DIV/0!</v>
      </c>
    </row>
    <row r="1179" spans="1:29" hidden="1" x14ac:dyDescent="0.2">
      <c r="B1179" s="140" t="s">
        <v>2442</v>
      </c>
      <c r="C1179" s="137" t="s">
        <v>2443</v>
      </c>
      <c r="D1179" s="287"/>
      <c r="E1179" s="285">
        <f>SUM('ADICIONES  2018'!C1179:M1179)</f>
        <v>0</v>
      </c>
      <c r="F1179" s="287"/>
      <c r="G1179" s="287"/>
      <c r="H1179" s="287"/>
      <c r="I1179" s="287"/>
      <c r="J1179" s="287"/>
      <c r="K1179" s="285">
        <f t="shared" si="981"/>
        <v>0</v>
      </c>
      <c r="L1179" s="287"/>
      <c r="M1179" s="287"/>
      <c r="N1179" s="287"/>
      <c r="O1179" s="287"/>
      <c r="P1179" s="287"/>
      <c r="Q1179" s="287"/>
      <c r="R1179" s="285">
        <f t="shared" si="891"/>
        <v>0</v>
      </c>
      <c r="S1179" s="287"/>
      <c r="T1179" s="287">
        <v>1219500</v>
      </c>
      <c r="U1179" s="287"/>
      <c r="V1179" s="287"/>
      <c r="W1179" s="287">
        <v>0</v>
      </c>
      <c r="X1179" s="287"/>
      <c r="Y1179" s="287"/>
      <c r="Z1179" s="287"/>
      <c r="AA1179" s="285">
        <f t="shared" si="1039"/>
        <v>1219500</v>
      </c>
      <c r="AB1179" s="285">
        <f t="shared" si="855"/>
        <v>1219500</v>
      </c>
      <c r="AC1179" s="113">
        <v>0</v>
      </c>
    </row>
    <row r="1180" spans="1:29" hidden="1" x14ac:dyDescent="0.2">
      <c r="B1180" s="140" t="s">
        <v>2444</v>
      </c>
      <c r="C1180" s="137" t="s">
        <v>2445</v>
      </c>
      <c r="D1180" s="287"/>
      <c r="E1180" s="285">
        <f>SUM('ADICIONES  2018'!C1180:M1180)</f>
        <v>0</v>
      </c>
      <c r="F1180" s="287"/>
      <c r="G1180" s="287"/>
      <c r="H1180" s="287"/>
      <c r="I1180" s="287"/>
      <c r="J1180" s="287"/>
      <c r="K1180" s="285">
        <f t="shared" si="981"/>
        <v>0</v>
      </c>
      <c r="L1180" s="287"/>
      <c r="M1180" s="287"/>
      <c r="N1180" s="287"/>
      <c r="O1180" s="287"/>
      <c r="P1180" s="287"/>
      <c r="Q1180" s="287"/>
      <c r="R1180" s="285">
        <f t="shared" si="891"/>
        <v>0</v>
      </c>
      <c r="S1180" s="287"/>
      <c r="T1180" s="287"/>
      <c r="U1180" s="287"/>
      <c r="V1180" s="287"/>
      <c r="W1180" s="287">
        <v>0</v>
      </c>
      <c r="X1180" s="287"/>
      <c r="Y1180" s="287"/>
      <c r="Z1180" s="287"/>
      <c r="AA1180" s="285">
        <f t="shared" si="1039"/>
        <v>0</v>
      </c>
      <c r="AB1180" s="285">
        <f t="shared" si="855"/>
        <v>0</v>
      </c>
      <c r="AC1180" s="113" t="e">
        <f t="shared" si="849"/>
        <v>#DIV/0!</v>
      </c>
    </row>
    <row r="1181" spans="1:29" hidden="1" x14ac:dyDescent="0.2">
      <c r="B1181" s="140" t="s">
        <v>2446</v>
      </c>
      <c r="C1181" s="137" t="s">
        <v>2447</v>
      </c>
      <c r="D1181" s="287"/>
      <c r="E1181" s="285">
        <f>SUM('ADICIONES  2018'!C1181:M1181)</f>
        <v>0</v>
      </c>
      <c r="F1181" s="287"/>
      <c r="G1181" s="287"/>
      <c r="H1181" s="287"/>
      <c r="I1181" s="287"/>
      <c r="J1181" s="287"/>
      <c r="K1181" s="285">
        <f t="shared" si="981"/>
        <v>0</v>
      </c>
      <c r="L1181" s="287"/>
      <c r="M1181" s="287"/>
      <c r="N1181" s="287"/>
      <c r="O1181" s="287"/>
      <c r="P1181" s="287"/>
      <c r="Q1181" s="287"/>
      <c r="R1181" s="285">
        <f t="shared" si="891"/>
        <v>0</v>
      </c>
      <c r="S1181" s="287"/>
      <c r="T1181" s="287"/>
      <c r="U1181" s="287"/>
      <c r="V1181" s="287"/>
      <c r="W1181" s="287">
        <v>0</v>
      </c>
      <c r="X1181" s="287"/>
      <c r="Y1181" s="287"/>
      <c r="Z1181" s="287"/>
      <c r="AA1181" s="285">
        <f t="shared" si="1039"/>
        <v>0</v>
      </c>
      <c r="AB1181" s="285">
        <f t="shared" si="855"/>
        <v>0</v>
      </c>
      <c r="AC1181" s="113" t="e">
        <f t="shared" si="849"/>
        <v>#DIV/0!</v>
      </c>
    </row>
    <row r="1182" spans="1:29" ht="28.5" hidden="1" x14ac:dyDescent="0.2">
      <c r="B1182" s="140" t="s">
        <v>2448</v>
      </c>
      <c r="C1182" s="137" t="s">
        <v>2449</v>
      </c>
      <c r="D1182" s="287"/>
      <c r="E1182" s="285">
        <f>SUM('ADICIONES  2018'!C1182:M1182)</f>
        <v>0</v>
      </c>
      <c r="F1182" s="287"/>
      <c r="G1182" s="287"/>
      <c r="H1182" s="287"/>
      <c r="I1182" s="287"/>
      <c r="J1182" s="287"/>
      <c r="K1182" s="285">
        <f t="shared" si="981"/>
        <v>0</v>
      </c>
      <c r="L1182" s="287"/>
      <c r="M1182" s="287"/>
      <c r="N1182" s="287"/>
      <c r="O1182" s="287"/>
      <c r="P1182" s="287"/>
      <c r="Q1182" s="287"/>
      <c r="R1182" s="285">
        <f t="shared" si="891"/>
        <v>0</v>
      </c>
      <c r="S1182" s="287"/>
      <c r="T1182" s="287"/>
      <c r="U1182" s="287"/>
      <c r="V1182" s="287"/>
      <c r="W1182" s="287">
        <v>0</v>
      </c>
      <c r="X1182" s="287"/>
      <c r="Y1182" s="287"/>
      <c r="Z1182" s="287"/>
      <c r="AA1182" s="285">
        <f t="shared" si="1039"/>
        <v>0</v>
      </c>
      <c r="AB1182" s="285">
        <f t="shared" si="855"/>
        <v>0</v>
      </c>
      <c r="AC1182" s="113" t="e">
        <f t="shared" si="849"/>
        <v>#DIV/0!</v>
      </c>
    </row>
    <row r="1183" spans="1:29" ht="28.5" hidden="1" x14ac:dyDescent="0.2">
      <c r="B1183" s="140" t="s">
        <v>2450</v>
      </c>
      <c r="C1183" s="137" t="s">
        <v>2451</v>
      </c>
      <c r="D1183" s="287"/>
      <c r="E1183" s="285">
        <f>SUM('ADICIONES  2018'!C1183:M1183)</f>
        <v>0</v>
      </c>
      <c r="F1183" s="287"/>
      <c r="G1183" s="287"/>
      <c r="H1183" s="287"/>
      <c r="I1183" s="287"/>
      <c r="J1183" s="287"/>
      <c r="K1183" s="285">
        <f t="shared" si="981"/>
        <v>0</v>
      </c>
      <c r="L1183" s="287"/>
      <c r="M1183" s="287"/>
      <c r="N1183" s="287"/>
      <c r="O1183" s="287"/>
      <c r="P1183" s="287"/>
      <c r="Q1183" s="287"/>
      <c r="R1183" s="285">
        <f t="shared" si="891"/>
        <v>0</v>
      </c>
      <c r="S1183" s="287"/>
      <c r="T1183" s="287"/>
      <c r="U1183" s="287"/>
      <c r="V1183" s="287"/>
      <c r="W1183" s="287">
        <v>0</v>
      </c>
      <c r="X1183" s="287"/>
      <c r="Y1183" s="287"/>
      <c r="Z1183" s="287"/>
      <c r="AA1183" s="285">
        <f t="shared" si="1039"/>
        <v>0</v>
      </c>
      <c r="AB1183" s="285">
        <f t="shared" si="855"/>
        <v>0</v>
      </c>
      <c r="AC1183" s="113" t="e">
        <f t="shared" si="849"/>
        <v>#DIV/0!</v>
      </c>
    </row>
    <row r="1184" spans="1:29" ht="28.5" hidden="1" x14ac:dyDescent="0.2">
      <c r="B1184" s="140" t="s">
        <v>2452</v>
      </c>
      <c r="C1184" s="137" t="s">
        <v>2453</v>
      </c>
      <c r="D1184" s="287"/>
      <c r="E1184" s="285">
        <f>SUM('ADICIONES  2018'!C1184:M1184)</f>
        <v>0</v>
      </c>
      <c r="F1184" s="287"/>
      <c r="G1184" s="287"/>
      <c r="H1184" s="287"/>
      <c r="I1184" s="287"/>
      <c r="J1184" s="287"/>
      <c r="K1184" s="285">
        <f t="shared" si="981"/>
        <v>0</v>
      </c>
      <c r="L1184" s="287"/>
      <c r="M1184" s="287"/>
      <c r="N1184" s="287"/>
      <c r="O1184" s="287"/>
      <c r="P1184" s="287"/>
      <c r="Q1184" s="287"/>
      <c r="R1184" s="285">
        <f t="shared" si="891"/>
        <v>0</v>
      </c>
      <c r="S1184" s="287"/>
      <c r="T1184" s="287"/>
      <c r="U1184" s="287"/>
      <c r="V1184" s="287"/>
      <c r="W1184" s="287">
        <v>0</v>
      </c>
      <c r="X1184" s="287"/>
      <c r="Y1184" s="287"/>
      <c r="Z1184" s="287"/>
      <c r="AA1184" s="285">
        <f t="shared" si="1039"/>
        <v>0</v>
      </c>
      <c r="AB1184" s="285">
        <f t="shared" si="855"/>
        <v>0</v>
      </c>
      <c r="AC1184" s="113" t="e">
        <f t="shared" si="849"/>
        <v>#DIV/0!</v>
      </c>
    </row>
    <row r="1185" spans="1:29" hidden="1" x14ac:dyDescent="0.2">
      <c r="B1185" s="140" t="s">
        <v>2454</v>
      </c>
      <c r="C1185" s="137" t="s">
        <v>2455</v>
      </c>
      <c r="D1185" s="287"/>
      <c r="E1185" s="285">
        <f>SUM('ADICIONES  2018'!C1185:M1185)</f>
        <v>0</v>
      </c>
      <c r="F1185" s="287"/>
      <c r="G1185" s="287"/>
      <c r="H1185" s="287"/>
      <c r="I1185" s="287"/>
      <c r="J1185" s="287"/>
      <c r="K1185" s="285">
        <f t="shared" si="981"/>
        <v>0</v>
      </c>
      <c r="L1185" s="287"/>
      <c r="M1185" s="287"/>
      <c r="N1185" s="287"/>
      <c r="O1185" s="287"/>
      <c r="P1185" s="287"/>
      <c r="Q1185" s="287"/>
      <c r="R1185" s="285">
        <f t="shared" si="891"/>
        <v>0</v>
      </c>
      <c r="S1185" s="287"/>
      <c r="T1185" s="287"/>
      <c r="U1185" s="287"/>
      <c r="V1185" s="287"/>
      <c r="W1185" s="287">
        <v>5999.89</v>
      </c>
      <c r="X1185" s="287"/>
      <c r="Y1185" s="287"/>
      <c r="Z1185" s="287"/>
      <c r="AA1185" s="285">
        <f t="shared" si="1039"/>
        <v>5999.89</v>
      </c>
      <c r="AB1185" s="285">
        <f t="shared" si="855"/>
        <v>5999.89</v>
      </c>
      <c r="AC1185" s="113">
        <v>0</v>
      </c>
    </row>
    <row r="1186" spans="1:29" ht="28.5" hidden="1" x14ac:dyDescent="0.2">
      <c r="B1186" s="140" t="s">
        <v>2456</v>
      </c>
      <c r="C1186" s="137" t="s">
        <v>2457</v>
      </c>
      <c r="D1186" s="287"/>
      <c r="E1186" s="285">
        <f>SUM('ADICIONES  2018'!C1186:M1186)</f>
        <v>0</v>
      </c>
      <c r="F1186" s="287"/>
      <c r="G1186" s="287"/>
      <c r="H1186" s="287"/>
      <c r="I1186" s="287"/>
      <c r="J1186" s="287"/>
      <c r="K1186" s="285">
        <f t="shared" si="981"/>
        <v>0</v>
      </c>
      <c r="L1186" s="287"/>
      <c r="M1186" s="287"/>
      <c r="N1186" s="287"/>
      <c r="O1186" s="287"/>
      <c r="P1186" s="287"/>
      <c r="Q1186" s="287"/>
      <c r="R1186" s="285">
        <f t="shared" si="891"/>
        <v>0</v>
      </c>
      <c r="S1186" s="287"/>
      <c r="T1186" s="287"/>
      <c r="U1186" s="287"/>
      <c r="V1186" s="287"/>
      <c r="W1186" s="287">
        <v>0</v>
      </c>
      <c r="X1186" s="287"/>
      <c r="Y1186" s="287"/>
      <c r="Z1186" s="287"/>
      <c r="AA1186" s="285">
        <f t="shared" si="1039"/>
        <v>0</v>
      </c>
      <c r="AB1186" s="285">
        <f t="shared" si="855"/>
        <v>0</v>
      </c>
      <c r="AC1186" s="113" t="e">
        <f t="shared" si="849"/>
        <v>#DIV/0!</v>
      </c>
    </row>
    <row r="1187" spans="1:29" hidden="1" x14ac:dyDescent="0.2">
      <c r="B1187" s="140" t="s">
        <v>2458</v>
      </c>
      <c r="C1187" s="137" t="s">
        <v>2459</v>
      </c>
      <c r="D1187" s="287"/>
      <c r="E1187" s="285">
        <f>SUM('ADICIONES  2018'!C1187:M1187)</f>
        <v>0</v>
      </c>
      <c r="F1187" s="287"/>
      <c r="G1187" s="287"/>
      <c r="H1187" s="287"/>
      <c r="I1187" s="287"/>
      <c r="J1187" s="287"/>
      <c r="K1187" s="285">
        <f t="shared" si="981"/>
        <v>0</v>
      </c>
      <c r="L1187" s="287"/>
      <c r="M1187" s="287"/>
      <c r="N1187" s="287"/>
      <c r="O1187" s="287"/>
      <c r="P1187" s="287"/>
      <c r="Q1187" s="287"/>
      <c r="R1187" s="285">
        <f t="shared" si="891"/>
        <v>0</v>
      </c>
      <c r="S1187" s="287"/>
      <c r="T1187" s="287"/>
      <c r="U1187" s="287"/>
      <c r="V1187" s="287"/>
      <c r="W1187" s="287">
        <v>0</v>
      </c>
      <c r="X1187" s="287"/>
      <c r="Y1187" s="287"/>
      <c r="Z1187" s="287"/>
      <c r="AA1187" s="285">
        <f t="shared" si="1039"/>
        <v>0</v>
      </c>
      <c r="AB1187" s="285">
        <f t="shared" si="855"/>
        <v>0</v>
      </c>
      <c r="AC1187" s="113" t="e">
        <f t="shared" si="849"/>
        <v>#DIV/0!</v>
      </c>
    </row>
    <row r="1188" spans="1:29" ht="28.5" hidden="1" x14ac:dyDescent="0.2">
      <c r="B1188" s="140" t="s">
        <v>2460</v>
      </c>
      <c r="C1188" s="137" t="s">
        <v>2461</v>
      </c>
      <c r="D1188" s="287"/>
      <c r="E1188" s="285">
        <f>SUM('ADICIONES  2018'!C1188:M1188)</f>
        <v>0</v>
      </c>
      <c r="F1188" s="287"/>
      <c r="G1188" s="287"/>
      <c r="H1188" s="287"/>
      <c r="I1188" s="287"/>
      <c r="J1188" s="287"/>
      <c r="K1188" s="285">
        <f t="shared" si="981"/>
        <v>0</v>
      </c>
      <c r="L1188" s="287"/>
      <c r="M1188" s="287"/>
      <c r="N1188" s="287"/>
      <c r="O1188" s="287"/>
      <c r="P1188" s="287"/>
      <c r="Q1188" s="287"/>
      <c r="R1188" s="285">
        <f t="shared" si="891"/>
        <v>0</v>
      </c>
      <c r="S1188" s="287"/>
      <c r="T1188" s="287"/>
      <c r="U1188" s="287"/>
      <c r="V1188" s="287"/>
      <c r="W1188" s="287">
        <v>0</v>
      </c>
      <c r="X1188" s="287"/>
      <c r="Y1188" s="287"/>
      <c r="Z1188" s="287"/>
      <c r="AA1188" s="285">
        <f t="shared" si="1039"/>
        <v>0</v>
      </c>
      <c r="AB1188" s="285">
        <f t="shared" si="855"/>
        <v>0</v>
      </c>
      <c r="AC1188" s="113" t="e">
        <f t="shared" si="849"/>
        <v>#DIV/0!</v>
      </c>
    </row>
    <row r="1189" spans="1:29" ht="28.5" hidden="1" x14ac:dyDescent="0.2">
      <c r="B1189" s="140" t="s">
        <v>2462</v>
      </c>
      <c r="C1189" s="137" t="s">
        <v>2463</v>
      </c>
      <c r="D1189" s="287"/>
      <c r="E1189" s="285">
        <f>SUM('ADICIONES  2018'!C1189:M1189)</f>
        <v>0</v>
      </c>
      <c r="F1189" s="287"/>
      <c r="G1189" s="287"/>
      <c r="H1189" s="287"/>
      <c r="I1189" s="287"/>
      <c r="J1189" s="287"/>
      <c r="K1189" s="285">
        <f t="shared" si="981"/>
        <v>0</v>
      </c>
      <c r="L1189" s="287"/>
      <c r="M1189" s="287"/>
      <c r="N1189" s="287"/>
      <c r="O1189" s="287"/>
      <c r="P1189" s="287"/>
      <c r="Q1189" s="287"/>
      <c r="R1189" s="285">
        <f t="shared" si="891"/>
        <v>0</v>
      </c>
      <c r="S1189" s="287"/>
      <c r="T1189" s="287"/>
      <c r="U1189" s="287"/>
      <c r="V1189" s="287"/>
      <c r="W1189" s="287">
        <v>0</v>
      </c>
      <c r="X1189" s="287"/>
      <c r="Y1189" s="287"/>
      <c r="Z1189" s="287"/>
      <c r="AA1189" s="285">
        <f t="shared" si="1039"/>
        <v>0</v>
      </c>
      <c r="AB1189" s="285">
        <f t="shared" si="855"/>
        <v>0</v>
      </c>
      <c r="AC1189" s="113" t="e">
        <f t="shared" si="849"/>
        <v>#DIV/0!</v>
      </c>
    </row>
    <row r="1190" spans="1:29" ht="28.5" hidden="1" x14ac:dyDescent="0.2">
      <c r="B1190" s="140" t="s">
        <v>2464</v>
      </c>
      <c r="C1190" s="137" t="s">
        <v>2465</v>
      </c>
      <c r="D1190" s="287"/>
      <c r="E1190" s="285">
        <f>SUM('ADICIONES  2018'!C1190:M1190)</f>
        <v>0</v>
      </c>
      <c r="F1190" s="287"/>
      <c r="G1190" s="287"/>
      <c r="H1190" s="287"/>
      <c r="I1190" s="287"/>
      <c r="J1190" s="287"/>
      <c r="K1190" s="285">
        <f t="shared" si="981"/>
        <v>0</v>
      </c>
      <c r="L1190" s="287"/>
      <c r="M1190" s="287"/>
      <c r="N1190" s="287"/>
      <c r="O1190" s="287"/>
      <c r="P1190" s="287"/>
      <c r="Q1190" s="287"/>
      <c r="R1190" s="285">
        <f t="shared" si="891"/>
        <v>0</v>
      </c>
      <c r="S1190" s="287"/>
      <c r="T1190" s="287"/>
      <c r="U1190" s="287"/>
      <c r="V1190" s="287"/>
      <c r="W1190" s="287">
        <v>117634039.3</v>
      </c>
      <c r="X1190" s="287"/>
      <c r="Y1190" s="287"/>
      <c r="Z1190" s="287"/>
      <c r="AA1190" s="285">
        <f t="shared" si="1039"/>
        <v>117634039.3</v>
      </c>
      <c r="AB1190" s="285">
        <f t="shared" si="855"/>
        <v>117634039.3</v>
      </c>
      <c r="AC1190" s="113">
        <v>0</v>
      </c>
    </row>
    <row r="1191" spans="1:29" hidden="1" x14ac:dyDescent="0.2">
      <c r="B1191" s="140" t="s">
        <v>2466</v>
      </c>
      <c r="C1191" s="137" t="s">
        <v>2467</v>
      </c>
      <c r="D1191" s="287"/>
      <c r="E1191" s="285">
        <f>SUM('ADICIONES  2018'!C1191:M1191)</f>
        <v>0</v>
      </c>
      <c r="F1191" s="287"/>
      <c r="G1191" s="287"/>
      <c r="H1191" s="287"/>
      <c r="I1191" s="287"/>
      <c r="J1191" s="287"/>
      <c r="K1191" s="285">
        <f t="shared" ref="K1191:K1277" si="1040">+D1191+E1191-F1191+G1191-H1191</f>
        <v>0</v>
      </c>
      <c r="L1191" s="287"/>
      <c r="M1191" s="287"/>
      <c r="N1191" s="287"/>
      <c r="O1191" s="287"/>
      <c r="P1191" s="287"/>
      <c r="Q1191" s="287"/>
      <c r="R1191" s="285">
        <f t="shared" si="891"/>
        <v>0</v>
      </c>
      <c r="S1191" s="287"/>
      <c r="T1191" s="287"/>
      <c r="U1191" s="287"/>
      <c r="V1191" s="287"/>
      <c r="W1191" s="287">
        <v>109679.03</v>
      </c>
      <c r="X1191" s="287"/>
      <c r="Y1191" s="287"/>
      <c r="Z1191" s="287"/>
      <c r="AA1191" s="285">
        <f t="shared" si="1039"/>
        <v>109679.03</v>
      </c>
      <c r="AB1191" s="285">
        <f t="shared" si="855"/>
        <v>109679.03</v>
      </c>
      <c r="AC1191" s="113">
        <v>0</v>
      </c>
    </row>
    <row r="1192" spans="1:29" hidden="1" x14ac:dyDescent="0.2">
      <c r="B1192" s="140" t="s">
        <v>2468</v>
      </c>
      <c r="C1192" s="137" t="s">
        <v>2469</v>
      </c>
      <c r="D1192" s="287"/>
      <c r="E1192" s="285">
        <f>SUM('ADICIONES  2018'!C1192:M1192)</f>
        <v>4087090</v>
      </c>
      <c r="F1192" s="287"/>
      <c r="G1192" s="287"/>
      <c r="H1192" s="287"/>
      <c r="I1192" s="287"/>
      <c r="J1192" s="287"/>
      <c r="K1192" s="285">
        <f t="shared" si="1040"/>
        <v>4087090</v>
      </c>
      <c r="L1192" s="287"/>
      <c r="M1192" s="287"/>
      <c r="N1192" s="287"/>
      <c r="O1192" s="287"/>
      <c r="P1192" s="287"/>
      <c r="Q1192" s="287"/>
      <c r="R1192" s="285">
        <f t="shared" si="891"/>
        <v>0</v>
      </c>
      <c r="S1192" s="287"/>
      <c r="T1192" s="287"/>
      <c r="U1192" s="283">
        <v>4087090</v>
      </c>
      <c r="V1192" s="287"/>
      <c r="W1192" s="287">
        <v>0</v>
      </c>
      <c r="X1192" s="287"/>
      <c r="Y1192" s="287"/>
      <c r="Z1192" s="287"/>
      <c r="AA1192" s="285">
        <f t="shared" si="1039"/>
        <v>4087090</v>
      </c>
      <c r="AB1192" s="285">
        <f t="shared" si="855"/>
        <v>4087090</v>
      </c>
      <c r="AC1192" s="113">
        <f t="shared" si="849"/>
        <v>1</v>
      </c>
    </row>
    <row r="1193" spans="1:29" ht="42.75" hidden="1" x14ac:dyDescent="0.2">
      <c r="B1193" s="140" t="s">
        <v>2470</v>
      </c>
      <c r="C1193" s="137" t="s">
        <v>2471</v>
      </c>
      <c r="D1193" s="287"/>
      <c r="E1193" s="285">
        <f>SUM('ADICIONES  2018'!C1193:M1193)</f>
        <v>0</v>
      </c>
      <c r="F1193" s="287"/>
      <c r="G1193" s="287"/>
      <c r="H1193" s="287"/>
      <c r="I1193" s="287"/>
      <c r="J1193" s="287"/>
      <c r="K1193" s="285">
        <f t="shared" si="1040"/>
        <v>0</v>
      </c>
      <c r="L1193" s="287"/>
      <c r="M1193" s="287"/>
      <c r="N1193" s="287"/>
      <c r="O1193" s="287"/>
      <c r="P1193" s="287"/>
      <c r="Q1193" s="287"/>
      <c r="R1193" s="285">
        <f t="shared" si="891"/>
        <v>0</v>
      </c>
      <c r="S1193" s="287"/>
      <c r="T1193" s="287"/>
      <c r="U1193" s="287"/>
      <c r="V1193" s="287"/>
      <c r="W1193" s="287">
        <v>0</v>
      </c>
      <c r="X1193" s="287"/>
      <c r="Y1193" s="287"/>
      <c r="Z1193" s="287"/>
      <c r="AA1193" s="285">
        <f t="shared" si="1039"/>
        <v>0</v>
      </c>
      <c r="AB1193" s="285">
        <f t="shared" si="855"/>
        <v>0</v>
      </c>
      <c r="AC1193" s="113" t="e">
        <f t="shared" si="849"/>
        <v>#DIV/0!</v>
      </c>
    </row>
    <row r="1194" spans="1:29" ht="42.75" hidden="1" x14ac:dyDescent="0.2">
      <c r="B1194" s="140" t="s">
        <v>2472</v>
      </c>
      <c r="C1194" s="137" t="s">
        <v>2473</v>
      </c>
      <c r="D1194" s="287"/>
      <c r="E1194" s="285">
        <f>SUM('ADICIONES  2018'!C1194:M1194)</f>
        <v>0</v>
      </c>
      <c r="F1194" s="287"/>
      <c r="G1194" s="287"/>
      <c r="H1194" s="287"/>
      <c r="I1194" s="287"/>
      <c r="J1194" s="287"/>
      <c r="K1194" s="285">
        <f t="shared" si="1040"/>
        <v>0</v>
      </c>
      <c r="L1194" s="287"/>
      <c r="M1194" s="287"/>
      <c r="N1194" s="287"/>
      <c r="O1194" s="287"/>
      <c r="P1194" s="287"/>
      <c r="Q1194" s="287"/>
      <c r="R1194" s="285">
        <f t="shared" si="891"/>
        <v>0</v>
      </c>
      <c r="S1194" s="287"/>
      <c r="T1194" s="287"/>
      <c r="U1194" s="287"/>
      <c r="V1194" s="287"/>
      <c r="W1194" s="287">
        <v>0</v>
      </c>
      <c r="X1194" s="287"/>
      <c r="Y1194" s="287"/>
      <c r="Z1194" s="287"/>
      <c r="AA1194" s="285">
        <f t="shared" si="1039"/>
        <v>0</v>
      </c>
      <c r="AB1194" s="285">
        <f t="shared" si="855"/>
        <v>0</v>
      </c>
      <c r="AC1194" s="113" t="e">
        <f t="shared" si="849"/>
        <v>#DIV/0!</v>
      </c>
    </row>
    <row r="1195" spans="1:29" s="79" customFormat="1" ht="31.5" hidden="1" x14ac:dyDescent="0.2">
      <c r="A1195" s="371"/>
      <c r="B1195" s="133" t="s">
        <v>2337</v>
      </c>
      <c r="C1195" s="138" t="s">
        <v>2338</v>
      </c>
      <c r="D1195" s="105">
        <f>SUM(D1196:D1220)</f>
        <v>0</v>
      </c>
      <c r="E1195" s="105">
        <f>SUM('ADICIONES  2018'!C1195:M1195)</f>
        <v>497111577.19</v>
      </c>
      <c r="F1195" s="105">
        <f t="shared" ref="F1195:J1195" si="1041">SUM(F1196:F1220)</f>
        <v>0</v>
      </c>
      <c r="G1195" s="105">
        <f t="shared" si="1041"/>
        <v>0</v>
      </c>
      <c r="H1195" s="105">
        <f t="shared" si="1041"/>
        <v>0</v>
      </c>
      <c r="I1195" s="105">
        <f t="shared" si="1041"/>
        <v>0</v>
      </c>
      <c r="J1195" s="105">
        <f t="shared" si="1041"/>
        <v>0</v>
      </c>
      <c r="K1195" s="105">
        <f t="shared" si="1040"/>
        <v>497111577.19</v>
      </c>
      <c r="L1195" s="105">
        <f t="shared" ref="L1195:Q1195" si="1042">SUM(L1196:L1220)</f>
        <v>0</v>
      </c>
      <c r="M1195" s="105">
        <f t="shared" si="1042"/>
        <v>0</v>
      </c>
      <c r="N1195" s="105">
        <f t="shared" si="1042"/>
        <v>0</v>
      </c>
      <c r="O1195" s="105">
        <f t="shared" si="1042"/>
        <v>0</v>
      </c>
      <c r="P1195" s="105">
        <f t="shared" si="1042"/>
        <v>0</v>
      </c>
      <c r="Q1195" s="105">
        <f t="shared" si="1042"/>
        <v>0</v>
      </c>
      <c r="R1195" s="105">
        <f t="shared" si="891"/>
        <v>0</v>
      </c>
      <c r="S1195" s="105">
        <f t="shared" ref="S1195:Z1195" si="1043">SUM(S1196:S1220)</f>
        <v>0</v>
      </c>
      <c r="T1195" s="105">
        <f t="shared" si="1043"/>
        <v>0</v>
      </c>
      <c r="U1195" s="105">
        <f t="shared" si="1043"/>
        <v>497111577.19</v>
      </c>
      <c r="V1195" s="105">
        <f t="shared" si="1043"/>
        <v>0</v>
      </c>
      <c r="W1195" s="105">
        <f t="shared" si="1043"/>
        <v>37793454.770000003</v>
      </c>
      <c r="X1195" s="105">
        <f t="shared" si="1043"/>
        <v>0</v>
      </c>
      <c r="Y1195" s="105">
        <f t="shared" si="1043"/>
        <v>0</v>
      </c>
      <c r="Z1195" s="105">
        <f t="shared" si="1043"/>
        <v>0</v>
      </c>
      <c r="AA1195" s="105">
        <f t="shared" ref="AA1195:AA1196" si="1044">SUM(S1195:Z1195)</f>
        <v>534905031.95999998</v>
      </c>
      <c r="AB1195" s="105">
        <f t="shared" si="855"/>
        <v>534905031.95999998</v>
      </c>
      <c r="AC1195" s="104">
        <f t="shared" si="849"/>
        <v>1.0760261005861769</v>
      </c>
    </row>
    <row r="1196" spans="1:29" ht="42.75" hidden="1" x14ac:dyDescent="0.2">
      <c r="B1196" s="140" t="s">
        <v>2339</v>
      </c>
      <c r="C1196" s="137" t="s">
        <v>2340</v>
      </c>
      <c r="D1196" s="287"/>
      <c r="E1196" s="285">
        <f>SUM('ADICIONES  2018'!C1196:M1196)</f>
        <v>488915148.37</v>
      </c>
      <c r="F1196" s="287"/>
      <c r="G1196" s="287"/>
      <c r="H1196" s="287"/>
      <c r="I1196" s="287"/>
      <c r="J1196" s="287"/>
      <c r="K1196" s="287">
        <f t="shared" si="1040"/>
        <v>488915148.37</v>
      </c>
      <c r="L1196" s="287"/>
      <c r="M1196" s="287"/>
      <c r="N1196" s="287"/>
      <c r="O1196" s="287"/>
      <c r="P1196" s="287"/>
      <c r="Q1196" s="287"/>
      <c r="R1196" s="285">
        <f t="shared" si="891"/>
        <v>0</v>
      </c>
      <c r="S1196" s="287"/>
      <c r="T1196" s="287"/>
      <c r="U1196" s="287">
        <v>488915148.37</v>
      </c>
      <c r="V1196" s="287"/>
      <c r="W1196" s="287">
        <v>0</v>
      </c>
      <c r="X1196" s="287"/>
      <c r="Y1196" s="287"/>
      <c r="Z1196" s="287"/>
      <c r="AA1196" s="285">
        <f t="shared" si="1044"/>
        <v>488915148.37</v>
      </c>
      <c r="AB1196" s="285">
        <f t="shared" si="855"/>
        <v>488915148.37</v>
      </c>
      <c r="AC1196" s="113">
        <f t="shared" si="849"/>
        <v>1</v>
      </c>
    </row>
    <row r="1197" spans="1:29" ht="42.75" hidden="1" x14ac:dyDescent="0.2">
      <c r="B1197" s="140" t="s">
        <v>2474</v>
      </c>
      <c r="C1197" s="137" t="s">
        <v>2475</v>
      </c>
      <c r="D1197" s="287"/>
      <c r="E1197" s="285">
        <f>SUM('ADICIONES  2018'!C1197:M1197)</f>
        <v>8196428.8200000003</v>
      </c>
      <c r="F1197" s="287"/>
      <c r="G1197" s="287"/>
      <c r="H1197" s="287"/>
      <c r="I1197" s="287"/>
      <c r="J1197" s="287"/>
      <c r="K1197" s="287">
        <f t="shared" si="1040"/>
        <v>8196428.8200000003</v>
      </c>
      <c r="L1197" s="287"/>
      <c r="M1197" s="287"/>
      <c r="N1197" s="287"/>
      <c r="O1197" s="287"/>
      <c r="P1197" s="287"/>
      <c r="Q1197" s="287"/>
      <c r="R1197" s="285">
        <f t="shared" si="891"/>
        <v>0</v>
      </c>
      <c r="S1197" s="287"/>
      <c r="T1197" s="287"/>
      <c r="U1197" s="285">
        <v>8196428.8200000003</v>
      </c>
      <c r="V1197" s="287"/>
      <c r="W1197" s="287">
        <v>0</v>
      </c>
      <c r="X1197" s="287"/>
      <c r="Y1197" s="287"/>
      <c r="Z1197" s="287"/>
      <c r="AA1197" s="285">
        <f t="shared" ref="AA1197:AA1224" si="1045">SUM(S1197:Z1197)</f>
        <v>8196428.8200000003</v>
      </c>
      <c r="AB1197" s="285">
        <f t="shared" si="855"/>
        <v>8196428.8200000003</v>
      </c>
      <c r="AC1197" s="113">
        <f t="shared" si="849"/>
        <v>1</v>
      </c>
    </row>
    <row r="1198" spans="1:29" ht="28.5" hidden="1" x14ac:dyDescent="0.2">
      <c r="B1198" s="140" t="s">
        <v>3124</v>
      </c>
      <c r="C1198" s="137" t="s">
        <v>3125</v>
      </c>
      <c r="D1198" s="287"/>
      <c r="E1198" s="285">
        <f>SUM('ADICIONES  2018'!C1198:M1198)</f>
        <v>0</v>
      </c>
      <c r="F1198" s="287"/>
      <c r="G1198" s="287"/>
      <c r="H1198" s="287"/>
      <c r="I1198" s="287"/>
      <c r="J1198" s="287"/>
      <c r="K1198" s="287">
        <f t="shared" si="1040"/>
        <v>0</v>
      </c>
      <c r="L1198" s="287"/>
      <c r="M1198" s="287"/>
      <c r="N1198" s="287"/>
      <c r="O1198" s="287"/>
      <c r="P1198" s="287"/>
      <c r="Q1198" s="287"/>
      <c r="R1198" s="285">
        <f t="shared" si="891"/>
        <v>0</v>
      </c>
      <c r="S1198" s="287"/>
      <c r="T1198" s="287"/>
      <c r="U1198" s="285"/>
      <c r="V1198" s="287"/>
      <c r="W1198" s="287">
        <v>0</v>
      </c>
      <c r="X1198" s="287"/>
      <c r="Y1198" s="287"/>
      <c r="Z1198" s="287"/>
      <c r="AA1198" s="285">
        <f t="shared" si="1045"/>
        <v>0</v>
      </c>
      <c r="AB1198" s="285">
        <f t="shared" si="855"/>
        <v>0</v>
      </c>
      <c r="AC1198" s="113" t="e">
        <f t="shared" si="849"/>
        <v>#DIV/0!</v>
      </c>
    </row>
    <row r="1199" spans="1:29" ht="42.75" hidden="1" x14ac:dyDescent="0.2">
      <c r="B1199" s="140" t="s">
        <v>3126</v>
      </c>
      <c r="C1199" s="137" t="s">
        <v>3127</v>
      </c>
      <c r="D1199" s="287"/>
      <c r="E1199" s="285">
        <f>SUM('ADICIONES  2018'!C1199:M1199)</f>
        <v>0</v>
      </c>
      <c r="F1199" s="287"/>
      <c r="G1199" s="287"/>
      <c r="H1199" s="287"/>
      <c r="I1199" s="287"/>
      <c r="J1199" s="287"/>
      <c r="K1199" s="287">
        <f t="shared" si="1040"/>
        <v>0</v>
      </c>
      <c r="L1199" s="287"/>
      <c r="M1199" s="287"/>
      <c r="N1199" s="287"/>
      <c r="O1199" s="287"/>
      <c r="P1199" s="287"/>
      <c r="Q1199" s="287"/>
      <c r="R1199" s="285">
        <f t="shared" si="891"/>
        <v>0</v>
      </c>
      <c r="S1199" s="287"/>
      <c r="T1199" s="287"/>
      <c r="U1199" s="285"/>
      <c r="V1199" s="287"/>
      <c r="W1199" s="287">
        <v>0</v>
      </c>
      <c r="X1199" s="287"/>
      <c r="Y1199" s="287"/>
      <c r="Z1199" s="287"/>
      <c r="AA1199" s="285">
        <f t="shared" si="1045"/>
        <v>0</v>
      </c>
      <c r="AB1199" s="285">
        <f t="shared" si="855"/>
        <v>0</v>
      </c>
      <c r="AC1199" s="113" t="e">
        <f t="shared" si="849"/>
        <v>#DIV/0!</v>
      </c>
    </row>
    <row r="1200" spans="1:29" ht="28.5" hidden="1" x14ac:dyDescent="0.2">
      <c r="B1200" s="140" t="s">
        <v>3128</v>
      </c>
      <c r="C1200" s="137" t="s">
        <v>3129</v>
      </c>
      <c r="D1200" s="287"/>
      <c r="E1200" s="285">
        <f>SUM('ADICIONES  2018'!C1200:M1200)</f>
        <v>0</v>
      </c>
      <c r="F1200" s="287"/>
      <c r="G1200" s="287"/>
      <c r="H1200" s="287"/>
      <c r="I1200" s="287"/>
      <c r="J1200" s="287"/>
      <c r="K1200" s="287">
        <f t="shared" si="1040"/>
        <v>0</v>
      </c>
      <c r="L1200" s="287"/>
      <c r="M1200" s="287"/>
      <c r="N1200" s="287"/>
      <c r="O1200" s="287"/>
      <c r="P1200" s="287"/>
      <c r="Q1200" s="287"/>
      <c r="R1200" s="285">
        <f t="shared" si="891"/>
        <v>0</v>
      </c>
      <c r="S1200" s="287"/>
      <c r="T1200" s="287"/>
      <c r="U1200" s="285"/>
      <c r="V1200" s="287"/>
      <c r="W1200" s="287">
        <v>0</v>
      </c>
      <c r="X1200" s="287"/>
      <c r="Y1200" s="287"/>
      <c r="Z1200" s="287"/>
      <c r="AA1200" s="285">
        <f t="shared" si="1045"/>
        <v>0</v>
      </c>
      <c r="AB1200" s="285">
        <f t="shared" si="855"/>
        <v>0</v>
      </c>
      <c r="AC1200" s="113" t="e">
        <f t="shared" si="849"/>
        <v>#DIV/0!</v>
      </c>
    </row>
    <row r="1201" spans="2:29" ht="42.75" hidden="1" x14ac:dyDescent="0.2">
      <c r="B1201" s="140" t="s">
        <v>3130</v>
      </c>
      <c r="C1201" s="137" t="s">
        <v>3131</v>
      </c>
      <c r="D1201" s="287"/>
      <c r="E1201" s="285">
        <f>SUM('ADICIONES  2018'!C1201:M1201)</f>
        <v>0</v>
      </c>
      <c r="F1201" s="287"/>
      <c r="G1201" s="287"/>
      <c r="H1201" s="287"/>
      <c r="I1201" s="287"/>
      <c r="J1201" s="287"/>
      <c r="K1201" s="287">
        <f t="shared" si="1040"/>
        <v>0</v>
      </c>
      <c r="L1201" s="287"/>
      <c r="M1201" s="287"/>
      <c r="N1201" s="287"/>
      <c r="O1201" s="287"/>
      <c r="P1201" s="287"/>
      <c r="Q1201" s="287"/>
      <c r="R1201" s="285">
        <f t="shared" si="891"/>
        <v>0</v>
      </c>
      <c r="S1201" s="287"/>
      <c r="T1201" s="287"/>
      <c r="U1201" s="285"/>
      <c r="V1201" s="287"/>
      <c r="W1201" s="287">
        <v>0</v>
      </c>
      <c r="X1201" s="287"/>
      <c r="Y1201" s="287"/>
      <c r="Z1201" s="287"/>
      <c r="AA1201" s="285">
        <f t="shared" si="1045"/>
        <v>0</v>
      </c>
      <c r="AB1201" s="285">
        <f t="shared" si="855"/>
        <v>0</v>
      </c>
      <c r="AC1201" s="113" t="e">
        <f t="shared" si="849"/>
        <v>#DIV/0!</v>
      </c>
    </row>
    <row r="1202" spans="2:29" ht="42.75" hidden="1" x14ac:dyDescent="0.2">
      <c r="B1202" s="140" t="s">
        <v>3132</v>
      </c>
      <c r="C1202" s="137" t="s">
        <v>3133</v>
      </c>
      <c r="D1202" s="287"/>
      <c r="E1202" s="285">
        <f>SUM('ADICIONES  2018'!C1202:M1202)</f>
        <v>0</v>
      </c>
      <c r="F1202" s="287"/>
      <c r="G1202" s="287"/>
      <c r="H1202" s="287"/>
      <c r="I1202" s="287"/>
      <c r="J1202" s="287"/>
      <c r="K1202" s="287">
        <f t="shared" si="1040"/>
        <v>0</v>
      </c>
      <c r="L1202" s="287"/>
      <c r="M1202" s="287"/>
      <c r="N1202" s="287"/>
      <c r="O1202" s="287"/>
      <c r="P1202" s="287"/>
      <c r="Q1202" s="287"/>
      <c r="R1202" s="285">
        <f t="shared" si="891"/>
        <v>0</v>
      </c>
      <c r="S1202" s="287"/>
      <c r="T1202" s="287"/>
      <c r="U1202" s="285"/>
      <c r="V1202" s="287"/>
      <c r="W1202" s="287">
        <v>16915354.43</v>
      </c>
      <c r="X1202" s="287"/>
      <c r="Y1202" s="287"/>
      <c r="Z1202" s="287"/>
      <c r="AA1202" s="285">
        <f t="shared" si="1045"/>
        <v>16915354.43</v>
      </c>
      <c r="AB1202" s="285">
        <f t="shared" si="855"/>
        <v>16915354.43</v>
      </c>
      <c r="AC1202" s="113">
        <v>0</v>
      </c>
    </row>
    <row r="1203" spans="2:29" ht="28.5" hidden="1" x14ac:dyDescent="0.2">
      <c r="B1203" s="140" t="s">
        <v>3134</v>
      </c>
      <c r="C1203" s="137" t="s">
        <v>3135</v>
      </c>
      <c r="D1203" s="287"/>
      <c r="E1203" s="285">
        <f>SUM('ADICIONES  2018'!C1203:M1203)</f>
        <v>0</v>
      </c>
      <c r="F1203" s="287"/>
      <c r="G1203" s="287"/>
      <c r="H1203" s="287"/>
      <c r="I1203" s="287"/>
      <c r="J1203" s="287"/>
      <c r="K1203" s="287">
        <f t="shared" si="1040"/>
        <v>0</v>
      </c>
      <c r="L1203" s="287"/>
      <c r="M1203" s="287"/>
      <c r="N1203" s="287"/>
      <c r="O1203" s="287"/>
      <c r="P1203" s="287"/>
      <c r="Q1203" s="287"/>
      <c r="R1203" s="285">
        <f t="shared" si="891"/>
        <v>0</v>
      </c>
      <c r="S1203" s="287"/>
      <c r="T1203" s="287"/>
      <c r="U1203" s="285"/>
      <c r="V1203" s="287"/>
      <c r="W1203" s="287">
        <v>6348840.6100000003</v>
      </c>
      <c r="X1203" s="287"/>
      <c r="Y1203" s="287"/>
      <c r="Z1203" s="287"/>
      <c r="AA1203" s="285">
        <f t="shared" si="1045"/>
        <v>6348840.6100000003</v>
      </c>
      <c r="AB1203" s="285">
        <f t="shared" si="855"/>
        <v>6348840.6100000003</v>
      </c>
      <c r="AC1203" s="113">
        <v>0</v>
      </c>
    </row>
    <row r="1204" spans="2:29" ht="28.5" hidden="1" x14ac:dyDescent="0.2">
      <c r="B1204" s="140" t="s">
        <v>3136</v>
      </c>
      <c r="C1204" s="137" t="s">
        <v>3137</v>
      </c>
      <c r="D1204" s="287"/>
      <c r="E1204" s="285">
        <f>SUM('ADICIONES  2018'!C1204:M1204)</f>
        <v>0</v>
      </c>
      <c r="F1204" s="287"/>
      <c r="G1204" s="287"/>
      <c r="H1204" s="287"/>
      <c r="I1204" s="287"/>
      <c r="J1204" s="287"/>
      <c r="K1204" s="287">
        <f t="shared" si="1040"/>
        <v>0</v>
      </c>
      <c r="L1204" s="287"/>
      <c r="M1204" s="287"/>
      <c r="N1204" s="287"/>
      <c r="O1204" s="287"/>
      <c r="P1204" s="287"/>
      <c r="Q1204" s="287"/>
      <c r="R1204" s="285">
        <f t="shared" si="891"/>
        <v>0</v>
      </c>
      <c r="S1204" s="287"/>
      <c r="T1204" s="287"/>
      <c r="U1204" s="285"/>
      <c r="V1204" s="287"/>
      <c r="W1204" s="287">
        <v>4852</v>
      </c>
      <c r="X1204" s="287"/>
      <c r="Y1204" s="287"/>
      <c r="Z1204" s="287"/>
      <c r="AA1204" s="285">
        <f t="shared" si="1045"/>
        <v>4852</v>
      </c>
      <c r="AB1204" s="285">
        <f t="shared" si="855"/>
        <v>4852</v>
      </c>
      <c r="AC1204" s="113">
        <v>0</v>
      </c>
    </row>
    <row r="1205" spans="2:29" ht="28.5" hidden="1" x14ac:dyDescent="0.2">
      <c r="B1205" s="140" t="s">
        <v>3138</v>
      </c>
      <c r="C1205" s="137" t="s">
        <v>3139</v>
      </c>
      <c r="D1205" s="287"/>
      <c r="E1205" s="285">
        <f>SUM('ADICIONES  2018'!C1205:M1205)</f>
        <v>0</v>
      </c>
      <c r="F1205" s="287"/>
      <c r="G1205" s="287"/>
      <c r="H1205" s="287"/>
      <c r="I1205" s="287"/>
      <c r="J1205" s="287"/>
      <c r="K1205" s="287">
        <f t="shared" si="1040"/>
        <v>0</v>
      </c>
      <c r="L1205" s="287"/>
      <c r="M1205" s="287"/>
      <c r="N1205" s="287"/>
      <c r="O1205" s="287"/>
      <c r="P1205" s="287"/>
      <c r="Q1205" s="287"/>
      <c r="R1205" s="285">
        <f t="shared" si="891"/>
        <v>0</v>
      </c>
      <c r="S1205" s="287"/>
      <c r="T1205" s="287"/>
      <c r="U1205" s="285"/>
      <c r="V1205" s="287"/>
      <c r="W1205" s="287">
        <v>0</v>
      </c>
      <c r="X1205" s="287"/>
      <c r="Y1205" s="287"/>
      <c r="Z1205" s="287"/>
      <c r="AA1205" s="285">
        <f t="shared" si="1045"/>
        <v>0</v>
      </c>
      <c r="AB1205" s="285">
        <f t="shared" si="855"/>
        <v>0</v>
      </c>
      <c r="AC1205" s="113" t="e">
        <f t="shared" si="849"/>
        <v>#DIV/0!</v>
      </c>
    </row>
    <row r="1206" spans="2:29" ht="28.5" hidden="1" x14ac:dyDescent="0.2">
      <c r="B1206" s="140" t="s">
        <v>3140</v>
      </c>
      <c r="C1206" s="137" t="s">
        <v>3141</v>
      </c>
      <c r="D1206" s="287"/>
      <c r="E1206" s="285">
        <f>SUM('ADICIONES  2018'!C1206:M1206)</f>
        <v>0</v>
      </c>
      <c r="F1206" s="287"/>
      <c r="G1206" s="287"/>
      <c r="H1206" s="287"/>
      <c r="I1206" s="287"/>
      <c r="J1206" s="287"/>
      <c r="K1206" s="287">
        <f t="shared" si="1040"/>
        <v>0</v>
      </c>
      <c r="L1206" s="287"/>
      <c r="M1206" s="287"/>
      <c r="N1206" s="287"/>
      <c r="O1206" s="287"/>
      <c r="P1206" s="287"/>
      <c r="Q1206" s="287"/>
      <c r="R1206" s="285">
        <f t="shared" si="891"/>
        <v>0</v>
      </c>
      <c r="S1206" s="287"/>
      <c r="T1206" s="287"/>
      <c r="U1206" s="285"/>
      <c r="V1206" s="287"/>
      <c r="W1206" s="287">
        <v>816295.02</v>
      </c>
      <c r="X1206" s="287"/>
      <c r="Y1206" s="287"/>
      <c r="Z1206" s="287"/>
      <c r="AA1206" s="285">
        <f t="shared" si="1045"/>
        <v>816295.02</v>
      </c>
      <c r="AB1206" s="285">
        <f t="shared" si="855"/>
        <v>816295.02</v>
      </c>
      <c r="AC1206" s="113">
        <v>0</v>
      </c>
    </row>
    <row r="1207" spans="2:29" ht="28.5" hidden="1" x14ac:dyDescent="0.2">
      <c r="B1207" s="140" t="s">
        <v>3142</v>
      </c>
      <c r="C1207" s="137" t="s">
        <v>3143</v>
      </c>
      <c r="D1207" s="287"/>
      <c r="E1207" s="285">
        <f>SUM('ADICIONES  2018'!C1207:M1207)</f>
        <v>0</v>
      </c>
      <c r="F1207" s="287"/>
      <c r="G1207" s="287"/>
      <c r="H1207" s="287"/>
      <c r="I1207" s="287"/>
      <c r="J1207" s="287"/>
      <c r="K1207" s="287">
        <f t="shared" si="1040"/>
        <v>0</v>
      </c>
      <c r="L1207" s="287"/>
      <c r="M1207" s="287"/>
      <c r="N1207" s="287"/>
      <c r="O1207" s="287"/>
      <c r="P1207" s="287"/>
      <c r="Q1207" s="287"/>
      <c r="R1207" s="285">
        <f t="shared" si="891"/>
        <v>0</v>
      </c>
      <c r="S1207" s="287"/>
      <c r="T1207" s="287"/>
      <c r="U1207" s="285"/>
      <c r="V1207" s="287"/>
      <c r="W1207" s="287">
        <v>193029.32</v>
      </c>
      <c r="X1207" s="287"/>
      <c r="Y1207" s="287"/>
      <c r="Z1207" s="287"/>
      <c r="AA1207" s="285">
        <f t="shared" si="1045"/>
        <v>193029.32</v>
      </c>
      <c r="AB1207" s="285">
        <f t="shared" si="855"/>
        <v>193029.32</v>
      </c>
      <c r="AC1207" s="113">
        <v>0</v>
      </c>
    </row>
    <row r="1208" spans="2:29" ht="28.5" hidden="1" x14ac:dyDescent="0.2">
      <c r="B1208" s="140" t="s">
        <v>3144</v>
      </c>
      <c r="C1208" s="137" t="s">
        <v>3145</v>
      </c>
      <c r="D1208" s="287"/>
      <c r="E1208" s="285">
        <f>SUM('ADICIONES  2018'!C1208:M1208)</f>
        <v>0</v>
      </c>
      <c r="F1208" s="287"/>
      <c r="G1208" s="287"/>
      <c r="H1208" s="287"/>
      <c r="I1208" s="287"/>
      <c r="J1208" s="287"/>
      <c r="K1208" s="287">
        <f t="shared" si="1040"/>
        <v>0</v>
      </c>
      <c r="L1208" s="287"/>
      <c r="M1208" s="287"/>
      <c r="N1208" s="287"/>
      <c r="O1208" s="287"/>
      <c r="P1208" s="287"/>
      <c r="Q1208" s="287"/>
      <c r="R1208" s="285">
        <f t="shared" si="891"/>
        <v>0</v>
      </c>
      <c r="S1208" s="287"/>
      <c r="T1208" s="287"/>
      <c r="U1208" s="285"/>
      <c r="V1208" s="287"/>
      <c r="W1208" s="287">
        <v>0</v>
      </c>
      <c r="X1208" s="287"/>
      <c r="Y1208" s="287"/>
      <c r="Z1208" s="287"/>
      <c r="AA1208" s="285">
        <f t="shared" si="1045"/>
        <v>0</v>
      </c>
      <c r="AB1208" s="285">
        <f t="shared" si="855"/>
        <v>0</v>
      </c>
      <c r="AC1208" s="113" t="e">
        <f t="shared" si="849"/>
        <v>#DIV/0!</v>
      </c>
    </row>
    <row r="1209" spans="2:29" ht="28.5" hidden="1" x14ac:dyDescent="0.2">
      <c r="B1209" s="140" t="s">
        <v>3146</v>
      </c>
      <c r="C1209" s="137" t="s">
        <v>3147</v>
      </c>
      <c r="D1209" s="287"/>
      <c r="E1209" s="285">
        <f>SUM('ADICIONES  2018'!C1209:M1209)</f>
        <v>0</v>
      </c>
      <c r="F1209" s="287"/>
      <c r="G1209" s="287"/>
      <c r="H1209" s="287"/>
      <c r="I1209" s="287"/>
      <c r="J1209" s="287"/>
      <c r="K1209" s="287">
        <f t="shared" si="1040"/>
        <v>0</v>
      </c>
      <c r="L1209" s="287"/>
      <c r="M1209" s="287"/>
      <c r="N1209" s="287"/>
      <c r="O1209" s="287"/>
      <c r="P1209" s="287"/>
      <c r="Q1209" s="287"/>
      <c r="R1209" s="285">
        <f t="shared" si="891"/>
        <v>0</v>
      </c>
      <c r="S1209" s="287"/>
      <c r="T1209" s="287"/>
      <c r="U1209" s="285"/>
      <c r="V1209" s="287"/>
      <c r="W1209" s="287">
        <v>2589620.91</v>
      </c>
      <c r="X1209" s="287"/>
      <c r="Y1209" s="287"/>
      <c r="Z1209" s="287"/>
      <c r="AA1209" s="285">
        <f t="shared" si="1045"/>
        <v>2589620.91</v>
      </c>
      <c r="AB1209" s="285">
        <f t="shared" si="855"/>
        <v>2589620.91</v>
      </c>
      <c r="AC1209" s="113">
        <v>0</v>
      </c>
    </row>
    <row r="1210" spans="2:29" ht="28.5" hidden="1" x14ac:dyDescent="0.2">
      <c r="B1210" s="140" t="s">
        <v>3148</v>
      </c>
      <c r="C1210" s="137" t="s">
        <v>3149</v>
      </c>
      <c r="D1210" s="287"/>
      <c r="E1210" s="285">
        <f>SUM('ADICIONES  2018'!C1210:M1210)</f>
        <v>0</v>
      </c>
      <c r="F1210" s="287"/>
      <c r="G1210" s="287"/>
      <c r="H1210" s="287"/>
      <c r="I1210" s="287"/>
      <c r="J1210" s="287"/>
      <c r="K1210" s="287">
        <f t="shared" si="1040"/>
        <v>0</v>
      </c>
      <c r="L1210" s="287"/>
      <c r="M1210" s="287"/>
      <c r="N1210" s="287"/>
      <c r="O1210" s="287"/>
      <c r="P1210" s="287"/>
      <c r="Q1210" s="287"/>
      <c r="R1210" s="285">
        <f t="shared" si="891"/>
        <v>0</v>
      </c>
      <c r="S1210" s="287"/>
      <c r="T1210" s="287"/>
      <c r="U1210" s="285"/>
      <c r="V1210" s="287"/>
      <c r="W1210" s="287">
        <v>0</v>
      </c>
      <c r="X1210" s="287"/>
      <c r="Y1210" s="287"/>
      <c r="Z1210" s="287"/>
      <c r="AA1210" s="285">
        <f t="shared" si="1045"/>
        <v>0</v>
      </c>
      <c r="AB1210" s="285">
        <f t="shared" si="855"/>
        <v>0</v>
      </c>
      <c r="AC1210" s="113" t="e">
        <f t="shared" si="849"/>
        <v>#DIV/0!</v>
      </c>
    </row>
    <row r="1211" spans="2:29" ht="28.5" hidden="1" x14ac:dyDescent="0.2">
      <c r="B1211" s="140" t="s">
        <v>3150</v>
      </c>
      <c r="C1211" s="137" t="s">
        <v>3151</v>
      </c>
      <c r="D1211" s="287"/>
      <c r="E1211" s="285">
        <f>SUM('ADICIONES  2018'!C1211:M1211)</f>
        <v>0</v>
      </c>
      <c r="F1211" s="287"/>
      <c r="G1211" s="287"/>
      <c r="H1211" s="287"/>
      <c r="I1211" s="287"/>
      <c r="J1211" s="287"/>
      <c r="K1211" s="287">
        <f t="shared" si="1040"/>
        <v>0</v>
      </c>
      <c r="L1211" s="287"/>
      <c r="M1211" s="287"/>
      <c r="N1211" s="287"/>
      <c r="O1211" s="287"/>
      <c r="P1211" s="287"/>
      <c r="Q1211" s="287"/>
      <c r="R1211" s="285">
        <f t="shared" si="891"/>
        <v>0</v>
      </c>
      <c r="S1211" s="287"/>
      <c r="T1211" s="287"/>
      <c r="U1211" s="285"/>
      <c r="V1211" s="287"/>
      <c r="W1211" s="287">
        <v>0</v>
      </c>
      <c r="X1211" s="287"/>
      <c r="Y1211" s="287"/>
      <c r="Z1211" s="287"/>
      <c r="AA1211" s="285">
        <f t="shared" si="1045"/>
        <v>0</v>
      </c>
      <c r="AB1211" s="285">
        <f t="shared" si="855"/>
        <v>0</v>
      </c>
      <c r="AC1211" s="113" t="e">
        <f t="shared" si="849"/>
        <v>#DIV/0!</v>
      </c>
    </row>
    <row r="1212" spans="2:29" ht="42.75" hidden="1" x14ac:dyDescent="0.2">
      <c r="B1212" s="140" t="s">
        <v>3152</v>
      </c>
      <c r="C1212" s="137" t="s">
        <v>3153</v>
      </c>
      <c r="D1212" s="287"/>
      <c r="E1212" s="285">
        <f>SUM('ADICIONES  2018'!C1212:M1212)</f>
        <v>0</v>
      </c>
      <c r="F1212" s="287"/>
      <c r="G1212" s="287"/>
      <c r="H1212" s="287"/>
      <c r="I1212" s="287"/>
      <c r="J1212" s="287"/>
      <c r="K1212" s="287">
        <f t="shared" si="1040"/>
        <v>0</v>
      </c>
      <c r="L1212" s="287"/>
      <c r="M1212" s="287"/>
      <c r="N1212" s="287"/>
      <c r="O1212" s="287"/>
      <c r="P1212" s="287"/>
      <c r="Q1212" s="287"/>
      <c r="R1212" s="285">
        <f t="shared" si="891"/>
        <v>0</v>
      </c>
      <c r="S1212" s="287"/>
      <c r="T1212" s="287"/>
      <c r="U1212" s="285"/>
      <c r="V1212" s="287"/>
      <c r="W1212" s="287">
        <v>7593297.5599999996</v>
      </c>
      <c r="X1212" s="287"/>
      <c r="Y1212" s="287"/>
      <c r="Z1212" s="287"/>
      <c r="AA1212" s="285">
        <f t="shared" si="1045"/>
        <v>7593297.5599999996</v>
      </c>
      <c r="AB1212" s="285">
        <f t="shared" si="855"/>
        <v>7593297.5599999996</v>
      </c>
      <c r="AC1212" s="113">
        <v>0</v>
      </c>
    </row>
    <row r="1213" spans="2:29" ht="28.5" hidden="1" x14ac:dyDescent="0.2">
      <c r="B1213" s="140" t="s">
        <v>3154</v>
      </c>
      <c r="C1213" s="137" t="s">
        <v>3155</v>
      </c>
      <c r="D1213" s="287"/>
      <c r="E1213" s="285">
        <f>SUM('ADICIONES  2018'!C1213:M1213)</f>
        <v>0</v>
      </c>
      <c r="F1213" s="287"/>
      <c r="G1213" s="287"/>
      <c r="H1213" s="287"/>
      <c r="I1213" s="287"/>
      <c r="J1213" s="287"/>
      <c r="K1213" s="287">
        <f t="shared" si="1040"/>
        <v>0</v>
      </c>
      <c r="L1213" s="287"/>
      <c r="M1213" s="287"/>
      <c r="N1213" s="287"/>
      <c r="O1213" s="287"/>
      <c r="P1213" s="287"/>
      <c r="Q1213" s="287"/>
      <c r="R1213" s="285">
        <f t="shared" si="891"/>
        <v>0</v>
      </c>
      <c r="S1213" s="287"/>
      <c r="T1213" s="287"/>
      <c r="U1213" s="285"/>
      <c r="V1213" s="287"/>
      <c r="W1213" s="287">
        <v>176004.29</v>
      </c>
      <c r="X1213" s="287"/>
      <c r="Y1213" s="287"/>
      <c r="Z1213" s="287"/>
      <c r="AA1213" s="285">
        <f t="shared" si="1045"/>
        <v>176004.29</v>
      </c>
      <c r="AB1213" s="285">
        <f t="shared" si="855"/>
        <v>176004.29</v>
      </c>
      <c r="AC1213" s="113">
        <v>0</v>
      </c>
    </row>
    <row r="1214" spans="2:29" ht="28.5" hidden="1" x14ac:dyDescent="0.2">
      <c r="B1214" s="140" t="s">
        <v>3156</v>
      </c>
      <c r="C1214" s="137" t="s">
        <v>3157</v>
      </c>
      <c r="D1214" s="287"/>
      <c r="E1214" s="285">
        <f>SUM('ADICIONES  2018'!C1214:M1214)</f>
        <v>0</v>
      </c>
      <c r="F1214" s="287"/>
      <c r="G1214" s="287"/>
      <c r="H1214" s="287"/>
      <c r="I1214" s="287"/>
      <c r="J1214" s="287"/>
      <c r="K1214" s="287">
        <f t="shared" si="1040"/>
        <v>0</v>
      </c>
      <c r="L1214" s="287"/>
      <c r="M1214" s="287"/>
      <c r="N1214" s="287"/>
      <c r="O1214" s="287"/>
      <c r="P1214" s="287"/>
      <c r="Q1214" s="287"/>
      <c r="R1214" s="285">
        <f t="shared" si="891"/>
        <v>0</v>
      </c>
      <c r="S1214" s="287"/>
      <c r="T1214" s="287"/>
      <c r="U1214" s="285"/>
      <c r="V1214" s="287"/>
      <c r="W1214" s="287">
        <v>690120.81</v>
      </c>
      <c r="X1214" s="287"/>
      <c r="Y1214" s="287"/>
      <c r="Z1214" s="287"/>
      <c r="AA1214" s="285">
        <f t="shared" si="1045"/>
        <v>690120.81</v>
      </c>
      <c r="AB1214" s="285">
        <f t="shared" si="855"/>
        <v>690120.81</v>
      </c>
      <c r="AC1214" s="113">
        <v>0</v>
      </c>
    </row>
    <row r="1215" spans="2:29" ht="42.75" hidden="1" x14ac:dyDescent="0.2">
      <c r="B1215" s="140" t="s">
        <v>3158</v>
      </c>
      <c r="C1215" s="137" t="s">
        <v>3159</v>
      </c>
      <c r="D1215" s="287"/>
      <c r="E1215" s="285">
        <f>SUM('ADICIONES  2018'!C1215:M1215)</f>
        <v>0</v>
      </c>
      <c r="F1215" s="287"/>
      <c r="G1215" s="287"/>
      <c r="H1215" s="287"/>
      <c r="I1215" s="287"/>
      <c r="J1215" s="287"/>
      <c r="K1215" s="287">
        <f t="shared" si="1040"/>
        <v>0</v>
      </c>
      <c r="L1215" s="287"/>
      <c r="M1215" s="287"/>
      <c r="N1215" s="287"/>
      <c r="O1215" s="287"/>
      <c r="P1215" s="287"/>
      <c r="Q1215" s="287"/>
      <c r="R1215" s="285">
        <f t="shared" si="891"/>
        <v>0</v>
      </c>
      <c r="S1215" s="287"/>
      <c r="T1215" s="287"/>
      <c r="U1215" s="285"/>
      <c r="V1215" s="287"/>
      <c r="W1215" s="287">
        <v>0</v>
      </c>
      <c r="X1215" s="287"/>
      <c r="Y1215" s="287"/>
      <c r="Z1215" s="287"/>
      <c r="AA1215" s="285">
        <f t="shared" si="1045"/>
        <v>0</v>
      </c>
      <c r="AB1215" s="285">
        <f t="shared" si="855"/>
        <v>0</v>
      </c>
      <c r="AC1215" s="113" t="e">
        <f t="shared" si="849"/>
        <v>#DIV/0!</v>
      </c>
    </row>
    <row r="1216" spans="2:29" ht="28.5" hidden="1" x14ac:dyDescent="0.2">
      <c r="B1216" s="140" t="s">
        <v>3160</v>
      </c>
      <c r="C1216" s="137" t="s">
        <v>3161</v>
      </c>
      <c r="D1216" s="287"/>
      <c r="E1216" s="285">
        <f>SUM('ADICIONES  2018'!C1216:M1216)</f>
        <v>0</v>
      </c>
      <c r="F1216" s="287"/>
      <c r="G1216" s="287"/>
      <c r="H1216" s="287"/>
      <c r="I1216" s="287"/>
      <c r="J1216" s="287"/>
      <c r="K1216" s="287">
        <f t="shared" si="1040"/>
        <v>0</v>
      </c>
      <c r="L1216" s="287"/>
      <c r="M1216" s="287"/>
      <c r="N1216" s="287"/>
      <c r="O1216" s="287"/>
      <c r="P1216" s="287"/>
      <c r="Q1216" s="287"/>
      <c r="R1216" s="285">
        <f t="shared" si="891"/>
        <v>0</v>
      </c>
      <c r="S1216" s="287"/>
      <c r="T1216" s="287"/>
      <c r="U1216" s="285"/>
      <c r="V1216" s="287"/>
      <c r="W1216" s="287">
        <v>0</v>
      </c>
      <c r="X1216" s="287"/>
      <c r="Y1216" s="287"/>
      <c r="Z1216" s="287"/>
      <c r="AA1216" s="285">
        <f t="shared" si="1045"/>
        <v>0</v>
      </c>
      <c r="AB1216" s="285">
        <f t="shared" si="855"/>
        <v>0</v>
      </c>
      <c r="AC1216" s="113" t="e">
        <f t="shared" si="849"/>
        <v>#DIV/0!</v>
      </c>
    </row>
    <row r="1217" spans="1:29" ht="42.75" hidden="1" x14ac:dyDescent="0.2">
      <c r="B1217" s="140" t="s">
        <v>3162</v>
      </c>
      <c r="C1217" s="137" t="s">
        <v>3163</v>
      </c>
      <c r="D1217" s="287"/>
      <c r="E1217" s="285">
        <f>SUM('ADICIONES  2018'!C1217:M1217)</f>
        <v>0</v>
      </c>
      <c r="F1217" s="287"/>
      <c r="G1217" s="287"/>
      <c r="H1217" s="287"/>
      <c r="I1217" s="287"/>
      <c r="J1217" s="287"/>
      <c r="K1217" s="287">
        <f t="shared" si="1040"/>
        <v>0</v>
      </c>
      <c r="L1217" s="287"/>
      <c r="M1217" s="287"/>
      <c r="N1217" s="287"/>
      <c r="O1217" s="287"/>
      <c r="P1217" s="287"/>
      <c r="Q1217" s="287"/>
      <c r="R1217" s="285">
        <f t="shared" si="891"/>
        <v>0</v>
      </c>
      <c r="S1217" s="287"/>
      <c r="T1217" s="287"/>
      <c r="U1217" s="285"/>
      <c r="V1217" s="287"/>
      <c r="W1217" s="287">
        <v>0</v>
      </c>
      <c r="X1217" s="287"/>
      <c r="Y1217" s="287"/>
      <c r="Z1217" s="287"/>
      <c r="AA1217" s="285">
        <f t="shared" si="1045"/>
        <v>0</v>
      </c>
      <c r="AB1217" s="285">
        <f t="shared" si="855"/>
        <v>0</v>
      </c>
      <c r="AC1217" s="113" t="e">
        <f t="shared" si="849"/>
        <v>#DIV/0!</v>
      </c>
    </row>
    <row r="1218" spans="1:29" ht="28.5" hidden="1" x14ac:dyDescent="0.2">
      <c r="B1218" s="140" t="s">
        <v>3164</v>
      </c>
      <c r="C1218" s="137" t="s">
        <v>3165</v>
      </c>
      <c r="D1218" s="287"/>
      <c r="E1218" s="285">
        <f>SUM('ADICIONES  2018'!C1218:M1218)</f>
        <v>0</v>
      </c>
      <c r="F1218" s="287"/>
      <c r="G1218" s="287"/>
      <c r="H1218" s="287"/>
      <c r="I1218" s="287"/>
      <c r="J1218" s="287"/>
      <c r="K1218" s="287">
        <f t="shared" si="1040"/>
        <v>0</v>
      </c>
      <c r="L1218" s="287"/>
      <c r="M1218" s="287"/>
      <c r="N1218" s="287"/>
      <c r="O1218" s="287"/>
      <c r="P1218" s="287"/>
      <c r="Q1218" s="287"/>
      <c r="R1218" s="285">
        <f t="shared" si="891"/>
        <v>0</v>
      </c>
      <c r="S1218" s="287"/>
      <c r="T1218" s="287"/>
      <c r="U1218" s="285"/>
      <c r="V1218" s="287"/>
      <c r="W1218" s="287">
        <v>2466039.8199999998</v>
      </c>
      <c r="X1218" s="287"/>
      <c r="Y1218" s="287"/>
      <c r="Z1218" s="287"/>
      <c r="AA1218" s="285">
        <f t="shared" si="1045"/>
        <v>2466039.8199999998</v>
      </c>
      <c r="AB1218" s="285">
        <f t="shared" si="855"/>
        <v>2466039.8199999998</v>
      </c>
      <c r="AC1218" s="113">
        <v>0</v>
      </c>
    </row>
    <row r="1219" spans="1:29" ht="28.5" hidden="1" x14ac:dyDescent="0.2">
      <c r="B1219" s="140" t="s">
        <v>3166</v>
      </c>
      <c r="C1219" s="137" t="s">
        <v>3167</v>
      </c>
      <c r="D1219" s="287"/>
      <c r="E1219" s="285">
        <f>SUM('ADICIONES  2018'!C1219:M1219)</f>
        <v>0</v>
      </c>
      <c r="F1219" s="287"/>
      <c r="G1219" s="287"/>
      <c r="H1219" s="287"/>
      <c r="I1219" s="287"/>
      <c r="J1219" s="287"/>
      <c r="K1219" s="287">
        <f t="shared" si="1040"/>
        <v>0</v>
      </c>
      <c r="L1219" s="287"/>
      <c r="M1219" s="287"/>
      <c r="N1219" s="287"/>
      <c r="O1219" s="287"/>
      <c r="P1219" s="287"/>
      <c r="Q1219" s="287"/>
      <c r="R1219" s="285">
        <f t="shared" si="891"/>
        <v>0</v>
      </c>
      <c r="S1219" s="287"/>
      <c r="T1219" s="287"/>
      <c r="U1219" s="285"/>
      <c r="V1219" s="287"/>
      <c r="W1219" s="287">
        <v>0</v>
      </c>
      <c r="X1219" s="287"/>
      <c r="Y1219" s="287"/>
      <c r="Z1219" s="287"/>
      <c r="AA1219" s="285">
        <f t="shared" si="1045"/>
        <v>0</v>
      </c>
      <c r="AB1219" s="285">
        <f t="shared" si="855"/>
        <v>0</v>
      </c>
      <c r="AC1219" s="113" t="e">
        <f t="shared" si="849"/>
        <v>#DIV/0!</v>
      </c>
    </row>
    <row r="1220" spans="1:29" ht="28.5" hidden="1" x14ac:dyDescent="0.2">
      <c r="B1220" s="140" t="s">
        <v>3168</v>
      </c>
      <c r="C1220" s="137" t="s">
        <v>3169</v>
      </c>
      <c r="D1220" s="287"/>
      <c r="E1220" s="285">
        <f>SUM('ADICIONES  2018'!C1220:M1220)</f>
        <v>0</v>
      </c>
      <c r="F1220" s="287"/>
      <c r="G1220" s="287"/>
      <c r="H1220" s="287"/>
      <c r="I1220" s="287"/>
      <c r="J1220" s="287"/>
      <c r="K1220" s="287">
        <f t="shared" si="1040"/>
        <v>0</v>
      </c>
      <c r="L1220" s="287"/>
      <c r="M1220" s="287"/>
      <c r="N1220" s="287"/>
      <c r="O1220" s="287"/>
      <c r="P1220" s="287"/>
      <c r="Q1220" s="287"/>
      <c r="R1220" s="285">
        <f t="shared" si="891"/>
        <v>0</v>
      </c>
      <c r="S1220" s="287"/>
      <c r="T1220" s="287"/>
      <c r="U1220" s="285"/>
      <c r="V1220" s="287"/>
      <c r="W1220" s="287">
        <v>0</v>
      </c>
      <c r="X1220" s="287"/>
      <c r="Y1220" s="287"/>
      <c r="Z1220" s="287"/>
      <c r="AA1220" s="285">
        <f t="shared" si="1045"/>
        <v>0</v>
      </c>
      <c r="AB1220" s="285">
        <f t="shared" si="855"/>
        <v>0</v>
      </c>
      <c r="AC1220" s="113" t="e">
        <f t="shared" si="849"/>
        <v>#DIV/0!</v>
      </c>
    </row>
    <row r="1221" spans="1:29" ht="42.75" hidden="1" x14ac:dyDescent="0.2">
      <c r="B1221" s="140" t="s">
        <v>2476</v>
      </c>
      <c r="C1221" s="137" t="s">
        <v>2477</v>
      </c>
      <c r="D1221" s="287"/>
      <c r="E1221" s="285">
        <f>SUM('ADICIONES  2018'!C1221:M1221)</f>
        <v>0</v>
      </c>
      <c r="F1221" s="287"/>
      <c r="G1221" s="287"/>
      <c r="H1221" s="287"/>
      <c r="I1221" s="287"/>
      <c r="J1221" s="287"/>
      <c r="K1221" s="287">
        <f t="shared" si="1040"/>
        <v>0</v>
      </c>
      <c r="L1221" s="287"/>
      <c r="M1221" s="287"/>
      <c r="N1221" s="287"/>
      <c r="O1221" s="287"/>
      <c r="P1221" s="287"/>
      <c r="Q1221" s="287"/>
      <c r="R1221" s="285">
        <f t="shared" si="891"/>
        <v>0</v>
      </c>
      <c r="S1221" s="287"/>
      <c r="T1221" s="287"/>
      <c r="U1221" s="287"/>
      <c r="V1221" s="287"/>
      <c r="W1221" s="287">
        <v>0</v>
      </c>
      <c r="X1221" s="287"/>
      <c r="Y1221" s="287"/>
      <c r="Z1221" s="287"/>
      <c r="AA1221" s="285">
        <f t="shared" si="1045"/>
        <v>0</v>
      </c>
      <c r="AB1221" s="285">
        <f t="shared" si="855"/>
        <v>0</v>
      </c>
      <c r="AC1221" s="113" t="e">
        <f t="shared" si="849"/>
        <v>#DIV/0!</v>
      </c>
    </row>
    <row r="1222" spans="1:29" ht="28.5" hidden="1" x14ac:dyDescent="0.2">
      <c r="B1222" s="140" t="s">
        <v>2478</v>
      </c>
      <c r="C1222" s="137" t="s">
        <v>2479</v>
      </c>
      <c r="D1222" s="287"/>
      <c r="E1222" s="285">
        <f>SUM('ADICIONES  2018'!C1222:M1222)</f>
        <v>0</v>
      </c>
      <c r="F1222" s="287"/>
      <c r="G1222" s="287"/>
      <c r="H1222" s="287"/>
      <c r="I1222" s="287"/>
      <c r="J1222" s="287"/>
      <c r="K1222" s="287">
        <f t="shared" si="1040"/>
        <v>0</v>
      </c>
      <c r="L1222" s="287"/>
      <c r="M1222" s="287"/>
      <c r="N1222" s="287"/>
      <c r="O1222" s="287"/>
      <c r="P1222" s="287"/>
      <c r="Q1222" s="287"/>
      <c r="R1222" s="285">
        <f t="shared" si="891"/>
        <v>0</v>
      </c>
      <c r="S1222" s="287"/>
      <c r="T1222" s="287"/>
      <c r="U1222" s="287"/>
      <c r="V1222" s="287"/>
      <c r="W1222" s="287">
        <v>0</v>
      </c>
      <c r="X1222" s="287"/>
      <c r="Y1222" s="287"/>
      <c r="Z1222" s="287"/>
      <c r="AA1222" s="285">
        <f t="shared" si="1045"/>
        <v>0</v>
      </c>
      <c r="AB1222" s="285">
        <f t="shared" si="855"/>
        <v>0</v>
      </c>
      <c r="AC1222" s="113" t="e">
        <f t="shared" si="849"/>
        <v>#DIV/0!</v>
      </c>
    </row>
    <row r="1223" spans="1:29" ht="57" hidden="1" x14ac:dyDescent="0.2">
      <c r="B1223" s="140" t="s">
        <v>2480</v>
      </c>
      <c r="C1223" s="137" t="s">
        <v>2481</v>
      </c>
      <c r="D1223" s="287"/>
      <c r="E1223" s="285">
        <f>SUM('ADICIONES  2018'!C1223:M1223)</f>
        <v>0</v>
      </c>
      <c r="F1223" s="287"/>
      <c r="G1223" s="287"/>
      <c r="H1223" s="287"/>
      <c r="I1223" s="287"/>
      <c r="J1223" s="287"/>
      <c r="K1223" s="287">
        <f t="shared" si="1040"/>
        <v>0</v>
      </c>
      <c r="L1223" s="287"/>
      <c r="M1223" s="287"/>
      <c r="N1223" s="287"/>
      <c r="O1223" s="287"/>
      <c r="P1223" s="287"/>
      <c r="Q1223" s="287"/>
      <c r="R1223" s="285">
        <f t="shared" si="891"/>
        <v>0</v>
      </c>
      <c r="S1223" s="287"/>
      <c r="T1223" s="287"/>
      <c r="U1223" s="287"/>
      <c r="V1223" s="287"/>
      <c r="W1223" s="287">
        <v>0</v>
      </c>
      <c r="X1223" s="287"/>
      <c r="Y1223" s="287"/>
      <c r="Z1223" s="287"/>
      <c r="AA1223" s="285">
        <f t="shared" si="1045"/>
        <v>0</v>
      </c>
      <c r="AB1223" s="285">
        <f t="shared" si="855"/>
        <v>0</v>
      </c>
      <c r="AC1223" s="113" t="e">
        <f t="shared" si="849"/>
        <v>#DIV/0!</v>
      </c>
    </row>
    <row r="1224" spans="1:29" ht="57" hidden="1" x14ac:dyDescent="0.2">
      <c r="B1224" s="140" t="s">
        <v>2482</v>
      </c>
      <c r="C1224" s="137" t="s">
        <v>2481</v>
      </c>
      <c r="D1224" s="287"/>
      <c r="E1224" s="285">
        <f>SUM('ADICIONES  2018'!C1224:M1224)</f>
        <v>0</v>
      </c>
      <c r="F1224" s="287"/>
      <c r="G1224" s="287"/>
      <c r="H1224" s="287"/>
      <c r="I1224" s="287"/>
      <c r="J1224" s="287"/>
      <c r="K1224" s="287">
        <f t="shared" si="1040"/>
        <v>0</v>
      </c>
      <c r="L1224" s="287"/>
      <c r="M1224" s="287"/>
      <c r="N1224" s="287"/>
      <c r="O1224" s="287"/>
      <c r="P1224" s="287"/>
      <c r="Q1224" s="287"/>
      <c r="R1224" s="285">
        <f t="shared" si="891"/>
        <v>0</v>
      </c>
      <c r="S1224" s="287"/>
      <c r="T1224" s="287"/>
      <c r="U1224" s="287"/>
      <c r="V1224" s="287"/>
      <c r="W1224" s="287">
        <v>0</v>
      </c>
      <c r="X1224" s="287"/>
      <c r="Y1224" s="287"/>
      <c r="Z1224" s="287"/>
      <c r="AA1224" s="285">
        <f t="shared" si="1045"/>
        <v>0</v>
      </c>
      <c r="AB1224" s="285">
        <f t="shared" si="855"/>
        <v>0</v>
      </c>
      <c r="AC1224" s="113" t="e">
        <f t="shared" si="849"/>
        <v>#DIV/0!</v>
      </c>
    </row>
    <row r="1225" spans="1:29" s="79" customFormat="1" ht="31.5" hidden="1" x14ac:dyDescent="0.2">
      <c r="A1225" s="371"/>
      <c r="B1225" s="133" t="s">
        <v>979</v>
      </c>
      <c r="C1225" s="138" t="s">
        <v>1621</v>
      </c>
      <c r="D1225" s="105">
        <f>SUM(D1226:D1229)</f>
        <v>0</v>
      </c>
      <c r="E1225" s="105">
        <f>SUM('ADICIONES  2018'!C1225:M1225)</f>
        <v>1820799634.96</v>
      </c>
      <c r="F1225" s="105">
        <f t="shared" ref="F1225:J1225" si="1046">SUM(F1226:F1229)</f>
        <v>126400.55</v>
      </c>
      <c r="G1225" s="105">
        <f t="shared" si="1046"/>
        <v>0</v>
      </c>
      <c r="H1225" s="105">
        <f t="shared" si="1046"/>
        <v>0</v>
      </c>
      <c r="I1225" s="105">
        <f t="shared" si="1046"/>
        <v>0</v>
      </c>
      <c r="J1225" s="105">
        <f t="shared" si="1046"/>
        <v>0</v>
      </c>
      <c r="K1225" s="105">
        <f t="shared" si="1040"/>
        <v>1820673234.4100001</v>
      </c>
      <c r="L1225" s="105">
        <f t="shared" ref="L1225:Q1225" si="1047">SUM(L1226:L1229)</f>
        <v>0</v>
      </c>
      <c r="M1225" s="105">
        <f t="shared" si="1047"/>
        <v>0</v>
      </c>
      <c r="N1225" s="105">
        <f t="shared" si="1047"/>
        <v>0</v>
      </c>
      <c r="O1225" s="105">
        <f t="shared" si="1047"/>
        <v>0</v>
      </c>
      <c r="P1225" s="105">
        <f t="shared" si="1047"/>
        <v>1820673234.4100001</v>
      </c>
      <c r="Q1225" s="105">
        <f t="shared" si="1047"/>
        <v>0</v>
      </c>
      <c r="R1225" s="105">
        <f t="shared" si="891"/>
        <v>1820673234.4100001</v>
      </c>
      <c r="S1225" s="105">
        <f t="shared" ref="S1225:Z1225" si="1048">SUM(S1226:S1229)</f>
        <v>0</v>
      </c>
      <c r="T1225" s="105">
        <f t="shared" si="1048"/>
        <v>0</v>
      </c>
      <c r="U1225" s="105">
        <f t="shared" si="1048"/>
        <v>126400.55</v>
      </c>
      <c r="V1225" s="105">
        <f t="shared" si="1048"/>
        <v>0</v>
      </c>
      <c r="W1225" s="105">
        <f t="shared" si="1048"/>
        <v>0</v>
      </c>
      <c r="X1225" s="105">
        <f t="shared" si="1048"/>
        <v>0</v>
      </c>
      <c r="Y1225" s="105">
        <f t="shared" si="1048"/>
        <v>-126400.55000001192</v>
      </c>
      <c r="Z1225" s="105">
        <f t="shared" si="1048"/>
        <v>0</v>
      </c>
      <c r="AA1225" s="105">
        <f t="shared" ref="AA1225:AA1256" si="1049">SUM(S1225:Z1225)</f>
        <v>-1.1918018572032452E-8</v>
      </c>
      <c r="AB1225" s="105">
        <f t="shared" si="855"/>
        <v>1820673234.4100001</v>
      </c>
      <c r="AC1225" s="104">
        <f t="shared" si="849"/>
        <v>1</v>
      </c>
    </row>
    <row r="1226" spans="1:29" s="21" customFormat="1" hidden="1" x14ac:dyDescent="0.2">
      <c r="A1226" s="92"/>
      <c r="B1226" s="140" t="s">
        <v>980</v>
      </c>
      <c r="C1226" s="141" t="s">
        <v>1622</v>
      </c>
      <c r="D1226" s="285">
        <v>0</v>
      </c>
      <c r="E1226" s="285">
        <f>SUM('ADICIONES  2018'!C1226:M1226)</f>
        <v>171177769.69</v>
      </c>
      <c r="F1226" s="285">
        <v>126400.55</v>
      </c>
      <c r="G1226" s="285">
        <v>0</v>
      </c>
      <c r="H1226" s="285">
        <v>0</v>
      </c>
      <c r="I1226" s="285">
        <v>0</v>
      </c>
      <c r="J1226" s="285">
        <v>0</v>
      </c>
      <c r="K1226" s="285">
        <f t="shared" si="1040"/>
        <v>171051369.13999999</v>
      </c>
      <c r="L1226" s="285">
        <v>0</v>
      </c>
      <c r="M1226" s="285">
        <v>0</v>
      </c>
      <c r="N1226" s="285">
        <v>0</v>
      </c>
      <c r="O1226" s="285">
        <v>0</v>
      </c>
      <c r="P1226" s="285">
        <v>171177769.69</v>
      </c>
      <c r="Q1226" s="285">
        <v>0</v>
      </c>
      <c r="R1226" s="285">
        <f t="shared" si="891"/>
        <v>171177769.69</v>
      </c>
      <c r="S1226" s="285">
        <v>0</v>
      </c>
      <c r="T1226" s="285">
        <v>0</v>
      </c>
      <c r="U1226" s="285">
        <v>0</v>
      </c>
      <c r="V1226" s="285">
        <v>0</v>
      </c>
      <c r="W1226" s="285">
        <v>0</v>
      </c>
      <c r="X1226" s="285">
        <v>0</v>
      </c>
      <c r="Y1226" s="285">
        <v>-126400.55000001192</v>
      </c>
      <c r="Z1226" s="285">
        <v>0</v>
      </c>
      <c r="AA1226" s="285">
        <f t="shared" si="1049"/>
        <v>-126400.55000001192</v>
      </c>
      <c r="AB1226" s="285">
        <f t="shared" si="855"/>
        <v>171051369.13999999</v>
      </c>
      <c r="AC1226" s="113">
        <f t="shared" si="849"/>
        <v>1</v>
      </c>
    </row>
    <row r="1227" spans="1:29" s="21" customFormat="1" hidden="1" x14ac:dyDescent="0.2">
      <c r="A1227" s="92"/>
      <c r="B1227" s="140" t="s">
        <v>980</v>
      </c>
      <c r="C1227" s="141" t="s">
        <v>1622</v>
      </c>
      <c r="D1227" s="285">
        <v>0</v>
      </c>
      <c r="E1227" s="285">
        <f>SUM('ADICIONES  2018'!C1227:M1227)</f>
        <v>1629806168.99</v>
      </c>
      <c r="F1227" s="285">
        <v>0</v>
      </c>
      <c r="G1227" s="285">
        <v>0</v>
      </c>
      <c r="H1227" s="285">
        <v>0</v>
      </c>
      <c r="I1227" s="285">
        <v>0</v>
      </c>
      <c r="J1227" s="285">
        <v>0</v>
      </c>
      <c r="K1227" s="285">
        <f t="shared" si="1040"/>
        <v>1629806168.99</v>
      </c>
      <c r="L1227" s="285">
        <v>0</v>
      </c>
      <c r="M1227" s="285">
        <v>0</v>
      </c>
      <c r="N1227" s="285">
        <v>0</v>
      </c>
      <c r="O1227" s="285">
        <v>0</v>
      </c>
      <c r="P1227" s="285">
        <v>1629806168.99</v>
      </c>
      <c r="Q1227" s="285">
        <v>0</v>
      </c>
      <c r="R1227" s="285">
        <f t="shared" si="891"/>
        <v>1629806168.99</v>
      </c>
      <c r="S1227" s="285">
        <v>0</v>
      </c>
      <c r="T1227" s="285">
        <v>0</v>
      </c>
      <c r="U1227" s="285">
        <v>0</v>
      </c>
      <c r="V1227" s="285">
        <v>0</v>
      </c>
      <c r="W1227" s="285">
        <v>0</v>
      </c>
      <c r="X1227" s="285">
        <v>0</v>
      </c>
      <c r="Y1227" s="285">
        <v>0</v>
      </c>
      <c r="Z1227" s="285">
        <v>0</v>
      </c>
      <c r="AA1227" s="285">
        <f t="shared" si="1049"/>
        <v>0</v>
      </c>
      <c r="AB1227" s="285">
        <f t="shared" si="855"/>
        <v>1629806168.99</v>
      </c>
      <c r="AC1227" s="113">
        <f t="shared" si="849"/>
        <v>1</v>
      </c>
    </row>
    <row r="1228" spans="1:29" s="21" customFormat="1" hidden="1" x14ac:dyDescent="0.2">
      <c r="A1228" s="92"/>
      <c r="B1228" s="140" t="s">
        <v>980</v>
      </c>
      <c r="C1228" s="141" t="s">
        <v>1622</v>
      </c>
      <c r="D1228" s="285"/>
      <c r="E1228" s="285">
        <f>SUM('ADICIONES  2018'!C1228:M1228)</f>
        <v>19689295.73</v>
      </c>
      <c r="F1228" s="285"/>
      <c r="G1228" s="285"/>
      <c r="H1228" s="285"/>
      <c r="I1228" s="285"/>
      <c r="J1228" s="285"/>
      <c r="K1228" s="285">
        <f t="shared" si="1040"/>
        <v>19689295.73</v>
      </c>
      <c r="L1228" s="285"/>
      <c r="M1228" s="285"/>
      <c r="N1228" s="285"/>
      <c r="O1228" s="285"/>
      <c r="P1228" s="285">
        <v>19689295.73</v>
      </c>
      <c r="Q1228" s="285"/>
      <c r="R1228" s="285">
        <f t="shared" si="891"/>
        <v>19689295.73</v>
      </c>
      <c r="S1228" s="285"/>
      <c r="T1228" s="285"/>
      <c r="U1228" s="285"/>
      <c r="V1228" s="285"/>
      <c r="W1228" s="285"/>
      <c r="X1228" s="285"/>
      <c r="Y1228" s="285"/>
      <c r="Z1228" s="285"/>
      <c r="AA1228" s="285">
        <f t="shared" si="1049"/>
        <v>0</v>
      </c>
      <c r="AB1228" s="285">
        <f t="shared" si="855"/>
        <v>19689295.73</v>
      </c>
      <c r="AC1228" s="113">
        <f t="shared" si="849"/>
        <v>1</v>
      </c>
    </row>
    <row r="1229" spans="1:29" s="21" customFormat="1" hidden="1" x14ac:dyDescent="0.2">
      <c r="A1229" s="92"/>
      <c r="B1229" s="140" t="s">
        <v>980</v>
      </c>
      <c r="C1229" s="141" t="s">
        <v>1622</v>
      </c>
      <c r="D1229" s="285"/>
      <c r="E1229" s="285">
        <f>SUM('ADICIONES  2018'!C1229:M1229)</f>
        <v>126400.55</v>
      </c>
      <c r="F1229" s="285"/>
      <c r="G1229" s="285"/>
      <c r="H1229" s="285"/>
      <c r="I1229" s="285"/>
      <c r="J1229" s="285"/>
      <c r="K1229" s="285">
        <f t="shared" si="1040"/>
        <v>126400.55</v>
      </c>
      <c r="L1229" s="285"/>
      <c r="M1229" s="285"/>
      <c r="N1229" s="285"/>
      <c r="O1229" s="285"/>
      <c r="P1229" s="285"/>
      <c r="Q1229" s="285"/>
      <c r="R1229" s="285">
        <f t="shared" si="891"/>
        <v>0</v>
      </c>
      <c r="S1229" s="285"/>
      <c r="T1229" s="285"/>
      <c r="U1229" s="283">
        <v>126400.55</v>
      </c>
      <c r="V1229" s="285"/>
      <c r="W1229" s="285"/>
      <c r="X1229" s="285"/>
      <c r="Y1229" s="285"/>
      <c r="Z1229" s="285"/>
      <c r="AA1229" s="285">
        <f t="shared" ref="AA1229" si="1050">SUM(S1229:Z1229)</f>
        <v>126400.55</v>
      </c>
      <c r="AB1229" s="285">
        <f t="shared" si="855"/>
        <v>126400.55</v>
      </c>
      <c r="AC1229" s="113">
        <f t="shared" si="849"/>
        <v>1</v>
      </c>
    </row>
    <row r="1230" spans="1:29" s="79" customFormat="1" ht="31.5" hidden="1" x14ac:dyDescent="0.2">
      <c r="A1230" s="371"/>
      <c r="B1230" s="133" t="s">
        <v>981</v>
      </c>
      <c r="C1230" s="138" t="s">
        <v>1623</v>
      </c>
      <c r="D1230" s="105">
        <f>SUM(D1231:D1232)</f>
        <v>0</v>
      </c>
      <c r="E1230" s="105">
        <f>SUM('ADICIONES  2018'!C1230:M1230)</f>
        <v>9733355439.9899998</v>
      </c>
      <c r="F1230" s="105">
        <f t="shared" ref="F1230:J1230" si="1051">SUM(F1231:F1232)</f>
        <v>0</v>
      </c>
      <c r="G1230" s="105">
        <f t="shared" si="1051"/>
        <v>0</v>
      </c>
      <c r="H1230" s="105">
        <f t="shared" si="1051"/>
        <v>0</v>
      </c>
      <c r="I1230" s="105">
        <f t="shared" si="1051"/>
        <v>0</v>
      </c>
      <c r="J1230" s="105">
        <f t="shared" si="1051"/>
        <v>0</v>
      </c>
      <c r="K1230" s="105">
        <f t="shared" si="1040"/>
        <v>9733355439.9899998</v>
      </c>
      <c r="L1230" s="105">
        <f t="shared" ref="L1230:Q1230" si="1052">SUM(L1231:L1232)</f>
        <v>0</v>
      </c>
      <c r="M1230" s="105">
        <f t="shared" si="1052"/>
        <v>0</v>
      </c>
      <c r="N1230" s="105">
        <f t="shared" si="1052"/>
        <v>0</v>
      </c>
      <c r="O1230" s="105">
        <f t="shared" si="1052"/>
        <v>0</v>
      </c>
      <c r="P1230" s="105">
        <f t="shared" si="1052"/>
        <v>9733355439.9899998</v>
      </c>
      <c r="Q1230" s="105">
        <f t="shared" si="1052"/>
        <v>0</v>
      </c>
      <c r="R1230" s="105">
        <f t="shared" si="891"/>
        <v>9733355439.9899998</v>
      </c>
      <c r="S1230" s="105">
        <f t="shared" ref="S1230:Z1230" si="1053">SUM(S1231:S1232)</f>
        <v>0</v>
      </c>
      <c r="T1230" s="105">
        <f t="shared" si="1053"/>
        <v>0</v>
      </c>
      <c r="U1230" s="105">
        <f t="shared" si="1053"/>
        <v>0</v>
      </c>
      <c r="V1230" s="105">
        <f t="shared" si="1053"/>
        <v>0</v>
      </c>
      <c r="W1230" s="105">
        <f t="shared" si="1053"/>
        <v>0</v>
      </c>
      <c r="X1230" s="105">
        <f t="shared" si="1053"/>
        <v>0</v>
      </c>
      <c r="Y1230" s="105">
        <f t="shared" si="1053"/>
        <v>0</v>
      </c>
      <c r="Z1230" s="105">
        <f t="shared" si="1053"/>
        <v>0</v>
      </c>
      <c r="AA1230" s="105">
        <f t="shared" si="1049"/>
        <v>0</v>
      </c>
      <c r="AB1230" s="105">
        <f t="shared" si="855"/>
        <v>9733355439.9899998</v>
      </c>
      <c r="AC1230" s="104">
        <f t="shared" si="849"/>
        <v>1</v>
      </c>
    </row>
    <row r="1231" spans="1:29" s="21" customFormat="1" hidden="1" x14ac:dyDescent="0.2">
      <c r="A1231" s="92"/>
      <c r="B1231" s="140" t="s">
        <v>982</v>
      </c>
      <c r="C1231" s="141" t="s">
        <v>1624</v>
      </c>
      <c r="D1231" s="285">
        <v>0</v>
      </c>
      <c r="E1231" s="285">
        <f>SUM('ADICIONES  2018'!C1231:M1231)</f>
        <v>182843711</v>
      </c>
      <c r="F1231" s="285">
        <v>0</v>
      </c>
      <c r="G1231" s="285">
        <v>0</v>
      </c>
      <c r="H1231" s="285">
        <v>0</v>
      </c>
      <c r="I1231" s="285">
        <v>0</v>
      </c>
      <c r="J1231" s="285">
        <v>0</v>
      </c>
      <c r="K1231" s="285">
        <f t="shared" si="1040"/>
        <v>182843711</v>
      </c>
      <c r="L1231" s="285">
        <v>0</v>
      </c>
      <c r="M1231" s="285">
        <v>0</v>
      </c>
      <c r="N1231" s="285">
        <v>0</v>
      </c>
      <c r="O1231" s="285">
        <v>0</v>
      </c>
      <c r="P1231" s="285">
        <v>182843711</v>
      </c>
      <c r="Q1231" s="285">
        <v>0</v>
      </c>
      <c r="R1231" s="285">
        <f t="shared" si="891"/>
        <v>182843711</v>
      </c>
      <c r="S1231" s="285">
        <v>0</v>
      </c>
      <c r="T1231" s="285">
        <v>0</v>
      </c>
      <c r="U1231" s="285">
        <v>0</v>
      </c>
      <c r="V1231" s="285">
        <v>0</v>
      </c>
      <c r="W1231" s="285">
        <v>0</v>
      </c>
      <c r="X1231" s="285">
        <v>0</v>
      </c>
      <c r="Y1231" s="285">
        <v>0</v>
      </c>
      <c r="Z1231" s="285">
        <v>0</v>
      </c>
      <c r="AA1231" s="285">
        <f t="shared" si="1049"/>
        <v>0</v>
      </c>
      <c r="AB1231" s="285">
        <f t="shared" si="855"/>
        <v>182843711</v>
      </c>
      <c r="AC1231" s="113">
        <f t="shared" si="849"/>
        <v>1</v>
      </c>
    </row>
    <row r="1232" spans="1:29" s="21" customFormat="1" hidden="1" x14ac:dyDescent="0.2">
      <c r="A1232" s="92"/>
      <c r="B1232" s="140" t="s">
        <v>982</v>
      </c>
      <c r="C1232" s="141" t="s">
        <v>1624</v>
      </c>
      <c r="D1232" s="285"/>
      <c r="E1232" s="285">
        <f>SUM('ADICIONES  2018'!C1232:M1232)</f>
        <v>9550511728.9899998</v>
      </c>
      <c r="F1232" s="285"/>
      <c r="G1232" s="285"/>
      <c r="H1232" s="285"/>
      <c r="I1232" s="285"/>
      <c r="J1232" s="285"/>
      <c r="K1232" s="285">
        <f t="shared" si="1040"/>
        <v>9550511728.9899998</v>
      </c>
      <c r="L1232" s="285"/>
      <c r="M1232" s="285"/>
      <c r="N1232" s="285"/>
      <c r="O1232" s="285"/>
      <c r="P1232" s="285">
        <v>9550511728.9899998</v>
      </c>
      <c r="Q1232" s="285"/>
      <c r="R1232" s="285">
        <f t="shared" si="891"/>
        <v>9550511728.9899998</v>
      </c>
      <c r="S1232" s="285"/>
      <c r="T1232" s="285"/>
      <c r="U1232" s="285"/>
      <c r="V1232" s="285"/>
      <c r="W1232" s="285"/>
      <c r="X1232" s="285"/>
      <c r="Y1232" s="285"/>
      <c r="Z1232" s="285"/>
      <c r="AA1232" s="285">
        <f t="shared" si="1049"/>
        <v>0</v>
      </c>
      <c r="AB1232" s="285">
        <f t="shared" si="855"/>
        <v>9550511728.9899998</v>
      </c>
      <c r="AC1232" s="113">
        <f t="shared" si="849"/>
        <v>1</v>
      </c>
    </row>
    <row r="1233" spans="1:29" s="79" customFormat="1" ht="31.5" hidden="1" x14ac:dyDescent="0.2">
      <c r="A1233" s="371"/>
      <c r="B1233" s="133" t="s">
        <v>983</v>
      </c>
      <c r="C1233" s="138" t="s">
        <v>1625</v>
      </c>
      <c r="D1233" s="105">
        <f>SUM(D1234:D1235)</f>
        <v>0</v>
      </c>
      <c r="E1233" s="105">
        <f>SUM('ADICIONES  2018'!C1233:M1233)</f>
        <v>1034069779.8099999</v>
      </c>
      <c r="F1233" s="105">
        <f t="shared" ref="F1233:J1233" si="1054">SUM(F1234:F1235)</f>
        <v>0</v>
      </c>
      <c r="G1233" s="105">
        <f t="shared" si="1054"/>
        <v>0</v>
      </c>
      <c r="H1233" s="105">
        <f t="shared" si="1054"/>
        <v>0</v>
      </c>
      <c r="I1233" s="105">
        <f t="shared" si="1054"/>
        <v>0</v>
      </c>
      <c r="J1233" s="105">
        <f t="shared" si="1054"/>
        <v>0</v>
      </c>
      <c r="K1233" s="105">
        <f t="shared" si="1040"/>
        <v>1034069779.8099999</v>
      </c>
      <c r="L1233" s="105">
        <f t="shared" ref="L1233:Q1233" si="1055">SUM(L1234:L1235)</f>
        <v>0</v>
      </c>
      <c r="M1233" s="105">
        <f t="shared" si="1055"/>
        <v>0</v>
      </c>
      <c r="N1233" s="105">
        <f t="shared" si="1055"/>
        <v>0</v>
      </c>
      <c r="O1233" s="105">
        <f t="shared" si="1055"/>
        <v>0</v>
      </c>
      <c r="P1233" s="105">
        <f t="shared" si="1055"/>
        <v>1034069779.8099999</v>
      </c>
      <c r="Q1233" s="105">
        <f t="shared" si="1055"/>
        <v>0</v>
      </c>
      <c r="R1233" s="105">
        <f>SUM(L1233:Q1233)</f>
        <v>1034069779.8099999</v>
      </c>
      <c r="S1233" s="105">
        <f t="shared" ref="S1233:Z1233" si="1056">SUM(S1234:S1235)</f>
        <v>0</v>
      </c>
      <c r="T1233" s="105">
        <f t="shared" si="1056"/>
        <v>0</v>
      </c>
      <c r="U1233" s="105">
        <f t="shared" si="1056"/>
        <v>0</v>
      </c>
      <c r="V1233" s="105">
        <f t="shared" si="1056"/>
        <v>0</v>
      </c>
      <c r="W1233" s="105">
        <f t="shared" si="1056"/>
        <v>0</v>
      </c>
      <c r="X1233" s="105">
        <f t="shared" si="1056"/>
        <v>0</v>
      </c>
      <c r="Y1233" s="105">
        <f t="shared" si="1056"/>
        <v>0</v>
      </c>
      <c r="Z1233" s="105">
        <f t="shared" si="1056"/>
        <v>0</v>
      </c>
      <c r="AA1233" s="105">
        <f t="shared" si="1049"/>
        <v>0</v>
      </c>
      <c r="AB1233" s="105">
        <f>+R1233+AA1233</f>
        <v>1034069779.8099999</v>
      </c>
      <c r="AC1233" s="104">
        <f t="shared" si="849"/>
        <v>1</v>
      </c>
    </row>
    <row r="1234" spans="1:29" ht="28.5" hidden="1" x14ac:dyDescent="0.2">
      <c r="B1234" s="140" t="s">
        <v>984</v>
      </c>
      <c r="C1234" s="137" t="s">
        <v>1626</v>
      </c>
      <c r="D1234" s="287">
        <v>0</v>
      </c>
      <c r="E1234" s="285">
        <f>SUM('ADICIONES  2018'!C1234:M1234)</f>
        <v>256832697.63999999</v>
      </c>
      <c r="F1234" s="287">
        <v>0</v>
      </c>
      <c r="G1234" s="287">
        <v>0</v>
      </c>
      <c r="H1234" s="287">
        <v>0</v>
      </c>
      <c r="I1234" s="287">
        <v>0</v>
      </c>
      <c r="J1234" s="287">
        <v>0</v>
      </c>
      <c r="K1234" s="287">
        <f t="shared" si="1040"/>
        <v>256832697.63999999</v>
      </c>
      <c r="L1234" s="287">
        <v>0</v>
      </c>
      <c r="M1234" s="287">
        <v>0</v>
      </c>
      <c r="N1234" s="287">
        <v>0</v>
      </c>
      <c r="O1234" s="287">
        <v>0</v>
      </c>
      <c r="P1234" s="287">
        <v>256832697.63999999</v>
      </c>
      <c r="Q1234" s="287">
        <v>0</v>
      </c>
      <c r="R1234" s="287">
        <f>SUM(L1234:Q1234)</f>
        <v>256832697.63999999</v>
      </c>
      <c r="S1234" s="287">
        <v>0</v>
      </c>
      <c r="T1234" s="287">
        <v>0</v>
      </c>
      <c r="U1234" s="287">
        <v>0</v>
      </c>
      <c r="V1234" s="287">
        <v>0</v>
      </c>
      <c r="W1234" s="287">
        <v>0</v>
      </c>
      <c r="X1234" s="287">
        <v>0</v>
      </c>
      <c r="Y1234" s="287">
        <v>0</v>
      </c>
      <c r="Z1234" s="287">
        <v>0</v>
      </c>
      <c r="AA1234" s="287">
        <f>SUM(S1234:Z1234)</f>
        <v>0</v>
      </c>
      <c r="AB1234" s="287">
        <f>+R1234+AA1234</f>
        <v>256832697.63999999</v>
      </c>
      <c r="AC1234" s="37">
        <f t="shared" ref="AC1234:AC1325" si="1057">+AB1234/K1234</f>
        <v>1</v>
      </c>
    </row>
    <row r="1235" spans="1:29" ht="28.5" hidden="1" x14ac:dyDescent="0.2">
      <c r="B1235" s="140" t="s">
        <v>984</v>
      </c>
      <c r="C1235" s="137" t="s">
        <v>1626</v>
      </c>
      <c r="D1235" s="287"/>
      <c r="E1235" s="285">
        <f>SUM('ADICIONES  2018'!C1235:M1235)</f>
        <v>777237082.16999996</v>
      </c>
      <c r="F1235" s="287"/>
      <c r="G1235" s="287"/>
      <c r="H1235" s="287"/>
      <c r="I1235" s="287"/>
      <c r="J1235" s="287"/>
      <c r="K1235" s="287">
        <f t="shared" si="1040"/>
        <v>777237082.16999996</v>
      </c>
      <c r="L1235" s="287"/>
      <c r="M1235" s="287"/>
      <c r="N1235" s="287"/>
      <c r="O1235" s="287"/>
      <c r="P1235" s="287">
        <v>777237082.16999996</v>
      </c>
      <c r="Q1235" s="287"/>
      <c r="R1235" s="287">
        <f>SUM(L1235:Q1235)</f>
        <v>777237082.16999996</v>
      </c>
      <c r="S1235" s="287"/>
      <c r="T1235" s="287"/>
      <c r="U1235" s="287"/>
      <c r="V1235" s="287"/>
      <c r="W1235" s="287"/>
      <c r="X1235" s="287"/>
      <c r="Y1235" s="287"/>
      <c r="Z1235" s="287"/>
      <c r="AA1235" s="287">
        <f>SUM(S1235:Z1235)</f>
        <v>0</v>
      </c>
      <c r="AB1235" s="287">
        <f>+R1235+AA1235</f>
        <v>777237082.16999996</v>
      </c>
      <c r="AC1235" s="37">
        <f t="shared" si="1057"/>
        <v>1</v>
      </c>
    </row>
    <row r="1236" spans="1:29" s="79" customFormat="1" ht="31.5" hidden="1" x14ac:dyDescent="0.2">
      <c r="A1236" s="371"/>
      <c r="B1236" s="133" t="s">
        <v>985</v>
      </c>
      <c r="C1236" s="138" t="s">
        <v>1627</v>
      </c>
      <c r="D1236" s="105">
        <f>SUM(D1237:D1239)</f>
        <v>0</v>
      </c>
      <c r="E1236" s="105">
        <f>SUM('ADICIONES  2018'!C1236:M1236)</f>
        <v>347544855.71999997</v>
      </c>
      <c r="F1236" s="105">
        <f t="shared" ref="F1236:J1236" si="1058">SUM(F1237:F1239)</f>
        <v>0</v>
      </c>
      <c r="G1236" s="105">
        <f t="shared" si="1058"/>
        <v>0</v>
      </c>
      <c r="H1236" s="105">
        <f t="shared" si="1058"/>
        <v>0</v>
      </c>
      <c r="I1236" s="105">
        <f t="shared" si="1058"/>
        <v>0</v>
      </c>
      <c r="J1236" s="105">
        <f t="shared" si="1058"/>
        <v>0</v>
      </c>
      <c r="K1236" s="105">
        <f t="shared" si="1040"/>
        <v>347544855.71999997</v>
      </c>
      <c r="L1236" s="105">
        <f t="shared" ref="L1236:Q1236" si="1059">SUM(L1237:L1239)</f>
        <v>0</v>
      </c>
      <c r="M1236" s="105">
        <f t="shared" si="1059"/>
        <v>0</v>
      </c>
      <c r="N1236" s="105">
        <f t="shared" si="1059"/>
        <v>0</v>
      </c>
      <c r="O1236" s="105">
        <f t="shared" si="1059"/>
        <v>0</v>
      </c>
      <c r="P1236" s="105">
        <f t="shared" si="1059"/>
        <v>347544855.71999997</v>
      </c>
      <c r="Q1236" s="105">
        <f t="shared" si="1059"/>
        <v>0</v>
      </c>
      <c r="R1236" s="105">
        <f t="shared" si="891"/>
        <v>347544855.71999997</v>
      </c>
      <c r="S1236" s="105">
        <f t="shared" ref="S1236:Z1236" si="1060">SUM(S1237:S1239)</f>
        <v>0</v>
      </c>
      <c r="T1236" s="105">
        <f t="shared" si="1060"/>
        <v>0</v>
      </c>
      <c r="U1236" s="105">
        <f t="shared" si="1060"/>
        <v>0</v>
      </c>
      <c r="V1236" s="105">
        <f t="shared" si="1060"/>
        <v>0</v>
      </c>
      <c r="W1236" s="105">
        <f t="shared" si="1060"/>
        <v>0</v>
      </c>
      <c r="X1236" s="105">
        <f t="shared" si="1060"/>
        <v>0</v>
      </c>
      <c r="Y1236" s="105">
        <f t="shared" si="1060"/>
        <v>0</v>
      </c>
      <c r="Z1236" s="105">
        <f t="shared" si="1060"/>
        <v>0</v>
      </c>
      <c r="AA1236" s="105">
        <f t="shared" si="1049"/>
        <v>0</v>
      </c>
      <c r="AB1236" s="105">
        <f t="shared" ref="AB1236:AB1369" si="1061">+R1236+AA1236</f>
        <v>347544855.71999997</v>
      </c>
      <c r="AC1236" s="104">
        <f t="shared" si="1057"/>
        <v>1</v>
      </c>
    </row>
    <row r="1237" spans="1:29" hidden="1" x14ac:dyDescent="0.2">
      <c r="B1237" s="140" t="s">
        <v>986</v>
      </c>
      <c r="C1237" s="137" t="s">
        <v>1628</v>
      </c>
      <c r="D1237" s="287">
        <v>0</v>
      </c>
      <c r="E1237" s="285">
        <f>SUM('ADICIONES  2018'!C1237:M1237)</f>
        <v>326781921.00999999</v>
      </c>
      <c r="F1237" s="287">
        <v>0</v>
      </c>
      <c r="G1237" s="287">
        <v>0</v>
      </c>
      <c r="H1237" s="287">
        <v>0</v>
      </c>
      <c r="I1237" s="287">
        <v>0</v>
      </c>
      <c r="J1237" s="287">
        <v>0</v>
      </c>
      <c r="K1237" s="287">
        <f t="shared" si="1040"/>
        <v>326781921.00999999</v>
      </c>
      <c r="L1237" s="287">
        <v>0</v>
      </c>
      <c r="M1237" s="287">
        <v>0</v>
      </c>
      <c r="N1237" s="287">
        <v>0</v>
      </c>
      <c r="O1237" s="287">
        <v>0</v>
      </c>
      <c r="P1237" s="287">
        <v>326781921.00999999</v>
      </c>
      <c r="Q1237" s="287">
        <v>0</v>
      </c>
      <c r="R1237" s="287">
        <f t="shared" si="891"/>
        <v>326781921.00999999</v>
      </c>
      <c r="S1237" s="287">
        <v>0</v>
      </c>
      <c r="T1237" s="287">
        <v>0</v>
      </c>
      <c r="U1237" s="287">
        <v>0</v>
      </c>
      <c r="V1237" s="287">
        <v>0</v>
      </c>
      <c r="W1237" s="287">
        <v>0</v>
      </c>
      <c r="X1237" s="287">
        <v>0</v>
      </c>
      <c r="Y1237" s="287">
        <v>0</v>
      </c>
      <c r="Z1237" s="287">
        <v>0</v>
      </c>
      <c r="AA1237" s="287">
        <f t="shared" si="1049"/>
        <v>0</v>
      </c>
      <c r="AB1237" s="287">
        <f t="shared" si="1061"/>
        <v>326781921.00999999</v>
      </c>
      <c r="AC1237" s="37">
        <f t="shared" si="1057"/>
        <v>1</v>
      </c>
    </row>
    <row r="1238" spans="1:29" s="21" customFormat="1" ht="30" hidden="1" x14ac:dyDescent="0.2">
      <c r="A1238" s="92"/>
      <c r="B1238" s="140" t="s">
        <v>986</v>
      </c>
      <c r="C1238" s="141" t="s">
        <v>1628</v>
      </c>
      <c r="D1238" s="285">
        <v>0</v>
      </c>
      <c r="E1238" s="285">
        <f>SUM('ADICIONES  2018'!C1238:M1238)</f>
        <v>6251179.71</v>
      </c>
      <c r="F1238" s="285">
        <v>0</v>
      </c>
      <c r="G1238" s="285">
        <v>0</v>
      </c>
      <c r="H1238" s="285">
        <v>0</v>
      </c>
      <c r="I1238" s="285">
        <v>0</v>
      </c>
      <c r="J1238" s="285">
        <v>0</v>
      </c>
      <c r="K1238" s="285">
        <f t="shared" si="1040"/>
        <v>6251179.71</v>
      </c>
      <c r="L1238" s="285">
        <v>0</v>
      </c>
      <c r="M1238" s="285">
        <v>0</v>
      </c>
      <c r="N1238" s="285">
        <v>0</v>
      </c>
      <c r="O1238" s="285">
        <v>0</v>
      </c>
      <c r="P1238" s="285">
        <v>6251179.71</v>
      </c>
      <c r="Q1238" s="285">
        <v>0</v>
      </c>
      <c r="R1238" s="285">
        <f t="shared" si="891"/>
        <v>6251179.71</v>
      </c>
      <c r="S1238" s="285">
        <v>0</v>
      </c>
      <c r="T1238" s="285">
        <v>0</v>
      </c>
      <c r="U1238" s="285">
        <v>0</v>
      </c>
      <c r="V1238" s="285">
        <v>0</v>
      </c>
      <c r="W1238" s="285">
        <v>0</v>
      </c>
      <c r="X1238" s="285">
        <v>0</v>
      </c>
      <c r="Y1238" s="285">
        <v>0</v>
      </c>
      <c r="Z1238" s="285">
        <v>0</v>
      </c>
      <c r="AA1238" s="285">
        <f t="shared" si="1049"/>
        <v>0</v>
      </c>
      <c r="AB1238" s="285">
        <f t="shared" si="1061"/>
        <v>6251179.71</v>
      </c>
      <c r="AC1238" s="113">
        <f t="shared" si="1057"/>
        <v>1</v>
      </c>
    </row>
    <row r="1239" spans="1:29" s="21" customFormat="1" ht="30" hidden="1" x14ac:dyDescent="0.2">
      <c r="A1239" s="92"/>
      <c r="B1239" s="140" t="s">
        <v>986</v>
      </c>
      <c r="C1239" s="141" t="s">
        <v>1628</v>
      </c>
      <c r="D1239" s="285"/>
      <c r="E1239" s="285">
        <f>SUM('ADICIONES  2018'!C1239:M1239)</f>
        <v>14511755</v>
      </c>
      <c r="F1239" s="285"/>
      <c r="G1239" s="285"/>
      <c r="H1239" s="285"/>
      <c r="I1239" s="285"/>
      <c r="J1239" s="285"/>
      <c r="K1239" s="285">
        <f t="shared" si="1040"/>
        <v>14511755</v>
      </c>
      <c r="L1239" s="285"/>
      <c r="M1239" s="285"/>
      <c r="N1239" s="285"/>
      <c r="O1239" s="285"/>
      <c r="P1239" s="285">
        <v>14511755</v>
      </c>
      <c r="Q1239" s="285"/>
      <c r="R1239" s="285">
        <f t="shared" si="891"/>
        <v>14511755</v>
      </c>
      <c r="S1239" s="285"/>
      <c r="T1239" s="285"/>
      <c r="U1239" s="285"/>
      <c r="V1239" s="285"/>
      <c r="W1239" s="285"/>
      <c r="X1239" s="285"/>
      <c r="Y1239" s="285"/>
      <c r="Z1239" s="285"/>
      <c r="AA1239" s="285">
        <f t="shared" si="1049"/>
        <v>0</v>
      </c>
      <c r="AB1239" s="285">
        <f t="shared" si="1061"/>
        <v>14511755</v>
      </c>
      <c r="AC1239" s="113">
        <f t="shared" si="1057"/>
        <v>1</v>
      </c>
    </row>
    <row r="1240" spans="1:29" s="21" customFormat="1" ht="18.75" hidden="1" customHeight="1" x14ac:dyDescent="0.2">
      <c r="A1240" s="92">
        <v>1</v>
      </c>
      <c r="B1240" s="140" t="s">
        <v>1183</v>
      </c>
      <c r="C1240" s="141" t="s">
        <v>1184</v>
      </c>
      <c r="D1240" s="105">
        <f>+D1241</f>
        <v>0</v>
      </c>
      <c r="E1240" s="105">
        <f>SUM('ADICIONES  2018'!C1240:M1240)</f>
        <v>0</v>
      </c>
      <c r="F1240" s="105">
        <f t="shared" ref="F1240:J1241" si="1062">+F1241</f>
        <v>0</v>
      </c>
      <c r="G1240" s="105">
        <f t="shared" si="1062"/>
        <v>0</v>
      </c>
      <c r="H1240" s="105">
        <f t="shared" si="1062"/>
        <v>0</v>
      </c>
      <c r="I1240" s="105">
        <f t="shared" si="1062"/>
        <v>0</v>
      </c>
      <c r="J1240" s="105">
        <f t="shared" si="1062"/>
        <v>0</v>
      </c>
      <c r="K1240" s="285">
        <f t="shared" si="1040"/>
        <v>0</v>
      </c>
      <c r="L1240" s="105">
        <f t="shared" ref="L1240:Q1241" si="1063">+L1241</f>
        <v>0</v>
      </c>
      <c r="M1240" s="105">
        <f t="shared" si="1063"/>
        <v>0</v>
      </c>
      <c r="N1240" s="105">
        <f t="shared" si="1063"/>
        <v>0</v>
      </c>
      <c r="O1240" s="105">
        <f t="shared" si="1063"/>
        <v>0</v>
      </c>
      <c r="P1240" s="105">
        <f t="shared" si="1063"/>
        <v>0</v>
      </c>
      <c r="Q1240" s="105">
        <f t="shared" si="1063"/>
        <v>0</v>
      </c>
      <c r="R1240" s="285">
        <f t="shared" si="891"/>
        <v>0</v>
      </c>
      <c r="S1240" s="285">
        <f t="shared" ref="S1240:Z1241" si="1064">+S1241</f>
        <v>0</v>
      </c>
      <c r="T1240" s="285">
        <f t="shared" si="1064"/>
        <v>0</v>
      </c>
      <c r="U1240" s="285">
        <f t="shared" si="1064"/>
        <v>0</v>
      </c>
      <c r="V1240" s="285">
        <f t="shared" si="1064"/>
        <v>0</v>
      </c>
      <c r="W1240" s="285">
        <f t="shared" si="1064"/>
        <v>0</v>
      </c>
      <c r="X1240" s="105">
        <f t="shared" si="1064"/>
        <v>0</v>
      </c>
      <c r="Y1240" s="285">
        <f t="shared" si="1064"/>
        <v>0</v>
      </c>
      <c r="Z1240" s="105">
        <f t="shared" si="1064"/>
        <v>0</v>
      </c>
      <c r="AA1240" s="105">
        <f t="shared" si="1049"/>
        <v>0</v>
      </c>
      <c r="AB1240" s="285">
        <f t="shared" si="1061"/>
        <v>0</v>
      </c>
      <c r="AC1240" s="113" t="e">
        <f t="shared" si="1057"/>
        <v>#DIV/0!</v>
      </c>
    </row>
    <row r="1241" spans="1:29" s="79" customFormat="1" ht="19.5" hidden="1" customHeight="1" x14ac:dyDescent="0.2">
      <c r="A1241" s="371"/>
      <c r="B1241" s="133" t="s">
        <v>1185</v>
      </c>
      <c r="C1241" s="138" t="s">
        <v>1186</v>
      </c>
      <c r="D1241" s="105">
        <f>+D1242</f>
        <v>0</v>
      </c>
      <c r="E1241" s="105">
        <f>SUM('ADICIONES  2018'!C1241:M1241)</f>
        <v>0</v>
      </c>
      <c r="F1241" s="105">
        <f t="shared" si="1062"/>
        <v>0</v>
      </c>
      <c r="G1241" s="105">
        <f t="shared" si="1062"/>
        <v>0</v>
      </c>
      <c r="H1241" s="105">
        <f t="shared" si="1062"/>
        <v>0</v>
      </c>
      <c r="I1241" s="105">
        <f t="shared" si="1062"/>
        <v>0</v>
      </c>
      <c r="J1241" s="105">
        <f t="shared" si="1062"/>
        <v>0</v>
      </c>
      <c r="K1241" s="105">
        <f t="shared" si="1040"/>
        <v>0</v>
      </c>
      <c r="L1241" s="105">
        <f t="shared" si="1063"/>
        <v>0</v>
      </c>
      <c r="M1241" s="105">
        <f t="shared" si="1063"/>
        <v>0</v>
      </c>
      <c r="N1241" s="105">
        <f t="shared" si="1063"/>
        <v>0</v>
      </c>
      <c r="O1241" s="105">
        <f t="shared" si="1063"/>
        <v>0</v>
      </c>
      <c r="P1241" s="105">
        <f t="shared" si="1063"/>
        <v>0</v>
      </c>
      <c r="Q1241" s="105">
        <f t="shared" si="1063"/>
        <v>0</v>
      </c>
      <c r="R1241" s="105">
        <f t="shared" si="891"/>
        <v>0</v>
      </c>
      <c r="S1241" s="105">
        <f t="shared" si="1064"/>
        <v>0</v>
      </c>
      <c r="T1241" s="105">
        <f t="shared" si="1064"/>
        <v>0</v>
      </c>
      <c r="U1241" s="105">
        <f t="shared" si="1064"/>
        <v>0</v>
      </c>
      <c r="V1241" s="105">
        <f t="shared" si="1064"/>
        <v>0</v>
      </c>
      <c r="W1241" s="105">
        <f t="shared" si="1064"/>
        <v>0</v>
      </c>
      <c r="X1241" s="105">
        <f t="shared" si="1064"/>
        <v>0</v>
      </c>
      <c r="Y1241" s="105">
        <f t="shared" si="1064"/>
        <v>0</v>
      </c>
      <c r="Z1241" s="105">
        <f t="shared" si="1064"/>
        <v>0</v>
      </c>
      <c r="AA1241" s="105">
        <f t="shared" si="1049"/>
        <v>0</v>
      </c>
      <c r="AB1241" s="105">
        <f t="shared" si="1061"/>
        <v>0</v>
      </c>
      <c r="AC1241" s="104" t="e">
        <f t="shared" si="1057"/>
        <v>#DIV/0!</v>
      </c>
    </row>
    <row r="1242" spans="1:29" s="79" customFormat="1" ht="16.5" hidden="1" customHeight="1" x14ac:dyDescent="0.2">
      <c r="A1242" s="371"/>
      <c r="B1242" s="133" t="s">
        <v>1187</v>
      </c>
      <c r="C1242" s="138" t="s">
        <v>1188</v>
      </c>
      <c r="D1242" s="105">
        <f>SUM(D1243:D1244)</f>
        <v>0</v>
      </c>
      <c r="E1242" s="105">
        <f>SUM('ADICIONES  2018'!C1242:M1242)</f>
        <v>0</v>
      </c>
      <c r="F1242" s="105">
        <f t="shared" ref="F1242:J1242" si="1065">SUM(F1243:F1244)</f>
        <v>0</v>
      </c>
      <c r="G1242" s="105">
        <f t="shared" si="1065"/>
        <v>0</v>
      </c>
      <c r="H1242" s="105">
        <f t="shared" si="1065"/>
        <v>0</v>
      </c>
      <c r="I1242" s="105">
        <f t="shared" si="1065"/>
        <v>0</v>
      </c>
      <c r="J1242" s="105">
        <f t="shared" si="1065"/>
        <v>0</v>
      </c>
      <c r="K1242" s="105">
        <f t="shared" si="1040"/>
        <v>0</v>
      </c>
      <c r="L1242" s="105">
        <f t="shared" ref="L1242:Q1242" si="1066">SUM(L1243:L1244)</f>
        <v>0</v>
      </c>
      <c r="M1242" s="105">
        <f t="shared" si="1066"/>
        <v>0</v>
      </c>
      <c r="N1242" s="105">
        <f t="shared" si="1066"/>
        <v>0</v>
      </c>
      <c r="O1242" s="105">
        <f t="shared" si="1066"/>
        <v>0</v>
      </c>
      <c r="P1242" s="105">
        <f t="shared" si="1066"/>
        <v>0</v>
      </c>
      <c r="Q1242" s="105">
        <f t="shared" si="1066"/>
        <v>0</v>
      </c>
      <c r="R1242" s="105">
        <f t="shared" si="891"/>
        <v>0</v>
      </c>
      <c r="S1242" s="105">
        <f t="shared" ref="S1242:Z1242" si="1067">SUM(S1243:S1244)</f>
        <v>0</v>
      </c>
      <c r="T1242" s="105">
        <f t="shared" si="1067"/>
        <v>0</v>
      </c>
      <c r="U1242" s="105">
        <f t="shared" si="1067"/>
        <v>0</v>
      </c>
      <c r="V1242" s="105">
        <f t="shared" si="1067"/>
        <v>0</v>
      </c>
      <c r="W1242" s="105">
        <f t="shared" si="1067"/>
        <v>0</v>
      </c>
      <c r="X1242" s="105">
        <f t="shared" si="1067"/>
        <v>0</v>
      </c>
      <c r="Y1242" s="105">
        <f t="shared" si="1067"/>
        <v>0</v>
      </c>
      <c r="Z1242" s="105">
        <f t="shared" si="1067"/>
        <v>0</v>
      </c>
      <c r="AA1242" s="105">
        <f t="shared" si="1049"/>
        <v>0</v>
      </c>
      <c r="AB1242" s="105">
        <f t="shared" si="1061"/>
        <v>0</v>
      </c>
      <c r="AC1242" s="104" t="e">
        <f t="shared" si="1057"/>
        <v>#DIV/0!</v>
      </c>
    </row>
    <row r="1243" spans="1:29" ht="28.5" hidden="1" x14ac:dyDescent="0.2">
      <c r="B1243" s="134" t="s">
        <v>1189</v>
      </c>
      <c r="C1243" s="137" t="s">
        <v>1190</v>
      </c>
      <c r="D1243" s="287"/>
      <c r="E1243" s="285">
        <f>SUM('ADICIONES  2018'!C1243:M1243)</f>
        <v>0</v>
      </c>
      <c r="F1243" s="287"/>
      <c r="G1243" s="287"/>
      <c r="H1243" s="287"/>
      <c r="I1243" s="287"/>
      <c r="J1243" s="287"/>
      <c r="K1243" s="285">
        <f t="shared" si="1040"/>
        <v>0</v>
      </c>
      <c r="L1243" s="287"/>
      <c r="M1243" s="287"/>
      <c r="N1243" s="287"/>
      <c r="O1243" s="287"/>
      <c r="P1243" s="287"/>
      <c r="Q1243" s="287"/>
      <c r="R1243" s="287">
        <f t="shared" si="891"/>
        <v>0</v>
      </c>
      <c r="S1243" s="287"/>
      <c r="T1243" s="287"/>
      <c r="U1243" s="287"/>
      <c r="V1243" s="287"/>
      <c r="W1243" s="287"/>
      <c r="X1243" s="287"/>
      <c r="Y1243" s="287"/>
      <c r="Z1243" s="287"/>
      <c r="AA1243" s="287">
        <f t="shared" si="1049"/>
        <v>0</v>
      </c>
      <c r="AB1243" s="287">
        <f t="shared" si="1061"/>
        <v>0</v>
      </c>
      <c r="AC1243" s="37" t="e">
        <f t="shared" si="1057"/>
        <v>#DIV/0!</v>
      </c>
    </row>
    <row r="1244" spans="1:29" ht="28.5" hidden="1" x14ac:dyDescent="0.2">
      <c r="B1244" s="134" t="s">
        <v>1196</v>
      </c>
      <c r="C1244" s="137" t="s">
        <v>1723</v>
      </c>
      <c r="D1244" s="287"/>
      <c r="E1244" s="285">
        <f>SUM('ADICIONES  2018'!C1244:M1244)</f>
        <v>0</v>
      </c>
      <c r="F1244" s="287"/>
      <c r="G1244" s="287"/>
      <c r="H1244" s="287"/>
      <c r="I1244" s="287"/>
      <c r="J1244" s="287"/>
      <c r="K1244" s="285">
        <f t="shared" si="1040"/>
        <v>0</v>
      </c>
      <c r="L1244" s="287"/>
      <c r="M1244" s="287"/>
      <c r="N1244" s="287"/>
      <c r="O1244" s="287"/>
      <c r="P1244" s="287"/>
      <c r="Q1244" s="287"/>
      <c r="R1244" s="287">
        <f t="shared" si="891"/>
        <v>0</v>
      </c>
      <c r="S1244" s="287"/>
      <c r="T1244" s="287"/>
      <c r="U1244" s="287"/>
      <c r="V1244" s="287"/>
      <c r="W1244" s="287"/>
      <c r="X1244" s="287"/>
      <c r="Y1244" s="287"/>
      <c r="Z1244" s="287"/>
      <c r="AA1244" s="287">
        <f t="shared" si="1049"/>
        <v>0</v>
      </c>
      <c r="AB1244" s="287">
        <f t="shared" si="1061"/>
        <v>0</v>
      </c>
      <c r="AC1244" s="37" t="e">
        <f t="shared" si="1057"/>
        <v>#DIV/0!</v>
      </c>
    </row>
    <row r="1245" spans="1:29" s="21" customFormat="1" ht="30.75" thickBot="1" x14ac:dyDescent="0.25">
      <c r="A1245" s="92">
        <v>1</v>
      </c>
      <c r="B1245" s="111" t="s">
        <v>310</v>
      </c>
      <c r="C1245" s="112" t="s">
        <v>105</v>
      </c>
      <c r="D1245" s="105">
        <f>+D1246+D1250</f>
        <v>3522000000</v>
      </c>
      <c r="E1245" s="105">
        <f>SUM('ADICIONES  2018'!C1245:M1245)</f>
        <v>33907047</v>
      </c>
      <c r="F1245" s="105">
        <f t="shared" ref="F1245:J1245" si="1068">+F1246+F1250</f>
        <v>0</v>
      </c>
      <c r="G1245" s="105">
        <f t="shared" si="1068"/>
        <v>0</v>
      </c>
      <c r="H1245" s="105">
        <f t="shared" si="1068"/>
        <v>0</v>
      </c>
      <c r="I1245" s="105">
        <f t="shared" si="1068"/>
        <v>0</v>
      </c>
      <c r="J1245" s="105">
        <f t="shared" si="1068"/>
        <v>0</v>
      </c>
      <c r="K1245" s="285">
        <f t="shared" si="1040"/>
        <v>3555907047</v>
      </c>
      <c r="L1245" s="105">
        <f t="shared" ref="L1245:Q1245" si="1069">+L1246+L1250</f>
        <v>494685493.83000004</v>
      </c>
      <c r="M1245" s="105">
        <f t="shared" si="1069"/>
        <v>557311638.33000004</v>
      </c>
      <c r="N1245" s="105">
        <f t="shared" si="1069"/>
        <v>651921458.26999998</v>
      </c>
      <c r="O1245" s="105">
        <f t="shared" si="1069"/>
        <v>658142471.35000002</v>
      </c>
      <c r="P1245" s="105">
        <f t="shared" si="1069"/>
        <v>643684320.24999988</v>
      </c>
      <c r="Q1245" s="105">
        <f t="shared" si="1069"/>
        <v>649762737.97000003</v>
      </c>
      <c r="R1245" s="285">
        <f t="shared" si="891"/>
        <v>3655508120</v>
      </c>
      <c r="S1245" s="285">
        <f t="shared" ref="S1245:Z1245" si="1070">+S1246+S1250</f>
        <v>694426417.95000005</v>
      </c>
      <c r="T1245" s="285">
        <f t="shared" si="1070"/>
        <v>1453245024.6300001</v>
      </c>
      <c r="U1245" s="285">
        <f t="shared" si="1070"/>
        <v>709052660.06000018</v>
      </c>
      <c r="V1245" s="285">
        <f t="shared" si="1070"/>
        <v>844747011.08999991</v>
      </c>
      <c r="W1245" s="285">
        <f t="shared" si="1070"/>
        <v>1065618235.2900001</v>
      </c>
      <c r="X1245" s="105">
        <f t="shared" si="1070"/>
        <v>0</v>
      </c>
      <c r="Y1245" s="285">
        <f t="shared" si="1070"/>
        <v>0</v>
      </c>
      <c r="Z1245" s="105">
        <f t="shared" si="1070"/>
        <v>0</v>
      </c>
      <c r="AA1245" s="105">
        <f t="shared" si="1049"/>
        <v>4767089349.0200005</v>
      </c>
      <c r="AB1245" s="285">
        <f t="shared" si="1061"/>
        <v>8422597469.0200005</v>
      </c>
      <c r="AC1245" s="113">
        <f t="shared" si="1057"/>
        <v>2.3686213834317926</v>
      </c>
    </row>
    <row r="1246" spans="1:29" s="79" customFormat="1" ht="32.25" hidden="1" thickBot="1" x14ac:dyDescent="0.25">
      <c r="A1246" s="371"/>
      <c r="B1246" s="110" t="s">
        <v>806</v>
      </c>
      <c r="C1246" s="106" t="s">
        <v>106</v>
      </c>
      <c r="D1246" s="105">
        <f>+D1247</f>
        <v>1700000000</v>
      </c>
      <c r="E1246" s="105">
        <f>SUM('ADICIONES  2018'!C1246:M1246)</f>
        <v>33907047</v>
      </c>
      <c r="F1246" s="105">
        <f t="shared" ref="F1246:J1246" si="1071">+F1247</f>
        <v>0</v>
      </c>
      <c r="G1246" s="105">
        <f t="shared" si="1071"/>
        <v>0</v>
      </c>
      <c r="H1246" s="105">
        <f t="shared" si="1071"/>
        <v>0</v>
      </c>
      <c r="I1246" s="105">
        <f t="shared" si="1071"/>
        <v>0</v>
      </c>
      <c r="J1246" s="105">
        <f t="shared" si="1071"/>
        <v>0</v>
      </c>
      <c r="K1246" s="105">
        <f t="shared" si="1040"/>
        <v>1733907047</v>
      </c>
      <c r="L1246" s="105">
        <f t="shared" ref="L1246:Q1246" si="1072">+L1247</f>
        <v>195142480.5</v>
      </c>
      <c r="M1246" s="105">
        <f t="shared" si="1072"/>
        <v>207545656.87</v>
      </c>
      <c r="N1246" s="105">
        <f t="shared" si="1072"/>
        <v>213114998.97</v>
      </c>
      <c r="O1246" s="105">
        <f t="shared" si="1072"/>
        <v>183544013.28</v>
      </c>
      <c r="P1246" s="105">
        <f t="shared" si="1072"/>
        <v>226667438.53999999</v>
      </c>
      <c r="Q1246" s="105">
        <f t="shared" si="1072"/>
        <v>216730352.56999999</v>
      </c>
      <c r="R1246" s="105">
        <f t="shared" si="891"/>
        <v>1242744940.73</v>
      </c>
      <c r="S1246" s="105">
        <f t="shared" ref="S1246:Z1246" si="1073">+S1247</f>
        <v>221362797.02000001</v>
      </c>
      <c r="T1246" s="105">
        <f t="shared" si="1073"/>
        <v>743825150.38</v>
      </c>
      <c r="U1246" s="105">
        <f t="shared" si="1073"/>
        <v>244144368.94000006</v>
      </c>
      <c r="V1246" s="105">
        <f t="shared" si="1073"/>
        <v>268510356.44999999</v>
      </c>
      <c r="W1246" s="105">
        <f t="shared" si="1073"/>
        <v>245901321.99000001</v>
      </c>
      <c r="X1246" s="105">
        <f t="shared" si="1073"/>
        <v>0</v>
      </c>
      <c r="Y1246" s="105">
        <f t="shared" si="1073"/>
        <v>0</v>
      </c>
      <c r="Z1246" s="105">
        <f t="shared" si="1073"/>
        <v>0</v>
      </c>
      <c r="AA1246" s="105">
        <f t="shared" si="1049"/>
        <v>1723743994.7800002</v>
      </c>
      <c r="AB1246" s="105">
        <f t="shared" si="1061"/>
        <v>2966488935.5100002</v>
      </c>
      <c r="AC1246" s="104">
        <f t="shared" si="1057"/>
        <v>1.7108696458916925</v>
      </c>
    </row>
    <row r="1247" spans="1:29" s="79" customFormat="1" ht="63.75" hidden="1" thickBot="1" x14ac:dyDescent="0.25">
      <c r="A1247" s="371"/>
      <c r="B1247" s="110" t="s">
        <v>807</v>
      </c>
      <c r="C1247" s="106" t="s">
        <v>808</v>
      </c>
      <c r="D1247" s="105">
        <f>SUM(D1248:D1249)</f>
        <v>1700000000</v>
      </c>
      <c r="E1247" s="105">
        <f>SUM('ADICIONES  2018'!C1247:M1247)</f>
        <v>33907047</v>
      </c>
      <c r="F1247" s="105">
        <f t="shared" ref="F1247:J1247" si="1074">SUM(F1248:F1249)</f>
        <v>0</v>
      </c>
      <c r="G1247" s="105">
        <f t="shared" si="1074"/>
        <v>0</v>
      </c>
      <c r="H1247" s="105">
        <f t="shared" si="1074"/>
        <v>0</v>
      </c>
      <c r="I1247" s="105">
        <f t="shared" si="1074"/>
        <v>0</v>
      </c>
      <c r="J1247" s="105">
        <f t="shared" si="1074"/>
        <v>0</v>
      </c>
      <c r="K1247" s="105">
        <f t="shared" si="1040"/>
        <v>1733907047</v>
      </c>
      <c r="L1247" s="105">
        <f t="shared" ref="L1247:Q1247" si="1075">SUM(L1248:L1249)</f>
        <v>195142480.5</v>
      </c>
      <c r="M1247" s="105">
        <f t="shared" si="1075"/>
        <v>207545656.87</v>
      </c>
      <c r="N1247" s="105">
        <f t="shared" si="1075"/>
        <v>213114998.97</v>
      </c>
      <c r="O1247" s="105">
        <f t="shared" si="1075"/>
        <v>183544013.28</v>
      </c>
      <c r="P1247" s="105">
        <f t="shared" si="1075"/>
        <v>226667438.53999999</v>
      </c>
      <c r="Q1247" s="105">
        <f t="shared" si="1075"/>
        <v>216730352.56999999</v>
      </c>
      <c r="R1247" s="105">
        <f t="shared" si="891"/>
        <v>1242744940.73</v>
      </c>
      <c r="S1247" s="105">
        <f t="shared" ref="S1247:Z1247" si="1076">SUM(S1248:S1249)</f>
        <v>221362797.02000001</v>
      </c>
      <c r="T1247" s="105">
        <f t="shared" si="1076"/>
        <v>743825150.38</v>
      </c>
      <c r="U1247" s="105">
        <f t="shared" si="1076"/>
        <v>244144368.94000006</v>
      </c>
      <c r="V1247" s="105">
        <f t="shared" si="1076"/>
        <v>268510356.44999999</v>
      </c>
      <c r="W1247" s="105">
        <f t="shared" si="1076"/>
        <v>245901321.99000001</v>
      </c>
      <c r="X1247" s="105">
        <f t="shared" si="1076"/>
        <v>0</v>
      </c>
      <c r="Y1247" s="105">
        <f t="shared" si="1076"/>
        <v>0</v>
      </c>
      <c r="Z1247" s="105">
        <f t="shared" si="1076"/>
        <v>0</v>
      </c>
      <c r="AA1247" s="105">
        <f t="shared" si="1049"/>
        <v>1723743994.7800002</v>
      </c>
      <c r="AB1247" s="105">
        <f t="shared" si="1061"/>
        <v>2966488935.5100002</v>
      </c>
      <c r="AC1247" s="104">
        <f t="shared" si="1057"/>
        <v>1.7108696458916925</v>
      </c>
    </row>
    <row r="1248" spans="1:29" ht="15.75" hidden="1" thickBot="1" x14ac:dyDescent="0.25">
      <c r="B1248" s="97" t="s">
        <v>809</v>
      </c>
      <c r="C1248" s="98" t="s">
        <v>107</v>
      </c>
      <c r="D1248" s="287">
        <v>1700000000</v>
      </c>
      <c r="E1248" s="285">
        <f>SUM('ADICIONES  2018'!C1248:M1248)</f>
        <v>0</v>
      </c>
      <c r="F1248" s="287"/>
      <c r="G1248" s="287"/>
      <c r="H1248" s="287"/>
      <c r="I1248" s="287"/>
      <c r="J1248" s="287"/>
      <c r="K1248" s="287">
        <f t="shared" si="1040"/>
        <v>1700000000</v>
      </c>
      <c r="L1248" s="287">
        <v>195142480.5</v>
      </c>
      <c r="M1248" s="287">
        <v>207545656.87</v>
      </c>
      <c r="N1248" s="287">
        <v>213114998.97</v>
      </c>
      <c r="O1248" s="287">
        <v>183544013.28</v>
      </c>
      <c r="P1248" s="287">
        <v>226667438.53999999</v>
      </c>
      <c r="Q1248" s="287">
        <v>216730352.56999999</v>
      </c>
      <c r="R1248" s="287">
        <f t="shared" si="891"/>
        <v>1242744940.73</v>
      </c>
      <c r="S1248" s="287">
        <v>221362797.02000001</v>
      </c>
      <c r="T1248" s="287">
        <v>743825150.38</v>
      </c>
      <c r="U1248" s="283">
        <v>244144368.94000006</v>
      </c>
      <c r="V1248" s="287">
        <v>268510356.44999999</v>
      </c>
      <c r="W1248" s="287">
        <v>245901321.99000001</v>
      </c>
      <c r="X1248" s="287"/>
      <c r="Y1248" s="287"/>
      <c r="Z1248" s="287"/>
      <c r="AA1248" s="287">
        <f t="shared" si="1049"/>
        <v>1723743994.7800002</v>
      </c>
      <c r="AB1248" s="287">
        <f t="shared" si="1061"/>
        <v>2966488935.5100002</v>
      </c>
      <c r="AC1248" s="37">
        <f t="shared" si="1057"/>
        <v>1.7449934914764706</v>
      </c>
    </row>
    <row r="1249" spans="1:29" ht="15.75" hidden="1" thickBot="1" x14ac:dyDescent="0.25">
      <c r="B1249" s="97" t="s">
        <v>809</v>
      </c>
      <c r="C1249" s="98" t="s">
        <v>107</v>
      </c>
      <c r="D1249" s="287"/>
      <c r="E1249" s="285">
        <f>SUM('ADICIONES  2018'!C1249:M1249)</f>
        <v>33907047</v>
      </c>
      <c r="F1249" s="287"/>
      <c r="G1249" s="287"/>
      <c r="H1249" s="287"/>
      <c r="I1249" s="287"/>
      <c r="J1249" s="287"/>
      <c r="K1249" s="287">
        <f t="shared" si="1040"/>
        <v>33907047</v>
      </c>
      <c r="L1249" s="287"/>
      <c r="M1249" s="287"/>
      <c r="N1249" s="287"/>
      <c r="O1249" s="287"/>
      <c r="P1249" s="287"/>
      <c r="Q1249" s="287"/>
      <c r="R1249" s="287">
        <f t="shared" si="891"/>
        <v>0</v>
      </c>
      <c r="S1249" s="287"/>
      <c r="T1249" s="287">
        <v>0</v>
      </c>
      <c r="U1249" s="287"/>
      <c r="V1249" s="287"/>
      <c r="W1249" s="287">
        <v>0</v>
      </c>
      <c r="X1249" s="287"/>
      <c r="Y1249" s="287"/>
      <c r="Z1249" s="287"/>
      <c r="AA1249" s="287">
        <f t="shared" ref="AA1249" si="1077">SUM(S1249:Z1249)</f>
        <v>0</v>
      </c>
      <c r="AB1249" s="287">
        <f t="shared" si="1061"/>
        <v>0</v>
      </c>
      <c r="AC1249" s="37">
        <f t="shared" si="1057"/>
        <v>0</v>
      </c>
    </row>
    <row r="1250" spans="1:29" s="79" customFormat="1" ht="32.25" hidden="1" thickBot="1" x14ac:dyDescent="0.25">
      <c r="A1250" s="371"/>
      <c r="B1250" s="110" t="s">
        <v>311</v>
      </c>
      <c r="C1250" s="106" t="s">
        <v>810</v>
      </c>
      <c r="D1250" s="105">
        <f>+D1254+D1251</f>
        <v>1822000000</v>
      </c>
      <c r="E1250" s="105">
        <f>SUM('ADICIONES  2018'!C1250:M1250)</f>
        <v>0</v>
      </c>
      <c r="F1250" s="105">
        <f t="shared" ref="F1250:J1250" si="1078">+F1254+F1251</f>
        <v>0</v>
      </c>
      <c r="G1250" s="105">
        <f t="shared" si="1078"/>
        <v>0</v>
      </c>
      <c r="H1250" s="105">
        <f t="shared" si="1078"/>
        <v>0</v>
      </c>
      <c r="I1250" s="105">
        <f t="shared" si="1078"/>
        <v>0</v>
      </c>
      <c r="J1250" s="105">
        <f t="shared" si="1078"/>
        <v>0</v>
      </c>
      <c r="K1250" s="105">
        <f t="shared" si="1040"/>
        <v>1822000000</v>
      </c>
      <c r="L1250" s="105">
        <f t="shared" ref="L1250:Q1250" si="1079">+L1254+L1251</f>
        <v>299543013.33000004</v>
      </c>
      <c r="M1250" s="105">
        <f t="shared" si="1079"/>
        <v>349765981.46000004</v>
      </c>
      <c r="N1250" s="105">
        <f t="shared" si="1079"/>
        <v>438806459.30000001</v>
      </c>
      <c r="O1250" s="105">
        <f t="shared" si="1079"/>
        <v>474598458.07000005</v>
      </c>
      <c r="P1250" s="105">
        <f t="shared" si="1079"/>
        <v>417016881.70999992</v>
      </c>
      <c r="Q1250" s="105">
        <f t="shared" si="1079"/>
        <v>433032385.39999998</v>
      </c>
      <c r="R1250" s="105">
        <f t="shared" si="891"/>
        <v>2412763179.2700005</v>
      </c>
      <c r="S1250" s="105">
        <f t="shared" ref="S1250:Z1250" si="1080">+S1254+S1251</f>
        <v>473063620.93000007</v>
      </c>
      <c r="T1250" s="105">
        <f t="shared" si="1080"/>
        <v>709419874.25000012</v>
      </c>
      <c r="U1250" s="105">
        <f t="shared" si="1080"/>
        <v>464908291.12000006</v>
      </c>
      <c r="V1250" s="105">
        <f t="shared" si="1080"/>
        <v>576236654.63999999</v>
      </c>
      <c r="W1250" s="105">
        <f t="shared" si="1080"/>
        <v>819716913.30000007</v>
      </c>
      <c r="X1250" s="105">
        <f t="shared" si="1080"/>
        <v>0</v>
      </c>
      <c r="Y1250" s="105">
        <f t="shared" si="1080"/>
        <v>0</v>
      </c>
      <c r="Z1250" s="105">
        <f t="shared" si="1080"/>
        <v>0</v>
      </c>
      <c r="AA1250" s="105">
        <f t="shared" si="1049"/>
        <v>3043345354.2400007</v>
      </c>
      <c r="AB1250" s="105">
        <f t="shared" si="1061"/>
        <v>5456108533.5100012</v>
      </c>
      <c r="AC1250" s="104">
        <f t="shared" si="1057"/>
        <v>2.9945710941328216</v>
      </c>
    </row>
    <row r="1251" spans="1:29" s="79" customFormat="1" ht="32.25" hidden="1" thickBot="1" x14ac:dyDescent="0.25">
      <c r="A1251" s="371"/>
      <c r="B1251" s="110" t="s">
        <v>811</v>
      </c>
      <c r="C1251" s="106" t="s">
        <v>812</v>
      </c>
      <c r="D1251" s="105">
        <f>+D1252</f>
        <v>50000000</v>
      </c>
      <c r="E1251" s="105">
        <f>SUM('ADICIONES  2018'!C1251:M1251)</f>
        <v>0</v>
      </c>
      <c r="F1251" s="105">
        <f t="shared" ref="F1251:J1252" si="1081">+F1252</f>
        <v>0</v>
      </c>
      <c r="G1251" s="105">
        <f t="shared" si="1081"/>
        <v>0</v>
      </c>
      <c r="H1251" s="105">
        <f t="shared" si="1081"/>
        <v>0</v>
      </c>
      <c r="I1251" s="105">
        <f t="shared" si="1081"/>
        <v>0</v>
      </c>
      <c r="J1251" s="105">
        <f t="shared" si="1081"/>
        <v>0</v>
      </c>
      <c r="K1251" s="105">
        <f t="shared" si="1040"/>
        <v>50000000</v>
      </c>
      <c r="L1251" s="105">
        <f t="shared" ref="L1251:Q1252" si="1082">+L1252</f>
        <v>2841969</v>
      </c>
      <c r="M1251" s="105">
        <f t="shared" si="1082"/>
        <v>3338004</v>
      </c>
      <c r="N1251" s="105">
        <f t="shared" si="1082"/>
        <v>5558257</v>
      </c>
      <c r="O1251" s="105">
        <f t="shared" si="1082"/>
        <v>8050246</v>
      </c>
      <c r="P1251" s="105">
        <f t="shared" si="1082"/>
        <v>0</v>
      </c>
      <c r="Q1251" s="105">
        <f t="shared" si="1082"/>
        <v>10999353</v>
      </c>
      <c r="R1251" s="105">
        <f t="shared" si="891"/>
        <v>30787829</v>
      </c>
      <c r="S1251" s="105">
        <f t="shared" ref="S1251:Z1252" si="1083">+S1252</f>
        <v>12460911</v>
      </c>
      <c r="T1251" s="105">
        <f t="shared" si="1083"/>
        <v>23145810</v>
      </c>
      <c r="U1251" s="105">
        <f t="shared" si="1083"/>
        <v>10743621</v>
      </c>
      <c r="V1251" s="105">
        <f t="shared" si="1083"/>
        <v>6788826</v>
      </c>
      <c r="W1251" s="105">
        <f t="shared" si="1083"/>
        <v>6546928</v>
      </c>
      <c r="X1251" s="105">
        <f t="shared" si="1083"/>
        <v>0</v>
      </c>
      <c r="Y1251" s="105">
        <f t="shared" si="1083"/>
        <v>0</v>
      </c>
      <c r="Z1251" s="105">
        <f t="shared" si="1083"/>
        <v>0</v>
      </c>
      <c r="AA1251" s="105">
        <f t="shared" si="1049"/>
        <v>59686096</v>
      </c>
      <c r="AB1251" s="105">
        <f t="shared" si="1061"/>
        <v>90473925</v>
      </c>
      <c r="AC1251" s="104">
        <f t="shared" si="1057"/>
        <v>1.8094785</v>
      </c>
    </row>
    <row r="1252" spans="1:29" s="79" customFormat="1" ht="48" hidden="1" thickBot="1" x14ac:dyDescent="0.25">
      <c r="A1252" s="371"/>
      <c r="B1252" s="110" t="s">
        <v>813</v>
      </c>
      <c r="C1252" s="106" t="s">
        <v>814</v>
      </c>
      <c r="D1252" s="105">
        <f>+D1253</f>
        <v>50000000</v>
      </c>
      <c r="E1252" s="105">
        <f>SUM('ADICIONES  2018'!C1252:M1252)</f>
        <v>0</v>
      </c>
      <c r="F1252" s="105">
        <f t="shared" si="1081"/>
        <v>0</v>
      </c>
      <c r="G1252" s="105">
        <f t="shared" si="1081"/>
        <v>0</v>
      </c>
      <c r="H1252" s="105">
        <f t="shared" si="1081"/>
        <v>0</v>
      </c>
      <c r="I1252" s="105">
        <f t="shared" si="1081"/>
        <v>0</v>
      </c>
      <c r="J1252" s="105">
        <f t="shared" si="1081"/>
        <v>0</v>
      </c>
      <c r="K1252" s="105">
        <f t="shared" si="1040"/>
        <v>50000000</v>
      </c>
      <c r="L1252" s="105">
        <f t="shared" si="1082"/>
        <v>2841969</v>
      </c>
      <c r="M1252" s="105">
        <f t="shared" si="1082"/>
        <v>3338004</v>
      </c>
      <c r="N1252" s="105">
        <f t="shared" si="1082"/>
        <v>5558257</v>
      </c>
      <c r="O1252" s="105">
        <f t="shared" si="1082"/>
        <v>8050246</v>
      </c>
      <c r="P1252" s="105">
        <f t="shared" si="1082"/>
        <v>0</v>
      </c>
      <c r="Q1252" s="105">
        <f t="shared" si="1082"/>
        <v>10999353</v>
      </c>
      <c r="R1252" s="105">
        <f t="shared" si="891"/>
        <v>30787829</v>
      </c>
      <c r="S1252" s="105">
        <f t="shared" si="1083"/>
        <v>12460911</v>
      </c>
      <c r="T1252" s="105">
        <f t="shared" si="1083"/>
        <v>23145810</v>
      </c>
      <c r="U1252" s="105">
        <f t="shared" si="1083"/>
        <v>10743621</v>
      </c>
      <c r="V1252" s="105">
        <f t="shared" si="1083"/>
        <v>6788826</v>
      </c>
      <c r="W1252" s="105">
        <f t="shared" si="1083"/>
        <v>6546928</v>
      </c>
      <c r="X1252" s="105">
        <f t="shared" si="1083"/>
        <v>0</v>
      </c>
      <c r="Y1252" s="105">
        <f t="shared" si="1083"/>
        <v>0</v>
      </c>
      <c r="Z1252" s="105">
        <f t="shared" si="1083"/>
        <v>0</v>
      </c>
      <c r="AA1252" s="105">
        <f t="shared" si="1049"/>
        <v>59686096</v>
      </c>
      <c r="AB1252" s="105">
        <f t="shared" si="1061"/>
        <v>90473925</v>
      </c>
      <c r="AC1252" s="104">
        <f t="shared" si="1057"/>
        <v>1.8094785</v>
      </c>
    </row>
    <row r="1253" spans="1:29" ht="15.75" hidden="1" thickBot="1" x14ac:dyDescent="0.25">
      <c r="B1253" s="97" t="s">
        <v>815</v>
      </c>
      <c r="C1253" s="98" t="s">
        <v>816</v>
      </c>
      <c r="D1253" s="287">
        <v>50000000</v>
      </c>
      <c r="E1253" s="285">
        <f>SUM('ADICIONES  2018'!C1253:M1253)</f>
        <v>0</v>
      </c>
      <c r="F1253" s="287">
        <v>0</v>
      </c>
      <c r="G1253" s="287">
        <v>0</v>
      </c>
      <c r="H1253" s="287">
        <v>0</v>
      </c>
      <c r="I1253" s="287">
        <v>0</v>
      </c>
      <c r="J1253" s="287">
        <v>0</v>
      </c>
      <c r="K1253" s="287">
        <f t="shared" si="1040"/>
        <v>50000000</v>
      </c>
      <c r="L1253" s="287">
        <v>2841969</v>
      </c>
      <c r="M1253" s="287">
        <v>3338004</v>
      </c>
      <c r="N1253" s="287">
        <v>5558257</v>
      </c>
      <c r="O1253" s="287">
        <v>8050246</v>
      </c>
      <c r="P1253" s="287">
        <v>0</v>
      </c>
      <c r="Q1253" s="287">
        <v>10999353</v>
      </c>
      <c r="R1253" s="287">
        <f t="shared" si="891"/>
        <v>30787829</v>
      </c>
      <c r="S1253" s="287">
        <v>12460911</v>
      </c>
      <c r="T1253" s="287">
        <v>23145810</v>
      </c>
      <c r="U1253" s="287">
        <v>10743621</v>
      </c>
      <c r="V1253" s="287">
        <v>6788826</v>
      </c>
      <c r="W1253" s="287">
        <v>6546928</v>
      </c>
      <c r="X1253" s="287"/>
      <c r="Y1253" s="287"/>
      <c r="Z1253" s="287"/>
      <c r="AA1253" s="287">
        <f t="shared" si="1049"/>
        <v>59686096</v>
      </c>
      <c r="AB1253" s="287">
        <f t="shared" si="1061"/>
        <v>90473925</v>
      </c>
      <c r="AC1253" s="37">
        <f t="shared" si="1057"/>
        <v>1.8094785</v>
      </c>
    </row>
    <row r="1254" spans="1:29" s="79" customFormat="1" ht="46.5" hidden="1" customHeight="1" x14ac:dyDescent="0.2">
      <c r="A1254" s="371"/>
      <c r="B1254" s="110" t="s">
        <v>312</v>
      </c>
      <c r="C1254" s="106" t="s">
        <v>109</v>
      </c>
      <c r="D1254" s="105">
        <f>+D1255+D1276+D1324+D1346+D1360+D1256+D1258+D1260+D1262+D1264+D1266+D1272+D1274+D1308+D1310+D1312+D1362+D1314+D1366+D1368+D1268+D1270+D1364+D1316+D1318+D1320+D1322+D1326+D1328+D1330+D1332+D1334+D1336+D1338+D1340+D1342+D1344+D1348+D1350+D1352+D1354+D1356+D1358</f>
        <v>1772000000</v>
      </c>
      <c r="E1254" s="105">
        <f>SUM('ADICIONES  2018'!C1254:M1254)</f>
        <v>0</v>
      </c>
      <c r="F1254" s="105">
        <f t="shared" ref="F1254:J1254" si="1084">+F1255+F1276+F1324+F1346+F1360+F1256+F1258+F1260+F1262+F1264+F1266+F1272+F1274+F1308+F1310+F1312+F1362+F1314+F1366+F1368+F1268+F1270+F1364+F1316+F1318+F1320+F1322+F1326+F1328+F1330+F1332+F1334+F1336+F1338+F1340+F1342+F1344+F1348+F1350+F1352+F1354+F1356+F1358</f>
        <v>0</v>
      </c>
      <c r="G1254" s="105">
        <f t="shared" si="1084"/>
        <v>0</v>
      </c>
      <c r="H1254" s="105">
        <f t="shared" si="1084"/>
        <v>0</v>
      </c>
      <c r="I1254" s="105">
        <f t="shared" si="1084"/>
        <v>0</v>
      </c>
      <c r="J1254" s="105">
        <f t="shared" si="1084"/>
        <v>0</v>
      </c>
      <c r="K1254" s="105">
        <f t="shared" si="1040"/>
        <v>1772000000</v>
      </c>
      <c r="L1254" s="105">
        <f t="shared" ref="L1254:Q1254" si="1085">+L1255+L1276+L1324+L1346+L1360+L1256+L1258+L1260+L1262+L1264+L1266+L1272+L1274+L1308+L1310+L1312+L1362+L1314+L1366+L1368+L1268+L1270+L1364+L1316+L1318+L1320+L1322+L1326+L1328+L1330+L1332+L1334+L1336+L1338+L1340+L1342+L1344+L1348+L1350+L1352+L1354+L1356+L1358</f>
        <v>296701044.33000004</v>
      </c>
      <c r="M1254" s="105">
        <f t="shared" si="1085"/>
        <v>346427977.46000004</v>
      </c>
      <c r="N1254" s="105">
        <f t="shared" si="1085"/>
        <v>433248202.30000001</v>
      </c>
      <c r="O1254" s="105">
        <f t="shared" si="1085"/>
        <v>466548212.07000005</v>
      </c>
      <c r="P1254" s="105">
        <f t="shared" si="1085"/>
        <v>417016881.70999992</v>
      </c>
      <c r="Q1254" s="105">
        <f t="shared" si="1085"/>
        <v>422033032.39999998</v>
      </c>
      <c r="R1254" s="105">
        <f t="shared" si="891"/>
        <v>2381975350.2700005</v>
      </c>
      <c r="S1254" s="105">
        <f t="shared" ref="S1254:Z1254" si="1086">+S1255+S1276+S1324+S1346+S1360+S1256+S1258+S1260+S1262+S1264+S1266+S1272+S1274+S1308+S1310+S1312+S1362+S1314+S1366+S1368+S1268+S1270+S1364+S1316+S1318+S1320+S1322+S1326+S1328+S1330+S1332+S1334+S1336+S1338+S1340+S1342+S1344+S1348+S1350+S1352+S1354+S1356+S1358</f>
        <v>460602709.93000007</v>
      </c>
      <c r="T1254" s="105">
        <f t="shared" si="1086"/>
        <v>686274064.25000012</v>
      </c>
      <c r="U1254" s="105">
        <f t="shared" si="1086"/>
        <v>454164670.12000006</v>
      </c>
      <c r="V1254" s="105">
        <f t="shared" si="1086"/>
        <v>569447828.63999999</v>
      </c>
      <c r="W1254" s="105">
        <f t="shared" si="1086"/>
        <v>813169985.30000007</v>
      </c>
      <c r="X1254" s="105">
        <f t="shared" si="1086"/>
        <v>0</v>
      </c>
      <c r="Y1254" s="105">
        <f t="shared" si="1086"/>
        <v>0</v>
      </c>
      <c r="Z1254" s="105">
        <f t="shared" si="1086"/>
        <v>0</v>
      </c>
      <c r="AA1254" s="105">
        <f t="shared" si="1049"/>
        <v>2983659258.2400007</v>
      </c>
      <c r="AB1254" s="105">
        <f t="shared" si="1061"/>
        <v>5365634608.5100012</v>
      </c>
      <c r="AC1254" s="104">
        <f t="shared" si="1057"/>
        <v>3.0280105014164791</v>
      </c>
    </row>
    <row r="1255" spans="1:29" ht="46.5" hidden="1" customHeight="1" x14ac:dyDescent="0.2">
      <c r="B1255" s="97" t="s">
        <v>314</v>
      </c>
      <c r="C1255" s="98" t="s">
        <v>110</v>
      </c>
      <c r="D1255" s="287">
        <v>130000000</v>
      </c>
      <c r="E1255" s="285">
        <f>SUM('ADICIONES  2018'!C1255:M1255)</f>
        <v>0</v>
      </c>
      <c r="F1255" s="287"/>
      <c r="G1255" s="287"/>
      <c r="H1255" s="287"/>
      <c r="I1255" s="287"/>
      <c r="J1255" s="287"/>
      <c r="K1255" s="287">
        <f t="shared" si="1040"/>
        <v>130000000</v>
      </c>
      <c r="L1255" s="287">
        <v>15120588.310000001</v>
      </c>
      <c r="M1255" s="287">
        <v>11959606.029999999</v>
      </c>
      <c r="N1255" s="287">
        <v>11645373.43</v>
      </c>
      <c r="O1255" s="287">
        <v>7385202.71</v>
      </c>
      <c r="P1255" s="287">
        <v>6578567.4299999997</v>
      </c>
      <c r="Q1255" s="287">
        <v>5892826.6900000004</v>
      </c>
      <c r="R1255" s="287">
        <f t="shared" si="891"/>
        <v>58582164.599999994</v>
      </c>
      <c r="S1255" s="287">
        <v>7454297.6299999999</v>
      </c>
      <c r="T1255" s="287">
        <v>12541642.51</v>
      </c>
      <c r="U1255" s="287">
        <v>13379830.199999999</v>
      </c>
      <c r="V1255" s="287">
        <v>10496327.68</v>
      </c>
      <c r="W1255" s="287">
        <v>12571714.6</v>
      </c>
      <c r="X1255" s="287"/>
      <c r="Y1255" s="287"/>
      <c r="Z1255" s="287"/>
      <c r="AA1255" s="287">
        <f t="shared" si="1049"/>
        <v>56443812.619999997</v>
      </c>
      <c r="AB1255" s="287">
        <f t="shared" si="1061"/>
        <v>115025977.22</v>
      </c>
      <c r="AC1255" s="37">
        <f t="shared" si="1057"/>
        <v>0.88481520938461533</v>
      </c>
    </row>
    <row r="1256" spans="1:29" s="79" customFormat="1" ht="45.75" hidden="1" thickBot="1" x14ac:dyDescent="0.25">
      <c r="A1256" s="371"/>
      <c r="B1256" s="110" t="s">
        <v>1210</v>
      </c>
      <c r="C1256" s="100" t="s">
        <v>1211</v>
      </c>
      <c r="D1256" s="105">
        <f>+D1257</f>
        <v>0</v>
      </c>
      <c r="E1256" s="105">
        <f>SUM('ADICIONES  2018'!C1256:M1256)</f>
        <v>0</v>
      </c>
      <c r="F1256" s="105">
        <f t="shared" ref="F1256:J1256" si="1087">+F1257</f>
        <v>0</v>
      </c>
      <c r="G1256" s="105">
        <f t="shared" si="1087"/>
        <v>0</v>
      </c>
      <c r="H1256" s="105">
        <f t="shared" si="1087"/>
        <v>0</v>
      </c>
      <c r="I1256" s="105">
        <f t="shared" si="1087"/>
        <v>0</v>
      </c>
      <c r="J1256" s="105">
        <f t="shared" si="1087"/>
        <v>0</v>
      </c>
      <c r="K1256" s="105">
        <f t="shared" si="1040"/>
        <v>0</v>
      </c>
      <c r="L1256" s="105">
        <f t="shared" ref="L1256:Q1256" si="1088">+L1257</f>
        <v>0</v>
      </c>
      <c r="M1256" s="105">
        <f t="shared" si="1088"/>
        <v>0</v>
      </c>
      <c r="N1256" s="105">
        <f t="shared" si="1088"/>
        <v>28140702.239999998</v>
      </c>
      <c r="O1256" s="105">
        <f t="shared" si="1088"/>
        <v>42797125.170000002</v>
      </c>
      <c r="P1256" s="105">
        <f t="shared" si="1088"/>
        <v>23454491.449999999</v>
      </c>
      <c r="Q1256" s="105">
        <f t="shared" si="1088"/>
        <v>22257252.5</v>
      </c>
      <c r="R1256" s="105">
        <f t="shared" si="891"/>
        <v>116649571.36</v>
      </c>
      <c r="S1256" s="105">
        <f t="shared" ref="S1256:Z1256" si="1089">+S1257</f>
        <v>21870253.82</v>
      </c>
      <c r="T1256" s="105">
        <f t="shared" si="1089"/>
        <v>20693110.640000001</v>
      </c>
      <c r="U1256" s="105">
        <f t="shared" si="1089"/>
        <v>18745304.77</v>
      </c>
      <c r="V1256" s="105">
        <f t="shared" si="1089"/>
        <v>18892549.060000002</v>
      </c>
      <c r="W1256" s="105">
        <f t="shared" si="1089"/>
        <v>17736886.059999999</v>
      </c>
      <c r="X1256" s="105">
        <f t="shared" si="1089"/>
        <v>0</v>
      </c>
      <c r="Y1256" s="105">
        <f t="shared" si="1089"/>
        <v>0</v>
      </c>
      <c r="Z1256" s="105">
        <f t="shared" si="1089"/>
        <v>0</v>
      </c>
      <c r="AA1256" s="105">
        <f t="shared" si="1049"/>
        <v>97938104.350000009</v>
      </c>
      <c r="AB1256" s="105">
        <f t="shared" si="1061"/>
        <v>214587675.71000001</v>
      </c>
      <c r="AC1256" s="104">
        <v>0</v>
      </c>
    </row>
    <row r="1257" spans="1:29" ht="43.5" hidden="1" thickBot="1" x14ac:dyDescent="0.25">
      <c r="B1257" s="134" t="s">
        <v>1212</v>
      </c>
      <c r="C1257" s="137" t="s">
        <v>1213</v>
      </c>
      <c r="D1257" s="287">
        <v>0</v>
      </c>
      <c r="E1257" s="285">
        <f>SUM('ADICIONES  2018'!C1257:M1257)</f>
        <v>0</v>
      </c>
      <c r="F1257" s="287"/>
      <c r="G1257" s="287"/>
      <c r="H1257" s="287"/>
      <c r="I1257" s="287"/>
      <c r="J1257" s="287"/>
      <c r="K1257" s="287">
        <f t="shared" si="1040"/>
        <v>0</v>
      </c>
      <c r="L1257" s="287"/>
      <c r="M1257" s="287"/>
      <c r="N1257" s="287">
        <v>28140702.239999998</v>
      </c>
      <c r="O1257" s="287">
        <v>42797125.170000002</v>
      </c>
      <c r="P1257" s="287">
        <v>23454491.449999999</v>
      </c>
      <c r="Q1257" s="287">
        <v>22257252.5</v>
      </c>
      <c r="R1257" s="287">
        <f t="shared" si="891"/>
        <v>116649571.36</v>
      </c>
      <c r="S1257" s="287">
        <v>21870253.82</v>
      </c>
      <c r="T1257" s="287">
        <v>20693110.640000001</v>
      </c>
      <c r="U1257" s="287">
        <v>18745304.77</v>
      </c>
      <c r="V1257" s="287">
        <v>18892549.060000002</v>
      </c>
      <c r="W1257" s="287">
        <v>17736886.059999999</v>
      </c>
      <c r="X1257" s="287"/>
      <c r="Y1257" s="287"/>
      <c r="Z1257" s="287"/>
      <c r="AA1257" s="287">
        <f t="shared" ref="AA1257:AA1275" si="1090">SUM(S1257:Z1257)</f>
        <v>97938104.350000009</v>
      </c>
      <c r="AB1257" s="287">
        <f t="shared" si="1061"/>
        <v>214587675.71000001</v>
      </c>
      <c r="AC1257" s="37">
        <v>0</v>
      </c>
    </row>
    <row r="1258" spans="1:29" s="79" customFormat="1" ht="45.75" hidden="1" thickBot="1" x14ac:dyDescent="0.25">
      <c r="A1258" s="371"/>
      <c r="B1258" s="110" t="s">
        <v>1214</v>
      </c>
      <c r="C1258" s="100" t="s">
        <v>1215</v>
      </c>
      <c r="D1258" s="105">
        <f>+D1259</f>
        <v>0</v>
      </c>
      <c r="E1258" s="105">
        <f>SUM('ADICIONES  2018'!C1258:M1258)</f>
        <v>0</v>
      </c>
      <c r="F1258" s="105">
        <f t="shared" ref="F1258:J1258" si="1091">+F1259</f>
        <v>0</v>
      </c>
      <c r="G1258" s="105">
        <f t="shared" si="1091"/>
        <v>0</v>
      </c>
      <c r="H1258" s="105">
        <f t="shared" si="1091"/>
        <v>0</v>
      </c>
      <c r="I1258" s="105">
        <f t="shared" si="1091"/>
        <v>0</v>
      </c>
      <c r="J1258" s="105">
        <f t="shared" si="1091"/>
        <v>0</v>
      </c>
      <c r="K1258" s="105">
        <f t="shared" si="1040"/>
        <v>0</v>
      </c>
      <c r="L1258" s="105">
        <f t="shared" ref="L1258:Q1258" si="1092">+L1259</f>
        <v>0</v>
      </c>
      <c r="M1258" s="105">
        <f t="shared" si="1092"/>
        <v>0</v>
      </c>
      <c r="N1258" s="105">
        <f t="shared" si="1092"/>
        <v>21105526.68</v>
      </c>
      <c r="O1258" s="105">
        <f t="shared" si="1092"/>
        <v>32097843.879999999</v>
      </c>
      <c r="P1258" s="105">
        <f t="shared" si="1092"/>
        <v>17590868.59</v>
      </c>
      <c r="Q1258" s="105">
        <f t="shared" si="1092"/>
        <v>16692939.380000001</v>
      </c>
      <c r="R1258" s="105">
        <f t="shared" si="891"/>
        <v>87487178.530000001</v>
      </c>
      <c r="S1258" s="105">
        <f t="shared" ref="S1258:Z1258" si="1093">+S1259</f>
        <v>16402690.369999999</v>
      </c>
      <c r="T1258" s="105">
        <f t="shared" si="1093"/>
        <v>15519832.98</v>
      </c>
      <c r="U1258" s="105">
        <f t="shared" si="1093"/>
        <v>14058978.58</v>
      </c>
      <c r="V1258" s="105">
        <f t="shared" si="1093"/>
        <v>14169411.789999992</v>
      </c>
      <c r="W1258" s="105">
        <f t="shared" si="1093"/>
        <v>13302664.550000001</v>
      </c>
      <c r="X1258" s="105">
        <f t="shared" si="1093"/>
        <v>0</v>
      </c>
      <c r="Y1258" s="105">
        <f t="shared" si="1093"/>
        <v>0</v>
      </c>
      <c r="Z1258" s="105">
        <f t="shared" si="1093"/>
        <v>0</v>
      </c>
      <c r="AA1258" s="105">
        <f t="shared" si="1090"/>
        <v>73453578.269999996</v>
      </c>
      <c r="AB1258" s="105">
        <f t="shared" si="1061"/>
        <v>160940756.80000001</v>
      </c>
      <c r="AC1258" s="104">
        <v>0</v>
      </c>
    </row>
    <row r="1259" spans="1:29" ht="43.5" hidden="1" thickBot="1" x14ac:dyDescent="0.25">
      <c r="B1259" s="134" t="s">
        <v>1216</v>
      </c>
      <c r="C1259" s="137" t="s">
        <v>1217</v>
      </c>
      <c r="D1259" s="287">
        <v>0</v>
      </c>
      <c r="E1259" s="285">
        <f>SUM('ADICIONES  2018'!C1259:M1259)</f>
        <v>0</v>
      </c>
      <c r="F1259" s="287"/>
      <c r="G1259" s="287"/>
      <c r="H1259" s="287"/>
      <c r="I1259" s="287"/>
      <c r="J1259" s="287"/>
      <c r="K1259" s="287">
        <f t="shared" si="1040"/>
        <v>0</v>
      </c>
      <c r="L1259" s="287"/>
      <c r="M1259" s="287"/>
      <c r="N1259" s="287">
        <v>21105526.68</v>
      </c>
      <c r="O1259" s="287">
        <v>32097843.879999999</v>
      </c>
      <c r="P1259" s="287">
        <v>17590868.59</v>
      </c>
      <c r="Q1259" s="287">
        <v>16692939.380000001</v>
      </c>
      <c r="R1259" s="287">
        <f t="shared" si="891"/>
        <v>87487178.530000001</v>
      </c>
      <c r="S1259" s="287">
        <v>16402690.369999999</v>
      </c>
      <c r="T1259" s="287">
        <v>15519832.98</v>
      </c>
      <c r="U1259" s="287">
        <v>14058978.58</v>
      </c>
      <c r="V1259" s="287">
        <v>14169411.789999992</v>
      </c>
      <c r="W1259" s="287">
        <v>13302664.550000001</v>
      </c>
      <c r="X1259" s="287"/>
      <c r="Y1259" s="287"/>
      <c r="Z1259" s="287"/>
      <c r="AA1259" s="287">
        <f t="shared" si="1090"/>
        <v>73453578.269999996</v>
      </c>
      <c r="AB1259" s="287">
        <f t="shared" si="1061"/>
        <v>160940756.80000001</v>
      </c>
      <c r="AC1259" s="37">
        <v>0</v>
      </c>
    </row>
    <row r="1260" spans="1:29" s="79" customFormat="1" ht="60.75" hidden="1" thickBot="1" x14ac:dyDescent="0.25">
      <c r="A1260" s="371"/>
      <c r="B1260" s="110" t="s">
        <v>1218</v>
      </c>
      <c r="C1260" s="100" t="s">
        <v>1219</v>
      </c>
      <c r="D1260" s="105">
        <f>+D1261</f>
        <v>0</v>
      </c>
      <c r="E1260" s="105">
        <f>SUM('ADICIONES  2018'!C1260:M1260)</f>
        <v>0</v>
      </c>
      <c r="F1260" s="105">
        <f t="shared" ref="F1260:J1260" si="1094">+F1261</f>
        <v>0</v>
      </c>
      <c r="G1260" s="105">
        <f t="shared" si="1094"/>
        <v>0</v>
      </c>
      <c r="H1260" s="105">
        <f t="shared" si="1094"/>
        <v>0</v>
      </c>
      <c r="I1260" s="105">
        <f t="shared" si="1094"/>
        <v>0</v>
      </c>
      <c r="J1260" s="105">
        <f t="shared" si="1094"/>
        <v>0</v>
      </c>
      <c r="K1260" s="105">
        <f t="shared" si="1040"/>
        <v>0</v>
      </c>
      <c r="L1260" s="105">
        <f t="shared" ref="L1260:Q1260" si="1095">+L1261</f>
        <v>0</v>
      </c>
      <c r="M1260" s="105">
        <f t="shared" si="1095"/>
        <v>0</v>
      </c>
      <c r="N1260" s="105">
        <f t="shared" si="1095"/>
        <v>10552763.34</v>
      </c>
      <c r="O1260" s="105">
        <f t="shared" si="1095"/>
        <v>16048921.939999999</v>
      </c>
      <c r="P1260" s="105">
        <f t="shared" si="1095"/>
        <v>8795434.2899999991</v>
      </c>
      <c r="Q1260" s="105">
        <f t="shared" si="1095"/>
        <v>8346469.6900000004</v>
      </c>
      <c r="R1260" s="105">
        <f t="shared" si="891"/>
        <v>43743589.259999998</v>
      </c>
      <c r="S1260" s="105">
        <f t="shared" ref="S1260:Z1260" si="1096">+S1261</f>
        <v>8201345.1799999997</v>
      </c>
      <c r="T1260" s="105">
        <f t="shared" si="1096"/>
        <v>7759916.4900000002</v>
      </c>
      <c r="U1260" s="105">
        <f t="shared" si="1096"/>
        <v>7029489.29</v>
      </c>
      <c r="V1260" s="105">
        <f t="shared" si="1096"/>
        <v>7084705.900000006</v>
      </c>
      <c r="W1260" s="105">
        <f t="shared" si="1096"/>
        <v>6651332.2699999996</v>
      </c>
      <c r="X1260" s="105">
        <f t="shared" si="1096"/>
        <v>0</v>
      </c>
      <c r="Y1260" s="105">
        <f t="shared" si="1096"/>
        <v>0</v>
      </c>
      <c r="Z1260" s="105">
        <f t="shared" si="1096"/>
        <v>0</v>
      </c>
      <c r="AA1260" s="105">
        <f t="shared" si="1090"/>
        <v>36726789.13000001</v>
      </c>
      <c r="AB1260" s="105">
        <f t="shared" si="1061"/>
        <v>80470378.390000015</v>
      </c>
      <c r="AC1260" s="104">
        <v>0</v>
      </c>
    </row>
    <row r="1261" spans="1:29" ht="43.5" hidden="1" thickBot="1" x14ac:dyDescent="0.25">
      <c r="B1261" s="134" t="s">
        <v>1220</v>
      </c>
      <c r="C1261" s="137" t="s">
        <v>1221</v>
      </c>
      <c r="D1261" s="287">
        <v>0</v>
      </c>
      <c r="E1261" s="285">
        <f>SUM('ADICIONES  2018'!C1261:M1261)</f>
        <v>0</v>
      </c>
      <c r="F1261" s="287"/>
      <c r="G1261" s="287"/>
      <c r="H1261" s="287"/>
      <c r="I1261" s="287"/>
      <c r="J1261" s="287"/>
      <c r="K1261" s="287">
        <f t="shared" si="1040"/>
        <v>0</v>
      </c>
      <c r="L1261" s="287"/>
      <c r="M1261" s="287"/>
      <c r="N1261" s="287">
        <v>10552763.34</v>
      </c>
      <c r="O1261" s="287">
        <v>16048921.939999999</v>
      </c>
      <c r="P1261" s="287">
        <v>8795434.2899999991</v>
      </c>
      <c r="Q1261" s="287">
        <v>8346469.6900000004</v>
      </c>
      <c r="R1261" s="287">
        <f t="shared" si="891"/>
        <v>43743589.259999998</v>
      </c>
      <c r="S1261" s="287">
        <v>8201345.1799999997</v>
      </c>
      <c r="T1261" s="287">
        <v>7759916.4900000002</v>
      </c>
      <c r="U1261" s="287">
        <v>7029489.29</v>
      </c>
      <c r="V1261" s="287">
        <v>7084705.900000006</v>
      </c>
      <c r="W1261" s="287">
        <v>6651332.2699999996</v>
      </c>
      <c r="X1261" s="287"/>
      <c r="Y1261" s="287"/>
      <c r="Z1261" s="287"/>
      <c r="AA1261" s="287">
        <f t="shared" si="1090"/>
        <v>36726789.13000001</v>
      </c>
      <c r="AB1261" s="287">
        <f t="shared" si="1061"/>
        <v>80470378.390000015</v>
      </c>
      <c r="AC1261" s="37">
        <v>0</v>
      </c>
    </row>
    <row r="1262" spans="1:29" s="79" customFormat="1" ht="25.5" hidden="1" customHeight="1" x14ac:dyDescent="0.2">
      <c r="A1262" s="371"/>
      <c r="B1262" s="110" t="s">
        <v>1222</v>
      </c>
      <c r="C1262" s="100" t="s">
        <v>1223</v>
      </c>
      <c r="D1262" s="105">
        <f>+D1263</f>
        <v>0</v>
      </c>
      <c r="E1262" s="105">
        <f>SUM('ADICIONES  2018'!C1262:M1262)</f>
        <v>0</v>
      </c>
      <c r="F1262" s="105">
        <f t="shared" ref="F1262:J1262" si="1097">+F1263</f>
        <v>0</v>
      </c>
      <c r="G1262" s="105">
        <f t="shared" si="1097"/>
        <v>0</v>
      </c>
      <c r="H1262" s="105">
        <f t="shared" si="1097"/>
        <v>0</v>
      </c>
      <c r="I1262" s="105">
        <f t="shared" si="1097"/>
        <v>0</v>
      </c>
      <c r="J1262" s="105">
        <f t="shared" si="1097"/>
        <v>0</v>
      </c>
      <c r="K1262" s="105">
        <f t="shared" si="1040"/>
        <v>0</v>
      </c>
      <c r="L1262" s="105">
        <f t="shared" ref="L1262:Q1262" si="1098">+L1263</f>
        <v>0</v>
      </c>
      <c r="M1262" s="105">
        <f t="shared" si="1098"/>
        <v>0</v>
      </c>
      <c r="N1262" s="105">
        <f t="shared" si="1098"/>
        <v>4924622.8899999997</v>
      </c>
      <c r="O1262" s="105">
        <f t="shared" si="1098"/>
        <v>7489496</v>
      </c>
      <c r="P1262" s="105">
        <f t="shared" si="1098"/>
        <v>4104536</v>
      </c>
      <c r="Q1262" s="105">
        <f t="shared" si="1098"/>
        <v>3895019.19</v>
      </c>
      <c r="R1262" s="105">
        <f t="shared" si="891"/>
        <v>20413674.080000002</v>
      </c>
      <c r="S1262" s="105">
        <f t="shared" ref="S1262:Z1262" si="1099">+S1263</f>
        <v>3827294.42</v>
      </c>
      <c r="T1262" s="105">
        <f t="shared" si="1099"/>
        <v>3621294.36</v>
      </c>
      <c r="U1262" s="105">
        <f t="shared" si="1099"/>
        <v>3280428.33</v>
      </c>
      <c r="V1262" s="105">
        <f t="shared" si="1099"/>
        <v>3306196.9800000004</v>
      </c>
      <c r="W1262" s="105">
        <f t="shared" si="1099"/>
        <v>3103955.06</v>
      </c>
      <c r="X1262" s="105">
        <f t="shared" si="1099"/>
        <v>0</v>
      </c>
      <c r="Y1262" s="105">
        <f t="shared" si="1099"/>
        <v>0</v>
      </c>
      <c r="Z1262" s="105">
        <f t="shared" si="1099"/>
        <v>0</v>
      </c>
      <c r="AA1262" s="105">
        <f t="shared" si="1090"/>
        <v>17139169.149999999</v>
      </c>
      <c r="AB1262" s="105">
        <f t="shared" si="1061"/>
        <v>37552843.230000004</v>
      </c>
      <c r="AC1262" s="104">
        <v>0</v>
      </c>
    </row>
    <row r="1263" spans="1:29" ht="25.5" hidden="1" customHeight="1" x14ac:dyDescent="0.2">
      <c r="B1263" s="134" t="s">
        <v>1224</v>
      </c>
      <c r="C1263" s="137" t="s">
        <v>1225</v>
      </c>
      <c r="D1263" s="287">
        <v>0</v>
      </c>
      <c r="E1263" s="285">
        <f>SUM('ADICIONES  2018'!C1263:M1263)</f>
        <v>0</v>
      </c>
      <c r="F1263" s="287"/>
      <c r="G1263" s="287"/>
      <c r="H1263" s="287"/>
      <c r="I1263" s="287"/>
      <c r="J1263" s="287"/>
      <c r="K1263" s="287">
        <f t="shared" si="1040"/>
        <v>0</v>
      </c>
      <c r="L1263" s="287"/>
      <c r="M1263" s="287"/>
      <c r="N1263" s="287">
        <v>4924622.8899999997</v>
      </c>
      <c r="O1263" s="287">
        <v>7489496</v>
      </c>
      <c r="P1263" s="287">
        <v>4104536</v>
      </c>
      <c r="Q1263" s="287">
        <v>3895019.19</v>
      </c>
      <c r="R1263" s="287">
        <f t="shared" si="891"/>
        <v>20413674.080000002</v>
      </c>
      <c r="S1263" s="287">
        <v>3827294.42</v>
      </c>
      <c r="T1263" s="287">
        <v>3621294.36</v>
      </c>
      <c r="U1263" s="287">
        <v>3280428.33</v>
      </c>
      <c r="V1263" s="287">
        <v>3306196.9800000004</v>
      </c>
      <c r="W1263" s="287">
        <v>3103955.06</v>
      </c>
      <c r="X1263" s="287"/>
      <c r="Y1263" s="287"/>
      <c r="Z1263" s="287"/>
      <c r="AA1263" s="287">
        <f t="shared" si="1090"/>
        <v>17139169.149999999</v>
      </c>
      <c r="AB1263" s="287">
        <f t="shared" si="1061"/>
        <v>37552843.230000004</v>
      </c>
      <c r="AC1263" s="37">
        <v>0</v>
      </c>
    </row>
    <row r="1264" spans="1:29" s="79" customFormat="1" ht="26.25" hidden="1" customHeight="1" x14ac:dyDescent="0.2">
      <c r="A1264" s="371"/>
      <c r="B1264" s="110" t="s">
        <v>1226</v>
      </c>
      <c r="C1264" s="100" t="s">
        <v>1227</v>
      </c>
      <c r="D1264" s="105">
        <f>+D1265</f>
        <v>0</v>
      </c>
      <c r="E1264" s="105">
        <f>SUM('ADICIONES  2018'!C1264:M1264)</f>
        <v>0</v>
      </c>
      <c r="F1264" s="105">
        <f t="shared" ref="F1264:J1264" si="1100">+F1265</f>
        <v>0</v>
      </c>
      <c r="G1264" s="105">
        <f t="shared" si="1100"/>
        <v>0</v>
      </c>
      <c r="H1264" s="105">
        <f t="shared" si="1100"/>
        <v>0</v>
      </c>
      <c r="I1264" s="105">
        <f t="shared" si="1100"/>
        <v>0</v>
      </c>
      <c r="J1264" s="105">
        <f t="shared" si="1100"/>
        <v>0</v>
      </c>
      <c r="K1264" s="105">
        <f t="shared" si="1040"/>
        <v>0</v>
      </c>
      <c r="L1264" s="105">
        <f t="shared" ref="L1264:Q1264" si="1101">+L1265</f>
        <v>0</v>
      </c>
      <c r="M1264" s="105">
        <f t="shared" si="1101"/>
        <v>0</v>
      </c>
      <c r="N1264" s="105">
        <f t="shared" si="1101"/>
        <v>2814070.22</v>
      </c>
      <c r="O1264" s="105">
        <f t="shared" si="1101"/>
        <v>4279712.5199999996</v>
      </c>
      <c r="P1264" s="105">
        <f t="shared" si="1101"/>
        <v>2345449.14</v>
      </c>
      <c r="Q1264" s="105">
        <f t="shared" si="1101"/>
        <v>2225725.25</v>
      </c>
      <c r="R1264" s="105">
        <f t="shared" si="891"/>
        <v>11664957.130000001</v>
      </c>
      <c r="S1264" s="105">
        <f t="shared" ref="S1264:Z1264" si="1102">+S1265</f>
        <v>2187025.38</v>
      </c>
      <c r="T1264" s="105">
        <f t="shared" si="1102"/>
        <v>2069311.06</v>
      </c>
      <c r="U1264" s="105">
        <f t="shared" si="1102"/>
        <v>1874530.48</v>
      </c>
      <c r="V1264" s="105">
        <f t="shared" si="1102"/>
        <v>1889254.9100000001</v>
      </c>
      <c r="W1264" s="105">
        <f t="shared" si="1102"/>
        <v>1773688.61</v>
      </c>
      <c r="X1264" s="105">
        <f t="shared" si="1102"/>
        <v>0</v>
      </c>
      <c r="Y1264" s="105">
        <f t="shared" si="1102"/>
        <v>0</v>
      </c>
      <c r="Z1264" s="105">
        <f t="shared" si="1102"/>
        <v>0</v>
      </c>
      <c r="AA1264" s="105">
        <f t="shared" si="1090"/>
        <v>9793810.4399999995</v>
      </c>
      <c r="AB1264" s="105">
        <f t="shared" si="1061"/>
        <v>21458767.57</v>
      </c>
      <c r="AC1264" s="104">
        <v>0</v>
      </c>
    </row>
    <row r="1265" spans="1:29" ht="57.75" hidden="1" thickBot="1" x14ac:dyDescent="0.25">
      <c r="B1265" s="134" t="s">
        <v>1228</v>
      </c>
      <c r="C1265" s="137" t="s">
        <v>1229</v>
      </c>
      <c r="D1265" s="287">
        <v>0</v>
      </c>
      <c r="E1265" s="285">
        <f>SUM('ADICIONES  2018'!C1265:M1265)</f>
        <v>0</v>
      </c>
      <c r="F1265" s="287"/>
      <c r="G1265" s="287"/>
      <c r="H1265" s="287"/>
      <c r="I1265" s="287"/>
      <c r="J1265" s="287"/>
      <c r="K1265" s="287">
        <f t="shared" si="1040"/>
        <v>0</v>
      </c>
      <c r="L1265" s="287"/>
      <c r="M1265" s="287"/>
      <c r="N1265" s="287">
        <v>2814070.22</v>
      </c>
      <c r="O1265" s="287">
        <v>4279712.5199999996</v>
      </c>
      <c r="P1265" s="287">
        <v>2345449.14</v>
      </c>
      <c r="Q1265" s="287">
        <v>2225725.25</v>
      </c>
      <c r="R1265" s="287">
        <f t="shared" si="891"/>
        <v>11664957.130000001</v>
      </c>
      <c r="S1265" s="287">
        <v>2187025.38</v>
      </c>
      <c r="T1265" s="287">
        <v>2069311.06</v>
      </c>
      <c r="U1265" s="287">
        <v>1874530.48</v>
      </c>
      <c r="V1265" s="287">
        <v>1889254.9100000001</v>
      </c>
      <c r="W1265" s="287">
        <v>1773688.61</v>
      </c>
      <c r="X1265" s="287"/>
      <c r="Y1265" s="287"/>
      <c r="Z1265" s="287"/>
      <c r="AA1265" s="287">
        <f t="shared" si="1090"/>
        <v>9793810.4399999995</v>
      </c>
      <c r="AB1265" s="287">
        <f t="shared" si="1061"/>
        <v>21458767.57</v>
      </c>
      <c r="AC1265" s="37">
        <v>0</v>
      </c>
    </row>
    <row r="1266" spans="1:29" s="79" customFormat="1" ht="60.75" hidden="1" thickBot="1" x14ac:dyDescent="0.25">
      <c r="A1266" s="371"/>
      <c r="B1266" s="110" t="s">
        <v>1230</v>
      </c>
      <c r="C1266" s="100" t="s">
        <v>1231</v>
      </c>
      <c r="D1266" s="105">
        <f>+D1267</f>
        <v>0</v>
      </c>
      <c r="E1266" s="105">
        <f>SUM('ADICIONES  2018'!C1266:M1266)</f>
        <v>0</v>
      </c>
      <c r="F1266" s="105">
        <f t="shared" ref="F1266:J1266" si="1103">+F1267</f>
        <v>0</v>
      </c>
      <c r="G1266" s="105">
        <f t="shared" si="1103"/>
        <v>0</v>
      </c>
      <c r="H1266" s="105">
        <f t="shared" si="1103"/>
        <v>0</v>
      </c>
      <c r="I1266" s="105">
        <f t="shared" si="1103"/>
        <v>0</v>
      </c>
      <c r="J1266" s="105">
        <f t="shared" si="1103"/>
        <v>0</v>
      </c>
      <c r="K1266" s="105">
        <f t="shared" si="1040"/>
        <v>0</v>
      </c>
      <c r="L1266" s="105">
        <f t="shared" ref="L1266:Q1266" si="1104">+L1267</f>
        <v>0</v>
      </c>
      <c r="M1266" s="105">
        <f t="shared" si="1104"/>
        <v>0</v>
      </c>
      <c r="N1266" s="105">
        <f t="shared" si="1104"/>
        <v>2814070.22</v>
      </c>
      <c r="O1266" s="105">
        <f t="shared" si="1104"/>
        <v>4279712.5199999996</v>
      </c>
      <c r="P1266" s="105">
        <f t="shared" si="1104"/>
        <v>2345449.14</v>
      </c>
      <c r="Q1266" s="105">
        <f t="shared" si="1104"/>
        <v>2225725.25</v>
      </c>
      <c r="R1266" s="105">
        <f t="shared" si="891"/>
        <v>11664957.130000001</v>
      </c>
      <c r="S1266" s="105">
        <f t="shared" ref="S1266:Z1266" si="1105">+S1267</f>
        <v>2187025.38</v>
      </c>
      <c r="T1266" s="105">
        <f t="shared" si="1105"/>
        <v>2069311.06</v>
      </c>
      <c r="U1266" s="105">
        <f t="shared" si="1105"/>
        <v>1874530.48</v>
      </c>
      <c r="V1266" s="105">
        <f t="shared" si="1105"/>
        <v>1889254.9100000001</v>
      </c>
      <c r="W1266" s="105">
        <f t="shared" si="1105"/>
        <v>1773688.61</v>
      </c>
      <c r="X1266" s="105">
        <f t="shared" si="1105"/>
        <v>0</v>
      </c>
      <c r="Y1266" s="105">
        <f t="shared" si="1105"/>
        <v>0</v>
      </c>
      <c r="Z1266" s="105">
        <f t="shared" si="1105"/>
        <v>0</v>
      </c>
      <c r="AA1266" s="105">
        <f t="shared" si="1090"/>
        <v>9793810.4399999995</v>
      </c>
      <c r="AB1266" s="105">
        <f t="shared" si="1061"/>
        <v>21458767.57</v>
      </c>
      <c r="AC1266" s="104">
        <v>0</v>
      </c>
    </row>
    <row r="1267" spans="1:29" ht="43.5" hidden="1" thickBot="1" x14ac:dyDescent="0.25">
      <c r="B1267" s="134" t="s">
        <v>1232</v>
      </c>
      <c r="C1267" s="137" t="s">
        <v>1233</v>
      </c>
      <c r="D1267" s="287">
        <v>0</v>
      </c>
      <c r="E1267" s="285">
        <f>SUM('ADICIONES  2018'!C1267:M1267)</f>
        <v>0</v>
      </c>
      <c r="F1267" s="287"/>
      <c r="G1267" s="287"/>
      <c r="H1267" s="287"/>
      <c r="I1267" s="287"/>
      <c r="J1267" s="287"/>
      <c r="K1267" s="287">
        <f t="shared" si="1040"/>
        <v>0</v>
      </c>
      <c r="L1267" s="287"/>
      <c r="M1267" s="287"/>
      <c r="N1267" s="287">
        <v>2814070.22</v>
      </c>
      <c r="O1267" s="287">
        <v>4279712.5199999996</v>
      </c>
      <c r="P1267" s="287">
        <v>2345449.14</v>
      </c>
      <c r="Q1267" s="287">
        <v>2225725.25</v>
      </c>
      <c r="R1267" s="287">
        <f t="shared" si="891"/>
        <v>11664957.130000001</v>
      </c>
      <c r="S1267" s="287">
        <v>2187025.38</v>
      </c>
      <c r="T1267" s="287">
        <v>2069311.06</v>
      </c>
      <c r="U1267" s="287">
        <v>1874530.48</v>
      </c>
      <c r="V1267" s="287">
        <v>1889254.9100000001</v>
      </c>
      <c r="W1267" s="287">
        <v>1773688.61</v>
      </c>
      <c r="X1267" s="287"/>
      <c r="Y1267" s="287"/>
      <c r="Z1267" s="287"/>
      <c r="AA1267" s="287">
        <f t="shared" si="1090"/>
        <v>9793810.4399999995</v>
      </c>
      <c r="AB1267" s="287">
        <f t="shared" si="1061"/>
        <v>21458767.57</v>
      </c>
      <c r="AC1267" s="37">
        <v>0</v>
      </c>
    </row>
    <row r="1268" spans="1:29" s="79" customFormat="1" ht="32.25" hidden="1" thickBot="1" x14ac:dyDescent="0.25">
      <c r="A1268" s="371"/>
      <c r="B1268" s="110" t="s">
        <v>1270</v>
      </c>
      <c r="C1268" s="106" t="s">
        <v>1271</v>
      </c>
      <c r="D1268" s="105">
        <f>+D1269</f>
        <v>0</v>
      </c>
      <c r="E1268" s="105">
        <f>SUM('ADICIONES  2018'!C1268:M1268)</f>
        <v>0</v>
      </c>
      <c r="F1268" s="105">
        <f t="shared" ref="F1268:J1268" si="1106">+F1269</f>
        <v>0</v>
      </c>
      <c r="G1268" s="105">
        <f t="shared" si="1106"/>
        <v>0</v>
      </c>
      <c r="H1268" s="105">
        <f t="shared" si="1106"/>
        <v>0</v>
      </c>
      <c r="I1268" s="105">
        <f t="shared" si="1106"/>
        <v>0</v>
      </c>
      <c r="J1268" s="105">
        <f t="shared" si="1106"/>
        <v>0</v>
      </c>
      <c r="K1268" s="105">
        <f t="shared" si="1040"/>
        <v>0</v>
      </c>
      <c r="L1268" s="105">
        <f t="shared" ref="L1268:Q1268" si="1107">+L1269</f>
        <v>5549715.5</v>
      </c>
      <c r="M1268" s="105">
        <f t="shared" si="1107"/>
        <v>5033445.9800000004</v>
      </c>
      <c r="N1268" s="105">
        <f t="shared" si="1107"/>
        <v>5846141.79</v>
      </c>
      <c r="O1268" s="105">
        <f t="shared" si="1107"/>
        <v>5858539.2199999997</v>
      </c>
      <c r="P1268" s="105">
        <f t="shared" si="1107"/>
        <v>6166241.0899999999</v>
      </c>
      <c r="Q1268" s="105">
        <f t="shared" si="1107"/>
        <v>6238961.4800000004</v>
      </c>
      <c r="R1268" s="105">
        <f t="shared" si="891"/>
        <v>34693045.060000002</v>
      </c>
      <c r="S1268" s="105">
        <f t="shared" ref="S1268:Z1268" si="1108">+S1269</f>
        <v>6585797.29</v>
      </c>
      <c r="T1268" s="105">
        <f t="shared" si="1108"/>
        <v>6487570.5499999998</v>
      </c>
      <c r="U1268" s="105">
        <f t="shared" si="1108"/>
        <v>6558517.5999999996</v>
      </c>
      <c r="V1268" s="105">
        <f t="shared" si="1108"/>
        <v>7516717.9099999964</v>
      </c>
      <c r="W1268" s="105">
        <f t="shared" si="1108"/>
        <v>7550322.2999999998</v>
      </c>
      <c r="X1268" s="105">
        <f t="shared" si="1108"/>
        <v>0</v>
      </c>
      <c r="Y1268" s="105">
        <f t="shared" si="1108"/>
        <v>0</v>
      </c>
      <c r="Z1268" s="105">
        <f t="shared" si="1108"/>
        <v>0</v>
      </c>
      <c r="AA1268" s="105">
        <f t="shared" si="1090"/>
        <v>34698925.649999991</v>
      </c>
      <c r="AB1268" s="105">
        <f t="shared" si="1061"/>
        <v>69391970.709999993</v>
      </c>
      <c r="AC1268" s="104">
        <v>0</v>
      </c>
    </row>
    <row r="1269" spans="1:29" ht="29.25" hidden="1" thickBot="1" x14ac:dyDescent="0.25">
      <c r="B1269" s="134" t="s">
        <v>1272</v>
      </c>
      <c r="C1269" s="137" t="s">
        <v>1273</v>
      </c>
      <c r="D1269" s="287">
        <v>0</v>
      </c>
      <c r="E1269" s="285">
        <f>SUM('ADICIONES  2018'!C1269:M1269)</f>
        <v>0</v>
      </c>
      <c r="F1269" s="287"/>
      <c r="G1269" s="287"/>
      <c r="H1269" s="287"/>
      <c r="I1269" s="287"/>
      <c r="J1269" s="287"/>
      <c r="K1269" s="287">
        <f t="shared" si="1040"/>
        <v>0</v>
      </c>
      <c r="L1269" s="287">
        <v>5549715.5</v>
      </c>
      <c r="M1269" s="287">
        <v>5033445.9800000004</v>
      </c>
      <c r="N1269" s="287">
        <v>5846141.79</v>
      </c>
      <c r="O1269" s="287">
        <v>5858539.2199999997</v>
      </c>
      <c r="P1269" s="287">
        <v>6166241.0899999999</v>
      </c>
      <c r="Q1269" s="287">
        <v>6238961.4800000004</v>
      </c>
      <c r="R1269" s="287">
        <f t="shared" si="891"/>
        <v>34693045.060000002</v>
      </c>
      <c r="S1269" s="287">
        <v>6585797.29</v>
      </c>
      <c r="T1269" s="287">
        <v>6487570.5499999998</v>
      </c>
      <c r="U1269" s="287">
        <v>6558517.5999999996</v>
      </c>
      <c r="V1269" s="287">
        <v>7516717.9099999964</v>
      </c>
      <c r="W1269" s="287">
        <v>7550322.2999999998</v>
      </c>
      <c r="X1269" s="287"/>
      <c r="Y1269" s="287"/>
      <c r="Z1269" s="287"/>
      <c r="AA1269" s="287">
        <f t="shared" si="1090"/>
        <v>34698925.649999991</v>
      </c>
      <c r="AB1269" s="287">
        <f t="shared" si="1061"/>
        <v>69391970.709999993</v>
      </c>
      <c r="AC1269" s="37">
        <v>0</v>
      </c>
    </row>
    <row r="1270" spans="1:29" s="79" customFormat="1" ht="16.5" hidden="1" thickBot="1" x14ac:dyDescent="0.25">
      <c r="A1270" s="371"/>
      <c r="B1270" s="110" t="s">
        <v>1274</v>
      </c>
      <c r="C1270" s="106" t="s">
        <v>1275</v>
      </c>
      <c r="D1270" s="105">
        <f>+D1271</f>
        <v>0</v>
      </c>
      <c r="E1270" s="105">
        <f>SUM('ADICIONES  2018'!C1270:M1270)</f>
        <v>0</v>
      </c>
      <c r="F1270" s="105">
        <f t="shared" ref="F1270:J1270" si="1109">+F1271</f>
        <v>0</v>
      </c>
      <c r="G1270" s="105">
        <f t="shared" si="1109"/>
        <v>0</v>
      </c>
      <c r="H1270" s="105">
        <f t="shared" si="1109"/>
        <v>0</v>
      </c>
      <c r="I1270" s="105">
        <f t="shared" si="1109"/>
        <v>0</v>
      </c>
      <c r="J1270" s="105">
        <f t="shared" si="1109"/>
        <v>0</v>
      </c>
      <c r="K1270" s="105">
        <f t="shared" si="1040"/>
        <v>0</v>
      </c>
      <c r="L1270" s="105">
        <f t="shared" ref="L1270:Q1270" si="1110">+L1271</f>
        <v>0</v>
      </c>
      <c r="M1270" s="105">
        <f t="shared" si="1110"/>
        <v>1619951.62</v>
      </c>
      <c r="N1270" s="105">
        <f t="shared" si="1110"/>
        <v>1812864.5</v>
      </c>
      <c r="O1270" s="105">
        <f t="shared" si="1110"/>
        <v>8127600</v>
      </c>
      <c r="P1270" s="105">
        <f t="shared" si="1110"/>
        <v>1854374.85</v>
      </c>
      <c r="Q1270" s="105">
        <f t="shared" si="1110"/>
        <v>-2706838.32</v>
      </c>
      <c r="R1270" s="105">
        <f t="shared" si="891"/>
        <v>10707952.65</v>
      </c>
      <c r="S1270" s="105">
        <f t="shared" ref="S1270:Z1270" si="1111">+S1271</f>
        <v>1864832.75</v>
      </c>
      <c r="T1270" s="105">
        <f t="shared" si="1111"/>
        <v>1870478.13</v>
      </c>
      <c r="U1270" s="105">
        <f t="shared" si="1111"/>
        <v>1817588.67</v>
      </c>
      <c r="V1270" s="105">
        <f t="shared" si="1111"/>
        <v>1882821.3399999999</v>
      </c>
      <c r="W1270" s="105">
        <f t="shared" si="1111"/>
        <v>-2690327.41</v>
      </c>
      <c r="X1270" s="105">
        <f t="shared" si="1111"/>
        <v>0</v>
      </c>
      <c r="Y1270" s="105">
        <f t="shared" si="1111"/>
        <v>0</v>
      </c>
      <c r="Z1270" s="105">
        <f t="shared" si="1111"/>
        <v>0</v>
      </c>
      <c r="AA1270" s="105">
        <f t="shared" si="1090"/>
        <v>4745393.4799999995</v>
      </c>
      <c r="AB1270" s="105">
        <f t="shared" si="1061"/>
        <v>15453346.129999999</v>
      </c>
      <c r="AC1270" s="104">
        <v>0</v>
      </c>
    </row>
    <row r="1271" spans="1:29" ht="15.75" hidden="1" thickBot="1" x14ac:dyDescent="0.25">
      <c r="B1271" s="134" t="s">
        <v>1276</v>
      </c>
      <c r="C1271" s="137" t="s">
        <v>1277</v>
      </c>
      <c r="D1271" s="287">
        <v>0</v>
      </c>
      <c r="E1271" s="285">
        <f>SUM('ADICIONES  2018'!C1271:M1271)</f>
        <v>0</v>
      </c>
      <c r="F1271" s="287"/>
      <c r="G1271" s="287"/>
      <c r="H1271" s="287"/>
      <c r="I1271" s="287"/>
      <c r="J1271" s="287"/>
      <c r="K1271" s="287">
        <f t="shared" si="1040"/>
        <v>0</v>
      </c>
      <c r="L1271" s="287"/>
      <c r="M1271" s="287">
        <v>1619951.62</v>
      </c>
      <c r="N1271" s="287">
        <v>1812864.5</v>
      </c>
      <c r="O1271" s="287">
        <v>8127600</v>
      </c>
      <c r="P1271" s="287">
        <v>1854374.85</v>
      </c>
      <c r="Q1271" s="287">
        <v>-2706838.32</v>
      </c>
      <c r="R1271" s="287">
        <f t="shared" si="891"/>
        <v>10707952.65</v>
      </c>
      <c r="S1271" s="287">
        <v>1864832.75</v>
      </c>
      <c r="T1271" s="287">
        <v>1870478.13</v>
      </c>
      <c r="U1271" s="287">
        <v>1817588.67</v>
      </c>
      <c r="V1271" s="287">
        <v>1882821.3399999999</v>
      </c>
      <c r="W1271" s="287">
        <v>-2690327.41</v>
      </c>
      <c r="X1271" s="287"/>
      <c r="Y1271" s="287"/>
      <c r="Z1271" s="287"/>
      <c r="AA1271" s="287">
        <f t="shared" si="1090"/>
        <v>4745393.4799999995</v>
      </c>
      <c r="AB1271" s="287">
        <f t="shared" si="1061"/>
        <v>15453346.129999999</v>
      </c>
      <c r="AC1271" s="37">
        <v>0</v>
      </c>
    </row>
    <row r="1272" spans="1:29" s="79" customFormat="1" ht="30.75" hidden="1" thickBot="1" x14ac:dyDescent="0.25">
      <c r="A1272" s="371"/>
      <c r="B1272" s="110" t="s">
        <v>1234</v>
      </c>
      <c r="C1272" s="100" t="s">
        <v>1235</v>
      </c>
      <c r="D1272" s="105">
        <f>+D1273</f>
        <v>0</v>
      </c>
      <c r="E1272" s="105">
        <f>SUM('ADICIONES  2018'!C1272:M1272)</f>
        <v>0</v>
      </c>
      <c r="F1272" s="105">
        <f t="shared" ref="F1272:J1272" si="1112">+F1273</f>
        <v>0</v>
      </c>
      <c r="G1272" s="105">
        <f t="shared" si="1112"/>
        <v>0</v>
      </c>
      <c r="H1272" s="105">
        <f t="shared" si="1112"/>
        <v>0</v>
      </c>
      <c r="I1272" s="105">
        <f t="shared" si="1112"/>
        <v>0</v>
      </c>
      <c r="J1272" s="105">
        <f t="shared" si="1112"/>
        <v>0</v>
      </c>
      <c r="K1272" s="105">
        <f t="shared" si="1040"/>
        <v>0</v>
      </c>
      <c r="L1272" s="105">
        <f t="shared" ref="L1272:Q1272" si="1113">+L1273</f>
        <v>4046750.91</v>
      </c>
      <c r="M1272" s="105">
        <f t="shared" si="1113"/>
        <v>4284618.33</v>
      </c>
      <c r="N1272" s="105">
        <f t="shared" si="1113"/>
        <v>3761974.96</v>
      </c>
      <c r="O1272" s="105">
        <f t="shared" si="1113"/>
        <v>3446685.18</v>
      </c>
      <c r="P1272" s="105">
        <f t="shared" si="1113"/>
        <v>4528267.03</v>
      </c>
      <c r="Q1272" s="105">
        <f t="shared" si="1113"/>
        <v>3708276.17</v>
      </c>
      <c r="R1272" s="105">
        <f t="shared" si="891"/>
        <v>23776572.579999998</v>
      </c>
      <c r="S1272" s="105">
        <f t="shared" ref="S1272:Z1272" si="1114">+S1273</f>
        <v>5670806.4100000001</v>
      </c>
      <c r="T1272" s="105">
        <f t="shared" si="1114"/>
        <v>5687559.6100000003</v>
      </c>
      <c r="U1272" s="105">
        <f t="shared" si="1114"/>
        <v>665007</v>
      </c>
      <c r="V1272" s="105">
        <f t="shared" si="1114"/>
        <v>11186168.120000005</v>
      </c>
      <c r="W1272" s="105">
        <f t="shared" si="1114"/>
        <v>10028553.050000001</v>
      </c>
      <c r="X1272" s="105">
        <f t="shared" si="1114"/>
        <v>0</v>
      </c>
      <c r="Y1272" s="105">
        <f t="shared" si="1114"/>
        <v>0</v>
      </c>
      <c r="Z1272" s="105">
        <f t="shared" si="1114"/>
        <v>0</v>
      </c>
      <c r="AA1272" s="105">
        <f t="shared" si="1090"/>
        <v>33238094.190000005</v>
      </c>
      <c r="AB1272" s="105">
        <f t="shared" si="1061"/>
        <v>57014666.770000003</v>
      </c>
      <c r="AC1272" s="104">
        <v>0</v>
      </c>
    </row>
    <row r="1273" spans="1:29" ht="15.75" hidden="1" thickBot="1" x14ac:dyDescent="0.25">
      <c r="B1273" s="134" t="s">
        <v>1236</v>
      </c>
      <c r="C1273" s="137" t="s">
        <v>1237</v>
      </c>
      <c r="D1273" s="287">
        <v>0</v>
      </c>
      <c r="E1273" s="285">
        <f>SUM('ADICIONES  2018'!C1273:M1273)</f>
        <v>0</v>
      </c>
      <c r="F1273" s="287"/>
      <c r="G1273" s="287"/>
      <c r="H1273" s="287"/>
      <c r="I1273" s="287"/>
      <c r="J1273" s="287"/>
      <c r="K1273" s="287">
        <f t="shared" si="1040"/>
        <v>0</v>
      </c>
      <c r="L1273" s="287">
        <v>4046750.91</v>
      </c>
      <c r="M1273" s="287">
        <v>4284618.33</v>
      </c>
      <c r="N1273" s="287">
        <v>3761974.96</v>
      </c>
      <c r="O1273" s="287">
        <v>3446685.18</v>
      </c>
      <c r="P1273" s="287">
        <v>4528267.03</v>
      </c>
      <c r="Q1273" s="287">
        <v>3708276.17</v>
      </c>
      <c r="R1273" s="287">
        <f t="shared" si="891"/>
        <v>23776572.579999998</v>
      </c>
      <c r="S1273" s="287">
        <v>5670806.4100000001</v>
      </c>
      <c r="T1273" s="287">
        <v>5687559.6100000003</v>
      </c>
      <c r="U1273" s="287">
        <v>665007</v>
      </c>
      <c r="V1273" s="287">
        <v>11186168.120000005</v>
      </c>
      <c r="W1273" s="287">
        <v>10028553.050000001</v>
      </c>
      <c r="X1273" s="287"/>
      <c r="Y1273" s="287"/>
      <c r="Z1273" s="287"/>
      <c r="AA1273" s="287">
        <f t="shared" si="1090"/>
        <v>33238094.190000005</v>
      </c>
      <c r="AB1273" s="287">
        <f t="shared" si="1061"/>
        <v>57014666.770000003</v>
      </c>
      <c r="AC1273" s="37">
        <v>0</v>
      </c>
    </row>
    <row r="1274" spans="1:29" s="79" customFormat="1" ht="30.75" hidden="1" thickBot="1" x14ac:dyDescent="0.25">
      <c r="A1274" s="371"/>
      <c r="B1274" s="110" t="s">
        <v>1238</v>
      </c>
      <c r="C1274" s="100" t="s">
        <v>1239</v>
      </c>
      <c r="D1274" s="105">
        <f>+D1275</f>
        <v>0</v>
      </c>
      <c r="E1274" s="105">
        <f>SUM('ADICIONES  2018'!C1274:M1274)</f>
        <v>0</v>
      </c>
      <c r="F1274" s="105">
        <f t="shared" ref="F1274:J1274" si="1115">+F1275</f>
        <v>0</v>
      </c>
      <c r="G1274" s="105">
        <f t="shared" si="1115"/>
        <v>0</v>
      </c>
      <c r="H1274" s="105">
        <f t="shared" si="1115"/>
        <v>0</v>
      </c>
      <c r="I1274" s="105">
        <f t="shared" si="1115"/>
        <v>0</v>
      </c>
      <c r="J1274" s="105">
        <f t="shared" si="1115"/>
        <v>0</v>
      </c>
      <c r="K1274" s="105">
        <f t="shared" si="1040"/>
        <v>0</v>
      </c>
      <c r="L1274" s="105">
        <f t="shared" ref="L1274:Q1274" si="1116">+L1275</f>
        <v>1123500</v>
      </c>
      <c r="M1274" s="105">
        <f t="shared" si="1116"/>
        <v>1125354</v>
      </c>
      <c r="N1274" s="105">
        <f t="shared" si="1116"/>
        <v>1127210</v>
      </c>
      <c r="O1274" s="105">
        <f t="shared" si="1116"/>
        <v>1129070</v>
      </c>
      <c r="P1274" s="105">
        <f t="shared" si="1116"/>
        <v>1130933</v>
      </c>
      <c r="Q1274" s="105">
        <f t="shared" si="1116"/>
        <v>1132799</v>
      </c>
      <c r="R1274" s="105">
        <f t="shared" si="891"/>
        <v>6768866</v>
      </c>
      <c r="S1274" s="105">
        <f t="shared" ref="S1274:Z1274" si="1117">+S1275</f>
        <v>1772999</v>
      </c>
      <c r="T1274" s="105">
        <f t="shared" si="1117"/>
        <v>2125916</v>
      </c>
      <c r="U1274" s="105">
        <f t="shared" si="1117"/>
        <v>2129424</v>
      </c>
      <c r="V1274" s="105">
        <f t="shared" si="1117"/>
        <v>2132938</v>
      </c>
      <c r="W1274" s="105">
        <f t="shared" si="1117"/>
        <v>2136457</v>
      </c>
      <c r="X1274" s="105">
        <f t="shared" si="1117"/>
        <v>0</v>
      </c>
      <c r="Y1274" s="105">
        <f t="shared" si="1117"/>
        <v>0</v>
      </c>
      <c r="Z1274" s="105">
        <f t="shared" si="1117"/>
        <v>0</v>
      </c>
      <c r="AA1274" s="105">
        <f t="shared" si="1090"/>
        <v>10297734</v>
      </c>
      <c r="AB1274" s="105">
        <f t="shared" si="1061"/>
        <v>17066600</v>
      </c>
      <c r="AC1274" s="104">
        <v>0</v>
      </c>
    </row>
    <row r="1275" spans="1:29" ht="29.25" hidden="1" thickBot="1" x14ac:dyDescent="0.25">
      <c r="B1275" s="134" t="s">
        <v>1240</v>
      </c>
      <c r="C1275" s="137" t="s">
        <v>1241</v>
      </c>
      <c r="D1275" s="287">
        <v>0</v>
      </c>
      <c r="E1275" s="285">
        <f>SUM('ADICIONES  2018'!C1275:M1275)</f>
        <v>0</v>
      </c>
      <c r="F1275" s="287"/>
      <c r="G1275" s="287"/>
      <c r="H1275" s="287"/>
      <c r="I1275" s="287"/>
      <c r="J1275" s="287"/>
      <c r="K1275" s="287">
        <f t="shared" si="1040"/>
        <v>0</v>
      </c>
      <c r="L1275" s="287">
        <v>1123500</v>
      </c>
      <c r="M1275" s="287">
        <v>1125354</v>
      </c>
      <c r="N1275" s="287">
        <v>1127210</v>
      </c>
      <c r="O1275" s="287">
        <v>1129070</v>
      </c>
      <c r="P1275" s="287">
        <v>1130933</v>
      </c>
      <c r="Q1275" s="287">
        <v>1132799</v>
      </c>
      <c r="R1275" s="287">
        <f t="shared" si="891"/>
        <v>6768866</v>
      </c>
      <c r="S1275" s="287">
        <v>1772999</v>
      </c>
      <c r="T1275" s="287">
        <v>2125916</v>
      </c>
      <c r="U1275" s="287">
        <v>2129424</v>
      </c>
      <c r="V1275" s="287">
        <v>2132938</v>
      </c>
      <c r="W1275" s="287">
        <v>2136457</v>
      </c>
      <c r="X1275" s="287"/>
      <c r="Y1275" s="287"/>
      <c r="Z1275" s="287"/>
      <c r="AA1275" s="287">
        <f t="shared" si="1090"/>
        <v>10297734</v>
      </c>
      <c r="AB1275" s="287">
        <f t="shared" si="1061"/>
        <v>17066600</v>
      </c>
      <c r="AC1275" s="37">
        <v>0</v>
      </c>
    </row>
    <row r="1276" spans="1:29" s="79" customFormat="1" ht="16.5" hidden="1" thickBot="1" x14ac:dyDescent="0.25">
      <c r="A1276" s="371"/>
      <c r="B1276" s="110" t="s">
        <v>317</v>
      </c>
      <c r="C1276" s="106" t="s">
        <v>111</v>
      </c>
      <c r="D1276" s="105">
        <f>+D1277+D1282+D1287+D1290+D1293+D1297+D1303+D1305</f>
        <v>1592000000</v>
      </c>
      <c r="E1276" s="105">
        <f>SUM('ADICIONES  2018'!C1276:M1276)</f>
        <v>0</v>
      </c>
      <c r="F1276" s="105">
        <f t="shared" ref="F1276:J1276" si="1118">+F1277+F1282+F1287+F1290+F1293+F1297+F1303+F1305</f>
        <v>0</v>
      </c>
      <c r="G1276" s="105">
        <f t="shared" si="1118"/>
        <v>0</v>
      </c>
      <c r="H1276" s="105">
        <f t="shared" si="1118"/>
        <v>0</v>
      </c>
      <c r="I1276" s="105">
        <f t="shared" si="1118"/>
        <v>0</v>
      </c>
      <c r="J1276" s="105">
        <f t="shared" si="1118"/>
        <v>0</v>
      </c>
      <c r="K1276" s="105">
        <f t="shared" si="1040"/>
        <v>1592000000</v>
      </c>
      <c r="L1276" s="105">
        <f t="shared" ref="L1276:Q1276" si="1119">+L1277+L1282+L1287+L1290+L1293+L1297+L1303+L1305</f>
        <v>157794005.60000002</v>
      </c>
      <c r="M1276" s="105">
        <f t="shared" si="1119"/>
        <v>219678550.30999997</v>
      </c>
      <c r="N1276" s="105">
        <f t="shared" si="1119"/>
        <v>213167063.12</v>
      </c>
      <c r="O1276" s="105">
        <f t="shared" si="1119"/>
        <v>214894908.84</v>
      </c>
      <c r="P1276" s="105">
        <f t="shared" si="1119"/>
        <v>226212814.52000001</v>
      </c>
      <c r="Q1276" s="105">
        <f t="shared" si="1119"/>
        <v>223673962.00999999</v>
      </c>
      <c r="R1276" s="105">
        <f t="shared" si="891"/>
        <v>1255421304.4000001</v>
      </c>
      <c r="S1276" s="105">
        <f t="shared" ref="S1276:Z1276" si="1120">+S1277+S1282+S1287+S1290+S1293+S1297+S1303+S1305</f>
        <v>261849366.49000001</v>
      </c>
      <c r="T1276" s="105">
        <f t="shared" si="1120"/>
        <v>286928537.86000001</v>
      </c>
      <c r="U1276" s="105">
        <f t="shared" si="1120"/>
        <v>180584502.46000001</v>
      </c>
      <c r="V1276" s="105">
        <f t="shared" si="1120"/>
        <v>265760295.58000001</v>
      </c>
      <c r="W1276" s="105">
        <f t="shared" si="1120"/>
        <v>247778561.17000002</v>
      </c>
      <c r="X1276" s="105">
        <f t="shared" si="1120"/>
        <v>0</v>
      </c>
      <c r="Y1276" s="105">
        <f t="shared" si="1120"/>
        <v>0</v>
      </c>
      <c r="Z1276" s="105">
        <f t="shared" si="1120"/>
        <v>0</v>
      </c>
      <c r="AA1276" s="105">
        <f t="shared" ref="AA1276:AA1307" si="1121">SUM(S1276:Z1276)</f>
        <v>1242901263.5600002</v>
      </c>
      <c r="AB1276" s="105">
        <f t="shared" si="1061"/>
        <v>2498322567.96</v>
      </c>
      <c r="AC1276" s="104">
        <f t="shared" si="1057"/>
        <v>1.5692980954522613</v>
      </c>
    </row>
    <row r="1277" spans="1:29" s="79" customFormat="1" ht="32.25" hidden="1" thickBot="1" x14ac:dyDescent="0.25">
      <c r="A1277" s="371"/>
      <c r="B1277" s="110" t="s">
        <v>817</v>
      </c>
      <c r="C1277" s="106" t="s">
        <v>818</v>
      </c>
      <c r="D1277" s="105">
        <v>230000000</v>
      </c>
      <c r="E1277" s="105">
        <f>SUM('ADICIONES  2018'!C1277:M1277)</f>
        <v>0</v>
      </c>
      <c r="F1277" s="105"/>
      <c r="G1277" s="105"/>
      <c r="H1277" s="105"/>
      <c r="I1277" s="105"/>
      <c r="J1277" s="105"/>
      <c r="K1277" s="105">
        <f t="shared" si="1040"/>
        <v>230000000</v>
      </c>
      <c r="L1277" s="105">
        <f t="shared" ref="L1277:P1277" si="1122">SUM(L1278:L1281)</f>
        <v>56751004.869999997</v>
      </c>
      <c r="M1277" s="105">
        <f t="shared" si="1122"/>
        <v>75411119.510000005</v>
      </c>
      <c r="N1277" s="105">
        <f t="shared" si="1122"/>
        <v>39550743.919999987</v>
      </c>
      <c r="O1277" s="105">
        <f t="shared" si="1122"/>
        <v>52476239.449999996</v>
      </c>
      <c r="P1277" s="105">
        <f t="shared" si="1122"/>
        <v>62088094.240000002</v>
      </c>
      <c r="Q1277" s="105">
        <f>SUM(Q1278:Q1281)</f>
        <v>68359303.409999996</v>
      </c>
      <c r="R1277" s="105">
        <f t="shared" si="891"/>
        <v>354636505.39999998</v>
      </c>
      <c r="S1277" s="105">
        <f>SUM(S1278:S1281)</f>
        <v>78039472.170000002</v>
      </c>
      <c r="T1277" s="105">
        <f>SUM(T1278:T1281)</f>
        <v>73619567.879999995</v>
      </c>
      <c r="U1277" s="105">
        <f>SUM(U1278:U1281)</f>
        <v>44195510.479999997</v>
      </c>
      <c r="V1277" s="105">
        <f>SUM(V1278:V1281)</f>
        <v>86153339.25</v>
      </c>
      <c r="W1277" s="105">
        <f>SUM(W1278:W1281)</f>
        <v>66831810.020000003</v>
      </c>
      <c r="X1277" s="105"/>
      <c r="Y1277" s="105"/>
      <c r="Z1277" s="105"/>
      <c r="AA1277" s="105">
        <f t="shared" si="1121"/>
        <v>348839699.79999995</v>
      </c>
      <c r="AB1277" s="105">
        <f t="shared" si="1061"/>
        <v>703476205.19999993</v>
      </c>
      <c r="AC1277" s="104">
        <f t="shared" si="1057"/>
        <v>3.0585921965217389</v>
      </c>
    </row>
    <row r="1278" spans="1:29" ht="15.75" hidden="1" thickBot="1" x14ac:dyDescent="0.25">
      <c r="B1278" s="97" t="s">
        <v>819</v>
      </c>
      <c r="C1278" s="98" t="s">
        <v>112</v>
      </c>
      <c r="D1278" s="287">
        <f>+D1277*60%</f>
        <v>138000000</v>
      </c>
      <c r="E1278" s="285">
        <f>SUM('ADICIONES  2018'!C1278:M1278)</f>
        <v>0</v>
      </c>
      <c r="F1278" s="287">
        <f t="shared" ref="F1278:J1278" si="1123">+F1277*60%</f>
        <v>0</v>
      </c>
      <c r="G1278" s="287">
        <f t="shared" si="1123"/>
        <v>0</v>
      </c>
      <c r="H1278" s="287">
        <f t="shared" si="1123"/>
        <v>0</v>
      </c>
      <c r="I1278" s="287">
        <f t="shared" si="1123"/>
        <v>0</v>
      </c>
      <c r="J1278" s="287">
        <f t="shared" si="1123"/>
        <v>0</v>
      </c>
      <c r="K1278" s="287">
        <f t="shared" ref="K1278:K1341" si="1124">+D1278+E1278-F1278+G1278-H1278</f>
        <v>138000000</v>
      </c>
      <c r="L1278" s="287">
        <v>4496556.9400000004</v>
      </c>
      <c r="M1278" s="287">
        <v>5155387.07</v>
      </c>
      <c r="N1278" s="287">
        <v>5438027.3299999982</v>
      </c>
      <c r="O1278" s="287">
        <v>3889642.8</v>
      </c>
      <c r="P1278" s="287">
        <v>4864721.75</v>
      </c>
      <c r="Q1278" s="287">
        <v>7088750.75</v>
      </c>
      <c r="R1278" s="287">
        <f t="shared" si="891"/>
        <v>30933086.640000001</v>
      </c>
      <c r="S1278" s="287">
        <v>5947539.2599999998</v>
      </c>
      <c r="T1278" s="287">
        <v>5191203.82</v>
      </c>
      <c r="U1278" s="287">
        <v>5733227.7800000003</v>
      </c>
      <c r="V1278" s="287">
        <v>7519767.9800000004</v>
      </c>
      <c r="W1278" s="287">
        <v>5972762.0999999996</v>
      </c>
      <c r="X1278" s="287">
        <f t="shared" ref="X1278:Z1278" si="1125">+X1277*60%</f>
        <v>0</v>
      </c>
      <c r="Y1278" s="287">
        <f t="shared" si="1125"/>
        <v>0</v>
      </c>
      <c r="Z1278" s="287">
        <f t="shared" si="1125"/>
        <v>0</v>
      </c>
      <c r="AA1278" s="287">
        <f t="shared" si="1121"/>
        <v>30364500.939999998</v>
      </c>
      <c r="AB1278" s="287">
        <f t="shared" si="1061"/>
        <v>61297587.579999998</v>
      </c>
      <c r="AC1278" s="37">
        <f t="shared" si="1057"/>
        <v>0.44418541724637678</v>
      </c>
    </row>
    <row r="1279" spans="1:29" ht="29.25" hidden="1" thickBot="1" x14ac:dyDescent="0.25">
      <c r="B1279" s="97" t="s">
        <v>820</v>
      </c>
      <c r="C1279" s="98" t="s">
        <v>113</v>
      </c>
      <c r="D1279" s="287">
        <f>+D1277*20%</f>
        <v>46000000</v>
      </c>
      <c r="E1279" s="285">
        <f>SUM('ADICIONES  2018'!C1279:M1279)</f>
        <v>0</v>
      </c>
      <c r="F1279" s="287">
        <f t="shared" ref="F1279:J1279" si="1126">+F1277*20%</f>
        <v>0</v>
      </c>
      <c r="G1279" s="287">
        <f t="shared" si="1126"/>
        <v>0</v>
      </c>
      <c r="H1279" s="287">
        <f t="shared" si="1126"/>
        <v>0</v>
      </c>
      <c r="I1279" s="287">
        <f t="shared" si="1126"/>
        <v>0</v>
      </c>
      <c r="J1279" s="287">
        <f t="shared" si="1126"/>
        <v>0</v>
      </c>
      <c r="K1279" s="287">
        <f t="shared" si="1124"/>
        <v>46000000</v>
      </c>
      <c r="L1279" s="287">
        <v>3597939.88</v>
      </c>
      <c r="M1279" s="287">
        <v>3766416.46</v>
      </c>
      <c r="N1279" s="287">
        <v>4910457.51</v>
      </c>
      <c r="O1279" s="287">
        <v>4818824.05</v>
      </c>
      <c r="P1279" s="287">
        <v>5277986.97</v>
      </c>
      <c r="Q1279" s="287">
        <v>6497638.9900000002</v>
      </c>
      <c r="R1279" s="287">
        <f t="shared" si="891"/>
        <v>28869263.859999999</v>
      </c>
      <c r="S1279" s="287">
        <v>7064075.9000000004</v>
      </c>
      <c r="T1279" s="287">
        <v>6936919.9800000004</v>
      </c>
      <c r="U1279" s="287">
        <v>7028870.1799999997</v>
      </c>
      <c r="V1279" s="287">
        <v>7756736.1600000001</v>
      </c>
      <c r="W1279" s="287">
        <v>7241067.5300000003</v>
      </c>
      <c r="X1279" s="287">
        <f t="shared" ref="X1279:Z1279" si="1127">+X1277*20%</f>
        <v>0</v>
      </c>
      <c r="Y1279" s="287">
        <f t="shared" si="1127"/>
        <v>0</v>
      </c>
      <c r="Z1279" s="287">
        <f t="shared" si="1127"/>
        <v>0</v>
      </c>
      <c r="AA1279" s="287">
        <f t="shared" si="1121"/>
        <v>36027669.75</v>
      </c>
      <c r="AB1279" s="287">
        <f t="shared" si="1061"/>
        <v>64896933.609999999</v>
      </c>
      <c r="AC1279" s="37">
        <f t="shared" si="1057"/>
        <v>1.4108029045652173</v>
      </c>
    </row>
    <row r="1280" spans="1:29" ht="29.25" hidden="1" thickBot="1" x14ac:dyDescent="0.25">
      <c r="B1280" s="97" t="s">
        <v>821</v>
      </c>
      <c r="C1280" s="98" t="s">
        <v>114</v>
      </c>
      <c r="D1280" s="287">
        <f>+D1277*10%</f>
        <v>23000000</v>
      </c>
      <c r="E1280" s="285">
        <f>SUM('ADICIONES  2018'!C1280:M1280)</f>
        <v>0</v>
      </c>
      <c r="F1280" s="287">
        <f t="shared" ref="F1280:J1280" si="1128">+F1277*10%</f>
        <v>0</v>
      </c>
      <c r="G1280" s="287">
        <f t="shared" si="1128"/>
        <v>0</v>
      </c>
      <c r="H1280" s="287">
        <f t="shared" si="1128"/>
        <v>0</v>
      </c>
      <c r="I1280" s="287">
        <f t="shared" si="1128"/>
        <v>0</v>
      </c>
      <c r="J1280" s="287">
        <f t="shared" si="1128"/>
        <v>0</v>
      </c>
      <c r="K1280" s="287">
        <f t="shared" si="1124"/>
        <v>23000000</v>
      </c>
      <c r="L1280" s="287">
        <v>45037476.899999999</v>
      </c>
      <c r="M1280" s="287">
        <v>65630084.810000002</v>
      </c>
      <c r="N1280" s="287">
        <v>25095423.199999988</v>
      </c>
      <c r="O1280" s="287">
        <v>36397123.799999997</v>
      </c>
      <c r="P1280" s="287">
        <v>47409115.560000002</v>
      </c>
      <c r="Q1280" s="287">
        <v>49658564.210000001</v>
      </c>
      <c r="R1280" s="287">
        <f t="shared" si="891"/>
        <v>269227788.47999996</v>
      </c>
      <c r="S1280" s="287">
        <v>60025778.460000001</v>
      </c>
      <c r="T1280" s="287">
        <v>47036703.719999999</v>
      </c>
      <c r="U1280" s="287">
        <v>26012163.559999999</v>
      </c>
      <c r="V1280" s="287">
        <v>61119630.450000003</v>
      </c>
      <c r="W1280" s="287">
        <v>48357898.039999999</v>
      </c>
      <c r="X1280" s="287">
        <f t="shared" ref="X1280:Z1280" si="1129">+X1277*10%</f>
        <v>0</v>
      </c>
      <c r="Y1280" s="287">
        <f t="shared" si="1129"/>
        <v>0</v>
      </c>
      <c r="Z1280" s="287">
        <f t="shared" si="1129"/>
        <v>0</v>
      </c>
      <c r="AA1280" s="287">
        <f t="shared" si="1121"/>
        <v>242552174.22999999</v>
      </c>
      <c r="AB1280" s="287">
        <f t="shared" si="1061"/>
        <v>511779962.70999992</v>
      </c>
      <c r="AC1280" s="37">
        <f t="shared" si="1057"/>
        <v>22.251302726521736</v>
      </c>
    </row>
    <row r="1281" spans="1:29" ht="29.25" hidden="1" thickBot="1" x14ac:dyDescent="0.25">
      <c r="B1281" s="97" t="s">
        <v>822</v>
      </c>
      <c r="C1281" s="98" t="s">
        <v>823</v>
      </c>
      <c r="D1281" s="287">
        <f>+D1277*10%</f>
        <v>23000000</v>
      </c>
      <c r="E1281" s="285">
        <f>SUM('ADICIONES  2018'!C1281:M1281)</f>
        <v>0</v>
      </c>
      <c r="F1281" s="287">
        <f t="shared" ref="F1281:J1281" si="1130">+F1277*10%</f>
        <v>0</v>
      </c>
      <c r="G1281" s="287">
        <f t="shared" si="1130"/>
        <v>0</v>
      </c>
      <c r="H1281" s="287">
        <f t="shared" si="1130"/>
        <v>0</v>
      </c>
      <c r="I1281" s="287">
        <f t="shared" si="1130"/>
        <v>0</v>
      </c>
      <c r="J1281" s="287">
        <f t="shared" si="1130"/>
        <v>0</v>
      </c>
      <c r="K1281" s="287">
        <f t="shared" si="1124"/>
        <v>23000000</v>
      </c>
      <c r="L1281" s="287">
        <v>3619031.15</v>
      </c>
      <c r="M1281" s="287">
        <v>859231.17</v>
      </c>
      <c r="N1281" s="287">
        <v>4106835.879999999</v>
      </c>
      <c r="O1281" s="287">
        <v>7370648.7999999998</v>
      </c>
      <c r="P1281" s="287">
        <v>4536269.96</v>
      </c>
      <c r="Q1281" s="287">
        <v>5114349.46</v>
      </c>
      <c r="R1281" s="287">
        <f t="shared" si="891"/>
        <v>25606366.420000002</v>
      </c>
      <c r="S1281" s="287">
        <v>5002078.55</v>
      </c>
      <c r="T1281" s="287">
        <v>14454740.359999999</v>
      </c>
      <c r="U1281" s="287">
        <v>5421248.96</v>
      </c>
      <c r="V1281" s="287">
        <v>9757204.6600000001</v>
      </c>
      <c r="W1281" s="287">
        <v>5260082.3499999996</v>
      </c>
      <c r="X1281" s="287">
        <f t="shared" ref="X1281:Z1281" si="1131">+X1277*10%</f>
        <v>0</v>
      </c>
      <c r="Y1281" s="287">
        <f t="shared" si="1131"/>
        <v>0</v>
      </c>
      <c r="Z1281" s="287">
        <f t="shared" si="1131"/>
        <v>0</v>
      </c>
      <c r="AA1281" s="287">
        <f t="shared" si="1121"/>
        <v>39895354.880000003</v>
      </c>
      <c r="AB1281" s="287">
        <f t="shared" si="1061"/>
        <v>65501721.300000004</v>
      </c>
      <c r="AC1281" s="37">
        <f t="shared" si="1057"/>
        <v>2.8479009260869566</v>
      </c>
    </row>
    <row r="1282" spans="1:29" s="79" customFormat="1" ht="32.25" hidden="1" thickBot="1" x14ac:dyDescent="0.25">
      <c r="A1282" s="371"/>
      <c r="B1282" s="110" t="s">
        <v>824</v>
      </c>
      <c r="C1282" s="106" t="s">
        <v>825</v>
      </c>
      <c r="D1282" s="105">
        <v>600000000</v>
      </c>
      <c r="E1282" s="105">
        <f>SUM('ADICIONES  2018'!C1282:M1282)</f>
        <v>0</v>
      </c>
      <c r="F1282" s="105"/>
      <c r="G1282" s="105"/>
      <c r="H1282" s="105"/>
      <c r="I1282" s="105"/>
      <c r="J1282" s="105"/>
      <c r="K1282" s="105">
        <f t="shared" si="1124"/>
        <v>600000000</v>
      </c>
      <c r="L1282" s="105">
        <v>32814740.789999999</v>
      </c>
      <c r="M1282" s="105">
        <v>66823852.520000003</v>
      </c>
      <c r="N1282" s="105">
        <v>57632189.539999999</v>
      </c>
      <c r="O1282" s="105">
        <v>59873514.659999996</v>
      </c>
      <c r="P1282" s="105">
        <v>65532316.140000001</v>
      </c>
      <c r="Q1282" s="105">
        <v>66718796.390000001</v>
      </c>
      <c r="R1282" s="105">
        <f t="shared" si="891"/>
        <v>349395410.03999996</v>
      </c>
      <c r="S1282" s="105">
        <v>75103821.030000001</v>
      </c>
      <c r="T1282" s="105">
        <v>70777660.859999999</v>
      </c>
      <c r="U1282" s="105">
        <v>43511380.039999999</v>
      </c>
      <c r="V1282" s="105">
        <v>53881082.549999997</v>
      </c>
      <c r="W1282" s="105">
        <v>57059466.950000003</v>
      </c>
      <c r="X1282" s="105"/>
      <c r="Y1282" s="105"/>
      <c r="Z1282" s="105"/>
      <c r="AA1282" s="105">
        <f t="shared" si="1121"/>
        <v>300333411.42999995</v>
      </c>
      <c r="AB1282" s="105">
        <f t="shared" si="1061"/>
        <v>649728821.46999991</v>
      </c>
      <c r="AC1282" s="104">
        <f t="shared" si="1057"/>
        <v>1.0828813691166665</v>
      </c>
    </row>
    <row r="1283" spans="1:29" s="5" customFormat="1" ht="29.25" hidden="1" thickBot="1" x14ac:dyDescent="0.25">
      <c r="A1283" s="156"/>
      <c r="B1283" s="97" t="s">
        <v>826</v>
      </c>
      <c r="C1283" s="98" t="s">
        <v>115</v>
      </c>
      <c r="D1283" s="287">
        <f>+D1282*40%</f>
        <v>240000000</v>
      </c>
      <c r="E1283" s="285">
        <f>SUM('ADICIONES  2018'!C1283:M1283)</f>
        <v>0</v>
      </c>
      <c r="F1283" s="287">
        <f t="shared" ref="F1283:J1283" si="1132">+F1282*40%</f>
        <v>0</v>
      </c>
      <c r="G1283" s="287">
        <f t="shared" si="1132"/>
        <v>0</v>
      </c>
      <c r="H1283" s="287">
        <f t="shared" si="1132"/>
        <v>0</v>
      </c>
      <c r="I1283" s="287">
        <f t="shared" si="1132"/>
        <v>0</v>
      </c>
      <c r="J1283" s="287">
        <f t="shared" si="1132"/>
        <v>0</v>
      </c>
      <c r="K1283" s="287">
        <f t="shared" si="1124"/>
        <v>240000000</v>
      </c>
      <c r="L1283" s="287">
        <f t="shared" ref="L1283:Q1283" si="1133">+L1282*40%</f>
        <v>13125896.316</v>
      </c>
      <c r="M1283" s="287">
        <f t="shared" si="1133"/>
        <v>26729541.008000001</v>
      </c>
      <c r="N1283" s="287">
        <f t="shared" si="1133"/>
        <v>23052875.816</v>
      </c>
      <c r="O1283" s="287">
        <f t="shared" si="1133"/>
        <v>23949405.864</v>
      </c>
      <c r="P1283" s="287">
        <f t="shared" si="1133"/>
        <v>26212926.456</v>
      </c>
      <c r="Q1283" s="287">
        <f t="shared" si="1133"/>
        <v>26687518.556000002</v>
      </c>
      <c r="R1283" s="287">
        <f t="shared" si="891"/>
        <v>139758164.016</v>
      </c>
      <c r="S1283" s="287">
        <f t="shared" ref="S1283:Z1283" si="1134">+S1282*40%</f>
        <v>30041528.412</v>
      </c>
      <c r="T1283" s="287">
        <f t="shared" si="1134"/>
        <v>28311064.344000001</v>
      </c>
      <c r="U1283" s="287">
        <f t="shared" si="1134"/>
        <v>17404552.015999999</v>
      </c>
      <c r="V1283" s="287">
        <f t="shared" si="1134"/>
        <v>21552433.02</v>
      </c>
      <c r="W1283" s="287">
        <f t="shared" si="1134"/>
        <v>22823786.780000001</v>
      </c>
      <c r="X1283" s="287">
        <f t="shared" si="1134"/>
        <v>0</v>
      </c>
      <c r="Y1283" s="287">
        <f t="shared" si="1134"/>
        <v>0</v>
      </c>
      <c r="Z1283" s="287">
        <f t="shared" si="1134"/>
        <v>0</v>
      </c>
      <c r="AA1283" s="287">
        <f t="shared" si="1121"/>
        <v>120133364.572</v>
      </c>
      <c r="AB1283" s="287">
        <f t="shared" si="1061"/>
        <v>259891528.588</v>
      </c>
      <c r="AC1283" s="37">
        <f t="shared" si="1057"/>
        <v>1.0828813691166668</v>
      </c>
    </row>
    <row r="1284" spans="1:29" ht="29.25" hidden="1" thickBot="1" x14ac:dyDescent="0.25">
      <c r="B1284" s="97" t="s">
        <v>827</v>
      </c>
      <c r="C1284" s="98" t="s">
        <v>116</v>
      </c>
      <c r="D1284" s="287">
        <f>+D1282*20%</f>
        <v>120000000</v>
      </c>
      <c r="E1284" s="285">
        <f>SUM('ADICIONES  2018'!C1284:M1284)</f>
        <v>0</v>
      </c>
      <c r="F1284" s="287">
        <f t="shared" ref="F1284:J1284" si="1135">+F1282*20%</f>
        <v>0</v>
      </c>
      <c r="G1284" s="287">
        <f t="shared" si="1135"/>
        <v>0</v>
      </c>
      <c r="H1284" s="287">
        <f t="shared" si="1135"/>
        <v>0</v>
      </c>
      <c r="I1284" s="287">
        <f t="shared" si="1135"/>
        <v>0</v>
      </c>
      <c r="J1284" s="287">
        <f t="shared" si="1135"/>
        <v>0</v>
      </c>
      <c r="K1284" s="287">
        <f t="shared" si="1124"/>
        <v>120000000</v>
      </c>
      <c r="L1284" s="287">
        <f t="shared" ref="L1284:Q1284" si="1136">+L1282*20%</f>
        <v>6562948.1579999998</v>
      </c>
      <c r="M1284" s="287">
        <f t="shared" si="1136"/>
        <v>13364770.504000001</v>
      </c>
      <c r="N1284" s="287">
        <f t="shared" si="1136"/>
        <v>11526437.908</v>
      </c>
      <c r="O1284" s="287">
        <f t="shared" si="1136"/>
        <v>11974702.932</v>
      </c>
      <c r="P1284" s="287">
        <f t="shared" si="1136"/>
        <v>13106463.228</v>
      </c>
      <c r="Q1284" s="287">
        <f t="shared" si="1136"/>
        <v>13343759.278000001</v>
      </c>
      <c r="R1284" s="287">
        <f t="shared" si="891"/>
        <v>69879082.008000001</v>
      </c>
      <c r="S1284" s="287">
        <f t="shared" ref="S1284:Z1284" si="1137">+S1282*20%</f>
        <v>15020764.206</v>
      </c>
      <c r="T1284" s="287">
        <f t="shared" si="1137"/>
        <v>14155532.172</v>
      </c>
      <c r="U1284" s="287">
        <f t="shared" si="1137"/>
        <v>8702276.0079999994</v>
      </c>
      <c r="V1284" s="287">
        <f t="shared" si="1137"/>
        <v>10776216.51</v>
      </c>
      <c r="W1284" s="287">
        <f t="shared" si="1137"/>
        <v>11411893.390000001</v>
      </c>
      <c r="X1284" s="287">
        <f t="shared" si="1137"/>
        <v>0</v>
      </c>
      <c r="Y1284" s="287">
        <f t="shared" si="1137"/>
        <v>0</v>
      </c>
      <c r="Z1284" s="287">
        <f t="shared" si="1137"/>
        <v>0</v>
      </c>
      <c r="AA1284" s="287">
        <f t="shared" si="1121"/>
        <v>60066682.285999998</v>
      </c>
      <c r="AB1284" s="287">
        <f t="shared" si="1061"/>
        <v>129945764.294</v>
      </c>
      <c r="AC1284" s="37">
        <f t="shared" si="1057"/>
        <v>1.0828813691166668</v>
      </c>
    </row>
    <row r="1285" spans="1:29" ht="29.25" hidden="1" thickBot="1" x14ac:dyDescent="0.25">
      <c r="B1285" s="97" t="s">
        <v>828</v>
      </c>
      <c r="C1285" s="98" t="s">
        <v>117</v>
      </c>
      <c r="D1285" s="287">
        <f>+D1282*20%</f>
        <v>120000000</v>
      </c>
      <c r="E1285" s="285">
        <f>SUM('ADICIONES  2018'!C1285:M1285)</f>
        <v>0</v>
      </c>
      <c r="F1285" s="287">
        <f t="shared" ref="F1285:J1285" si="1138">+F1282*20%</f>
        <v>0</v>
      </c>
      <c r="G1285" s="287">
        <f t="shared" si="1138"/>
        <v>0</v>
      </c>
      <c r="H1285" s="287">
        <f t="shared" si="1138"/>
        <v>0</v>
      </c>
      <c r="I1285" s="287">
        <f t="shared" si="1138"/>
        <v>0</v>
      </c>
      <c r="J1285" s="287">
        <f t="shared" si="1138"/>
        <v>0</v>
      </c>
      <c r="K1285" s="287">
        <f t="shared" si="1124"/>
        <v>120000000</v>
      </c>
      <c r="L1285" s="287">
        <f t="shared" ref="L1285:Q1285" si="1139">+L1282*20%</f>
        <v>6562948.1579999998</v>
      </c>
      <c r="M1285" s="287">
        <f t="shared" si="1139"/>
        <v>13364770.504000001</v>
      </c>
      <c r="N1285" s="287">
        <f t="shared" si="1139"/>
        <v>11526437.908</v>
      </c>
      <c r="O1285" s="287">
        <f t="shared" si="1139"/>
        <v>11974702.932</v>
      </c>
      <c r="P1285" s="287">
        <f t="shared" si="1139"/>
        <v>13106463.228</v>
      </c>
      <c r="Q1285" s="287">
        <f t="shared" si="1139"/>
        <v>13343759.278000001</v>
      </c>
      <c r="R1285" s="287">
        <f t="shared" si="891"/>
        <v>69879082.008000001</v>
      </c>
      <c r="S1285" s="287">
        <f t="shared" ref="S1285:Z1285" si="1140">+S1282*20%</f>
        <v>15020764.206</v>
      </c>
      <c r="T1285" s="287">
        <f t="shared" si="1140"/>
        <v>14155532.172</v>
      </c>
      <c r="U1285" s="287">
        <f t="shared" si="1140"/>
        <v>8702276.0079999994</v>
      </c>
      <c r="V1285" s="287">
        <f t="shared" si="1140"/>
        <v>10776216.51</v>
      </c>
      <c r="W1285" s="287">
        <f t="shared" si="1140"/>
        <v>11411893.390000001</v>
      </c>
      <c r="X1285" s="287">
        <f t="shared" si="1140"/>
        <v>0</v>
      </c>
      <c r="Y1285" s="287">
        <f t="shared" si="1140"/>
        <v>0</v>
      </c>
      <c r="Z1285" s="287">
        <f t="shared" si="1140"/>
        <v>0</v>
      </c>
      <c r="AA1285" s="287">
        <f t="shared" si="1121"/>
        <v>60066682.285999998</v>
      </c>
      <c r="AB1285" s="287">
        <f t="shared" si="1061"/>
        <v>129945764.294</v>
      </c>
      <c r="AC1285" s="37">
        <f t="shared" si="1057"/>
        <v>1.0828813691166668</v>
      </c>
    </row>
    <row r="1286" spans="1:29" ht="29.25" hidden="1" thickBot="1" x14ac:dyDescent="0.25">
      <c r="B1286" s="97" t="s">
        <v>829</v>
      </c>
      <c r="C1286" s="98" t="s">
        <v>118</v>
      </c>
      <c r="D1286" s="287">
        <f>+D1282*20%</f>
        <v>120000000</v>
      </c>
      <c r="E1286" s="285">
        <f>SUM('ADICIONES  2018'!C1286:M1286)</f>
        <v>0</v>
      </c>
      <c r="F1286" s="287">
        <f t="shared" ref="F1286:J1286" si="1141">+F1282*20%</f>
        <v>0</v>
      </c>
      <c r="G1286" s="287">
        <f t="shared" si="1141"/>
        <v>0</v>
      </c>
      <c r="H1286" s="287">
        <f t="shared" si="1141"/>
        <v>0</v>
      </c>
      <c r="I1286" s="287">
        <f t="shared" si="1141"/>
        <v>0</v>
      </c>
      <c r="J1286" s="287">
        <f t="shared" si="1141"/>
        <v>0</v>
      </c>
      <c r="K1286" s="287">
        <f t="shared" si="1124"/>
        <v>120000000</v>
      </c>
      <c r="L1286" s="287">
        <f t="shared" ref="L1286:Q1286" si="1142">+L1282*20%</f>
        <v>6562948.1579999998</v>
      </c>
      <c r="M1286" s="287">
        <f t="shared" si="1142"/>
        <v>13364770.504000001</v>
      </c>
      <c r="N1286" s="287">
        <f t="shared" si="1142"/>
        <v>11526437.908</v>
      </c>
      <c r="O1286" s="287">
        <f t="shared" si="1142"/>
        <v>11974702.932</v>
      </c>
      <c r="P1286" s="287">
        <f t="shared" si="1142"/>
        <v>13106463.228</v>
      </c>
      <c r="Q1286" s="287">
        <f t="shared" si="1142"/>
        <v>13343759.278000001</v>
      </c>
      <c r="R1286" s="287">
        <f t="shared" si="891"/>
        <v>69879082.008000001</v>
      </c>
      <c r="S1286" s="287">
        <f t="shared" ref="S1286:Z1286" si="1143">+S1282*20%</f>
        <v>15020764.206</v>
      </c>
      <c r="T1286" s="287">
        <f t="shared" si="1143"/>
        <v>14155532.172</v>
      </c>
      <c r="U1286" s="287">
        <f t="shared" si="1143"/>
        <v>8702276.0079999994</v>
      </c>
      <c r="V1286" s="287">
        <f t="shared" si="1143"/>
        <v>10776216.51</v>
      </c>
      <c r="W1286" s="287">
        <f t="shared" si="1143"/>
        <v>11411893.390000001</v>
      </c>
      <c r="X1286" s="287">
        <f t="shared" si="1143"/>
        <v>0</v>
      </c>
      <c r="Y1286" s="287">
        <f t="shared" si="1143"/>
        <v>0</v>
      </c>
      <c r="Z1286" s="287">
        <f t="shared" si="1143"/>
        <v>0</v>
      </c>
      <c r="AA1286" s="287">
        <f t="shared" si="1121"/>
        <v>60066682.285999998</v>
      </c>
      <c r="AB1286" s="287">
        <f t="shared" si="1061"/>
        <v>129945764.294</v>
      </c>
      <c r="AC1286" s="37">
        <f t="shared" si="1057"/>
        <v>1.0828813691166668</v>
      </c>
    </row>
    <row r="1287" spans="1:29" s="79" customFormat="1" ht="32.25" hidden="1" thickBot="1" x14ac:dyDescent="0.25">
      <c r="A1287" s="371"/>
      <c r="B1287" s="110" t="s">
        <v>830</v>
      </c>
      <c r="C1287" s="106" t="s">
        <v>831</v>
      </c>
      <c r="D1287" s="105">
        <v>130000000</v>
      </c>
      <c r="E1287" s="105">
        <f>SUM('ADICIONES  2018'!C1287:M1287)</f>
        <v>0</v>
      </c>
      <c r="F1287" s="105"/>
      <c r="G1287" s="105"/>
      <c r="H1287" s="105"/>
      <c r="I1287" s="105"/>
      <c r="J1287" s="105"/>
      <c r="K1287" s="105">
        <f t="shared" si="1124"/>
        <v>130000000</v>
      </c>
      <c r="L1287" s="105">
        <v>19879646.399999999</v>
      </c>
      <c r="M1287" s="105">
        <v>20232447.859999999</v>
      </c>
      <c r="N1287" s="105">
        <v>24197822.690000001</v>
      </c>
      <c r="O1287" s="105">
        <v>24361906.149999999</v>
      </c>
      <c r="P1287" s="105">
        <v>24546777.600000001</v>
      </c>
      <c r="Q1287" s="105">
        <v>25436317.629999999</v>
      </c>
      <c r="R1287" s="105">
        <f t="shared" si="891"/>
        <v>138654918.32999998</v>
      </c>
      <c r="S1287" s="105">
        <v>26659404.739999998</v>
      </c>
      <c r="T1287" s="105">
        <v>27120105.09</v>
      </c>
      <c r="U1287" s="105">
        <v>25269230.420000002</v>
      </c>
      <c r="V1287" s="105">
        <v>23983357.43</v>
      </c>
      <c r="W1287" s="105">
        <v>23994499.43</v>
      </c>
      <c r="X1287" s="105"/>
      <c r="Y1287" s="105"/>
      <c r="Z1287" s="105"/>
      <c r="AA1287" s="105">
        <f t="shared" si="1121"/>
        <v>127026597.11000001</v>
      </c>
      <c r="AB1287" s="105">
        <f t="shared" si="1061"/>
        <v>265681515.44</v>
      </c>
      <c r="AC1287" s="104">
        <f t="shared" si="1057"/>
        <v>2.0437039649230768</v>
      </c>
    </row>
    <row r="1288" spans="1:29" ht="29.25" hidden="1" thickBot="1" x14ac:dyDescent="0.25">
      <c r="B1288" s="97" t="s">
        <v>832</v>
      </c>
      <c r="C1288" s="98" t="s">
        <v>119</v>
      </c>
      <c r="D1288" s="287">
        <f>+D1287*80%</f>
        <v>104000000</v>
      </c>
      <c r="E1288" s="285">
        <f>SUM('ADICIONES  2018'!C1288:M1288)</f>
        <v>0</v>
      </c>
      <c r="F1288" s="287">
        <f t="shared" ref="F1288:J1288" si="1144">+F1287*80%</f>
        <v>0</v>
      </c>
      <c r="G1288" s="287">
        <f t="shared" si="1144"/>
        <v>0</v>
      </c>
      <c r="H1288" s="287">
        <f t="shared" si="1144"/>
        <v>0</v>
      </c>
      <c r="I1288" s="287">
        <f t="shared" si="1144"/>
        <v>0</v>
      </c>
      <c r="J1288" s="287">
        <f t="shared" si="1144"/>
        <v>0</v>
      </c>
      <c r="K1288" s="287">
        <f t="shared" si="1124"/>
        <v>104000000</v>
      </c>
      <c r="L1288" s="287">
        <f t="shared" ref="L1288:Q1288" si="1145">+L1287*80%</f>
        <v>15903717.119999999</v>
      </c>
      <c r="M1288" s="287">
        <f t="shared" si="1145"/>
        <v>16185958.288000001</v>
      </c>
      <c r="N1288" s="287">
        <f t="shared" si="1145"/>
        <v>19358258.152000003</v>
      </c>
      <c r="O1288" s="287">
        <f t="shared" si="1145"/>
        <v>19489524.919999998</v>
      </c>
      <c r="P1288" s="287">
        <f t="shared" si="1145"/>
        <v>19637422.080000002</v>
      </c>
      <c r="Q1288" s="287">
        <f t="shared" si="1145"/>
        <v>20349054.104000002</v>
      </c>
      <c r="R1288" s="287">
        <f t="shared" si="891"/>
        <v>110923934.664</v>
      </c>
      <c r="S1288" s="287">
        <f t="shared" ref="S1288:Z1288" si="1146">+S1287*80%</f>
        <v>21327523.791999999</v>
      </c>
      <c r="T1288" s="287">
        <f t="shared" si="1146"/>
        <v>21696084.072000001</v>
      </c>
      <c r="U1288" s="287">
        <f t="shared" si="1146"/>
        <v>20215384.336000003</v>
      </c>
      <c r="V1288" s="287">
        <f t="shared" si="1146"/>
        <v>19186685.944000002</v>
      </c>
      <c r="W1288" s="287">
        <f t="shared" si="1146"/>
        <v>19195599.544</v>
      </c>
      <c r="X1288" s="287">
        <f t="shared" si="1146"/>
        <v>0</v>
      </c>
      <c r="Y1288" s="287">
        <f t="shared" si="1146"/>
        <v>0</v>
      </c>
      <c r="Z1288" s="287">
        <f t="shared" si="1146"/>
        <v>0</v>
      </c>
      <c r="AA1288" s="287">
        <f t="shared" si="1121"/>
        <v>101621277.68800001</v>
      </c>
      <c r="AB1288" s="287">
        <f t="shared" si="1061"/>
        <v>212545212.352</v>
      </c>
      <c r="AC1288" s="37">
        <f t="shared" si="1057"/>
        <v>2.0437039649230768</v>
      </c>
    </row>
    <row r="1289" spans="1:29" ht="29.25" hidden="1" thickBot="1" x14ac:dyDescent="0.25">
      <c r="B1289" s="97" t="s">
        <v>833</v>
      </c>
      <c r="C1289" s="98" t="s">
        <v>120</v>
      </c>
      <c r="D1289" s="287">
        <f>+D1287*20%</f>
        <v>26000000</v>
      </c>
      <c r="E1289" s="285">
        <f>SUM('ADICIONES  2018'!C1289:M1289)</f>
        <v>0</v>
      </c>
      <c r="F1289" s="287">
        <f t="shared" ref="F1289:J1289" si="1147">+F1287*20%</f>
        <v>0</v>
      </c>
      <c r="G1289" s="287">
        <f t="shared" si="1147"/>
        <v>0</v>
      </c>
      <c r="H1289" s="287">
        <f t="shared" si="1147"/>
        <v>0</v>
      </c>
      <c r="I1289" s="287">
        <f t="shared" si="1147"/>
        <v>0</v>
      </c>
      <c r="J1289" s="287">
        <f t="shared" si="1147"/>
        <v>0</v>
      </c>
      <c r="K1289" s="287">
        <f t="shared" si="1124"/>
        <v>26000000</v>
      </c>
      <c r="L1289" s="287">
        <f t="shared" ref="L1289:Q1289" si="1148">+L1287*20%</f>
        <v>3975929.28</v>
      </c>
      <c r="M1289" s="287">
        <f t="shared" si="1148"/>
        <v>4046489.5720000002</v>
      </c>
      <c r="N1289" s="287">
        <f t="shared" si="1148"/>
        <v>4839564.5380000006</v>
      </c>
      <c r="O1289" s="287">
        <f t="shared" si="1148"/>
        <v>4872381.2299999995</v>
      </c>
      <c r="P1289" s="287">
        <f t="shared" si="1148"/>
        <v>4909355.5200000005</v>
      </c>
      <c r="Q1289" s="287">
        <f t="shared" si="1148"/>
        <v>5087263.5260000005</v>
      </c>
      <c r="R1289" s="287">
        <f t="shared" si="891"/>
        <v>27730983.666000001</v>
      </c>
      <c r="S1289" s="287">
        <f t="shared" ref="S1289:Z1289" si="1149">+S1287*20%</f>
        <v>5331880.9479999999</v>
      </c>
      <c r="T1289" s="287">
        <f t="shared" si="1149"/>
        <v>5424021.0180000002</v>
      </c>
      <c r="U1289" s="287">
        <f t="shared" si="1149"/>
        <v>5053846.0840000007</v>
      </c>
      <c r="V1289" s="287">
        <f t="shared" si="1149"/>
        <v>4796671.4860000005</v>
      </c>
      <c r="W1289" s="287">
        <f t="shared" si="1149"/>
        <v>4798899.8859999999</v>
      </c>
      <c r="X1289" s="287">
        <f t="shared" si="1149"/>
        <v>0</v>
      </c>
      <c r="Y1289" s="287">
        <f t="shared" si="1149"/>
        <v>0</v>
      </c>
      <c r="Z1289" s="287">
        <f t="shared" si="1149"/>
        <v>0</v>
      </c>
      <c r="AA1289" s="287">
        <f t="shared" si="1121"/>
        <v>25405319.422000002</v>
      </c>
      <c r="AB1289" s="287">
        <f t="shared" si="1061"/>
        <v>53136303.088</v>
      </c>
      <c r="AC1289" s="37">
        <f t="shared" si="1057"/>
        <v>2.0437039649230768</v>
      </c>
    </row>
    <row r="1290" spans="1:29" s="79" customFormat="1" ht="32.25" hidden="1" thickBot="1" x14ac:dyDescent="0.25">
      <c r="A1290" s="371"/>
      <c r="B1290" s="110" t="s">
        <v>834</v>
      </c>
      <c r="C1290" s="106" t="s">
        <v>835</v>
      </c>
      <c r="D1290" s="105">
        <v>230000000</v>
      </c>
      <c r="E1290" s="105">
        <f>SUM('ADICIONES  2018'!C1290:M1290)</f>
        <v>0</v>
      </c>
      <c r="F1290" s="105"/>
      <c r="G1290" s="105"/>
      <c r="H1290" s="105"/>
      <c r="I1290" s="105"/>
      <c r="J1290" s="105"/>
      <c r="K1290" s="105">
        <f t="shared" si="1124"/>
        <v>230000000</v>
      </c>
      <c r="L1290" s="105">
        <v>38507985.43</v>
      </c>
      <c r="M1290" s="105">
        <v>20058665.199999999</v>
      </c>
      <c r="N1290" s="105">
        <v>38713261.859999999</v>
      </c>
      <c r="O1290" s="105">
        <v>36959027.119999997</v>
      </c>
      <c r="P1290" s="105">
        <v>38432585.450000003</v>
      </c>
      <c r="Q1290" s="105">
        <v>40553875.890000001</v>
      </c>
      <c r="R1290" s="105">
        <f t="shared" si="891"/>
        <v>213225400.94999999</v>
      </c>
      <c r="S1290" s="105">
        <v>60357276.439999998</v>
      </c>
      <c r="T1290" s="105">
        <v>45473105.969999999</v>
      </c>
      <c r="U1290" s="105">
        <v>31884111.940000001</v>
      </c>
      <c r="V1290" s="105">
        <v>50516123.829999998</v>
      </c>
      <c r="W1290" s="105">
        <v>49619337.869999997</v>
      </c>
      <c r="X1290" s="105"/>
      <c r="Y1290" s="105"/>
      <c r="Z1290" s="105"/>
      <c r="AA1290" s="105">
        <f t="shared" si="1121"/>
        <v>237849956.05000001</v>
      </c>
      <c r="AB1290" s="105">
        <f t="shared" si="1061"/>
        <v>451075357</v>
      </c>
      <c r="AC1290" s="104">
        <f t="shared" si="1057"/>
        <v>1.9611972043478261</v>
      </c>
    </row>
    <row r="1291" spans="1:29" ht="29.25" hidden="1" thickBot="1" x14ac:dyDescent="0.25">
      <c r="B1291" s="97" t="s">
        <v>836</v>
      </c>
      <c r="C1291" s="98" t="s">
        <v>121</v>
      </c>
      <c r="D1291" s="287">
        <f>+D1290*80%</f>
        <v>184000000</v>
      </c>
      <c r="E1291" s="285">
        <f>SUM('ADICIONES  2018'!C1291:M1291)</f>
        <v>0</v>
      </c>
      <c r="F1291" s="287">
        <f t="shared" ref="F1291:J1291" si="1150">+F1290*80%</f>
        <v>0</v>
      </c>
      <c r="G1291" s="287">
        <f t="shared" si="1150"/>
        <v>0</v>
      </c>
      <c r="H1291" s="287">
        <f t="shared" si="1150"/>
        <v>0</v>
      </c>
      <c r="I1291" s="287">
        <f t="shared" si="1150"/>
        <v>0</v>
      </c>
      <c r="J1291" s="287">
        <f t="shared" si="1150"/>
        <v>0</v>
      </c>
      <c r="K1291" s="287">
        <f t="shared" si="1124"/>
        <v>184000000</v>
      </c>
      <c r="L1291" s="287">
        <f t="shared" ref="L1291:Q1291" si="1151">+L1290*80%</f>
        <v>30806388.344000001</v>
      </c>
      <c r="M1291" s="287">
        <f t="shared" si="1151"/>
        <v>16046932.16</v>
      </c>
      <c r="N1291" s="287">
        <f t="shared" si="1151"/>
        <v>30970609.488000002</v>
      </c>
      <c r="O1291" s="287">
        <f t="shared" si="1151"/>
        <v>29567221.695999999</v>
      </c>
      <c r="P1291" s="287">
        <f t="shared" si="1151"/>
        <v>30746068.360000003</v>
      </c>
      <c r="Q1291" s="287">
        <f t="shared" si="1151"/>
        <v>32443100.712000001</v>
      </c>
      <c r="R1291" s="287">
        <f t="shared" si="891"/>
        <v>170580320.76000002</v>
      </c>
      <c r="S1291" s="287">
        <f t="shared" ref="S1291:Z1291" si="1152">+S1290*80%</f>
        <v>48285821.152000003</v>
      </c>
      <c r="T1291" s="287">
        <f t="shared" si="1152"/>
        <v>36378484.776000001</v>
      </c>
      <c r="U1291" s="287">
        <f t="shared" si="1152"/>
        <v>25507289.552000001</v>
      </c>
      <c r="V1291" s="287">
        <f t="shared" si="1152"/>
        <v>40412899.064000003</v>
      </c>
      <c r="W1291" s="287">
        <f t="shared" si="1152"/>
        <v>39695470.295999996</v>
      </c>
      <c r="X1291" s="287">
        <f t="shared" si="1152"/>
        <v>0</v>
      </c>
      <c r="Y1291" s="287">
        <f t="shared" si="1152"/>
        <v>0</v>
      </c>
      <c r="Z1291" s="287">
        <f t="shared" si="1152"/>
        <v>0</v>
      </c>
      <c r="AA1291" s="287">
        <f t="shared" si="1121"/>
        <v>190279964.84</v>
      </c>
      <c r="AB1291" s="287">
        <f t="shared" si="1061"/>
        <v>360860285.60000002</v>
      </c>
      <c r="AC1291" s="37">
        <f t="shared" si="1057"/>
        <v>1.9611972043478263</v>
      </c>
    </row>
    <row r="1292" spans="1:29" ht="29.25" hidden="1" thickBot="1" x14ac:dyDescent="0.25">
      <c r="B1292" s="97" t="s">
        <v>837</v>
      </c>
      <c r="C1292" s="98" t="s">
        <v>122</v>
      </c>
      <c r="D1292" s="287">
        <f>+D1290*20%</f>
        <v>46000000</v>
      </c>
      <c r="E1292" s="285">
        <f>SUM('ADICIONES  2018'!C1292:M1292)</f>
        <v>0</v>
      </c>
      <c r="F1292" s="287">
        <f t="shared" ref="F1292:J1292" si="1153">+F1290*20%</f>
        <v>0</v>
      </c>
      <c r="G1292" s="287">
        <f t="shared" si="1153"/>
        <v>0</v>
      </c>
      <c r="H1292" s="287">
        <f t="shared" si="1153"/>
        <v>0</v>
      </c>
      <c r="I1292" s="287">
        <f t="shared" si="1153"/>
        <v>0</v>
      </c>
      <c r="J1292" s="287">
        <f t="shared" si="1153"/>
        <v>0</v>
      </c>
      <c r="K1292" s="287">
        <f t="shared" si="1124"/>
        <v>46000000</v>
      </c>
      <c r="L1292" s="287">
        <f t="shared" ref="L1292:Q1292" si="1154">+L1290*20%</f>
        <v>7701597.0860000001</v>
      </c>
      <c r="M1292" s="287">
        <f t="shared" si="1154"/>
        <v>4011733.04</v>
      </c>
      <c r="N1292" s="287">
        <f t="shared" si="1154"/>
        <v>7742652.3720000004</v>
      </c>
      <c r="O1292" s="287">
        <f t="shared" si="1154"/>
        <v>7391805.4239999996</v>
      </c>
      <c r="P1292" s="287">
        <f t="shared" si="1154"/>
        <v>7686517.0900000008</v>
      </c>
      <c r="Q1292" s="287">
        <f t="shared" si="1154"/>
        <v>8110775.1780000003</v>
      </c>
      <c r="R1292" s="287">
        <f t="shared" si="891"/>
        <v>42645080.190000005</v>
      </c>
      <c r="S1292" s="287">
        <f t="shared" ref="S1292:Z1292" si="1155">+S1290*20%</f>
        <v>12071455.288000001</v>
      </c>
      <c r="T1292" s="287">
        <f t="shared" si="1155"/>
        <v>9094621.1940000001</v>
      </c>
      <c r="U1292" s="287">
        <f t="shared" si="1155"/>
        <v>6376822.3880000003</v>
      </c>
      <c r="V1292" s="287">
        <f t="shared" si="1155"/>
        <v>10103224.766000001</v>
      </c>
      <c r="W1292" s="287">
        <f t="shared" si="1155"/>
        <v>9923867.5739999991</v>
      </c>
      <c r="X1292" s="287">
        <f t="shared" si="1155"/>
        <v>0</v>
      </c>
      <c r="Y1292" s="287">
        <f t="shared" si="1155"/>
        <v>0</v>
      </c>
      <c r="Z1292" s="287">
        <f t="shared" si="1155"/>
        <v>0</v>
      </c>
      <c r="AA1292" s="287">
        <f t="shared" si="1121"/>
        <v>47569991.210000001</v>
      </c>
      <c r="AB1292" s="287">
        <f t="shared" si="1061"/>
        <v>90215071.400000006</v>
      </c>
      <c r="AC1292" s="37">
        <f t="shared" si="1057"/>
        <v>1.9611972043478263</v>
      </c>
    </row>
    <row r="1293" spans="1:29" s="79" customFormat="1" ht="32.25" hidden="1" thickBot="1" x14ac:dyDescent="0.25">
      <c r="A1293" s="371"/>
      <c r="B1293" s="110" t="s">
        <v>838</v>
      </c>
      <c r="C1293" s="106" t="s">
        <v>839</v>
      </c>
      <c r="D1293" s="105">
        <v>82000000</v>
      </c>
      <c r="E1293" s="105">
        <f>SUM('ADICIONES  2018'!C1293:M1293)</f>
        <v>0</v>
      </c>
      <c r="F1293" s="105"/>
      <c r="G1293" s="105"/>
      <c r="H1293" s="105"/>
      <c r="I1293" s="105"/>
      <c r="J1293" s="105"/>
      <c r="K1293" s="105">
        <f t="shared" si="1124"/>
        <v>82000000</v>
      </c>
      <c r="L1293" s="105">
        <v>6034679</v>
      </c>
      <c r="M1293" s="105">
        <v>12542523</v>
      </c>
      <c r="N1293" s="105">
        <v>13411606</v>
      </c>
      <c r="O1293" s="105">
        <v>7437392</v>
      </c>
      <c r="P1293" s="105">
        <v>8370441</v>
      </c>
      <c r="Q1293" s="105">
        <v>7047928</v>
      </c>
      <c r="R1293" s="105">
        <f t="shared" si="891"/>
        <v>54844569</v>
      </c>
      <c r="S1293" s="105">
        <v>5229775</v>
      </c>
      <c r="T1293" s="105">
        <v>60896531</v>
      </c>
      <c r="U1293" s="105">
        <v>14311306</v>
      </c>
      <c r="V1293" s="105">
        <v>23826534</v>
      </c>
      <c r="W1293" s="105">
        <v>26058152</v>
      </c>
      <c r="X1293" s="105"/>
      <c r="Y1293" s="105">
        <f>SUM(Y1294:Y1296)</f>
        <v>0</v>
      </c>
      <c r="Z1293" s="105"/>
      <c r="AA1293" s="105">
        <f t="shared" si="1121"/>
        <v>130322298</v>
      </c>
      <c r="AB1293" s="105">
        <f t="shared" si="1061"/>
        <v>185166867</v>
      </c>
      <c r="AC1293" s="104">
        <f t="shared" si="1057"/>
        <v>2.2581325243902439</v>
      </c>
    </row>
    <row r="1294" spans="1:29" ht="15.75" hidden="1" thickBot="1" x14ac:dyDescent="0.25">
      <c r="B1294" s="97" t="s">
        <v>840</v>
      </c>
      <c r="C1294" s="98" t="s">
        <v>123</v>
      </c>
      <c r="D1294" s="287">
        <f>+D1293</f>
        <v>82000000</v>
      </c>
      <c r="E1294" s="285">
        <f>SUM('ADICIONES  2018'!C1294:M1294)</f>
        <v>0</v>
      </c>
      <c r="F1294" s="287">
        <f>+F1293</f>
        <v>0</v>
      </c>
      <c r="G1294" s="287">
        <f t="shared" ref="G1294:J1294" si="1156">+G1293</f>
        <v>0</v>
      </c>
      <c r="H1294" s="287">
        <f t="shared" si="1156"/>
        <v>0</v>
      </c>
      <c r="I1294" s="287">
        <f t="shared" si="1156"/>
        <v>0</v>
      </c>
      <c r="J1294" s="287">
        <f t="shared" si="1156"/>
        <v>0</v>
      </c>
      <c r="K1294" s="287">
        <f t="shared" si="1124"/>
        <v>82000000</v>
      </c>
      <c r="L1294" s="287">
        <f t="shared" ref="L1294:Q1294" si="1157">+L1293</f>
        <v>6034679</v>
      </c>
      <c r="M1294" s="287">
        <f t="shared" si="1157"/>
        <v>12542523</v>
      </c>
      <c r="N1294" s="287">
        <f t="shared" si="1157"/>
        <v>13411606</v>
      </c>
      <c r="O1294" s="287">
        <f t="shared" si="1157"/>
        <v>7437392</v>
      </c>
      <c r="P1294" s="287">
        <f t="shared" si="1157"/>
        <v>8370441</v>
      </c>
      <c r="Q1294" s="287">
        <f t="shared" si="1157"/>
        <v>7047928</v>
      </c>
      <c r="R1294" s="287">
        <f t="shared" si="891"/>
        <v>54844569</v>
      </c>
      <c r="S1294" s="287">
        <f t="shared" ref="S1294" si="1158">+S1293</f>
        <v>5229775</v>
      </c>
      <c r="T1294" s="287">
        <f>+T1293</f>
        <v>60896531</v>
      </c>
      <c r="U1294" s="287">
        <f t="shared" ref="U1294:Z1294" si="1159">+(U1293-U1295)*75%</f>
        <v>8586783.6000000015</v>
      </c>
      <c r="V1294" s="287">
        <f>+(V1293-V1295)*75%</f>
        <v>14295920.399999999</v>
      </c>
      <c r="W1294" s="287">
        <f t="shared" si="1159"/>
        <v>15634891.200000001</v>
      </c>
      <c r="X1294" s="287">
        <f t="shared" si="1159"/>
        <v>0</v>
      </c>
      <c r="Y1294" s="287">
        <v>-48388350</v>
      </c>
      <c r="Z1294" s="287">
        <f t="shared" si="1159"/>
        <v>0</v>
      </c>
      <c r="AA1294" s="287">
        <f t="shared" si="1121"/>
        <v>56255551.200000003</v>
      </c>
      <c r="AB1294" s="287">
        <f t="shared" si="1061"/>
        <v>111100120.2</v>
      </c>
      <c r="AC1294" s="37">
        <f t="shared" si="1057"/>
        <v>1.3548795146341464</v>
      </c>
    </row>
    <row r="1295" spans="1:29" ht="29.25" hidden="1" thickBot="1" x14ac:dyDescent="0.25">
      <c r="B1295" s="97" t="s">
        <v>2614</v>
      </c>
      <c r="C1295" s="98" t="s">
        <v>2615</v>
      </c>
      <c r="D1295" s="287"/>
      <c r="E1295" s="285">
        <f>SUM('ADICIONES  2018'!C1295:M1295)</f>
        <v>0</v>
      </c>
      <c r="F1295" s="287"/>
      <c r="G1295" s="287"/>
      <c r="H1295" s="287"/>
      <c r="I1295" s="287"/>
      <c r="J1295" s="287"/>
      <c r="K1295" s="287">
        <f t="shared" si="1124"/>
        <v>0</v>
      </c>
      <c r="L1295" s="287"/>
      <c r="M1295" s="287"/>
      <c r="N1295" s="287"/>
      <c r="O1295" s="287"/>
      <c r="P1295" s="287"/>
      <c r="Q1295" s="287"/>
      <c r="R1295" s="287">
        <f t="shared" si="891"/>
        <v>0</v>
      </c>
      <c r="S1295" s="287"/>
      <c r="T1295" s="287"/>
      <c r="U1295" s="287">
        <f t="shared" ref="U1295:Z1295" si="1160">+U1293*20%</f>
        <v>2862261.2</v>
      </c>
      <c r="V1295" s="287">
        <f>+V1293*20%</f>
        <v>4765306.8</v>
      </c>
      <c r="W1295" s="287">
        <f t="shared" si="1160"/>
        <v>5211630.4000000004</v>
      </c>
      <c r="X1295" s="287">
        <f t="shared" si="1160"/>
        <v>0</v>
      </c>
      <c r="Y1295" s="287">
        <v>24194175.000000004</v>
      </c>
      <c r="Z1295" s="287">
        <f t="shared" si="1160"/>
        <v>0</v>
      </c>
      <c r="AA1295" s="287">
        <f t="shared" ref="AA1295:AA1296" si="1161">SUM(S1295:Z1295)</f>
        <v>37033373.400000006</v>
      </c>
      <c r="AB1295" s="287">
        <f t="shared" si="1061"/>
        <v>37033373.400000006</v>
      </c>
      <c r="AC1295" s="37">
        <v>0</v>
      </c>
    </row>
    <row r="1296" spans="1:29" ht="29.25" hidden="1" thickBot="1" x14ac:dyDescent="0.25">
      <c r="B1296" s="97" t="s">
        <v>2616</v>
      </c>
      <c r="C1296" s="98" t="s">
        <v>2617</v>
      </c>
      <c r="D1296" s="287"/>
      <c r="E1296" s="285">
        <f>SUM('ADICIONES  2018'!C1296:M1296)</f>
        <v>0</v>
      </c>
      <c r="F1296" s="287"/>
      <c r="G1296" s="287"/>
      <c r="H1296" s="287"/>
      <c r="I1296" s="287"/>
      <c r="J1296" s="287"/>
      <c r="K1296" s="287">
        <f t="shared" si="1124"/>
        <v>0</v>
      </c>
      <c r="L1296" s="287"/>
      <c r="M1296" s="287"/>
      <c r="N1296" s="287"/>
      <c r="O1296" s="287"/>
      <c r="P1296" s="287"/>
      <c r="Q1296" s="287"/>
      <c r="R1296" s="287">
        <f t="shared" si="891"/>
        <v>0</v>
      </c>
      <c r="S1296" s="287"/>
      <c r="T1296" s="287"/>
      <c r="U1296" s="287">
        <f t="shared" ref="U1296:Z1296" si="1162">+U1293-U1294-U1295</f>
        <v>2862261.1999999983</v>
      </c>
      <c r="V1296" s="287">
        <f>+V1293-V1294-V1295</f>
        <v>4765306.8000000017</v>
      </c>
      <c r="W1296" s="287">
        <f t="shared" si="1162"/>
        <v>5211630.3999999985</v>
      </c>
      <c r="X1296" s="287">
        <f t="shared" si="1162"/>
        <v>0</v>
      </c>
      <c r="Y1296" s="287">
        <v>24194175.000000004</v>
      </c>
      <c r="Z1296" s="287">
        <f t="shared" si="1162"/>
        <v>0</v>
      </c>
      <c r="AA1296" s="287">
        <f t="shared" si="1161"/>
        <v>37033373.400000006</v>
      </c>
      <c r="AB1296" s="287">
        <f t="shared" si="1061"/>
        <v>37033373.400000006</v>
      </c>
      <c r="AC1296" s="37">
        <v>0</v>
      </c>
    </row>
    <row r="1297" spans="1:29" s="79" customFormat="1" ht="32.25" hidden="1" thickBot="1" x14ac:dyDescent="0.25">
      <c r="A1297" s="371"/>
      <c r="B1297" s="110" t="s">
        <v>841</v>
      </c>
      <c r="C1297" s="106" t="s">
        <v>842</v>
      </c>
      <c r="D1297" s="105">
        <v>180000000</v>
      </c>
      <c r="E1297" s="105">
        <f>SUM('ADICIONES  2018'!C1297:M1297)</f>
        <v>0</v>
      </c>
      <c r="F1297" s="105"/>
      <c r="G1297" s="105"/>
      <c r="H1297" s="105"/>
      <c r="I1297" s="105"/>
      <c r="J1297" s="105"/>
      <c r="K1297" s="105">
        <f t="shared" si="1124"/>
        <v>180000000</v>
      </c>
      <c r="L1297" s="105">
        <v>624023</v>
      </c>
      <c r="M1297" s="105">
        <v>17324342</v>
      </c>
      <c r="N1297" s="105">
        <v>27738057</v>
      </c>
      <c r="O1297" s="105">
        <v>20972858</v>
      </c>
      <c r="P1297" s="105">
        <v>19172031</v>
      </c>
      <c r="Q1297" s="105">
        <v>5738405</v>
      </c>
      <c r="R1297" s="105">
        <f t="shared" si="891"/>
        <v>91569716</v>
      </c>
      <c r="S1297" s="105">
        <v>5070465</v>
      </c>
      <c r="T1297" s="105">
        <v>3627914</v>
      </c>
      <c r="U1297" s="105">
        <v>11954269</v>
      </c>
      <c r="V1297" s="105">
        <v>18126531</v>
      </c>
      <c r="W1297" s="105">
        <v>16980880</v>
      </c>
      <c r="X1297" s="105"/>
      <c r="Y1297" s="105"/>
      <c r="Z1297" s="105"/>
      <c r="AA1297" s="105">
        <f t="shared" si="1121"/>
        <v>55760059</v>
      </c>
      <c r="AB1297" s="105">
        <f t="shared" si="1061"/>
        <v>147329775</v>
      </c>
      <c r="AC1297" s="104">
        <f t="shared" si="1057"/>
        <v>0.81849875000000005</v>
      </c>
    </row>
    <row r="1298" spans="1:29" ht="29.25" hidden="1" thickBot="1" x14ac:dyDescent="0.25">
      <c r="B1298" s="97" t="s">
        <v>843</v>
      </c>
      <c r="C1298" s="98" t="s">
        <v>124</v>
      </c>
      <c r="D1298" s="287">
        <f>+D1297*75%</f>
        <v>135000000</v>
      </c>
      <c r="E1298" s="285">
        <f>SUM('ADICIONES  2018'!C1298:M1298)</f>
        <v>0</v>
      </c>
      <c r="F1298" s="287">
        <f t="shared" ref="F1298:J1298" si="1163">+F1297*75%</f>
        <v>0</v>
      </c>
      <c r="G1298" s="287">
        <f t="shared" si="1163"/>
        <v>0</v>
      </c>
      <c r="H1298" s="287">
        <f t="shared" si="1163"/>
        <v>0</v>
      </c>
      <c r="I1298" s="287">
        <f t="shared" si="1163"/>
        <v>0</v>
      </c>
      <c r="J1298" s="287">
        <f t="shared" si="1163"/>
        <v>0</v>
      </c>
      <c r="K1298" s="287">
        <f t="shared" si="1124"/>
        <v>135000000</v>
      </c>
      <c r="L1298" s="287">
        <f t="shared" ref="L1298:Q1298" si="1164">+L1297*75%</f>
        <v>468017.25</v>
      </c>
      <c r="M1298" s="287">
        <f t="shared" si="1164"/>
        <v>12993256.5</v>
      </c>
      <c r="N1298" s="287">
        <f t="shared" si="1164"/>
        <v>20803542.75</v>
      </c>
      <c r="O1298" s="287">
        <f t="shared" si="1164"/>
        <v>15729643.5</v>
      </c>
      <c r="P1298" s="287">
        <f t="shared" si="1164"/>
        <v>14379023.25</v>
      </c>
      <c r="Q1298" s="287">
        <f t="shared" si="1164"/>
        <v>4303803.75</v>
      </c>
      <c r="R1298" s="287">
        <f t="shared" si="891"/>
        <v>68677287</v>
      </c>
      <c r="S1298" s="287">
        <f t="shared" ref="S1298:Z1298" si="1165">+S1297*75%</f>
        <v>3802848.75</v>
      </c>
      <c r="T1298" s="287">
        <f t="shared" si="1165"/>
        <v>2720935.5</v>
      </c>
      <c r="U1298" s="287">
        <f t="shared" si="1165"/>
        <v>8965701.75</v>
      </c>
      <c r="V1298" s="287">
        <f t="shared" si="1165"/>
        <v>13594898.25</v>
      </c>
      <c r="W1298" s="287">
        <f t="shared" si="1165"/>
        <v>12735660</v>
      </c>
      <c r="X1298" s="287">
        <f t="shared" si="1165"/>
        <v>0</v>
      </c>
      <c r="Y1298" s="287">
        <f t="shared" si="1165"/>
        <v>0</v>
      </c>
      <c r="Z1298" s="287">
        <f t="shared" si="1165"/>
        <v>0</v>
      </c>
      <c r="AA1298" s="287">
        <f t="shared" si="1121"/>
        <v>41820044.25</v>
      </c>
      <c r="AB1298" s="287">
        <f t="shared" si="1061"/>
        <v>110497331.25</v>
      </c>
      <c r="AC1298" s="37">
        <f t="shared" si="1057"/>
        <v>0.81849875000000005</v>
      </c>
    </row>
    <row r="1299" spans="1:29" ht="29.25" hidden="1" thickBot="1" x14ac:dyDescent="0.25">
      <c r="B1299" s="97" t="s">
        <v>844</v>
      </c>
      <c r="C1299" s="98" t="s">
        <v>125</v>
      </c>
      <c r="D1299" s="287">
        <f>+D1297*12%</f>
        <v>21600000</v>
      </c>
      <c r="E1299" s="285">
        <f>SUM('ADICIONES  2018'!C1299:M1299)</f>
        <v>0</v>
      </c>
      <c r="F1299" s="287">
        <f t="shared" ref="F1299:J1299" si="1166">+F1297*12%</f>
        <v>0</v>
      </c>
      <c r="G1299" s="287">
        <f t="shared" si="1166"/>
        <v>0</v>
      </c>
      <c r="H1299" s="287">
        <f t="shared" si="1166"/>
        <v>0</v>
      </c>
      <c r="I1299" s="287">
        <f t="shared" si="1166"/>
        <v>0</v>
      </c>
      <c r="J1299" s="287">
        <f t="shared" si="1166"/>
        <v>0</v>
      </c>
      <c r="K1299" s="287">
        <f t="shared" si="1124"/>
        <v>21600000</v>
      </c>
      <c r="L1299" s="287">
        <f t="shared" ref="L1299:Q1299" si="1167">+L1297*12%</f>
        <v>74882.759999999995</v>
      </c>
      <c r="M1299" s="287">
        <f t="shared" si="1167"/>
        <v>2078921.04</v>
      </c>
      <c r="N1299" s="287">
        <f t="shared" si="1167"/>
        <v>3328566.84</v>
      </c>
      <c r="O1299" s="287">
        <f t="shared" si="1167"/>
        <v>2516742.96</v>
      </c>
      <c r="P1299" s="287">
        <f t="shared" si="1167"/>
        <v>2300643.7199999997</v>
      </c>
      <c r="Q1299" s="287">
        <f t="shared" si="1167"/>
        <v>688608.6</v>
      </c>
      <c r="R1299" s="287">
        <f t="shared" si="891"/>
        <v>10988365.92</v>
      </c>
      <c r="S1299" s="287">
        <f t="shared" ref="S1299:Z1299" si="1168">+S1297*12%</f>
        <v>608455.79999999993</v>
      </c>
      <c r="T1299" s="287">
        <f t="shared" si="1168"/>
        <v>435349.68</v>
      </c>
      <c r="U1299" s="287">
        <f t="shared" si="1168"/>
        <v>1434512.28</v>
      </c>
      <c r="V1299" s="287">
        <f t="shared" si="1168"/>
        <v>2175183.7199999997</v>
      </c>
      <c r="W1299" s="287">
        <f t="shared" si="1168"/>
        <v>2037705.5999999999</v>
      </c>
      <c r="X1299" s="287">
        <f t="shared" si="1168"/>
        <v>0</v>
      </c>
      <c r="Y1299" s="287">
        <f t="shared" si="1168"/>
        <v>0</v>
      </c>
      <c r="Z1299" s="287">
        <f t="shared" si="1168"/>
        <v>0</v>
      </c>
      <c r="AA1299" s="287">
        <f t="shared" si="1121"/>
        <v>6691207.0799999991</v>
      </c>
      <c r="AB1299" s="287">
        <f t="shared" si="1061"/>
        <v>17679573</v>
      </c>
      <c r="AC1299" s="37">
        <f t="shared" si="1057"/>
        <v>0.81849875000000005</v>
      </c>
    </row>
    <row r="1300" spans="1:29" ht="29.25" hidden="1" thickBot="1" x14ac:dyDescent="0.25">
      <c r="B1300" s="97" t="s">
        <v>845</v>
      </c>
      <c r="C1300" s="98" t="s">
        <v>126</v>
      </c>
      <c r="D1300" s="287">
        <f>+D1297*8%</f>
        <v>14400000</v>
      </c>
      <c r="E1300" s="285">
        <f>SUM('ADICIONES  2018'!C1300:M1300)</f>
        <v>0</v>
      </c>
      <c r="F1300" s="287">
        <f t="shared" ref="F1300:J1300" si="1169">+F1297*8%</f>
        <v>0</v>
      </c>
      <c r="G1300" s="287">
        <f t="shared" si="1169"/>
        <v>0</v>
      </c>
      <c r="H1300" s="287">
        <f t="shared" si="1169"/>
        <v>0</v>
      </c>
      <c r="I1300" s="287">
        <f t="shared" si="1169"/>
        <v>0</v>
      </c>
      <c r="J1300" s="287">
        <f t="shared" si="1169"/>
        <v>0</v>
      </c>
      <c r="K1300" s="287">
        <f t="shared" si="1124"/>
        <v>14400000</v>
      </c>
      <c r="L1300" s="287">
        <f t="shared" ref="L1300:Q1300" si="1170">+L1297*8%</f>
        <v>49921.840000000004</v>
      </c>
      <c r="M1300" s="287">
        <f t="shared" si="1170"/>
        <v>1385947.36</v>
      </c>
      <c r="N1300" s="287">
        <f t="shared" si="1170"/>
        <v>2219044.56</v>
      </c>
      <c r="O1300" s="287">
        <f t="shared" si="1170"/>
        <v>1677828.6400000001</v>
      </c>
      <c r="P1300" s="287">
        <f t="shared" si="1170"/>
        <v>1533762.48</v>
      </c>
      <c r="Q1300" s="287">
        <f t="shared" si="1170"/>
        <v>459072.4</v>
      </c>
      <c r="R1300" s="287">
        <f t="shared" si="891"/>
        <v>7325577.2800000012</v>
      </c>
      <c r="S1300" s="287">
        <f t="shared" ref="S1300:Z1300" si="1171">+S1297*8%</f>
        <v>405637.2</v>
      </c>
      <c r="T1300" s="287">
        <f t="shared" si="1171"/>
        <v>290233.12</v>
      </c>
      <c r="U1300" s="287">
        <f t="shared" si="1171"/>
        <v>956341.52</v>
      </c>
      <c r="V1300" s="287">
        <f t="shared" si="1171"/>
        <v>1450122.48</v>
      </c>
      <c r="W1300" s="287">
        <f t="shared" si="1171"/>
        <v>1358470.4000000001</v>
      </c>
      <c r="X1300" s="287">
        <f t="shared" si="1171"/>
        <v>0</v>
      </c>
      <c r="Y1300" s="287">
        <f t="shared" si="1171"/>
        <v>0</v>
      </c>
      <c r="Z1300" s="287">
        <f t="shared" si="1171"/>
        <v>0</v>
      </c>
      <c r="AA1300" s="287">
        <f t="shared" si="1121"/>
        <v>4460804.7200000007</v>
      </c>
      <c r="AB1300" s="287">
        <f t="shared" si="1061"/>
        <v>11786382.000000002</v>
      </c>
      <c r="AC1300" s="37">
        <f t="shared" si="1057"/>
        <v>0.81849875000000016</v>
      </c>
    </row>
    <row r="1301" spans="1:29" ht="29.25" hidden="1" thickBot="1" x14ac:dyDescent="0.25">
      <c r="B1301" s="97" t="s">
        <v>846</v>
      </c>
      <c r="C1301" s="98" t="s">
        <v>127</v>
      </c>
      <c r="D1301" s="287">
        <f>+D1297*3%</f>
        <v>5400000</v>
      </c>
      <c r="E1301" s="285">
        <f>SUM('ADICIONES  2018'!C1301:M1301)</f>
        <v>0</v>
      </c>
      <c r="F1301" s="287">
        <f t="shared" ref="F1301:J1301" si="1172">+F1297*3%</f>
        <v>0</v>
      </c>
      <c r="G1301" s="287">
        <f t="shared" si="1172"/>
        <v>0</v>
      </c>
      <c r="H1301" s="287">
        <f t="shared" si="1172"/>
        <v>0</v>
      </c>
      <c r="I1301" s="287">
        <f t="shared" si="1172"/>
        <v>0</v>
      </c>
      <c r="J1301" s="287">
        <f t="shared" si="1172"/>
        <v>0</v>
      </c>
      <c r="K1301" s="287">
        <f t="shared" si="1124"/>
        <v>5400000</v>
      </c>
      <c r="L1301" s="287">
        <f t="shared" ref="L1301:Q1301" si="1173">+L1297*3%</f>
        <v>18720.689999999999</v>
      </c>
      <c r="M1301" s="287">
        <f t="shared" si="1173"/>
        <v>519730.26</v>
      </c>
      <c r="N1301" s="287">
        <f t="shared" si="1173"/>
        <v>832141.71</v>
      </c>
      <c r="O1301" s="287">
        <f t="shared" si="1173"/>
        <v>629185.74</v>
      </c>
      <c r="P1301" s="287">
        <f t="shared" si="1173"/>
        <v>575160.92999999993</v>
      </c>
      <c r="Q1301" s="287">
        <f t="shared" si="1173"/>
        <v>172152.15</v>
      </c>
      <c r="R1301" s="287">
        <f t="shared" si="891"/>
        <v>2747091.48</v>
      </c>
      <c r="S1301" s="287">
        <f t="shared" ref="S1301:Z1301" si="1174">+S1297*3%</f>
        <v>152113.94999999998</v>
      </c>
      <c r="T1301" s="287">
        <f t="shared" si="1174"/>
        <v>108837.42</v>
      </c>
      <c r="U1301" s="287">
        <f t="shared" si="1174"/>
        <v>358628.07</v>
      </c>
      <c r="V1301" s="287">
        <f t="shared" si="1174"/>
        <v>543795.92999999993</v>
      </c>
      <c r="W1301" s="287">
        <f t="shared" si="1174"/>
        <v>509426.39999999997</v>
      </c>
      <c r="X1301" s="287">
        <f t="shared" si="1174"/>
        <v>0</v>
      </c>
      <c r="Y1301" s="287">
        <f t="shared" si="1174"/>
        <v>0</v>
      </c>
      <c r="Z1301" s="287">
        <f t="shared" si="1174"/>
        <v>0</v>
      </c>
      <c r="AA1301" s="287">
        <f t="shared" si="1121"/>
        <v>1672801.7699999998</v>
      </c>
      <c r="AB1301" s="287">
        <f t="shared" si="1061"/>
        <v>4419893.25</v>
      </c>
      <c r="AC1301" s="37">
        <f t="shared" si="1057"/>
        <v>0.81849875000000005</v>
      </c>
    </row>
    <row r="1302" spans="1:29" s="5" customFormat="1" ht="29.25" hidden="1" thickBot="1" x14ac:dyDescent="0.25">
      <c r="A1302" s="156"/>
      <c r="B1302" s="97" t="s">
        <v>847</v>
      </c>
      <c r="C1302" s="98" t="s">
        <v>128</v>
      </c>
      <c r="D1302" s="287">
        <f>+D1297*2%</f>
        <v>3600000</v>
      </c>
      <c r="E1302" s="285">
        <f>SUM('ADICIONES  2018'!C1302:M1302)</f>
        <v>0</v>
      </c>
      <c r="F1302" s="287">
        <f t="shared" ref="F1302:J1302" si="1175">+F1297*2%</f>
        <v>0</v>
      </c>
      <c r="G1302" s="287">
        <f t="shared" si="1175"/>
        <v>0</v>
      </c>
      <c r="H1302" s="287">
        <f t="shared" si="1175"/>
        <v>0</v>
      </c>
      <c r="I1302" s="287">
        <f t="shared" si="1175"/>
        <v>0</v>
      </c>
      <c r="J1302" s="287">
        <f t="shared" si="1175"/>
        <v>0</v>
      </c>
      <c r="K1302" s="287">
        <f t="shared" si="1124"/>
        <v>3600000</v>
      </c>
      <c r="L1302" s="287">
        <f t="shared" ref="L1302:Q1302" si="1176">+L1297*2%</f>
        <v>12480.460000000001</v>
      </c>
      <c r="M1302" s="287">
        <f t="shared" si="1176"/>
        <v>346486.84</v>
      </c>
      <c r="N1302" s="287">
        <f t="shared" si="1176"/>
        <v>554761.14</v>
      </c>
      <c r="O1302" s="287">
        <f t="shared" si="1176"/>
        <v>419457.16000000003</v>
      </c>
      <c r="P1302" s="287">
        <f t="shared" si="1176"/>
        <v>383440.62</v>
      </c>
      <c r="Q1302" s="287">
        <f t="shared" si="1176"/>
        <v>114768.1</v>
      </c>
      <c r="R1302" s="287">
        <f t="shared" si="891"/>
        <v>1831394.3200000003</v>
      </c>
      <c r="S1302" s="287">
        <f t="shared" ref="S1302:Z1302" si="1177">+S1297*2%</f>
        <v>101409.3</v>
      </c>
      <c r="T1302" s="287">
        <f t="shared" si="1177"/>
        <v>72558.28</v>
      </c>
      <c r="U1302" s="287">
        <f t="shared" si="1177"/>
        <v>239085.38</v>
      </c>
      <c r="V1302" s="287">
        <f t="shared" si="1177"/>
        <v>362530.62</v>
      </c>
      <c r="W1302" s="287">
        <f t="shared" si="1177"/>
        <v>339617.60000000003</v>
      </c>
      <c r="X1302" s="287">
        <f t="shared" si="1177"/>
        <v>0</v>
      </c>
      <c r="Y1302" s="287">
        <f t="shared" si="1177"/>
        <v>0</v>
      </c>
      <c r="Z1302" s="287">
        <f t="shared" si="1177"/>
        <v>0</v>
      </c>
      <c r="AA1302" s="287">
        <f t="shared" si="1121"/>
        <v>1115201.1800000002</v>
      </c>
      <c r="AB1302" s="287">
        <f t="shared" si="1061"/>
        <v>2946595.5000000005</v>
      </c>
      <c r="AC1302" s="37">
        <f t="shared" si="1057"/>
        <v>0.81849875000000016</v>
      </c>
    </row>
    <row r="1303" spans="1:29" s="79" customFormat="1" ht="32.25" hidden="1" thickBot="1" x14ac:dyDescent="0.25">
      <c r="A1303" s="371"/>
      <c r="B1303" s="110" t="s">
        <v>848</v>
      </c>
      <c r="C1303" s="106" t="s">
        <v>849</v>
      </c>
      <c r="D1303" s="105">
        <v>140000000</v>
      </c>
      <c r="E1303" s="105">
        <f>SUM('ADICIONES  2018'!C1303:M1303)</f>
        <v>0</v>
      </c>
      <c r="F1303" s="105"/>
      <c r="G1303" s="105"/>
      <c r="H1303" s="105"/>
      <c r="I1303" s="105"/>
      <c r="J1303" s="105"/>
      <c r="K1303" s="105">
        <f t="shared" si="1124"/>
        <v>140000000</v>
      </c>
      <c r="L1303" s="105">
        <v>2922260.8</v>
      </c>
      <c r="M1303" s="105">
        <v>7050319.2000000002</v>
      </c>
      <c r="N1303" s="105">
        <v>11661243.18</v>
      </c>
      <c r="O1303" s="105">
        <v>12559663.939999999</v>
      </c>
      <c r="P1303" s="105">
        <v>7822544.4400000004</v>
      </c>
      <c r="Q1303" s="105">
        <v>9771655.6899999995</v>
      </c>
      <c r="R1303" s="105">
        <f t="shared" si="891"/>
        <v>51787687.249999993</v>
      </c>
      <c r="S1303" s="105">
        <v>10946227.800000001</v>
      </c>
      <c r="T1303" s="105">
        <v>5163072.72</v>
      </c>
      <c r="U1303" s="105">
        <v>9017126.3599999994</v>
      </c>
      <c r="V1303" s="105">
        <v>7150201.7699999996</v>
      </c>
      <c r="W1303" s="105">
        <v>6787157.6299999999</v>
      </c>
      <c r="X1303" s="105"/>
      <c r="Y1303" s="105"/>
      <c r="Z1303" s="105"/>
      <c r="AA1303" s="105">
        <f t="shared" si="1121"/>
        <v>39063786.280000001</v>
      </c>
      <c r="AB1303" s="105">
        <f t="shared" si="1061"/>
        <v>90851473.530000001</v>
      </c>
      <c r="AC1303" s="104">
        <f t="shared" si="1057"/>
        <v>0.6489390966428572</v>
      </c>
    </row>
    <row r="1304" spans="1:29" ht="29.25" hidden="1" thickBot="1" x14ac:dyDescent="0.25">
      <c r="B1304" s="97" t="s">
        <v>850</v>
      </c>
      <c r="C1304" s="98" t="s">
        <v>129</v>
      </c>
      <c r="D1304" s="287">
        <f>+D1303*100%</f>
        <v>140000000</v>
      </c>
      <c r="E1304" s="285">
        <f>SUM('ADICIONES  2018'!C1304:M1304)</f>
        <v>0</v>
      </c>
      <c r="F1304" s="287">
        <f t="shared" ref="F1304:J1304" si="1178">+F1303*100%</f>
        <v>0</v>
      </c>
      <c r="G1304" s="287">
        <f t="shared" si="1178"/>
        <v>0</v>
      </c>
      <c r="H1304" s="287">
        <f t="shared" si="1178"/>
        <v>0</v>
      </c>
      <c r="I1304" s="287">
        <f t="shared" si="1178"/>
        <v>0</v>
      </c>
      <c r="J1304" s="287">
        <f t="shared" si="1178"/>
        <v>0</v>
      </c>
      <c r="K1304" s="287">
        <f t="shared" si="1124"/>
        <v>140000000</v>
      </c>
      <c r="L1304" s="287">
        <f t="shared" ref="L1304:Q1304" si="1179">+L1303*100%</f>
        <v>2922260.8</v>
      </c>
      <c r="M1304" s="287">
        <f t="shared" si="1179"/>
        <v>7050319.2000000002</v>
      </c>
      <c r="N1304" s="287">
        <f t="shared" si="1179"/>
        <v>11661243.18</v>
      </c>
      <c r="O1304" s="287">
        <f t="shared" si="1179"/>
        <v>12559663.939999999</v>
      </c>
      <c r="P1304" s="287">
        <f t="shared" si="1179"/>
        <v>7822544.4400000004</v>
      </c>
      <c r="Q1304" s="287">
        <f t="shared" si="1179"/>
        <v>9771655.6899999995</v>
      </c>
      <c r="R1304" s="287">
        <f t="shared" si="891"/>
        <v>51787687.249999993</v>
      </c>
      <c r="S1304" s="287">
        <f t="shared" ref="S1304:Z1304" si="1180">+S1303*100%</f>
        <v>10946227.800000001</v>
      </c>
      <c r="T1304" s="287">
        <f t="shared" si="1180"/>
        <v>5163072.72</v>
      </c>
      <c r="U1304" s="287">
        <f t="shared" si="1180"/>
        <v>9017126.3599999994</v>
      </c>
      <c r="V1304" s="287">
        <f t="shared" si="1180"/>
        <v>7150201.7699999996</v>
      </c>
      <c r="W1304" s="287">
        <f t="shared" si="1180"/>
        <v>6787157.6299999999</v>
      </c>
      <c r="X1304" s="287">
        <f t="shared" si="1180"/>
        <v>0</v>
      </c>
      <c r="Y1304" s="287">
        <f t="shared" si="1180"/>
        <v>0</v>
      </c>
      <c r="Z1304" s="287">
        <f t="shared" si="1180"/>
        <v>0</v>
      </c>
      <c r="AA1304" s="287">
        <f t="shared" si="1121"/>
        <v>39063786.280000001</v>
      </c>
      <c r="AB1304" s="287">
        <f t="shared" si="1061"/>
        <v>90851473.530000001</v>
      </c>
      <c r="AC1304" s="37">
        <f t="shared" si="1057"/>
        <v>0.6489390966428572</v>
      </c>
    </row>
    <row r="1305" spans="1:29" s="79" customFormat="1" ht="32.25" hidden="1" thickBot="1" x14ac:dyDescent="0.25">
      <c r="A1305" s="371"/>
      <c r="B1305" s="110" t="s">
        <v>851</v>
      </c>
      <c r="C1305" s="106" t="s">
        <v>852</v>
      </c>
      <c r="D1305" s="105">
        <v>0</v>
      </c>
      <c r="E1305" s="105">
        <f>SUM('ADICIONES  2018'!C1305:M1305)</f>
        <v>0</v>
      </c>
      <c r="F1305" s="105"/>
      <c r="G1305" s="105"/>
      <c r="H1305" s="105"/>
      <c r="I1305" s="105"/>
      <c r="J1305" s="105"/>
      <c r="K1305" s="105">
        <f t="shared" si="1124"/>
        <v>0</v>
      </c>
      <c r="L1305" s="105">
        <f>SUM(L1306:L1307)</f>
        <v>259665.31</v>
      </c>
      <c r="M1305" s="105">
        <f>SUM(M1306:M1307)</f>
        <v>235281.02</v>
      </c>
      <c r="N1305" s="105">
        <f>SUM(N1306:N1307)</f>
        <v>262138.93</v>
      </c>
      <c r="O1305" s="105">
        <v>254307.52</v>
      </c>
      <c r="P1305" s="105">
        <v>248024.65</v>
      </c>
      <c r="Q1305" s="105">
        <v>47680</v>
      </c>
      <c r="R1305" s="105">
        <f t="shared" si="891"/>
        <v>1307097.43</v>
      </c>
      <c r="S1305" s="105">
        <f>SUM(S1306:S1307)</f>
        <v>442924.31</v>
      </c>
      <c r="T1305" s="105">
        <f>SUM(T1306:T1307)</f>
        <v>250580.34</v>
      </c>
      <c r="U1305" s="105">
        <v>441568.22</v>
      </c>
      <c r="V1305" s="105">
        <f>SUM(V1306:V1307)</f>
        <v>2123125.75</v>
      </c>
      <c r="W1305" s="105">
        <v>447257.27</v>
      </c>
      <c r="X1305" s="105"/>
      <c r="Y1305" s="105"/>
      <c r="Z1305" s="105"/>
      <c r="AA1305" s="105">
        <f t="shared" si="1121"/>
        <v>3705455.89</v>
      </c>
      <c r="AB1305" s="105">
        <f t="shared" si="1061"/>
        <v>5012553.32</v>
      </c>
      <c r="AC1305" s="104">
        <v>0</v>
      </c>
    </row>
    <row r="1306" spans="1:29" ht="15.75" hidden="1" thickBot="1" x14ac:dyDescent="0.25">
      <c r="B1306" s="97" t="s">
        <v>853</v>
      </c>
      <c r="C1306" s="98" t="s">
        <v>854</v>
      </c>
      <c r="D1306" s="287">
        <f>+D1305*80%</f>
        <v>0</v>
      </c>
      <c r="E1306" s="285">
        <f>SUM('ADICIONES  2018'!C1306:M1306)</f>
        <v>0</v>
      </c>
      <c r="F1306" s="287">
        <f t="shared" ref="F1306:J1306" si="1181">+F1305*80%</f>
        <v>0</v>
      </c>
      <c r="G1306" s="287">
        <f t="shared" si="1181"/>
        <v>0</v>
      </c>
      <c r="H1306" s="287">
        <f t="shared" si="1181"/>
        <v>0</v>
      </c>
      <c r="I1306" s="287">
        <f t="shared" si="1181"/>
        <v>0</v>
      </c>
      <c r="J1306" s="287">
        <f t="shared" si="1181"/>
        <v>0</v>
      </c>
      <c r="K1306" s="287">
        <f t="shared" si="1124"/>
        <v>0</v>
      </c>
      <c r="L1306" s="287">
        <v>0</v>
      </c>
      <c r="M1306" s="287">
        <v>0</v>
      </c>
      <c r="N1306" s="287">
        <v>0</v>
      </c>
      <c r="O1306" s="287">
        <f t="shared" ref="O1306:P1306" si="1182">+O1305*80%</f>
        <v>203446.016</v>
      </c>
      <c r="P1306" s="287">
        <f t="shared" si="1182"/>
        <v>198419.72</v>
      </c>
      <c r="Q1306" s="287">
        <v>0</v>
      </c>
      <c r="R1306" s="287">
        <f t="shared" si="891"/>
        <v>401865.73600000003</v>
      </c>
      <c r="S1306" s="287">
        <v>0</v>
      </c>
      <c r="T1306" s="287"/>
      <c r="U1306" s="287">
        <v>204217.13</v>
      </c>
      <c r="V1306" s="287">
        <v>1880857.85</v>
      </c>
      <c r="W1306" s="287">
        <f t="shared" ref="W1306:Z1306" si="1183">+W1305*80%</f>
        <v>357805.81600000005</v>
      </c>
      <c r="X1306" s="287">
        <f t="shared" si="1183"/>
        <v>0</v>
      </c>
      <c r="Y1306" s="287">
        <v>-401865.73599999998</v>
      </c>
      <c r="Z1306" s="287">
        <f t="shared" si="1183"/>
        <v>0</v>
      </c>
      <c r="AA1306" s="287">
        <f t="shared" si="1121"/>
        <v>2041015.06</v>
      </c>
      <c r="AB1306" s="287">
        <f t="shared" si="1061"/>
        <v>2442880.7960000001</v>
      </c>
      <c r="AC1306" s="37">
        <v>0</v>
      </c>
    </row>
    <row r="1307" spans="1:29" ht="29.25" hidden="1" thickBot="1" x14ac:dyDescent="0.25">
      <c r="B1307" s="97" t="s">
        <v>855</v>
      </c>
      <c r="C1307" s="98" t="s">
        <v>856</v>
      </c>
      <c r="D1307" s="287">
        <f>+D1305*20%</f>
        <v>0</v>
      </c>
      <c r="E1307" s="285">
        <f>SUM('ADICIONES  2018'!C1307:M1307)</f>
        <v>0</v>
      </c>
      <c r="F1307" s="287">
        <f t="shared" ref="F1307:J1307" si="1184">+F1305*20%</f>
        <v>0</v>
      </c>
      <c r="G1307" s="287">
        <f t="shared" si="1184"/>
        <v>0</v>
      </c>
      <c r="H1307" s="287">
        <f t="shared" si="1184"/>
        <v>0</v>
      </c>
      <c r="I1307" s="287">
        <f t="shared" si="1184"/>
        <v>0</v>
      </c>
      <c r="J1307" s="287">
        <f t="shared" si="1184"/>
        <v>0</v>
      </c>
      <c r="K1307" s="287">
        <f t="shared" si="1124"/>
        <v>0</v>
      </c>
      <c r="L1307" s="287">
        <v>259665.31</v>
      </c>
      <c r="M1307" s="287">
        <v>235281.02</v>
      </c>
      <c r="N1307" s="287">
        <v>262138.93</v>
      </c>
      <c r="O1307" s="287">
        <f t="shared" ref="O1307:P1307" si="1185">+O1305*20%</f>
        <v>50861.504000000001</v>
      </c>
      <c r="P1307" s="287">
        <f t="shared" si="1185"/>
        <v>49604.93</v>
      </c>
      <c r="Q1307" s="287">
        <v>47680</v>
      </c>
      <c r="R1307" s="287">
        <f t="shared" si="891"/>
        <v>905231.69400000002</v>
      </c>
      <c r="S1307" s="287">
        <v>442924.31</v>
      </c>
      <c r="T1307" s="287">
        <v>250580.34</v>
      </c>
      <c r="U1307" s="287">
        <v>237351.08999999985</v>
      </c>
      <c r="V1307" s="287">
        <v>242267.9</v>
      </c>
      <c r="W1307" s="287">
        <f t="shared" ref="W1307:Z1307" si="1186">+W1305*20%</f>
        <v>89451.454000000012</v>
      </c>
      <c r="X1307" s="287">
        <f t="shared" si="1186"/>
        <v>0</v>
      </c>
      <c r="Y1307" s="287">
        <v>401865.73600000003</v>
      </c>
      <c r="Z1307" s="287">
        <f t="shared" si="1186"/>
        <v>0</v>
      </c>
      <c r="AA1307" s="287">
        <f t="shared" si="1121"/>
        <v>1664440.8299999998</v>
      </c>
      <c r="AB1307" s="287">
        <f t="shared" si="1061"/>
        <v>2569672.5239999997</v>
      </c>
      <c r="AC1307" s="37">
        <v>0</v>
      </c>
    </row>
    <row r="1308" spans="1:29" s="5" customFormat="1" ht="32.25" hidden="1" thickBot="1" x14ac:dyDescent="0.25">
      <c r="A1308" s="156"/>
      <c r="B1308" s="110" t="s">
        <v>1242</v>
      </c>
      <c r="C1308" s="106" t="s">
        <v>1243</v>
      </c>
      <c r="D1308" s="105">
        <f>+D1309</f>
        <v>0</v>
      </c>
      <c r="E1308" s="105">
        <f>SUM('ADICIONES  2018'!C1308:M1308)</f>
        <v>0</v>
      </c>
      <c r="F1308" s="105">
        <f t="shared" ref="F1308:J1308" si="1187">+F1309</f>
        <v>0</v>
      </c>
      <c r="G1308" s="105">
        <f t="shared" si="1187"/>
        <v>0</v>
      </c>
      <c r="H1308" s="105">
        <f t="shared" si="1187"/>
        <v>0</v>
      </c>
      <c r="I1308" s="105">
        <f t="shared" si="1187"/>
        <v>0</v>
      </c>
      <c r="J1308" s="105">
        <f t="shared" si="1187"/>
        <v>0</v>
      </c>
      <c r="K1308" s="286">
        <f t="shared" si="1124"/>
        <v>0</v>
      </c>
      <c r="L1308" s="105">
        <f t="shared" ref="L1308:Q1308" si="1188">+L1309</f>
        <v>25519915.350000001</v>
      </c>
      <c r="M1308" s="105">
        <f t="shared" si="1188"/>
        <v>23111292.350000001</v>
      </c>
      <c r="N1308" s="105">
        <f t="shared" si="1188"/>
        <v>25628616.199999999</v>
      </c>
      <c r="O1308" s="105">
        <f t="shared" si="1188"/>
        <v>24400772.609999999</v>
      </c>
      <c r="P1308" s="105">
        <f t="shared" si="1188"/>
        <v>27081565.09</v>
      </c>
      <c r="Q1308" s="105">
        <f t="shared" si="1188"/>
        <v>23994361.010000002</v>
      </c>
      <c r="R1308" s="286">
        <f t="shared" si="891"/>
        <v>149736522.61000001</v>
      </c>
      <c r="S1308" s="105">
        <f t="shared" ref="S1308:Z1308" si="1189">+S1309</f>
        <v>31642001.440000001</v>
      </c>
      <c r="T1308" s="105">
        <f t="shared" si="1189"/>
        <v>24293335.960000001</v>
      </c>
      <c r="U1308" s="105">
        <f t="shared" si="1189"/>
        <v>24366466.269999981</v>
      </c>
      <c r="V1308" s="105">
        <f t="shared" si="1189"/>
        <v>28074447.909999996</v>
      </c>
      <c r="W1308" s="105">
        <f t="shared" si="1189"/>
        <v>26113949.300000001</v>
      </c>
      <c r="X1308" s="105">
        <f t="shared" si="1189"/>
        <v>0</v>
      </c>
      <c r="Y1308" s="105">
        <f t="shared" si="1189"/>
        <v>0</v>
      </c>
      <c r="Z1308" s="105">
        <f t="shared" si="1189"/>
        <v>0</v>
      </c>
      <c r="AA1308" s="105">
        <f t="shared" ref="AA1308:AA1369" si="1190">SUM(S1308:Z1308)</f>
        <v>134490200.88</v>
      </c>
      <c r="AB1308" s="105">
        <f t="shared" si="1061"/>
        <v>284226723.49000001</v>
      </c>
      <c r="AC1308" s="104">
        <v>0</v>
      </c>
    </row>
    <row r="1309" spans="1:29" ht="29.25" hidden="1" thickBot="1" x14ac:dyDescent="0.25">
      <c r="B1309" s="97" t="s">
        <v>1244</v>
      </c>
      <c r="C1309" s="98" t="s">
        <v>1245</v>
      </c>
      <c r="D1309" s="287">
        <v>0</v>
      </c>
      <c r="E1309" s="285">
        <f>SUM('ADICIONES  2018'!C1309:M1309)</f>
        <v>0</v>
      </c>
      <c r="F1309" s="287"/>
      <c r="G1309" s="287"/>
      <c r="H1309" s="287"/>
      <c r="I1309" s="287"/>
      <c r="J1309" s="287"/>
      <c r="K1309" s="287">
        <f t="shared" si="1124"/>
        <v>0</v>
      </c>
      <c r="L1309" s="287">
        <v>25519915.350000001</v>
      </c>
      <c r="M1309" s="287">
        <v>23111292.350000001</v>
      </c>
      <c r="N1309" s="287">
        <v>25628616.199999999</v>
      </c>
      <c r="O1309" s="287">
        <v>24400772.609999999</v>
      </c>
      <c r="P1309" s="287">
        <v>27081565.09</v>
      </c>
      <c r="Q1309" s="287">
        <v>23994361.010000002</v>
      </c>
      <c r="R1309" s="287">
        <f t="shared" si="891"/>
        <v>149736522.61000001</v>
      </c>
      <c r="S1309" s="287">
        <v>31642001.440000001</v>
      </c>
      <c r="T1309" s="287">
        <v>24293335.960000001</v>
      </c>
      <c r="U1309" s="387">
        <v>24366466.269999981</v>
      </c>
      <c r="V1309" s="287">
        <v>28074447.909999996</v>
      </c>
      <c r="W1309" s="287">
        <v>26113949.300000001</v>
      </c>
      <c r="X1309" s="287"/>
      <c r="Y1309" s="287"/>
      <c r="Z1309" s="287"/>
      <c r="AA1309" s="287">
        <f t="shared" si="1190"/>
        <v>134490200.88</v>
      </c>
      <c r="AB1309" s="287">
        <f t="shared" si="1061"/>
        <v>284226723.49000001</v>
      </c>
      <c r="AC1309" s="37">
        <v>0</v>
      </c>
    </row>
    <row r="1310" spans="1:29" s="5" customFormat="1" ht="32.25" hidden="1" thickBot="1" x14ac:dyDescent="0.25">
      <c r="A1310" s="156"/>
      <c r="B1310" s="110" t="s">
        <v>1246</v>
      </c>
      <c r="C1310" s="106" t="s">
        <v>1247</v>
      </c>
      <c r="D1310" s="105">
        <f>+D1311</f>
        <v>0</v>
      </c>
      <c r="E1310" s="105">
        <f>SUM('ADICIONES  2018'!C1310:M1310)</f>
        <v>0</v>
      </c>
      <c r="F1310" s="105">
        <f t="shared" ref="F1310:J1310" si="1191">+F1311</f>
        <v>0</v>
      </c>
      <c r="G1310" s="105">
        <f t="shared" si="1191"/>
        <v>0</v>
      </c>
      <c r="H1310" s="105">
        <f t="shared" si="1191"/>
        <v>0</v>
      </c>
      <c r="I1310" s="105">
        <f t="shared" si="1191"/>
        <v>0</v>
      </c>
      <c r="J1310" s="105">
        <f t="shared" si="1191"/>
        <v>0</v>
      </c>
      <c r="K1310" s="286">
        <f t="shared" si="1124"/>
        <v>0</v>
      </c>
      <c r="L1310" s="105">
        <f t="shared" ref="L1310:Q1310" si="1192">+L1311</f>
        <v>1136677</v>
      </c>
      <c r="M1310" s="105">
        <f t="shared" si="1192"/>
        <v>1138723</v>
      </c>
      <c r="N1310" s="105">
        <f t="shared" si="1192"/>
        <v>1030372</v>
      </c>
      <c r="O1310" s="105">
        <f t="shared" si="1192"/>
        <v>1142660</v>
      </c>
      <c r="P1310" s="105">
        <f t="shared" si="1192"/>
        <v>1045330</v>
      </c>
      <c r="Q1310" s="105">
        <f t="shared" si="1192"/>
        <v>988954</v>
      </c>
      <c r="R1310" s="286">
        <f>SUM(L1310:Q1310)</f>
        <v>6482716</v>
      </c>
      <c r="S1310" s="105">
        <f t="shared" ref="S1310:Z1310" si="1193">+S1311</f>
        <v>954840</v>
      </c>
      <c r="T1310" s="105">
        <f t="shared" si="1193"/>
        <v>987970</v>
      </c>
      <c r="U1310" s="105">
        <f t="shared" si="1193"/>
        <v>978488</v>
      </c>
      <c r="V1310" s="105">
        <f t="shared" si="1193"/>
        <v>1807354</v>
      </c>
      <c r="W1310" s="105">
        <f t="shared" si="1193"/>
        <v>832920</v>
      </c>
      <c r="X1310" s="105">
        <f t="shared" si="1193"/>
        <v>0</v>
      </c>
      <c r="Y1310" s="105">
        <f t="shared" si="1193"/>
        <v>0</v>
      </c>
      <c r="Z1310" s="105">
        <f t="shared" si="1193"/>
        <v>0</v>
      </c>
      <c r="AA1310" s="105">
        <f t="shared" si="1190"/>
        <v>5561572</v>
      </c>
      <c r="AB1310" s="105">
        <f t="shared" si="1061"/>
        <v>12044288</v>
      </c>
      <c r="AC1310" s="104">
        <v>0</v>
      </c>
    </row>
    <row r="1311" spans="1:29" ht="29.25" hidden="1" thickBot="1" x14ac:dyDescent="0.25">
      <c r="B1311" s="97" t="s">
        <v>1248</v>
      </c>
      <c r="C1311" s="98" t="s">
        <v>1249</v>
      </c>
      <c r="D1311" s="287">
        <v>0</v>
      </c>
      <c r="E1311" s="285">
        <f>SUM('ADICIONES  2018'!C1311:M1311)</f>
        <v>0</v>
      </c>
      <c r="F1311" s="287"/>
      <c r="G1311" s="287"/>
      <c r="H1311" s="287"/>
      <c r="I1311" s="287"/>
      <c r="J1311" s="287"/>
      <c r="K1311" s="287">
        <f t="shared" si="1124"/>
        <v>0</v>
      </c>
      <c r="L1311" s="287">
        <v>1136677</v>
      </c>
      <c r="M1311" s="287">
        <v>1138723</v>
      </c>
      <c r="N1311" s="287">
        <v>1030372</v>
      </c>
      <c r="O1311" s="287">
        <v>1142660</v>
      </c>
      <c r="P1311" s="287">
        <v>1045330</v>
      </c>
      <c r="Q1311" s="287">
        <v>988954</v>
      </c>
      <c r="R1311" s="287">
        <f>SUM(L1311:Q1311)</f>
        <v>6482716</v>
      </c>
      <c r="S1311" s="287">
        <v>954840</v>
      </c>
      <c r="T1311" s="287">
        <v>987970</v>
      </c>
      <c r="U1311" s="287">
        <v>978488</v>
      </c>
      <c r="V1311" s="287">
        <v>1807354</v>
      </c>
      <c r="W1311" s="287">
        <v>832920</v>
      </c>
      <c r="X1311" s="287"/>
      <c r="Y1311" s="287"/>
      <c r="Z1311" s="287"/>
      <c r="AA1311" s="287">
        <f t="shared" si="1190"/>
        <v>5561572</v>
      </c>
      <c r="AB1311" s="287">
        <f t="shared" si="1061"/>
        <v>12044288</v>
      </c>
      <c r="AC1311" s="37">
        <v>0</v>
      </c>
    </row>
    <row r="1312" spans="1:29" s="5" customFormat="1" ht="32.25" hidden="1" thickBot="1" x14ac:dyDescent="0.25">
      <c r="A1312" s="156"/>
      <c r="B1312" s="110" t="s">
        <v>1250</v>
      </c>
      <c r="C1312" s="106" t="s">
        <v>1251</v>
      </c>
      <c r="D1312" s="105">
        <f>+D1313</f>
        <v>0</v>
      </c>
      <c r="E1312" s="105">
        <f>SUM('ADICIONES  2018'!C1312:M1312)</f>
        <v>0</v>
      </c>
      <c r="F1312" s="105">
        <f t="shared" ref="F1312:J1312" si="1194">+F1313</f>
        <v>0</v>
      </c>
      <c r="G1312" s="105">
        <f t="shared" si="1194"/>
        <v>0</v>
      </c>
      <c r="H1312" s="105">
        <f t="shared" si="1194"/>
        <v>0</v>
      </c>
      <c r="I1312" s="105">
        <f t="shared" si="1194"/>
        <v>0</v>
      </c>
      <c r="J1312" s="105">
        <f t="shared" si="1194"/>
        <v>0</v>
      </c>
      <c r="K1312" s="286">
        <f t="shared" si="1124"/>
        <v>0</v>
      </c>
      <c r="L1312" s="105">
        <f t="shared" ref="L1312:P1312" si="1195">+L1313</f>
        <v>7558787.0800000001</v>
      </c>
      <c r="M1312" s="105">
        <f t="shared" si="1195"/>
        <v>6864700.4299999997</v>
      </c>
      <c r="N1312" s="105">
        <f t="shared" si="1195"/>
        <v>8598103.5199999996</v>
      </c>
      <c r="O1312" s="105">
        <f t="shared" si="1195"/>
        <v>9277913.7599999998</v>
      </c>
      <c r="P1312" s="105">
        <f t="shared" si="1195"/>
        <v>10706227.880000001</v>
      </c>
      <c r="Q1312" s="105">
        <v>11000458.26</v>
      </c>
      <c r="R1312" s="286">
        <f t="shared" ref="R1312:R1323" si="1196">SUM(L1312:Q1312)</f>
        <v>54006190.93</v>
      </c>
      <c r="S1312" s="105">
        <f t="shared" ref="S1312:Z1312" si="1197">+S1313</f>
        <v>12360477.949999999</v>
      </c>
      <c r="T1312" s="105">
        <f t="shared" si="1197"/>
        <v>13361138.67</v>
      </c>
      <c r="U1312" s="105">
        <f t="shared" si="1197"/>
        <v>0</v>
      </c>
      <c r="V1312" s="105">
        <f t="shared" si="1197"/>
        <v>28473744.99000001</v>
      </c>
      <c r="W1312" s="105">
        <f t="shared" si="1197"/>
        <v>15054756.560000001</v>
      </c>
      <c r="X1312" s="105">
        <f t="shared" si="1197"/>
        <v>0</v>
      </c>
      <c r="Y1312" s="105">
        <f t="shared" si="1197"/>
        <v>0</v>
      </c>
      <c r="Z1312" s="105">
        <f t="shared" si="1197"/>
        <v>0</v>
      </c>
      <c r="AA1312" s="105">
        <f t="shared" si="1190"/>
        <v>69250118.170000002</v>
      </c>
      <c r="AB1312" s="105">
        <f t="shared" si="1061"/>
        <v>123256309.09999999</v>
      </c>
      <c r="AC1312" s="104">
        <v>0</v>
      </c>
    </row>
    <row r="1313" spans="1:29" ht="29.25" hidden="1" thickBot="1" x14ac:dyDescent="0.25">
      <c r="B1313" s="97" t="s">
        <v>1252</v>
      </c>
      <c r="C1313" s="98" t="s">
        <v>1253</v>
      </c>
      <c r="D1313" s="287">
        <v>0</v>
      </c>
      <c r="E1313" s="285">
        <f>SUM('ADICIONES  2018'!C1313:M1313)</f>
        <v>0</v>
      </c>
      <c r="F1313" s="287"/>
      <c r="G1313" s="287"/>
      <c r="H1313" s="287"/>
      <c r="I1313" s="287"/>
      <c r="J1313" s="287"/>
      <c r="K1313" s="287">
        <f t="shared" si="1124"/>
        <v>0</v>
      </c>
      <c r="L1313" s="287">
        <v>7558787.0800000001</v>
      </c>
      <c r="M1313" s="287">
        <v>6864700.4299999997</v>
      </c>
      <c r="N1313" s="287">
        <v>8598103.5199999996</v>
      </c>
      <c r="O1313" s="287">
        <v>9277913.7599999998</v>
      </c>
      <c r="P1313" s="287">
        <v>10706227.880000001</v>
      </c>
      <c r="Q1313" s="287">
        <v>11000458.26</v>
      </c>
      <c r="R1313" s="287">
        <f t="shared" si="1196"/>
        <v>54006190.93</v>
      </c>
      <c r="S1313" s="287">
        <v>12360477.949999999</v>
      </c>
      <c r="T1313" s="287">
        <v>13361138.67</v>
      </c>
      <c r="U1313" s="287">
        <v>0</v>
      </c>
      <c r="V1313" s="287">
        <v>28473744.99000001</v>
      </c>
      <c r="W1313" s="287">
        <v>15054756.560000001</v>
      </c>
      <c r="X1313" s="287"/>
      <c r="Y1313" s="287"/>
      <c r="Z1313" s="287"/>
      <c r="AA1313" s="287">
        <f t="shared" si="1190"/>
        <v>69250118.170000002</v>
      </c>
      <c r="AB1313" s="287">
        <f t="shared" si="1061"/>
        <v>123256309.09999999</v>
      </c>
      <c r="AC1313" s="37">
        <v>0</v>
      </c>
    </row>
    <row r="1314" spans="1:29" s="5" customFormat="1" ht="32.25" hidden="1" thickBot="1" x14ac:dyDescent="0.25">
      <c r="A1314" s="156"/>
      <c r="B1314" s="110" t="s">
        <v>1258</v>
      </c>
      <c r="C1314" s="106" t="s">
        <v>1259</v>
      </c>
      <c r="D1314" s="105">
        <f>+D1315</f>
        <v>0</v>
      </c>
      <c r="E1314" s="105">
        <f>SUM('ADICIONES  2018'!C1314:M1314)</f>
        <v>0</v>
      </c>
      <c r="F1314" s="105">
        <f t="shared" ref="F1314:J1314" si="1198">+F1315</f>
        <v>0</v>
      </c>
      <c r="G1314" s="105">
        <f t="shared" si="1198"/>
        <v>0</v>
      </c>
      <c r="H1314" s="105">
        <f t="shared" si="1198"/>
        <v>0</v>
      </c>
      <c r="I1314" s="105">
        <f t="shared" si="1198"/>
        <v>0</v>
      </c>
      <c r="J1314" s="105">
        <f t="shared" si="1198"/>
        <v>0</v>
      </c>
      <c r="K1314" s="105">
        <f t="shared" si="1124"/>
        <v>0</v>
      </c>
      <c r="L1314" s="105">
        <f t="shared" ref="L1314:Q1314" si="1199">+L1315</f>
        <v>12826261</v>
      </c>
      <c r="M1314" s="105">
        <f t="shared" si="1199"/>
        <v>8911111</v>
      </c>
      <c r="N1314" s="105">
        <f t="shared" si="1199"/>
        <v>7165088</v>
      </c>
      <c r="O1314" s="105">
        <f t="shared" si="1199"/>
        <v>9909224</v>
      </c>
      <c r="P1314" s="105">
        <f t="shared" si="1199"/>
        <v>12850335</v>
      </c>
      <c r="Q1314" s="105">
        <f t="shared" si="1199"/>
        <v>30736263</v>
      </c>
      <c r="R1314" s="105">
        <f t="shared" si="1196"/>
        <v>82398282</v>
      </c>
      <c r="S1314" s="105">
        <f t="shared" ref="S1314:Z1314" si="1200">+S1315</f>
        <v>14435710</v>
      </c>
      <c r="T1314" s="105">
        <f t="shared" si="1200"/>
        <v>15529724</v>
      </c>
      <c r="U1314" s="105">
        <f t="shared" si="1200"/>
        <v>17274546</v>
      </c>
      <c r="V1314" s="105">
        <f t="shared" si="1200"/>
        <v>35632524</v>
      </c>
      <c r="W1314" s="105">
        <f t="shared" si="1200"/>
        <v>18200035</v>
      </c>
      <c r="X1314" s="105">
        <f t="shared" si="1200"/>
        <v>0</v>
      </c>
      <c r="Y1314" s="105">
        <f t="shared" si="1200"/>
        <v>0</v>
      </c>
      <c r="Z1314" s="105">
        <f t="shared" si="1200"/>
        <v>0</v>
      </c>
      <c r="AA1314" s="105">
        <f t="shared" si="1190"/>
        <v>101072539</v>
      </c>
      <c r="AB1314" s="105">
        <f t="shared" si="1061"/>
        <v>183470821</v>
      </c>
      <c r="AC1314" s="104">
        <v>0</v>
      </c>
    </row>
    <row r="1315" spans="1:29" ht="29.25" hidden="1" thickBot="1" x14ac:dyDescent="0.25">
      <c r="B1315" s="97" t="s">
        <v>1260</v>
      </c>
      <c r="C1315" s="98" t="s">
        <v>1261</v>
      </c>
      <c r="D1315" s="287">
        <v>0</v>
      </c>
      <c r="E1315" s="285">
        <f>SUM('ADICIONES  2018'!C1315:M1315)</f>
        <v>0</v>
      </c>
      <c r="F1315" s="287"/>
      <c r="G1315" s="287"/>
      <c r="H1315" s="287"/>
      <c r="I1315" s="287"/>
      <c r="J1315" s="287"/>
      <c r="K1315" s="287">
        <f t="shared" si="1124"/>
        <v>0</v>
      </c>
      <c r="L1315" s="287">
        <v>12826261</v>
      </c>
      <c r="M1315" s="287">
        <v>8911111</v>
      </c>
      <c r="N1315" s="287">
        <v>7165088</v>
      </c>
      <c r="O1315" s="287">
        <v>9909224</v>
      </c>
      <c r="P1315" s="287">
        <v>12850335</v>
      </c>
      <c r="Q1315" s="287">
        <v>30736263</v>
      </c>
      <c r="R1315" s="287">
        <f t="shared" si="1196"/>
        <v>82398282</v>
      </c>
      <c r="S1315" s="287">
        <v>14435710</v>
      </c>
      <c r="T1315" s="287">
        <v>15529724</v>
      </c>
      <c r="U1315" s="287">
        <v>17274546</v>
      </c>
      <c r="V1315" s="287">
        <v>35632524</v>
      </c>
      <c r="W1315" s="287">
        <v>18200035</v>
      </c>
      <c r="X1315" s="287"/>
      <c r="Y1315" s="287"/>
      <c r="Z1315" s="287"/>
      <c r="AA1315" s="287">
        <f t="shared" si="1190"/>
        <v>101072539</v>
      </c>
      <c r="AB1315" s="287">
        <f t="shared" si="1061"/>
        <v>183470821</v>
      </c>
      <c r="AC1315" s="37">
        <v>0</v>
      </c>
    </row>
    <row r="1316" spans="1:29" s="5" customFormat="1" ht="16.5" hidden="1" thickBot="1" x14ac:dyDescent="0.25">
      <c r="A1316" s="156"/>
      <c r="B1316" s="110" t="s">
        <v>1343</v>
      </c>
      <c r="C1316" s="106" t="s">
        <v>1344</v>
      </c>
      <c r="D1316" s="105">
        <f>+D1317</f>
        <v>0</v>
      </c>
      <c r="E1316" s="105">
        <f>SUM('ADICIONES  2018'!C1316:M1316)</f>
        <v>0</v>
      </c>
      <c r="F1316" s="105">
        <f t="shared" ref="F1316:J1316" si="1201">+F1317</f>
        <v>0</v>
      </c>
      <c r="G1316" s="105">
        <f t="shared" si="1201"/>
        <v>0</v>
      </c>
      <c r="H1316" s="105">
        <f t="shared" si="1201"/>
        <v>0</v>
      </c>
      <c r="I1316" s="105">
        <f t="shared" si="1201"/>
        <v>0</v>
      </c>
      <c r="J1316" s="105">
        <f t="shared" si="1201"/>
        <v>0</v>
      </c>
      <c r="K1316" s="105">
        <f t="shared" si="1124"/>
        <v>0</v>
      </c>
      <c r="L1316" s="105">
        <f t="shared" ref="L1316:Q1316" si="1202">+L1317</f>
        <v>0</v>
      </c>
      <c r="M1316" s="105">
        <f t="shared" si="1202"/>
        <v>0</v>
      </c>
      <c r="N1316" s="105">
        <f t="shared" si="1202"/>
        <v>0</v>
      </c>
      <c r="O1316" s="105">
        <f t="shared" si="1202"/>
        <v>0</v>
      </c>
      <c r="P1316" s="105">
        <f t="shared" si="1202"/>
        <v>0</v>
      </c>
      <c r="Q1316" s="105">
        <f t="shared" si="1202"/>
        <v>0</v>
      </c>
      <c r="R1316" s="105">
        <f t="shared" si="1196"/>
        <v>0</v>
      </c>
      <c r="S1316" s="105">
        <f t="shared" ref="S1316:Z1316" si="1203">+S1317</f>
        <v>0</v>
      </c>
      <c r="T1316" s="105">
        <f t="shared" si="1203"/>
        <v>0</v>
      </c>
      <c r="U1316" s="105">
        <f t="shared" si="1203"/>
        <v>0</v>
      </c>
      <c r="V1316" s="105">
        <f t="shared" si="1203"/>
        <v>861970</v>
      </c>
      <c r="W1316" s="105">
        <f t="shared" si="1203"/>
        <v>9706812</v>
      </c>
      <c r="X1316" s="105">
        <f t="shared" si="1203"/>
        <v>0</v>
      </c>
      <c r="Y1316" s="105">
        <f t="shared" si="1203"/>
        <v>0</v>
      </c>
      <c r="Z1316" s="105">
        <f t="shared" si="1203"/>
        <v>0</v>
      </c>
      <c r="AA1316" s="105">
        <f t="shared" si="1190"/>
        <v>10568782</v>
      </c>
      <c r="AB1316" s="105">
        <f t="shared" si="1061"/>
        <v>10568782</v>
      </c>
      <c r="AC1316" s="104">
        <v>0</v>
      </c>
    </row>
    <row r="1317" spans="1:29" ht="15.75" hidden="1" thickBot="1" x14ac:dyDescent="0.25">
      <c r="B1317" s="97" t="s">
        <v>1345</v>
      </c>
      <c r="C1317" s="98" t="s">
        <v>1346</v>
      </c>
      <c r="D1317" s="287"/>
      <c r="E1317" s="285">
        <f>SUM('ADICIONES  2018'!C1317:M1317)</f>
        <v>0</v>
      </c>
      <c r="F1317" s="287"/>
      <c r="G1317" s="287"/>
      <c r="H1317" s="287"/>
      <c r="I1317" s="287"/>
      <c r="J1317" s="287"/>
      <c r="K1317" s="287">
        <f t="shared" si="1124"/>
        <v>0</v>
      </c>
      <c r="L1317" s="287">
        <v>0</v>
      </c>
      <c r="M1317" s="287">
        <v>0</v>
      </c>
      <c r="N1317" s="287"/>
      <c r="O1317" s="287"/>
      <c r="P1317" s="287">
        <v>0</v>
      </c>
      <c r="Q1317" s="287">
        <v>0</v>
      </c>
      <c r="R1317" s="287">
        <f t="shared" si="1196"/>
        <v>0</v>
      </c>
      <c r="S1317" s="287">
        <v>0</v>
      </c>
      <c r="T1317" s="287"/>
      <c r="U1317" s="287"/>
      <c r="V1317" s="287">
        <v>861970</v>
      </c>
      <c r="W1317" s="287">
        <v>9706812</v>
      </c>
      <c r="X1317" s="287"/>
      <c r="Y1317" s="287"/>
      <c r="Z1317" s="287"/>
      <c r="AA1317" s="287">
        <f t="shared" si="1190"/>
        <v>10568782</v>
      </c>
      <c r="AB1317" s="287">
        <f t="shared" si="1061"/>
        <v>10568782</v>
      </c>
      <c r="AC1317" s="37">
        <v>0</v>
      </c>
    </row>
    <row r="1318" spans="1:29" s="5" customFormat="1" ht="16.5" hidden="1" thickBot="1" x14ac:dyDescent="0.25">
      <c r="A1318" s="156"/>
      <c r="B1318" s="110" t="s">
        <v>2557</v>
      </c>
      <c r="C1318" s="106" t="s">
        <v>2558</v>
      </c>
      <c r="D1318" s="105">
        <f>+D1319</f>
        <v>0</v>
      </c>
      <c r="E1318" s="105">
        <f>SUM('ADICIONES  2018'!C1318:M1318)</f>
        <v>0</v>
      </c>
      <c r="F1318" s="105">
        <f t="shared" ref="F1318:J1318" si="1204">+F1319</f>
        <v>0</v>
      </c>
      <c r="G1318" s="105">
        <f t="shared" si="1204"/>
        <v>0</v>
      </c>
      <c r="H1318" s="105">
        <f t="shared" si="1204"/>
        <v>0</v>
      </c>
      <c r="I1318" s="105">
        <f t="shared" si="1204"/>
        <v>0</v>
      </c>
      <c r="J1318" s="105">
        <f t="shared" si="1204"/>
        <v>0</v>
      </c>
      <c r="K1318" s="286">
        <f t="shared" si="1124"/>
        <v>0</v>
      </c>
      <c r="L1318" s="105">
        <f t="shared" ref="L1318:Q1318" si="1205">+L1319</f>
        <v>0</v>
      </c>
      <c r="M1318" s="105">
        <f t="shared" si="1205"/>
        <v>0</v>
      </c>
      <c r="N1318" s="105">
        <f t="shared" si="1205"/>
        <v>0</v>
      </c>
      <c r="O1318" s="105">
        <f t="shared" si="1205"/>
        <v>0</v>
      </c>
      <c r="P1318" s="105">
        <f t="shared" si="1205"/>
        <v>0</v>
      </c>
      <c r="Q1318" s="105">
        <f t="shared" si="1205"/>
        <v>0</v>
      </c>
      <c r="R1318" s="286">
        <f t="shared" si="1196"/>
        <v>0</v>
      </c>
      <c r="S1318" s="105">
        <f t="shared" ref="S1318:Z1318" si="1206">+S1319</f>
        <v>0</v>
      </c>
      <c r="T1318" s="105">
        <f t="shared" si="1206"/>
        <v>0</v>
      </c>
      <c r="U1318" s="105">
        <f t="shared" si="1206"/>
        <v>0</v>
      </c>
      <c r="V1318" s="105">
        <f t="shared" si="1206"/>
        <v>0</v>
      </c>
      <c r="W1318" s="105">
        <f t="shared" si="1206"/>
        <v>0</v>
      </c>
      <c r="X1318" s="105">
        <f t="shared" si="1206"/>
        <v>0</v>
      </c>
      <c r="Y1318" s="105">
        <f t="shared" si="1206"/>
        <v>0</v>
      </c>
      <c r="Z1318" s="105">
        <f t="shared" si="1206"/>
        <v>0</v>
      </c>
      <c r="AA1318" s="286">
        <f t="shared" ref="AA1318:AA1323" si="1207">SUM(S1318:Z1318)</f>
        <v>0</v>
      </c>
      <c r="AB1318" s="286">
        <f t="shared" si="1061"/>
        <v>0</v>
      </c>
      <c r="AC1318" s="36" t="e">
        <f t="shared" ref="AC1318:AC1323" si="1208">+AB1318/K1318</f>
        <v>#DIV/0!</v>
      </c>
    </row>
    <row r="1319" spans="1:29" ht="15.75" hidden="1" thickBot="1" x14ac:dyDescent="0.25">
      <c r="B1319" s="97" t="s">
        <v>2559</v>
      </c>
      <c r="C1319" s="98" t="s">
        <v>2558</v>
      </c>
      <c r="D1319" s="287"/>
      <c r="E1319" s="285">
        <f>SUM('ADICIONES  2018'!C1319:M1319)</f>
        <v>0</v>
      </c>
      <c r="F1319" s="287"/>
      <c r="G1319" s="287"/>
      <c r="H1319" s="287"/>
      <c r="I1319" s="287"/>
      <c r="J1319" s="287"/>
      <c r="K1319" s="287">
        <f t="shared" si="1124"/>
        <v>0</v>
      </c>
      <c r="L1319" s="287"/>
      <c r="M1319" s="287"/>
      <c r="N1319" s="287"/>
      <c r="O1319" s="287"/>
      <c r="P1319" s="287"/>
      <c r="Q1319" s="287"/>
      <c r="R1319" s="287">
        <f t="shared" si="1196"/>
        <v>0</v>
      </c>
      <c r="S1319" s="287"/>
      <c r="T1319" s="287"/>
      <c r="U1319" s="287"/>
      <c r="V1319" s="287"/>
      <c r="W1319" s="287">
        <v>0</v>
      </c>
      <c r="X1319" s="287"/>
      <c r="Y1319" s="287"/>
      <c r="Z1319" s="287"/>
      <c r="AA1319" s="287">
        <f t="shared" si="1207"/>
        <v>0</v>
      </c>
      <c r="AB1319" s="287">
        <f t="shared" si="1061"/>
        <v>0</v>
      </c>
      <c r="AC1319" s="37" t="e">
        <f t="shared" si="1208"/>
        <v>#DIV/0!</v>
      </c>
    </row>
    <row r="1320" spans="1:29" s="5" customFormat="1" ht="32.25" hidden="1" thickBot="1" x14ac:dyDescent="0.25">
      <c r="A1320" s="156"/>
      <c r="B1320" s="110" t="s">
        <v>2560</v>
      </c>
      <c r="C1320" s="106" t="s">
        <v>2561</v>
      </c>
      <c r="D1320" s="105">
        <f>+D1321</f>
        <v>0</v>
      </c>
      <c r="E1320" s="105">
        <f>SUM('ADICIONES  2018'!C1320:M1320)</f>
        <v>0</v>
      </c>
      <c r="F1320" s="105">
        <f t="shared" ref="F1320:J1320" si="1209">+F1321</f>
        <v>0</v>
      </c>
      <c r="G1320" s="105">
        <f t="shared" si="1209"/>
        <v>0</v>
      </c>
      <c r="H1320" s="105">
        <f t="shared" si="1209"/>
        <v>0</v>
      </c>
      <c r="I1320" s="105">
        <f t="shared" si="1209"/>
        <v>0</v>
      </c>
      <c r="J1320" s="105">
        <f t="shared" si="1209"/>
        <v>0</v>
      </c>
      <c r="K1320" s="286">
        <f t="shared" si="1124"/>
        <v>0</v>
      </c>
      <c r="L1320" s="105">
        <f t="shared" ref="L1320:Q1320" si="1210">+L1321</f>
        <v>0</v>
      </c>
      <c r="M1320" s="105">
        <f t="shared" si="1210"/>
        <v>0</v>
      </c>
      <c r="N1320" s="105">
        <f t="shared" si="1210"/>
        <v>0</v>
      </c>
      <c r="O1320" s="105">
        <f t="shared" si="1210"/>
        <v>0</v>
      </c>
      <c r="P1320" s="105">
        <f t="shared" si="1210"/>
        <v>0</v>
      </c>
      <c r="Q1320" s="105">
        <f t="shared" si="1210"/>
        <v>0</v>
      </c>
      <c r="R1320" s="286">
        <f t="shared" si="1196"/>
        <v>0</v>
      </c>
      <c r="S1320" s="105">
        <f t="shared" ref="S1320:Z1320" si="1211">+S1321</f>
        <v>0</v>
      </c>
      <c r="T1320" s="105">
        <f t="shared" si="1211"/>
        <v>0</v>
      </c>
      <c r="U1320" s="105">
        <f t="shared" si="1211"/>
        <v>0</v>
      </c>
      <c r="V1320" s="105">
        <f t="shared" si="1211"/>
        <v>0</v>
      </c>
      <c r="W1320" s="105">
        <f t="shared" si="1211"/>
        <v>0</v>
      </c>
      <c r="X1320" s="105">
        <f t="shared" si="1211"/>
        <v>0</v>
      </c>
      <c r="Y1320" s="105">
        <f t="shared" si="1211"/>
        <v>0</v>
      </c>
      <c r="Z1320" s="105">
        <f t="shared" si="1211"/>
        <v>0</v>
      </c>
      <c r="AA1320" s="286">
        <f t="shared" si="1207"/>
        <v>0</v>
      </c>
      <c r="AB1320" s="286">
        <f t="shared" si="1061"/>
        <v>0</v>
      </c>
      <c r="AC1320" s="36" t="e">
        <f t="shared" si="1208"/>
        <v>#DIV/0!</v>
      </c>
    </row>
    <row r="1321" spans="1:29" ht="29.25" hidden="1" thickBot="1" x14ac:dyDescent="0.25">
      <c r="B1321" s="97" t="s">
        <v>2562</v>
      </c>
      <c r="C1321" s="98" t="s">
        <v>2561</v>
      </c>
      <c r="D1321" s="287"/>
      <c r="E1321" s="285">
        <f>SUM('ADICIONES  2018'!C1321:M1321)</f>
        <v>0</v>
      </c>
      <c r="F1321" s="287"/>
      <c r="G1321" s="287"/>
      <c r="H1321" s="287"/>
      <c r="I1321" s="287"/>
      <c r="J1321" s="287"/>
      <c r="K1321" s="287">
        <f t="shared" si="1124"/>
        <v>0</v>
      </c>
      <c r="L1321" s="287"/>
      <c r="M1321" s="287"/>
      <c r="N1321" s="287"/>
      <c r="O1321" s="287"/>
      <c r="P1321" s="287"/>
      <c r="Q1321" s="287"/>
      <c r="R1321" s="287">
        <f t="shared" si="1196"/>
        <v>0</v>
      </c>
      <c r="S1321" s="287"/>
      <c r="T1321" s="287"/>
      <c r="U1321" s="287"/>
      <c r="V1321" s="287"/>
      <c r="W1321" s="287">
        <v>0</v>
      </c>
      <c r="X1321" s="287"/>
      <c r="Y1321" s="287"/>
      <c r="Z1321" s="287"/>
      <c r="AA1321" s="287">
        <f t="shared" si="1207"/>
        <v>0</v>
      </c>
      <c r="AB1321" s="287">
        <f t="shared" si="1061"/>
        <v>0</v>
      </c>
      <c r="AC1321" s="37" t="e">
        <f t="shared" si="1208"/>
        <v>#DIV/0!</v>
      </c>
    </row>
    <row r="1322" spans="1:29" s="5" customFormat="1" ht="32.25" hidden="1" thickBot="1" x14ac:dyDescent="0.25">
      <c r="A1322" s="156"/>
      <c r="B1322" s="110" t="s">
        <v>2563</v>
      </c>
      <c r="C1322" s="106" t="s">
        <v>2564</v>
      </c>
      <c r="D1322" s="105">
        <f>+D1323</f>
        <v>0</v>
      </c>
      <c r="E1322" s="105">
        <f>SUM('ADICIONES  2018'!C1322:M1322)</f>
        <v>0</v>
      </c>
      <c r="F1322" s="105">
        <f t="shared" ref="F1322:J1322" si="1212">+F1323</f>
        <v>0</v>
      </c>
      <c r="G1322" s="105">
        <f t="shared" si="1212"/>
        <v>0</v>
      </c>
      <c r="H1322" s="105">
        <f t="shared" si="1212"/>
        <v>0</v>
      </c>
      <c r="I1322" s="105">
        <f t="shared" si="1212"/>
        <v>0</v>
      </c>
      <c r="J1322" s="105">
        <f t="shared" si="1212"/>
        <v>0</v>
      </c>
      <c r="K1322" s="286">
        <f t="shared" si="1124"/>
        <v>0</v>
      </c>
      <c r="L1322" s="105">
        <f t="shared" ref="L1322:Q1322" si="1213">+L1323</f>
        <v>0</v>
      </c>
      <c r="M1322" s="105">
        <f t="shared" si="1213"/>
        <v>0</v>
      </c>
      <c r="N1322" s="105">
        <f t="shared" si="1213"/>
        <v>0</v>
      </c>
      <c r="O1322" s="105">
        <f t="shared" si="1213"/>
        <v>0</v>
      </c>
      <c r="P1322" s="105">
        <f t="shared" si="1213"/>
        <v>0</v>
      </c>
      <c r="Q1322" s="105">
        <f t="shared" si="1213"/>
        <v>0</v>
      </c>
      <c r="R1322" s="286">
        <f t="shared" si="1196"/>
        <v>0</v>
      </c>
      <c r="S1322" s="105">
        <f t="shared" ref="S1322:Z1322" si="1214">+S1323</f>
        <v>0</v>
      </c>
      <c r="T1322" s="105">
        <f t="shared" si="1214"/>
        <v>0</v>
      </c>
      <c r="U1322" s="105">
        <f t="shared" si="1214"/>
        <v>0</v>
      </c>
      <c r="V1322" s="105">
        <f t="shared" si="1214"/>
        <v>0</v>
      </c>
      <c r="W1322" s="105">
        <f t="shared" si="1214"/>
        <v>264578436</v>
      </c>
      <c r="X1322" s="105">
        <f t="shared" si="1214"/>
        <v>0</v>
      </c>
      <c r="Y1322" s="105">
        <f t="shared" si="1214"/>
        <v>0</v>
      </c>
      <c r="Z1322" s="105">
        <f t="shared" si="1214"/>
        <v>0</v>
      </c>
      <c r="AA1322" s="286">
        <f t="shared" si="1207"/>
        <v>264578436</v>
      </c>
      <c r="AB1322" s="286">
        <f t="shared" si="1061"/>
        <v>264578436</v>
      </c>
      <c r="AC1322" s="36">
        <v>0</v>
      </c>
    </row>
    <row r="1323" spans="1:29" ht="15.75" hidden="1" thickBot="1" x14ac:dyDescent="0.25">
      <c r="B1323" s="97" t="s">
        <v>2565</v>
      </c>
      <c r="C1323" s="98" t="s">
        <v>2564</v>
      </c>
      <c r="D1323" s="287"/>
      <c r="E1323" s="285">
        <f>SUM('ADICIONES  2018'!C1323:M1323)</f>
        <v>0</v>
      </c>
      <c r="F1323" s="287"/>
      <c r="G1323" s="287"/>
      <c r="H1323" s="287"/>
      <c r="I1323" s="287"/>
      <c r="J1323" s="287"/>
      <c r="K1323" s="287">
        <f t="shared" si="1124"/>
        <v>0</v>
      </c>
      <c r="L1323" s="287"/>
      <c r="M1323" s="287"/>
      <c r="N1323" s="287"/>
      <c r="O1323" s="287"/>
      <c r="P1323" s="287"/>
      <c r="Q1323" s="287"/>
      <c r="R1323" s="287">
        <f t="shared" si="1196"/>
        <v>0</v>
      </c>
      <c r="S1323" s="287"/>
      <c r="T1323" s="287"/>
      <c r="U1323" s="287"/>
      <c r="V1323" s="287"/>
      <c r="W1323" s="287">
        <v>264578436</v>
      </c>
      <c r="X1323" s="287"/>
      <c r="Y1323" s="287"/>
      <c r="Z1323" s="287"/>
      <c r="AA1323" s="287">
        <f t="shared" si="1207"/>
        <v>264578436</v>
      </c>
      <c r="AB1323" s="287">
        <f t="shared" si="1061"/>
        <v>264578436</v>
      </c>
      <c r="AC1323" s="37" t="e">
        <f t="shared" si="1208"/>
        <v>#DIV/0!</v>
      </c>
    </row>
    <row r="1324" spans="1:29" s="79" customFormat="1" ht="32.25" hidden="1" thickBot="1" x14ac:dyDescent="0.25">
      <c r="A1324" s="371"/>
      <c r="B1324" s="110" t="s">
        <v>857</v>
      </c>
      <c r="C1324" s="106" t="s">
        <v>130</v>
      </c>
      <c r="D1324" s="105">
        <f>+D1325</f>
        <v>50000000</v>
      </c>
      <c r="E1324" s="105">
        <f>SUM('ADICIONES  2018'!C1324:M1324)</f>
        <v>0</v>
      </c>
      <c r="F1324" s="105">
        <f t="shared" ref="F1324:J1324" si="1215">+F1325</f>
        <v>0</v>
      </c>
      <c r="G1324" s="105">
        <f t="shared" si="1215"/>
        <v>0</v>
      </c>
      <c r="H1324" s="105">
        <f t="shared" si="1215"/>
        <v>0</v>
      </c>
      <c r="I1324" s="105">
        <f t="shared" si="1215"/>
        <v>0</v>
      </c>
      <c r="J1324" s="105">
        <f t="shared" si="1215"/>
        <v>0</v>
      </c>
      <c r="K1324" s="105">
        <f t="shared" si="1124"/>
        <v>50000000</v>
      </c>
      <c r="L1324" s="105">
        <f t="shared" ref="L1324:Q1324" si="1216">+L1325</f>
        <v>15838129.050000001</v>
      </c>
      <c r="M1324" s="105">
        <f t="shared" si="1216"/>
        <v>15471994.060000001</v>
      </c>
      <c r="N1324" s="105">
        <f t="shared" si="1216"/>
        <v>11139898.43</v>
      </c>
      <c r="O1324" s="105">
        <f t="shared" si="1216"/>
        <v>12852022.08</v>
      </c>
      <c r="P1324" s="105">
        <f t="shared" si="1216"/>
        <v>14292860.310000001</v>
      </c>
      <c r="Q1324" s="105">
        <f t="shared" si="1216"/>
        <v>16772832.619999999</v>
      </c>
      <c r="R1324" s="105">
        <f>SUM(L1324:Q1324)</f>
        <v>86367736.549999997</v>
      </c>
      <c r="S1324" s="105">
        <f t="shared" ref="S1324:Z1324" si="1217">+S1325</f>
        <v>13054028</v>
      </c>
      <c r="T1324" s="105">
        <f t="shared" si="1217"/>
        <v>13534569.65</v>
      </c>
      <c r="U1324" s="105">
        <f t="shared" si="1217"/>
        <v>13690988.820000008</v>
      </c>
      <c r="V1324" s="105">
        <f t="shared" si="1217"/>
        <v>13769609.609999985</v>
      </c>
      <c r="W1324" s="105">
        <f t="shared" si="1217"/>
        <v>14239472.74</v>
      </c>
      <c r="X1324" s="105">
        <f t="shared" si="1217"/>
        <v>0</v>
      </c>
      <c r="Y1324" s="105">
        <f t="shared" si="1217"/>
        <v>0</v>
      </c>
      <c r="Z1324" s="105">
        <f t="shared" si="1217"/>
        <v>0</v>
      </c>
      <c r="AA1324" s="105">
        <f t="shared" si="1190"/>
        <v>68288668.819999993</v>
      </c>
      <c r="AB1324" s="105">
        <f t="shared" si="1061"/>
        <v>154656405.37</v>
      </c>
      <c r="AC1324" s="104">
        <f t="shared" si="1057"/>
        <v>3.0931281074000001</v>
      </c>
    </row>
    <row r="1325" spans="1:29" ht="15.75" hidden="1" thickBot="1" x14ac:dyDescent="0.25">
      <c r="B1325" s="97" t="s">
        <v>858</v>
      </c>
      <c r="C1325" s="98" t="s">
        <v>131</v>
      </c>
      <c r="D1325" s="287">
        <v>50000000</v>
      </c>
      <c r="E1325" s="285">
        <f>SUM('ADICIONES  2018'!C1325:M1325)</f>
        <v>0</v>
      </c>
      <c r="F1325" s="287"/>
      <c r="G1325" s="287"/>
      <c r="H1325" s="287"/>
      <c r="I1325" s="287"/>
      <c r="J1325" s="287"/>
      <c r="K1325" s="287">
        <f t="shared" si="1124"/>
        <v>50000000</v>
      </c>
      <c r="L1325" s="287">
        <v>15838129.050000001</v>
      </c>
      <c r="M1325" s="287">
        <v>15471994.060000001</v>
      </c>
      <c r="N1325" s="287">
        <v>11139898.43</v>
      </c>
      <c r="O1325" s="287">
        <v>12852022.08</v>
      </c>
      <c r="P1325" s="287">
        <v>14292860.310000001</v>
      </c>
      <c r="Q1325" s="287">
        <v>16772832.619999999</v>
      </c>
      <c r="R1325" s="287">
        <f t="shared" ref="R1325:R1369" si="1218">SUM(L1325:Q1325)</f>
        <v>86367736.549999997</v>
      </c>
      <c r="S1325" s="287">
        <v>13054028</v>
      </c>
      <c r="T1325" s="287">
        <v>13534569.65</v>
      </c>
      <c r="U1325" s="287">
        <v>13690988.820000008</v>
      </c>
      <c r="V1325" s="287">
        <v>13769609.609999985</v>
      </c>
      <c r="W1325" s="287">
        <v>14239472.74</v>
      </c>
      <c r="X1325" s="287"/>
      <c r="Y1325" s="287"/>
      <c r="Z1325" s="287"/>
      <c r="AA1325" s="287">
        <f t="shared" si="1190"/>
        <v>68288668.819999993</v>
      </c>
      <c r="AB1325" s="287">
        <f t="shared" si="1061"/>
        <v>154656405.37</v>
      </c>
      <c r="AC1325" s="37">
        <f t="shared" si="1057"/>
        <v>3.0931281074000001</v>
      </c>
    </row>
    <row r="1326" spans="1:29" s="5" customFormat="1" ht="16.5" hidden="1" thickBot="1" x14ac:dyDescent="0.25">
      <c r="A1326" s="156"/>
      <c r="B1326" s="110" t="s">
        <v>2566</v>
      </c>
      <c r="C1326" s="106" t="s">
        <v>2567</v>
      </c>
      <c r="D1326" s="105">
        <f>+D1327</f>
        <v>0</v>
      </c>
      <c r="E1326" s="105">
        <f>SUM('ADICIONES  2018'!C1326:M1326)</f>
        <v>0</v>
      </c>
      <c r="F1326" s="105">
        <f t="shared" ref="F1326:J1326" si="1219">+F1327</f>
        <v>0</v>
      </c>
      <c r="G1326" s="105">
        <f t="shared" si="1219"/>
        <v>0</v>
      </c>
      <c r="H1326" s="105">
        <f t="shared" si="1219"/>
        <v>0</v>
      </c>
      <c r="I1326" s="105">
        <f t="shared" si="1219"/>
        <v>0</v>
      </c>
      <c r="J1326" s="105">
        <f t="shared" si="1219"/>
        <v>0</v>
      </c>
      <c r="K1326" s="286">
        <f t="shared" si="1124"/>
        <v>0</v>
      </c>
      <c r="L1326" s="105">
        <f t="shared" ref="L1326:Q1326" si="1220">+L1327</f>
        <v>0</v>
      </c>
      <c r="M1326" s="105">
        <f t="shared" si="1220"/>
        <v>0</v>
      </c>
      <c r="N1326" s="105">
        <f t="shared" si="1220"/>
        <v>0</v>
      </c>
      <c r="O1326" s="105">
        <f t="shared" si="1220"/>
        <v>0</v>
      </c>
      <c r="P1326" s="105">
        <f t="shared" si="1220"/>
        <v>0</v>
      </c>
      <c r="Q1326" s="105">
        <f t="shared" si="1220"/>
        <v>0</v>
      </c>
      <c r="R1326" s="286">
        <f t="shared" si="1218"/>
        <v>0</v>
      </c>
      <c r="S1326" s="105">
        <f t="shared" ref="S1326:Z1326" si="1221">+S1327</f>
        <v>0</v>
      </c>
      <c r="T1326" s="105">
        <f t="shared" si="1221"/>
        <v>8284348</v>
      </c>
      <c r="U1326" s="105">
        <f t="shared" si="1221"/>
        <v>1763602</v>
      </c>
      <c r="V1326" s="105">
        <f t="shared" si="1221"/>
        <v>5079482</v>
      </c>
      <c r="W1326" s="105">
        <f t="shared" si="1221"/>
        <v>3818649</v>
      </c>
      <c r="X1326" s="105">
        <f t="shared" si="1221"/>
        <v>0</v>
      </c>
      <c r="Y1326" s="105">
        <f t="shared" si="1221"/>
        <v>0</v>
      </c>
      <c r="Z1326" s="105">
        <f t="shared" si="1221"/>
        <v>0</v>
      </c>
      <c r="AA1326" s="105">
        <f t="shared" si="1190"/>
        <v>18946081</v>
      </c>
      <c r="AB1326" s="105">
        <f t="shared" si="1061"/>
        <v>18946081</v>
      </c>
      <c r="AC1326" s="104">
        <v>0</v>
      </c>
    </row>
    <row r="1327" spans="1:29" ht="15.75" hidden="1" thickBot="1" x14ac:dyDescent="0.25">
      <c r="B1327" s="97" t="s">
        <v>2568</v>
      </c>
      <c r="C1327" s="98" t="s">
        <v>2567</v>
      </c>
      <c r="D1327" s="287"/>
      <c r="E1327" s="285">
        <f>SUM('ADICIONES  2018'!C1327:M1327)</f>
        <v>0</v>
      </c>
      <c r="F1327" s="287"/>
      <c r="G1327" s="287"/>
      <c r="H1327" s="287"/>
      <c r="I1327" s="287"/>
      <c r="J1327" s="287"/>
      <c r="K1327" s="287">
        <f t="shared" si="1124"/>
        <v>0</v>
      </c>
      <c r="L1327" s="287"/>
      <c r="M1327" s="287"/>
      <c r="N1327" s="287"/>
      <c r="O1327" s="287"/>
      <c r="P1327" s="287"/>
      <c r="Q1327" s="287"/>
      <c r="R1327" s="287">
        <f t="shared" si="1218"/>
        <v>0</v>
      </c>
      <c r="S1327" s="287"/>
      <c r="T1327" s="287">
        <v>8284348</v>
      </c>
      <c r="U1327" s="287">
        <v>1763602</v>
      </c>
      <c r="V1327" s="287">
        <v>5079482</v>
      </c>
      <c r="W1327" s="287">
        <v>3818649</v>
      </c>
      <c r="X1327" s="287"/>
      <c r="Y1327" s="287"/>
      <c r="Z1327" s="287"/>
      <c r="AA1327" s="287">
        <f t="shared" si="1190"/>
        <v>18946081</v>
      </c>
      <c r="AB1327" s="287">
        <f t="shared" si="1061"/>
        <v>18946081</v>
      </c>
      <c r="AC1327" s="37">
        <v>0</v>
      </c>
    </row>
    <row r="1328" spans="1:29" s="5" customFormat="1" ht="32.25" hidden="1" thickBot="1" x14ac:dyDescent="0.25">
      <c r="A1328" s="156"/>
      <c r="B1328" s="110" t="s">
        <v>2569</v>
      </c>
      <c r="C1328" s="106" t="s">
        <v>2570</v>
      </c>
      <c r="D1328" s="105">
        <f>+D1329</f>
        <v>0</v>
      </c>
      <c r="E1328" s="105">
        <f>SUM('ADICIONES  2018'!C1328:M1328)</f>
        <v>0</v>
      </c>
      <c r="F1328" s="105">
        <f t="shared" ref="F1328:J1328" si="1222">+F1329</f>
        <v>0</v>
      </c>
      <c r="G1328" s="105">
        <f t="shared" si="1222"/>
        <v>0</v>
      </c>
      <c r="H1328" s="105">
        <f t="shared" si="1222"/>
        <v>0</v>
      </c>
      <c r="I1328" s="105">
        <f t="shared" si="1222"/>
        <v>0</v>
      </c>
      <c r="J1328" s="105">
        <f t="shared" si="1222"/>
        <v>0</v>
      </c>
      <c r="K1328" s="286">
        <f t="shared" si="1124"/>
        <v>0</v>
      </c>
      <c r="L1328" s="105">
        <f t="shared" ref="L1328:Q1328" si="1223">+L1329</f>
        <v>0</v>
      </c>
      <c r="M1328" s="105">
        <f t="shared" si="1223"/>
        <v>0</v>
      </c>
      <c r="N1328" s="105">
        <f t="shared" si="1223"/>
        <v>0</v>
      </c>
      <c r="O1328" s="105">
        <f t="shared" si="1223"/>
        <v>0</v>
      </c>
      <c r="P1328" s="105">
        <f t="shared" si="1223"/>
        <v>0</v>
      </c>
      <c r="Q1328" s="105">
        <f t="shared" si="1223"/>
        <v>0</v>
      </c>
      <c r="R1328" s="286">
        <f t="shared" si="1218"/>
        <v>0</v>
      </c>
      <c r="S1328" s="105">
        <f t="shared" ref="S1328:Z1328" si="1224">+S1329</f>
        <v>0</v>
      </c>
      <c r="T1328" s="105">
        <f t="shared" si="1224"/>
        <v>37631906</v>
      </c>
      <c r="U1328" s="105">
        <f t="shared" si="1224"/>
        <v>8393245</v>
      </c>
      <c r="V1328" s="105">
        <f t="shared" si="1224"/>
        <v>17532997</v>
      </c>
      <c r="W1328" s="105">
        <f t="shared" si="1224"/>
        <v>7277866</v>
      </c>
      <c r="X1328" s="105">
        <f t="shared" si="1224"/>
        <v>0</v>
      </c>
      <c r="Y1328" s="105">
        <f t="shared" si="1224"/>
        <v>0</v>
      </c>
      <c r="Z1328" s="105">
        <f t="shared" si="1224"/>
        <v>0</v>
      </c>
      <c r="AA1328" s="105">
        <f t="shared" si="1190"/>
        <v>70836014</v>
      </c>
      <c r="AB1328" s="105">
        <f t="shared" si="1061"/>
        <v>70836014</v>
      </c>
      <c r="AC1328" s="104">
        <v>0</v>
      </c>
    </row>
    <row r="1329" spans="1:29" ht="29.25" hidden="1" thickBot="1" x14ac:dyDescent="0.25">
      <c r="B1329" s="97" t="s">
        <v>2571</v>
      </c>
      <c r="C1329" s="98" t="s">
        <v>2570</v>
      </c>
      <c r="D1329" s="287"/>
      <c r="E1329" s="285">
        <f>SUM('ADICIONES  2018'!C1329:M1329)</f>
        <v>0</v>
      </c>
      <c r="F1329" s="287"/>
      <c r="G1329" s="287"/>
      <c r="H1329" s="287"/>
      <c r="I1329" s="287"/>
      <c r="J1329" s="287"/>
      <c r="K1329" s="287">
        <f t="shared" si="1124"/>
        <v>0</v>
      </c>
      <c r="L1329" s="287"/>
      <c r="M1329" s="287"/>
      <c r="N1329" s="287"/>
      <c r="O1329" s="287"/>
      <c r="P1329" s="287"/>
      <c r="Q1329" s="287"/>
      <c r="R1329" s="287">
        <f t="shared" si="1218"/>
        <v>0</v>
      </c>
      <c r="S1329" s="287"/>
      <c r="T1329" s="287">
        <v>37631906</v>
      </c>
      <c r="U1329" s="287">
        <v>8393245</v>
      </c>
      <c r="V1329" s="287">
        <v>17532997</v>
      </c>
      <c r="W1329" s="287">
        <v>7277866</v>
      </c>
      <c r="X1329" s="287"/>
      <c r="Y1329" s="287"/>
      <c r="Z1329" s="287"/>
      <c r="AA1329" s="287">
        <f t="shared" si="1190"/>
        <v>70836014</v>
      </c>
      <c r="AB1329" s="287">
        <f t="shared" si="1061"/>
        <v>70836014</v>
      </c>
      <c r="AC1329" s="37">
        <v>0</v>
      </c>
    </row>
    <row r="1330" spans="1:29" s="5" customFormat="1" ht="32.25" hidden="1" thickBot="1" x14ac:dyDescent="0.25">
      <c r="A1330" s="156"/>
      <c r="B1330" s="110" t="s">
        <v>2572</v>
      </c>
      <c r="C1330" s="106" t="s">
        <v>2573</v>
      </c>
      <c r="D1330" s="105">
        <f>+D1331</f>
        <v>0</v>
      </c>
      <c r="E1330" s="105">
        <f>SUM('ADICIONES  2018'!C1330:M1330)</f>
        <v>0</v>
      </c>
      <c r="F1330" s="105">
        <f t="shared" ref="F1330:J1330" si="1225">+F1331</f>
        <v>0</v>
      </c>
      <c r="G1330" s="105">
        <f t="shared" si="1225"/>
        <v>0</v>
      </c>
      <c r="H1330" s="105">
        <f t="shared" si="1225"/>
        <v>0</v>
      </c>
      <c r="I1330" s="105">
        <f t="shared" si="1225"/>
        <v>0</v>
      </c>
      <c r="J1330" s="105">
        <f t="shared" si="1225"/>
        <v>0</v>
      </c>
      <c r="K1330" s="286">
        <f t="shared" si="1124"/>
        <v>0</v>
      </c>
      <c r="L1330" s="105">
        <f t="shared" ref="L1330:Q1330" si="1226">+L1331</f>
        <v>0</v>
      </c>
      <c r="M1330" s="105">
        <f t="shared" si="1226"/>
        <v>0</v>
      </c>
      <c r="N1330" s="105">
        <f t="shared" si="1226"/>
        <v>0</v>
      </c>
      <c r="O1330" s="105">
        <f t="shared" si="1226"/>
        <v>0</v>
      </c>
      <c r="P1330" s="105">
        <f t="shared" si="1226"/>
        <v>0</v>
      </c>
      <c r="Q1330" s="105">
        <f t="shared" si="1226"/>
        <v>0</v>
      </c>
      <c r="R1330" s="286">
        <f t="shared" si="1218"/>
        <v>0</v>
      </c>
      <c r="S1330" s="105">
        <f t="shared" ref="S1330:Z1330" si="1227">+S1331</f>
        <v>0</v>
      </c>
      <c r="T1330" s="105">
        <f t="shared" si="1227"/>
        <v>0</v>
      </c>
      <c r="U1330" s="105">
        <f t="shared" si="1227"/>
        <v>0</v>
      </c>
      <c r="V1330" s="105">
        <f t="shared" si="1227"/>
        <v>0</v>
      </c>
      <c r="W1330" s="105">
        <f t="shared" si="1227"/>
        <v>0</v>
      </c>
      <c r="X1330" s="105">
        <f t="shared" si="1227"/>
        <v>0</v>
      </c>
      <c r="Y1330" s="105">
        <f t="shared" si="1227"/>
        <v>0</v>
      </c>
      <c r="Z1330" s="105">
        <f t="shared" si="1227"/>
        <v>0</v>
      </c>
      <c r="AA1330" s="105">
        <f t="shared" si="1190"/>
        <v>0</v>
      </c>
      <c r="AB1330" s="105">
        <f t="shared" si="1061"/>
        <v>0</v>
      </c>
      <c r="AC1330" s="104" t="e">
        <f t="shared" ref="AC1330:AC1345" si="1228">+AB1330/K1330</f>
        <v>#DIV/0!</v>
      </c>
    </row>
    <row r="1331" spans="1:29" ht="15.75" hidden="1" thickBot="1" x14ac:dyDescent="0.25">
      <c r="B1331" s="97" t="s">
        <v>2574</v>
      </c>
      <c r="C1331" s="98" t="s">
        <v>2573</v>
      </c>
      <c r="D1331" s="287"/>
      <c r="E1331" s="285">
        <f>SUM('ADICIONES  2018'!C1331:M1331)</f>
        <v>0</v>
      </c>
      <c r="F1331" s="287"/>
      <c r="G1331" s="287"/>
      <c r="H1331" s="287"/>
      <c r="I1331" s="287"/>
      <c r="J1331" s="287"/>
      <c r="K1331" s="287">
        <f t="shared" si="1124"/>
        <v>0</v>
      </c>
      <c r="L1331" s="287"/>
      <c r="M1331" s="287"/>
      <c r="N1331" s="287"/>
      <c r="O1331" s="287"/>
      <c r="P1331" s="287"/>
      <c r="Q1331" s="287"/>
      <c r="R1331" s="287">
        <f t="shared" si="1218"/>
        <v>0</v>
      </c>
      <c r="S1331" s="287"/>
      <c r="T1331" s="287"/>
      <c r="U1331" s="287"/>
      <c r="V1331" s="287"/>
      <c r="W1331" s="287"/>
      <c r="X1331" s="287"/>
      <c r="Y1331" s="287"/>
      <c r="Z1331" s="287"/>
      <c r="AA1331" s="287">
        <f t="shared" si="1190"/>
        <v>0</v>
      </c>
      <c r="AB1331" s="287">
        <f t="shared" si="1061"/>
        <v>0</v>
      </c>
      <c r="AC1331" s="37" t="e">
        <f t="shared" si="1228"/>
        <v>#DIV/0!</v>
      </c>
    </row>
    <row r="1332" spans="1:29" s="5" customFormat="1" ht="32.25" hidden="1" thickBot="1" x14ac:dyDescent="0.25">
      <c r="A1332" s="156"/>
      <c r="B1332" s="110" t="s">
        <v>2575</v>
      </c>
      <c r="C1332" s="106" t="s">
        <v>2576</v>
      </c>
      <c r="D1332" s="105">
        <f>+D1333</f>
        <v>0</v>
      </c>
      <c r="E1332" s="105">
        <f>SUM('ADICIONES  2018'!C1332:M1332)</f>
        <v>0</v>
      </c>
      <c r="F1332" s="105">
        <f t="shared" ref="F1332:J1332" si="1229">+F1333</f>
        <v>0</v>
      </c>
      <c r="G1332" s="105">
        <f t="shared" si="1229"/>
        <v>0</v>
      </c>
      <c r="H1332" s="105">
        <f t="shared" si="1229"/>
        <v>0</v>
      </c>
      <c r="I1332" s="105">
        <f t="shared" si="1229"/>
        <v>0</v>
      </c>
      <c r="J1332" s="105">
        <f t="shared" si="1229"/>
        <v>0</v>
      </c>
      <c r="K1332" s="286">
        <f t="shared" si="1124"/>
        <v>0</v>
      </c>
      <c r="L1332" s="105">
        <f t="shared" ref="L1332:Q1332" si="1230">+L1333</f>
        <v>0</v>
      </c>
      <c r="M1332" s="105">
        <f t="shared" si="1230"/>
        <v>0</v>
      </c>
      <c r="N1332" s="105">
        <f t="shared" si="1230"/>
        <v>0</v>
      </c>
      <c r="O1332" s="105">
        <f t="shared" si="1230"/>
        <v>0</v>
      </c>
      <c r="P1332" s="105">
        <f t="shared" si="1230"/>
        <v>0</v>
      </c>
      <c r="Q1332" s="105">
        <f t="shared" si="1230"/>
        <v>0</v>
      </c>
      <c r="R1332" s="286">
        <f t="shared" si="1218"/>
        <v>0</v>
      </c>
      <c r="S1332" s="105">
        <f t="shared" ref="S1332:Z1332" si="1231">+S1333</f>
        <v>0</v>
      </c>
      <c r="T1332" s="105">
        <f t="shared" si="1231"/>
        <v>0</v>
      </c>
      <c r="U1332" s="105">
        <f t="shared" si="1231"/>
        <v>373069</v>
      </c>
      <c r="V1332" s="105">
        <f t="shared" si="1231"/>
        <v>1855463</v>
      </c>
      <c r="W1332" s="105">
        <f t="shared" si="1231"/>
        <v>1643894</v>
      </c>
      <c r="X1332" s="105">
        <f t="shared" si="1231"/>
        <v>0</v>
      </c>
      <c r="Y1332" s="105">
        <f t="shared" si="1231"/>
        <v>0</v>
      </c>
      <c r="Z1332" s="105">
        <f t="shared" si="1231"/>
        <v>0</v>
      </c>
      <c r="AA1332" s="105">
        <f t="shared" si="1190"/>
        <v>3872426</v>
      </c>
      <c r="AB1332" s="105">
        <f t="shared" si="1061"/>
        <v>3872426</v>
      </c>
      <c r="AC1332" s="104">
        <v>0</v>
      </c>
    </row>
    <row r="1333" spans="1:29" ht="29.25" hidden="1" thickBot="1" x14ac:dyDescent="0.25">
      <c r="B1333" s="97" t="s">
        <v>2577</v>
      </c>
      <c r="C1333" s="98" t="s">
        <v>2576</v>
      </c>
      <c r="D1333" s="287"/>
      <c r="E1333" s="285">
        <f>SUM('ADICIONES  2018'!C1333:M1333)</f>
        <v>0</v>
      </c>
      <c r="F1333" s="287"/>
      <c r="G1333" s="287"/>
      <c r="H1333" s="287"/>
      <c r="I1333" s="287"/>
      <c r="J1333" s="287"/>
      <c r="K1333" s="287">
        <f t="shared" si="1124"/>
        <v>0</v>
      </c>
      <c r="L1333" s="287"/>
      <c r="M1333" s="287"/>
      <c r="N1333" s="287"/>
      <c r="O1333" s="287"/>
      <c r="P1333" s="287"/>
      <c r="Q1333" s="287"/>
      <c r="R1333" s="287">
        <f t="shared" si="1218"/>
        <v>0</v>
      </c>
      <c r="S1333" s="287"/>
      <c r="T1333" s="287"/>
      <c r="U1333" s="287">
        <v>373069</v>
      </c>
      <c r="V1333" s="287">
        <v>1855463</v>
      </c>
      <c r="W1333" s="287">
        <v>1643894</v>
      </c>
      <c r="X1333" s="287"/>
      <c r="Y1333" s="287"/>
      <c r="Z1333" s="287"/>
      <c r="AA1333" s="287">
        <f t="shared" si="1190"/>
        <v>3872426</v>
      </c>
      <c r="AB1333" s="287">
        <f t="shared" si="1061"/>
        <v>3872426</v>
      </c>
      <c r="AC1333" s="37">
        <v>0</v>
      </c>
    </row>
    <row r="1334" spans="1:29" s="5" customFormat="1" ht="32.25" hidden="1" thickBot="1" x14ac:dyDescent="0.25">
      <c r="A1334" s="156"/>
      <c r="B1334" s="110" t="s">
        <v>2578</v>
      </c>
      <c r="C1334" s="106" t="s">
        <v>2579</v>
      </c>
      <c r="D1334" s="105">
        <f>+D1335</f>
        <v>0</v>
      </c>
      <c r="E1334" s="105">
        <f>SUM('ADICIONES  2018'!C1334:M1334)</f>
        <v>0</v>
      </c>
      <c r="F1334" s="105">
        <f t="shared" ref="F1334:J1334" si="1232">+F1335</f>
        <v>0</v>
      </c>
      <c r="G1334" s="105">
        <f t="shared" si="1232"/>
        <v>0</v>
      </c>
      <c r="H1334" s="105">
        <f t="shared" si="1232"/>
        <v>0</v>
      </c>
      <c r="I1334" s="105">
        <f t="shared" si="1232"/>
        <v>0</v>
      </c>
      <c r="J1334" s="105">
        <f t="shared" si="1232"/>
        <v>0</v>
      </c>
      <c r="K1334" s="286">
        <f t="shared" si="1124"/>
        <v>0</v>
      </c>
      <c r="L1334" s="105">
        <f t="shared" ref="L1334:Q1334" si="1233">+L1335</f>
        <v>0</v>
      </c>
      <c r="M1334" s="105">
        <f t="shared" si="1233"/>
        <v>0</v>
      </c>
      <c r="N1334" s="105">
        <f t="shared" si="1233"/>
        <v>0</v>
      </c>
      <c r="O1334" s="105">
        <f t="shared" si="1233"/>
        <v>0</v>
      </c>
      <c r="P1334" s="105">
        <f t="shared" si="1233"/>
        <v>0</v>
      </c>
      <c r="Q1334" s="105">
        <f t="shared" si="1233"/>
        <v>0</v>
      </c>
      <c r="R1334" s="286">
        <f t="shared" si="1218"/>
        <v>0</v>
      </c>
      <c r="S1334" s="105">
        <f t="shared" ref="S1334:Z1334" si="1234">+S1335</f>
        <v>0</v>
      </c>
      <c r="T1334" s="105">
        <f t="shared" si="1234"/>
        <v>132558.1</v>
      </c>
      <c r="U1334" s="105">
        <f t="shared" si="1234"/>
        <v>881785.27</v>
      </c>
      <c r="V1334" s="105">
        <f t="shared" si="1234"/>
        <v>214874.11</v>
      </c>
      <c r="W1334" s="105">
        <f t="shared" si="1234"/>
        <v>82729.83</v>
      </c>
      <c r="X1334" s="105">
        <f t="shared" si="1234"/>
        <v>0</v>
      </c>
      <c r="Y1334" s="105">
        <f t="shared" si="1234"/>
        <v>0</v>
      </c>
      <c r="Z1334" s="105">
        <f t="shared" si="1234"/>
        <v>0</v>
      </c>
      <c r="AA1334" s="105">
        <f t="shared" si="1190"/>
        <v>1311947.31</v>
      </c>
      <c r="AB1334" s="105">
        <f t="shared" si="1061"/>
        <v>1311947.31</v>
      </c>
      <c r="AC1334" s="104">
        <v>0</v>
      </c>
    </row>
    <row r="1335" spans="1:29" ht="29.25" hidden="1" thickBot="1" x14ac:dyDescent="0.25">
      <c r="B1335" s="97" t="s">
        <v>2580</v>
      </c>
      <c r="C1335" s="98" t="s">
        <v>2579</v>
      </c>
      <c r="D1335" s="287"/>
      <c r="E1335" s="285">
        <f>SUM('ADICIONES  2018'!C1335:M1335)</f>
        <v>0</v>
      </c>
      <c r="F1335" s="287"/>
      <c r="G1335" s="287"/>
      <c r="H1335" s="287"/>
      <c r="I1335" s="287"/>
      <c r="J1335" s="287"/>
      <c r="K1335" s="287">
        <f t="shared" si="1124"/>
        <v>0</v>
      </c>
      <c r="L1335" s="287"/>
      <c r="M1335" s="287"/>
      <c r="N1335" s="287"/>
      <c r="O1335" s="287"/>
      <c r="P1335" s="287"/>
      <c r="Q1335" s="287"/>
      <c r="R1335" s="287">
        <f t="shared" si="1218"/>
        <v>0</v>
      </c>
      <c r="S1335" s="287"/>
      <c r="T1335" s="287">
        <v>132558.1</v>
      </c>
      <c r="U1335" s="287">
        <v>881785.27</v>
      </c>
      <c r="V1335" s="287">
        <v>214874.11</v>
      </c>
      <c r="W1335" s="287">
        <v>82729.83</v>
      </c>
      <c r="X1335" s="287"/>
      <c r="Y1335" s="287"/>
      <c r="Z1335" s="287"/>
      <c r="AA1335" s="287">
        <f t="shared" si="1190"/>
        <v>1311947.31</v>
      </c>
      <c r="AB1335" s="287">
        <f t="shared" si="1061"/>
        <v>1311947.31</v>
      </c>
      <c r="AC1335" s="37">
        <v>0</v>
      </c>
    </row>
    <row r="1336" spans="1:29" s="5" customFormat="1" ht="48" hidden="1" thickBot="1" x14ac:dyDescent="0.25">
      <c r="A1336" s="156"/>
      <c r="B1336" s="110" t="s">
        <v>2581</v>
      </c>
      <c r="C1336" s="106" t="s">
        <v>2582</v>
      </c>
      <c r="D1336" s="105">
        <f>+D1337</f>
        <v>0</v>
      </c>
      <c r="E1336" s="105">
        <f>SUM('ADICIONES  2018'!C1336:M1336)</f>
        <v>0</v>
      </c>
      <c r="F1336" s="105">
        <f t="shared" ref="F1336:J1336" si="1235">+F1337</f>
        <v>0</v>
      </c>
      <c r="G1336" s="105">
        <f t="shared" si="1235"/>
        <v>0</v>
      </c>
      <c r="H1336" s="105">
        <f t="shared" si="1235"/>
        <v>0</v>
      </c>
      <c r="I1336" s="105">
        <f t="shared" si="1235"/>
        <v>0</v>
      </c>
      <c r="J1336" s="105">
        <f t="shared" si="1235"/>
        <v>0</v>
      </c>
      <c r="K1336" s="286">
        <f t="shared" si="1124"/>
        <v>0</v>
      </c>
      <c r="L1336" s="105">
        <f t="shared" ref="L1336:Q1336" si="1236">+L1337</f>
        <v>0</v>
      </c>
      <c r="M1336" s="105">
        <f t="shared" si="1236"/>
        <v>0</v>
      </c>
      <c r="N1336" s="105">
        <f t="shared" si="1236"/>
        <v>0</v>
      </c>
      <c r="O1336" s="105">
        <f t="shared" si="1236"/>
        <v>0</v>
      </c>
      <c r="P1336" s="105">
        <f t="shared" si="1236"/>
        <v>0</v>
      </c>
      <c r="Q1336" s="105">
        <f t="shared" si="1236"/>
        <v>0</v>
      </c>
      <c r="R1336" s="286">
        <f t="shared" si="1218"/>
        <v>0</v>
      </c>
      <c r="S1336" s="105">
        <f t="shared" ref="S1336:Z1336" si="1237">+S1337</f>
        <v>0</v>
      </c>
      <c r="T1336" s="105">
        <f t="shared" si="1237"/>
        <v>0</v>
      </c>
      <c r="U1336" s="105">
        <f t="shared" si="1237"/>
        <v>0</v>
      </c>
      <c r="V1336" s="105">
        <f t="shared" si="1237"/>
        <v>0</v>
      </c>
      <c r="W1336" s="105">
        <f t="shared" si="1237"/>
        <v>0</v>
      </c>
      <c r="X1336" s="105">
        <f t="shared" si="1237"/>
        <v>0</v>
      </c>
      <c r="Y1336" s="105">
        <f t="shared" si="1237"/>
        <v>0</v>
      </c>
      <c r="Z1336" s="105">
        <f t="shared" si="1237"/>
        <v>0</v>
      </c>
      <c r="AA1336" s="105">
        <f t="shared" si="1190"/>
        <v>0</v>
      </c>
      <c r="AB1336" s="105">
        <f t="shared" si="1061"/>
        <v>0</v>
      </c>
      <c r="AC1336" s="104" t="e">
        <f t="shared" si="1228"/>
        <v>#DIV/0!</v>
      </c>
    </row>
    <row r="1337" spans="1:29" ht="43.5" hidden="1" thickBot="1" x14ac:dyDescent="0.25">
      <c r="B1337" s="97" t="s">
        <v>2583</v>
      </c>
      <c r="C1337" s="98" t="s">
        <v>2582</v>
      </c>
      <c r="D1337" s="287"/>
      <c r="E1337" s="285">
        <f>SUM('ADICIONES  2018'!C1337:M1337)</f>
        <v>0</v>
      </c>
      <c r="F1337" s="287"/>
      <c r="G1337" s="287"/>
      <c r="H1337" s="287"/>
      <c r="I1337" s="287"/>
      <c r="J1337" s="287"/>
      <c r="K1337" s="287">
        <f t="shared" si="1124"/>
        <v>0</v>
      </c>
      <c r="L1337" s="287"/>
      <c r="M1337" s="287"/>
      <c r="N1337" s="287"/>
      <c r="O1337" s="287"/>
      <c r="P1337" s="287"/>
      <c r="Q1337" s="287"/>
      <c r="R1337" s="287">
        <f t="shared" si="1218"/>
        <v>0</v>
      </c>
      <c r="S1337" s="287"/>
      <c r="T1337" s="287"/>
      <c r="U1337" s="287">
        <v>0</v>
      </c>
      <c r="V1337" s="287">
        <v>0</v>
      </c>
      <c r="W1337" s="287">
        <v>0</v>
      </c>
      <c r="X1337" s="287"/>
      <c r="Y1337" s="287"/>
      <c r="Z1337" s="287"/>
      <c r="AA1337" s="285">
        <f t="shared" si="1190"/>
        <v>0</v>
      </c>
      <c r="AB1337" s="285">
        <f t="shared" si="1061"/>
        <v>0</v>
      </c>
      <c r="AC1337" s="113" t="e">
        <f t="shared" si="1228"/>
        <v>#DIV/0!</v>
      </c>
    </row>
    <row r="1338" spans="1:29" s="5" customFormat="1" ht="32.25" hidden="1" thickBot="1" x14ac:dyDescent="0.25">
      <c r="A1338" s="156"/>
      <c r="B1338" s="110" t="s">
        <v>2584</v>
      </c>
      <c r="C1338" s="106" t="s">
        <v>2585</v>
      </c>
      <c r="D1338" s="105">
        <f>+D1339</f>
        <v>0</v>
      </c>
      <c r="E1338" s="105">
        <f>SUM('ADICIONES  2018'!C1338:M1338)</f>
        <v>0</v>
      </c>
      <c r="F1338" s="105">
        <f t="shared" ref="F1338:J1338" si="1238">+F1339</f>
        <v>0</v>
      </c>
      <c r="G1338" s="105">
        <f t="shared" si="1238"/>
        <v>0</v>
      </c>
      <c r="H1338" s="105">
        <f t="shared" si="1238"/>
        <v>0</v>
      </c>
      <c r="I1338" s="105">
        <f t="shared" si="1238"/>
        <v>0</v>
      </c>
      <c r="J1338" s="105">
        <f t="shared" si="1238"/>
        <v>0</v>
      </c>
      <c r="K1338" s="286">
        <f t="shared" si="1124"/>
        <v>0</v>
      </c>
      <c r="L1338" s="105">
        <f t="shared" ref="L1338:Q1338" si="1239">+L1339</f>
        <v>0</v>
      </c>
      <c r="M1338" s="105">
        <f t="shared" si="1239"/>
        <v>0</v>
      </c>
      <c r="N1338" s="105">
        <f t="shared" si="1239"/>
        <v>0</v>
      </c>
      <c r="O1338" s="105">
        <f t="shared" si="1239"/>
        <v>0</v>
      </c>
      <c r="P1338" s="105">
        <f t="shared" si="1239"/>
        <v>0</v>
      </c>
      <c r="Q1338" s="105">
        <f t="shared" si="1239"/>
        <v>0</v>
      </c>
      <c r="R1338" s="286">
        <f t="shared" si="1218"/>
        <v>0</v>
      </c>
      <c r="S1338" s="105">
        <f t="shared" ref="S1338:Z1338" si="1240">+S1339</f>
        <v>0</v>
      </c>
      <c r="T1338" s="105">
        <f t="shared" si="1240"/>
        <v>0</v>
      </c>
      <c r="U1338" s="105">
        <f t="shared" si="1240"/>
        <v>36244028</v>
      </c>
      <c r="V1338" s="105">
        <f t="shared" si="1240"/>
        <v>7217847</v>
      </c>
      <c r="W1338" s="105">
        <f t="shared" si="1240"/>
        <v>7732135</v>
      </c>
      <c r="X1338" s="105">
        <f t="shared" si="1240"/>
        <v>0</v>
      </c>
      <c r="Y1338" s="105">
        <f t="shared" si="1240"/>
        <v>0</v>
      </c>
      <c r="Z1338" s="105">
        <f t="shared" si="1240"/>
        <v>0</v>
      </c>
      <c r="AA1338" s="105">
        <f t="shared" si="1190"/>
        <v>51194010</v>
      </c>
      <c r="AB1338" s="105">
        <f t="shared" si="1061"/>
        <v>51194010</v>
      </c>
      <c r="AC1338" s="104">
        <v>0</v>
      </c>
    </row>
    <row r="1339" spans="1:29" ht="29.25" hidden="1" thickBot="1" x14ac:dyDescent="0.25">
      <c r="B1339" s="97" t="s">
        <v>2586</v>
      </c>
      <c r="C1339" s="98" t="s">
        <v>2585</v>
      </c>
      <c r="D1339" s="287"/>
      <c r="E1339" s="285">
        <f>SUM('ADICIONES  2018'!C1339:M1339)</f>
        <v>0</v>
      </c>
      <c r="F1339" s="287"/>
      <c r="G1339" s="287"/>
      <c r="H1339" s="287"/>
      <c r="I1339" s="287"/>
      <c r="J1339" s="287"/>
      <c r="K1339" s="287">
        <f t="shared" si="1124"/>
        <v>0</v>
      </c>
      <c r="L1339" s="287"/>
      <c r="M1339" s="287"/>
      <c r="N1339" s="287"/>
      <c r="O1339" s="287"/>
      <c r="P1339" s="287"/>
      <c r="Q1339" s="287"/>
      <c r="R1339" s="287">
        <f t="shared" si="1218"/>
        <v>0</v>
      </c>
      <c r="S1339" s="287"/>
      <c r="T1339" s="287"/>
      <c r="U1339" s="287">
        <v>36244028</v>
      </c>
      <c r="V1339" s="287">
        <v>7217847</v>
      </c>
      <c r="W1339" s="287">
        <v>7732135</v>
      </c>
      <c r="X1339" s="287"/>
      <c r="Y1339" s="287"/>
      <c r="Z1339" s="287"/>
      <c r="AA1339" s="287">
        <f t="shared" si="1190"/>
        <v>51194010</v>
      </c>
      <c r="AB1339" s="287">
        <f t="shared" si="1061"/>
        <v>51194010</v>
      </c>
      <c r="AC1339" s="37">
        <v>0</v>
      </c>
    </row>
    <row r="1340" spans="1:29" s="5" customFormat="1" ht="32.25" hidden="1" thickBot="1" x14ac:dyDescent="0.25">
      <c r="A1340" s="156"/>
      <c r="B1340" s="110" t="s">
        <v>2587</v>
      </c>
      <c r="C1340" s="106" t="s">
        <v>2588</v>
      </c>
      <c r="D1340" s="105">
        <f>+D1341</f>
        <v>0</v>
      </c>
      <c r="E1340" s="105">
        <f>SUM('ADICIONES  2018'!C1340:M1340)</f>
        <v>0</v>
      </c>
      <c r="F1340" s="105">
        <f t="shared" ref="F1340:J1340" si="1241">+F1341</f>
        <v>0</v>
      </c>
      <c r="G1340" s="105">
        <f t="shared" si="1241"/>
        <v>0</v>
      </c>
      <c r="H1340" s="105">
        <f t="shared" si="1241"/>
        <v>0</v>
      </c>
      <c r="I1340" s="105">
        <f t="shared" si="1241"/>
        <v>0</v>
      </c>
      <c r="J1340" s="105">
        <f t="shared" si="1241"/>
        <v>0</v>
      </c>
      <c r="K1340" s="286">
        <f t="shared" si="1124"/>
        <v>0</v>
      </c>
      <c r="L1340" s="105">
        <f t="shared" ref="L1340:Q1340" si="1242">+L1341</f>
        <v>0</v>
      </c>
      <c r="M1340" s="105">
        <f t="shared" si="1242"/>
        <v>0</v>
      </c>
      <c r="N1340" s="105">
        <f t="shared" si="1242"/>
        <v>0</v>
      </c>
      <c r="O1340" s="105">
        <f t="shared" si="1242"/>
        <v>0</v>
      </c>
      <c r="P1340" s="105">
        <f t="shared" si="1242"/>
        <v>0</v>
      </c>
      <c r="Q1340" s="105">
        <f t="shared" si="1242"/>
        <v>0</v>
      </c>
      <c r="R1340" s="286">
        <f t="shared" si="1218"/>
        <v>0</v>
      </c>
      <c r="S1340" s="105">
        <f t="shared" ref="S1340:Z1340" si="1243">+S1341</f>
        <v>0</v>
      </c>
      <c r="T1340" s="105">
        <f t="shared" si="1243"/>
        <v>54500512.170000002</v>
      </c>
      <c r="U1340" s="105">
        <f t="shared" si="1243"/>
        <v>8365329.2399999946</v>
      </c>
      <c r="V1340" s="105">
        <f t="shared" si="1243"/>
        <v>8621936.9900000095</v>
      </c>
      <c r="W1340" s="105">
        <f t="shared" si="1243"/>
        <v>8356288.7599999998</v>
      </c>
      <c r="X1340" s="105">
        <f t="shared" si="1243"/>
        <v>0</v>
      </c>
      <c r="Y1340" s="105">
        <f t="shared" si="1243"/>
        <v>0</v>
      </c>
      <c r="Z1340" s="105">
        <f t="shared" si="1243"/>
        <v>0</v>
      </c>
      <c r="AA1340" s="105">
        <f t="shared" si="1190"/>
        <v>79844067.160000011</v>
      </c>
      <c r="AB1340" s="105">
        <f t="shared" si="1061"/>
        <v>79844067.160000011</v>
      </c>
      <c r="AC1340" s="104">
        <v>0</v>
      </c>
    </row>
    <row r="1341" spans="1:29" ht="29.25" hidden="1" thickBot="1" x14ac:dyDescent="0.25">
      <c r="B1341" s="97" t="s">
        <v>2589</v>
      </c>
      <c r="C1341" s="98" t="s">
        <v>2588</v>
      </c>
      <c r="D1341" s="287"/>
      <c r="E1341" s="285">
        <f>SUM('ADICIONES  2018'!C1341:M1341)</f>
        <v>0</v>
      </c>
      <c r="F1341" s="287"/>
      <c r="G1341" s="287"/>
      <c r="H1341" s="287"/>
      <c r="I1341" s="287"/>
      <c r="J1341" s="287"/>
      <c r="K1341" s="287">
        <f t="shared" si="1124"/>
        <v>0</v>
      </c>
      <c r="L1341" s="287"/>
      <c r="M1341" s="287"/>
      <c r="N1341" s="287"/>
      <c r="O1341" s="287"/>
      <c r="P1341" s="287"/>
      <c r="Q1341" s="287"/>
      <c r="R1341" s="287">
        <f t="shared" si="1218"/>
        <v>0</v>
      </c>
      <c r="S1341" s="287"/>
      <c r="T1341" s="287">
        <v>54500512.170000002</v>
      </c>
      <c r="U1341" s="287">
        <v>8365329.2399999946</v>
      </c>
      <c r="V1341" s="287">
        <v>8621936.9900000095</v>
      </c>
      <c r="W1341" s="287">
        <v>8356288.7599999998</v>
      </c>
      <c r="X1341" s="287"/>
      <c r="Y1341" s="287"/>
      <c r="Z1341" s="287"/>
      <c r="AA1341" s="287">
        <f t="shared" si="1190"/>
        <v>79844067.160000011</v>
      </c>
      <c r="AB1341" s="287">
        <f t="shared" si="1061"/>
        <v>79844067.160000011</v>
      </c>
      <c r="AC1341" s="37">
        <v>0</v>
      </c>
    </row>
    <row r="1342" spans="1:29" s="5" customFormat="1" ht="32.25" hidden="1" thickBot="1" x14ac:dyDescent="0.25">
      <c r="A1342" s="156"/>
      <c r="B1342" s="110" t="s">
        <v>2590</v>
      </c>
      <c r="C1342" s="106" t="s">
        <v>2591</v>
      </c>
      <c r="D1342" s="105">
        <f>+D1343</f>
        <v>0</v>
      </c>
      <c r="E1342" s="105">
        <f>SUM('ADICIONES  2018'!C1342:M1342)</f>
        <v>0</v>
      </c>
      <c r="F1342" s="105">
        <f t="shared" ref="F1342:J1342" si="1244">+F1343</f>
        <v>0</v>
      </c>
      <c r="G1342" s="105">
        <f t="shared" si="1244"/>
        <v>0</v>
      </c>
      <c r="H1342" s="105">
        <f t="shared" si="1244"/>
        <v>0</v>
      </c>
      <c r="I1342" s="105">
        <f t="shared" si="1244"/>
        <v>0</v>
      </c>
      <c r="J1342" s="105">
        <f t="shared" si="1244"/>
        <v>0</v>
      </c>
      <c r="K1342" s="286">
        <f t="shared" ref="K1342:K1369" si="1245">+D1342+E1342-F1342+G1342-H1342</f>
        <v>0</v>
      </c>
      <c r="L1342" s="105">
        <f t="shared" ref="L1342:Q1342" si="1246">+L1343</f>
        <v>0</v>
      </c>
      <c r="M1342" s="105">
        <f t="shared" si="1246"/>
        <v>0</v>
      </c>
      <c r="N1342" s="105">
        <f t="shared" si="1246"/>
        <v>0</v>
      </c>
      <c r="O1342" s="105">
        <f t="shared" si="1246"/>
        <v>0</v>
      </c>
      <c r="P1342" s="105">
        <f t="shared" si="1246"/>
        <v>0</v>
      </c>
      <c r="Q1342" s="105">
        <f t="shared" si="1246"/>
        <v>0</v>
      </c>
      <c r="R1342" s="286">
        <f t="shared" si="1218"/>
        <v>0</v>
      </c>
      <c r="S1342" s="105">
        <f t="shared" ref="S1342:Z1342" si="1247">+S1343</f>
        <v>0</v>
      </c>
      <c r="T1342" s="105">
        <f t="shared" si="1247"/>
        <v>20205616</v>
      </c>
      <c r="U1342" s="105">
        <f t="shared" si="1247"/>
        <v>3082640</v>
      </c>
      <c r="V1342" s="105">
        <f t="shared" si="1247"/>
        <v>4892346</v>
      </c>
      <c r="W1342" s="105">
        <f t="shared" si="1247"/>
        <v>15542399</v>
      </c>
      <c r="X1342" s="105">
        <f t="shared" si="1247"/>
        <v>0</v>
      </c>
      <c r="Y1342" s="105">
        <f t="shared" si="1247"/>
        <v>0</v>
      </c>
      <c r="Z1342" s="105">
        <f t="shared" si="1247"/>
        <v>0</v>
      </c>
      <c r="AA1342" s="105">
        <f t="shared" si="1190"/>
        <v>43723001</v>
      </c>
      <c r="AB1342" s="105">
        <f t="shared" si="1061"/>
        <v>43723001</v>
      </c>
      <c r="AC1342" s="104">
        <v>0</v>
      </c>
    </row>
    <row r="1343" spans="1:29" ht="29.25" hidden="1" thickBot="1" x14ac:dyDescent="0.25">
      <c r="B1343" s="97" t="s">
        <v>2592</v>
      </c>
      <c r="C1343" s="98" t="s">
        <v>2591</v>
      </c>
      <c r="D1343" s="287"/>
      <c r="E1343" s="285">
        <f>SUM('ADICIONES  2018'!C1343:M1343)</f>
        <v>0</v>
      </c>
      <c r="F1343" s="287"/>
      <c r="G1343" s="287"/>
      <c r="H1343" s="287"/>
      <c r="I1343" s="287"/>
      <c r="J1343" s="287"/>
      <c r="K1343" s="287">
        <f t="shared" si="1245"/>
        <v>0</v>
      </c>
      <c r="L1343" s="287"/>
      <c r="M1343" s="287"/>
      <c r="N1343" s="287"/>
      <c r="O1343" s="287"/>
      <c r="P1343" s="287"/>
      <c r="Q1343" s="287"/>
      <c r="R1343" s="287">
        <f t="shared" si="1218"/>
        <v>0</v>
      </c>
      <c r="S1343" s="287"/>
      <c r="T1343" s="287">
        <v>20205616</v>
      </c>
      <c r="U1343" s="287">
        <v>3082640</v>
      </c>
      <c r="V1343" s="287">
        <v>4892346</v>
      </c>
      <c r="W1343" s="287">
        <v>15542399</v>
      </c>
      <c r="X1343" s="287"/>
      <c r="Y1343" s="287"/>
      <c r="Z1343" s="287"/>
      <c r="AA1343" s="287">
        <f t="shared" si="1190"/>
        <v>43723001</v>
      </c>
      <c r="AB1343" s="287">
        <f t="shared" si="1061"/>
        <v>43723001</v>
      </c>
      <c r="AC1343" s="37">
        <v>0</v>
      </c>
    </row>
    <row r="1344" spans="1:29" s="5" customFormat="1" ht="32.25" hidden="1" thickBot="1" x14ac:dyDescent="0.25">
      <c r="A1344" s="156"/>
      <c r="B1344" s="110" t="s">
        <v>2593</v>
      </c>
      <c r="C1344" s="106" t="s">
        <v>2594</v>
      </c>
      <c r="D1344" s="105">
        <f>+D1345</f>
        <v>0</v>
      </c>
      <c r="E1344" s="105">
        <f>SUM('ADICIONES  2018'!C1344:M1344)</f>
        <v>0</v>
      </c>
      <c r="F1344" s="105">
        <f t="shared" ref="F1344:J1344" si="1248">+F1345</f>
        <v>0</v>
      </c>
      <c r="G1344" s="105">
        <f t="shared" si="1248"/>
        <v>0</v>
      </c>
      <c r="H1344" s="105">
        <f t="shared" si="1248"/>
        <v>0</v>
      </c>
      <c r="I1344" s="105">
        <f t="shared" si="1248"/>
        <v>0</v>
      </c>
      <c r="J1344" s="105">
        <f t="shared" si="1248"/>
        <v>0</v>
      </c>
      <c r="K1344" s="286">
        <f t="shared" si="1245"/>
        <v>0</v>
      </c>
      <c r="L1344" s="105">
        <f t="shared" ref="L1344:Q1344" si="1249">+L1345</f>
        <v>0</v>
      </c>
      <c r="M1344" s="105">
        <f t="shared" si="1249"/>
        <v>0</v>
      </c>
      <c r="N1344" s="105">
        <f t="shared" si="1249"/>
        <v>0</v>
      </c>
      <c r="O1344" s="105">
        <f t="shared" si="1249"/>
        <v>0</v>
      </c>
      <c r="P1344" s="105">
        <f t="shared" si="1249"/>
        <v>0</v>
      </c>
      <c r="Q1344" s="105">
        <f t="shared" si="1249"/>
        <v>0</v>
      </c>
      <c r="R1344" s="286">
        <f t="shared" si="1218"/>
        <v>0</v>
      </c>
      <c r="S1344" s="105">
        <f t="shared" ref="S1344:Z1344" si="1250">+S1345</f>
        <v>0</v>
      </c>
      <c r="T1344" s="105">
        <f t="shared" si="1250"/>
        <v>0</v>
      </c>
      <c r="U1344" s="105">
        <f t="shared" si="1250"/>
        <v>0</v>
      </c>
      <c r="V1344" s="105">
        <f t="shared" si="1250"/>
        <v>0</v>
      </c>
      <c r="W1344" s="105">
        <f t="shared" si="1250"/>
        <v>0</v>
      </c>
      <c r="X1344" s="105">
        <f t="shared" si="1250"/>
        <v>0</v>
      </c>
      <c r="Y1344" s="105">
        <f t="shared" si="1250"/>
        <v>0</v>
      </c>
      <c r="Z1344" s="105">
        <f t="shared" si="1250"/>
        <v>0</v>
      </c>
      <c r="AA1344" s="105">
        <f t="shared" si="1190"/>
        <v>0</v>
      </c>
      <c r="AB1344" s="105">
        <f t="shared" si="1061"/>
        <v>0</v>
      </c>
      <c r="AC1344" s="104" t="e">
        <f t="shared" si="1228"/>
        <v>#DIV/0!</v>
      </c>
    </row>
    <row r="1345" spans="1:29" ht="29.25" hidden="1" thickBot="1" x14ac:dyDescent="0.25">
      <c r="B1345" s="97" t="s">
        <v>2595</v>
      </c>
      <c r="C1345" s="98" t="s">
        <v>2594</v>
      </c>
      <c r="D1345" s="287"/>
      <c r="E1345" s="285">
        <f>SUM('ADICIONES  2018'!C1345:M1345)</f>
        <v>0</v>
      </c>
      <c r="F1345" s="287"/>
      <c r="G1345" s="287"/>
      <c r="H1345" s="287"/>
      <c r="I1345" s="287"/>
      <c r="J1345" s="287"/>
      <c r="K1345" s="287">
        <f t="shared" si="1245"/>
        <v>0</v>
      </c>
      <c r="L1345" s="287"/>
      <c r="M1345" s="287"/>
      <c r="N1345" s="287"/>
      <c r="O1345" s="287"/>
      <c r="P1345" s="287"/>
      <c r="Q1345" s="287"/>
      <c r="R1345" s="287">
        <f t="shared" si="1218"/>
        <v>0</v>
      </c>
      <c r="S1345" s="287"/>
      <c r="T1345" s="287"/>
      <c r="U1345" s="287">
        <v>0</v>
      </c>
      <c r="V1345" s="287">
        <v>0</v>
      </c>
      <c r="W1345" s="287">
        <v>0</v>
      </c>
      <c r="X1345" s="287"/>
      <c r="Y1345" s="287"/>
      <c r="Z1345" s="287"/>
      <c r="AA1345" s="287">
        <f t="shared" si="1190"/>
        <v>0</v>
      </c>
      <c r="AB1345" s="287">
        <f t="shared" si="1061"/>
        <v>0</v>
      </c>
      <c r="AC1345" s="37" t="e">
        <f t="shared" si="1228"/>
        <v>#DIV/0!</v>
      </c>
    </row>
    <row r="1346" spans="1:29" s="79" customFormat="1" ht="16.5" hidden="1" thickBot="1" x14ac:dyDescent="0.25">
      <c r="A1346" s="371"/>
      <c r="B1346" s="110" t="s">
        <v>859</v>
      </c>
      <c r="C1346" s="106" t="s">
        <v>860</v>
      </c>
      <c r="D1346" s="105">
        <f>+D1347</f>
        <v>0</v>
      </c>
      <c r="E1346" s="105">
        <f>SUM('ADICIONES  2018'!C1346:M1346)</f>
        <v>0</v>
      </c>
      <c r="F1346" s="105">
        <f t="shared" ref="F1346:J1346" si="1251">+F1347</f>
        <v>0</v>
      </c>
      <c r="G1346" s="105">
        <f t="shared" si="1251"/>
        <v>0</v>
      </c>
      <c r="H1346" s="105">
        <f t="shared" si="1251"/>
        <v>0</v>
      </c>
      <c r="I1346" s="105">
        <f t="shared" si="1251"/>
        <v>0</v>
      </c>
      <c r="J1346" s="105">
        <f t="shared" si="1251"/>
        <v>0</v>
      </c>
      <c r="K1346" s="105">
        <f t="shared" si="1245"/>
        <v>0</v>
      </c>
      <c r="L1346" s="105">
        <f t="shared" ref="L1346:Q1346" si="1252">+L1347</f>
        <v>8386417.5300000003</v>
      </c>
      <c r="M1346" s="105">
        <f t="shared" si="1252"/>
        <v>6565969.3499999996</v>
      </c>
      <c r="N1346" s="105">
        <f t="shared" si="1252"/>
        <v>8383148.7599999998</v>
      </c>
      <c r="O1346" s="105">
        <f t="shared" si="1252"/>
        <v>11141906.640000001</v>
      </c>
      <c r="P1346" s="105">
        <f t="shared" si="1252"/>
        <v>6816421.9000000004</v>
      </c>
      <c r="Q1346" s="105">
        <f t="shared" si="1252"/>
        <v>4669224.22</v>
      </c>
      <c r="R1346" s="105">
        <f t="shared" si="1218"/>
        <v>45963088.399999999</v>
      </c>
      <c r="S1346" s="105">
        <f t="shared" ref="S1346:Z1346" si="1253">+S1347</f>
        <v>4562880.42</v>
      </c>
      <c r="T1346" s="105">
        <f t="shared" si="1253"/>
        <v>5927295.8600000003</v>
      </c>
      <c r="U1346" s="105">
        <f t="shared" si="1253"/>
        <v>6284386.1799999997</v>
      </c>
      <c r="V1346" s="105">
        <f t="shared" si="1253"/>
        <v>4362102.700000003</v>
      </c>
      <c r="W1346" s="105">
        <f t="shared" si="1253"/>
        <v>6886391.5099999998</v>
      </c>
      <c r="X1346" s="105">
        <f t="shared" si="1253"/>
        <v>0</v>
      </c>
      <c r="Y1346" s="105">
        <f t="shared" si="1253"/>
        <v>0</v>
      </c>
      <c r="Z1346" s="105">
        <f t="shared" si="1253"/>
        <v>0</v>
      </c>
      <c r="AA1346" s="105">
        <f t="shared" si="1190"/>
        <v>28023056.670000002</v>
      </c>
      <c r="AB1346" s="105">
        <f t="shared" si="1061"/>
        <v>73986145.069999993</v>
      </c>
      <c r="AC1346" s="104">
        <v>0</v>
      </c>
    </row>
    <row r="1347" spans="1:29" ht="25.5" hidden="1" customHeight="1" x14ac:dyDescent="0.2">
      <c r="B1347" s="97" t="s">
        <v>861</v>
      </c>
      <c r="C1347" s="98" t="s">
        <v>860</v>
      </c>
      <c r="D1347" s="287"/>
      <c r="E1347" s="285">
        <f>SUM('ADICIONES  2018'!C1347:M1347)</f>
        <v>0</v>
      </c>
      <c r="F1347" s="287"/>
      <c r="G1347" s="287"/>
      <c r="H1347" s="287"/>
      <c r="I1347" s="287"/>
      <c r="J1347" s="287"/>
      <c r="K1347" s="287">
        <f t="shared" si="1245"/>
        <v>0</v>
      </c>
      <c r="L1347" s="287">
        <v>8386417.5300000003</v>
      </c>
      <c r="M1347" s="287">
        <v>6565969.3499999996</v>
      </c>
      <c r="N1347" s="287">
        <v>8383148.7599999998</v>
      </c>
      <c r="O1347" s="287">
        <v>11141906.640000001</v>
      </c>
      <c r="P1347" s="287">
        <v>6816421.9000000004</v>
      </c>
      <c r="Q1347" s="287">
        <v>4669224.22</v>
      </c>
      <c r="R1347" s="287">
        <f t="shared" si="1218"/>
        <v>45963088.399999999</v>
      </c>
      <c r="S1347" s="287">
        <v>4562880.42</v>
      </c>
      <c r="T1347" s="287">
        <v>5927295.8600000003</v>
      </c>
      <c r="U1347" s="287">
        <v>6284386.1799999997</v>
      </c>
      <c r="V1347" s="287">
        <v>4362102.700000003</v>
      </c>
      <c r="W1347" s="287">
        <v>6886391.5099999998</v>
      </c>
      <c r="X1347" s="287"/>
      <c r="Y1347" s="287"/>
      <c r="Z1347" s="287"/>
      <c r="AA1347" s="287">
        <f t="shared" si="1190"/>
        <v>28023056.670000002</v>
      </c>
      <c r="AB1347" s="287">
        <f t="shared" si="1061"/>
        <v>73986145.069999993</v>
      </c>
      <c r="AC1347" s="37">
        <v>0</v>
      </c>
    </row>
    <row r="1348" spans="1:29" s="79" customFormat="1" ht="48" hidden="1" thickBot="1" x14ac:dyDescent="0.25">
      <c r="A1348" s="371"/>
      <c r="B1348" s="110" t="s">
        <v>2596</v>
      </c>
      <c r="C1348" s="106" t="s">
        <v>2597</v>
      </c>
      <c r="D1348" s="105">
        <f>+D1349</f>
        <v>0</v>
      </c>
      <c r="E1348" s="105">
        <f>SUM('ADICIONES  2018'!C1348:M1348)</f>
        <v>0</v>
      </c>
      <c r="F1348" s="105">
        <f t="shared" ref="F1348:J1348" si="1254">+F1349</f>
        <v>0</v>
      </c>
      <c r="G1348" s="105">
        <f t="shared" si="1254"/>
        <v>0</v>
      </c>
      <c r="H1348" s="105">
        <f t="shared" si="1254"/>
        <v>0</v>
      </c>
      <c r="I1348" s="105">
        <f t="shared" si="1254"/>
        <v>0</v>
      </c>
      <c r="J1348" s="105">
        <f t="shared" si="1254"/>
        <v>0</v>
      </c>
      <c r="K1348" s="105">
        <f t="shared" si="1245"/>
        <v>0</v>
      </c>
      <c r="L1348" s="105">
        <f t="shared" ref="L1348:Q1348" si="1255">+L1349</f>
        <v>0</v>
      </c>
      <c r="M1348" s="105">
        <f t="shared" si="1255"/>
        <v>0</v>
      </c>
      <c r="N1348" s="105">
        <f t="shared" si="1255"/>
        <v>0</v>
      </c>
      <c r="O1348" s="105">
        <f t="shared" si="1255"/>
        <v>0</v>
      </c>
      <c r="P1348" s="105">
        <f t="shared" si="1255"/>
        <v>0</v>
      </c>
      <c r="Q1348" s="105">
        <f t="shared" si="1255"/>
        <v>0</v>
      </c>
      <c r="R1348" s="105">
        <f t="shared" si="1218"/>
        <v>0</v>
      </c>
      <c r="S1348" s="105">
        <f t="shared" ref="S1348:Z1348" si="1256">+S1349</f>
        <v>0</v>
      </c>
      <c r="T1348" s="105">
        <f t="shared" si="1256"/>
        <v>65047716</v>
      </c>
      <c r="U1348" s="105">
        <f t="shared" si="1256"/>
        <v>8106781</v>
      </c>
      <c r="V1348" s="105">
        <f t="shared" si="1256"/>
        <v>9945415</v>
      </c>
      <c r="W1348" s="105">
        <f t="shared" si="1256"/>
        <v>0</v>
      </c>
      <c r="X1348" s="105">
        <f t="shared" si="1256"/>
        <v>0</v>
      </c>
      <c r="Y1348" s="105">
        <f t="shared" si="1256"/>
        <v>0</v>
      </c>
      <c r="Z1348" s="105">
        <f t="shared" si="1256"/>
        <v>0</v>
      </c>
      <c r="AA1348" s="105">
        <f t="shared" si="1190"/>
        <v>83099912</v>
      </c>
      <c r="AB1348" s="105">
        <f t="shared" si="1061"/>
        <v>83099912</v>
      </c>
      <c r="AC1348" s="104">
        <v>1</v>
      </c>
    </row>
    <row r="1349" spans="1:29" ht="29.25" hidden="1" thickBot="1" x14ac:dyDescent="0.25">
      <c r="B1349" s="97" t="s">
        <v>2598</v>
      </c>
      <c r="C1349" s="98" t="s">
        <v>2597</v>
      </c>
      <c r="D1349" s="287"/>
      <c r="E1349" s="285">
        <f>SUM('ADICIONES  2018'!C1349:M1349)</f>
        <v>0</v>
      </c>
      <c r="F1349" s="287"/>
      <c r="G1349" s="287"/>
      <c r="H1349" s="287"/>
      <c r="I1349" s="287"/>
      <c r="J1349" s="287"/>
      <c r="K1349" s="287">
        <f t="shared" si="1245"/>
        <v>0</v>
      </c>
      <c r="L1349" s="287"/>
      <c r="M1349" s="287"/>
      <c r="N1349" s="287"/>
      <c r="O1349" s="287"/>
      <c r="P1349" s="287"/>
      <c r="Q1349" s="287"/>
      <c r="R1349" s="287">
        <f t="shared" si="1218"/>
        <v>0</v>
      </c>
      <c r="S1349" s="287"/>
      <c r="T1349" s="287">
        <v>65047716</v>
      </c>
      <c r="U1349" s="287">
        <v>8106781</v>
      </c>
      <c r="V1349" s="287">
        <v>9945415</v>
      </c>
      <c r="W1349" s="287"/>
      <c r="X1349" s="287"/>
      <c r="Y1349" s="287"/>
      <c r="Z1349" s="287"/>
      <c r="AA1349" s="287">
        <f t="shared" si="1190"/>
        <v>83099912</v>
      </c>
      <c r="AB1349" s="287">
        <f t="shared" si="1061"/>
        <v>83099912</v>
      </c>
      <c r="AC1349" s="37">
        <v>2</v>
      </c>
    </row>
    <row r="1350" spans="1:29" s="79" customFormat="1" ht="32.25" hidden="1" thickBot="1" x14ac:dyDescent="0.25">
      <c r="A1350" s="371"/>
      <c r="B1350" s="110" t="s">
        <v>2599</v>
      </c>
      <c r="C1350" s="106" t="s">
        <v>2600</v>
      </c>
      <c r="D1350" s="105">
        <f>+D1351</f>
        <v>0</v>
      </c>
      <c r="E1350" s="105">
        <f>SUM('ADICIONES  2018'!C1350:M1350)</f>
        <v>0</v>
      </c>
      <c r="F1350" s="105">
        <f t="shared" ref="F1350:J1350" si="1257">+F1351</f>
        <v>0</v>
      </c>
      <c r="G1350" s="105">
        <f t="shared" si="1257"/>
        <v>0</v>
      </c>
      <c r="H1350" s="105">
        <f t="shared" si="1257"/>
        <v>0</v>
      </c>
      <c r="I1350" s="105">
        <f t="shared" si="1257"/>
        <v>0</v>
      </c>
      <c r="J1350" s="105">
        <f t="shared" si="1257"/>
        <v>0</v>
      </c>
      <c r="K1350" s="105">
        <f t="shared" si="1245"/>
        <v>0</v>
      </c>
      <c r="L1350" s="105">
        <f t="shared" ref="L1350:Q1350" si="1258">+L1351</f>
        <v>0</v>
      </c>
      <c r="M1350" s="105">
        <f t="shared" si="1258"/>
        <v>0</v>
      </c>
      <c r="N1350" s="105">
        <f t="shared" si="1258"/>
        <v>0</v>
      </c>
      <c r="O1350" s="105">
        <f t="shared" si="1258"/>
        <v>0</v>
      </c>
      <c r="P1350" s="105">
        <f t="shared" si="1258"/>
        <v>0</v>
      </c>
      <c r="Q1350" s="105">
        <f t="shared" si="1258"/>
        <v>0</v>
      </c>
      <c r="R1350" s="105">
        <f t="shared" si="1218"/>
        <v>0</v>
      </c>
      <c r="S1350" s="105">
        <f t="shared" ref="S1350:Z1350" si="1259">+S1351</f>
        <v>0</v>
      </c>
      <c r="T1350" s="105">
        <f t="shared" si="1259"/>
        <v>9491788.6300000008</v>
      </c>
      <c r="U1350" s="105">
        <f t="shared" si="1259"/>
        <v>809882.80999999866</v>
      </c>
      <c r="V1350" s="105">
        <f t="shared" si="1259"/>
        <v>1211424.1500000004</v>
      </c>
      <c r="W1350" s="105">
        <f t="shared" si="1259"/>
        <v>1124885.3500000001</v>
      </c>
      <c r="X1350" s="105">
        <f t="shared" si="1259"/>
        <v>0</v>
      </c>
      <c r="Y1350" s="105">
        <f t="shared" si="1259"/>
        <v>0</v>
      </c>
      <c r="Z1350" s="105">
        <f t="shared" si="1259"/>
        <v>0</v>
      </c>
      <c r="AA1350" s="105">
        <f t="shared" si="1190"/>
        <v>12637980.939999999</v>
      </c>
      <c r="AB1350" s="105">
        <f t="shared" si="1061"/>
        <v>12637980.939999999</v>
      </c>
      <c r="AC1350" s="104">
        <v>3</v>
      </c>
    </row>
    <row r="1351" spans="1:29" ht="29.25" hidden="1" thickBot="1" x14ac:dyDescent="0.25">
      <c r="B1351" s="97" t="s">
        <v>2601</v>
      </c>
      <c r="C1351" s="98" t="s">
        <v>2600</v>
      </c>
      <c r="D1351" s="287"/>
      <c r="E1351" s="285">
        <f>SUM('ADICIONES  2018'!C1351:M1351)</f>
        <v>0</v>
      </c>
      <c r="F1351" s="287"/>
      <c r="G1351" s="287"/>
      <c r="H1351" s="287"/>
      <c r="I1351" s="287"/>
      <c r="J1351" s="287"/>
      <c r="K1351" s="287">
        <f t="shared" si="1245"/>
        <v>0</v>
      </c>
      <c r="L1351" s="287"/>
      <c r="M1351" s="287"/>
      <c r="N1351" s="287"/>
      <c r="O1351" s="287"/>
      <c r="P1351" s="287"/>
      <c r="Q1351" s="287"/>
      <c r="R1351" s="287">
        <f t="shared" si="1218"/>
        <v>0</v>
      </c>
      <c r="S1351" s="287"/>
      <c r="T1351" s="287">
        <v>9491788.6300000008</v>
      </c>
      <c r="U1351" s="287">
        <v>809882.80999999866</v>
      </c>
      <c r="V1351" s="287">
        <v>1211424.1500000004</v>
      </c>
      <c r="W1351" s="287">
        <v>1124885.3500000001</v>
      </c>
      <c r="X1351" s="287"/>
      <c r="Y1351" s="287"/>
      <c r="Z1351" s="287"/>
      <c r="AA1351" s="287">
        <f t="shared" si="1190"/>
        <v>12637980.939999999</v>
      </c>
      <c r="AB1351" s="287">
        <f t="shared" si="1061"/>
        <v>12637980.939999999</v>
      </c>
      <c r="AC1351" s="37">
        <v>4</v>
      </c>
    </row>
    <row r="1352" spans="1:29" s="79" customFormat="1" ht="48" hidden="1" thickBot="1" x14ac:dyDescent="0.25">
      <c r="A1352" s="371"/>
      <c r="B1352" s="110" t="s">
        <v>2602</v>
      </c>
      <c r="C1352" s="106" t="s">
        <v>2603</v>
      </c>
      <c r="D1352" s="105">
        <f>+D1353</f>
        <v>0</v>
      </c>
      <c r="E1352" s="105">
        <f>SUM('ADICIONES  2018'!C1352:M1352)</f>
        <v>0</v>
      </c>
      <c r="F1352" s="105">
        <f t="shared" ref="F1352:J1352" si="1260">+F1353</f>
        <v>0</v>
      </c>
      <c r="G1352" s="105">
        <f t="shared" si="1260"/>
        <v>0</v>
      </c>
      <c r="H1352" s="105">
        <f t="shared" si="1260"/>
        <v>0</v>
      </c>
      <c r="I1352" s="105">
        <f t="shared" si="1260"/>
        <v>0</v>
      </c>
      <c r="J1352" s="105">
        <f t="shared" si="1260"/>
        <v>0</v>
      </c>
      <c r="K1352" s="105">
        <f t="shared" si="1245"/>
        <v>0</v>
      </c>
      <c r="L1352" s="105">
        <f t="shared" ref="L1352:Q1352" si="1261">+L1353</f>
        <v>0</v>
      </c>
      <c r="M1352" s="105">
        <f t="shared" si="1261"/>
        <v>0</v>
      </c>
      <c r="N1352" s="105">
        <f t="shared" si="1261"/>
        <v>0</v>
      </c>
      <c r="O1352" s="105">
        <f t="shared" si="1261"/>
        <v>0</v>
      </c>
      <c r="P1352" s="105">
        <f t="shared" si="1261"/>
        <v>0</v>
      </c>
      <c r="Q1352" s="105">
        <f t="shared" si="1261"/>
        <v>0</v>
      </c>
      <c r="R1352" s="105">
        <f t="shared" si="1218"/>
        <v>0</v>
      </c>
      <c r="S1352" s="105">
        <f t="shared" ref="S1352:Z1352" si="1262">+S1353</f>
        <v>0</v>
      </c>
      <c r="T1352" s="105">
        <f t="shared" si="1262"/>
        <v>2304346.96</v>
      </c>
      <c r="U1352" s="105">
        <f t="shared" si="1262"/>
        <v>356583.66999999993</v>
      </c>
      <c r="V1352" s="105">
        <f t="shared" si="1262"/>
        <v>367522</v>
      </c>
      <c r="W1352" s="105">
        <f t="shared" si="1262"/>
        <v>356198.38</v>
      </c>
      <c r="X1352" s="105">
        <f t="shared" si="1262"/>
        <v>0</v>
      </c>
      <c r="Y1352" s="105">
        <f t="shared" si="1262"/>
        <v>0</v>
      </c>
      <c r="Z1352" s="105">
        <f t="shared" si="1262"/>
        <v>0</v>
      </c>
      <c r="AA1352" s="105">
        <f t="shared" si="1190"/>
        <v>3384651.01</v>
      </c>
      <c r="AB1352" s="105">
        <f t="shared" si="1061"/>
        <v>3384651.01</v>
      </c>
      <c r="AC1352" s="104">
        <v>5</v>
      </c>
    </row>
    <row r="1353" spans="1:29" ht="29.25" hidden="1" thickBot="1" x14ac:dyDescent="0.25">
      <c r="B1353" s="97" t="s">
        <v>2604</v>
      </c>
      <c r="C1353" s="98" t="s">
        <v>2603</v>
      </c>
      <c r="D1353" s="287"/>
      <c r="E1353" s="285">
        <f>SUM('ADICIONES  2018'!C1353:M1353)</f>
        <v>0</v>
      </c>
      <c r="F1353" s="287"/>
      <c r="G1353" s="287"/>
      <c r="H1353" s="287"/>
      <c r="I1353" s="287"/>
      <c r="J1353" s="287"/>
      <c r="K1353" s="287">
        <f t="shared" si="1245"/>
        <v>0</v>
      </c>
      <c r="L1353" s="287"/>
      <c r="M1353" s="287"/>
      <c r="N1353" s="287"/>
      <c r="O1353" s="287"/>
      <c r="P1353" s="287"/>
      <c r="Q1353" s="287"/>
      <c r="R1353" s="287">
        <f t="shared" si="1218"/>
        <v>0</v>
      </c>
      <c r="S1353" s="287"/>
      <c r="T1353" s="287">
        <v>2304346.96</v>
      </c>
      <c r="U1353" s="287">
        <v>356583.66999999993</v>
      </c>
      <c r="V1353" s="287">
        <v>367522</v>
      </c>
      <c r="W1353" s="287">
        <v>356198.38</v>
      </c>
      <c r="X1353" s="287"/>
      <c r="Y1353" s="287"/>
      <c r="Z1353" s="287"/>
      <c r="AA1353" s="287">
        <f t="shared" si="1190"/>
        <v>3384651.01</v>
      </c>
      <c r="AB1353" s="287">
        <f t="shared" si="1061"/>
        <v>3384651.01</v>
      </c>
      <c r="AC1353" s="37">
        <v>6</v>
      </c>
    </row>
    <row r="1354" spans="1:29" s="79" customFormat="1" ht="32.25" hidden="1" thickBot="1" x14ac:dyDescent="0.25">
      <c r="A1354" s="371"/>
      <c r="B1354" s="110" t="s">
        <v>2605</v>
      </c>
      <c r="C1354" s="106" t="s">
        <v>2606</v>
      </c>
      <c r="D1354" s="105">
        <f>+D1355</f>
        <v>0</v>
      </c>
      <c r="E1354" s="105">
        <f>SUM('ADICIONES  2018'!C1354:M1354)</f>
        <v>0</v>
      </c>
      <c r="F1354" s="105">
        <f t="shared" ref="F1354:J1354" si="1263">+F1355</f>
        <v>0</v>
      </c>
      <c r="G1354" s="105">
        <f t="shared" si="1263"/>
        <v>0</v>
      </c>
      <c r="H1354" s="105">
        <f t="shared" si="1263"/>
        <v>0</v>
      </c>
      <c r="I1354" s="105">
        <f t="shared" si="1263"/>
        <v>0</v>
      </c>
      <c r="J1354" s="105">
        <f t="shared" si="1263"/>
        <v>0</v>
      </c>
      <c r="K1354" s="105">
        <f t="shared" si="1245"/>
        <v>0</v>
      </c>
      <c r="L1354" s="105">
        <f t="shared" ref="L1354:Q1354" si="1264">+L1355</f>
        <v>0</v>
      </c>
      <c r="M1354" s="105">
        <f t="shared" si="1264"/>
        <v>0</v>
      </c>
      <c r="N1354" s="105">
        <f t="shared" si="1264"/>
        <v>0</v>
      </c>
      <c r="O1354" s="105">
        <f t="shared" si="1264"/>
        <v>0</v>
      </c>
      <c r="P1354" s="105">
        <f t="shared" si="1264"/>
        <v>0</v>
      </c>
      <c r="Q1354" s="105">
        <f t="shared" si="1264"/>
        <v>0</v>
      </c>
      <c r="R1354" s="105">
        <f t="shared" si="1218"/>
        <v>0</v>
      </c>
      <c r="S1354" s="105">
        <f t="shared" ref="S1354:Z1354" si="1265">+S1355</f>
        <v>0</v>
      </c>
      <c r="T1354" s="105">
        <f t="shared" si="1265"/>
        <v>0</v>
      </c>
      <c r="U1354" s="105">
        <f t="shared" si="1265"/>
        <v>20976407</v>
      </c>
      <c r="V1354" s="105">
        <f t="shared" si="1265"/>
        <v>3139917</v>
      </c>
      <c r="W1354" s="105">
        <f t="shared" si="1265"/>
        <v>34720160</v>
      </c>
      <c r="X1354" s="105">
        <f t="shared" si="1265"/>
        <v>0</v>
      </c>
      <c r="Y1354" s="105">
        <f t="shared" si="1265"/>
        <v>0</v>
      </c>
      <c r="Z1354" s="105">
        <f t="shared" si="1265"/>
        <v>0</v>
      </c>
      <c r="AA1354" s="105">
        <f t="shared" si="1190"/>
        <v>58836484</v>
      </c>
      <c r="AB1354" s="105">
        <f t="shared" si="1061"/>
        <v>58836484</v>
      </c>
      <c r="AC1354" s="104">
        <v>7</v>
      </c>
    </row>
    <row r="1355" spans="1:29" ht="15.75" hidden="1" thickBot="1" x14ac:dyDescent="0.25">
      <c r="B1355" s="97" t="s">
        <v>2607</v>
      </c>
      <c r="C1355" s="98" t="s">
        <v>2606</v>
      </c>
      <c r="D1355" s="287"/>
      <c r="E1355" s="285">
        <f>SUM('ADICIONES  2018'!C1355:M1355)</f>
        <v>0</v>
      </c>
      <c r="F1355" s="287"/>
      <c r="G1355" s="287"/>
      <c r="H1355" s="287"/>
      <c r="I1355" s="287"/>
      <c r="J1355" s="287"/>
      <c r="K1355" s="287">
        <f t="shared" si="1245"/>
        <v>0</v>
      </c>
      <c r="L1355" s="287"/>
      <c r="M1355" s="287"/>
      <c r="N1355" s="287"/>
      <c r="O1355" s="287"/>
      <c r="P1355" s="287"/>
      <c r="Q1355" s="287"/>
      <c r="R1355" s="287">
        <f t="shared" si="1218"/>
        <v>0</v>
      </c>
      <c r="S1355" s="287"/>
      <c r="T1355" s="287"/>
      <c r="U1355" s="287">
        <v>20976407</v>
      </c>
      <c r="V1355" s="287">
        <v>3139917</v>
      </c>
      <c r="W1355" s="287">
        <v>34720160</v>
      </c>
      <c r="X1355" s="287"/>
      <c r="Y1355" s="287"/>
      <c r="Z1355" s="287"/>
      <c r="AA1355" s="287">
        <f t="shared" si="1190"/>
        <v>58836484</v>
      </c>
      <c r="AB1355" s="287">
        <f t="shared" si="1061"/>
        <v>58836484</v>
      </c>
      <c r="AC1355" s="37">
        <v>8</v>
      </c>
    </row>
    <row r="1356" spans="1:29" s="79" customFormat="1" ht="32.25" hidden="1" thickBot="1" x14ac:dyDescent="0.25">
      <c r="A1356" s="371"/>
      <c r="B1356" s="110" t="s">
        <v>2608</v>
      </c>
      <c r="C1356" s="106" t="s">
        <v>2609</v>
      </c>
      <c r="D1356" s="105">
        <f>+D1357</f>
        <v>0</v>
      </c>
      <c r="E1356" s="105">
        <f>SUM('ADICIONES  2018'!C1356:M1356)</f>
        <v>0</v>
      </c>
      <c r="F1356" s="105">
        <f t="shared" ref="F1356:J1356" si="1266">+F1357</f>
        <v>0</v>
      </c>
      <c r="G1356" s="105">
        <f t="shared" si="1266"/>
        <v>0</v>
      </c>
      <c r="H1356" s="105">
        <f t="shared" si="1266"/>
        <v>0</v>
      </c>
      <c r="I1356" s="105">
        <f t="shared" si="1266"/>
        <v>0</v>
      </c>
      <c r="J1356" s="105">
        <f t="shared" si="1266"/>
        <v>0</v>
      </c>
      <c r="K1356" s="105">
        <f t="shared" si="1245"/>
        <v>0</v>
      </c>
      <c r="L1356" s="105">
        <f t="shared" ref="L1356:Q1356" si="1267">+L1357</f>
        <v>0</v>
      </c>
      <c r="M1356" s="105">
        <f t="shared" si="1267"/>
        <v>0</v>
      </c>
      <c r="N1356" s="105">
        <f t="shared" si="1267"/>
        <v>0</v>
      </c>
      <c r="O1356" s="105">
        <f t="shared" si="1267"/>
        <v>0</v>
      </c>
      <c r="P1356" s="105">
        <f t="shared" si="1267"/>
        <v>0</v>
      </c>
      <c r="Q1356" s="105">
        <f t="shared" si="1267"/>
        <v>0</v>
      </c>
      <c r="R1356" s="105">
        <f t="shared" si="1218"/>
        <v>0</v>
      </c>
      <c r="S1356" s="105">
        <f t="shared" ref="S1356:Z1356" si="1268">+S1357</f>
        <v>0</v>
      </c>
      <c r="T1356" s="105">
        <f t="shared" si="1268"/>
        <v>0</v>
      </c>
      <c r="U1356" s="105">
        <f t="shared" si="1268"/>
        <v>0</v>
      </c>
      <c r="V1356" s="105">
        <f t="shared" si="1268"/>
        <v>0</v>
      </c>
      <c r="W1356" s="105">
        <f t="shared" si="1268"/>
        <v>0</v>
      </c>
      <c r="X1356" s="105">
        <f t="shared" si="1268"/>
        <v>0</v>
      </c>
      <c r="Y1356" s="105">
        <f t="shared" si="1268"/>
        <v>0</v>
      </c>
      <c r="Z1356" s="105">
        <f t="shared" si="1268"/>
        <v>0</v>
      </c>
      <c r="AA1356" s="105">
        <f t="shared" si="1190"/>
        <v>0</v>
      </c>
      <c r="AB1356" s="105">
        <f t="shared" si="1061"/>
        <v>0</v>
      </c>
      <c r="AC1356" s="104">
        <v>9</v>
      </c>
    </row>
    <row r="1357" spans="1:29" ht="29.25" hidden="1" thickBot="1" x14ac:dyDescent="0.25">
      <c r="B1357" s="97" t="s">
        <v>2610</v>
      </c>
      <c r="C1357" s="98" t="s">
        <v>2609</v>
      </c>
      <c r="D1357" s="287"/>
      <c r="E1357" s="285">
        <f>SUM('ADICIONES  2018'!C1357:M1357)</f>
        <v>0</v>
      </c>
      <c r="F1357" s="287"/>
      <c r="G1357" s="287"/>
      <c r="H1357" s="287"/>
      <c r="I1357" s="287"/>
      <c r="J1357" s="287"/>
      <c r="K1357" s="287">
        <f t="shared" si="1245"/>
        <v>0</v>
      </c>
      <c r="L1357" s="287"/>
      <c r="M1357" s="287"/>
      <c r="N1357" s="287"/>
      <c r="O1357" s="287"/>
      <c r="P1357" s="287"/>
      <c r="Q1357" s="287"/>
      <c r="R1357" s="287">
        <f t="shared" si="1218"/>
        <v>0</v>
      </c>
      <c r="S1357" s="287"/>
      <c r="T1357" s="287"/>
      <c r="U1357" s="287">
        <v>0</v>
      </c>
      <c r="V1357" s="287">
        <v>0</v>
      </c>
      <c r="W1357" s="287">
        <v>0</v>
      </c>
      <c r="X1357" s="287"/>
      <c r="Y1357" s="287"/>
      <c r="Z1357" s="287"/>
      <c r="AA1357" s="287">
        <f t="shared" si="1190"/>
        <v>0</v>
      </c>
      <c r="AB1357" s="287">
        <f t="shared" si="1061"/>
        <v>0</v>
      </c>
      <c r="AC1357" s="37">
        <v>10</v>
      </c>
    </row>
    <row r="1358" spans="1:29" s="79" customFormat="1" ht="32.25" hidden="1" thickBot="1" x14ac:dyDescent="0.25">
      <c r="A1358" s="371"/>
      <c r="B1358" s="110" t="s">
        <v>2611</v>
      </c>
      <c r="C1358" s="106" t="s">
        <v>2612</v>
      </c>
      <c r="D1358" s="105">
        <f>+D1359</f>
        <v>0</v>
      </c>
      <c r="E1358" s="105">
        <f>SUM('ADICIONES  2018'!C1358:M1358)</f>
        <v>0</v>
      </c>
      <c r="F1358" s="105">
        <f t="shared" ref="F1358:J1358" si="1269">+F1359</f>
        <v>0</v>
      </c>
      <c r="G1358" s="105">
        <f t="shared" si="1269"/>
        <v>0</v>
      </c>
      <c r="H1358" s="105">
        <f t="shared" si="1269"/>
        <v>0</v>
      </c>
      <c r="I1358" s="105">
        <f t="shared" si="1269"/>
        <v>0</v>
      </c>
      <c r="J1358" s="105">
        <f t="shared" si="1269"/>
        <v>0</v>
      </c>
      <c r="K1358" s="105">
        <f t="shared" si="1245"/>
        <v>0</v>
      </c>
      <c r="L1358" s="105">
        <f t="shared" ref="L1358:Q1358" si="1270">+L1359</f>
        <v>0</v>
      </c>
      <c r="M1358" s="105">
        <f t="shared" si="1270"/>
        <v>0</v>
      </c>
      <c r="N1358" s="105">
        <f t="shared" si="1270"/>
        <v>0</v>
      </c>
      <c r="O1358" s="105">
        <f t="shared" si="1270"/>
        <v>0</v>
      </c>
      <c r="P1358" s="105">
        <f t="shared" si="1270"/>
        <v>0</v>
      </c>
      <c r="Q1358" s="105">
        <f t="shared" si="1270"/>
        <v>0</v>
      </c>
      <c r="R1358" s="105">
        <f t="shared" si="1218"/>
        <v>0</v>
      </c>
      <c r="S1358" s="105">
        <f t="shared" ref="S1358:Z1358" si="1271">+S1359</f>
        <v>0</v>
      </c>
      <c r="T1358" s="105">
        <f t="shared" si="1271"/>
        <v>0</v>
      </c>
      <c r="U1358" s="105">
        <f t="shared" si="1271"/>
        <v>489915</v>
      </c>
      <c r="V1358" s="105">
        <f t="shared" si="1271"/>
        <v>138245</v>
      </c>
      <c r="W1358" s="105">
        <f t="shared" si="1271"/>
        <v>447451</v>
      </c>
      <c r="X1358" s="105">
        <f t="shared" si="1271"/>
        <v>0</v>
      </c>
      <c r="Y1358" s="105">
        <f t="shared" si="1271"/>
        <v>0</v>
      </c>
      <c r="Z1358" s="105">
        <f t="shared" si="1271"/>
        <v>0</v>
      </c>
      <c r="AA1358" s="105">
        <f t="shared" si="1190"/>
        <v>1075611</v>
      </c>
      <c r="AB1358" s="105">
        <f t="shared" si="1061"/>
        <v>1075611</v>
      </c>
      <c r="AC1358" s="104">
        <v>11</v>
      </c>
    </row>
    <row r="1359" spans="1:29" ht="15.75" hidden="1" thickBot="1" x14ac:dyDescent="0.25">
      <c r="B1359" s="97" t="s">
        <v>2613</v>
      </c>
      <c r="C1359" s="98" t="s">
        <v>2612</v>
      </c>
      <c r="D1359" s="287"/>
      <c r="E1359" s="285">
        <f>SUM('ADICIONES  2018'!C1359:M1359)</f>
        <v>0</v>
      </c>
      <c r="F1359" s="287"/>
      <c r="G1359" s="287"/>
      <c r="H1359" s="287"/>
      <c r="I1359" s="287"/>
      <c r="J1359" s="287"/>
      <c r="K1359" s="287">
        <f t="shared" si="1245"/>
        <v>0</v>
      </c>
      <c r="L1359" s="287"/>
      <c r="M1359" s="287"/>
      <c r="N1359" s="287"/>
      <c r="O1359" s="287"/>
      <c r="P1359" s="287"/>
      <c r="Q1359" s="287"/>
      <c r="R1359" s="287">
        <f t="shared" si="1218"/>
        <v>0</v>
      </c>
      <c r="S1359" s="287"/>
      <c r="T1359" s="287"/>
      <c r="U1359" s="287">
        <v>489915</v>
      </c>
      <c r="V1359" s="287">
        <v>138245</v>
      </c>
      <c r="W1359" s="287">
        <v>447451</v>
      </c>
      <c r="X1359" s="287"/>
      <c r="Y1359" s="287"/>
      <c r="Z1359" s="287"/>
      <c r="AA1359" s="287">
        <f t="shared" si="1190"/>
        <v>1075611</v>
      </c>
      <c r="AB1359" s="287">
        <f t="shared" si="1061"/>
        <v>1075611</v>
      </c>
      <c r="AC1359" s="37">
        <v>12</v>
      </c>
    </row>
    <row r="1360" spans="1:29" s="79" customFormat="1" ht="30.75" hidden="1" customHeight="1" x14ac:dyDescent="0.2">
      <c r="A1360" s="371"/>
      <c r="B1360" s="110" t="s">
        <v>1191</v>
      </c>
      <c r="C1360" s="106" t="s">
        <v>1193</v>
      </c>
      <c r="D1360" s="105">
        <f>+D1361</f>
        <v>0</v>
      </c>
      <c r="E1360" s="105">
        <f>SUM('ADICIONES  2018'!C1360:M1360)</f>
        <v>0</v>
      </c>
      <c r="F1360" s="105">
        <f t="shared" ref="F1360:J1360" si="1272">+F1361</f>
        <v>0</v>
      </c>
      <c r="G1360" s="105">
        <f t="shared" si="1272"/>
        <v>0</v>
      </c>
      <c r="H1360" s="105">
        <f t="shared" si="1272"/>
        <v>0</v>
      </c>
      <c r="I1360" s="105">
        <f t="shared" si="1272"/>
        <v>0</v>
      </c>
      <c r="J1360" s="105">
        <f t="shared" si="1272"/>
        <v>0</v>
      </c>
      <c r="K1360" s="105">
        <f t="shared" si="1245"/>
        <v>0</v>
      </c>
      <c r="L1360" s="105">
        <f t="shared" ref="L1360:Q1360" si="1273">+L1361</f>
        <v>0</v>
      </c>
      <c r="M1360" s="105">
        <f t="shared" si="1273"/>
        <v>621242</v>
      </c>
      <c r="N1360" s="105">
        <f t="shared" si="1273"/>
        <v>16263195</v>
      </c>
      <c r="O1360" s="105">
        <f t="shared" si="1273"/>
        <v>391682</v>
      </c>
      <c r="P1360" s="105">
        <f t="shared" si="1273"/>
        <v>375318</v>
      </c>
      <c r="Q1360" s="105">
        <f t="shared" si="1273"/>
        <v>49647</v>
      </c>
      <c r="R1360" s="105">
        <f t="shared" si="1218"/>
        <v>17701084</v>
      </c>
      <c r="S1360" s="105">
        <f t="shared" ref="S1360:Z1360" si="1274">+S1361</f>
        <v>46524</v>
      </c>
      <c r="T1360" s="105">
        <f t="shared" si="1274"/>
        <v>46647</v>
      </c>
      <c r="U1360" s="105">
        <f t="shared" si="1274"/>
        <v>46769</v>
      </c>
      <c r="V1360" s="105">
        <f t="shared" si="1274"/>
        <v>46892</v>
      </c>
      <c r="W1360" s="105">
        <f t="shared" si="1274"/>
        <v>0</v>
      </c>
      <c r="X1360" s="105">
        <f t="shared" si="1274"/>
        <v>0</v>
      </c>
      <c r="Y1360" s="105">
        <f t="shared" si="1274"/>
        <v>0</v>
      </c>
      <c r="Z1360" s="105">
        <f t="shared" si="1274"/>
        <v>0</v>
      </c>
      <c r="AA1360" s="105">
        <f t="shared" si="1190"/>
        <v>186832</v>
      </c>
      <c r="AB1360" s="105">
        <f t="shared" si="1061"/>
        <v>17887916</v>
      </c>
      <c r="AC1360" s="104">
        <v>0</v>
      </c>
    </row>
    <row r="1361" spans="1:29" ht="48.75" hidden="1" customHeight="1" x14ac:dyDescent="0.2">
      <c r="B1361" s="97" t="s">
        <v>1192</v>
      </c>
      <c r="C1361" s="112" t="s">
        <v>1194</v>
      </c>
      <c r="D1361" s="287">
        <v>0</v>
      </c>
      <c r="E1361" s="285">
        <f>SUM('ADICIONES  2018'!C1361:M1361)</f>
        <v>0</v>
      </c>
      <c r="F1361" s="287"/>
      <c r="G1361" s="287"/>
      <c r="H1361" s="287"/>
      <c r="I1361" s="287"/>
      <c r="J1361" s="287"/>
      <c r="K1361" s="285">
        <f t="shared" si="1245"/>
        <v>0</v>
      </c>
      <c r="L1361" s="287">
        <v>0</v>
      </c>
      <c r="M1361" s="287">
        <v>621242</v>
      </c>
      <c r="N1361" s="287">
        <v>16263195</v>
      </c>
      <c r="O1361" s="287">
        <v>391682</v>
      </c>
      <c r="P1361" s="287">
        <v>375318</v>
      </c>
      <c r="Q1361" s="287">
        <v>49647</v>
      </c>
      <c r="R1361" s="285">
        <f t="shared" si="1218"/>
        <v>17701084</v>
      </c>
      <c r="S1361" s="287">
        <v>46524</v>
      </c>
      <c r="T1361" s="287">
        <v>46647</v>
      </c>
      <c r="U1361" s="287">
        <v>46769</v>
      </c>
      <c r="V1361" s="287">
        <v>46892</v>
      </c>
      <c r="W1361" s="287">
        <v>0</v>
      </c>
      <c r="X1361" s="287"/>
      <c r="Y1361" s="287"/>
      <c r="Z1361" s="287"/>
      <c r="AA1361" s="287">
        <f t="shared" si="1190"/>
        <v>186832</v>
      </c>
      <c r="AB1361" s="287">
        <f t="shared" si="1061"/>
        <v>17887916</v>
      </c>
      <c r="AC1361" s="37">
        <v>0</v>
      </c>
    </row>
    <row r="1362" spans="1:29" s="79" customFormat="1" ht="32.25" hidden="1" thickBot="1" x14ac:dyDescent="0.25">
      <c r="A1362" s="371"/>
      <c r="B1362" s="110" t="s">
        <v>1254</v>
      </c>
      <c r="C1362" s="106" t="s">
        <v>1255</v>
      </c>
      <c r="D1362" s="105">
        <f>+D1363</f>
        <v>0</v>
      </c>
      <c r="E1362" s="105">
        <f>SUM('ADICIONES  2018'!C1362:M1362)</f>
        <v>0</v>
      </c>
      <c r="F1362" s="105">
        <f t="shared" ref="F1362:J1362" si="1275">+F1363</f>
        <v>0</v>
      </c>
      <c r="G1362" s="105">
        <f t="shared" si="1275"/>
        <v>0</v>
      </c>
      <c r="H1362" s="105">
        <f t="shared" si="1275"/>
        <v>0</v>
      </c>
      <c r="I1362" s="105">
        <f t="shared" si="1275"/>
        <v>0</v>
      </c>
      <c r="J1362" s="105">
        <f t="shared" si="1275"/>
        <v>0</v>
      </c>
      <c r="K1362" s="105">
        <f t="shared" si="1245"/>
        <v>0</v>
      </c>
      <c r="L1362" s="105">
        <f t="shared" ref="L1362:Q1362" si="1276">+L1363</f>
        <v>1044580</v>
      </c>
      <c r="M1362" s="105">
        <f t="shared" si="1276"/>
        <v>1054030</v>
      </c>
      <c r="N1362" s="105">
        <f t="shared" si="1276"/>
        <v>1444661</v>
      </c>
      <c r="O1362" s="105">
        <f t="shared" si="1276"/>
        <v>2240461</v>
      </c>
      <c r="P1362" s="105">
        <f t="shared" si="1276"/>
        <v>2148646</v>
      </c>
      <c r="Q1362" s="105">
        <f t="shared" si="1276"/>
        <v>1732747</v>
      </c>
      <c r="R1362" s="105">
        <f t="shared" si="1218"/>
        <v>9665125</v>
      </c>
      <c r="S1362" s="105">
        <f t="shared" ref="S1362:Z1362" si="1277">+S1363</f>
        <v>1746939</v>
      </c>
      <c r="T1362" s="105">
        <f t="shared" si="1277"/>
        <v>1736746</v>
      </c>
      <c r="U1362" s="105">
        <f t="shared" si="1277"/>
        <v>1636166</v>
      </c>
      <c r="V1362" s="105">
        <f t="shared" si="1277"/>
        <v>1539581</v>
      </c>
      <c r="W1362" s="105">
        <f t="shared" si="1277"/>
        <v>1214518</v>
      </c>
      <c r="X1362" s="105">
        <f t="shared" si="1277"/>
        <v>0</v>
      </c>
      <c r="Y1362" s="105">
        <f t="shared" si="1277"/>
        <v>0</v>
      </c>
      <c r="Z1362" s="105">
        <f t="shared" si="1277"/>
        <v>0</v>
      </c>
      <c r="AA1362" s="105">
        <f t="shared" si="1190"/>
        <v>7873950</v>
      </c>
      <c r="AB1362" s="105">
        <f t="shared" si="1061"/>
        <v>17539075</v>
      </c>
      <c r="AC1362" s="104">
        <v>0</v>
      </c>
    </row>
    <row r="1363" spans="1:29" ht="15.75" hidden="1" thickBot="1" x14ac:dyDescent="0.25">
      <c r="B1363" s="97" t="s">
        <v>1256</v>
      </c>
      <c r="C1363" s="112" t="s">
        <v>1257</v>
      </c>
      <c r="D1363" s="287">
        <v>0</v>
      </c>
      <c r="E1363" s="285">
        <f>SUM('ADICIONES  2018'!C1363:M1363)</f>
        <v>0</v>
      </c>
      <c r="F1363" s="287"/>
      <c r="G1363" s="287"/>
      <c r="H1363" s="287"/>
      <c r="I1363" s="287"/>
      <c r="J1363" s="287"/>
      <c r="K1363" s="285">
        <f t="shared" si="1245"/>
        <v>0</v>
      </c>
      <c r="L1363" s="287">
        <v>1044580</v>
      </c>
      <c r="M1363" s="287">
        <v>1054030</v>
      </c>
      <c r="N1363" s="287">
        <v>1444661</v>
      </c>
      <c r="O1363" s="287">
        <v>2240461</v>
      </c>
      <c r="P1363" s="287">
        <v>2148646</v>
      </c>
      <c r="Q1363" s="287">
        <v>1732747</v>
      </c>
      <c r="R1363" s="285">
        <f t="shared" si="1218"/>
        <v>9665125</v>
      </c>
      <c r="S1363" s="287">
        <v>1746939</v>
      </c>
      <c r="T1363" s="287">
        <v>1736746</v>
      </c>
      <c r="U1363" s="287">
        <v>1636166</v>
      </c>
      <c r="V1363" s="287">
        <v>1539581</v>
      </c>
      <c r="W1363" s="287">
        <v>1214518</v>
      </c>
      <c r="X1363" s="287"/>
      <c r="Y1363" s="287"/>
      <c r="Z1363" s="287"/>
      <c r="AA1363" s="287">
        <f t="shared" si="1190"/>
        <v>7873950</v>
      </c>
      <c r="AB1363" s="287">
        <f t="shared" si="1061"/>
        <v>17539075</v>
      </c>
      <c r="AC1363" s="37">
        <v>0</v>
      </c>
    </row>
    <row r="1364" spans="1:29" s="79" customFormat="1" ht="32.25" hidden="1" thickBot="1" x14ac:dyDescent="0.25">
      <c r="A1364" s="371"/>
      <c r="B1364" s="110" t="s">
        <v>1278</v>
      </c>
      <c r="C1364" s="106" t="s">
        <v>1279</v>
      </c>
      <c r="D1364" s="105">
        <f>+D1365</f>
        <v>0</v>
      </c>
      <c r="E1364" s="105">
        <f>SUM('ADICIONES  2018'!C1364:M1364)</f>
        <v>0</v>
      </c>
      <c r="F1364" s="105">
        <f t="shared" ref="F1364:J1364" si="1278">+F1365</f>
        <v>0</v>
      </c>
      <c r="G1364" s="105">
        <f t="shared" si="1278"/>
        <v>0</v>
      </c>
      <c r="H1364" s="105">
        <f t="shared" si="1278"/>
        <v>0</v>
      </c>
      <c r="I1364" s="105">
        <f t="shared" si="1278"/>
        <v>0</v>
      </c>
      <c r="J1364" s="105">
        <f t="shared" si="1278"/>
        <v>0</v>
      </c>
      <c r="K1364" s="105">
        <f t="shared" si="1245"/>
        <v>0</v>
      </c>
      <c r="L1364" s="105">
        <f t="shared" ref="L1364:Q1364" si="1279">+L1365</f>
        <v>36502008</v>
      </c>
      <c r="M1364" s="105">
        <f t="shared" si="1279"/>
        <v>37207390</v>
      </c>
      <c r="N1364" s="105">
        <f t="shared" si="1279"/>
        <v>41735987</v>
      </c>
      <c r="O1364" s="105">
        <f t="shared" si="1279"/>
        <v>44824146</v>
      </c>
      <c r="P1364" s="105">
        <f t="shared" si="1279"/>
        <v>31558416</v>
      </c>
      <c r="Q1364" s="105">
        <f t="shared" si="1279"/>
        <v>34321295</v>
      </c>
      <c r="R1364" s="105">
        <f t="shared" si="1218"/>
        <v>226149242</v>
      </c>
      <c r="S1364" s="105">
        <f t="shared" ref="S1364:Z1364" si="1280">+S1365</f>
        <v>37242814</v>
      </c>
      <c r="T1364" s="105">
        <f t="shared" si="1280"/>
        <v>41057730</v>
      </c>
      <c r="U1364" s="105">
        <f t="shared" si="1280"/>
        <v>43801539</v>
      </c>
      <c r="V1364" s="105">
        <f t="shared" si="1280"/>
        <v>46943793</v>
      </c>
      <c r="W1364" s="105">
        <f t="shared" si="1280"/>
        <v>47781662</v>
      </c>
      <c r="X1364" s="105">
        <f t="shared" si="1280"/>
        <v>0</v>
      </c>
      <c r="Y1364" s="105">
        <f t="shared" si="1280"/>
        <v>0</v>
      </c>
      <c r="Z1364" s="105">
        <f t="shared" si="1280"/>
        <v>0</v>
      </c>
      <c r="AA1364" s="105">
        <f t="shared" si="1190"/>
        <v>216827538</v>
      </c>
      <c r="AB1364" s="105">
        <f t="shared" si="1061"/>
        <v>442976780</v>
      </c>
      <c r="AC1364" s="104">
        <v>0</v>
      </c>
    </row>
    <row r="1365" spans="1:29" ht="27.75" hidden="1" customHeight="1" x14ac:dyDescent="0.2">
      <c r="B1365" s="97" t="s">
        <v>1280</v>
      </c>
      <c r="C1365" s="112" t="s">
        <v>1281</v>
      </c>
      <c r="D1365" s="287">
        <v>0</v>
      </c>
      <c r="E1365" s="285">
        <f>SUM('ADICIONES  2018'!C1365:M1365)</f>
        <v>0</v>
      </c>
      <c r="F1365" s="287"/>
      <c r="G1365" s="287"/>
      <c r="H1365" s="287"/>
      <c r="I1365" s="287"/>
      <c r="J1365" s="287"/>
      <c r="K1365" s="285">
        <f t="shared" si="1245"/>
        <v>0</v>
      </c>
      <c r="L1365" s="287">
        <v>36502008</v>
      </c>
      <c r="M1365" s="287">
        <v>37207390</v>
      </c>
      <c r="N1365" s="287">
        <v>41735987</v>
      </c>
      <c r="O1365" s="287">
        <v>44824146</v>
      </c>
      <c r="P1365" s="287">
        <v>31558416</v>
      </c>
      <c r="Q1365" s="287">
        <v>34321295</v>
      </c>
      <c r="R1365" s="285">
        <f t="shared" si="1218"/>
        <v>226149242</v>
      </c>
      <c r="S1365" s="287">
        <v>37242814</v>
      </c>
      <c r="T1365" s="287">
        <v>41057730</v>
      </c>
      <c r="U1365" s="287">
        <v>43801539</v>
      </c>
      <c r="V1365" s="287">
        <v>46943793</v>
      </c>
      <c r="W1365" s="287">
        <v>47781662</v>
      </c>
      <c r="X1365" s="287"/>
      <c r="Y1365" s="287"/>
      <c r="Z1365" s="287"/>
      <c r="AA1365" s="287">
        <f t="shared" si="1190"/>
        <v>216827538</v>
      </c>
      <c r="AB1365" s="287">
        <f t="shared" si="1061"/>
        <v>442976780</v>
      </c>
      <c r="AC1365" s="37">
        <v>0</v>
      </c>
    </row>
    <row r="1366" spans="1:29" s="79" customFormat="1" ht="16.5" hidden="1" thickBot="1" x14ac:dyDescent="0.25">
      <c r="A1366" s="371"/>
      <c r="B1366" s="110" t="s">
        <v>1262</v>
      </c>
      <c r="C1366" s="106" t="s">
        <v>1263</v>
      </c>
      <c r="D1366" s="105">
        <f>+D1367</f>
        <v>0</v>
      </c>
      <c r="E1366" s="105">
        <f>SUM('ADICIONES  2018'!C1366:M1366)</f>
        <v>0</v>
      </c>
      <c r="F1366" s="105">
        <f t="shared" ref="F1366:J1366" si="1281">+F1367</f>
        <v>0</v>
      </c>
      <c r="G1366" s="105">
        <f t="shared" si="1281"/>
        <v>0</v>
      </c>
      <c r="H1366" s="105">
        <f t="shared" si="1281"/>
        <v>0</v>
      </c>
      <c r="I1366" s="105">
        <f t="shared" si="1281"/>
        <v>0</v>
      </c>
      <c r="J1366" s="105">
        <f t="shared" si="1281"/>
        <v>0</v>
      </c>
      <c r="K1366" s="105">
        <f t="shared" si="1245"/>
        <v>0</v>
      </c>
      <c r="L1366" s="105">
        <f t="shared" ref="L1366:Q1366" si="1282">+L1367</f>
        <v>3652653</v>
      </c>
      <c r="M1366" s="105">
        <f t="shared" si="1282"/>
        <v>1192147</v>
      </c>
      <c r="N1366" s="105">
        <f t="shared" si="1282"/>
        <v>3633332</v>
      </c>
      <c r="O1366" s="105">
        <f t="shared" si="1282"/>
        <v>1666819</v>
      </c>
      <c r="P1366" s="105">
        <f t="shared" si="1282"/>
        <v>3912605</v>
      </c>
      <c r="Q1366" s="105">
        <f t="shared" si="1282"/>
        <v>3188354</v>
      </c>
      <c r="R1366" s="105">
        <f t="shared" si="1218"/>
        <v>17245910</v>
      </c>
      <c r="S1366" s="105">
        <f t="shared" ref="S1366:Z1366" si="1283">+S1367</f>
        <v>3804620</v>
      </c>
      <c r="T1366" s="105">
        <f t="shared" si="1283"/>
        <v>3987332</v>
      </c>
      <c r="U1366" s="105">
        <f t="shared" si="1283"/>
        <v>3424709</v>
      </c>
      <c r="V1366" s="105">
        <f t="shared" si="1283"/>
        <v>0</v>
      </c>
      <c r="W1366" s="105">
        <f t="shared" si="1283"/>
        <v>5091902</v>
      </c>
      <c r="X1366" s="105">
        <f t="shared" si="1283"/>
        <v>0</v>
      </c>
      <c r="Y1366" s="105">
        <f t="shared" si="1283"/>
        <v>0</v>
      </c>
      <c r="Z1366" s="105">
        <f t="shared" si="1283"/>
        <v>0</v>
      </c>
      <c r="AA1366" s="105">
        <f t="shared" si="1190"/>
        <v>16308563</v>
      </c>
      <c r="AB1366" s="105">
        <f t="shared" si="1061"/>
        <v>33554473</v>
      </c>
      <c r="AC1366" s="104">
        <v>0</v>
      </c>
    </row>
    <row r="1367" spans="1:29" ht="15.75" hidden="1" thickBot="1" x14ac:dyDescent="0.25">
      <c r="B1367" s="97" t="s">
        <v>1264</v>
      </c>
      <c r="C1367" s="112" t="s">
        <v>1265</v>
      </c>
      <c r="D1367" s="287">
        <v>0</v>
      </c>
      <c r="E1367" s="285">
        <f>SUM('ADICIONES  2018'!C1367:M1367)</f>
        <v>0</v>
      </c>
      <c r="F1367" s="287"/>
      <c r="G1367" s="287"/>
      <c r="H1367" s="287"/>
      <c r="I1367" s="287"/>
      <c r="J1367" s="287"/>
      <c r="K1367" s="285">
        <f t="shared" si="1245"/>
        <v>0</v>
      </c>
      <c r="L1367" s="287">
        <v>3652653</v>
      </c>
      <c r="M1367" s="287">
        <v>1192147</v>
      </c>
      <c r="N1367" s="287">
        <v>3633332</v>
      </c>
      <c r="O1367" s="287">
        <v>1666819</v>
      </c>
      <c r="P1367" s="287">
        <v>3912605</v>
      </c>
      <c r="Q1367" s="287">
        <v>3188354</v>
      </c>
      <c r="R1367" s="285">
        <f t="shared" si="1218"/>
        <v>17245910</v>
      </c>
      <c r="S1367" s="287">
        <v>3804620</v>
      </c>
      <c r="T1367" s="287">
        <v>3987332</v>
      </c>
      <c r="U1367" s="287">
        <v>3424709</v>
      </c>
      <c r="V1367" s="287"/>
      <c r="W1367" s="287">
        <v>5091902</v>
      </c>
      <c r="X1367" s="287"/>
      <c r="Y1367" s="287"/>
      <c r="Z1367" s="287"/>
      <c r="AA1367" s="287">
        <f t="shared" si="1190"/>
        <v>16308563</v>
      </c>
      <c r="AB1367" s="287">
        <f t="shared" si="1061"/>
        <v>33554473</v>
      </c>
      <c r="AC1367" s="37">
        <v>0</v>
      </c>
    </row>
    <row r="1368" spans="1:29" s="79" customFormat="1" ht="32.25" hidden="1" thickBot="1" x14ac:dyDescent="0.25">
      <c r="A1368" s="371"/>
      <c r="B1368" s="110" t="s">
        <v>1266</v>
      </c>
      <c r="C1368" s="106" t="s">
        <v>1267</v>
      </c>
      <c r="D1368" s="105">
        <f>+D1369</f>
        <v>0</v>
      </c>
      <c r="E1368" s="105">
        <f>SUM('ADICIONES  2018'!C1368:M1368)</f>
        <v>0</v>
      </c>
      <c r="F1368" s="105">
        <f t="shared" ref="F1368:J1368" si="1284">+F1369</f>
        <v>0</v>
      </c>
      <c r="G1368" s="105">
        <f t="shared" si="1284"/>
        <v>0</v>
      </c>
      <c r="H1368" s="105">
        <f t="shared" si="1284"/>
        <v>0</v>
      </c>
      <c r="I1368" s="105">
        <f t="shared" si="1284"/>
        <v>0</v>
      </c>
      <c r="J1368" s="105">
        <f t="shared" si="1284"/>
        <v>0</v>
      </c>
      <c r="K1368" s="105">
        <f t="shared" si="1245"/>
        <v>0</v>
      </c>
      <c r="L1368" s="105">
        <f t="shared" ref="L1368:Q1368" si="1285">+L1369</f>
        <v>601056</v>
      </c>
      <c r="M1368" s="105">
        <f t="shared" si="1285"/>
        <v>587852</v>
      </c>
      <c r="N1368" s="105">
        <f t="shared" si="1285"/>
        <v>513417</v>
      </c>
      <c r="O1368" s="105">
        <f t="shared" si="1285"/>
        <v>865787</v>
      </c>
      <c r="P1368" s="105">
        <f t="shared" si="1285"/>
        <v>1121730</v>
      </c>
      <c r="Q1368" s="105">
        <f t="shared" si="1285"/>
        <v>995778</v>
      </c>
      <c r="R1368" s="105">
        <f t="shared" si="1218"/>
        <v>4685620</v>
      </c>
      <c r="S1368" s="105">
        <f t="shared" ref="S1368:Z1368" si="1286">+S1369</f>
        <v>878141</v>
      </c>
      <c r="T1368" s="105">
        <f t="shared" si="1286"/>
        <v>838302</v>
      </c>
      <c r="U1368" s="105">
        <f t="shared" si="1286"/>
        <v>819212</v>
      </c>
      <c r="V1368" s="105">
        <f t="shared" si="1286"/>
        <v>1511698</v>
      </c>
      <c r="W1368" s="105">
        <f t="shared" si="1286"/>
        <v>648978</v>
      </c>
      <c r="X1368" s="105">
        <f t="shared" si="1286"/>
        <v>0</v>
      </c>
      <c r="Y1368" s="105">
        <f t="shared" si="1286"/>
        <v>0</v>
      </c>
      <c r="Z1368" s="105">
        <f t="shared" si="1286"/>
        <v>0</v>
      </c>
      <c r="AA1368" s="105">
        <f t="shared" si="1190"/>
        <v>4696331</v>
      </c>
      <c r="AB1368" s="105">
        <f t="shared" si="1061"/>
        <v>9381951</v>
      </c>
      <c r="AC1368" s="104">
        <v>0</v>
      </c>
    </row>
    <row r="1369" spans="1:29" ht="15.75" hidden="1" thickBot="1" x14ac:dyDescent="0.25">
      <c r="B1369" s="316" t="s">
        <v>1268</v>
      </c>
      <c r="C1369" s="377" t="s">
        <v>1269</v>
      </c>
      <c r="D1369" s="340">
        <v>0</v>
      </c>
      <c r="E1369" s="337">
        <f>SUM('ADICIONES  2018'!C1369:M1369)</f>
        <v>0</v>
      </c>
      <c r="F1369" s="288"/>
      <c r="G1369" s="288"/>
      <c r="H1369" s="288"/>
      <c r="I1369" s="288"/>
      <c r="J1369" s="288"/>
      <c r="K1369" s="354">
        <f t="shared" si="1245"/>
        <v>0</v>
      </c>
      <c r="L1369" s="288">
        <v>601056</v>
      </c>
      <c r="M1369" s="288">
        <v>587852</v>
      </c>
      <c r="N1369" s="288">
        <v>513417</v>
      </c>
      <c r="O1369" s="288">
        <v>865787</v>
      </c>
      <c r="P1369" s="288">
        <v>1121730</v>
      </c>
      <c r="Q1369" s="288">
        <v>995778</v>
      </c>
      <c r="R1369" s="354">
        <f t="shared" si="1218"/>
        <v>4685620</v>
      </c>
      <c r="S1369" s="288">
        <v>878141</v>
      </c>
      <c r="T1369" s="288">
        <v>838302</v>
      </c>
      <c r="U1369" s="288">
        <v>819212</v>
      </c>
      <c r="V1369" s="288">
        <v>1511698</v>
      </c>
      <c r="W1369" s="288">
        <v>648978</v>
      </c>
      <c r="X1369" s="288"/>
      <c r="Y1369" s="288"/>
      <c r="Z1369" s="288"/>
      <c r="AA1369" s="288">
        <f t="shared" si="1190"/>
        <v>4696331</v>
      </c>
      <c r="AB1369" s="288">
        <f t="shared" si="1061"/>
        <v>9381951</v>
      </c>
      <c r="AC1369" s="37">
        <v>0</v>
      </c>
    </row>
    <row r="1370" spans="1:29" s="79" customFormat="1" ht="24.75" customHeight="1" thickBot="1" x14ac:dyDescent="0.25">
      <c r="A1370" s="371">
        <v>1</v>
      </c>
      <c r="B1370" s="414" t="s">
        <v>50</v>
      </c>
      <c r="C1370" s="453"/>
      <c r="D1370" s="402">
        <f t="shared" ref="D1370:AB1370" si="1287">+D11</f>
        <v>622043070351.30005</v>
      </c>
      <c r="E1370" s="384">
        <f t="shared" si="1287"/>
        <v>452918559727.46008</v>
      </c>
      <c r="F1370" s="388">
        <f t="shared" si="1287"/>
        <v>2323482554</v>
      </c>
      <c r="G1370" s="378">
        <f t="shared" si="1287"/>
        <v>0</v>
      </c>
      <c r="H1370" s="378">
        <f t="shared" si="1287"/>
        <v>0</v>
      </c>
      <c r="I1370" s="378">
        <f t="shared" si="1287"/>
        <v>0</v>
      </c>
      <c r="J1370" s="389">
        <f t="shared" si="1287"/>
        <v>0</v>
      </c>
      <c r="K1370" s="384">
        <f t="shared" si="1287"/>
        <v>1072638147524.7601</v>
      </c>
      <c r="L1370" s="388">
        <f t="shared" si="1287"/>
        <v>59809168873.079994</v>
      </c>
      <c r="M1370" s="378">
        <f t="shared" si="1287"/>
        <v>39551785157.07</v>
      </c>
      <c r="N1370" s="378">
        <f t="shared" si="1287"/>
        <v>48629751245.259995</v>
      </c>
      <c r="O1370" s="378">
        <f t="shared" si="1287"/>
        <v>67280155653.279999</v>
      </c>
      <c r="P1370" s="378">
        <f t="shared" si="1287"/>
        <v>275544315115.88007</v>
      </c>
      <c r="Q1370" s="389">
        <f t="shared" si="1287"/>
        <v>52091279683.170006</v>
      </c>
      <c r="R1370" s="404">
        <f t="shared" si="1287"/>
        <v>542906455727.74005</v>
      </c>
      <c r="S1370" s="405">
        <f t="shared" si="1287"/>
        <v>44777944622.289993</v>
      </c>
      <c r="T1370" s="405">
        <f t="shared" si="1287"/>
        <v>42012900870.790001</v>
      </c>
      <c r="U1370" s="405">
        <f t="shared" si="1287"/>
        <v>138967441622.71002</v>
      </c>
      <c r="V1370" s="405">
        <f t="shared" si="1287"/>
        <v>34485623456.290009</v>
      </c>
      <c r="W1370" s="406">
        <f t="shared" si="1287"/>
        <v>70395919567.589996</v>
      </c>
      <c r="X1370" s="403">
        <f t="shared" si="1287"/>
        <v>0</v>
      </c>
      <c r="Y1370" s="384">
        <f t="shared" si="1287"/>
        <v>-11931705017.43</v>
      </c>
      <c r="Z1370" s="388">
        <f t="shared" si="1287"/>
        <v>0</v>
      </c>
      <c r="AA1370" s="389">
        <f t="shared" si="1287"/>
        <v>318708125122.24005</v>
      </c>
      <c r="AB1370" s="407">
        <f t="shared" si="1287"/>
        <v>861614580849.9801</v>
      </c>
      <c r="AC1370" s="248">
        <f>AB1370/K1370</f>
        <v>0.80326677066097085</v>
      </c>
    </row>
    <row r="1371" spans="1:29" ht="15.75" x14ac:dyDescent="0.2">
      <c r="A1371" s="156">
        <v>1</v>
      </c>
      <c r="B1371" s="22"/>
      <c r="C1371" s="3"/>
      <c r="D1371" s="284"/>
      <c r="E1371" s="390"/>
      <c r="F1371" s="390"/>
      <c r="G1371" s="390"/>
      <c r="H1371" s="391"/>
      <c r="I1371" s="379"/>
      <c r="J1371" s="379"/>
      <c r="K1371" s="379"/>
      <c r="L1371" s="379"/>
      <c r="M1371" s="379"/>
      <c r="N1371" s="379"/>
      <c r="O1371" s="379"/>
      <c r="P1371" s="379"/>
      <c r="Q1371" s="379"/>
      <c r="R1371" s="379"/>
      <c r="S1371" s="379"/>
      <c r="T1371" s="379"/>
      <c r="U1371" s="379"/>
      <c r="V1371" s="379"/>
      <c r="W1371" s="379"/>
      <c r="X1371" s="379"/>
      <c r="Y1371" s="379"/>
      <c r="Z1371" s="379"/>
      <c r="AA1371" s="379"/>
      <c r="AB1371" s="379"/>
      <c r="AC1371" s="35"/>
    </row>
    <row r="1372" spans="1:29" ht="19.5" x14ac:dyDescent="0.2">
      <c r="A1372" s="156">
        <v>1</v>
      </c>
      <c r="B1372" s="23"/>
      <c r="C1372" s="413" t="s">
        <v>22</v>
      </c>
      <c r="D1372" s="413"/>
      <c r="E1372" s="287"/>
      <c r="F1372" s="287"/>
      <c r="G1372" s="287"/>
      <c r="H1372" s="287"/>
      <c r="I1372" s="287"/>
      <c r="J1372" s="287"/>
      <c r="K1372" s="287"/>
      <c r="L1372" s="287"/>
      <c r="M1372" s="287"/>
      <c r="N1372" s="287"/>
      <c r="O1372" s="287"/>
      <c r="P1372" s="287"/>
      <c r="Q1372" s="287"/>
      <c r="R1372" s="287"/>
      <c r="S1372" s="287"/>
      <c r="T1372" s="287"/>
      <c r="U1372" s="287"/>
      <c r="V1372" s="287"/>
      <c r="W1372" s="287"/>
      <c r="X1372" s="287"/>
      <c r="Y1372" s="287"/>
      <c r="Z1372" s="287"/>
      <c r="AA1372" s="287"/>
      <c r="AB1372" s="287"/>
      <c r="AC1372" s="36"/>
    </row>
    <row r="1373" spans="1:29" s="79" customFormat="1" ht="31.5" x14ac:dyDescent="0.2">
      <c r="A1373" s="371">
        <v>1</v>
      </c>
      <c r="B1373" s="110" t="s">
        <v>90</v>
      </c>
      <c r="C1373" s="106" t="s">
        <v>185</v>
      </c>
      <c r="D1373" s="289">
        <f>+D1374</f>
        <v>103133015452.86998</v>
      </c>
      <c r="E1373" s="105">
        <f>SUM('ADICIONES  2018'!C1373:M1373)</f>
        <v>128954455330.20999</v>
      </c>
      <c r="F1373" s="289">
        <f t="shared" ref="F1373:J1373" si="1288">+F1374</f>
        <v>672314984.52999985</v>
      </c>
      <c r="G1373" s="289">
        <f t="shared" si="1288"/>
        <v>0</v>
      </c>
      <c r="H1373" s="289">
        <f t="shared" si="1288"/>
        <v>0</v>
      </c>
      <c r="I1373" s="289">
        <f t="shared" si="1288"/>
        <v>0</v>
      </c>
      <c r="J1373" s="289">
        <f t="shared" si="1288"/>
        <v>0</v>
      </c>
      <c r="K1373" s="289">
        <f t="shared" ref="K1373:K1436" si="1289">+D1373+E1373-F1373+G1373-H1373</f>
        <v>231415155798.54996</v>
      </c>
      <c r="L1373" s="289">
        <f t="shared" ref="L1373:Q1373" si="1290">+L1374</f>
        <v>1666536233.74</v>
      </c>
      <c r="M1373" s="289">
        <f t="shared" si="1290"/>
        <v>24349635091.52</v>
      </c>
      <c r="N1373" s="289">
        <f t="shared" si="1290"/>
        <v>4443562109.4700003</v>
      </c>
      <c r="O1373" s="289">
        <f t="shared" si="1290"/>
        <v>10287034733.410002</v>
      </c>
      <c r="P1373" s="289">
        <f t="shared" si="1290"/>
        <v>22835477888.969997</v>
      </c>
      <c r="Q1373" s="289">
        <f t="shared" si="1290"/>
        <v>5428513036.1100006</v>
      </c>
      <c r="R1373" s="289">
        <f t="shared" ref="R1373:R1441" si="1291">SUM(L1373:Q1373)</f>
        <v>69010759093.220001</v>
      </c>
      <c r="S1373" s="289">
        <f t="shared" ref="S1373:Z1373" si="1292">+S1374</f>
        <v>66209275884</v>
      </c>
      <c r="T1373" s="289">
        <f t="shared" si="1292"/>
        <v>8637851393.5</v>
      </c>
      <c r="U1373" s="289">
        <f t="shared" si="1292"/>
        <v>8624193621.7000008</v>
      </c>
      <c r="V1373" s="289">
        <f t="shared" si="1292"/>
        <v>10569927981.390001</v>
      </c>
      <c r="W1373" s="289">
        <f t="shared" si="1292"/>
        <v>27268857124.5</v>
      </c>
      <c r="X1373" s="289">
        <f t="shared" si="1292"/>
        <v>0</v>
      </c>
      <c r="Y1373" s="289">
        <f t="shared" si="1292"/>
        <v>900000000</v>
      </c>
      <c r="Z1373" s="289">
        <f t="shared" si="1292"/>
        <v>0</v>
      </c>
      <c r="AA1373" s="289">
        <f t="shared" ref="AA1373:AA1441" si="1293">SUM(S1373:Z1373)</f>
        <v>122210106005.09</v>
      </c>
      <c r="AB1373" s="289">
        <f t="shared" ref="AB1373:AB1441" si="1294">+AA1373+R1373</f>
        <v>191220865098.31</v>
      </c>
      <c r="AC1373" s="104">
        <f t="shared" ref="AC1373:AC1441" si="1295">+AB1373/K1373</f>
        <v>0.82631089756614884</v>
      </c>
    </row>
    <row r="1374" spans="1:29" s="79" customFormat="1" ht="15.75" x14ac:dyDescent="0.2">
      <c r="A1374" s="371">
        <v>1</v>
      </c>
      <c r="B1374" s="110" t="s">
        <v>186</v>
      </c>
      <c r="C1374" s="106" t="s">
        <v>187</v>
      </c>
      <c r="D1374" s="289">
        <f>+D1375+D1542</f>
        <v>103133015452.86998</v>
      </c>
      <c r="E1374" s="105">
        <f>SUM('ADICIONES  2018'!C1374:M1374)</f>
        <v>128954455330.20999</v>
      </c>
      <c r="F1374" s="289">
        <f>+F1375+F1542</f>
        <v>672314984.52999985</v>
      </c>
      <c r="G1374" s="289">
        <f>+G1375+G1542</f>
        <v>0</v>
      </c>
      <c r="H1374" s="289">
        <f>+H1375+H1542</f>
        <v>0</v>
      </c>
      <c r="I1374" s="289">
        <f>+I1375+I1542</f>
        <v>0</v>
      </c>
      <c r="J1374" s="289">
        <f>+J1375+J1542</f>
        <v>0</v>
      </c>
      <c r="K1374" s="289">
        <f t="shared" si="1289"/>
        <v>231415155798.54996</v>
      </c>
      <c r="L1374" s="289">
        <f t="shared" ref="L1374:Q1374" si="1296">+L1375+L1542</f>
        <v>1666536233.74</v>
      </c>
      <c r="M1374" s="289">
        <f t="shared" si="1296"/>
        <v>24349635091.52</v>
      </c>
      <c r="N1374" s="289">
        <f t="shared" si="1296"/>
        <v>4443562109.4700003</v>
      </c>
      <c r="O1374" s="289">
        <f t="shared" si="1296"/>
        <v>10287034733.410002</v>
      </c>
      <c r="P1374" s="289">
        <f t="shared" si="1296"/>
        <v>22835477888.969997</v>
      </c>
      <c r="Q1374" s="289">
        <f t="shared" si="1296"/>
        <v>5428513036.1100006</v>
      </c>
      <c r="R1374" s="289">
        <f t="shared" si="1291"/>
        <v>69010759093.220001</v>
      </c>
      <c r="S1374" s="289">
        <f t="shared" ref="S1374:Z1374" si="1297">+S1375+S1542</f>
        <v>66209275884</v>
      </c>
      <c r="T1374" s="289">
        <f t="shared" si="1297"/>
        <v>8637851393.5</v>
      </c>
      <c r="U1374" s="289">
        <f t="shared" si="1297"/>
        <v>8624193621.7000008</v>
      </c>
      <c r="V1374" s="289">
        <f t="shared" si="1297"/>
        <v>10569927981.390001</v>
      </c>
      <c r="W1374" s="289">
        <f t="shared" si="1297"/>
        <v>27268857124.5</v>
      </c>
      <c r="X1374" s="289">
        <f t="shared" si="1297"/>
        <v>0</v>
      </c>
      <c r="Y1374" s="289">
        <f t="shared" si="1297"/>
        <v>900000000</v>
      </c>
      <c r="Z1374" s="289">
        <f t="shared" si="1297"/>
        <v>0</v>
      </c>
      <c r="AA1374" s="289">
        <f t="shared" si="1293"/>
        <v>122210106005.09</v>
      </c>
      <c r="AB1374" s="289">
        <f>+AA1374+R1374</f>
        <v>191220865098.31</v>
      </c>
      <c r="AC1374" s="104">
        <f t="shared" si="1295"/>
        <v>0.82631089756614884</v>
      </c>
    </row>
    <row r="1375" spans="1:29" s="79" customFormat="1" ht="15.75" x14ac:dyDescent="0.2">
      <c r="A1375" s="371">
        <v>1</v>
      </c>
      <c r="B1375" s="110" t="s">
        <v>188</v>
      </c>
      <c r="C1375" s="106" t="s">
        <v>91</v>
      </c>
      <c r="D1375" s="289">
        <f>+D1376+D1422</f>
        <v>101848537542.35999</v>
      </c>
      <c r="E1375" s="105">
        <f>SUM('ADICIONES  2018'!C1375:M1375)</f>
        <v>47349253353.779999</v>
      </c>
      <c r="F1375" s="289">
        <f t="shared" ref="F1375:J1375" si="1298">+F1376+F1422</f>
        <v>0</v>
      </c>
      <c r="G1375" s="289">
        <f t="shared" si="1298"/>
        <v>0</v>
      </c>
      <c r="H1375" s="289">
        <f t="shared" si="1298"/>
        <v>0</v>
      </c>
      <c r="I1375" s="289">
        <f t="shared" si="1298"/>
        <v>0</v>
      </c>
      <c r="J1375" s="289">
        <f t="shared" si="1298"/>
        <v>0</v>
      </c>
      <c r="K1375" s="289">
        <f t="shared" si="1289"/>
        <v>149197790896.13998</v>
      </c>
      <c r="L1375" s="289">
        <f t="shared" ref="L1375:Q1375" si="1299">+L1376+L1422</f>
        <v>1483191259.4200001</v>
      </c>
      <c r="M1375" s="289">
        <f t="shared" si="1299"/>
        <v>6642325117.3000002</v>
      </c>
      <c r="N1375" s="289">
        <f t="shared" si="1299"/>
        <v>4443562109.46</v>
      </c>
      <c r="O1375" s="289">
        <f t="shared" si="1299"/>
        <v>8271722087.3800011</v>
      </c>
      <c r="P1375" s="289">
        <f t="shared" si="1299"/>
        <v>23638005661.009998</v>
      </c>
      <c r="Q1375" s="289">
        <f t="shared" si="1299"/>
        <v>5428513036.1100006</v>
      </c>
      <c r="R1375" s="289">
        <f t="shared" si="1291"/>
        <v>49907319270.68</v>
      </c>
      <c r="S1375" s="289">
        <f t="shared" ref="S1375:Z1375" si="1300">+S1376+S1422</f>
        <v>24526643307.379997</v>
      </c>
      <c r="T1375" s="289">
        <f t="shared" si="1300"/>
        <v>8518596139.75</v>
      </c>
      <c r="U1375" s="289">
        <f t="shared" si="1300"/>
        <v>8452319771.7800007</v>
      </c>
      <c r="V1375" s="289">
        <f t="shared" si="1300"/>
        <v>10044239020.360001</v>
      </c>
      <c r="W1375" s="289">
        <f t="shared" si="1300"/>
        <v>12606097775.709999</v>
      </c>
      <c r="X1375" s="289">
        <f t="shared" si="1300"/>
        <v>0</v>
      </c>
      <c r="Y1375" s="289">
        <f t="shared" si="1300"/>
        <v>900000000</v>
      </c>
      <c r="Z1375" s="289">
        <f t="shared" si="1300"/>
        <v>0</v>
      </c>
      <c r="AA1375" s="289">
        <f t="shared" si="1293"/>
        <v>65047896014.979996</v>
      </c>
      <c r="AB1375" s="289">
        <f t="shared" si="1294"/>
        <v>114955215285.66</v>
      </c>
      <c r="AC1375" s="104">
        <f t="shared" si="1295"/>
        <v>0.77048872235436094</v>
      </c>
    </row>
    <row r="1376" spans="1:29" s="79" customFormat="1" ht="15.75" x14ac:dyDescent="0.2">
      <c r="A1376" s="371">
        <v>1</v>
      </c>
      <c r="B1376" s="110" t="s">
        <v>189</v>
      </c>
      <c r="C1376" s="106" t="s">
        <v>190</v>
      </c>
      <c r="D1376" s="289">
        <f>+D1377+D1382+D1387+D1394+D1405+D1416</f>
        <v>42377196608.149994</v>
      </c>
      <c r="E1376" s="105">
        <f>SUM('ADICIONES  2018'!C1376:M1376)</f>
        <v>1193848119</v>
      </c>
      <c r="F1376" s="289">
        <f t="shared" ref="F1376:J1376" si="1301">+F1377+F1382+F1387+F1394+F1405+F1416</f>
        <v>0</v>
      </c>
      <c r="G1376" s="289">
        <f t="shared" si="1301"/>
        <v>0</v>
      </c>
      <c r="H1376" s="289">
        <f t="shared" si="1301"/>
        <v>0</v>
      </c>
      <c r="I1376" s="289">
        <f t="shared" si="1301"/>
        <v>0</v>
      </c>
      <c r="J1376" s="289">
        <f t="shared" si="1301"/>
        <v>0</v>
      </c>
      <c r="K1376" s="289">
        <f t="shared" si="1289"/>
        <v>43571044727.149994</v>
      </c>
      <c r="L1376" s="289">
        <f t="shared" ref="L1376:Q1376" si="1302">+L1377+L1382+L1387+L1394+L1405+L1416</f>
        <v>1118810755.8800001</v>
      </c>
      <c r="M1376" s="289">
        <f t="shared" si="1302"/>
        <v>3578093626.8699999</v>
      </c>
      <c r="N1376" s="289">
        <f t="shared" si="1302"/>
        <v>2275216048.79</v>
      </c>
      <c r="O1376" s="289">
        <f t="shared" si="1302"/>
        <v>2422674649.4400001</v>
      </c>
      <c r="P1376" s="289">
        <f t="shared" si="1302"/>
        <v>2970495878.4000001</v>
      </c>
      <c r="Q1376" s="289">
        <f t="shared" si="1302"/>
        <v>2973727996.1700001</v>
      </c>
      <c r="R1376" s="289">
        <f t="shared" si="1291"/>
        <v>15339018955.549999</v>
      </c>
      <c r="S1376" s="289">
        <f t="shared" ref="S1376:Z1376" si="1303">+S1377+S1382+S1387+S1394+S1405+S1416</f>
        <v>6160401662.0100002</v>
      </c>
      <c r="T1376" s="289">
        <f t="shared" si="1303"/>
        <v>3462193253.2799997</v>
      </c>
      <c r="U1376" s="289">
        <f t="shared" si="1303"/>
        <v>4372542831.1900005</v>
      </c>
      <c r="V1376" s="289">
        <f t="shared" si="1303"/>
        <v>4927989477.0699997</v>
      </c>
      <c r="W1376" s="289">
        <f t="shared" si="1303"/>
        <v>6258218339.9799995</v>
      </c>
      <c r="X1376" s="289">
        <f t="shared" si="1303"/>
        <v>0</v>
      </c>
      <c r="Y1376" s="289">
        <f t="shared" si="1303"/>
        <v>0</v>
      </c>
      <c r="Z1376" s="289">
        <f t="shared" si="1303"/>
        <v>0</v>
      </c>
      <c r="AA1376" s="289">
        <f t="shared" si="1293"/>
        <v>25181345563.530003</v>
      </c>
      <c r="AB1376" s="289">
        <f t="shared" si="1294"/>
        <v>40520364519.080002</v>
      </c>
      <c r="AC1376" s="104">
        <f t="shared" si="1295"/>
        <v>0.92998377185642622</v>
      </c>
    </row>
    <row r="1377" spans="1:29" s="21" customFormat="1" ht="45" x14ac:dyDescent="0.2">
      <c r="A1377" s="92">
        <v>1</v>
      </c>
      <c r="B1377" s="111" t="s">
        <v>191</v>
      </c>
      <c r="C1377" s="112" t="s">
        <v>192</v>
      </c>
      <c r="D1377" s="289">
        <f>SUM(D1378:D1380)</f>
        <v>1083371002.8499999</v>
      </c>
      <c r="E1377" s="105">
        <f>SUM('ADICIONES  2018'!C1377:M1377)</f>
        <v>0</v>
      </c>
      <c r="F1377" s="289">
        <f t="shared" ref="F1377:J1377" si="1304">SUM(F1378:F1380)</f>
        <v>0</v>
      </c>
      <c r="G1377" s="289">
        <f t="shared" si="1304"/>
        <v>0</v>
      </c>
      <c r="H1377" s="289">
        <f t="shared" si="1304"/>
        <v>0</v>
      </c>
      <c r="I1377" s="289">
        <f t="shared" si="1304"/>
        <v>0</v>
      </c>
      <c r="J1377" s="289">
        <f t="shared" si="1304"/>
        <v>0</v>
      </c>
      <c r="K1377" s="291">
        <f t="shared" si="1289"/>
        <v>1083371002.8499999</v>
      </c>
      <c r="L1377" s="289">
        <f t="shared" ref="L1377:Q1377" si="1305">SUM(L1378:L1380)</f>
        <v>31972489.880000003</v>
      </c>
      <c r="M1377" s="289">
        <f t="shared" si="1305"/>
        <v>104052868.87</v>
      </c>
      <c r="N1377" s="289">
        <f t="shared" si="1305"/>
        <v>314997107.79000002</v>
      </c>
      <c r="O1377" s="289">
        <f t="shared" si="1305"/>
        <v>43177767.459999993</v>
      </c>
      <c r="P1377" s="289">
        <f t="shared" si="1305"/>
        <v>50703747.170000002</v>
      </c>
      <c r="Q1377" s="289">
        <f t="shared" si="1305"/>
        <v>63770020.170000002</v>
      </c>
      <c r="R1377" s="291">
        <f t="shared" si="1291"/>
        <v>608674001.33999991</v>
      </c>
      <c r="S1377" s="291">
        <f t="shared" ref="S1377:Z1377" si="1306">SUM(S1378:S1380)</f>
        <v>140285196.56999999</v>
      </c>
      <c r="T1377" s="291">
        <f t="shared" si="1306"/>
        <v>73221783.409999996</v>
      </c>
      <c r="U1377" s="291">
        <f t="shared" si="1306"/>
        <v>50398605.440000005</v>
      </c>
      <c r="V1377" s="291">
        <f t="shared" si="1306"/>
        <v>43682866.899999999</v>
      </c>
      <c r="W1377" s="291">
        <f t="shared" si="1306"/>
        <v>230869883.98000002</v>
      </c>
      <c r="X1377" s="289">
        <f t="shared" si="1306"/>
        <v>0</v>
      </c>
      <c r="Y1377" s="291">
        <f t="shared" si="1306"/>
        <v>0</v>
      </c>
      <c r="Z1377" s="289">
        <f t="shared" si="1306"/>
        <v>0</v>
      </c>
      <c r="AA1377" s="289">
        <f t="shared" si="1293"/>
        <v>538458336.29999995</v>
      </c>
      <c r="AB1377" s="291">
        <f t="shared" si="1294"/>
        <v>1147132337.6399999</v>
      </c>
      <c r="AC1377" s="113">
        <f t="shared" si="1295"/>
        <v>1.0588545702462633</v>
      </c>
    </row>
    <row r="1378" spans="1:29" s="5" customFormat="1" ht="28.5" hidden="1" x14ac:dyDescent="0.2">
      <c r="A1378" s="372"/>
      <c r="B1378" s="97" t="s">
        <v>193</v>
      </c>
      <c r="C1378" s="98" t="s">
        <v>133</v>
      </c>
      <c r="D1378" s="291">
        <v>270842750.70999998</v>
      </c>
      <c r="E1378" s="285">
        <f>SUM('ADICIONES  2018'!C1378:M1378)</f>
        <v>0</v>
      </c>
      <c r="F1378" s="291"/>
      <c r="G1378" s="291"/>
      <c r="H1378" s="291"/>
      <c r="I1378" s="291"/>
      <c r="J1378" s="291"/>
      <c r="K1378" s="287">
        <f t="shared" si="1289"/>
        <v>270842750.70999998</v>
      </c>
      <c r="L1378" s="291">
        <v>7993122.4699999997</v>
      </c>
      <c r="M1378" s="291">
        <v>26013217.219999999</v>
      </c>
      <c r="N1378" s="291">
        <v>78749276.950000003</v>
      </c>
      <c r="O1378" s="291">
        <v>10794441.869999999</v>
      </c>
      <c r="P1378" s="291">
        <v>12675936.25</v>
      </c>
      <c r="Q1378" s="291">
        <v>15942505.039999999</v>
      </c>
      <c r="R1378" s="287">
        <f t="shared" si="1291"/>
        <v>152168499.79999998</v>
      </c>
      <c r="S1378" s="291">
        <v>35071299.140000001</v>
      </c>
      <c r="T1378" s="291">
        <v>18305445.850000001</v>
      </c>
      <c r="U1378" s="291">
        <v>12599651.35</v>
      </c>
      <c r="V1378" s="291">
        <v>10920716.720000001</v>
      </c>
      <c r="W1378" s="291">
        <v>57996950.340000004</v>
      </c>
      <c r="X1378" s="291"/>
      <c r="Y1378" s="291"/>
      <c r="Z1378" s="291"/>
      <c r="AA1378" s="290">
        <f t="shared" si="1293"/>
        <v>134894063.40000001</v>
      </c>
      <c r="AB1378" s="290">
        <f t="shared" si="1294"/>
        <v>287062563.19999999</v>
      </c>
      <c r="AC1378" s="37">
        <f t="shared" si="1295"/>
        <v>1.0598864560616099</v>
      </c>
    </row>
    <row r="1379" spans="1:29" ht="28.5" hidden="1" x14ac:dyDescent="0.2">
      <c r="B1379" s="97" t="s">
        <v>193</v>
      </c>
      <c r="C1379" s="98" t="s">
        <v>133</v>
      </c>
      <c r="D1379" s="291">
        <v>75835970.200000003</v>
      </c>
      <c r="E1379" s="285">
        <f>SUM('ADICIONES  2018'!C1379:M1379)</f>
        <v>0</v>
      </c>
      <c r="F1379" s="291"/>
      <c r="G1379" s="291"/>
      <c r="H1379" s="291"/>
      <c r="I1379" s="291"/>
      <c r="J1379" s="291"/>
      <c r="K1379" s="287">
        <f t="shared" si="1289"/>
        <v>75835970.200000003</v>
      </c>
      <c r="L1379" s="291">
        <v>2238074.29</v>
      </c>
      <c r="M1379" s="291">
        <v>7283700.8200000003</v>
      </c>
      <c r="N1379" s="291">
        <v>22049797.539999999</v>
      </c>
      <c r="O1379" s="291">
        <v>3022443.71</v>
      </c>
      <c r="P1379" s="291">
        <v>3549262.85</v>
      </c>
      <c r="Q1379" s="291">
        <v>4463901.42</v>
      </c>
      <c r="R1379" s="287">
        <f t="shared" si="1291"/>
        <v>42607180.630000003</v>
      </c>
      <c r="S1379" s="291">
        <v>9819963.7699999996</v>
      </c>
      <c r="T1379" s="291">
        <v>5125524.84</v>
      </c>
      <c r="U1379" s="291">
        <v>3527902.39</v>
      </c>
      <c r="V1379" s="291">
        <v>3057800.69</v>
      </c>
      <c r="W1379" s="291">
        <v>16160891.640000001</v>
      </c>
      <c r="X1379" s="291"/>
      <c r="Y1379" s="291"/>
      <c r="Z1379" s="291"/>
      <c r="AA1379" s="290">
        <f t="shared" si="1293"/>
        <v>37692083.329999998</v>
      </c>
      <c r="AB1379" s="290">
        <f t="shared" si="1294"/>
        <v>80299263.960000008</v>
      </c>
      <c r="AC1379" s="37">
        <f t="shared" si="1295"/>
        <v>1.0588545745274847</v>
      </c>
    </row>
    <row r="1380" spans="1:29" s="79" customFormat="1" ht="31.5" hidden="1" x14ac:dyDescent="0.2">
      <c r="A1380" s="371"/>
      <c r="B1380" s="110" t="s">
        <v>194</v>
      </c>
      <c r="C1380" s="106" t="s">
        <v>140</v>
      </c>
      <c r="D1380" s="289">
        <f>+D1381</f>
        <v>736692281.94000006</v>
      </c>
      <c r="E1380" s="105">
        <f>SUM('ADICIONES  2018'!C1380:M1380)</f>
        <v>0</v>
      </c>
      <c r="F1380" s="289">
        <f t="shared" ref="F1380:J1380" si="1307">+F1381</f>
        <v>0</v>
      </c>
      <c r="G1380" s="289">
        <f t="shared" si="1307"/>
        <v>0</v>
      </c>
      <c r="H1380" s="289">
        <f t="shared" si="1307"/>
        <v>0</v>
      </c>
      <c r="I1380" s="289">
        <f t="shared" si="1307"/>
        <v>0</v>
      </c>
      <c r="J1380" s="289">
        <f t="shared" si="1307"/>
        <v>0</v>
      </c>
      <c r="K1380" s="105">
        <f t="shared" si="1289"/>
        <v>736692281.94000006</v>
      </c>
      <c r="L1380" s="289">
        <f t="shared" ref="L1380:Q1380" si="1308">+L1381</f>
        <v>21741293.120000001</v>
      </c>
      <c r="M1380" s="289">
        <f t="shared" si="1308"/>
        <v>70755950.829999998</v>
      </c>
      <c r="N1380" s="289">
        <f t="shared" si="1308"/>
        <v>214198033.30000001</v>
      </c>
      <c r="O1380" s="289">
        <f t="shared" si="1308"/>
        <v>29360881.879999999</v>
      </c>
      <c r="P1380" s="289">
        <f t="shared" si="1308"/>
        <v>34478548.07</v>
      </c>
      <c r="Q1380" s="289">
        <f t="shared" si="1308"/>
        <v>43363613.710000001</v>
      </c>
      <c r="R1380" s="105">
        <f t="shared" si="1291"/>
        <v>413898320.90999997</v>
      </c>
      <c r="S1380" s="289">
        <f t="shared" ref="S1380:Z1380" si="1309">+S1381</f>
        <v>95393933.659999996</v>
      </c>
      <c r="T1380" s="289">
        <f t="shared" si="1309"/>
        <v>49790812.719999999</v>
      </c>
      <c r="U1380" s="289">
        <f t="shared" si="1309"/>
        <v>34271051.700000003</v>
      </c>
      <c r="V1380" s="289">
        <f t="shared" si="1309"/>
        <v>29704349.489999998</v>
      </c>
      <c r="W1380" s="289">
        <f t="shared" si="1309"/>
        <v>156712042</v>
      </c>
      <c r="X1380" s="289">
        <f t="shared" si="1309"/>
        <v>0</v>
      </c>
      <c r="Y1380" s="289">
        <f t="shared" si="1309"/>
        <v>0</v>
      </c>
      <c r="Z1380" s="289">
        <f t="shared" si="1309"/>
        <v>0</v>
      </c>
      <c r="AA1380" s="289">
        <f t="shared" si="1293"/>
        <v>365872189.56999999</v>
      </c>
      <c r="AB1380" s="289">
        <f t="shared" si="1294"/>
        <v>779770510.48000002</v>
      </c>
      <c r="AC1380" s="104">
        <f t="shared" si="1295"/>
        <v>1.0584752000204998</v>
      </c>
    </row>
    <row r="1381" spans="1:29" hidden="1" x14ac:dyDescent="0.2">
      <c r="A1381" s="156"/>
      <c r="B1381" s="97" t="s">
        <v>195</v>
      </c>
      <c r="C1381" s="98" t="s">
        <v>134</v>
      </c>
      <c r="D1381" s="291">
        <v>736692281.94000006</v>
      </c>
      <c r="E1381" s="285">
        <f>SUM('ADICIONES  2018'!C1381:M1381)</f>
        <v>0</v>
      </c>
      <c r="F1381" s="291"/>
      <c r="G1381" s="291"/>
      <c r="H1381" s="291"/>
      <c r="I1381" s="291"/>
      <c r="J1381" s="291"/>
      <c r="K1381" s="287">
        <f t="shared" si="1289"/>
        <v>736692281.94000006</v>
      </c>
      <c r="L1381" s="291">
        <v>21741293.120000001</v>
      </c>
      <c r="M1381" s="291">
        <v>70755950.829999998</v>
      </c>
      <c r="N1381" s="291">
        <v>214198033.30000001</v>
      </c>
      <c r="O1381" s="291">
        <v>29360881.879999999</v>
      </c>
      <c r="P1381" s="291">
        <v>34478548.07</v>
      </c>
      <c r="Q1381" s="291">
        <v>43363613.710000001</v>
      </c>
      <c r="R1381" s="287">
        <f t="shared" si="1291"/>
        <v>413898320.90999997</v>
      </c>
      <c r="S1381" s="291">
        <v>95393933.659999996</v>
      </c>
      <c r="T1381" s="291">
        <v>49790812.719999999</v>
      </c>
      <c r="U1381" s="291">
        <v>34271051.700000003</v>
      </c>
      <c r="V1381" s="291">
        <v>29704349.489999998</v>
      </c>
      <c r="W1381" s="291">
        <v>156712042</v>
      </c>
      <c r="X1381" s="291"/>
      <c r="Y1381" s="291"/>
      <c r="Z1381" s="291"/>
      <c r="AA1381" s="290">
        <f t="shared" si="1293"/>
        <v>365872189.56999999</v>
      </c>
      <c r="AB1381" s="290">
        <f t="shared" si="1294"/>
        <v>779770510.48000002</v>
      </c>
      <c r="AC1381" s="37">
        <f t="shared" si="1295"/>
        <v>1.0584752000204998</v>
      </c>
    </row>
    <row r="1382" spans="1:29" s="21" customFormat="1" ht="30" x14ac:dyDescent="0.2">
      <c r="A1382" s="92">
        <v>1</v>
      </c>
      <c r="B1382" s="111" t="s">
        <v>196</v>
      </c>
      <c r="C1382" s="112" t="s">
        <v>135</v>
      </c>
      <c r="D1382" s="289">
        <f>SUM(D1383:D1385)</f>
        <v>1109589801.9000001</v>
      </c>
      <c r="E1382" s="105">
        <f>SUM('ADICIONES  2018'!C1382:M1382)</f>
        <v>0</v>
      </c>
      <c r="F1382" s="289">
        <f t="shared" ref="F1382" si="1310">SUM(F1383:F1385)</f>
        <v>0</v>
      </c>
      <c r="G1382" s="289">
        <f t="shared" ref="G1382:J1382" si="1311">SUM(G1383:G1385)</f>
        <v>0</v>
      </c>
      <c r="H1382" s="289">
        <f t="shared" si="1311"/>
        <v>0</v>
      </c>
      <c r="I1382" s="289">
        <f t="shared" si="1311"/>
        <v>0</v>
      </c>
      <c r="J1382" s="289">
        <f t="shared" si="1311"/>
        <v>0</v>
      </c>
      <c r="K1382" s="285">
        <f t="shared" si="1289"/>
        <v>1109589801.9000001</v>
      </c>
      <c r="L1382" s="289">
        <f t="shared" ref="L1382:Q1382" si="1312">SUM(L1383:L1385)</f>
        <v>98459100</v>
      </c>
      <c r="M1382" s="289">
        <f t="shared" si="1312"/>
        <v>98202750</v>
      </c>
      <c r="N1382" s="289">
        <f t="shared" si="1312"/>
        <v>75348801</v>
      </c>
      <c r="O1382" s="289">
        <f t="shared" si="1312"/>
        <v>82310100</v>
      </c>
      <c r="P1382" s="289">
        <f t="shared" si="1312"/>
        <v>75687549</v>
      </c>
      <c r="Q1382" s="289">
        <f t="shared" si="1312"/>
        <v>84582375</v>
      </c>
      <c r="R1382" s="285">
        <f t="shared" si="1291"/>
        <v>514590675</v>
      </c>
      <c r="S1382" s="291">
        <f t="shared" ref="S1382:Z1382" si="1313">SUM(S1383:S1385)</f>
        <v>58275900</v>
      </c>
      <c r="T1382" s="291">
        <f t="shared" si="1313"/>
        <v>81624000</v>
      </c>
      <c r="U1382" s="291">
        <f t="shared" si="1313"/>
        <v>80853150</v>
      </c>
      <c r="V1382" s="291">
        <f t="shared" si="1313"/>
        <v>81972675</v>
      </c>
      <c r="W1382" s="291">
        <f t="shared" si="1313"/>
        <v>86229300</v>
      </c>
      <c r="X1382" s="289">
        <f t="shared" si="1313"/>
        <v>0</v>
      </c>
      <c r="Y1382" s="291">
        <f t="shared" si="1313"/>
        <v>0</v>
      </c>
      <c r="Z1382" s="289">
        <f t="shared" si="1313"/>
        <v>0</v>
      </c>
      <c r="AA1382" s="289">
        <f t="shared" si="1293"/>
        <v>388955025</v>
      </c>
      <c r="AB1382" s="291">
        <f t="shared" si="1294"/>
        <v>903545700</v>
      </c>
      <c r="AC1382" s="113">
        <f t="shared" si="1295"/>
        <v>0.81430606017901241</v>
      </c>
    </row>
    <row r="1383" spans="1:29" ht="28.5" hidden="1" x14ac:dyDescent="0.2">
      <c r="B1383" s="97" t="s">
        <v>197</v>
      </c>
      <c r="C1383" s="98" t="s">
        <v>133</v>
      </c>
      <c r="D1383" s="291">
        <v>277397450.48000002</v>
      </c>
      <c r="E1383" s="285">
        <f>SUM('ADICIONES  2018'!C1383:M1383)</f>
        <v>0</v>
      </c>
      <c r="F1383" s="291"/>
      <c r="G1383" s="291"/>
      <c r="H1383" s="291"/>
      <c r="I1383" s="291"/>
      <c r="J1383" s="291"/>
      <c r="K1383" s="287">
        <f t="shared" si="1289"/>
        <v>277397450.48000002</v>
      </c>
      <c r="L1383" s="291">
        <v>24614774.25</v>
      </c>
      <c r="M1383" s="291">
        <v>24534560.359999999</v>
      </c>
      <c r="N1383" s="291">
        <v>18835720.829999998</v>
      </c>
      <c r="O1383" s="291">
        <v>20564213.460000001</v>
      </c>
      <c r="P1383" s="291">
        <v>18890556.809999999</v>
      </c>
      <c r="Q1383" s="291">
        <v>22204246.68</v>
      </c>
      <c r="R1383" s="287">
        <f t="shared" si="1291"/>
        <v>129644072.39000002</v>
      </c>
      <c r="S1383" s="291">
        <v>14568975</v>
      </c>
      <c r="T1383" s="291">
        <v>20406000</v>
      </c>
      <c r="U1383" s="291">
        <v>20213287.5</v>
      </c>
      <c r="V1383" s="291">
        <v>20493168.75</v>
      </c>
      <c r="W1383" s="291">
        <v>21557325.25</v>
      </c>
      <c r="X1383" s="291"/>
      <c r="Y1383" s="291"/>
      <c r="Z1383" s="291"/>
      <c r="AA1383" s="290">
        <f t="shared" si="1293"/>
        <v>97238756.5</v>
      </c>
      <c r="AB1383" s="290">
        <f t="shared" si="1294"/>
        <v>226882828.89000002</v>
      </c>
      <c r="AC1383" s="37">
        <f t="shared" si="1295"/>
        <v>0.81789803221842505</v>
      </c>
    </row>
    <row r="1384" spans="1:29" ht="28.5" hidden="1" x14ac:dyDescent="0.2">
      <c r="B1384" s="97" t="s">
        <v>197</v>
      </c>
      <c r="C1384" s="98" t="s">
        <v>133</v>
      </c>
      <c r="D1384" s="291">
        <v>77671286.129999995</v>
      </c>
      <c r="E1384" s="285">
        <f>SUM('ADICIONES  2018'!C1384:M1384)</f>
        <v>0</v>
      </c>
      <c r="F1384" s="291"/>
      <c r="G1384" s="291"/>
      <c r="H1384" s="291"/>
      <c r="I1384" s="291"/>
      <c r="J1384" s="291"/>
      <c r="K1384" s="287">
        <f t="shared" si="1289"/>
        <v>77671286.129999995</v>
      </c>
      <c r="L1384" s="291">
        <v>6892137.75</v>
      </c>
      <c r="M1384" s="291">
        <v>6890439.6399999997</v>
      </c>
      <c r="N1384" s="291">
        <v>5293423.1699999981</v>
      </c>
      <c r="O1384" s="291">
        <v>5775018.54</v>
      </c>
      <c r="P1384" s="291">
        <v>5311931.1900000004</v>
      </c>
      <c r="Q1384" s="291">
        <v>4862113.32</v>
      </c>
      <c r="R1384" s="287">
        <f t="shared" si="1291"/>
        <v>35025063.609999999</v>
      </c>
      <c r="S1384" s="291">
        <v>4079313</v>
      </c>
      <c r="T1384" s="291">
        <v>5713680</v>
      </c>
      <c r="U1384" s="291">
        <v>5659720.5</v>
      </c>
      <c r="V1384" s="291">
        <v>5738087.25</v>
      </c>
      <c r="W1384" s="291">
        <v>6036050.75</v>
      </c>
      <c r="X1384" s="291"/>
      <c r="Y1384" s="291"/>
      <c r="Z1384" s="291"/>
      <c r="AA1384" s="290">
        <f t="shared" si="1293"/>
        <v>27226851.5</v>
      </c>
      <c r="AB1384" s="290">
        <f t="shared" si="1294"/>
        <v>62251915.109999999</v>
      </c>
      <c r="AC1384" s="37">
        <f t="shared" si="1295"/>
        <v>0.80147913356047329</v>
      </c>
    </row>
    <row r="1385" spans="1:29" s="79" customFormat="1" ht="31.5" hidden="1" x14ac:dyDescent="0.2">
      <c r="A1385" s="371"/>
      <c r="B1385" s="110" t="s">
        <v>198</v>
      </c>
      <c r="C1385" s="106" t="s">
        <v>199</v>
      </c>
      <c r="D1385" s="289">
        <f>+D1386</f>
        <v>754521065.28999996</v>
      </c>
      <c r="E1385" s="105">
        <f>SUM('ADICIONES  2018'!C1385:M1385)</f>
        <v>0</v>
      </c>
      <c r="F1385" s="289">
        <f t="shared" ref="F1385:J1385" si="1314">+F1386</f>
        <v>0</v>
      </c>
      <c r="G1385" s="289">
        <f t="shared" si="1314"/>
        <v>0</v>
      </c>
      <c r="H1385" s="289">
        <f t="shared" si="1314"/>
        <v>0</v>
      </c>
      <c r="I1385" s="289">
        <f t="shared" si="1314"/>
        <v>0</v>
      </c>
      <c r="J1385" s="289">
        <f t="shared" si="1314"/>
        <v>0</v>
      </c>
      <c r="K1385" s="105">
        <f t="shared" si="1289"/>
        <v>754521065.28999996</v>
      </c>
      <c r="L1385" s="289">
        <f t="shared" ref="L1385:Q1385" si="1315">+L1386</f>
        <v>66952188</v>
      </c>
      <c r="M1385" s="289">
        <f t="shared" si="1315"/>
        <v>66777750</v>
      </c>
      <c r="N1385" s="289">
        <f t="shared" si="1315"/>
        <v>51219657</v>
      </c>
      <c r="O1385" s="289">
        <f t="shared" si="1315"/>
        <v>55970868</v>
      </c>
      <c r="P1385" s="289">
        <f t="shared" si="1315"/>
        <v>51485061</v>
      </c>
      <c r="Q1385" s="289">
        <f t="shared" si="1315"/>
        <v>57516015</v>
      </c>
      <c r="R1385" s="105">
        <f t="shared" si="1291"/>
        <v>349921539</v>
      </c>
      <c r="S1385" s="289">
        <f t="shared" ref="S1385:Z1385" si="1316">+S1386</f>
        <v>39627612</v>
      </c>
      <c r="T1385" s="289">
        <f t="shared" si="1316"/>
        <v>55504320</v>
      </c>
      <c r="U1385" s="289">
        <f t="shared" si="1316"/>
        <v>54980142</v>
      </c>
      <c r="V1385" s="289">
        <f t="shared" si="1316"/>
        <v>55741419</v>
      </c>
      <c r="W1385" s="289">
        <f t="shared" si="1316"/>
        <v>58635924</v>
      </c>
      <c r="X1385" s="289">
        <f t="shared" si="1316"/>
        <v>0</v>
      </c>
      <c r="Y1385" s="289">
        <f t="shared" si="1316"/>
        <v>0</v>
      </c>
      <c r="Z1385" s="289">
        <f t="shared" si="1316"/>
        <v>0</v>
      </c>
      <c r="AA1385" s="289">
        <f t="shared" si="1293"/>
        <v>264489417</v>
      </c>
      <c r="AB1385" s="289">
        <f t="shared" si="1294"/>
        <v>614410956</v>
      </c>
      <c r="AC1385" s="104">
        <f t="shared" si="1295"/>
        <v>0.81430590113988577</v>
      </c>
    </row>
    <row r="1386" spans="1:29" hidden="1" x14ac:dyDescent="0.2">
      <c r="A1386" s="156"/>
      <c r="B1386" s="97" t="s">
        <v>200</v>
      </c>
      <c r="C1386" s="98" t="s">
        <v>134</v>
      </c>
      <c r="D1386" s="291">
        <v>754521065.28999996</v>
      </c>
      <c r="E1386" s="285">
        <f>SUM('ADICIONES  2018'!C1386:M1386)</f>
        <v>0</v>
      </c>
      <c r="F1386" s="291"/>
      <c r="G1386" s="291"/>
      <c r="H1386" s="291"/>
      <c r="I1386" s="291"/>
      <c r="J1386" s="291"/>
      <c r="K1386" s="287">
        <f t="shared" si="1289"/>
        <v>754521065.28999996</v>
      </c>
      <c r="L1386" s="291">
        <v>66952188</v>
      </c>
      <c r="M1386" s="291">
        <v>66777750</v>
      </c>
      <c r="N1386" s="291">
        <v>51219657</v>
      </c>
      <c r="O1386" s="291">
        <v>55970868</v>
      </c>
      <c r="P1386" s="291">
        <v>51485061</v>
      </c>
      <c r="Q1386" s="291">
        <v>57516015</v>
      </c>
      <c r="R1386" s="287">
        <f t="shared" si="1291"/>
        <v>349921539</v>
      </c>
      <c r="S1386" s="291">
        <v>39627612</v>
      </c>
      <c r="T1386" s="291">
        <v>55504320</v>
      </c>
      <c r="U1386" s="291">
        <v>54980142</v>
      </c>
      <c r="V1386" s="291">
        <v>55741419</v>
      </c>
      <c r="W1386" s="291">
        <v>58635924</v>
      </c>
      <c r="X1386" s="291"/>
      <c r="Y1386" s="291"/>
      <c r="Z1386" s="291"/>
      <c r="AA1386" s="290">
        <f t="shared" si="1293"/>
        <v>264489417</v>
      </c>
      <c r="AB1386" s="290">
        <f t="shared" si="1294"/>
        <v>614410956</v>
      </c>
      <c r="AC1386" s="37">
        <f t="shared" si="1295"/>
        <v>0.81430590113988577</v>
      </c>
    </row>
    <row r="1387" spans="1:29" s="21" customFormat="1" ht="42.75" x14ac:dyDescent="0.2">
      <c r="A1387" s="92">
        <v>1</v>
      </c>
      <c r="B1387" s="111" t="s">
        <v>201</v>
      </c>
      <c r="C1387" s="98" t="s">
        <v>202</v>
      </c>
      <c r="D1387" s="289">
        <f>+D1388</f>
        <v>0</v>
      </c>
      <c r="E1387" s="105">
        <f>SUM('ADICIONES  2018'!C1387:M1387)</f>
        <v>0</v>
      </c>
      <c r="F1387" s="289">
        <f t="shared" ref="F1387:J1388" si="1317">+F1388</f>
        <v>0</v>
      </c>
      <c r="G1387" s="289">
        <f t="shared" si="1317"/>
        <v>0</v>
      </c>
      <c r="H1387" s="289">
        <f t="shared" si="1317"/>
        <v>0</v>
      </c>
      <c r="I1387" s="289">
        <f t="shared" si="1317"/>
        <v>0</v>
      </c>
      <c r="J1387" s="289">
        <f t="shared" si="1317"/>
        <v>0</v>
      </c>
      <c r="K1387" s="285">
        <f t="shared" si="1289"/>
        <v>0</v>
      </c>
      <c r="L1387" s="289">
        <f t="shared" ref="L1387:Q1388" si="1318">+L1388</f>
        <v>0</v>
      </c>
      <c r="M1387" s="289">
        <f t="shared" si="1318"/>
        <v>0</v>
      </c>
      <c r="N1387" s="289">
        <f t="shared" si="1318"/>
        <v>0</v>
      </c>
      <c r="O1387" s="289">
        <f t="shared" si="1318"/>
        <v>45657432.979999997</v>
      </c>
      <c r="P1387" s="289">
        <f t="shared" si="1318"/>
        <v>258000</v>
      </c>
      <c r="Q1387" s="289">
        <f t="shared" si="1318"/>
        <v>0</v>
      </c>
      <c r="R1387" s="285">
        <f t="shared" si="1291"/>
        <v>45915432.979999997</v>
      </c>
      <c r="S1387" s="291">
        <f t="shared" ref="S1387:Z1388" si="1319">+S1388</f>
        <v>0</v>
      </c>
      <c r="T1387" s="291">
        <f t="shared" si="1319"/>
        <v>208546</v>
      </c>
      <c r="U1387" s="291">
        <f t="shared" si="1319"/>
        <v>56000</v>
      </c>
      <c r="V1387" s="291">
        <f t="shared" si="1319"/>
        <v>126000</v>
      </c>
      <c r="W1387" s="291">
        <f t="shared" si="1319"/>
        <v>0</v>
      </c>
      <c r="X1387" s="289">
        <f t="shared" si="1319"/>
        <v>0</v>
      </c>
      <c r="Y1387" s="291">
        <f t="shared" si="1319"/>
        <v>0</v>
      </c>
      <c r="Z1387" s="289">
        <f t="shared" si="1319"/>
        <v>0</v>
      </c>
      <c r="AA1387" s="289">
        <f t="shared" si="1293"/>
        <v>390546</v>
      </c>
      <c r="AB1387" s="291">
        <f t="shared" si="1294"/>
        <v>46305978.979999997</v>
      </c>
      <c r="AC1387" s="113">
        <v>0</v>
      </c>
    </row>
    <row r="1388" spans="1:29" s="79" customFormat="1" ht="30" hidden="1" x14ac:dyDescent="0.2">
      <c r="A1388" s="371"/>
      <c r="B1388" s="110" t="s">
        <v>203</v>
      </c>
      <c r="C1388" s="100" t="s">
        <v>93</v>
      </c>
      <c r="D1388" s="289">
        <f>+D1389</f>
        <v>0</v>
      </c>
      <c r="E1388" s="285">
        <f>SUM('ADICIONES  2018'!C1388:M1388)</f>
        <v>0</v>
      </c>
      <c r="F1388" s="289">
        <f t="shared" si="1317"/>
        <v>0</v>
      </c>
      <c r="G1388" s="289">
        <f t="shared" si="1317"/>
        <v>0</v>
      </c>
      <c r="H1388" s="289">
        <f t="shared" si="1317"/>
        <v>0</v>
      </c>
      <c r="I1388" s="289">
        <f t="shared" si="1317"/>
        <v>0</v>
      </c>
      <c r="J1388" s="289">
        <f t="shared" si="1317"/>
        <v>0</v>
      </c>
      <c r="K1388" s="105">
        <f t="shared" si="1289"/>
        <v>0</v>
      </c>
      <c r="L1388" s="289">
        <f t="shared" si="1318"/>
        <v>0</v>
      </c>
      <c r="M1388" s="289">
        <f t="shared" si="1318"/>
        <v>0</v>
      </c>
      <c r="N1388" s="289">
        <f t="shared" si="1318"/>
        <v>0</v>
      </c>
      <c r="O1388" s="289">
        <f t="shared" si="1318"/>
        <v>45657432.979999997</v>
      </c>
      <c r="P1388" s="289">
        <f t="shared" si="1318"/>
        <v>258000</v>
      </c>
      <c r="Q1388" s="289">
        <f t="shared" si="1318"/>
        <v>0</v>
      </c>
      <c r="R1388" s="105">
        <f t="shared" si="1291"/>
        <v>45915432.979999997</v>
      </c>
      <c r="S1388" s="289">
        <f t="shared" si="1319"/>
        <v>0</v>
      </c>
      <c r="T1388" s="289">
        <f t="shared" si="1319"/>
        <v>208546</v>
      </c>
      <c r="U1388" s="289">
        <f t="shared" si="1319"/>
        <v>56000</v>
      </c>
      <c r="V1388" s="289">
        <f t="shared" si="1319"/>
        <v>126000</v>
      </c>
      <c r="W1388" s="289">
        <f t="shared" si="1319"/>
        <v>0</v>
      </c>
      <c r="X1388" s="289">
        <f t="shared" si="1319"/>
        <v>0</v>
      </c>
      <c r="Y1388" s="289">
        <f t="shared" si="1319"/>
        <v>0</v>
      </c>
      <c r="Z1388" s="289">
        <f t="shared" si="1319"/>
        <v>0</v>
      </c>
      <c r="AA1388" s="289">
        <f t="shared" si="1293"/>
        <v>390546</v>
      </c>
      <c r="AB1388" s="289">
        <f t="shared" si="1294"/>
        <v>46305978.979999997</v>
      </c>
      <c r="AC1388" s="104">
        <v>0</v>
      </c>
    </row>
    <row r="1389" spans="1:29" s="79" customFormat="1" ht="45" hidden="1" x14ac:dyDescent="0.2">
      <c r="A1389" s="371"/>
      <c r="B1389" s="110" t="s">
        <v>204</v>
      </c>
      <c r="C1389" s="100" t="s">
        <v>136</v>
      </c>
      <c r="D1389" s="289">
        <f>+D1390+D1392</f>
        <v>0</v>
      </c>
      <c r="E1389" s="105">
        <f>SUM('ADICIONES  2018'!C1389:M1389)</f>
        <v>0</v>
      </c>
      <c r="F1389" s="289">
        <f t="shared" ref="F1389:J1389" si="1320">+F1390+F1392</f>
        <v>0</v>
      </c>
      <c r="G1389" s="289">
        <f t="shared" si="1320"/>
        <v>0</v>
      </c>
      <c r="H1389" s="289">
        <f t="shared" si="1320"/>
        <v>0</v>
      </c>
      <c r="I1389" s="289">
        <f t="shared" si="1320"/>
        <v>0</v>
      </c>
      <c r="J1389" s="289">
        <f t="shared" si="1320"/>
        <v>0</v>
      </c>
      <c r="K1389" s="105">
        <f t="shared" si="1289"/>
        <v>0</v>
      </c>
      <c r="L1389" s="289">
        <f t="shared" ref="L1389:Q1389" si="1321">+L1390+L1392</f>
        <v>0</v>
      </c>
      <c r="M1389" s="289">
        <f t="shared" si="1321"/>
        <v>0</v>
      </c>
      <c r="N1389" s="289">
        <f t="shared" si="1321"/>
        <v>0</v>
      </c>
      <c r="O1389" s="289">
        <f t="shared" si="1321"/>
        <v>45657432.979999997</v>
      </c>
      <c r="P1389" s="289">
        <f t="shared" si="1321"/>
        <v>258000</v>
      </c>
      <c r="Q1389" s="289">
        <f t="shared" si="1321"/>
        <v>0</v>
      </c>
      <c r="R1389" s="105">
        <f t="shared" si="1291"/>
        <v>45915432.979999997</v>
      </c>
      <c r="S1389" s="289">
        <f t="shared" ref="S1389:Z1389" si="1322">+S1390+S1392</f>
        <v>0</v>
      </c>
      <c r="T1389" s="289">
        <f t="shared" si="1322"/>
        <v>208546</v>
      </c>
      <c r="U1389" s="289">
        <f t="shared" si="1322"/>
        <v>56000</v>
      </c>
      <c r="V1389" s="289">
        <f t="shared" si="1322"/>
        <v>126000</v>
      </c>
      <c r="W1389" s="289">
        <f t="shared" si="1322"/>
        <v>0</v>
      </c>
      <c r="X1389" s="289">
        <f t="shared" si="1322"/>
        <v>0</v>
      </c>
      <c r="Y1389" s="289">
        <f t="shared" si="1322"/>
        <v>0</v>
      </c>
      <c r="Z1389" s="289">
        <f t="shared" si="1322"/>
        <v>0</v>
      </c>
      <c r="AA1389" s="289">
        <f t="shared" si="1293"/>
        <v>390546</v>
      </c>
      <c r="AB1389" s="289">
        <f t="shared" si="1294"/>
        <v>46305978.979999997</v>
      </c>
      <c r="AC1389" s="104">
        <v>0</v>
      </c>
    </row>
    <row r="1390" spans="1:29" s="79" customFormat="1" ht="60" hidden="1" x14ac:dyDescent="0.2">
      <c r="A1390" s="371"/>
      <c r="B1390" s="110" t="s">
        <v>205</v>
      </c>
      <c r="C1390" s="100" t="s">
        <v>137</v>
      </c>
      <c r="D1390" s="289">
        <f>+D1391</f>
        <v>0</v>
      </c>
      <c r="E1390" s="105">
        <f>SUM('ADICIONES  2018'!C1390:M1390)</f>
        <v>0</v>
      </c>
      <c r="F1390" s="289">
        <f t="shared" ref="F1390:J1390" si="1323">+F1391</f>
        <v>0</v>
      </c>
      <c r="G1390" s="289">
        <f t="shared" si="1323"/>
        <v>0</v>
      </c>
      <c r="H1390" s="289">
        <f t="shared" si="1323"/>
        <v>0</v>
      </c>
      <c r="I1390" s="289">
        <f t="shared" si="1323"/>
        <v>0</v>
      </c>
      <c r="J1390" s="289">
        <f t="shared" si="1323"/>
        <v>0</v>
      </c>
      <c r="K1390" s="105">
        <f t="shared" si="1289"/>
        <v>0</v>
      </c>
      <c r="L1390" s="289">
        <f t="shared" ref="L1390:Q1390" si="1324">+L1391</f>
        <v>0</v>
      </c>
      <c r="M1390" s="289">
        <f t="shared" si="1324"/>
        <v>0</v>
      </c>
      <c r="N1390" s="289">
        <f t="shared" si="1324"/>
        <v>0</v>
      </c>
      <c r="O1390" s="289">
        <f t="shared" si="1324"/>
        <v>0</v>
      </c>
      <c r="P1390" s="289">
        <f t="shared" si="1324"/>
        <v>0</v>
      </c>
      <c r="Q1390" s="289">
        <f t="shared" si="1324"/>
        <v>0</v>
      </c>
      <c r="R1390" s="105">
        <f t="shared" si="1291"/>
        <v>0</v>
      </c>
      <c r="S1390" s="289">
        <f t="shared" ref="S1390:Z1390" si="1325">+S1391</f>
        <v>0</v>
      </c>
      <c r="T1390" s="289">
        <f t="shared" si="1325"/>
        <v>546</v>
      </c>
      <c r="U1390" s="289">
        <f t="shared" si="1325"/>
        <v>0</v>
      </c>
      <c r="V1390" s="289">
        <f t="shared" si="1325"/>
        <v>0</v>
      </c>
      <c r="W1390" s="289">
        <f t="shared" si="1325"/>
        <v>0</v>
      </c>
      <c r="X1390" s="289">
        <f t="shared" si="1325"/>
        <v>0</v>
      </c>
      <c r="Y1390" s="289">
        <f t="shared" si="1325"/>
        <v>0</v>
      </c>
      <c r="Z1390" s="289">
        <f t="shared" si="1325"/>
        <v>0</v>
      </c>
      <c r="AA1390" s="289">
        <f t="shared" si="1293"/>
        <v>546</v>
      </c>
      <c r="AB1390" s="289">
        <f t="shared" si="1294"/>
        <v>546</v>
      </c>
      <c r="AC1390" s="104">
        <v>0</v>
      </c>
    </row>
    <row r="1391" spans="1:29" s="5" customFormat="1" hidden="1" x14ac:dyDescent="0.2">
      <c r="A1391" s="372"/>
      <c r="B1391" s="97" t="s">
        <v>206</v>
      </c>
      <c r="C1391" s="98" t="s">
        <v>134</v>
      </c>
      <c r="D1391" s="291">
        <v>0</v>
      </c>
      <c r="E1391" s="285">
        <f>SUM('ADICIONES  2018'!C1391:M1391)</f>
        <v>0</v>
      </c>
      <c r="F1391" s="291"/>
      <c r="G1391" s="291"/>
      <c r="H1391" s="291"/>
      <c r="I1391" s="291"/>
      <c r="J1391" s="291"/>
      <c r="K1391" s="287">
        <f t="shared" si="1289"/>
        <v>0</v>
      </c>
      <c r="L1391" s="291"/>
      <c r="M1391" s="291">
        <v>0</v>
      </c>
      <c r="N1391" s="291"/>
      <c r="O1391" s="291">
        <v>0</v>
      </c>
      <c r="P1391" s="291">
        <v>0</v>
      </c>
      <c r="Q1391" s="291"/>
      <c r="R1391" s="287">
        <f t="shared" si="1291"/>
        <v>0</v>
      </c>
      <c r="S1391" s="291">
        <v>0</v>
      </c>
      <c r="T1391" s="291">
        <v>546</v>
      </c>
      <c r="U1391" s="291">
        <v>0</v>
      </c>
      <c r="V1391" s="291">
        <v>0</v>
      </c>
      <c r="W1391" s="291">
        <v>0</v>
      </c>
      <c r="X1391" s="291">
        <v>0</v>
      </c>
      <c r="Y1391" s="291">
        <v>0</v>
      </c>
      <c r="Z1391" s="291">
        <v>0</v>
      </c>
      <c r="AA1391" s="290">
        <f t="shared" si="1293"/>
        <v>546</v>
      </c>
      <c r="AB1391" s="290">
        <f t="shared" si="1294"/>
        <v>546</v>
      </c>
      <c r="AC1391" s="113">
        <v>0</v>
      </c>
    </row>
    <row r="1392" spans="1:29" s="79" customFormat="1" ht="63" hidden="1" x14ac:dyDescent="0.2">
      <c r="A1392" s="371"/>
      <c r="B1392" s="110" t="s">
        <v>207</v>
      </c>
      <c r="C1392" s="106" t="s">
        <v>208</v>
      </c>
      <c r="D1392" s="289">
        <f>+D1393</f>
        <v>0</v>
      </c>
      <c r="E1392" s="105">
        <f>SUM('ADICIONES  2018'!C1392:M1392)</f>
        <v>0</v>
      </c>
      <c r="F1392" s="289">
        <f t="shared" ref="F1392:J1392" si="1326">+F1393</f>
        <v>0</v>
      </c>
      <c r="G1392" s="289">
        <f t="shared" si="1326"/>
        <v>0</v>
      </c>
      <c r="H1392" s="289">
        <f t="shared" si="1326"/>
        <v>0</v>
      </c>
      <c r="I1392" s="289">
        <f t="shared" si="1326"/>
        <v>0</v>
      </c>
      <c r="J1392" s="289">
        <f t="shared" si="1326"/>
        <v>0</v>
      </c>
      <c r="K1392" s="105">
        <f t="shared" si="1289"/>
        <v>0</v>
      </c>
      <c r="L1392" s="289">
        <f t="shared" ref="L1392:Q1392" si="1327">+L1393</f>
        <v>0</v>
      </c>
      <c r="M1392" s="289">
        <f t="shared" si="1327"/>
        <v>0</v>
      </c>
      <c r="N1392" s="289">
        <f t="shared" si="1327"/>
        <v>0</v>
      </c>
      <c r="O1392" s="289">
        <f t="shared" si="1327"/>
        <v>45657432.979999997</v>
      </c>
      <c r="P1392" s="289">
        <f t="shared" si="1327"/>
        <v>258000</v>
      </c>
      <c r="Q1392" s="289">
        <f t="shared" si="1327"/>
        <v>0</v>
      </c>
      <c r="R1392" s="105">
        <f t="shared" si="1291"/>
        <v>45915432.979999997</v>
      </c>
      <c r="S1392" s="289">
        <f t="shared" ref="S1392:Z1392" si="1328">+S1393</f>
        <v>0</v>
      </c>
      <c r="T1392" s="289">
        <f t="shared" si="1328"/>
        <v>208000</v>
      </c>
      <c r="U1392" s="289">
        <f t="shared" si="1328"/>
        <v>56000</v>
      </c>
      <c r="V1392" s="289">
        <f t="shared" si="1328"/>
        <v>126000</v>
      </c>
      <c r="W1392" s="289">
        <f t="shared" si="1328"/>
        <v>0</v>
      </c>
      <c r="X1392" s="289">
        <f t="shared" si="1328"/>
        <v>0</v>
      </c>
      <c r="Y1392" s="289">
        <f t="shared" si="1328"/>
        <v>0</v>
      </c>
      <c r="Z1392" s="289">
        <f t="shared" si="1328"/>
        <v>0</v>
      </c>
      <c r="AA1392" s="289">
        <f t="shared" si="1293"/>
        <v>390000</v>
      </c>
      <c r="AB1392" s="289">
        <f t="shared" si="1294"/>
        <v>46305432.979999997</v>
      </c>
      <c r="AC1392" s="104">
        <v>0</v>
      </c>
    </row>
    <row r="1393" spans="1:29" s="5" customFormat="1" hidden="1" x14ac:dyDescent="0.2">
      <c r="A1393" s="372"/>
      <c r="B1393" s="97" t="s">
        <v>209</v>
      </c>
      <c r="C1393" s="98" t="s">
        <v>134</v>
      </c>
      <c r="D1393" s="291">
        <v>0</v>
      </c>
      <c r="E1393" s="285">
        <f>SUM('ADICIONES  2018'!C1393:M1393)</f>
        <v>0</v>
      </c>
      <c r="F1393" s="291"/>
      <c r="G1393" s="291"/>
      <c r="H1393" s="291"/>
      <c r="I1393" s="291"/>
      <c r="J1393" s="291"/>
      <c r="K1393" s="287">
        <f t="shared" si="1289"/>
        <v>0</v>
      </c>
      <c r="L1393" s="291"/>
      <c r="M1393" s="291">
        <v>0</v>
      </c>
      <c r="N1393" s="291"/>
      <c r="O1393" s="291">
        <v>45657432.979999997</v>
      </c>
      <c r="P1393" s="291">
        <v>258000</v>
      </c>
      <c r="Q1393" s="291"/>
      <c r="R1393" s="287">
        <f t="shared" si="1291"/>
        <v>45915432.979999997</v>
      </c>
      <c r="S1393" s="291">
        <v>0</v>
      </c>
      <c r="T1393" s="291">
        <v>208000</v>
      </c>
      <c r="U1393" s="291">
        <v>56000</v>
      </c>
      <c r="V1393" s="291">
        <v>126000</v>
      </c>
      <c r="W1393" s="291"/>
      <c r="X1393" s="291"/>
      <c r="Y1393" s="291"/>
      <c r="Z1393" s="291"/>
      <c r="AA1393" s="290">
        <f t="shared" si="1293"/>
        <v>390000</v>
      </c>
      <c r="AB1393" s="290">
        <f t="shared" si="1294"/>
        <v>46305432.979999997</v>
      </c>
      <c r="AC1393" s="113">
        <v>0</v>
      </c>
    </row>
    <row r="1394" spans="1:29" s="21" customFormat="1" ht="30" x14ac:dyDescent="0.2">
      <c r="A1394" s="92">
        <v>1</v>
      </c>
      <c r="B1394" s="111" t="s">
        <v>871</v>
      </c>
      <c r="C1394" s="112" t="s">
        <v>872</v>
      </c>
      <c r="D1394" s="289">
        <f>+D1395+D1400</f>
        <v>9761476469.2399998</v>
      </c>
      <c r="E1394" s="105">
        <f>SUM('ADICIONES  2018'!C1394:M1394)</f>
        <v>1193848119</v>
      </c>
      <c r="F1394" s="289">
        <f t="shared" ref="F1394:J1394" si="1329">+F1395+F1400</f>
        <v>0</v>
      </c>
      <c r="G1394" s="289">
        <f t="shared" si="1329"/>
        <v>0</v>
      </c>
      <c r="H1394" s="289">
        <f t="shared" si="1329"/>
        <v>0</v>
      </c>
      <c r="I1394" s="289">
        <f t="shared" si="1329"/>
        <v>0</v>
      </c>
      <c r="J1394" s="289">
        <f t="shared" si="1329"/>
        <v>0</v>
      </c>
      <c r="K1394" s="285">
        <f t="shared" si="1289"/>
        <v>10955324588.24</v>
      </c>
      <c r="L1394" s="289">
        <f t="shared" ref="L1394:Q1394" si="1330">+L1395+L1400</f>
        <v>132744166</v>
      </c>
      <c r="M1394" s="289">
        <f t="shared" si="1330"/>
        <v>257910681</v>
      </c>
      <c r="N1394" s="289">
        <f t="shared" si="1330"/>
        <v>236610140</v>
      </c>
      <c r="O1394" s="289">
        <f t="shared" si="1330"/>
        <v>148034349</v>
      </c>
      <c r="P1394" s="289">
        <f t="shared" si="1330"/>
        <v>397851580.31</v>
      </c>
      <c r="Q1394" s="289">
        <f t="shared" si="1330"/>
        <v>419559601</v>
      </c>
      <c r="R1394" s="285">
        <f t="shared" si="1291"/>
        <v>1592710517.3099999</v>
      </c>
      <c r="S1394" s="291">
        <f t="shared" ref="S1394:Z1394" si="1331">+S1395+S1400</f>
        <v>1922949602.5999999</v>
      </c>
      <c r="T1394" s="291">
        <f t="shared" si="1331"/>
        <v>621774974.32999992</v>
      </c>
      <c r="U1394" s="291">
        <f t="shared" si="1331"/>
        <v>708966690</v>
      </c>
      <c r="V1394" s="291">
        <f t="shared" si="1331"/>
        <v>1485403845</v>
      </c>
      <c r="W1394" s="291">
        <f t="shared" si="1331"/>
        <v>2884580915</v>
      </c>
      <c r="X1394" s="289">
        <f t="shared" si="1331"/>
        <v>0</v>
      </c>
      <c r="Y1394" s="291">
        <f t="shared" si="1331"/>
        <v>0</v>
      </c>
      <c r="Z1394" s="289">
        <f t="shared" si="1331"/>
        <v>0</v>
      </c>
      <c r="AA1394" s="289">
        <f t="shared" si="1293"/>
        <v>7623676026.9300003</v>
      </c>
      <c r="AB1394" s="291">
        <f t="shared" si="1294"/>
        <v>9216386544.2399998</v>
      </c>
      <c r="AC1394" s="113">
        <f t="shared" si="1295"/>
        <v>0.84127005731380478</v>
      </c>
    </row>
    <row r="1395" spans="1:29" s="79" customFormat="1" ht="31.5" hidden="1" x14ac:dyDescent="0.2">
      <c r="A1395" s="371"/>
      <c r="B1395" s="110" t="s">
        <v>210</v>
      </c>
      <c r="C1395" s="106" t="s">
        <v>873</v>
      </c>
      <c r="D1395" s="289">
        <f>SUM(D1396:D1398)</f>
        <v>9761476469.2399998</v>
      </c>
      <c r="E1395" s="105">
        <f>SUM('ADICIONES  2018'!C1395:M1395)</f>
        <v>0</v>
      </c>
      <c r="F1395" s="289">
        <f t="shared" ref="F1395" si="1332">SUM(F1396:F1398)</f>
        <v>0</v>
      </c>
      <c r="G1395" s="289">
        <f t="shared" ref="G1395:J1395" si="1333">SUM(G1396:G1398)</f>
        <v>0</v>
      </c>
      <c r="H1395" s="289">
        <f t="shared" si="1333"/>
        <v>0</v>
      </c>
      <c r="I1395" s="289">
        <f t="shared" si="1333"/>
        <v>0</v>
      </c>
      <c r="J1395" s="289">
        <f t="shared" si="1333"/>
        <v>0</v>
      </c>
      <c r="K1395" s="105">
        <f t="shared" si="1289"/>
        <v>9761476469.2399998</v>
      </c>
      <c r="L1395" s="289">
        <f t="shared" ref="L1395:Q1395" si="1334">SUM(L1396:L1398)</f>
        <v>132744166</v>
      </c>
      <c r="M1395" s="289">
        <f t="shared" si="1334"/>
        <v>257910681</v>
      </c>
      <c r="N1395" s="289">
        <f t="shared" si="1334"/>
        <v>236610140</v>
      </c>
      <c r="O1395" s="289">
        <f t="shared" si="1334"/>
        <v>148034349</v>
      </c>
      <c r="P1395" s="289">
        <f t="shared" si="1334"/>
        <v>397851580.31</v>
      </c>
      <c r="Q1395" s="289">
        <f t="shared" si="1334"/>
        <v>419559601</v>
      </c>
      <c r="R1395" s="105">
        <f t="shared" si="1291"/>
        <v>1592710517.3099999</v>
      </c>
      <c r="S1395" s="289">
        <f t="shared" ref="S1395:Z1395" si="1335">SUM(S1396:S1398)</f>
        <v>729101483.60000002</v>
      </c>
      <c r="T1395" s="289">
        <f t="shared" si="1335"/>
        <v>621774974.32999992</v>
      </c>
      <c r="U1395" s="289">
        <f t="shared" si="1335"/>
        <v>708966690</v>
      </c>
      <c r="V1395" s="289">
        <f t="shared" si="1335"/>
        <v>1485403845</v>
      </c>
      <c r="W1395" s="289">
        <f t="shared" si="1335"/>
        <v>2884580915</v>
      </c>
      <c r="X1395" s="289">
        <f t="shared" si="1335"/>
        <v>0</v>
      </c>
      <c r="Y1395" s="289">
        <f t="shared" si="1335"/>
        <v>0</v>
      </c>
      <c r="Z1395" s="289">
        <f t="shared" si="1335"/>
        <v>0</v>
      </c>
      <c r="AA1395" s="289">
        <f t="shared" si="1293"/>
        <v>6429827907.9300003</v>
      </c>
      <c r="AB1395" s="289">
        <f t="shared" si="1294"/>
        <v>8022538425.2399998</v>
      </c>
      <c r="AC1395" s="104">
        <f t="shared" si="1295"/>
        <v>0.82185706747542986</v>
      </c>
    </row>
    <row r="1396" spans="1:29" ht="28.5" hidden="1" x14ac:dyDescent="0.2">
      <c r="B1396" s="97" t="s">
        <v>211</v>
      </c>
      <c r="C1396" s="98" t="s">
        <v>133</v>
      </c>
      <c r="D1396" s="291">
        <v>2440369117.3099999</v>
      </c>
      <c r="E1396" s="285">
        <f>SUM('ADICIONES  2018'!C1396:M1396)</f>
        <v>0</v>
      </c>
      <c r="F1396" s="291"/>
      <c r="G1396" s="291"/>
      <c r="H1396" s="291"/>
      <c r="I1396" s="291"/>
      <c r="J1396" s="291"/>
      <c r="K1396" s="287">
        <f t="shared" si="1289"/>
        <v>2440369117.3099999</v>
      </c>
      <c r="L1396" s="291">
        <v>33186041.5</v>
      </c>
      <c r="M1396" s="291">
        <v>64654647</v>
      </c>
      <c r="N1396" s="291">
        <v>54964396.5</v>
      </c>
      <c r="O1396" s="291">
        <v>56086087.25</v>
      </c>
      <c r="P1396" s="291">
        <v>144227730</v>
      </c>
      <c r="Q1396" s="291">
        <v>160375400.5</v>
      </c>
      <c r="R1396" s="287">
        <f t="shared" si="1291"/>
        <v>513494302.75</v>
      </c>
      <c r="S1396" s="291">
        <v>122616026.25</v>
      </c>
      <c r="T1396" s="291">
        <v>161199526.25</v>
      </c>
      <c r="U1396" s="291">
        <v>180480870</v>
      </c>
      <c r="V1396" s="291">
        <v>410534010</v>
      </c>
      <c r="W1396" s="291">
        <v>722976927.5</v>
      </c>
      <c r="X1396" s="291"/>
      <c r="Y1396" s="291"/>
      <c r="Z1396" s="291"/>
      <c r="AA1396" s="290">
        <f t="shared" si="1293"/>
        <v>1597807360</v>
      </c>
      <c r="AB1396" s="290">
        <f t="shared" si="1294"/>
        <v>2111301662.75</v>
      </c>
      <c r="AC1396" s="37">
        <f t="shared" si="1295"/>
        <v>0.86515668788550792</v>
      </c>
    </row>
    <row r="1397" spans="1:29" ht="42.75" hidden="1" x14ac:dyDescent="0.2">
      <c r="B1397" s="97" t="s">
        <v>212</v>
      </c>
      <c r="C1397" s="98" t="s">
        <v>138</v>
      </c>
      <c r="D1397" s="291">
        <v>2440369117.3099999</v>
      </c>
      <c r="E1397" s="285">
        <f>SUM('ADICIONES  2018'!C1397:M1397)</f>
        <v>0</v>
      </c>
      <c r="F1397" s="291"/>
      <c r="G1397" s="291"/>
      <c r="H1397" s="291"/>
      <c r="I1397" s="291"/>
      <c r="J1397" s="291"/>
      <c r="K1397" s="287">
        <f t="shared" si="1289"/>
        <v>2440369117.3099999</v>
      </c>
      <c r="L1397" s="291">
        <v>33186041.5</v>
      </c>
      <c r="M1397" s="291">
        <v>64300557</v>
      </c>
      <c r="N1397" s="291">
        <v>54964396.5</v>
      </c>
      <c r="O1397" s="291">
        <v>56086087.25</v>
      </c>
      <c r="P1397" s="291">
        <v>144227730</v>
      </c>
      <c r="Q1397" s="291">
        <v>160375400.5</v>
      </c>
      <c r="R1397" s="287">
        <f t="shared" si="1291"/>
        <v>513140212.75</v>
      </c>
      <c r="S1397" s="291">
        <v>122616026.25</v>
      </c>
      <c r="T1397" s="291">
        <v>161199526.25</v>
      </c>
      <c r="U1397" s="291">
        <v>180480870</v>
      </c>
      <c r="V1397" s="291">
        <v>410888100</v>
      </c>
      <c r="W1397" s="291">
        <v>722976927.5</v>
      </c>
      <c r="X1397" s="291"/>
      <c r="Y1397" s="291"/>
      <c r="Z1397" s="291"/>
      <c r="AA1397" s="290">
        <f t="shared" si="1293"/>
        <v>1598161450</v>
      </c>
      <c r="AB1397" s="290">
        <f t="shared" si="1294"/>
        <v>2111301662.75</v>
      </c>
      <c r="AC1397" s="37">
        <f t="shared" si="1295"/>
        <v>0.86515668788550792</v>
      </c>
    </row>
    <row r="1398" spans="1:29" s="79" customFormat="1" ht="31.5" hidden="1" x14ac:dyDescent="0.2">
      <c r="A1398" s="371"/>
      <c r="B1398" s="110" t="s">
        <v>213</v>
      </c>
      <c r="C1398" s="106" t="s">
        <v>101</v>
      </c>
      <c r="D1398" s="289">
        <f>+D1399</f>
        <v>4880738234.6199999</v>
      </c>
      <c r="E1398" s="105">
        <f>SUM('ADICIONES  2018'!C1398:M1398)</f>
        <v>0</v>
      </c>
      <c r="F1398" s="289">
        <f t="shared" ref="F1398:J1398" si="1336">+F1399</f>
        <v>0</v>
      </c>
      <c r="G1398" s="289">
        <f t="shared" si="1336"/>
        <v>0</v>
      </c>
      <c r="H1398" s="289">
        <f t="shared" si="1336"/>
        <v>0</v>
      </c>
      <c r="I1398" s="289">
        <f t="shared" si="1336"/>
        <v>0</v>
      </c>
      <c r="J1398" s="289">
        <f t="shared" si="1336"/>
        <v>0</v>
      </c>
      <c r="K1398" s="105">
        <f t="shared" si="1289"/>
        <v>4880738234.6199999</v>
      </c>
      <c r="L1398" s="289">
        <f t="shared" ref="L1398:Q1398" si="1337">+L1399</f>
        <v>66372083</v>
      </c>
      <c r="M1398" s="289">
        <f t="shared" si="1337"/>
        <v>128955477</v>
      </c>
      <c r="N1398" s="289">
        <f t="shared" si="1337"/>
        <v>126681347</v>
      </c>
      <c r="O1398" s="289">
        <f t="shared" si="1337"/>
        <v>35862174.5</v>
      </c>
      <c r="P1398" s="289">
        <f t="shared" si="1337"/>
        <v>109396120.31</v>
      </c>
      <c r="Q1398" s="289">
        <f t="shared" si="1337"/>
        <v>98808800</v>
      </c>
      <c r="R1398" s="105">
        <f t="shared" si="1291"/>
        <v>566076001.80999994</v>
      </c>
      <c r="S1398" s="289">
        <f t="shared" ref="S1398:Z1398" si="1338">+S1399</f>
        <v>483869431.10000002</v>
      </c>
      <c r="T1398" s="289">
        <f t="shared" si="1338"/>
        <v>299375921.82999998</v>
      </c>
      <c r="U1398" s="289">
        <f t="shared" si="1338"/>
        <v>348004950</v>
      </c>
      <c r="V1398" s="289">
        <f t="shared" si="1338"/>
        <v>663981735</v>
      </c>
      <c r="W1398" s="289">
        <f t="shared" si="1338"/>
        <v>1438627060</v>
      </c>
      <c r="X1398" s="289">
        <f t="shared" si="1338"/>
        <v>0</v>
      </c>
      <c r="Y1398" s="289">
        <f t="shared" si="1338"/>
        <v>0</v>
      </c>
      <c r="Z1398" s="289">
        <f t="shared" si="1338"/>
        <v>0</v>
      </c>
      <c r="AA1398" s="289">
        <f t="shared" si="1293"/>
        <v>3233859097.9300003</v>
      </c>
      <c r="AB1398" s="289">
        <f t="shared" si="1294"/>
        <v>3799935099.7400002</v>
      </c>
      <c r="AC1398" s="104">
        <f t="shared" si="1295"/>
        <v>0.77855744706535202</v>
      </c>
    </row>
    <row r="1399" spans="1:29" hidden="1" x14ac:dyDescent="0.2">
      <c r="B1399" s="97" t="s">
        <v>214</v>
      </c>
      <c r="C1399" s="98" t="s">
        <v>134</v>
      </c>
      <c r="D1399" s="291">
        <v>4880738234.6199999</v>
      </c>
      <c r="E1399" s="285">
        <f>SUM('ADICIONES  2018'!C1399:M1399)</f>
        <v>0</v>
      </c>
      <c r="F1399" s="291"/>
      <c r="G1399" s="291"/>
      <c r="H1399" s="291"/>
      <c r="I1399" s="291"/>
      <c r="J1399" s="291"/>
      <c r="K1399" s="287">
        <f t="shared" si="1289"/>
        <v>4880738234.6199999</v>
      </c>
      <c r="L1399" s="291">
        <v>66372083</v>
      </c>
      <c r="M1399" s="291">
        <v>128955477</v>
      </c>
      <c r="N1399" s="291">
        <v>126681347</v>
      </c>
      <c r="O1399" s="291">
        <v>35862174.5</v>
      </c>
      <c r="P1399" s="291">
        <v>109396120.31</v>
      </c>
      <c r="Q1399" s="291">
        <v>98808800</v>
      </c>
      <c r="R1399" s="287">
        <f t="shared" si="1291"/>
        <v>566076001.80999994</v>
      </c>
      <c r="S1399" s="291">
        <v>483869431.10000002</v>
      </c>
      <c r="T1399" s="291">
        <v>299375921.82999998</v>
      </c>
      <c r="U1399" s="291">
        <v>348004950</v>
      </c>
      <c r="V1399" s="291">
        <v>663981735</v>
      </c>
      <c r="W1399" s="291">
        <v>1438627060</v>
      </c>
      <c r="X1399" s="291"/>
      <c r="Y1399" s="291"/>
      <c r="Z1399" s="291"/>
      <c r="AA1399" s="290">
        <f t="shared" si="1293"/>
        <v>3233859097.9300003</v>
      </c>
      <c r="AB1399" s="290">
        <f t="shared" si="1294"/>
        <v>3799935099.7400002</v>
      </c>
      <c r="AC1399" s="37">
        <f t="shared" si="1295"/>
        <v>0.77855744706535202</v>
      </c>
    </row>
    <row r="1400" spans="1:29" s="5" customFormat="1" ht="47.25" hidden="1" x14ac:dyDescent="0.2">
      <c r="A1400" s="156"/>
      <c r="B1400" s="110" t="s">
        <v>2534</v>
      </c>
      <c r="C1400" s="106" t="s">
        <v>2535</v>
      </c>
      <c r="D1400" s="289">
        <f>SUM(D1401:D1404)</f>
        <v>0</v>
      </c>
      <c r="E1400" s="105">
        <f>SUM('ADICIONES  2018'!C1400:M1400)</f>
        <v>1193848119</v>
      </c>
      <c r="F1400" s="289">
        <f t="shared" ref="F1400:J1400" si="1339">SUM(F1401:F1404)</f>
        <v>0</v>
      </c>
      <c r="G1400" s="289">
        <f t="shared" si="1339"/>
        <v>0</v>
      </c>
      <c r="H1400" s="289">
        <f t="shared" si="1339"/>
        <v>0</v>
      </c>
      <c r="I1400" s="289">
        <f t="shared" si="1339"/>
        <v>0</v>
      </c>
      <c r="J1400" s="289">
        <f t="shared" si="1339"/>
        <v>0</v>
      </c>
      <c r="K1400" s="286">
        <f t="shared" si="1289"/>
        <v>1193848119</v>
      </c>
      <c r="L1400" s="289">
        <f t="shared" ref="L1400:Q1400" si="1340">SUM(L1401:L1404)</f>
        <v>0</v>
      </c>
      <c r="M1400" s="289">
        <f t="shared" si="1340"/>
        <v>0</v>
      </c>
      <c r="N1400" s="289">
        <f t="shared" si="1340"/>
        <v>0</v>
      </c>
      <c r="O1400" s="289">
        <f t="shared" si="1340"/>
        <v>0</v>
      </c>
      <c r="P1400" s="289">
        <f t="shared" si="1340"/>
        <v>0</v>
      </c>
      <c r="Q1400" s="289">
        <f t="shared" si="1340"/>
        <v>0</v>
      </c>
      <c r="R1400" s="286">
        <f t="shared" si="1291"/>
        <v>0</v>
      </c>
      <c r="S1400" s="289">
        <f t="shared" ref="S1400:Z1400" si="1341">SUM(S1401:S1404)</f>
        <v>1193848119</v>
      </c>
      <c r="T1400" s="289">
        <f t="shared" si="1341"/>
        <v>0</v>
      </c>
      <c r="U1400" s="289">
        <f t="shared" si="1341"/>
        <v>0</v>
      </c>
      <c r="V1400" s="289">
        <f t="shared" si="1341"/>
        <v>0</v>
      </c>
      <c r="W1400" s="289">
        <f t="shared" si="1341"/>
        <v>0</v>
      </c>
      <c r="X1400" s="289">
        <f t="shared" si="1341"/>
        <v>0</v>
      </c>
      <c r="Y1400" s="289">
        <f t="shared" si="1341"/>
        <v>0</v>
      </c>
      <c r="Z1400" s="289">
        <f t="shared" si="1341"/>
        <v>0</v>
      </c>
      <c r="AA1400" s="292">
        <f t="shared" si="1293"/>
        <v>1193848119</v>
      </c>
      <c r="AB1400" s="292">
        <f t="shared" si="1294"/>
        <v>1193848119</v>
      </c>
      <c r="AC1400" s="36">
        <v>0</v>
      </c>
    </row>
    <row r="1401" spans="1:29" hidden="1" x14ac:dyDescent="0.2">
      <c r="B1401" s="97" t="s">
        <v>2536</v>
      </c>
      <c r="C1401" s="98" t="s">
        <v>134</v>
      </c>
      <c r="D1401" s="291"/>
      <c r="E1401" s="285">
        <f>SUM('ADICIONES  2018'!C1401:M1401)</f>
        <v>0</v>
      </c>
      <c r="F1401" s="291"/>
      <c r="G1401" s="291"/>
      <c r="H1401" s="291"/>
      <c r="I1401" s="291"/>
      <c r="J1401" s="291"/>
      <c r="K1401" s="287">
        <f t="shared" si="1289"/>
        <v>0</v>
      </c>
      <c r="L1401" s="291"/>
      <c r="M1401" s="291"/>
      <c r="N1401" s="291"/>
      <c r="O1401" s="291"/>
      <c r="P1401" s="291"/>
      <c r="Q1401" s="291"/>
      <c r="R1401" s="286">
        <f t="shared" si="1291"/>
        <v>0</v>
      </c>
      <c r="S1401" s="291">
        <v>895386089</v>
      </c>
      <c r="T1401" s="291">
        <v>0</v>
      </c>
      <c r="U1401" s="291">
        <v>0</v>
      </c>
      <c r="V1401" s="291">
        <v>0</v>
      </c>
      <c r="W1401" s="291">
        <v>0</v>
      </c>
      <c r="X1401" s="291"/>
      <c r="Y1401" s="291"/>
      <c r="Z1401" s="291"/>
      <c r="AA1401" s="290">
        <f t="shared" si="1293"/>
        <v>895386089</v>
      </c>
      <c r="AB1401" s="290">
        <f t="shared" si="1294"/>
        <v>895386089</v>
      </c>
      <c r="AC1401" s="37">
        <v>0</v>
      </c>
    </row>
    <row r="1402" spans="1:29" hidden="1" x14ac:dyDescent="0.2">
      <c r="B1402" s="97" t="s">
        <v>2536</v>
      </c>
      <c r="C1402" s="98" t="s">
        <v>134</v>
      </c>
      <c r="D1402" s="291"/>
      <c r="E1402" s="285">
        <f>SUM('ADICIONES  2018'!C1402:M1402)</f>
        <v>895386089</v>
      </c>
      <c r="F1402" s="291"/>
      <c r="G1402" s="291"/>
      <c r="H1402" s="291"/>
      <c r="I1402" s="291"/>
      <c r="J1402" s="291"/>
      <c r="K1402" s="287">
        <f t="shared" si="1289"/>
        <v>895386089</v>
      </c>
      <c r="L1402" s="291"/>
      <c r="M1402" s="291"/>
      <c r="N1402" s="291"/>
      <c r="O1402" s="291"/>
      <c r="P1402" s="291"/>
      <c r="Q1402" s="291"/>
      <c r="R1402" s="286">
        <f t="shared" si="1291"/>
        <v>0</v>
      </c>
      <c r="S1402" s="291"/>
      <c r="T1402" s="291"/>
      <c r="U1402" s="291"/>
      <c r="V1402" s="291"/>
      <c r="W1402" s="291">
        <v>0</v>
      </c>
      <c r="X1402" s="291"/>
      <c r="Y1402" s="291"/>
      <c r="Z1402" s="291"/>
      <c r="AA1402" s="290">
        <f t="shared" ref="AA1402:AA1404" si="1342">SUM(S1402:Z1402)</f>
        <v>0</v>
      </c>
      <c r="AB1402" s="290">
        <f t="shared" si="1294"/>
        <v>0</v>
      </c>
      <c r="AC1402" s="37">
        <v>1</v>
      </c>
    </row>
    <row r="1403" spans="1:29" ht="28.5" hidden="1" x14ac:dyDescent="0.2">
      <c r="B1403" s="97" t="s">
        <v>2537</v>
      </c>
      <c r="C1403" s="98" t="s">
        <v>133</v>
      </c>
      <c r="D1403" s="291"/>
      <c r="E1403" s="285">
        <f>SUM('ADICIONES  2018'!C1403:M1403)</f>
        <v>0</v>
      </c>
      <c r="F1403" s="291"/>
      <c r="G1403" s="291"/>
      <c r="H1403" s="291"/>
      <c r="I1403" s="291"/>
      <c r="J1403" s="291"/>
      <c r="K1403" s="287">
        <f t="shared" si="1289"/>
        <v>0</v>
      </c>
      <c r="L1403" s="291"/>
      <c r="M1403" s="291"/>
      <c r="N1403" s="291"/>
      <c r="O1403" s="291"/>
      <c r="P1403" s="291"/>
      <c r="Q1403" s="291"/>
      <c r="R1403" s="286">
        <f t="shared" si="1291"/>
        <v>0</v>
      </c>
      <c r="S1403" s="291">
        <v>298462030</v>
      </c>
      <c r="T1403" s="291">
        <v>0</v>
      </c>
      <c r="U1403" s="291">
        <v>0</v>
      </c>
      <c r="V1403" s="291">
        <v>0</v>
      </c>
      <c r="W1403" s="291">
        <v>-298462030</v>
      </c>
      <c r="X1403" s="291"/>
      <c r="Y1403" s="291"/>
      <c r="Z1403" s="291"/>
      <c r="AA1403" s="290">
        <f t="shared" si="1342"/>
        <v>0</v>
      </c>
      <c r="AB1403" s="290">
        <f t="shared" si="1294"/>
        <v>0</v>
      </c>
      <c r="AC1403" s="37">
        <v>2</v>
      </c>
    </row>
    <row r="1404" spans="1:29" ht="28.5" hidden="1" x14ac:dyDescent="0.2">
      <c r="B1404" s="97" t="s">
        <v>2537</v>
      </c>
      <c r="C1404" s="98" t="s">
        <v>133</v>
      </c>
      <c r="D1404" s="291"/>
      <c r="E1404" s="285">
        <f>SUM('ADICIONES  2018'!C1404:M1404)</f>
        <v>298462030</v>
      </c>
      <c r="F1404" s="291"/>
      <c r="G1404" s="291"/>
      <c r="H1404" s="291"/>
      <c r="I1404" s="291"/>
      <c r="J1404" s="291"/>
      <c r="K1404" s="287">
        <f t="shared" si="1289"/>
        <v>298462030</v>
      </c>
      <c r="L1404" s="291"/>
      <c r="M1404" s="291"/>
      <c r="N1404" s="291"/>
      <c r="O1404" s="291"/>
      <c r="P1404" s="291"/>
      <c r="Q1404" s="291"/>
      <c r="R1404" s="286">
        <f t="shared" si="1291"/>
        <v>0</v>
      </c>
      <c r="S1404" s="291"/>
      <c r="T1404" s="291"/>
      <c r="U1404" s="291"/>
      <c r="V1404" s="291"/>
      <c r="W1404" s="291">
        <v>298462030</v>
      </c>
      <c r="X1404" s="291"/>
      <c r="Y1404" s="291"/>
      <c r="Z1404" s="291"/>
      <c r="AA1404" s="290">
        <f t="shared" si="1342"/>
        <v>298462030</v>
      </c>
      <c r="AB1404" s="290">
        <f t="shared" si="1294"/>
        <v>298462030</v>
      </c>
      <c r="AC1404" s="37">
        <v>3</v>
      </c>
    </row>
    <row r="1405" spans="1:29" s="21" customFormat="1" ht="45" x14ac:dyDescent="0.2">
      <c r="A1405" s="92">
        <v>1</v>
      </c>
      <c r="B1405" s="111" t="s">
        <v>219</v>
      </c>
      <c r="C1405" s="82" t="s">
        <v>139</v>
      </c>
      <c r="D1405" s="289">
        <f>+D1406+D1411</f>
        <v>24610597279.489998</v>
      </c>
      <c r="E1405" s="105">
        <f>SUM('ADICIONES  2018'!C1405:M1405)</f>
        <v>0</v>
      </c>
      <c r="F1405" s="289">
        <f t="shared" ref="F1405:J1405" si="1343">+F1406+F1411</f>
        <v>0</v>
      </c>
      <c r="G1405" s="289">
        <f t="shared" si="1343"/>
        <v>0</v>
      </c>
      <c r="H1405" s="289">
        <f t="shared" si="1343"/>
        <v>0</v>
      </c>
      <c r="I1405" s="289">
        <f t="shared" si="1343"/>
        <v>0</v>
      </c>
      <c r="J1405" s="289">
        <f t="shared" si="1343"/>
        <v>0</v>
      </c>
      <c r="K1405" s="285">
        <f t="shared" si="1289"/>
        <v>24610597279.489998</v>
      </c>
      <c r="L1405" s="289">
        <f t="shared" ref="L1405:Q1405" si="1344">+L1406+L1411</f>
        <v>50878000</v>
      </c>
      <c r="M1405" s="289">
        <f t="shared" si="1344"/>
        <v>2376137837</v>
      </c>
      <c r="N1405" s="289">
        <f t="shared" si="1344"/>
        <v>1635269000</v>
      </c>
      <c r="O1405" s="289">
        <f t="shared" si="1344"/>
        <v>1742776000</v>
      </c>
      <c r="P1405" s="289">
        <f t="shared" si="1344"/>
        <v>1690109000</v>
      </c>
      <c r="Q1405" s="289">
        <f t="shared" si="1344"/>
        <v>2292943000</v>
      </c>
      <c r="R1405" s="285">
        <f t="shared" si="1291"/>
        <v>9788112837</v>
      </c>
      <c r="S1405" s="291">
        <f t="shared" ref="S1405:Z1405" si="1345">+S1406+S1411</f>
        <v>2462132330.04</v>
      </c>
      <c r="T1405" s="291">
        <f t="shared" si="1345"/>
        <v>2193849820.75</v>
      </c>
      <c r="U1405" s="291">
        <f t="shared" si="1345"/>
        <v>2464405441.75</v>
      </c>
      <c r="V1405" s="291">
        <f t="shared" si="1345"/>
        <v>2497812901.1700001</v>
      </c>
      <c r="W1405" s="291">
        <f t="shared" si="1345"/>
        <v>2498010008</v>
      </c>
      <c r="X1405" s="289">
        <f t="shared" si="1345"/>
        <v>0</v>
      </c>
      <c r="Y1405" s="291">
        <f t="shared" si="1345"/>
        <v>0</v>
      </c>
      <c r="Z1405" s="289">
        <f t="shared" si="1345"/>
        <v>0</v>
      </c>
      <c r="AA1405" s="289">
        <f t="shared" si="1293"/>
        <v>12116210501.709999</v>
      </c>
      <c r="AB1405" s="291">
        <f t="shared" si="1294"/>
        <v>21904323338.709999</v>
      </c>
      <c r="AC1405" s="113">
        <f t="shared" si="1295"/>
        <v>0.89003623479567662</v>
      </c>
    </row>
    <row r="1406" spans="1:29" s="79" customFormat="1" ht="63" hidden="1" x14ac:dyDescent="0.2">
      <c r="A1406" s="371"/>
      <c r="B1406" s="110" t="s">
        <v>220</v>
      </c>
      <c r="C1406" s="106" t="s">
        <v>221</v>
      </c>
      <c r="D1406" s="289">
        <f>SUM(D1407:D1409)</f>
        <v>24131337067.799999</v>
      </c>
      <c r="E1406" s="105">
        <f>SUM('ADICIONES  2018'!C1406:M1406)</f>
        <v>0</v>
      </c>
      <c r="F1406" s="289">
        <f t="shared" ref="F1406" si="1346">SUM(F1407:F1409)</f>
        <v>0</v>
      </c>
      <c r="G1406" s="289">
        <f t="shared" ref="G1406:J1406" si="1347">SUM(G1407:G1409)</f>
        <v>0</v>
      </c>
      <c r="H1406" s="289">
        <f t="shared" si="1347"/>
        <v>0</v>
      </c>
      <c r="I1406" s="289">
        <f t="shared" si="1347"/>
        <v>0</v>
      </c>
      <c r="J1406" s="289">
        <f t="shared" si="1347"/>
        <v>0</v>
      </c>
      <c r="K1406" s="105">
        <f t="shared" si="1289"/>
        <v>24131337067.799999</v>
      </c>
      <c r="L1406" s="289">
        <f t="shared" ref="L1406:Q1406" si="1348">SUM(L1407:L1409)</f>
        <v>50878000</v>
      </c>
      <c r="M1406" s="289">
        <f t="shared" si="1348"/>
        <v>2319142000</v>
      </c>
      <c r="N1406" s="289">
        <f t="shared" si="1348"/>
        <v>1558509750</v>
      </c>
      <c r="O1406" s="289">
        <f t="shared" si="1348"/>
        <v>1713098000</v>
      </c>
      <c r="P1406" s="289">
        <f t="shared" si="1348"/>
        <v>1628731000</v>
      </c>
      <c r="Q1406" s="289">
        <f t="shared" si="1348"/>
        <v>2255123000</v>
      </c>
      <c r="R1406" s="105">
        <f t="shared" si="1291"/>
        <v>9525481750</v>
      </c>
      <c r="S1406" s="289">
        <f t="shared" ref="S1406:Z1406" si="1349">SUM(S1407:S1409)</f>
        <v>2274081000</v>
      </c>
      <c r="T1406" s="289">
        <f t="shared" si="1349"/>
        <v>2111696000</v>
      </c>
      <c r="U1406" s="289">
        <f t="shared" si="1349"/>
        <v>2372933000</v>
      </c>
      <c r="V1406" s="289">
        <f t="shared" si="1349"/>
        <v>2444205500</v>
      </c>
      <c r="W1406" s="289">
        <f t="shared" si="1349"/>
        <v>2418006750</v>
      </c>
      <c r="X1406" s="289">
        <f t="shared" si="1349"/>
        <v>0</v>
      </c>
      <c r="Y1406" s="289">
        <f t="shared" si="1349"/>
        <v>0</v>
      </c>
      <c r="Z1406" s="289">
        <f t="shared" si="1349"/>
        <v>0</v>
      </c>
      <c r="AA1406" s="289">
        <f t="shared" si="1293"/>
        <v>11620922250</v>
      </c>
      <c r="AB1406" s="289">
        <f t="shared" si="1294"/>
        <v>21146404000</v>
      </c>
      <c r="AC1406" s="104">
        <f t="shared" si="1295"/>
        <v>0.87630469627880714</v>
      </c>
    </row>
    <row r="1407" spans="1:29" ht="28.5" hidden="1" x14ac:dyDescent="0.2">
      <c r="B1407" s="97" t="s">
        <v>222</v>
      </c>
      <c r="C1407" s="98" t="s">
        <v>133</v>
      </c>
      <c r="D1407" s="291">
        <v>6032834266.9499998</v>
      </c>
      <c r="E1407" s="285">
        <f>SUM('ADICIONES  2018'!C1407:M1407)</f>
        <v>0</v>
      </c>
      <c r="F1407" s="291"/>
      <c r="G1407" s="291"/>
      <c r="H1407" s="291"/>
      <c r="I1407" s="291"/>
      <c r="J1407" s="291"/>
      <c r="K1407" s="287">
        <f t="shared" si="1289"/>
        <v>6032834266.9499998</v>
      </c>
      <c r="L1407" s="291">
        <v>12719500</v>
      </c>
      <c r="M1407" s="291">
        <v>579785500</v>
      </c>
      <c r="N1407" s="291">
        <v>389120250</v>
      </c>
      <c r="O1407" s="291">
        <v>428274250</v>
      </c>
      <c r="P1407" s="291">
        <v>407182500</v>
      </c>
      <c r="Q1407" s="291">
        <v>563781000</v>
      </c>
      <c r="R1407" s="287">
        <f t="shared" si="1291"/>
        <v>2380863000</v>
      </c>
      <c r="S1407" s="291">
        <v>568520250</v>
      </c>
      <c r="T1407" s="291">
        <v>527924000</v>
      </c>
      <c r="U1407" s="291">
        <v>592672750</v>
      </c>
      <c r="V1407" s="291">
        <v>605259000</v>
      </c>
      <c r="W1407" s="291">
        <v>610947000</v>
      </c>
      <c r="X1407" s="291"/>
      <c r="Y1407" s="291"/>
      <c r="Z1407" s="291"/>
      <c r="AA1407" s="290">
        <f t="shared" si="1293"/>
        <v>2905323000</v>
      </c>
      <c r="AB1407" s="290">
        <f t="shared" si="1294"/>
        <v>5286186000</v>
      </c>
      <c r="AC1407" s="37">
        <f t="shared" si="1295"/>
        <v>0.87623590605821822</v>
      </c>
    </row>
    <row r="1408" spans="1:29" ht="42.75" hidden="1" x14ac:dyDescent="0.2">
      <c r="B1408" s="97" t="s">
        <v>223</v>
      </c>
      <c r="C1408" s="98" t="s">
        <v>138</v>
      </c>
      <c r="D1408" s="291">
        <v>6032834266.9499998</v>
      </c>
      <c r="E1408" s="285">
        <f>SUM('ADICIONES  2018'!C1408:M1408)</f>
        <v>0</v>
      </c>
      <c r="F1408" s="291"/>
      <c r="G1408" s="291"/>
      <c r="H1408" s="291"/>
      <c r="I1408" s="291"/>
      <c r="J1408" s="291"/>
      <c r="K1408" s="287">
        <f t="shared" si="1289"/>
        <v>6032834266.9499998</v>
      </c>
      <c r="L1408" s="291">
        <v>12719500</v>
      </c>
      <c r="M1408" s="291">
        <v>579785500</v>
      </c>
      <c r="N1408" s="291">
        <v>397339500</v>
      </c>
      <c r="O1408" s="291">
        <v>428274250</v>
      </c>
      <c r="P1408" s="291">
        <v>407182500</v>
      </c>
      <c r="Q1408" s="291">
        <v>563781000</v>
      </c>
      <c r="R1408" s="287">
        <f t="shared" si="1291"/>
        <v>2389082250</v>
      </c>
      <c r="S1408" s="291">
        <v>568520250</v>
      </c>
      <c r="T1408" s="291">
        <v>527924000</v>
      </c>
      <c r="U1408" s="291">
        <v>593793750</v>
      </c>
      <c r="V1408" s="291">
        <v>605259000</v>
      </c>
      <c r="W1408" s="291">
        <v>602437250</v>
      </c>
      <c r="X1408" s="291"/>
      <c r="Y1408" s="291"/>
      <c r="Z1408" s="291"/>
      <c r="AA1408" s="290">
        <f t="shared" si="1293"/>
        <v>2897934250</v>
      </c>
      <c r="AB1408" s="290">
        <f t="shared" si="1294"/>
        <v>5287016500</v>
      </c>
      <c r="AC1408" s="37">
        <f t="shared" si="1295"/>
        <v>0.87637356937917998</v>
      </c>
    </row>
    <row r="1409" spans="1:29" s="79" customFormat="1" ht="31.5" hidden="1" x14ac:dyDescent="0.2">
      <c r="A1409" s="371"/>
      <c r="B1409" s="110" t="s">
        <v>224</v>
      </c>
      <c r="C1409" s="106" t="s">
        <v>140</v>
      </c>
      <c r="D1409" s="289">
        <f>+D1410</f>
        <v>12065668533.9</v>
      </c>
      <c r="E1409" s="105">
        <f>SUM('ADICIONES  2018'!C1409:M1409)</f>
        <v>0</v>
      </c>
      <c r="F1409" s="289">
        <f t="shared" ref="F1409:J1409" si="1350">+F1410</f>
        <v>0</v>
      </c>
      <c r="G1409" s="289">
        <f t="shared" si="1350"/>
        <v>0</v>
      </c>
      <c r="H1409" s="289">
        <f t="shared" si="1350"/>
        <v>0</v>
      </c>
      <c r="I1409" s="289">
        <f t="shared" si="1350"/>
        <v>0</v>
      </c>
      <c r="J1409" s="289">
        <f t="shared" si="1350"/>
        <v>0</v>
      </c>
      <c r="K1409" s="105">
        <f t="shared" si="1289"/>
        <v>12065668533.9</v>
      </c>
      <c r="L1409" s="289">
        <f t="shared" ref="L1409:Q1409" si="1351">+L1410</f>
        <v>25439000</v>
      </c>
      <c r="M1409" s="289">
        <f t="shared" si="1351"/>
        <v>1159571000</v>
      </c>
      <c r="N1409" s="289">
        <f t="shared" si="1351"/>
        <v>772050000</v>
      </c>
      <c r="O1409" s="289">
        <f t="shared" si="1351"/>
        <v>856549500</v>
      </c>
      <c r="P1409" s="289">
        <f t="shared" si="1351"/>
        <v>814366000</v>
      </c>
      <c r="Q1409" s="289">
        <f t="shared" si="1351"/>
        <v>1127561000</v>
      </c>
      <c r="R1409" s="105">
        <f t="shared" si="1291"/>
        <v>4755536500</v>
      </c>
      <c r="S1409" s="289">
        <f t="shared" ref="S1409:Z1409" si="1352">+S1410</f>
        <v>1137040500</v>
      </c>
      <c r="T1409" s="289">
        <f t="shared" si="1352"/>
        <v>1055848000</v>
      </c>
      <c r="U1409" s="289">
        <f t="shared" si="1352"/>
        <v>1186466500</v>
      </c>
      <c r="V1409" s="289">
        <f t="shared" si="1352"/>
        <v>1233687500</v>
      </c>
      <c r="W1409" s="289">
        <f t="shared" si="1352"/>
        <v>1204622500</v>
      </c>
      <c r="X1409" s="289">
        <f t="shared" si="1352"/>
        <v>0</v>
      </c>
      <c r="Y1409" s="289">
        <f t="shared" si="1352"/>
        <v>0</v>
      </c>
      <c r="Z1409" s="289">
        <f t="shared" si="1352"/>
        <v>0</v>
      </c>
      <c r="AA1409" s="289">
        <f t="shared" si="1293"/>
        <v>5817665000</v>
      </c>
      <c r="AB1409" s="289">
        <f t="shared" si="1294"/>
        <v>10573201500</v>
      </c>
      <c r="AC1409" s="104">
        <f t="shared" si="1295"/>
        <v>0.87630465483891529</v>
      </c>
    </row>
    <row r="1410" spans="1:29" s="21" customFormat="1" hidden="1" x14ac:dyDescent="0.2">
      <c r="A1410" s="92"/>
      <c r="B1410" s="111" t="s">
        <v>1724</v>
      </c>
      <c r="C1410" s="98" t="s">
        <v>134</v>
      </c>
      <c r="D1410" s="291">
        <v>12065668533.9</v>
      </c>
      <c r="E1410" s="285">
        <f>SUM('ADICIONES  2018'!C1410:M1410)</f>
        <v>0</v>
      </c>
      <c r="F1410" s="291"/>
      <c r="G1410" s="291"/>
      <c r="H1410" s="291"/>
      <c r="I1410" s="291"/>
      <c r="J1410" s="291"/>
      <c r="K1410" s="285">
        <f t="shared" si="1289"/>
        <v>12065668533.9</v>
      </c>
      <c r="L1410" s="291">
        <v>25439000</v>
      </c>
      <c r="M1410" s="291">
        <v>1159571000</v>
      </c>
      <c r="N1410" s="291">
        <v>772050000</v>
      </c>
      <c r="O1410" s="291">
        <v>856549500</v>
      </c>
      <c r="P1410" s="291">
        <v>814366000</v>
      </c>
      <c r="Q1410" s="291">
        <v>1127561000</v>
      </c>
      <c r="R1410" s="285">
        <f t="shared" si="1291"/>
        <v>4755536500</v>
      </c>
      <c r="S1410" s="291">
        <v>1137040500</v>
      </c>
      <c r="T1410" s="291">
        <v>1055848000</v>
      </c>
      <c r="U1410" s="291">
        <v>1186466500</v>
      </c>
      <c r="V1410" s="291">
        <v>1233687500</v>
      </c>
      <c r="W1410" s="291">
        <v>1204622500</v>
      </c>
      <c r="X1410" s="291"/>
      <c r="Y1410" s="291"/>
      <c r="Z1410" s="291"/>
      <c r="AA1410" s="291">
        <f t="shared" si="1293"/>
        <v>5817665000</v>
      </c>
      <c r="AB1410" s="291">
        <f t="shared" si="1294"/>
        <v>10573201500</v>
      </c>
      <c r="AC1410" s="113">
        <f t="shared" si="1295"/>
        <v>0.87630465483891529</v>
      </c>
    </row>
    <row r="1411" spans="1:29" s="5" customFormat="1" ht="45" hidden="1" x14ac:dyDescent="0.2">
      <c r="A1411" s="156"/>
      <c r="B1411" s="99" t="s">
        <v>225</v>
      </c>
      <c r="C1411" s="100" t="s">
        <v>141</v>
      </c>
      <c r="D1411" s="289">
        <f>SUM(D1412:D1414)</f>
        <v>479260211.69</v>
      </c>
      <c r="E1411" s="105">
        <f>SUM('ADICIONES  2018'!C1411:M1411)</f>
        <v>0</v>
      </c>
      <c r="F1411" s="289">
        <f t="shared" ref="F1411" si="1353">SUM(F1412:F1414)</f>
        <v>0</v>
      </c>
      <c r="G1411" s="289">
        <f t="shared" ref="G1411:J1411" si="1354">SUM(G1412:G1414)</f>
        <v>0</v>
      </c>
      <c r="H1411" s="289">
        <f t="shared" si="1354"/>
        <v>0</v>
      </c>
      <c r="I1411" s="289">
        <f t="shared" si="1354"/>
        <v>0</v>
      </c>
      <c r="J1411" s="289">
        <f t="shared" si="1354"/>
        <v>0</v>
      </c>
      <c r="K1411" s="286">
        <f t="shared" si="1289"/>
        <v>479260211.69</v>
      </c>
      <c r="L1411" s="289">
        <f t="shared" ref="L1411:Q1411" si="1355">SUM(L1412:L1414)</f>
        <v>0</v>
      </c>
      <c r="M1411" s="289">
        <f t="shared" si="1355"/>
        <v>56995837</v>
      </c>
      <c r="N1411" s="289">
        <f t="shared" si="1355"/>
        <v>76759250</v>
      </c>
      <c r="O1411" s="289">
        <f t="shared" si="1355"/>
        <v>29678000</v>
      </c>
      <c r="P1411" s="289">
        <f t="shared" si="1355"/>
        <v>61378000</v>
      </c>
      <c r="Q1411" s="289">
        <f t="shared" si="1355"/>
        <v>37820000</v>
      </c>
      <c r="R1411" s="286">
        <f t="shared" si="1291"/>
        <v>262631087</v>
      </c>
      <c r="S1411" s="289">
        <f t="shared" ref="S1411:Z1411" si="1356">SUM(S1412:S1414)</f>
        <v>188051330.03999999</v>
      </c>
      <c r="T1411" s="289">
        <f t="shared" si="1356"/>
        <v>82153820.75</v>
      </c>
      <c r="U1411" s="289">
        <f t="shared" si="1356"/>
        <v>91472441.75</v>
      </c>
      <c r="V1411" s="289">
        <f t="shared" si="1356"/>
        <v>53607401.170000002</v>
      </c>
      <c r="W1411" s="289">
        <f t="shared" si="1356"/>
        <v>80003258</v>
      </c>
      <c r="X1411" s="289">
        <f t="shared" si="1356"/>
        <v>0</v>
      </c>
      <c r="Y1411" s="289">
        <f t="shared" si="1356"/>
        <v>0</v>
      </c>
      <c r="Z1411" s="289">
        <f t="shared" si="1356"/>
        <v>0</v>
      </c>
      <c r="AA1411" s="292">
        <f t="shared" si="1293"/>
        <v>495288251.70999998</v>
      </c>
      <c r="AB1411" s="292">
        <f t="shared" si="1294"/>
        <v>757919338.71000004</v>
      </c>
      <c r="AC1411" s="36">
        <f t="shared" si="1295"/>
        <v>1.5814359719897741</v>
      </c>
    </row>
    <row r="1412" spans="1:29" ht="28.5" hidden="1" x14ac:dyDescent="0.2">
      <c r="B1412" s="111" t="s">
        <v>226</v>
      </c>
      <c r="C1412" s="98" t="s">
        <v>133</v>
      </c>
      <c r="D1412" s="291">
        <v>119815052.92</v>
      </c>
      <c r="E1412" s="285">
        <f>SUM('ADICIONES  2018'!C1412:M1412)</f>
        <v>0</v>
      </c>
      <c r="F1412" s="291"/>
      <c r="G1412" s="291"/>
      <c r="H1412" s="291"/>
      <c r="I1412" s="291"/>
      <c r="J1412" s="291"/>
      <c r="K1412" s="287">
        <f t="shared" si="1289"/>
        <v>119815052.92</v>
      </c>
      <c r="L1412" s="291">
        <v>0</v>
      </c>
      <c r="M1412" s="291">
        <v>14248959.25</v>
      </c>
      <c r="N1412" s="291">
        <v>30904000</v>
      </c>
      <c r="O1412" s="291">
        <v>14839000</v>
      </c>
      <c r="P1412" s="291">
        <v>30689000</v>
      </c>
      <c r="Q1412" s="291">
        <v>18910000</v>
      </c>
      <c r="R1412" s="287">
        <f t="shared" si="1291"/>
        <v>109590959.25</v>
      </c>
      <c r="S1412" s="291">
        <v>18342500</v>
      </c>
      <c r="T1412" s="291">
        <v>33757500</v>
      </c>
      <c r="U1412" s="291">
        <v>16994000</v>
      </c>
      <c r="V1412" s="291">
        <v>20603000</v>
      </c>
      <c r="W1412" s="291">
        <v>13735000</v>
      </c>
      <c r="X1412" s="291"/>
      <c r="Y1412" s="291"/>
      <c r="Z1412" s="291"/>
      <c r="AA1412" s="290">
        <f t="shared" si="1293"/>
        <v>103432000</v>
      </c>
      <c r="AB1412" s="290">
        <f t="shared" si="1294"/>
        <v>213022959.25</v>
      </c>
      <c r="AC1412" s="37">
        <f t="shared" si="1295"/>
        <v>1.7779315207767301</v>
      </c>
    </row>
    <row r="1413" spans="1:29" s="21" customFormat="1" ht="45" hidden="1" x14ac:dyDescent="0.2">
      <c r="A1413" s="92"/>
      <c r="B1413" s="111" t="s">
        <v>227</v>
      </c>
      <c r="C1413" s="112" t="s">
        <v>138</v>
      </c>
      <c r="D1413" s="291">
        <v>119815052.92</v>
      </c>
      <c r="E1413" s="285">
        <f>SUM('ADICIONES  2018'!C1413:M1413)</f>
        <v>0</v>
      </c>
      <c r="F1413" s="291"/>
      <c r="G1413" s="291"/>
      <c r="H1413" s="291"/>
      <c r="I1413" s="291"/>
      <c r="J1413" s="291"/>
      <c r="K1413" s="285">
        <f t="shared" si="1289"/>
        <v>119815052.92</v>
      </c>
      <c r="L1413" s="291">
        <v>0</v>
      </c>
      <c r="M1413" s="291">
        <v>14248959.25</v>
      </c>
      <c r="N1413" s="291">
        <v>22684750</v>
      </c>
      <c r="O1413" s="291">
        <v>14839000</v>
      </c>
      <c r="P1413" s="291">
        <v>30689000</v>
      </c>
      <c r="Q1413" s="291">
        <v>18910000</v>
      </c>
      <c r="R1413" s="285">
        <f t="shared" si="1291"/>
        <v>101371709.25</v>
      </c>
      <c r="S1413" s="291">
        <v>24119000</v>
      </c>
      <c r="T1413" s="291">
        <v>27981000</v>
      </c>
      <c r="U1413" s="291">
        <v>16994000</v>
      </c>
      <c r="V1413" s="291">
        <v>20603000</v>
      </c>
      <c r="W1413" s="291">
        <v>21954250</v>
      </c>
      <c r="X1413" s="291"/>
      <c r="Y1413" s="291"/>
      <c r="Z1413" s="291"/>
      <c r="AA1413" s="291">
        <f t="shared" si="1293"/>
        <v>111651250</v>
      </c>
      <c r="AB1413" s="291">
        <f t="shared" si="1294"/>
        <v>213022959.25</v>
      </c>
      <c r="AC1413" s="113">
        <f t="shared" si="1295"/>
        <v>1.7779315207767301</v>
      </c>
    </row>
    <row r="1414" spans="1:29" s="5" customFormat="1" ht="30" hidden="1" x14ac:dyDescent="0.2">
      <c r="A1414" s="156"/>
      <c r="B1414" s="110" t="s">
        <v>228</v>
      </c>
      <c r="C1414" s="100" t="s">
        <v>101</v>
      </c>
      <c r="D1414" s="289">
        <f>+D1415</f>
        <v>239630105.84999999</v>
      </c>
      <c r="E1414" s="105">
        <f>SUM('ADICIONES  2018'!C1414:M1414)</f>
        <v>0</v>
      </c>
      <c r="F1414" s="289">
        <f t="shared" ref="F1414:J1414" si="1357">+F1415</f>
        <v>0</v>
      </c>
      <c r="G1414" s="289">
        <f t="shared" si="1357"/>
        <v>0</v>
      </c>
      <c r="H1414" s="289">
        <f t="shared" si="1357"/>
        <v>0</v>
      </c>
      <c r="I1414" s="289">
        <f t="shared" si="1357"/>
        <v>0</v>
      </c>
      <c r="J1414" s="289">
        <f t="shared" si="1357"/>
        <v>0</v>
      </c>
      <c r="K1414" s="286">
        <f t="shared" si="1289"/>
        <v>239630105.84999999</v>
      </c>
      <c r="L1414" s="289">
        <f t="shared" ref="L1414:Q1414" si="1358">+L1415</f>
        <v>0</v>
      </c>
      <c r="M1414" s="289">
        <f t="shared" si="1358"/>
        <v>28497918.5</v>
      </c>
      <c r="N1414" s="289">
        <f t="shared" si="1358"/>
        <v>23170500</v>
      </c>
      <c r="O1414" s="289">
        <f t="shared" si="1358"/>
        <v>0</v>
      </c>
      <c r="P1414" s="289">
        <f t="shared" si="1358"/>
        <v>0</v>
      </c>
      <c r="Q1414" s="289">
        <f t="shared" si="1358"/>
        <v>0</v>
      </c>
      <c r="R1414" s="286">
        <f t="shared" si="1291"/>
        <v>51668418.5</v>
      </c>
      <c r="S1414" s="289">
        <f t="shared" ref="S1414:Z1414" si="1359">+S1415</f>
        <v>145589830.03999999</v>
      </c>
      <c r="T1414" s="289">
        <f t="shared" si="1359"/>
        <v>20415320.75</v>
      </c>
      <c r="U1414" s="289">
        <f t="shared" si="1359"/>
        <v>57484441.75</v>
      </c>
      <c r="V1414" s="289">
        <f t="shared" si="1359"/>
        <v>12401401.17</v>
      </c>
      <c r="W1414" s="289">
        <f t="shared" si="1359"/>
        <v>44314008</v>
      </c>
      <c r="X1414" s="289">
        <f t="shared" si="1359"/>
        <v>0</v>
      </c>
      <c r="Y1414" s="289">
        <f t="shared" si="1359"/>
        <v>0</v>
      </c>
      <c r="Z1414" s="289">
        <f t="shared" si="1359"/>
        <v>0</v>
      </c>
      <c r="AA1414" s="292">
        <f t="shared" si="1293"/>
        <v>280205001.70999998</v>
      </c>
      <c r="AB1414" s="292">
        <f t="shared" si="1294"/>
        <v>331873420.20999998</v>
      </c>
      <c r="AC1414" s="36">
        <f t="shared" si="1295"/>
        <v>1.3849404232110178</v>
      </c>
    </row>
    <row r="1415" spans="1:29" s="21" customFormat="1" hidden="1" x14ac:dyDescent="0.2">
      <c r="A1415" s="92"/>
      <c r="B1415" s="111" t="s">
        <v>229</v>
      </c>
      <c r="C1415" s="98" t="s">
        <v>134</v>
      </c>
      <c r="D1415" s="291">
        <v>239630105.84999999</v>
      </c>
      <c r="E1415" s="285">
        <f>SUM('ADICIONES  2018'!C1415:M1415)</f>
        <v>0</v>
      </c>
      <c r="F1415" s="291"/>
      <c r="G1415" s="291"/>
      <c r="H1415" s="291"/>
      <c r="I1415" s="291"/>
      <c r="J1415" s="291"/>
      <c r="K1415" s="285">
        <f t="shared" si="1289"/>
        <v>239630105.84999999</v>
      </c>
      <c r="L1415" s="291">
        <v>0</v>
      </c>
      <c r="M1415" s="291">
        <v>28497918.5</v>
      </c>
      <c r="N1415" s="291">
        <v>23170500</v>
      </c>
      <c r="O1415" s="291">
        <v>0</v>
      </c>
      <c r="P1415" s="291">
        <v>0</v>
      </c>
      <c r="Q1415" s="291">
        <v>0</v>
      </c>
      <c r="R1415" s="285">
        <f t="shared" si="1291"/>
        <v>51668418.5</v>
      </c>
      <c r="S1415" s="291">
        <v>145589830.03999999</v>
      </c>
      <c r="T1415" s="291">
        <v>20415320.75</v>
      </c>
      <c r="U1415" s="291">
        <v>57484441.75</v>
      </c>
      <c r="V1415" s="291">
        <v>12401401.17</v>
      </c>
      <c r="W1415" s="291">
        <v>44314008</v>
      </c>
      <c r="X1415" s="291"/>
      <c r="Y1415" s="291"/>
      <c r="Z1415" s="291"/>
      <c r="AA1415" s="291">
        <f t="shared" si="1293"/>
        <v>280205001.70999998</v>
      </c>
      <c r="AB1415" s="291">
        <f t="shared" si="1294"/>
        <v>331873420.20999998</v>
      </c>
      <c r="AC1415" s="113">
        <f t="shared" si="1295"/>
        <v>1.3849404232110178</v>
      </c>
    </row>
    <row r="1416" spans="1:29" ht="30" x14ac:dyDescent="0.2">
      <c r="A1416" s="372">
        <v>1</v>
      </c>
      <c r="B1416" s="111" t="s">
        <v>230</v>
      </c>
      <c r="C1416" s="112" t="s">
        <v>94</v>
      </c>
      <c r="D1416" s="289">
        <f>+D1417</f>
        <v>5812162054.6700001</v>
      </c>
      <c r="E1416" s="105">
        <f>SUM('ADICIONES  2018'!C1416:M1416)</f>
        <v>0</v>
      </c>
      <c r="F1416" s="289">
        <f t="shared" ref="F1416:J1416" si="1360">+F1417</f>
        <v>0</v>
      </c>
      <c r="G1416" s="289">
        <f t="shared" si="1360"/>
        <v>0</v>
      </c>
      <c r="H1416" s="289">
        <f t="shared" si="1360"/>
        <v>0</v>
      </c>
      <c r="I1416" s="289">
        <f t="shared" si="1360"/>
        <v>0</v>
      </c>
      <c r="J1416" s="289">
        <f t="shared" si="1360"/>
        <v>0</v>
      </c>
      <c r="K1416" s="287">
        <f t="shared" si="1289"/>
        <v>5812162054.6700001</v>
      </c>
      <c r="L1416" s="289">
        <f t="shared" ref="L1416:Q1416" si="1361">+L1417</f>
        <v>804757000</v>
      </c>
      <c r="M1416" s="289">
        <f t="shared" si="1361"/>
        <v>741789490</v>
      </c>
      <c r="N1416" s="289">
        <f t="shared" si="1361"/>
        <v>12991000</v>
      </c>
      <c r="O1416" s="289">
        <f t="shared" si="1361"/>
        <v>360719000</v>
      </c>
      <c r="P1416" s="289">
        <f t="shared" si="1361"/>
        <v>755886001.91999996</v>
      </c>
      <c r="Q1416" s="289">
        <f t="shared" si="1361"/>
        <v>112873000</v>
      </c>
      <c r="R1416" s="287">
        <f t="shared" si="1291"/>
        <v>2789015491.9200001</v>
      </c>
      <c r="S1416" s="291">
        <f t="shared" ref="S1416:Z1416" si="1362">+S1417</f>
        <v>1576758632.8</v>
      </c>
      <c r="T1416" s="291">
        <f t="shared" si="1362"/>
        <v>491514128.79000002</v>
      </c>
      <c r="U1416" s="291">
        <f t="shared" si="1362"/>
        <v>1067862944</v>
      </c>
      <c r="V1416" s="291">
        <f t="shared" si="1362"/>
        <v>818991189</v>
      </c>
      <c r="W1416" s="291">
        <f t="shared" si="1362"/>
        <v>558528233</v>
      </c>
      <c r="X1416" s="289">
        <f t="shared" si="1362"/>
        <v>0</v>
      </c>
      <c r="Y1416" s="291">
        <f t="shared" si="1362"/>
        <v>0</v>
      </c>
      <c r="Z1416" s="289">
        <f t="shared" si="1362"/>
        <v>0</v>
      </c>
      <c r="AA1416" s="289">
        <f t="shared" si="1293"/>
        <v>4513655127.5900002</v>
      </c>
      <c r="AB1416" s="291">
        <f t="shared" si="1294"/>
        <v>7302670619.5100002</v>
      </c>
      <c r="AC1416" s="113">
        <f t="shared" si="1295"/>
        <v>1.2564464911370452</v>
      </c>
    </row>
    <row r="1417" spans="1:29" s="79" customFormat="1" ht="63" hidden="1" x14ac:dyDescent="0.2">
      <c r="A1417" s="371"/>
      <c r="B1417" s="110" t="s">
        <v>231</v>
      </c>
      <c r="C1417" s="106" t="s">
        <v>142</v>
      </c>
      <c r="D1417" s="289">
        <f>+D1418+D1420</f>
        <v>5812162054.6700001</v>
      </c>
      <c r="E1417" s="105">
        <f>SUM('ADICIONES  2018'!C1417:M1417)</f>
        <v>0</v>
      </c>
      <c r="F1417" s="289">
        <f t="shared" ref="F1417:J1417" si="1363">+F1418+F1420</f>
        <v>0</v>
      </c>
      <c r="G1417" s="289">
        <f t="shared" si="1363"/>
        <v>0</v>
      </c>
      <c r="H1417" s="289">
        <f t="shared" si="1363"/>
        <v>0</v>
      </c>
      <c r="I1417" s="289">
        <f t="shared" si="1363"/>
        <v>0</v>
      </c>
      <c r="J1417" s="289">
        <f t="shared" si="1363"/>
        <v>0</v>
      </c>
      <c r="K1417" s="105">
        <f t="shared" si="1289"/>
        <v>5812162054.6700001</v>
      </c>
      <c r="L1417" s="289">
        <f t="shared" ref="L1417:Q1417" si="1364">+L1418+L1420</f>
        <v>804757000</v>
      </c>
      <c r="M1417" s="289">
        <f t="shared" si="1364"/>
        <v>741789490</v>
      </c>
      <c r="N1417" s="289">
        <f t="shared" si="1364"/>
        <v>12991000</v>
      </c>
      <c r="O1417" s="289">
        <f t="shared" si="1364"/>
        <v>360719000</v>
      </c>
      <c r="P1417" s="289">
        <f t="shared" si="1364"/>
        <v>755886001.91999996</v>
      </c>
      <c r="Q1417" s="289">
        <f t="shared" si="1364"/>
        <v>112873000</v>
      </c>
      <c r="R1417" s="105">
        <f t="shared" si="1291"/>
        <v>2789015491.9200001</v>
      </c>
      <c r="S1417" s="289">
        <f t="shared" ref="S1417:Z1417" si="1365">+S1418+S1420</f>
        <v>1576758632.8</v>
      </c>
      <c r="T1417" s="289">
        <f t="shared" si="1365"/>
        <v>491514128.79000002</v>
      </c>
      <c r="U1417" s="289">
        <f t="shared" si="1365"/>
        <v>1067862944</v>
      </c>
      <c r="V1417" s="289">
        <f t="shared" si="1365"/>
        <v>818991189</v>
      </c>
      <c r="W1417" s="289">
        <f t="shared" si="1365"/>
        <v>558528233</v>
      </c>
      <c r="X1417" s="289">
        <f t="shared" si="1365"/>
        <v>0</v>
      </c>
      <c r="Y1417" s="289">
        <f t="shared" si="1365"/>
        <v>0</v>
      </c>
      <c r="Z1417" s="289">
        <f t="shared" si="1365"/>
        <v>0</v>
      </c>
      <c r="AA1417" s="289">
        <f t="shared" si="1293"/>
        <v>4513655127.5900002</v>
      </c>
      <c r="AB1417" s="289">
        <f t="shared" si="1294"/>
        <v>7302670619.5100002</v>
      </c>
      <c r="AC1417" s="104">
        <f t="shared" si="1295"/>
        <v>1.2564464911370452</v>
      </c>
    </row>
    <row r="1418" spans="1:29" s="79" customFormat="1" ht="78.75" hidden="1" x14ac:dyDescent="0.2">
      <c r="A1418" s="371"/>
      <c r="B1418" s="110" t="s">
        <v>232</v>
      </c>
      <c r="C1418" s="106" t="s">
        <v>233</v>
      </c>
      <c r="D1418" s="289">
        <f>+D1419</f>
        <v>459820251.43000001</v>
      </c>
      <c r="E1418" s="105">
        <f>SUM('ADICIONES  2018'!C1418:M1418)</f>
        <v>0</v>
      </c>
      <c r="F1418" s="289">
        <f t="shared" ref="F1418:J1418" si="1366">+F1419</f>
        <v>0</v>
      </c>
      <c r="G1418" s="289">
        <f t="shared" si="1366"/>
        <v>0</v>
      </c>
      <c r="H1418" s="289">
        <f t="shared" si="1366"/>
        <v>0</v>
      </c>
      <c r="I1418" s="289">
        <f t="shared" si="1366"/>
        <v>0</v>
      </c>
      <c r="J1418" s="289">
        <f t="shared" si="1366"/>
        <v>0</v>
      </c>
      <c r="K1418" s="105">
        <f t="shared" si="1289"/>
        <v>459820251.43000001</v>
      </c>
      <c r="L1418" s="289">
        <f t="shared" ref="L1418:Q1418" si="1367">+L1419</f>
        <v>17682000</v>
      </c>
      <c r="M1418" s="289">
        <f t="shared" si="1367"/>
        <v>82840000</v>
      </c>
      <c r="N1418" s="289">
        <f t="shared" si="1367"/>
        <v>12991000</v>
      </c>
      <c r="O1418" s="289">
        <f t="shared" si="1367"/>
        <v>74869000</v>
      </c>
      <c r="P1418" s="289">
        <f t="shared" si="1367"/>
        <v>51063000</v>
      </c>
      <c r="Q1418" s="289">
        <f t="shared" si="1367"/>
        <v>45639000</v>
      </c>
      <c r="R1418" s="105">
        <f t="shared" si="1291"/>
        <v>285084000</v>
      </c>
      <c r="S1418" s="289">
        <f t="shared" ref="S1418:Z1418" si="1368">+S1419</f>
        <v>43830000</v>
      </c>
      <c r="T1418" s="289">
        <f t="shared" si="1368"/>
        <v>26176000</v>
      </c>
      <c r="U1418" s="289">
        <f t="shared" si="1368"/>
        <v>108166000</v>
      </c>
      <c r="V1418" s="289">
        <f t="shared" si="1368"/>
        <v>20749000</v>
      </c>
      <c r="W1418" s="289">
        <f t="shared" si="1368"/>
        <v>22290000</v>
      </c>
      <c r="X1418" s="289">
        <f t="shared" si="1368"/>
        <v>0</v>
      </c>
      <c r="Y1418" s="289">
        <f t="shared" si="1368"/>
        <v>0</v>
      </c>
      <c r="Z1418" s="289">
        <f t="shared" si="1368"/>
        <v>0</v>
      </c>
      <c r="AA1418" s="289">
        <f t="shared" si="1293"/>
        <v>221211000</v>
      </c>
      <c r="AB1418" s="289">
        <f t="shared" si="1294"/>
        <v>506295000</v>
      </c>
      <c r="AC1418" s="104">
        <f t="shared" si="1295"/>
        <v>1.1010715566038418</v>
      </c>
    </row>
    <row r="1419" spans="1:29" s="5" customFormat="1" hidden="1" x14ac:dyDescent="0.2">
      <c r="A1419" s="372"/>
      <c r="B1419" s="97" t="s">
        <v>234</v>
      </c>
      <c r="C1419" s="98" t="s">
        <v>134</v>
      </c>
      <c r="D1419" s="291">
        <v>459820251.43000001</v>
      </c>
      <c r="E1419" s="285">
        <f>SUM('ADICIONES  2018'!C1419:M1419)</f>
        <v>0</v>
      </c>
      <c r="F1419" s="291"/>
      <c r="G1419" s="291"/>
      <c r="H1419" s="291"/>
      <c r="I1419" s="291"/>
      <c r="J1419" s="291"/>
      <c r="K1419" s="287">
        <f t="shared" si="1289"/>
        <v>459820251.43000001</v>
      </c>
      <c r="L1419" s="291">
        <v>17682000</v>
      </c>
      <c r="M1419" s="291">
        <v>82840000</v>
      </c>
      <c r="N1419" s="291">
        <v>12991000</v>
      </c>
      <c r="O1419" s="291">
        <v>74869000</v>
      </c>
      <c r="P1419" s="291">
        <v>51063000</v>
      </c>
      <c r="Q1419" s="291">
        <v>45639000</v>
      </c>
      <c r="R1419" s="287">
        <f t="shared" si="1291"/>
        <v>285084000</v>
      </c>
      <c r="S1419" s="291">
        <v>43830000</v>
      </c>
      <c r="T1419" s="291">
        <v>26176000</v>
      </c>
      <c r="U1419" s="291">
        <v>108166000</v>
      </c>
      <c r="V1419" s="291">
        <v>20749000</v>
      </c>
      <c r="W1419" s="291">
        <v>22290000</v>
      </c>
      <c r="X1419" s="291"/>
      <c r="Y1419" s="291"/>
      <c r="Z1419" s="291"/>
      <c r="AA1419" s="290">
        <f t="shared" si="1293"/>
        <v>221211000</v>
      </c>
      <c r="AB1419" s="290">
        <f t="shared" si="1294"/>
        <v>506295000</v>
      </c>
      <c r="AC1419" s="37">
        <f t="shared" si="1295"/>
        <v>1.1010715566038418</v>
      </c>
    </row>
    <row r="1420" spans="1:29" s="79" customFormat="1" ht="78.75" hidden="1" x14ac:dyDescent="0.2">
      <c r="A1420" s="371"/>
      <c r="B1420" s="110" t="s">
        <v>235</v>
      </c>
      <c r="C1420" s="106" t="s">
        <v>143</v>
      </c>
      <c r="D1420" s="289">
        <f>+D1421</f>
        <v>5352341803.2399998</v>
      </c>
      <c r="E1420" s="105">
        <f>SUM('ADICIONES  2018'!C1420:M1420)</f>
        <v>0</v>
      </c>
      <c r="F1420" s="289">
        <f t="shared" ref="F1420:J1420" si="1369">+F1421</f>
        <v>0</v>
      </c>
      <c r="G1420" s="289">
        <f t="shared" si="1369"/>
        <v>0</v>
      </c>
      <c r="H1420" s="289">
        <f t="shared" si="1369"/>
        <v>0</v>
      </c>
      <c r="I1420" s="289">
        <f t="shared" si="1369"/>
        <v>0</v>
      </c>
      <c r="J1420" s="289">
        <f t="shared" si="1369"/>
        <v>0</v>
      </c>
      <c r="K1420" s="105">
        <f t="shared" si="1289"/>
        <v>5352341803.2399998</v>
      </c>
      <c r="L1420" s="289">
        <f t="shared" ref="L1420:Q1420" si="1370">+L1421</f>
        <v>787075000</v>
      </c>
      <c r="M1420" s="289">
        <f t="shared" si="1370"/>
        <v>658949490</v>
      </c>
      <c r="N1420" s="289">
        <f t="shared" si="1370"/>
        <v>0</v>
      </c>
      <c r="O1420" s="289">
        <f t="shared" si="1370"/>
        <v>285850000</v>
      </c>
      <c r="P1420" s="289">
        <f t="shared" si="1370"/>
        <v>704823001.91999996</v>
      </c>
      <c r="Q1420" s="289">
        <f t="shared" si="1370"/>
        <v>67234000</v>
      </c>
      <c r="R1420" s="105">
        <f t="shared" si="1291"/>
        <v>2503931491.9200001</v>
      </c>
      <c r="S1420" s="289">
        <f t="shared" ref="S1420:Z1420" si="1371">+S1421</f>
        <v>1532928632.8</v>
      </c>
      <c r="T1420" s="289">
        <f t="shared" si="1371"/>
        <v>465338128.79000002</v>
      </c>
      <c r="U1420" s="289">
        <f t="shared" si="1371"/>
        <v>959696944</v>
      </c>
      <c r="V1420" s="289">
        <f t="shared" si="1371"/>
        <v>798242189</v>
      </c>
      <c r="W1420" s="289">
        <f t="shared" si="1371"/>
        <v>536238233</v>
      </c>
      <c r="X1420" s="289">
        <f t="shared" si="1371"/>
        <v>0</v>
      </c>
      <c r="Y1420" s="289">
        <f t="shared" si="1371"/>
        <v>0</v>
      </c>
      <c r="Z1420" s="289">
        <f t="shared" si="1371"/>
        <v>0</v>
      </c>
      <c r="AA1420" s="289">
        <f t="shared" si="1293"/>
        <v>4292444127.5900002</v>
      </c>
      <c r="AB1420" s="289">
        <f t="shared" si="1294"/>
        <v>6796375619.5100002</v>
      </c>
      <c r="AC1420" s="104">
        <f t="shared" si="1295"/>
        <v>1.269794768225726</v>
      </c>
    </row>
    <row r="1421" spans="1:29" s="21" customFormat="1" hidden="1" x14ac:dyDescent="0.2">
      <c r="A1421" s="92"/>
      <c r="B1421" s="111" t="s">
        <v>236</v>
      </c>
      <c r="C1421" s="112" t="s">
        <v>134</v>
      </c>
      <c r="D1421" s="291">
        <v>5352341803.2399998</v>
      </c>
      <c r="E1421" s="285">
        <f>SUM('ADICIONES  2018'!C1421:M1421)</f>
        <v>0</v>
      </c>
      <c r="F1421" s="291"/>
      <c r="G1421" s="291"/>
      <c r="H1421" s="291"/>
      <c r="I1421" s="291"/>
      <c r="J1421" s="291"/>
      <c r="K1421" s="285">
        <f t="shared" si="1289"/>
        <v>5352341803.2399998</v>
      </c>
      <c r="L1421" s="291">
        <v>787075000</v>
      </c>
      <c r="M1421" s="291">
        <v>658949490</v>
      </c>
      <c r="N1421" s="291"/>
      <c r="O1421" s="291">
        <v>285850000</v>
      </c>
      <c r="P1421" s="291">
        <v>704823001.91999996</v>
      </c>
      <c r="Q1421" s="291">
        <v>67234000</v>
      </c>
      <c r="R1421" s="285">
        <f t="shared" si="1291"/>
        <v>2503931491.9200001</v>
      </c>
      <c r="S1421" s="291">
        <v>1532928632.8</v>
      </c>
      <c r="T1421" s="291">
        <v>465338128.79000002</v>
      </c>
      <c r="U1421" s="291">
        <v>959696944</v>
      </c>
      <c r="V1421" s="291">
        <v>798242189</v>
      </c>
      <c r="W1421" s="291">
        <v>536238233</v>
      </c>
      <c r="X1421" s="291"/>
      <c r="Y1421" s="291"/>
      <c r="Z1421" s="291"/>
      <c r="AA1421" s="291">
        <f t="shared" si="1293"/>
        <v>4292444127.5900002</v>
      </c>
      <c r="AB1421" s="291">
        <f t="shared" si="1294"/>
        <v>6796375619.5100002</v>
      </c>
      <c r="AC1421" s="113">
        <f t="shared" si="1295"/>
        <v>1.269794768225726</v>
      </c>
    </row>
    <row r="1422" spans="1:29" s="79" customFormat="1" ht="15.75" x14ac:dyDescent="0.2">
      <c r="A1422" s="371">
        <v>1</v>
      </c>
      <c r="B1422" s="110" t="s">
        <v>237</v>
      </c>
      <c r="C1422" s="106" t="s">
        <v>238</v>
      </c>
      <c r="D1422" s="289">
        <f>+D1423+D1440+D1443+D1455+D1527</f>
        <v>59471340934.209991</v>
      </c>
      <c r="E1422" s="105">
        <f>SUM('ADICIONES  2018'!C1422:M1422)</f>
        <v>46155405234.779999</v>
      </c>
      <c r="F1422" s="289">
        <f>+F1423+F1440+F1443+F1455+F1527</f>
        <v>0</v>
      </c>
      <c r="G1422" s="289">
        <f>+G1423+G1440+G1443+G1455+G1527</f>
        <v>0</v>
      </c>
      <c r="H1422" s="289">
        <f>+H1423+H1440+H1443+H1455+H1527</f>
        <v>0</v>
      </c>
      <c r="I1422" s="289">
        <f>+I1423+I1440+I1443+I1455+I1527</f>
        <v>0</v>
      </c>
      <c r="J1422" s="289">
        <f>+J1423+J1440+J1443+J1455+J1527</f>
        <v>0</v>
      </c>
      <c r="K1422" s="105">
        <f t="shared" si="1289"/>
        <v>105626746168.98999</v>
      </c>
      <c r="L1422" s="289">
        <f t="shared" ref="L1422:Q1422" si="1372">+L1423+L1440+L1443+L1455+L1527</f>
        <v>364380503.54000002</v>
      </c>
      <c r="M1422" s="289">
        <f t="shared" si="1372"/>
        <v>3064231490.4300003</v>
      </c>
      <c r="N1422" s="289">
        <f t="shared" si="1372"/>
        <v>2168346060.6700001</v>
      </c>
      <c r="O1422" s="289">
        <f t="shared" si="1372"/>
        <v>5849047437.9400005</v>
      </c>
      <c r="P1422" s="289">
        <f t="shared" si="1372"/>
        <v>20667509782.609997</v>
      </c>
      <c r="Q1422" s="289">
        <f t="shared" si="1372"/>
        <v>2454785039.9400001</v>
      </c>
      <c r="R1422" s="105">
        <f t="shared" si="1291"/>
        <v>34568300315.129997</v>
      </c>
      <c r="S1422" s="289">
        <f t="shared" ref="S1422:Z1422" si="1373">+S1423+S1440+S1443+S1455+S1527</f>
        <v>18366241645.369999</v>
      </c>
      <c r="T1422" s="289">
        <f t="shared" si="1373"/>
        <v>5056402886.4700003</v>
      </c>
      <c r="U1422" s="289">
        <f t="shared" si="1373"/>
        <v>4079776940.5900002</v>
      </c>
      <c r="V1422" s="289">
        <f t="shared" si="1373"/>
        <v>5116249543.29</v>
      </c>
      <c r="W1422" s="289">
        <f t="shared" si="1373"/>
        <v>6347879435.7300005</v>
      </c>
      <c r="X1422" s="289">
        <f t="shared" si="1373"/>
        <v>0</v>
      </c>
      <c r="Y1422" s="289">
        <f t="shared" si="1373"/>
        <v>900000000</v>
      </c>
      <c r="Z1422" s="289">
        <f t="shared" si="1373"/>
        <v>0</v>
      </c>
      <c r="AA1422" s="289">
        <f t="shared" si="1293"/>
        <v>39866550451.450005</v>
      </c>
      <c r="AB1422" s="289">
        <f t="shared" si="1294"/>
        <v>74434850766.580002</v>
      </c>
      <c r="AC1422" s="104">
        <f t="shared" si="1295"/>
        <v>0.70469699641692329</v>
      </c>
    </row>
    <row r="1423" spans="1:29" s="21" customFormat="1" ht="15.75" x14ac:dyDescent="0.2">
      <c r="A1423" s="92">
        <v>1</v>
      </c>
      <c r="B1423" s="111" t="s">
        <v>239</v>
      </c>
      <c r="C1423" s="112" t="s">
        <v>144</v>
      </c>
      <c r="D1423" s="289">
        <f>+D1424</f>
        <v>12208406811.59</v>
      </c>
      <c r="E1423" s="105">
        <f>SUM('ADICIONES  2018'!C1423:M1423)</f>
        <v>0</v>
      </c>
      <c r="F1423" s="289">
        <f t="shared" ref="F1423:J1423" si="1374">+F1424</f>
        <v>0</v>
      </c>
      <c r="G1423" s="289">
        <f t="shared" si="1374"/>
        <v>0</v>
      </c>
      <c r="H1423" s="289">
        <f t="shared" si="1374"/>
        <v>0</v>
      </c>
      <c r="I1423" s="289">
        <f t="shared" si="1374"/>
        <v>0</v>
      </c>
      <c r="J1423" s="289">
        <f t="shared" si="1374"/>
        <v>0</v>
      </c>
      <c r="K1423" s="285">
        <f t="shared" si="1289"/>
        <v>12208406811.59</v>
      </c>
      <c r="L1423" s="289">
        <f t="shared" ref="L1423:Q1423" si="1375">+L1424</f>
        <v>70253403</v>
      </c>
      <c r="M1423" s="289">
        <f t="shared" si="1375"/>
        <v>921200005.25999999</v>
      </c>
      <c r="N1423" s="289">
        <f t="shared" si="1375"/>
        <v>813510373.66999996</v>
      </c>
      <c r="O1423" s="289">
        <f t="shared" si="1375"/>
        <v>1275738314.4300001</v>
      </c>
      <c r="P1423" s="289">
        <f t="shared" si="1375"/>
        <v>1042165766.4400001</v>
      </c>
      <c r="Q1423" s="289">
        <f t="shared" si="1375"/>
        <v>979108748.94000006</v>
      </c>
      <c r="R1423" s="285">
        <f t="shared" si="1291"/>
        <v>5101976611.7399998</v>
      </c>
      <c r="S1423" s="291">
        <f t="shared" ref="S1423:Z1423" si="1376">+S1424</f>
        <v>1083189384.52</v>
      </c>
      <c r="T1423" s="291">
        <f t="shared" si="1376"/>
        <v>1322709893.9099998</v>
      </c>
      <c r="U1423" s="291">
        <f t="shared" si="1376"/>
        <v>1155665204</v>
      </c>
      <c r="V1423" s="291">
        <f t="shared" si="1376"/>
        <v>757823433.88</v>
      </c>
      <c r="W1423" s="291">
        <f t="shared" si="1376"/>
        <v>1241532593.9300001</v>
      </c>
      <c r="X1423" s="289">
        <f t="shared" si="1376"/>
        <v>0</v>
      </c>
      <c r="Y1423" s="291">
        <f t="shared" si="1376"/>
        <v>0</v>
      </c>
      <c r="Z1423" s="289">
        <f t="shared" si="1376"/>
        <v>0</v>
      </c>
      <c r="AA1423" s="289">
        <f t="shared" si="1293"/>
        <v>5560920510.2399998</v>
      </c>
      <c r="AB1423" s="291">
        <f t="shared" si="1294"/>
        <v>10662897121.98</v>
      </c>
      <c r="AC1423" s="113">
        <f t="shared" si="1295"/>
        <v>0.87340611158674875</v>
      </c>
    </row>
    <row r="1424" spans="1:29" s="79" customFormat="1" ht="31.5" hidden="1" x14ac:dyDescent="0.2">
      <c r="A1424" s="371"/>
      <c r="B1424" s="110" t="s">
        <v>240</v>
      </c>
      <c r="C1424" s="106" t="s">
        <v>241</v>
      </c>
      <c r="D1424" s="289">
        <f>+D1425+D1430</f>
        <v>12208406811.59</v>
      </c>
      <c r="E1424" s="105">
        <f>SUM('ADICIONES  2018'!C1424:M1424)</f>
        <v>0</v>
      </c>
      <c r="F1424" s="289">
        <f t="shared" ref="F1424:J1424" si="1377">+F1425+F1430</f>
        <v>0</v>
      </c>
      <c r="G1424" s="289">
        <f t="shared" si="1377"/>
        <v>0</v>
      </c>
      <c r="H1424" s="289">
        <f t="shared" si="1377"/>
        <v>0</v>
      </c>
      <c r="I1424" s="289">
        <f t="shared" si="1377"/>
        <v>0</v>
      </c>
      <c r="J1424" s="289">
        <f t="shared" si="1377"/>
        <v>0</v>
      </c>
      <c r="K1424" s="105">
        <f t="shared" si="1289"/>
        <v>12208406811.59</v>
      </c>
      <c r="L1424" s="289">
        <f t="shared" ref="L1424:Q1424" si="1378">+L1425+L1430</f>
        <v>70253403</v>
      </c>
      <c r="M1424" s="289">
        <f t="shared" si="1378"/>
        <v>921200005.25999999</v>
      </c>
      <c r="N1424" s="289">
        <f t="shared" si="1378"/>
        <v>813510373.66999996</v>
      </c>
      <c r="O1424" s="289">
        <f t="shared" si="1378"/>
        <v>1275738314.4300001</v>
      </c>
      <c r="P1424" s="289">
        <f t="shared" si="1378"/>
        <v>1042165766.4400001</v>
      </c>
      <c r="Q1424" s="289">
        <f t="shared" si="1378"/>
        <v>979108748.94000006</v>
      </c>
      <c r="R1424" s="105">
        <f t="shared" si="1291"/>
        <v>5101976611.7399998</v>
      </c>
      <c r="S1424" s="289">
        <f t="shared" ref="S1424:Z1424" si="1379">+S1425+S1430</f>
        <v>1083189384.52</v>
      </c>
      <c r="T1424" s="289">
        <f t="shared" si="1379"/>
        <v>1322709893.9099998</v>
      </c>
      <c r="U1424" s="289">
        <f t="shared" si="1379"/>
        <v>1155665204</v>
      </c>
      <c r="V1424" s="289">
        <f t="shared" si="1379"/>
        <v>757823433.88</v>
      </c>
      <c r="W1424" s="289">
        <f t="shared" si="1379"/>
        <v>1241532593.9300001</v>
      </c>
      <c r="X1424" s="289">
        <f t="shared" si="1379"/>
        <v>0</v>
      </c>
      <c r="Y1424" s="289">
        <f t="shared" si="1379"/>
        <v>0</v>
      </c>
      <c r="Z1424" s="289">
        <f t="shared" si="1379"/>
        <v>0</v>
      </c>
      <c r="AA1424" s="289">
        <f t="shared" si="1293"/>
        <v>5560920510.2399998</v>
      </c>
      <c r="AB1424" s="289">
        <f t="shared" si="1294"/>
        <v>10662897121.98</v>
      </c>
      <c r="AC1424" s="104">
        <f t="shared" si="1295"/>
        <v>0.87340611158674875</v>
      </c>
    </row>
    <row r="1425" spans="1:29" s="79" customFormat="1" ht="15.75" hidden="1" x14ac:dyDescent="0.2">
      <c r="A1425" s="371"/>
      <c r="B1425" s="110" t="s">
        <v>242</v>
      </c>
      <c r="C1425" s="106" t="s">
        <v>145</v>
      </c>
      <c r="D1425" s="289">
        <f>SUM(D1426:D1428)</f>
        <v>3049741746.52</v>
      </c>
      <c r="E1425" s="105">
        <f>SUM('ADICIONES  2018'!C1425:M1425)</f>
        <v>0</v>
      </c>
      <c r="F1425" s="289">
        <f t="shared" ref="F1425:J1425" si="1380">SUM(F1426:F1428)</f>
        <v>0</v>
      </c>
      <c r="G1425" s="289">
        <f t="shared" si="1380"/>
        <v>0</v>
      </c>
      <c r="H1425" s="289">
        <f t="shared" si="1380"/>
        <v>0</v>
      </c>
      <c r="I1425" s="289">
        <f t="shared" si="1380"/>
        <v>0</v>
      </c>
      <c r="J1425" s="289">
        <f t="shared" si="1380"/>
        <v>0</v>
      </c>
      <c r="K1425" s="105">
        <f t="shared" si="1289"/>
        <v>3049741746.52</v>
      </c>
      <c r="L1425" s="289">
        <f t="shared" ref="L1425:Q1425" si="1381">SUM(L1426:L1428)</f>
        <v>0</v>
      </c>
      <c r="M1425" s="289">
        <f t="shared" si="1381"/>
        <v>251868164.25999999</v>
      </c>
      <c r="N1425" s="289">
        <f t="shared" si="1381"/>
        <v>61929996.670000002</v>
      </c>
      <c r="O1425" s="289">
        <f t="shared" si="1381"/>
        <v>538585074.43000007</v>
      </c>
      <c r="P1425" s="289">
        <f t="shared" si="1381"/>
        <v>164423396.94999999</v>
      </c>
      <c r="Q1425" s="289">
        <f t="shared" si="1381"/>
        <v>241955508.94</v>
      </c>
      <c r="R1425" s="105">
        <f t="shared" si="1291"/>
        <v>1258762141.2500002</v>
      </c>
      <c r="S1425" s="289">
        <f t="shared" ref="S1425:Z1425" si="1382">SUM(S1426:S1428)</f>
        <v>750281469.76999998</v>
      </c>
      <c r="T1425" s="289">
        <f t="shared" si="1382"/>
        <v>244924349.86000001</v>
      </c>
      <c r="U1425" s="289">
        <f t="shared" si="1382"/>
        <v>270138000</v>
      </c>
      <c r="V1425" s="289">
        <f t="shared" si="1382"/>
        <v>-12771186.120000005</v>
      </c>
      <c r="W1425" s="289">
        <f t="shared" si="1382"/>
        <v>430896941.19999999</v>
      </c>
      <c r="X1425" s="289">
        <f t="shared" si="1382"/>
        <v>0</v>
      </c>
      <c r="Y1425" s="289">
        <f t="shared" si="1382"/>
        <v>0</v>
      </c>
      <c r="Z1425" s="289">
        <f t="shared" si="1382"/>
        <v>0</v>
      </c>
      <c r="AA1425" s="289">
        <f t="shared" si="1293"/>
        <v>1683469574.7100003</v>
      </c>
      <c r="AB1425" s="289">
        <f t="shared" si="1294"/>
        <v>2942231715.9600005</v>
      </c>
      <c r="AC1425" s="104">
        <f t="shared" si="1295"/>
        <v>0.96474782473542975</v>
      </c>
    </row>
    <row r="1426" spans="1:29" s="21" customFormat="1" ht="30" hidden="1" x14ac:dyDescent="0.2">
      <c r="A1426" s="92"/>
      <c r="B1426" s="111" t="s">
        <v>243</v>
      </c>
      <c r="C1426" s="112" t="s">
        <v>133</v>
      </c>
      <c r="D1426" s="291">
        <v>762435436.63</v>
      </c>
      <c r="E1426" s="285">
        <f>SUM('ADICIONES  2018'!C1426:M1426)</f>
        <v>0</v>
      </c>
      <c r="F1426" s="291"/>
      <c r="G1426" s="291"/>
      <c r="H1426" s="291"/>
      <c r="I1426" s="291"/>
      <c r="J1426" s="291"/>
      <c r="K1426" s="285">
        <f t="shared" si="1289"/>
        <v>762435436.63</v>
      </c>
      <c r="L1426" s="291">
        <v>0</v>
      </c>
      <c r="M1426" s="291">
        <v>92927264.260000005</v>
      </c>
      <c r="N1426" s="291">
        <v>61929996.670000002</v>
      </c>
      <c r="O1426" s="291">
        <v>185742973.86000001</v>
      </c>
      <c r="P1426" s="291">
        <v>112321595.25</v>
      </c>
      <c r="Q1426" s="291">
        <v>81375258.939999998</v>
      </c>
      <c r="R1426" s="285">
        <f t="shared" si="1291"/>
        <v>534297088.98000002</v>
      </c>
      <c r="S1426" s="291">
        <v>86509036.129999995</v>
      </c>
      <c r="T1426" s="291">
        <v>89774249.859999999</v>
      </c>
      <c r="U1426" s="291">
        <v>67534500</v>
      </c>
      <c r="V1426" s="291">
        <v>-166765686.12</v>
      </c>
      <c r="W1426" s="291">
        <v>58294691.200000003</v>
      </c>
      <c r="X1426" s="291"/>
      <c r="Y1426" s="291"/>
      <c r="Z1426" s="291"/>
      <c r="AA1426" s="291">
        <f t="shared" si="1293"/>
        <v>135346791.06999999</v>
      </c>
      <c r="AB1426" s="291">
        <f t="shared" si="1294"/>
        <v>669643880.04999995</v>
      </c>
      <c r="AC1426" s="113">
        <f t="shared" si="1295"/>
        <v>0.87829585021632384</v>
      </c>
    </row>
    <row r="1427" spans="1:29" s="21" customFormat="1" ht="30" hidden="1" x14ac:dyDescent="0.2">
      <c r="A1427" s="92"/>
      <c r="B1427" s="111" t="s">
        <v>243</v>
      </c>
      <c r="C1427" s="112" t="s">
        <v>133</v>
      </c>
      <c r="D1427" s="291">
        <v>213481922.25999999</v>
      </c>
      <c r="E1427" s="285">
        <f>SUM('ADICIONES  2018'!C1427:M1427)</f>
        <v>0</v>
      </c>
      <c r="F1427" s="291"/>
      <c r="G1427" s="291"/>
      <c r="H1427" s="291"/>
      <c r="I1427" s="291"/>
      <c r="J1427" s="291"/>
      <c r="K1427" s="285">
        <f t="shared" si="1289"/>
        <v>213481922.25999999</v>
      </c>
      <c r="L1427" s="291">
        <v>0</v>
      </c>
      <c r="M1427" s="291">
        <v>14834484</v>
      </c>
      <c r="N1427" s="291">
        <v>0</v>
      </c>
      <c r="O1427" s="291">
        <v>32931929.390000001</v>
      </c>
      <c r="P1427" s="291">
        <v>17405045.420000002</v>
      </c>
      <c r="Q1427" s="291">
        <v>14987490</v>
      </c>
      <c r="R1427" s="285">
        <f t="shared" si="1291"/>
        <v>80158948.810000002</v>
      </c>
      <c r="S1427" s="291">
        <v>24222530.120000001</v>
      </c>
      <c r="T1427" s="291">
        <v>14480676</v>
      </c>
      <c r="U1427" s="291">
        <v>18909660</v>
      </c>
      <c r="V1427" s="291">
        <v>14372820</v>
      </c>
      <c r="W1427" s="291">
        <v>34776210</v>
      </c>
      <c r="X1427" s="291"/>
      <c r="Y1427" s="291"/>
      <c r="Z1427" s="291"/>
      <c r="AA1427" s="291">
        <f t="shared" si="1293"/>
        <v>106761896.12</v>
      </c>
      <c r="AB1427" s="291">
        <f t="shared" si="1294"/>
        <v>186920844.93000001</v>
      </c>
      <c r="AC1427" s="113">
        <f t="shared" si="1295"/>
        <v>0.8755816087431928</v>
      </c>
    </row>
    <row r="1428" spans="1:29" s="79" customFormat="1" ht="31.5" hidden="1" x14ac:dyDescent="0.2">
      <c r="A1428" s="371"/>
      <c r="B1428" s="110" t="s">
        <v>244</v>
      </c>
      <c r="C1428" s="106" t="s">
        <v>140</v>
      </c>
      <c r="D1428" s="289">
        <f>+D1429</f>
        <v>2073824387.6300001</v>
      </c>
      <c r="E1428" s="105">
        <f>SUM('ADICIONES  2018'!C1428:M1428)</f>
        <v>0</v>
      </c>
      <c r="F1428" s="289">
        <f t="shared" ref="F1428:J1428" si="1383">+F1429</f>
        <v>0</v>
      </c>
      <c r="G1428" s="289">
        <f t="shared" si="1383"/>
        <v>0</v>
      </c>
      <c r="H1428" s="289">
        <f t="shared" si="1383"/>
        <v>0</v>
      </c>
      <c r="I1428" s="289">
        <f t="shared" si="1383"/>
        <v>0</v>
      </c>
      <c r="J1428" s="289">
        <f t="shared" si="1383"/>
        <v>0</v>
      </c>
      <c r="K1428" s="105">
        <f t="shared" si="1289"/>
        <v>2073824387.6300001</v>
      </c>
      <c r="L1428" s="289">
        <f t="shared" ref="L1428:Q1428" si="1384">+L1429</f>
        <v>0</v>
      </c>
      <c r="M1428" s="289">
        <f t="shared" si="1384"/>
        <v>144106416</v>
      </c>
      <c r="N1428" s="289">
        <f t="shared" si="1384"/>
        <v>0</v>
      </c>
      <c r="O1428" s="289">
        <f t="shared" si="1384"/>
        <v>319910171.18000001</v>
      </c>
      <c r="P1428" s="289">
        <f t="shared" si="1384"/>
        <v>34696756.280000001</v>
      </c>
      <c r="Q1428" s="289">
        <f t="shared" si="1384"/>
        <v>145592760</v>
      </c>
      <c r="R1428" s="105">
        <f t="shared" si="1291"/>
        <v>644306103.46000004</v>
      </c>
      <c r="S1428" s="289">
        <f t="shared" ref="S1428:Z1428" si="1385">+S1429</f>
        <v>639549903.51999998</v>
      </c>
      <c r="T1428" s="289">
        <f t="shared" si="1385"/>
        <v>140669424</v>
      </c>
      <c r="U1428" s="289">
        <f t="shared" si="1385"/>
        <v>183693840</v>
      </c>
      <c r="V1428" s="289">
        <f t="shared" si="1385"/>
        <v>139621680</v>
      </c>
      <c r="W1428" s="289">
        <f t="shared" si="1385"/>
        <v>337826040</v>
      </c>
      <c r="X1428" s="289">
        <f t="shared" si="1385"/>
        <v>0</v>
      </c>
      <c r="Y1428" s="289">
        <f t="shared" si="1385"/>
        <v>0</v>
      </c>
      <c r="Z1428" s="289">
        <f t="shared" si="1385"/>
        <v>0</v>
      </c>
      <c r="AA1428" s="289">
        <f t="shared" si="1293"/>
        <v>1441360887.52</v>
      </c>
      <c r="AB1428" s="289">
        <f t="shared" si="1294"/>
        <v>2085666990.98</v>
      </c>
      <c r="AC1428" s="104">
        <f t="shared" si="1295"/>
        <v>1.0057105140727629</v>
      </c>
    </row>
    <row r="1429" spans="1:29" s="21" customFormat="1" hidden="1" x14ac:dyDescent="0.2">
      <c r="A1429" s="92"/>
      <c r="B1429" s="111" t="s">
        <v>245</v>
      </c>
      <c r="C1429" s="112" t="s">
        <v>134</v>
      </c>
      <c r="D1429" s="291">
        <v>2073824387.6300001</v>
      </c>
      <c r="E1429" s="285">
        <f>SUM('ADICIONES  2018'!C1429:M1429)</f>
        <v>0</v>
      </c>
      <c r="F1429" s="291"/>
      <c r="G1429" s="291"/>
      <c r="H1429" s="291"/>
      <c r="I1429" s="291"/>
      <c r="J1429" s="291"/>
      <c r="K1429" s="285">
        <f t="shared" si="1289"/>
        <v>2073824387.6300001</v>
      </c>
      <c r="L1429" s="291"/>
      <c r="M1429" s="291">
        <v>144106416</v>
      </c>
      <c r="N1429" s="291">
        <v>0</v>
      </c>
      <c r="O1429" s="291">
        <v>319910171.18000001</v>
      </c>
      <c r="P1429" s="291">
        <v>34696756.280000001</v>
      </c>
      <c r="Q1429" s="291">
        <v>145592760</v>
      </c>
      <c r="R1429" s="285">
        <f t="shared" si="1291"/>
        <v>644306103.46000004</v>
      </c>
      <c r="S1429" s="291">
        <v>639549903.51999998</v>
      </c>
      <c r="T1429" s="291">
        <v>140669424</v>
      </c>
      <c r="U1429" s="291">
        <v>183693840</v>
      </c>
      <c r="V1429" s="291">
        <v>139621680</v>
      </c>
      <c r="W1429" s="291">
        <v>337826040</v>
      </c>
      <c r="X1429" s="291"/>
      <c r="Y1429" s="291"/>
      <c r="Z1429" s="291"/>
      <c r="AA1429" s="291">
        <f t="shared" si="1293"/>
        <v>1441360887.52</v>
      </c>
      <c r="AB1429" s="291">
        <f t="shared" si="1294"/>
        <v>2085666990.98</v>
      </c>
      <c r="AC1429" s="113">
        <f t="shared" si="1295"/>
        <v>1.0057105140727629</v>
      </c>
    </row>
    <row r="1430" spans="1:29" s="5" customFormat="1" ht="30" hidden="1" x14ac:dyDescent="0.2">
      <c r="A1430" s="156"/>
      <c r="B1430" s="99" t="s">
        <v>246</v>
      </c>
      <c r="C1430" s="100" t="s">
        <v>146</v>
      </c>
      <c r="D1430" s="289">
        <f>SUM(D1431:D1433)+D1435</f>
        <v>9158665065.0699997</v>
      </c>
      <c r="E1430" s="105">
        <f>SUM('ADICIONES  2018'!C1430:M1430)</f>
        <v>0</v>
      </c>
      <c r="F1430" s="289">
        <f t="shared" ref="F1430" si="1386">SUM(F1431:F1433)+F1435</f>
        <v>0</v>
      </c>
      <c r="G1430" s="289">
        <f t="shared" ref="G1430" si="1387">SUM(G1431:G1433)+G1435</f>
        <v>0</v>
      </c>
      <c r="H1430" s="289">
        <f t="shared" ref="H1430:J1430" si="1388">SUM(H1431:H1433)+H1435</f>
        <v>0</v>
      </c>
      <c r="I1430" s="289">
        <f t="shared" si="1388"/>
        <v>0</v>
      </c>
      <c r="J1430" s="289">
        <f t="shared" si="1388"/>
        <v>0</v>
      </c>
      <c r="K1430" s="286">
        <f t="shared" si="1289"/>
        <v>9158665065.0699997</v>
      </c>
      <c r="L1430" s="289">
        <f t="shared" ref="L1430:Q1430" si="1389">SUM(L1431:L1433)+L1435</f>
        <v>70253403</v>
      </c>
      <c r="M1430" s="289">
        <f t="shared" si="1389"/>
        <v>669331841</v>
      </c>
      <c r="N1430" s="289">
        <f t="shared" si="1389"/>
        <v>751580377</v>
      </c>
      <c r="O1430" s="289">
        <f t="shared" si="1389"/>
        <v>737153240</v>
      </c>
      <c r="P1430" s="289">
        <f t="shared" si="1389"/>
        <v>877742369.49000001</v>
      </c>
      <c r="Q1430" s="289">
        <f t="shared" si="1389"/>
        <v>737153240</v>
      </c>
      <c r="R1430" s="286">
        <f t="shared" si="1291"/>
        <v>3843214470.4899998</v>
      </c>
      <c r="S1430" s="289">
        <f t="shared" ref="S1430:Z1430" si="1390">SUM(S1431:S1433)+S1435</f>
        <v>332907914.75</v>
      </c>
      <c r="T1430" s="289">
        <f t="shared" si="1390"/>
        <v>1077785544.05</v>
      </c>
      <c r="U1430" s="289">
        <f t="shared" si="1390"/>
        <v>885527204</v>
      </c>
      <c r="V1430" s="289">
        <f t="shared" si="1390"/>
        <v>770594620</v>
      </c>
      <c r="W1430" s="289">
        <f t="shared" si="1390"/>
        <v>810635652.73000002</v>
      </c>
      <c r="X1430" s="289">
        <f t="shared" si="1390"/>
        <v>0</v>
      </c>
      <c r="Y1430" s="289">
        <f t="shared" si="1390"/>
        <v>0</v>
      </c>
      <c r="Z1430" s="289">
        <f t="shared" si="1390"/>
        <v>0</v>
      </c>
      <c r="AA1430" s="292">
        <f t="shared" si="1293"/>
        <v>3877450935.5300002</v>
      </c>
      <c r="AB1430" s="289">
        <f t="shared" si="1294"/>
        <v>7720665406.0200005</v>
      </c>
      <c r="AC1430" s="36">
        <f t="shared" si="1295"/>
        <v>0.84299025580328846</v>
      </c>
    </row>
    <row r="1431" spans="1:29" ht="28.5" hidden="1" x14ac:dyDescent="0.2">
      <c r="B1431" s="111" t="s">
        <v>247</v>
      </c>
      <c r="C1431" s="98" t="s">
        <v>133</v>
      </c>
      <c r="D1431" s="291">
        <v>1705024692</v>
      </c>
      <c r="E1431" s="285">
        <f>SUM('ADICIONES  2018'!C1431:M1431)</f>
        <v>0</v>
      </c>
      <c r="F1431" s="291"/>
      <c r="G1431" s="291"/>
      <c r="H1431" s="291"/>
      <c r="I1431" s="291"/>
      <c r="J1431" s="291"/>
      <c r="K1431" s="287">
        <f t="shared" si="1289"/>
        <v>1705024692</v>
      </c>
      <c r="L1431" s="291">
        <v>0</v>
      </c>
      <c r="M1431" s="291">
        <v>144741342</v>
      </c>
      <c r="N1431" s="291">
        <v>148619605</v>
      </c>
      <c r="O1431" s="291">
        <v>148619605</v>
      </c>
      <c r="P1431" s="291">
        <v>148619605</v>
      </c>
      <c r="Q1431" s="291">
        <v>148619605</v>
      </c>
      <c r="R1431" s="287">
        <f t="shared" si="1291"/>
        <v>739219762</v>
      </c>
      <c r="S1431" s="291">
        <v>148619605</v>
      </c>
      <c r="T1431" s="291">
        <v>51199486.25</v>
      </c>
      <c r="U1431" s="291">
        <v>163126674</v>
      </c>
      <c r="V1431" s="291">
        <v>149388959</v>
      </c>
      <c r="W1431" s="291">
        <v>153308029.03999999</v>
      </c>
      <c r="X1431" s="291"/>
      <c r="Y1431" s="291"/>
      <c r="Z1431" s="291"/>
      <c r="AA1431" s="290">
        <f t="shared" si="1293"/>
        <v>665642753.28999996</v>
      </c>
      <c r="AB1431" s="290">
        <f t="shared" si="1294"/>
        <v>1404862515.29</v>
      </c>
      <c r="AC1431" s="37">
        <f t="shared" si="1295"/>
        <v>0.82395435202882095</v>
      </c>
    </row>
    <row r="1432" spans="1:29" s="21" customFormat="1" ht="30" hidden="1" x14ac:dyDescent="0.2">
      <c r="A1432" s="92"/>
      <c r="B1432" s="111" t="s">
        <v>247</v>
      </c>
      <c r="C1432" s="112" t="s">
        <v>133</v>
      </c>
      <c r="D1432" s="291">
        <v>477406913.75999999</v>
      </c>
      <c r="E1432" s="285">
        <f>SUM('ADICIONES  2018'!C1432:M1432)</f>
        <v>0</v>
      </c>
      <c r="F1432" s="291"/>
      <c r="G1432" s="291"/>
      <c r="H1432" s="291"/>
      <c r="I1432" s="291"/>
      <c r="J1432" s="291"/>
      <c r="K1432" s="285">
        <f t="shared" si="1289"/>
        <v>477406913.75999999</v>
      </c>
      <c r="L1432" s="291">
        <v>47711114</v>
      </c>
      <c r="M1432" s="291">
        <v>40527576</v>
      </c>
      <c r="N1432" s="291">
        <v>0</v>
      </c>
      <c r="O1432" s="291">
        <v>0</v>
      </c>
      <c r="P1432" s="291">
        <v>579441.49</v>
      </c>
      <c r="Q1432" s="291">
        <v>0</v>
      </c>
      <c r="R1432" s="285">
        <f t="shared" si="1291"/>
        <v>88818131.489999995</v>
      </c>
      <c r="S1432" s="291">
        <v>0</v>
      </c>
      <c r="T1432" s="291">
        <v>236274467.61000001</v>
      </c>
      <c r="U1432" s="291">
        <v>45675469</v>
      </c>
      <c r="V1432" s="291">
        <v>41828908</v>
      </c>
      <c r="W1432" s="291">
        <v>42926248.270000003</v>
      </c>
      <c r="X1432" s="291"/>
      <c r="Y1432" s="291"/>
      <c r="Z1432" s="291"/>
      <c r="AA1432" s="291">
        <f t="shared" si="1293"/>
        <v>366705092.88</v>
      </c>
      <c r="AB1432" s="291">
        <f t="shared" si="1294"/>
        <v>455523224.37</v>
      </c>
      <c r="AC1432" s="113">
        <f t="shared" si="1295"/>
        <v>0.95416134798374275</v>
      </c>
    </row>
    <row r="1433" spans="1:29" s="5" customFormat="1" ht="30" hidden="1" x14ac:dyDescent="0.2">
      <c r="A1433" s="156"/>
      <c r="B1433" s="110" t="s">
        <v>248</v>
      </c>
      <c r="C1433" s="100" t="s">
        <v>249</v>
      </c>
      <c r="D1433" s="289">
        <f>+D1434</f>
        <v>4637667162.2399998</v>
      </c>
      <c r="E1433" s="105">
        <f>SUM('ADICIONES  2018'!C1433:M1433)</f>
        <v>0</v>
      </c>
      <c r="F1433" s="289">
        <f t="shared" ref="F1433:J1433" si="1391">+F1434</f>
        <v>0</v>
      </c>
      <c r="G1433" s="289">
        <f t="shared" si="1391"/>
        <v>0</v>
      </c>
      <c r="H1433" s="289">
        <f t="shared" si="1391"/>
        <v>0</v>
      </c>
      <c r="I1433" s="289">
        <f t="shared" si="1391"/>
        <v>0</v>
      </c>
      <c r="J1433" s="289">
        <f t="shared" si="1391"/>
        <v>0</v>
      </c>
      <c r="K1433" s="286">
        <f t="shared" si="1289"/>
        <v>4637667162.2399998</v>
      </c>
      <c r="L1433" s="289">
        <f t="shared" ref="L1433:Q1433" si="1392">+L1434</f>
        <v>0</v>
      </c>
      <c r="M1433" s="289">
        <f t="shared" si="1392"/>
        <v>393696452</v>
      </c>
      <c r="N1433" s="289">
        <f t="shared" si="1392"/>
        <v>549542641</v>
      </c>
      <c r="O1433" s="289">
        <f t="shared" si="1392"/>
        <v>538993767</v>
      </c>
      <c r="P1433" s="289">
        <f t="shared" si="1392"/>
        <v>404245325.25</v>
      </c>
      <c r="Q1433" s="289">
        <f t="shared" si="1392"/>
        <v>134748442</v>
      </c>
      <c r="R1433" s="286">
        <f t="shared" si="1291"/>
        <v>2021226627.25</v>
      </c>
      <c r="S1433" s="289">
        <f t="shared" ref="S1433:Z1433" si="1393">+S1434</f>
        <v>134748441.75</v>
      </c>
      <c r="T1433" s="289">
        <f t="shared" si="1393"/>
        <v>139262603.44</v>
      </c>
      <c r="U1433" s="289">
        <f t="shared" si="1393"/>
        <v>443704553</v>
      </c>
      <c r="V1433" s="289">
        <f t="shared" si="1393"/>
        <v>406337968</v>
      </c>
      <c r="W1433" s="289">
        <f t="shared" si="1393"/>
        <v>417010718.42000002</v>
      </c>
      <c r="X1433" s="289">
        <f t="shared" si="1393"/>
        <v>0</v>
      </c>
      <c r="Y1433" s="289">
        <f t="shared" si="1393"/>
        <v>0</v>
      </c>
      <c r="Z1433" s="289">
        <f t="shared" si="1393"/>
        <v>0</v>
      </c>
      <c r="AA1433" s="292">
        <f t="shared" si="1293"/>
        <v>1541064284.6100001</v>
      </c>
      <c r="AB1433" s="292">
        <f t="shared" si="1294"/>
        <v>3562290911.8600001</v>
      </c>
      <c r="AC1433" s="36">
        <f t="shared" si="1295"/>
        <v>0.76812129616895763</v>
      </c>
    </row>
    <row r="1434" spans="1:29" s="21" customFormat="1" hidden="1" x14ac:dyDescent="0.2">
      <c r="A1434" s="92"/>
      <c r="B1434" s="111" t="s">
        <v>250</v>
      </c>
      <c r="C1434" s="112" t="s">
        <v>134</v>
      </c>
      <c r="D1434" s="291">
        <v>4637667162.2399998</v>
      </c>
      <c r="E1434" s="285">
        <f>SUM('ADICIONES  2018'!C1434:M1434)</f>
        <v>0</v>
      </c>
      <c r="F1434" s="291"/>
      <c r="G1434" s="291"/>
      <c r="H1434" s="291"/>
      <c r="I1434" s="291"/>
      <c r="J1434" s="291"/>
      <c r="K1434" s="285">
        <f t="shared" si="1289"/>
        <v>4637667162.2399998</v>
      </c>
      <c r="L1434" s="291">
        <v>0</v>
      </c>
      <c r="M1434" s="291">
        <v>393696452</v>
      </c>
      <c r="N1434" s="291">
        <v>549542641</v>
      </c>
      <c r="O1434" s="291">
        <v>538993767</v>
      </c>
      <c r="P1434" s="291">
        <v>404245325.25</v>
      </c>
      <c r="Q1434" s="291">
        <v>134748442</v>
      </c>
      <c r="R1434" s="285">
        <f t="shared" si="1291"/>
        <v>2021226627.25</v>
      </c>
      <c r="S1434" s="291">
        <v>134748441.75</v>
      </c>
      <c r="T1434" s="291">
        <v>139262603.44</v>
      </c>
      <c r="U1434" s="291">
        <v>443704553</v>
      </c>
      <c r="V1434" s="291">
        <v>406337968</v>
      </c>
      <c r="W1434" s="291">
        <v>417010718.42000002</v>
      </c>
      <c r="X1434" s="291"/>
      <c r="Y1434" s="291"/>
      <c r="Z1434" s="291"/>
      <c r="AA1434" s="291">
        <f t="shared" si="1293"/>
        <v>1541064284.6100001</v>
      </c>
      <c r="AB1434" s="291">
        <f t="shared" si="1294"/>
        <v>3562290911.8600001</v>
      </c>
      <c r="AC1434" s="113">
        <f t="shared" si="1295"/>
        <v>0.76812129616895763</v>
      </c>
    </row>
    <row r="1435" spans="1:29" s="79" customFormat="1" ht="31.5" hidden="1" x14ac:dyDescent="0.2">
      <c r="A1435" s="371"/>
      <c r="B1435" s="110" t="s">
        <v>251</v>
      </c>
      <c r="C1435" s="106" t="s">
        <v>147</v>
      </c>
      <c r="D1435" s="289">
        <f>SUM(D1436:D1438)</f>
        <v>2338566297.0699997</v>
      </c>
      <c r="E1435" s="105">
        <f>SUM('ADICIONES  2018'!C1435:M1435)</f>
        <v>0</v>
      </c>
      <c r="F1435" s="289">
        <f t="shared" ref="F1435" si="1394">SUM(F1436:F1438)</f>
        <v>0</v>
      </c>
      <c r="G1435" s="289">
        <f t="shared" ref="G1435:J1435" si="1395">SUM(G1436:G1438)</f>
        <v>0</v>
      </c>
      <c r="H1435" s="289">
        <f t="shared" si="1395"/>
        <v>0</v>
      </c>
      <c r="I1435" s="289">
        <f t="shared" si="1395"/>
        <v>0</v>
      </c>
      <c r="J1435" s="289">
        <f t="shared" si="1395"/>
        <v>0</v>
      </c>
      <c r="K1435" s="105">
        <f t="shared" si="1289"/>
        <v>2338566297.0699997</v>
      </c>
      <c r="L1435" s="289">
        <f t="shared" ref="L1435:Q1435" si="1396">SUM(L1436:L1438)</f>
        <v>22542289</v>
      </c>
      <c r="M1435" s="289">
        <f t="shared" si="1396"/>
        <v>90366471</v>
      </c>
      <c r="N1435" s="289">
        <f t="shared" si="1396"/>
        <v>53418131</v>
      </c>
      <c r="O1435" s="289">
        <f t="shared" si="1396"/>
        <v>49539868</v>
      </c>
      <c r="P1435" s="289">
        <f t="shared" si="1396"/>
        <v>324297997.75</v>
      </c>
      <c r="Q1435" s="289">
        <f t="shared" si="1396"/>
        <v>453785193</v>
      </c>
      <c r="R1435" s="105">
        <f t="shared" si="1291"/>
        <v>993949949.75</v>
      </c>
      <c r="S1435" s="289">
        <f t="shared" ref="S1435:Z1435" si="1397">SUM(S1436:S1438)</f>
        <v>49539868</v>
      </c>
      <c r="T1435" s="289">
        <f t="shared" si="1397"/>
        <v>651048986.75</v>
      </c>
      <c r="U1435" s="289">
        <f t="shared" si="1397"/>
        <v>233020508</v>
      </c>
      <c r="V1435" s="289">
        <f t="shared" si="1397"/>
        <v>173038785</v>
      </c>
      <c r="W1435" s="289">
        <f t="shared" si="1397"/>
        <v>197390657</v>
      </c>
      <c r="X1435" s="289">
        <f t="shared" si="1397"/>
        <v>0</v>
      </c>
      <c r="Y1435" s="289">
        <f t="shared" si="1397"/>
        <v>0</v>
      </c>
      <c r="Z1435" s="289">
        <f t="shared" si="1397"/>
        <v>0</v>
      </c>
      <c r="AA1435" s="289">
        <f t="shared" si="1293"/>
        <v>1304038804.75</v>
      </c>
      <c r="AB1435" s="289">
        <f t="shared" si="1294"/>
        <v>2297988754.5</v>
      </c>
      <c r="AC1435" s="104">
        <f t="shared" si="1295"/>
        <v>0.98264853871329649</v>
      </c>
    </row>
    <row r="1436" spans="1:29" ht="28.5" hidden="1" x14ac:dyDescent="0.2">
      <c r="B1436" s="111" t="s">
        <v>252</v>
      </c>
      <c r="C1436" s="98" t="s">
        <v>133</v>
      </c>
      <c r="D1436" s="291">
        <v>584641574.26999998</v>
      </c>
      <c r="E1436" s="285">
        <f>SUM('ADICIONES  2018'!C1436:M1436)</f>
        <v>0</v>
      </c>
      <c r="F1436" s="291"/>
      <c r="G1436" s="291"/>
      <c r="H1436" s="291"/>
      <c r="I1436" s="291"/>
      <c r="J1436" s="291"/>
      <c r="K1436" s="287">
        <f t="shared" si="1289"/>
        <v>584641574.26999998</v>
      </c>
      <c r="L1436" s="291">
        <v>0</v>
      </c>
      <c r="M1436" s="291">
        <v>22591618</v>
      </c>
      <c r="N1436" s="291">
        <v>53418131</v>
      </c>
      <c r="O1436" s="291">
        <v>49539868</v>
      </c>
      <c r="P1436" s="291">
        <v>49539868</v>
      </c>
      <c r="Q1436" s="291">
        <v>49539868</v>
      </c>
      <c r="R1436" s="287">
        <f t="shared" si="1291"/>
        <v>224629353</v>
      </c>
      <c r="S1436" s="291">
        <v>49539868</v>
      </c>
      <c r="T1436" s="291">
        <v>148619605</v>
      </c>
      <c r="U1436" s="291">
        <v>58255127</v>
      </c>
      <c r="V1436" s="291">
        <v>43259696</v>
      </c>
      <c r="W1436" s="291">
        <v>49347664</v>
      </c>
      <c r="X1436" s="291"/>
      <c r="Y1436" s="291"/>
      <c r="Z1436" s="291"/>
      <c r="AA1436" s="290">
        <f t="shared" si="1293"/>
        <v>349021960</v>
      </c>
      <c r="AB1436" s="290">
        <f t="shared" si="1294"/>
        <v>573651313</v>
      </c>
      <c r="AC1436" s="37">
        <f t="shared" si="1295"/>
        <v>0.98120171100776965</v>
      </c>
    </row>
    <row r="1437" spans="1:29" s="21" customFormat="1" ht="30" hidden="1" x14ac:dyDescent="0.2">
      <c r="A1437" s="92"/>
      <c r="B1437" s="111" t="s">
        <v>252</v>
      </c>
      <c r="C1437" s="112" t="s">
        <v>133</v>
      </c>
      <c r="D1437" s="291">
        <v>163699640.78999999</v>
      </c>
      <c r="E1437" s="285">
        <f>SUM('ADICIONES  2018'!C1437:M1437)</f>
        <v>0</v>
      </c>
      <c r="F1437" s="291"/>
      <c r="G1437" s="291"/>
      <c r="H1437" s="291"/>
      <c r="I1437" s="291"/>
      <c r="J1437" s="291"/>
      <c r="K1437" s="285">
        <f t="shared" ref="K1437:K1500" si="1398">+D1437+E1437-F1437+G1437-H1437</f>
        <v>163699640.78999999</v>
      </c>
      <c r="L1437" s="291">
        <v>22542289</v>
      </c>
      <c r="M1437" s="291">
        <v>6325653</v>
      </c>
      <c r="N1437" s="291">
        <v>0</v>
      </c>
      <c r="O1437" s="291">
        <v>0</v>
      </c>
      <c r="P1437" s="291">
        <v>0</v>
      </c>
      <c r="Q1437" s="291">
        <v>0</v>
      </c>
      <c r="R1437" s="285">
        <f t="shared" si="1291"/>
        <v>28867942</v>
      </c>
      <c r="S1437" s="291">
        <v>0</v>
      </c>
      <c r="T1437" s="291">
        <v>98184056.5</v>
      </c>
      <c r="U1437" s="291">
        <v>16311435</v>
      </c>
      <c r="V1437" s="291">
        <v>12112715</v>
      </c>
      <c r="W1437" s="291">
        <v>13817346</v>
      </c>
      <c r="X1437" s="291"/>
      <c r="Y1437" s="291"/>
      <c r="Z1437" s="291"/>
      <c r="AA1437" s="291">
        <f t="shared" si="1293"/>
        <v>140425552.5</v>
      </c>
      <c r="AB1437" s="291">
        <f t="shared" si="1294"/>
        <v>169293494.5</v>
      </c>
      <c r="AC1437" s="113">
        <f t="shared" si="1295"/>
        <v>1.034171447677005</v>
      </c>
    </row>
    <row r="1438" spans="1:29" s="5" customFormat="1" ht="30" hidden="1" x14ac:dyDescent="0.2">
      <c r="A1438" s="156"/>
      <c r="B1438" s="110" t="s">
        <v>253</v>
      </c>
      <c r="C1438" s="100" t="s">
        <v>101</v>
      </c>
      <c r="D1438" s="289">
        <f>+D1439</f>
        <v>1590225082.01</v>
      </c>
      <c r="E1438" s="105">
        <f>SUM('ADICIONES  2018'!C1438:M1438)</f>
        <v>0</v>
      </c>
      <c r="F1438" s="289">
        <f t="shared" ref="F1438:J1438" si="1399">+F1439</f>
        <v>0</v>
      </c>
      <c r="G1438" s="289">
        <f t="shared" si="1399"/>
        <v>0</v>
      </c>
      <c r="H1438" s="289">
        <f t="shared" si="1399"/>
        <v>0</v>
      </c>
      <c r="I1438" s="289">
        <f t="shared" si="1399"/>
        <v>0</v>
      </c>
      <c r="J1438" s="289">
        <f t="shared" si="1399"/>
        <v>0</v>
      </c>
      <c r="K1438" s="286">
        <f t="shared" si="1398"/>
        <v>1590225082.01</v>
      </c>
      <c r="L1438" s="289">
        <f t="shared" ref="L1438:Q1438" si="1400">+L1439</f>
        <v>0</v>
      </c>
      <c r="M1438" s="289">
        <f t="shared" si="1400"/>
        <v>61449200</v>
      </c>
      <c r="N1438" s="289">
        <f t="shared" si="1400"/>
        <v>0</v>
      </c>
      <c r="O1438" s="289">
        <f t="shared" si="1400"/>
        <v>0</v>
      </c>
      <c r="P1438" s="289">
        <f t="shared" si="1400"/>
        <v>274758129.75</v>
      </c>
      <c r="Q1438" s="289">
        <f t="shared" si="1400"/>
        <v>404245325</v>
      </c>
      <c r="R1438" s="286">
        <f t="shared" si="1291"/>
        <v>740452654.75</v>
      </c>
      <c r="S1438" s="289">
        <f t="shared" ref="S1438:Z1438" si="1401">+S1439</f>
        <v>0</v>
      </c>
      <c r="T1438" s="289">
        <f t="shared" si="1401"/>
        <v>404245325.25</v>
      </c>
      <c r="U1438" s="289">
        <f t="shared" si="1401"/>
        <v>158453946</v>
      </c>
      <c r="V1438" s="289">
        <f t="shared" si="1401"/>
        <v>117666374</v>
      </c>
      <c r="W1438" s="289">
        <f t="shared" si="1401"/>
        <v>134225647</v>
      </c>
      <c r="X1438" s="289">
        <f t="shared" si="1401"/>
        <v>0</v>
      </c>
      <c r="Y1438" s="289">
        <f t="shared" si="1401"/>
        <v>0</v>
      </c>
      <c r="Z1438" s="289">
        <f t="shared" si="1401"/>
        <v>0</v>
      </c>
      <c r="AA1438" s="292">
        <f t="shared" si="1293"/>
        <v>814591292.25</v>
      </c>
      <c r="AB1438" s="292">
        <f t="shared" si="1294"/>
        <v>1555043947</v>
      </c>
      <c r="AC1438" s="36">
        <f t="shared" si="1295"/>
        <v>0.97787663180011475</v>
      </c>
    </row>
    <row r="1439" spans="1:29" s="21" customFormat="1" hidden="1" x14ac:dyDescent="0.2">
      <c r="A1439" s="92"/>
      <c r="B1439" s="111" t="s">
        <v>254</v>
      </c>
      <c r="C1439" s="112" t="s">
        <v>134</v>
      </c>
      <c r="D1439" s="291">
        <v>1590225082.01</v>
      </c>
      <c r="E1439" s="285">
        <f>SUM('ADICIONES  2018'!C1439:M1439)</f>
        <v>0</v>
      </c>
      <c r="F1439" s="291"/>
      <c r="G1439" s="291"/>
      <c r="H1439" s="291"/>
      <c r="I1439" s="291"/>
      <c r="J1439" s="291"/>
      <c r="K1439" s="285">
        <f t="shared" si="1398"/>
        <v>1590225082.01</v>
      </c>
      <c r="L1439" s="291">
        <v>0</v>
      </c>
      <c r="M1439" s="291">
        <v>61449200</v>
      </c>
      <c r="N1439" s="291"/>
      <c r="O1439" s="291"/>
      <c r="P1439" s="291">
        <v>274758129.75</v>
      </c>
      <c r="Q1439" s="291">
        <v>404245325</v>
      </c>
      <c r="R1439" s="285">
        <f t="shared" si="1291"/>
        <v>740452654.75</v>
      </c>
      <c r="S1439" s="291"/>
      <c r="T1439" s="291">
        <v>404245325.25</v>
      </c>
      <c r="U1439" s="291">
        <v>158453946</v>
      </c>
      <c r="V1439" s="291">
        <v>117666374</v>
      </c>
      <c r="W1439" s="291">
        <v>134225647</v>
      </c>
      <c r="X1439" s="291"/>
      <c r="Y1439" s="291"/>
      <c r="Z1439" s="291"/>
      <c r="AA1439" s="291">
        <f t="shared" si="1293"/>
        <v>814591292.25</v>
      </c>
      <c r="AB1439" s="291">
        <f t="shared" si="1294"/>
        <v>1555043947</v>
      </c>
      <c r="AC1439" s="113">
        <f t="shared" si="1295"/>
        <v>0.97787663180011475</v>
      </c>
    </row>
    <row r="1440" spans="1:29" s="21" customFormat="1" ht="15.75" hidden="1" x14ac:dyDescent="0.2">
      <c r="A1440" s="92">
        <v>1</v>
      </c>
      <c r="B1440" s="111" t="s">
        <v>333</v>
      </c>
      <c r="C1440" s="112" t="s">
        <v>334</v>
      </c>
      <c r="D1440" s="289">
        <f>+D1441</f>
        <v>0</v>
      </c>
      <c r="E1440" s="105">
        <f>SUM('ADICIONES  2018'!C1440:M1440)</f>
        <v>0</v>
      </c>
      <c r="F1440" s="289">
        <f t="shared" ref="F1440:J1441" si="1402">+F1441</f>
        <v>0</v>
      </c>
      <c r="G1440" s="289">
        <f t="shared" si="1402"/>
        <v>0</v>
      </c>
      <c r="H1440" s="289">
        <f t="shared" si="1402"/>
        <v>0</v>
      </c>
      <c r="I1440" s="289">
        <f t="shared" si="1402"/>
        <v>0</v>
      </c>
      <c r="J1440" s="289">
        <f t="shared" si="1402"/>
        <v>0</v>
      </c>
      <c r="K1440" s="285">
        <f t="shared" si="1398"/>
        <v>0</v>
      </c>
      <c r="L1440" s="289">
        <f t="shared" ref="L1440:Q1441" si="1403">+L1441</f>
        <v>0</v>
      </c>
      <c r="M1440" s="289">
        <f t="shared" si="1403"/>
        <v>0</v>
      </c>
      <c r="N1440" s="289">
        <f t="shared" si="1403"/>
        <v>0</v>
      </c>
      <c r="O1440" s="289">
        <f t="shared" si="1403"/>
        <v>0</v>
      </c>
      <c r="P1440" s="289">
        <f t="shared" si="1403"/>
        <v>0</v>
      </c>
      <c r="Q1440" s="289">
        <f t="shared" si="1403"/>
        <v>0</v>
      </c>
      <c r="R1440" s="285">
        <f t="shared" si="1291"/>
        <v>0</v>
      </c>
      <c r="S1440" s="291">
        <f t="shared" ref="S1440:Z1441" si="1404">+S1441</f>
        <v>0</v>
      </c>
      <c r="T1440" s="291">
        <f t="shared" si="1404"/>
        <v>0</v>
      </c>
      <c r="U1440" s="291">
        <f t="shared" si="1404"/>
        <v>0</v>
      </c>
      <c r="V1440" s="291">
        <f t="shared" si="1404"/>
        <v>0</v>
      </c>
      <c r="W1440" s="291">
        <f t="shared" si="1404"/>
        <v>0</v>
      </c>
      <c r="X1440" s="289">
        <f t="shared" si="1404"/>
        <v>0</v>
      </c>
      <c r="Y1440" s="291">
        <f t="shared" si="1404"/>
        <v>0</v>
      </c>
      <c r="Z1440" s="289">
        <f t="shared" si="1404"/>
        <v>0</v>
      </c>
      <c r="AA1440" s="289">
        <f t="shared" si="1293"/>
        <v>0</v>
      </c>
      <c r="AB1440" s="291">
        <f t="shared" si="1294"/>
        <v>0</v>
      </c>
      <c r="AC1440" s="113" t="e">
        <f t="shared" si="1295"/>
        <v>#DIV/0!</v>
      </c>
    </row>
    <row r="1441" spans="1:29" s="79" customFormat="1" ht="63" hidden="1" x14ac:dyDescent="0.2">
      <c r="A1441" s="371"/>
      <c r="B1441" s="110" t="s">
        <v>1725</v>
      </c>
      <c r="C1441" s="106" t="s">
        <v>1726</v>
      </c>
      <c r="D1441" s="289">
        <f>+D1442</f>
        <v>0</v>
      </c>
      <c r="E1441" s="105">
        <f>SUM('ADICIONES  2018'!C1441:M1441)</f>
        <v>0</v>
      </c>
      <c r="F1441" s="289">
        <f t="shared" si="1402"/>
        <v>0</v>
      </c>
      <c r="G1441" s="289">
        <f t="shared" si="1402"/>
        <v>0</v>
      </c>
      <c r="H1441" s="289">
        <f t="shared" si="1402"/>
        <v>0</v>
      </c>
      <c r="I1441" s="289">
        <f t="shared" si="1402"/>
        <v>0</v>
      </c>
      <c r="J1441" s="289">
        <f t="shared" si="1402"/>
        <v>0</v>
      </c>
      <c r="K1441" s="105">
        <f t="shared" si="1398"/>
        <v>0</v>
      </c>
      <c r="L1441" s="289">
        <f t="shared" si="1403"/>
        <v>0</v>
      </c>
      <c r="M1441" s="289">
        <f t="shared" si="1403"/>
        <v>0</v>
      </c>
      <c r="N1441" s="289">
        <f t="shared" si="1403"/>
        <v>0</v>
      </c>
      <c r="O1441" s="289">
        <f t="shared" si="1403"/>
        <v>0</v>
      </c>
      <c r="P1441" s="289">
        <f t="shared" si="1403"/>
        <v>0</v>
      </c>
      <c r="Q1441" s="289">
        <f t="shared" si="1403"/>
        <v>0</v>
      </c>
      <c r="R1441" s="105">
        <f t="shared" si="1291"/>
        <v>0</v>
      </c>
      <c r="S1441" s="289">
        <f t="shared" si="1404"/>
        <v>0</v>
      </c>
      <c r="T1441" s="289">
        <f t="shared" si="1404"/>
        <v>0</v>
      </c>
      <c r="U1441" s="289">
        <f t="shared" si="1404"/>
        <v>0</v>
      </c>
      <c r="V1441" s="289">
        <f t="shared" si="1404"/>
        <v>0</v>
      </c>
      <c r="W1441" s="289">
        <f t="shared" si="1404"/>
        <v>0</v>
      </c>
      <c r="X1441" s="289">
        <f t="shared" si="1404"/>
        <v>0</v>
      </c>
      <c r="Y1441" s="289">
        <f t="shared" si="1404"/>
        <v>0</v>
      </c>
      <c r="Z1441" s="289">
        <f t="shared" si="1404"/>
        <v>0</v>
      </c>
      <c r="AA1441" s="289">
        <f t="shared" si="1293"/>
        <v>0</v>
      </c>
      <c r="AB1441" s="289">
        <f t="shared" si="1294"/>
        <v>0</v>
      </c>
      <c r="AC1441" s="104" t="e">
        <f t="shared" si="1295"/>
        <v>#DIV/0!</v>
      </c>
    </row>
    <row r="1442" spans="1:29" s="21" customFormat="1" hidden="1" x14ac:dyDescent="0.2">
      <c r="A1442" s="92"/>
      <c r="B1442" s="111" t="s">
        <v>1727</v>
      </c>
      <c r="C1442" s="112" t="s">
        <v>1728</v>
      </c>
      <c r="D1442" s="291">
        <v>0</v>
      </c>
      <c r="E1442" s="285">
        <f>SUM('ADICIONES  2018'!C1442:M1442)</f>
        <v>0</v>
      </c>
      <c r="F1442" s="291">
        <v>0</v>
      </c>
      <c r="G1442" s="291">
        <v>0</v>
      </c>
      <c r="H1442" s="291">
        <v>0</v>
      </c>
      <c r="I1442" s="291">
        <v>0</v>
      </c>
      <c r="J1442" s="291">
        <v>0</v>
      </c>
      <c r="K1442" s="285">
        <f t="shared" si="1398"/>
        <v>0</v>
      </c>
      <c r="L1442" s="291">
        <v>0</v>
      </c>
      <c r="M1442" s="291">
        <v>0</v>
      </c>
      <c r="N1442" s="291">
        <v>0</v>
      </c>
      <c r="O1442" s="291">
        <v>0</v>
      </c>
      <c r="P1442" s="291">
        <v>0</v>
      </c>
      <c r="Q1442" s="291">
        <v>0</v>
      </c>
      <c r="R1442" s="285">
        <f t="shared" ref="R1442:R1658" si="1405">SUM(L1442:Q1442)</f>
        <v>0</v>
      </c>
      <c r="S1442" s="291">
        <v>0</v>
      </c>
      <c r="T1442" s="291">
        <v>0</v>
      </c>
      <c r="U1442" s="291">
        <v>0</v>
      </c>
      <c r="V1442" s="291">
        <v>0</v>
      </c>
      <c r="W1442" s="291">
        <v>0</v>
      </c>
      <c r="X1442" s="291">
        <v>0</v>
      </c>
      <c r="Y1442" s="291">
        <v>0</v>
      </c>
      <c r="Z1442" s="291">
        <v>0</v>
      </c>
      <c r="AA1442" s="291">
        <f t="shared" ref="AA1442:AA1478" si="1406">SUM(S1442:Z1442)</f>
        <v>0</v>
      </c>
      <c r="AB1442" s="291">
        <f t="shared" ref="AB1442:AB1658" si="1407">+AA1442+R1442</f>
        <v>0</v>
      </c>
      <c r="AC1442" s="113" t="e">
        <f t="shared" ref="AC1442:AC1655" si="1408">+AB1442/K1442</f>
        <v>#DIV/0!</v>
      </c>
    </row>
    <row r="1443" spans="1:29" s="21" customFormat="1" ht="15.75" x14ac:dyDescent="0.2">
      <c r="A1443" s="92">
        <v>1</v>
      </c>
      <c r="B1443" s="111" t="s">
        <v>255</v>
      </c>
      <c r="C1443" s="112" t="s">
        <v>148</v>
      </c>
      <c r="D1443" s="289">
        <f>+D1444+D1453</f>
        <v>860881466</v>
      </c>
      <c r="E1443" s="105">
        <f>SUM('ADICIONES  2018'!C1443:M1443)</f>
        <v>0</v>
      </c>
      <c r="F1443" s="289">
        <f t="shared" ref="F1443:J1443" si="1409">+F1444+F1453</f>
        <v>0</v>
      </c>
      <c r="G1443" s="289">
        <f t="shared" si="1409"/>
        <v>0</v>
      </c>
      <c r="H1443" s="289">
        <f t="shared" si="1409"/>
        <v>0</v>
      </c>
      <c r="I1443" s="289">
        <f t="shared" si="1409"/>
        <v>0</v>
      </c>
      <c r="J1443" s="289">
        <f t="shared" si="1409"/>
        <v>0</v>
      </c>
      <c r="K1443" s="285">
        <f t="shared" si="1398"/>
        <v>860881466</v>
      </c>
      <c r="L1443" s="289">
        <f t="shared" ref="L1443:Q1443" si="1410">+L1444+L1453</f>
        <v>103679876</v>
      </c>
      <c r="M1443" s="289">
        <f t="shared" si="1410"/>
        <v>134179289</v>
      </c>
      <c r="N1443" s="289">
        <f t="shared" si="1410"/>
        <v>71261269</v>
      </c>
      <c r="O1443" s="289">
        <f t="shared" si="1410"/>
        <v>124211356</v>
      </c>
      <c r="P1443" s="289">
        <f t="shared" si="1410"/>
        <v>90305981</v>
      </c>
      <c r="Q1443" s="289">
        <f t="shared" si="1410"/>
        <v>85425762</v>
      </c>
      <c r="R1443" s="285">
        <f t="shared" si="1405"/>
        <v>609063533</v>
      </c>
      <c r="S1443" s="291">
        <f t="shared" ref="S1443:Z1443" si="1411">+S1444+S1453</f>
        <v>136858954</v>
      </c>
      <c r="T1443" s="291">
        <f t="shared" si="1411"/>
        <v>64255232</v>
      </c>
      <c r="U1443" s="291">
        <f t="shared" si="1411"/>
        <v>88353057</v>
      </c>
      <c r="V1443" s="291">
        <f t="shared" si="1411"/>
        <v>119408051</v>
      </c>
      <c r="W1443" s="291">
        <f t="shared" si="1411"/>
        <v>115612823</v>
      </c>
      <c r="X1443" s="289">
        <f t="shared" si="1411"/>
        <v>0</v>
      </c>
      <c r="Y1443" s="291">
        <f t="shared" si="1411"/>
        <v>0</v>
      </c>
      <c r="Z1443" s="289">
        <f t="shared" si="1411"/>
        <v>0</v>
      </c>
      <c r="AA1443" s="289">
        <f t="shared" si="1406"/>
        <v>524488117</v>
      </c>
      <c r="AB1443" s="291">
        <f t="shared" si="1407"/>
        <v>1133551650</v>
      </c>
      <c r="AC1443" s="113">
        <f t="shared" si="1408"/>
        <v>1.3167337139536002</v>
      </c>
    </row>
    <row r="1444" spans="1:29" s="79" customFormat="1" ht="47.25" hidden="1" x14ac:dyDescent="0.2">
      <c r="A1444" s="371"/>
      <c r="B1444" s="110" t="s">
        <v>256</v>
      </c>
      <c r="C1444" s="106" t="s">
        <v>257</v>
      </c>
      <c r="D1444" s="289">
        <f>+D1445+D1451</f>
        <v>231583122.90000004</v>
      </c>
      <c r="E1444" s="105">
        <f>SUM('ADICIONES  2018'!C1444:M1444)</f>
        <v>0</v>
      </c>
      <c r="F1444" s="289">
        <f t="shared" ref="F1444:J1444" si="1412">+F1445+F1451</f>
        <v>0</v>
      </c>
      <c r="G1444" s="289">
        <f t="shared" si="1412"/>
        <v>0</v>
      </c>
      <c r="H1444" s="289">
        <f t="shared" si="1412"/>
        <v>0</v>
      </c>
      <c r="I1444" s="289">
        <f t="shared" si="1412"/>
        <v>0</v>
      </c>
      <c r="J1444" s="289">
        <f t="shared" si="1412"/>
        <v>0</v>
      </c>
      <c r="K1444" s="105">
        <f t="shared" si="1398"/>
        <v>231583122.90000004</v>
      </c>
      <c r="L1444" s="289">
        <f t="shared" ref="L1444:Q1444" si="1413">+L1445+L1451</f>
        <v>11471326</v>
      </c>
      <c r="M1444" s="289">
        <f t="shared" si="1413"/>
        <v>46333569</v>
      </c>
      <c r="N1444" s="289">
        <f t="shared" si="1413"/>
        <v>5491799</v>
      </c>
      <c r="O1444" s="289">
        <f t="shared" si="1413"/>
        <v>31646910</v>
      </c>
      <c r="P1444" s="289">
        <f t="shared" si="1413"/>
        <v>5678058</v>
      </c>
      <c r="Q1444" s="289">
        <f t="shared" si="1413"/>
        <v>5907532</v>
      </c>
      <c r="R1444" s="105">
        <f t="shared" si="1405"/>
        <v>106529194</v>
      </c>
      <c r="S1444" s="289">
        <f t="shared" ref="S1444:Z1444" si="1414">+S1445+S1451</f>
        <v>51032284</v>
      </c>
      <c r="T1444" s="289">
        <f t="shared" si="1414"/>
        <v>10117548</v>
      </c>
      <c r="U1444" s="289">
        <f t="shared" si="1414"/>
        <v>13468347</v>
      </c>
      <c r="V1444" s="289">
        <f t="shared" si="1414"/>
        <v>15604871</v>
      </c>
      <c r="W1444" s="289">
        <f t="shared" si="1414"/>
        <v>19067882</v>
      </c>
      <c r="X1444" s="289">
        <f t="shared" si="1414"/>
        <v>0</v>
      </c>
      <c r="Y1444" s="289">
        <f t="shared" si="1414"/>
        <v>0</v>
      </c>
      <c r="Z1444" s="289">
        <f t="shared" si="1414"/>
        <v>0</v>
      </c>
      <c r="AA1444" s="289">
        <f t="shared" si="1406"/>
        <v>109290932</v>
      </c>
      <c r="AB1444" s="289">
        <f t="shared" si="1407"/>
        <v>215820126</v>
      </c>
      <c r="AC1444" s="104">
        <f t="shared" si="1408"/>
        <v>0.93193374066897505</v>
      </c>
    </row>
    <row r="1445" spans="1:29" s="79" customFormat="1" ht="31.5" hidden="1" x14ac:dyDescent="0.2">
      <c r="A1445" s="371"/>
      <c r="B1445" s="110" t="s">
        <v>258</v>
      </c>
      <c r="C1445" s="106" t="s">
        <v>150</v>
      </c>
      <c r="D1445" s="289">
        <f>SUM(D1446:D1450)</f>
        <v>166603760.10000002</v>
      </c>
      <c r="E1445" s="105">
        <f>SUM('ADICIONES  2018'!C1445:M1445)</f>
        <v>0</v>
      </c>
      <c r="F1445" s="289">
        <f t="shared" ref="F1445" si="1415">SUM(F1446:F1450)</f>
        <v>0</v>
      </c>
      <c r="G1445" s="289">
        <f t="shared" ref="G1445:J1445" si="1416">SUM(G1446:G1450)</f>
        <v>0</v>
      </c>
      <c r="H1445" s="289">
        <f t="shared" si="1416"/>
        <v>0</v>
      </c>
      <c r="I1445" s="289">
        <f t="shared" si="1416"/>
        <v>0</v>
      </c>
      <c r="J1445" s="289">
        <f t="shared" si="1416"/>
        <v>0</v>
      </c>
      <c r="K1445" s="105">
        <f t="shared" si="1398"/>
        <v>166603760.10000002</v>
      </c>
      <c r="L1445" s="289">
        <f t="shared" ref="L1445:Q1445" si="1417">SUM(L1446:L1450)</f>
        <v>10511326</v>
      </c>
      <c r="M1445" s="289">
        <f t="shared" si="1417"/>
        <v>18135299</v>
      </c>
      <c r="N1445" s="289">
        <f t="shared" si="1417"/>
        <v>4891799</v>
      </c>
      <c r="O1445" s="289">
        <f t="shared" si="1417"/>
        <v>2426910</v>
      </c>
      <c r="P1445" s="289">
        <f t="shared" si="1417"/>
        <v>4428058</v>
      </c>
      <c r="Q1445" s="289">
        <f t="shared" si="1417"/>
        <v>4827532</v>
      </c>
      <c r="R1445" s="105">
        <f t="shared" si="1405"/>
        <v>45220924</v>
      </c>
      <c r="S1445" s="289">
        <f t="shared" ref="S1445:Z1445" si="1418">SUM(S1446:S1450)</f>
        <v>14721974</v>
      </c>
      <c r="T1445" s="289">
        <f t="shared" si="1418"/>
        <v>9157548</v>
      </c>
      <c r="U1445" s="289">
        <f t="shared" si="1418"/>
        <v>12028347</v>
      </c>
      <c r="V1445" s="289">
        <f t="shared" si="1418"/>
        <v>14644871</v>
      </c>
      <c r="W1445" s="289">
        <f t="shared" si="1418"/>
        <v>18737882</v>
      </c>
      <c r="X1445" s="289">
        <f t="shared" si="1418"/>
        <v>0</v>
      </c>
      <c r="Y1445" s="289">
        <f t="shared" si="1418"/>
        <v>0</v>
      </c>
      <c r="Z1445" s="289">
        <f t="shared" si="1418"/>
        <v>0</v>
      </c>
      <c r="AA1445" s="289">
        <f t="shared" si="1406"/>
        <v>69290622</v>
      </c>
      <c r="AB1445" s="289">
        <f t="shared" si="1407"/>
        <v>114511546</v>
      </c>
      <c r="AC1445" s="104">
        <f t="shared" si="1408"/>
        <v>0.68732870093248266</v>
      </c>
    </row>
    <row r="1446" spans="1:29" s="21" customFormat="1" ht="30" hidden="1" x14ac:dyDescent="0.2">
      <c r="A1446" s="92"/>
      <c r="B1446" s="97" t="s">
        <v>259</v>
      </c>
      <c r="C1446" s="112" t="s">
        <v>151</v>
      </c>
      <c r="D1446" s="291">
        <v>1539720.51</v>
      </c>
      <c r="E1446" s="285">
        <f>SUM('ADICIONES  2018'!C1446:M1446)</f>
        <v>0</v>
      </c>
      <c r="F1446" s="291"/>
      <c r="G1446" s="291"/>
      <c r="H1446" s="291"/>
      <c r="I1446" s="291"/>
      <c r="J1446" s="291"/>
      <c r="K1446" s="285">
        <f t="shared" si="1398"/>
        <v>1539720.51</v>
      </c>
      <c r="L1446" s="291">
        <v>78124</v>
      </c>
      <c r="M1446" s="291">
        <v>1251748</v>
      </c>
      <c r="N1446" s="291">
        <v>156248</v>
      </c>
      <c r="O1446" s="291">
        <v>390620</v>
      </c>
      <c r="P1446" s="291">
        <v>182390</v>
      </c>
      <c r="Q1446" s="291">
        <v>0</v>
      </c>
      <c r="R1446" s="285">
        <f t="shared" si="1405"/>
        <v>2059130</v>
      </c>
      <c r="S1446" s="291">
        <v>0</v>
      </c>
      <c r="T1446" s="291">
        <v>0</v>
      </c>
      <c r="U1446" s="291">
        <v>425426</v>
      </c>
      <c r="V1446" s="291">
        <v>0</v>
      </c>
      <c r="W1446" s="291">
        <v>0</v>
      </c>
      <c r="X1446" s="291"/>
      <c r="Y1446" s="291"/>
      <c r="Z1446" s="291"/>
      <c r="AA1446" s="291">
        <f t="shared" si="1406"/>
        <v>425426</v>
      </c>
      <c r="AB1446" s="291">
        <f t="shared" si="1407"/>
        <v>2484556</v>
      </c>
      <c r="AC1446" s="113">
        <f t="shared" si="1408"/>
        <v>1.6136409068162636</v>
      </c>
    </row>
    <row r="1447" spans="1:29" hidden="1" x14ac:dyDescent="0.2">
      <c r="B1447" s="97" t="s">
        <v>260</v>
      </c>
      <c r="C1447" s="98" t="s">
        <v>152</v>
      </c>
      <c r="D1447" s="291">
        <v>74257626.340000004</v>
      </c>
      <c r="E1447" s="285">
        <f>SUM('ADICIONES  2018'!C1447:M1447)</f>
        <v>0</v>
      </c>
      <c r="F1447" s="291"/>
      <c r="G1447" s="291"/>
      <c r="H1447" s="291"/>
      <c r="I1447" s="291"/>
      <c r="J1447" s="291"/>
      <c r="K1447" s="287">
        <f t="shared" si="1398"/>
        <v>74257626.340000004</v>
      </c>
      <c r="L1447" s="291">
        <v>3942000</v>
      </c>
      <c r="M1447" s="291">
        <v>8656000</v>
      </c>
      <c r="N1447" s="291">
        <v>2183000</v>
      </c>
      <c r="O1447" s="291">
        <v>30000</v>
      </c>
      <c r="P1447" s="291">
        <v>0</v>
      </c>
      <c r="Q1447" s="291">
        <v>0</v>
      </c>
      <c r="R1447" s="287">
        <f t="shared" si="1405"/>
        <v>14811000</v>
      </c>
      <c r="S1447" s="291">
        <v>10893000</v>
      </c>
      <c r="T1447" s="291">
        <v>7187600</v>
      </c>
      <c r="U1447" s="291">
        <v>3790000</v>
      </c>
      <c r="V1447" s="291">
        <v>7727600</v>
      </c>
      <c r="W1447" s="291">
        <v>3875000</v>
      </c>
      <c r="X1447" s="291"/>
      <c r="Y1447" s="291"/>
      <c r="Z1447" s="291"/>
      <c r="AA1447" s="290">
        <f t="shared" si="1406"/>
        <v>33473200</v>
      </c>
      <c r="AB1447" s="290">
        <f t="shared" si="1407"/>
        <v>48284200</v>
      </c>
      <c r="AC1447" s="37">
        <f t="shared" si="1408"/>
        <v>0.65022547016145305</v>
      </c>
    </row>
    <row r="1448" spans="1:29" ht="28.5" hidden="1" x14ac:dyDescent="0.2">
      <c r="B1448" s="97" t="s">
        <v>261</v>
      </c>
      <c r="C1448" s="98" t="s">
        <v>153</v>
      </c>
      <c r="D1448" s="291">
        <v>19805279.07</v>
      </c>
      <c r="E1448" s="285">
        <f>SUM('ADICIONES  2018'!C1448:M1448)</f>
        <v>0</v>
      </c>
      <c r="F1448" s="291"/>
      <c r="G1448" s="291"/>
      <c r="H1448" s="291"/>
      <c r="I1448" s="291"/>
      <c r="J1448" s="291"/>
      <c r="K1448" s="287">
        <f t="shared" si="1398"/>
        <v>19805279.07</v>
      </c>
      <c r="L1448" s="291">
        <v>911849</v>
      </c>
      <c r="M1448" s="291">
        <v>2370967</v>
      </c>
      <c r="N1448" s="291">
        <v>729560</v>
      </c>
      <c r="O1448" s="291">
        <v>2006290</v>
      </c>
      <c r="P1448" s="291">
        <v>1641510</v>
      </c>
      <c r="Q1448" s="291">
        <v>911950</v>
      </c>
      <c r="R1448" s="287">
        <f t="shared" si="1405"/>
        <v>8572126</v>
      </c>
      <c r="S1448" s="291">
        <v>719304</v>
      </c>
      <c r="T1448" s="291">
        <v>1709534</v>
      </c>
      <c r="U1448" s="291">
        <v>911950</v>
      </c>
      <c r="V1448" s="291">
        <v>1823900</v>
      </c>
      <c r="W1448" s="291">
        <v>1915045</v>
      </c>
      <c r="X1448" s="291"/>
      <c r="Y1448" s="291"/>
      <c r="Z1448" s="291"/>
      <c r="AA1448" s="290">
        <f t="shared" si="1406"/>
        <v>7079733</v>
      </c>
      <c r="AB1448" s="290">
        <f t="shared" si="1407"/>
        <v>15651859</v>
      </c>
      <c r="AC1448" s="37">
        <f t="shared" si="1408"/>
        <v>0.79028722315297317</v>
      </c>
    </row>
    <row r="1449" spans="1:29" hidden="1" x14ac:dyDescent="0.2">
      <c r="B1449" s="97" t="s">
        <v>262</v>
      </c>
      <c r="C1449" s="98" t="s">
        <v>154</v>
      </c>
      <c r="D1449" s="291">
        <v>71001134.180000007</v>
      </c>
      <c r="E1449" s="285">
        <f>SUM('ADICIONES  2018'!C1449:M1449)</f>
        <v>0</v>
      </c>
      <c r="F1449" s="291"/>
      <c r="G1449" s="291"/>
      <c r="H1449" s="291"/>
      <c r="I1449" s="291"/>
      <c r="J1449" s="291"/>
      <c r="K1449" s="287">
        <f t="shared" si="1398"/>
        <v>71001134.180000007</v>
      </c>
      <c r="L1449" s="291">
        <v>5579353</v>
      </c>
      <c r="M1449" s="291">
        <v>5856584</v>
      </c>
      <c r="N1449" s="291">
        <v>1822991</v>
      </c>
      <c r="O1449" s="291">
        <v>0</v>
      </c>
      <c r="P1449" s="291">
        <v>2604158</v>
      </c>
      <c r="Q1449" s="291">
        <v>3915582</v>
      </c>
      <c r="R1449" s="287">
        <f t="shared" si="1405"/>
        <v>19778668</v>
      </c>
      <c r="S1449" s="291">
        <v>3109670</v>
      </c>
      <c r="T1449" s="291">
        <v>260414</v>
      </c>
      <c r="U1449" s="291">
        <v>6900971</v>
      </c>
      <c r="V1449" s="291">
        <v>5093371</v>
      </c>
      <c r="W1449" s="291">
        <v>12947837</v>
      </c>
      <c r="X1449" s="291"/>
      <c r="Y1449" s="291"/>
      <c r="Z1449" s="291"/>
      <c r="AA1449" s="290">
        <f t="shared" si="1406"/>
        <v>28312263</v>
      </c>
      <c r="AB1449" s="290">
        <f t="shared" si="1407"/>
        <v>48090931</v>
      </c>
      <c r="AC1449" s="37">
        <f t="shared" si="1408"/>
        <v>0.67732623648069157</v>
      </c>
    </row>
    <row r="1450" spans="1:29" hidden="1" x14ac:dyDescent="0.2">
      <c r="B1450" s="97" t="s">
        <v>1729</v>
      </c>
      <c r="C1450" s="98" t="s">
        <v>154</v>
      </c>
      <c r="D1450" s="291">
        <v>0</v>
      </c>
      <c r="E1450" s="285">
        <f>SUM('ADICIONES  2018'!C1450:M1450)</f>
        <v>0</v>
      </c>
      <c r="F1450" s="291"/>
      <c r="G1450" s="291"/>
      <c r="H1450" s="291"/>
      <c r="I1450" s="291"/>
      <c r="J1450" s="291"/>
      <c r="K1450" s="287">
        <f t="shared" si="1398"/>
        <v>0</v>
      </c>
      <c r="L1450" s="291">
        <v>0</v>
      </c>
      <c r="M1450" s="291">
        <v>0</v>
      </c>
      <c r="N1450" s="291">
        <v>0</v>
      </c>
      <c r="O1450" s="291">
        <v>0</v>
      </c>
      <c r="P1450" s="291">
        <v>0</v>
      </c>
      <c r="Q1450" s="291">
        <v>0</v>
      </c>
      <c r="R1450" s="287">
        <f t="shared" si="1405"/>
        <v>0</v>
      </c>
      <c r="S1450" s="291">
        <v>0</v>
      </c>
      <c r="T1450" s="291">
        <v>0</v>
      </c>
      <c r="U1450" s="291">
        <v>0</v>
      </c>
      <c r="V1450" s="291">
        <v>0</v>
      </c>
      <c r="W1450" s="291">
        <v>0</v>
      </c>
      <c r="X1450" s="291"/>
      <c r="Y1450" s="291"/>
      <c r="Z1450" s="291"/>
      <c r="AA1450" s="290">
        <f t="shared" si="1406"/>
        <v>0</v>
      </c>
      <c r="AB1450" s="290">
        <f t="shared" si="1407"/>
        <v>0</v>
      </c>
      <c r="AC1450" s="37">
        <v>0</v>
      </c>
    </row>
    <row r="1451" spans="1:29" s="79" customFormat="1" ht="31.5" hidden="1" x14ac:dyDescent="0.2">
      <c r="A1451" s="371"/>
      <c r="B1451" s="110" t="s">
        <v>263</v>
      </c>
      <c r="C1451" s="106" t="s">
        <v>155</v>
      </c>
      <c r="D1451" s="289">
        <f>+D1452</f>
        <v>64979362.799999997</v>
      </c>
      <c r="E1451" s="105">
        <f>SUM('ADICIONES  2018'!C1451:M1451)</f>
        <v>0</v>
      </c>
      <c r="F1451" s="289">
        <f t="shared" ref="F1451:J1451" si="1419">+F1452</f>
        <v>0</v>
      </c>
      <c r="G1451" s="289">
        <f t="shared" si="1419"/>
        <v>0</v>
      </c>
      <c r="H1451" s="289">
        <f t="shared" si="1419"/>
        <v>0</v>
      </c>
      <c r="I1451" s="289">
        <f t="shared" si="1419"/>
        <v>0</v>
      </c>
      <c r="J1451" s="289">
        <f t="shared" si="1419"/>
        <v>0</v>
      </c>
      <c r="K1451" s="105">
        <f t="shared" si="1398"/>
        <v>64979362.799999997</v>
      </c>
      <c r="L1451" s="289">
        <f t="shared" ref="L1451:Q1451" si="1420">+L1452</f>
        <v>960000</v>
      </c>
      <c r="M1451" s="289">
        <f t="shared" si="1420"/>
        <v>28198270</v>
      </c>
      <c r="N1451" s="289">
        <f t="shared" si="1420"/>
        <v>600000</v>
      </c>
      <c r="O1451" s="289">
        <f t="shared" si="1420"/>
        <v>29220000</v>
      </c>
      <c r="P1451" s="289">
        <f t="shared" si="1420"/>
        <v>1250000</v>
      </c>
      <c r="Q1451" s="289">
        <f t="shared" si="1420"/>
        <v>1080000</v>
      </c>
      <c r="R1451" s="105">
        <f t="shared" si="1405"/>
        <v>61308270</v>
      </c>
      <c r="S1451" s="289">
        <f t="shared" ref="S1451:Z1451" si="1421">+S1452</f>
        <v>36310310</v>
      </c>
      <c r="T1451" s="289">
        <f t="shared" si="1421"/>
        <v>960000</v>
      </c>
      <c r="U1451" s="289">
        <f t="shared" si="1421"/>
        <v>1440000</v>
      </c>
      <c r="V1451" s="289">
        <f t="shared" si="1421"/>
        <v>960000</v>
      </c>
      <c r="W1451" s="289">
        <f t="shared" si="1421"/>
        <v>330000</v>
      </c>
      <c r="X1451" s="289">
        <f t="shared" si="1421"/>
        <v>0</v>
      </c>
      <c r="Y1451" s="289">
        <f t="shared" si="1421"/>
        <v>0</v>
      </c>
      <c r="Z1451" s="289">
        <f t="shared" si="1421"/>
        <v>0</v>
      </c>
      <c r="AA1451" s="289">
        <f t="shared" si="1406"/>
        <v>40000310</v>
      </c>
      <c r="AB1451" s="289">
        <f t="shared" si="1407"/>
        <v>101308580</v>
      </c>
      <c r="AC1451" s="104">
        <f t="shared" si="1408"/>
        <v>1.5590885418777916</v>
      </c>
    </row>
    <row r="1452" spans="1:29" ht="28.5" hidden="1" x14ac:dyDescent="0.2">
      <c r="B1452" s="97" t="s">
        <v>264</v>
      </c>
      <c r="C1452" s="98" t="s">
        <v>156</v>
      </c>
      <c r="D1452" s="291">
        <v>64979362.799999997</v>
      </c>
      <c r="E1452" s="285">
        <f>SUM('ADICIONES  2018'!C1452:M1452)</f>
        <v>0</v>
      </c>
      <c r="F1452" s="291"/>
      <c r="G1452" s="291"/>
      <c r="H1452" s="291"/>
      <c r="I1452" s="291"/>
      <c r="J1452" s="291"/>
      <c r="K1452" s="287">
        <f t="shared" si="1398"/>
        <v>64979362.799999997</v>
      </c>
      <c r="L1452" s="291">
        <v>960000</v>
      </c>
      <c r="M1452" s="291">
        <v>28198270</v>
      </c>
      <c r="N1452" s="291">
        <v>600000</v>
      </c>
      <c r="O1452" s="291">
        <v>29220000</v>
      </c>
      <c r="P1452" s="291">
        <v>1250000</v>
      </c>
      <c r="Q1452" s="291">
        <v>1080000</v>
      </c>
      <c r="R1452" s="287">
        <f t="shared" si="1405"/>
        <v>61308270</v>
      </c>
      <c r="S1452" s="291">
        <v>36310310</v>
      </c>
      <c r="T1452" s="291">
        <v>960000</v>
      </c>
      <c r="U1452" s="291">
        <v>1440000</v>
      </c>
      <c r="V1452" s="291">
        <v>960000</v>
      </c>
      <c r="W1452" s="291">
        <v>330000</v>
      </c>
      <c r="X1452" s="291"/>
      <c r="Y1452" s="291"/>
      <c r="Z1452" s="291"/>
      <c r="AA1452" s="290">
        <f t="shared" si="1406"/>
        <v>40000310</v>
      </c>
      <c r="AB1452" s="290">
        <f t="shared" si="1407"/>
        <v>101308580</v>
      </c>
      <c r="AC1452" s="37">
        <f t="shared" si="1408"/>
        <v>1.5590885418777916</v>
      </c>
    </row>
    <row r="1453" spans="1:29" s="79" customFormat="1" ht="31.5" hidden="1" x14ac:dyDescent="0.2">
      <c r="A1453" s="371"/>
      <c r="B1453" s="110" t="s">
        <v>265</v>
      </c>
      <c r="C1453" s="106" t="s">
        <v>266</v>
      </c>
      <c r="D1453" s="289">
        <f>+D1454</f>
        <v>629298343.10000002</v>
      </c>
      <c r="E1453" s="105">
        <f>SUM('ADICIONES  2018'!C1453:M1453)</f>
        <v>0</v>
      </c>
      <c r="F1453" s="289">
        <f t="shared" ref="F1453:J1453" si="1422">+F1454</f>
        <v>0</v>
      </c>
      <c r="G1453" s="289">
        <f t="shared" si="1422"/>
        <v>0</v>
      </c>
      <c r="H1453" s="289">
        <f t="shared" si="1422"/>
        <v>0</v>
      </c>
      <c r="I1453" s="289">
        <f t="shared" si="1422"/>
        <v>0</v>
      </c>
      <c r="J1453" s="289">
        <f t="shared" si="1422"/>
        <v>0</v>
      </c>
      <c r="K1453" s="105">
        <f t="shared" si="1398"/>
        <v>629298343.10000002</v>
      </c>
      <c r="L1453" s="289">
        <f t="shared" ref="L1453:Q1453" si="1423">+L1454</f>
        <v>92208550</v>
      </c>
      <c r="M1453" s="289">
        <f t="shared" si="1423"/>
        <v>87845720</v>
      </c>
      <c r="N1453" s="289">
        <f t="shared" si="1423"/>
        <v>65769470</v>
      </c>
      <c r="O1453" s="289">
        <f t="shared" si="1423"/>
        <v>92564446</v>
      </c>
      <c r="P1453" s="289">
        <f t="shared" si="1423"/>
        <v>84627923</v>
      </c>
      <c r="Q1453" s="289">
        <f t="shared" si="1423"/>
        <v>79518230</v>
      </c>
      <c r="R1453" s="105">
        <f t="shared" si="1405"/>
        <v>502534339</v>
      </c>
      <c r="S1453" s="289">
        <f t="shared" ref="S1453:Z1453" si="1424">+S1454</f>
        <v>85826670</v>
      </c>
      <c r="T1453" s="289">
        <f t="shared" si="1424"/>
        <v>54137684</v>
      </c>
      <c r="U1453" s="289">
        <f t="shared" si="1424"/>
        <v>74884710</v>
      </c>
      <c r="V1453" s="289">
        <f t="shared" si="1424"/>
        <v>103803180</v>
      </c>
      <c r="W1453" s="289">
        <f t="shared" si="1424"/>
        <v>96544941</v>
      </c>
      <c r="X1453" s="289">
        <f t="shared" si="1424"/>
        <v>0</v>
      </c>
      <c r="Y1453" s="289">
        <f t="shared" si="1424"/>
        <v>0</v>
      </c>
      <c r="Z1453" s="289">
        <f t="shared" si="1424"/>
        <v>0</v>
      </c>
      <c r="AA1453" s="289">
        <f t="shared" si="1406"/>
        <v>415197185</v>
      </c>
      <c r="AB1453" s="289">
        <f t="shared" si="1407"/>
        <v>917731524</v>
      </c>
      <c r="AC1453" s="104">
        <f t="shared" si="1408"/>
        <v>1.4583409189974077</v>
      </c>
    </row>
    <row r="1454" spans="1:29" s="21" customFormat="1" hidden="1" x14ac:dyDescent="0.2">
      <c r="A1454" s="92"/>
      <c r="B1454" s="111" t="s">
        <v>267</v>
      </c>
      <c r="C1454" s="112" t="s">
        <v>149</v>
      </c>
      <c r="D1454" s="291">
        <v>629298343.10000002</v>
      </c>
      <c r="E1454" s="285">
        <f>SUM('ADICIONES  2018'!C1454:M1454)</f>
        <v>0</v>
      </c>
      <c r="F1454" s="291"/>
      <c r="G1454" s="291"/>
      <c r="H1454" s="291"/>
      <c r="I1454" s="291"/>
      <c r="J1454" s="291"/>
      <c r="K1454" s="285">
        <f t="shared" si="1398"/>
        <v>629298343.10000002</v>
      </c>
      <c r="L1454" s="291">
        <v>92208550</v>
      </c>
      <c r="M1454" s="291">
        <v>87845720</v>
      </c>
      <c r="N1454" s="291">
        <v>65769470</v>
      </c>
      <c r="O1454" s="291">
        <v>92564446</v>
      </c>
      <c r="P1454" s="291">
        <v>84627923</v>
      </c>
      <c r="Q1454" s="291">
        <v>79518230</v>
      </c>
      <c r="R1454" s="285">
        <f t="shared" si="1405"/>
        <v>502534339</v>
      </c>
      <c r="S1454" s="291">
        <v>85826670</v>
      </c>
      <c r="T1454" s="291">
        <v>54137684</v>
      </c>
      <c r="U1454" s="291">
        <v>74884710</v>
      </c>
      <c r="V1454" s="291">
        <v>103803180</v>
      </c>
      <c r="W1454" s="291">
        <v>96544941</v>
      </c>
      <c r="X1454" s="291"/>
      <c r="Y1454" s="291"/>
      <c r="Z1454" s="291"/>
      <c r="AA1454" s="291">
        <f t="shared" si="1406"/>
        <v>415197185</v>
      </c>
      <c r="AB1454" s="291">
        <f t="shared" si="1407"/>
        <v>917731524</v>
      </c>
      <c r="AC1454" s="113">
        <f t="shared" si="1408"/>
        <v>1.4583409189974077</v>
      </c>
    </row>
    <row r="1455" spans="1:29" s="21" customFormat="1" ht="15.75" x14ac:dyDescent="0.2">
      <c r="A1455" s="92">
        <v>1</v>
      </c>
      <c r="B1455" s="111" t="s">
        <v>268</v>
      </c>
      <c r="C1455" s="112" t="s">
        <v>269</v>
      </c>
      <c r="D1455" s="289">
        <f>+D1456+D1463</f>
        <v>45358930569.279999</v>
      </c>
      <c r="E1455" s="105">
        <f>SUM('ADICIONES  2018'!C1455:M1455)</f>
        <v>46155405234.779999</v>
      </c>
      <c r="F1455" s="289">
        <f t="shared" ref="F1455:J1455" si="1425">+F1456+F1463</f>
        <v>0</v>
      </c>
      <c r="G1455" s="289">
        <f t="shared" si="1425"/>
        <v>0</v>
      </c>
      <c r="H1455" s="289">
        <f t="shared" si="1425"/>
        <v>0</v>
      </c>
      <c r="I1455" s="289">
        <f t="shared" si="1425"/>
        <v>0</v>
      </c>
      <c r="J1455" s="289">
        <f t="shared" si="1425"/>
        <v>0</v>
      </c>
      <c r="K1455" s="285">
        <f t="shared" si="1398"/>
        <v>91514335804.059998</v>
      </c>
      <c r="L1455" s="289">
        <f t="shared" ref="L1455:Q1455" si="1426">+L1456+L1463</f>
        <v>77782296</v>
      </c>
      <c r="M1455" s="289">
        <f t="shared" si="1426"/>
        <v>2008852196.1700001</v>
      </c>
      <c r="N1455" s="289">
        <f t="shared" si="1426"/>
        <v>1283574418</v>
      </c>
      <c r="O1455" s="289">
        <f t="shared" si="1426"/>
        <v>4437241684.5100002</v>
      </c>
      <c r="P1455" s="289">
        <f t="shared" si="1426"/>
        <v>19521998930.169998</v>
      </c>
      <c r="Q1455" s="289">
        <f t="shared" si="1426"/>
        <v>1390250529</v>
      </c>
      <c r="R1455" s="285">
        <f t="shared" si="1405"/>
        <v>28719700053.849998</v>
      </c>
      <c r="S1455" s="291">
        <f t="shared" ref="S1455:Z1455" si="1427">+S1456+S1463</f>
        <v>17069965275.32</v>
      </c>
      <c r="T1455" s="291">
        <f t="shared" si="1427"/>
        <v>3645611065.5</v>
      </c>
      <c r="U1455" s="291">
        <f t="shared" si="1427"/>
        <v>2773627952</v>
      </c>
      <c r="V1455" s="291">
        <f t="shared" si="1427"/>
        <v>3960015856</v>
      </c>
      <c r="W1455" s="291">
        <f t="shared" si="1427"/>
        <v>4874840263</v>
      </c>
      <c r="X1455" s="289">
        <f t="shared" si="1427"/>
        <v>0</v>
      </c>
      <c r="Y1455" s="291">
        <f t="shared" si="1427"/>
        <v>900000000</v>
      </c>
      <c r="Z1455" s="289">
        <f t="shared" si="1427"/>
        <v>0</v>
      </c>
      <c r="AA1455" s="289">
        <f t="shared" si="1406"/>
        <v>33224060411.82</v>
      </c>
      <c r="AB1455" s="291">
        <f t="shared" si="1407"/>
        <v>61943760465.669998</v>
      </c>
      <c r="AC1455" s="113">
        <f t="shared" si="1408"/>
        <v>0.6768749390073362</v>
      </c>
    </row>
    <row r="1456" spans="1:29" s="79" customFormat="1" ht="31.5" hidden="1" x14ac:dyDescent="0.2">
      <c r="A1456" s="371"/>
      <c r="B1456" s="110" t="s">
        <v>736</v>
      </c>
      <c r="C1456" s="106" t="s">
        <v>1730</v>
      </c>
      <c r="D1456" s="289">
        <f>+D1461+D1457</f>
        <v>1470000000</v>
      </c>
      <c r="E1456" s="105">
        <f>SUM('ADICIONES  2018'!C1456:M1456)</f>
        <v>88906882</v>
      </c>
      <c r="F1456" s="289">
        <f t="shared" ref="F1456:J1456" si="1428">+F1461+F1457</f>
        <v>0</v>
      </c>
      <c r="G1456" s="289">
        <f t="shared" si="1428"/>
        <v>0</v>
      </c>
      <c r="H1456" s="289">
        <f t="shared" si="1428"/>
        <v>0</v>
      </c>
      <c r="I1456" s="289">
        <f t="shared" si="1428"/>
        <v>0</v>
      </c>
      <c r="J1456" s="289">
        <f t="shared" si="1428"/>
        <v>0</v>
      </c>
      <c r="K1456" s="285">
        <f t="shared" si="1398"/>
        <v>1558906882</v>
      </c>
      <c r="L1456" s="289">
        <f t="shared" ref="L1456:Q1456" si="1429">+L1461+L1457</f>
        <v>0</v>
      </c>
      <c r="M1456" s="289">
        <f t="shared" si="1429"/>
        <v>0</v>
      </c>
      <c r="N1456" s="289">
        <f t="shared" si="1429"/>
        <v>0</v>
      </c>
      <c r="O1456" s="289">
        <f t="shared" si="1429"/>
        <v>470000000</v>
      </c>
      <c r="P1456" s="289">
        <f t="shared" si="1429"/>
        <v>300000000</v>
      </c>
      <c r="Q1456" s="289">
        <f t="shared" si="1429"/>
        <v>0</v>
      </c>
      <c r="R1456" s="105">
        <f t="shared" si="1405"/>
        <v>770000000</v>
      </c>
      <c r="S1456" s="289">
        <f t="shared" ref="S1456:Z1456" si="1430">+S1461+S1457</f>
        <v>438906882</v>
      </c>
      <c r="T1456" s="289">
        <f t="shared" si="1430"/>
        <v>0</v>
      </c>
      <c r="U1456" s="289">
        <f t="shared" si="1430"/>
        <v>0</v>
      </c>
      <c r="V1456" s="289">
        <f t="shared" si="1430"/>
        <v>175000000</v>
      </c>
      <c r="W1456" s="289">
        <f t="shared" si="1430"/>
        <v>175000000</v>
      </c>
      <c r="X1456" s="289">
        <f t="shared" si="1430"/>
        <v>0</v>
      </c>
      <c r="Y1456" s="289">
        <f t="shared" si="1430"/>
        <v>0</v>
      </c>
      <c r="Z1456" s="289">
        <f t="shared" si="1430"/>
        <v>0</v>
      </c>
      <c r="AA1456" s="289">
        <f t="shared" si="1406"/>
        <v>788906882</v>
      </c>
      <c r="AB1456" s="289">
        <f t="shared" si="1407"/>
        <v>1558906882</v>
      </c>
      <c r="AC1456" s="104">
        <f t="shared" si="1408"/>
        <v>1</v>
      </c>
    </row>
    <row r="1457" spans="1:29" s="79" customFormat="1" ht="15.75" hidden="1" x14ac:dyDescent="0.2">
      <c r="A1457" s="371"/>
      <c r="B1457" s="110" t="s">
        <v>1872</v>
      </c>
      <c r="C1457" s="106" t="s">
        <v>1873</v>
      </c>
      <c r="D1457" s="289">
        <f>+D1458</f>
        <v>0</v>
      </c>
      <c r="E1457" s="285">
        <f>SUM('ADICIONES  2018'!C1457:M1457)</f>
        <v>88906882</v>
      </c>
      <c r="F1457" s="289">
        <f t="shared" ref="F1457:J1457" si="1431">+F1458</f>
        <v>0</v>
      </c>
      <c r="G1457" s="289">
        <f t="shared" si="1431"/>
        <v>0</v>
      </c>
      <c r="H1457" s="289">
        <f t="shared" si="1431"/>
        <v>0</v>
      </c>
      <c r="I1457" s="289">
        <f t="shared" si="1431"/>
        <v>0</v>
      </c>
      <c r="J1457" s="289">
        <f t="shared" si="1431"/>
        <v>0</v>
      </c>
      <c r="K1457" s="285">
        <f t="shared" si="1398"/>
        <v>88906882</v>
      </c>
      <c r="L1457" s="289">
        <f t="shared" ref="L1457:Q1457" si="1432">+L1458</f>
        <v>0</v>
      </c>
      <c r="M1457" s="289">
        <f t="shared" si="1432"/>
        <v>0</v>
      </c>
      <c r="N1457" s="289">
        <f t="shared" si="1432"/>
        <v>0</v>
      </c>
      <c r="O1457" s="289">
        <f t="shared" si="1432"/>
        <v>0</v>
      </c>
      <c r="P1457" s="289">
        <f t="shared" si="1432"/>
        <v>0</v>
      </c>
      <c r="Q1457" s="289">
        <f t="shared" si="1432"/>
        <v>0</v>
      </c>
      <c r="R1457" s="105">
        <f t="shared" si="1405"/>
        <v>0</v>
      </c>
      <c r="S1457" s="289">
        <f t="shared" ref="S1457:Z1457" si="1433">+S1458</f>
        <v>88906882</v>
      </c>
      <c r="T1457" s="289">
        <f t="shared" si="1433"/>
        <v>0</v>
      </c>
      <c r="U1457" s="289">
        <f t="shared" si="1433"/>
        <v>0</v>
      </c>
      <c r="V1457" s="289">
        <f t="shared" si="1433"/>
        <v>0</v>
      </c>
      <c r="W1457" s="289">
        <f t="shared" si="1433"/>
        <v>0</v>
      </c>
      <c r="X1457" s="289">
        <f t="shared" si="1433"/>
        <v>0</v>
      </c>
      <c r="Y1457" s="289">
        <f t="shared" si="1433"/>
        <v>0</v>
      </c>
      <c r="Z1457" s="289">
        <f t="shared" si="1433"/>
        <v>0</v>
      </c>
      <c r="AA1457" s="289">
        <f t="shared" ref="AA1457:AA1459" si="1434">SUM(S1457:Z1457)</f>
        <v>88906882</v>
      </c>
      <c r="AB1457" s="289">
        <f t="shared" si="1407"/>
        <v>88906882</v>
      </c>
      <c r="AC1457" s="104">
        <v>0</v>
      </c>
    </row>
    <row r="1458" spans="1:29" s="79" customFormat="1" ht="47.25" hidden="1" x14ac:dyDescent="0.2">
      <c r="A1458" s="371"/>
      <c r="B1458" s="110" t="s">
        <v>2538</v>
      </c>
      <c r="C1458" s="106" t="s">
        <v>2539</v>
      </c>
      <c r="D1458" s="289">
        <f>SUM(D1459:D1460)</f>
        <v>0</v>
      </c>
      <c r="E1458" s="105">
        <f>SUM('ADICIONES  2018'!C1458:M1458)</f>
        <v>88906882</v>
      </c>
      <c r="F1458" s="289">
        <f t="shared" ref="F1458:J1458" si="1435">SUM(F1459:F1460)</f>
        <v>0</v>
      </c>
      <c r="G1458" s="289">
        <f t="shared" si="1435"/>
        <v>0</v>
      </c>
      <c r="H1458" s="289">
        <f t="shared" si="1435"/>
        <v>0</v>
      </c>
      <c r="I1458" s="289">
        <f t="shared" si="1435"/>
        <v>0</v>
      </c>
      <c r="J1458" s="289">
        <f t="shared" si="1435"/>
        <v>0</v>
      </c>
      <c r="K1458" s="105">
        <f t="shared" si="1398"/>
        <v>88906882</v>
      </c>
      <c r="L1458" s="289">
        <f t="shared" ref="L1458:Q1458" si="1436">SUM(L1459:L1460)</f>
        <v>0</v>
      </c>
      <c r="M1458" s="289">
        <f t="shared" si="1436"/>
        <v>0</v>
      </c>
      <c r="N1458" s="289">
        <f t="shared" si="1436"/>
        <v>0</v>
      </c>
      <c r="O1458" s="289">
        <f t="shared" si="1436"/>
        <v>0</v>
      </c>
      <c r="P1458" s="289">
        <f t="shared" si="1436"/>
        <v>0</v>
      </c>
      <c r="Q1458" s="289">
        <f t="shared" si="1436"/>
        <v>0</v>
      </c>
      <c r="R1458" s="105">
        <f>SUM(L1458:Q1458)</f>
        <v>0</v>
      </c>
      <c r="S1458" s="289">
        <f t="shared" ref="S1458:Z1458" si="1437">SUM(S1459:S1460)</f>
        <v>88906882</v>
      </c>
      <c r="T1458" s="289">
        <f t="shared" si="1437"/>
        <v>0</v>
      </c>
      <c r="U1458" s="289">
        <f t="shared" si="1437"/>
        <v>0</v>
      </c>
      <c r="V1458" s="289">
        <f t="shared" si="1437"/>
        <v>0</v>
      </c>
      <c r="W1458" s="289">
        <f t="shared" si="1437"/>
        <v>0</v>
      </c>
      <c r="X1458" s="289">
        <f t="shared" si="1437"/>
        <v>0</v>
      </c>
      <c r="Y1458" s="289">
        <f t="shared" si="1437"/>
        <v>0</v>
      </c>
      <c r="Z1458" s="289">
        <f t="shared" si="1437"/>
        <v>0</v>
      </c>
      <c r="AA1458" s="289">
        <f t="shared" si="1434"/>
        <v>88906882</v>
      </c>
      <c r="AB1458" s="289">
        <f t="shared" si="1407"/>
        <v>88906882</v>
      </c>
      <c r="AC1458" s="104">
        <v>0</v>
      </c>
    </row>
    <row r="1459" spans="1:29" s="21" customFormat="1" ht="30" hidden="1" x14ac:dyDescent="0.2">
      <c r="A1459" s="92"/>
      <c r="B1459" s="111" t="s">
        <v>2540</v>
      </c>
      <c r="C1459" s="112" t="s">
        <v>1010</v>
      </c>
      <c r="D1459" s="291"/>
      <c r="E1459" s="285">
        <f>SUM('ADICIONES  2018'!C1459:M1459)</f>
        <v>0</v>
      </c>
      <c r="F1459" s="291"/>
      <c r="G1459" s="291"/>
      <c r="H1459" s="291"/>
      <c r="I1459" s="291"/>
      <c r="J1459" s="291"/>
      <c r="K1459" s="285">
        <f t="shared" si="1398"/>
        <v>0</v>
      </c>
      <c r="L1459" s="291"/>
      <c r="M1459" s="291"/>
      <c r="N1459" s="291"/>
      <c r="O1459" s="291"/>
      <c r="P1459" s="291"/>
      <c r="Q1459" s="291"/>
      <c r="R1459" s="285">
        <f t="shared" si="1405"/>
        <v>0</v>
      </c>
      <c r="S1459" s="291">
        <v>88906882</v>
      </c>
      <c r="T1459" s="291">
        <v>0</v>
      </c>
      <c r="U1459" s="291">
        <v>0</v>
      </c>
      <c r="V1459" s="291">
        <v>0</v>
      </c>
      <c r="W1459" s="291"/>
      <c r="X1459" s="291"/>
      <c r="Y1459" s="291"/>
      <c r="Z1459" s="291"/>
      <c r="AA1459" s="291">
        <f t="shared" si="1434"/>
        <v>88906882</v>
      </c>
      <c r="AB1459" s="291">
        <f t="shared" si="1407"/>
        <v>88906882</v>
      </c>
      <c r="AC1459" s="113">
        <v>0</v>
      </c>
    </row>
    <row r="1460" spans="1:29" s="21" customFormat="1" ht="30" hidden="1" x14ac:dyDescent="0.2">
      <c r="A1460" s="92"/>
      <c r="B1460" s="111" t="s">
        <v>2540</v>
      </c>
      <c r="C1460" s="112" t="s">
        <v>1010</v>
      </c>
      <c r="D1460" s="291"/>
      <c r="E1460" s="285">
        <f>SUM('ADICIONES  2018'!C1460:M1460)</f>
        <v>88906882</v>
      </c>
      <c r="F1460" s="291"/>
      <c r="G1460" s="291"/>
      <c r="H1460" s="291"/>
      <c r="I1460" s="291"/>
      <c r="J1460" s="291"/>
      <c r="K1460" s="285">
        <f t="shared" si="1398"/>
        <v>88906882</v>
      </c>
      <c r="L1460" s="291"/>
      <c r="M1460" s="291"/>
      <c r="N1460" s="291"/>
      <c r="O1460" s="291"/>
      <c r="P1460" s="291"/>
      <c r="Q1460" s="291"/>
      <c r="R1460" s="285">
        <f t="shared" si="1405"/>
        <v>0</v>
      </c>
      <c r="S1460" s="291"/>
      <c r="T1460" s="291"/>
      <c r="U1460" s="291"/>
      <c r="V1460" s="291"/>
      <c r="W1460" s="291"/>
      <c r="X1460" s="291"/>
      <c r="Y1460" s="291"/>
      <c r="Z1460" s="291"/>
      <c r="AA1460" s="291">
        <f t="shared" ref="AA1460" si="1438">SUM(S1460:Z1460)</f>
        <v>0</v>
      </c>
      <c r="AB1460" s="291">
        <f t="shared" si="1407"/>
        <v>0</v>
      </c>
      <c r="AC1460" s="113">
        <v>1</v>
      </c>
    </row>
    <row r="1461" spans="1:29" s="79" customFormat="1" ht="31.5" hidden="1" x14ac:dyDescent="0.2">
      <c r="A1461" s="371"/>
      <c r="B1461" s="110" t="s">
        <v>1731</v>
      </c>
      <c r="C1461" s="106" t="s">
        <v>1732</v>
      </c>
      <c r="D1461" s="289">
        <f>+D1462</f>
        <v>1470000000</v>
      </c>
      <c r="E1461" s="105">
        <f>SUM('ADICIONES  2018'!C1461:M1461)</f>
        <v>0</v>
      </c>
      <c r="F1461" s="289">
        <f t="shared" ref="F1461:J1461" si="1439">+F1462</f>
        <v>0</v>
      </c>
      <c r="G1461" s="289">
        <f t="shared" si="1439"/>
        <v>0</v>
      </c>
      <c r="H1461" s="289">
        <f t="shared" si="1439"/>
        <v>0</v>
      </c>
      <c r="I1461" s="289">
        <f t="shared" si="1439"/>
        <v>0</v>
      </c>
      <c r="J1461" s="289">
        <f t="shared" si="1439"/>
        <v>0</v>
      </c>
      <c r="K1461" s="105">
        <f t="shared" si="1398"/>
        <v>1470000000</v>
      </c>
      <c r="L1461" s="289">
        <f t="shared" ref="L1461:Q1461" si="1440">+L1462</f>
        <v>0</v>
      </c>
      <c r="M1461" s="289">
        <f t="shared" si="1440"/>
        <v>0</v>
      </c>
      <c r="N1461" s="289">
        <f t="shared" si="1440"/>
        <v>0</v>
      </c>
      <c r="O1461" s="289">
        <f t="shared" si="1440"/>
        <v>470000000</v>
      </c>
      <c r="P1461" s="289">
        <f t="shared" si="1440"/>
        <v>300000000</v>
      </c>
      <c r="Q1461" s="289">
        <f t="shared" si="1440"/>
        <v>0</v>
      </c>
      <c r="R1461" s="105">
        <f t="shared" si="1405"/>
        <v>770000000</v>
      </c>
      <c r="S1461" s="289">
        <f t="shared" ref="S1461:Z1461" si="1441">+S1462</f>
        <v>350000000</v>
      </c>
      <c r="T1461" s="289">
        <f t="shared" si="1441"/>
        <v>0</v>
      </c>
      <c r="U1461" s="289">
        <f t="shared" si="1441"/>
        <v>0</v>
      </c>
      <c r="V1461" s="289">
        <f t="shared" si="1441"/>
        <v>175000000</v>
      </c>
      <c r="W1461" s="289">
        <f t="shared" si="1441"/>
        <v>175000000</v>
      </c>
      <c r="X1461" s="289">
        <f t="shared" si="1441"/>
        <v>0</v>
      </c>
      <c r="Y1461" s="289">
        <f t="shared" si="1441"/>
        <v>0</v>
      </c>
      <c r="Z1461" s="289">
        <f t="shared" si="1441"/>
        <v>0</v>
      </c>
      <c r="AA1461" s="289">
        <f t="shared" si="1406"/>
        <v>700000000</v>
      </c>
      <c r="AB1461" s="289">
        <f t="shared" si="1407"/>
        <v>1470000000</v>
      </c>
      <c r="AC1461" s="104">
        <f t="shared" si="1408"/>
        <v>1</v>
      </c>
    </row>
    <row r="1462" spans="1:29" s="21" customFormat="1" ht="30" hidden="1" x14ac:dyDescent="0.2">
      <c r="A1462" s="92"/>
      <c r="B1462" s="111" t="s">
        <v>1733</v>
      </c>
      <c r="C1462" s="112" t="s">
        <v>1734</v>
      </c>
      <c r="D1462" s="291">
        <v>1470000000</v>
      </c>
      <c r="E1462" s="285">
        <f>SUM('ADICIONES  2018'!C1462:M1462)</f>
        <v>0</v>
      </c>
      <c r="F1462" s="291"/>
      <c r="G1462" s="291"/>
      <c r="H1462" s="291"/>
      <c r="I1462" s="291"/>
      <c r="J1462" s="291"/>
      <c r="K1462" s="285">
        <f t="shared" si="1398"/>
        <v>1470000000</v>
      </c>
      <c r="L1462" s="291">
        <v>0</v>
      </c>
      <c r="M1462" s="291">
        <v>0</v>
      </c>
      <c r="N1462" s="291">
        <v>0</v>
      </c>
      <c r="O1462" s="291">
        <v>470000000</v>
      </c>
      <c r="P1462" s="291">
        <v>300000000</v>
      </c>
      <c r="Q1462" s="291"/>
      <c r="R1462" s="285">
        <f t="shared" si="1405"/>
        <v>770000000</v>
      </c>
      <c r="S1462" s="291">
        <v>350000000</v>
      </c>
      <c r="T1462" s="291">
        <v>0</v>
      </c>
      <c r="U1462" s="291">
        <v>0</v>
      </c>
      <c r="V1462" s="291">
        <v>175000000</v>
      </c>
      <c r="W1462" s="291">
        <v>175000000</v>
      </c>
      <c r="X1462" s="291"/>
      <c r="Y1462" s="291"/>
      <c r="Z1462" s="291"/>
      <c r="AA1462" s="291">
        <f t="shared" si="1406"/>
        <v>700000000</v>
      </c>
      <c r="AB1462" s="291">
        <f t="shared" si="1407"/>
        <v>1470000000</v>
      </c>
      <c r="AC1462" s="113">
        <f t="shared" si="1408"/>
        <v>1</v>
      </c>
    </row>
    <row r="1463" spans="1:29" s="79" customFormat="1" ht="31.5" hidden="1" x14ac:dyDescent="0.2">
      <c r="A1463" s="371"/>
      <c r="B1463" s="110" t="s">
        <v>270</v>
      </c>
      <c r="C1463" s="106" t="s">
        <v>96</v>
      </c>
      <c r="D1463" s="289">
        <f>+D1464+D1511+D1525</f>
        <v>43888930569.279999</v>
      </c>
      <c r="E1463" s="105">
        <f>SUM('ADICIONES  2018'!C1463:M1463)</f>
        <v>46066498352.779999</v>
      </c>
      <c r="F1463" s="289">
        <f>+F1464+F1511+F1525</f>
        <v>0</v>
      </c>
      <c r="G1463" s="289">
        <f>+G1464+G1511+G1525</f>
        <v>0</v>
      </c>
      <c r="H1463" s="289">
        <f>+H1464+H1511+H1525</f>
        <v>0</v>
      </c>
      <c r="I1463" s="289">
        <f>+I1464+I1511+I1525</f>
        <v>0</v>
      </c>
      <c r="J1463" s="289">
        <f>+J1464+J1511+J1525</f>
        <v>0</v>
      </c>
      <c r="K1463" s="105">
        <f t="shared" si="1398"/>
        <v>89955428922.059998</v>
      </c>
      <c r="L1463" s="289">
        <f t="shared" ref="L1463:Q1463" si="1442">+L1464+L1511+L1525</f>
        <v>77782296</v>
      </c>
      <c r="M1463" s="289">
        <f t="shared" si="1442"/>
        <v>2008852196.1700001</v>
      </c>
      <c r="N1463" s="289">
        <f t="shared" si="1442"/>
        <v>1283574418</v>
      </c>
      <c r="O1463" s="289">
        <f t="shared" si="1442"/>
        <v>3967241684.5100002</v>
      </c>
      <c r="P1463" s="289">
        <f t="shared" si="1442"/>
        <v>19221998930.169998</v>
      </c>
      <c r="Q1463" s="289">
        <f t="shared" si="1442"/>
        <v>1390250529</v>
      </c>
      <c r="R1463" s="105">
        <f t="shared" si="1405"/>
        <v>27949700053.849998</v>
      </c>
      <c r="S1463" s="289">
        <f t="shared" ref="S1463:Z1463" si="1443">+S1464+S1511+S1525</f>
        <v>16631058393.32</v>
      </c>
      <c r="T1463" s="289">
        <f t="shared" si="1443"/>
        <v>3645611065.5</v>
      </c>
      <c r="U1463" s="289">
        <f t="shared" si="1443"/>
        <v>2773627952</v>
      </c>
      <c r="V1463" s="289">
        <f t="shared" si="1443"/>
        <v>3785015856</v>
      </c>
      <c r="W1463" s="289">
        <f t="shared" si="1443"/>
        <v>4699840263</v>
      </c>
      <c r="X1463" s="289">
        <f t="shared" si="1443"/>
        <v>0</v>
      </c>
      <c r="Y1463" s="289">
        <f t="shared" si="1443"/>
        <v>900000000</v>
      </c>
      <c r="Z1463" s="289">
        <f t="shared" si="1443"/>
        <v>0</v>
      </c>
      <c r="AA1463" s="289">
        <f t="shared" si="1406"/>
        <v>32435153529.82</v>
      </c>
      <c r="AB1463" s="289">
        <f t="shared" si="1407"/>
        <v>60384853583.669998</v>
      </c>
      <c r="AC1463" s="104">
        <f t="shared" si="1408"/>
        <v>0.67127525606030058</v>
      </c>
    </row>
    <row r="1464" spans="1:29" s="5" customFormat="1" ht="15.75" hidden="1" x14ac:dyDescent="0.2">
      <c r="A1464" s="156"/>
      <c r="B1464" s="110" t="s">
        <v>271</v>
      </c>
      <c r="C1464" s="106" t="s">
        <v>97</v>
      </c>
      <c r="D1464" s="289">
        <f>+D1465+D1473+D1477</f>
        <v>39922430569.279999</v>
      </c>
      <c r="E1464" s="105">
        <f>SUM('ADICIONES  2018'!C1464:M1464)</f>
        <v>22778210982.779999</v>
      </c>
      <c r="F1464" s="289">
        <f t="shared" ref="F1464:J1464" si="1444">+F1465+F1473+F1477</f>
        <v>0</v>
      </c>
      <c r="G1464" s="289">
        <f t="shared" si="1444"/>
        <v>0</v>
      </c>
      <c r="H1464" s="289">
        <f t="shared" si="1444"/>
        <v>0</v>
      </c>
      <c r="I1464" s="289">
        <f t="shared" si="1444"/>
        <v>0</v>
      </c>
      <c r="J1464" s="289">
        <f t="shared" si="1444"/>
        <v>0</v>
      </c>
      <c r="K1464" s="286">
        <f t="shared" si="1398"/>
        <v>62700641552.059998</v>
      </c>
      <c r="L1464" s="289">
        <f t="shared" ref="L1464:Q1464" si="1445">+L1465+L1473+L1477</f>
        <v>77782296</v>
      </c>
      <c r="M1464" s="289">
        <f t="shared" si="1445"/>
        <v>1283574418</v>
      </c>
      <c r="N1464" s="289">
        <f t="shared" si="1445"/>
        <v>1283574418</v>
      </c>
      <c r="O1464" s="289">
        <f t="shared" si="1445"/>
        <v>4498102796</v>
      </c>
      <c r="P1464" s="289">
        <f t="shared" si="1445"/>
        <v>18010000513.5</v>
      </c>
      <c r="Q1464" s="289">
        <f t="shared" si="1445"/>
        <v>1390250529</v>
      </c>
      <c r="R1464" s="286">
        <f t="shared" si="1405"/>
        <v>26543284970.5</v>
      </c>
      <c r="S1464" s="289">
        <f t="shared" ref="S1464:Z1464" si="1446">+S1465+S1473+S1477</f>
        <v>15663225060</v>
      </c>
      <c r="T1464" s="289">
        <f t="shared" si="1446"/>
        <v>3645611065.5</v>
      </c>
      <c r="U1464" s="289">
        <f t="shared" si="1446"/>
        <v>2773627952</v>
      </c>
      <c r="V1464" s="289">
        <f t="shared" si="1446"/>
        <v>3435015856</v>
      </c>
      <c r="W1464" s="289">
        <f t="shared" si="1446"/>
        <v>4134239593</v>
      </c>
      <c r="X1464" s="289">
        <f t="shared" si="1446"/>
        <v>0</v>
      </c>
      <c r="Y1464" s="289">
        <f t="shared" si="1446"/>
        <v>0</v>
      </c>
      <c r="Z1464" s="289">
        <f t="shared" si="1446"/>
        <v>0</v>
      </c>
      <c r="AA1464" s="292">
        <f t="shared" si="1406"/>
        <v>29651719526.5</v>
      </c>
      <c r="AB1464" s="292">
        <f t="shared" si="1407"/>
        <v>56195004497</v>
      </c>
      <c r="AC1464" s="36">
        <f t="shared" si="1408"/>
        <v>0.89624289490469722</v>
      </c>
    </row>
    <row r="1465" spans="1:29" s="5" customFormat="1" ht="31.5" hidden="1" x14ac:dyDescent="0.2">
      <c r="A1465" s="156"/>
      <c r="B1465" s="110" t="s">
        <v>272</v>
      </c>
      <c r="C1465" s="106" t="s">
        <v>98</v>
      </c>
      <c r="D1465" s="289">
        <f>+D1466</f>
        <v>35883219688.010002</v>
      </c>
      <c r="E1465" s="105">
        <f>SUM('ADICIONES  2018'!C1465:M1465)</f>
        <v>2853282496.3499999</v>
      </c>
      <c r="F1465" s="289">
        <f t="shared" ref="F1465:J1465" si="1447">+F1466</f>
        <v>0</v>
      </c>
      <c r="G1465" s="289">
        <f t="shared" si="1447"/>
        <v>0</v>
      </c>
      <c r="H1465" s="289">
        <f t="shared" si="1447"/>
        <v>0</v>
      </c>
      <c r="I1465" s="289">
        <f t="shared" si="1447"/>
        <v>0</v>
      </c>
      <c r="J1465" s="289">
        <f t="shared" si="1447"/>
        <v>0</v>
      </c>
      <c r="K1465" s="286">
        <f t="shared" si="1398"/>
        <v>38736502184.360001</v>
      </c>
      <c r="L1465" s="289">
        <f t="shared" ref="L1465:Q1465" si="1448">+L1466</f>
        <v>0</v>
      </c>
      <c r="M1465" s="289">
        <f t="shared" si="1448"/>
        <v>1283574418</v>
      </c>
      <c r="N1465" s="289">
        <f t="shared" si="1448"/>
        <v>1283574418</v>
      </c>
      <c r="O1465" s="289">
        <f t="shared" si="1448"/>
        <v>1283574418</v>
      </c>
      <c r="P1465" s="289">
        <f t="shared" si="1448"/>
        <v>486000513.5</v>
      </c>
      <c r="Q1465" s="289">
        <f t="shared" si="1448"/>
        <v>1390250529</v>
      </c>
      <c r="R1465" s="286">
        <f t="shared" si="1405"/>
        <v>5726974296.5</v>
      </c>
      <c r="S1465" s="289">
        <f t="shared" ref="S1465:Z1465" si="1449">+S1466</f>
        <v>14880355610</v>
      </c>
      <c r="T1465" s="289">
        <f t="shared" si="1449"/>
        <v>2629329631.5</v>
      </c>
      <c r="U1465" s="289">
        <f t="shared" si="1449"/>
        <v>2585660182</v>
      </c>
      <c r="V1465" s="289">
        <f t="shared" si="1449"/>
        <v>2603358986</v>
      </c>
      <c r="W1465" s="289">
        <f t="shared" si="1449"/>
        <v>4015259257</v>
      </c>
      <c r="X1465" s="289">
        <f t="shared" si="1449"/>
        <v>0</v>
      </c>
      <c r="Y1465" s="289">
        <f t="shared" si="1449"/>
        <v>0</v>
      </c>
      <c r="Z1465" s="289">
        <f t="shared" si="1449"/>
        <v>0</v>
      </c>
      <c r="AA1465" s="292">
        <f t="shared" si="1406"/>
        <v>26713963666.5</v>
      </c>
      <c r="AB1465" s="292">
        <f t="shared" si="1407"/>
        <v>32440937963</v>
      </c>
      <c r="AC1465" s="36">
        <f t="shared" si="1408"/>
        <v>0.83747721486577953</v>
      </c>
    </row>
    <row r="1466" spans="1:29" s="79" customFormat="1" ht="31.5" hidden="1" x14ac:dyDescent="0.2">
      <c r="A1466" s="371"/>
      <c r="B1466" s="110" t="s">
        <v>273</v>
      </c>
      <c r="C1466" s="106" t="s">
        <v>157</v>
      </c>
      <c r="D1466" s="289">
        <f>SUM(D1467:D1472)</f>
        <v>35883219688.010002</v>
      </c>
      <c r="E1466" s="105">
        <f>SUM('ADICIONES  2018'!C1466:M1466)</f>
        <v>2853282496.3499999</v>
      </c>
      <c r="F1466" s="289">
        <f t="shared" ref="F1466" si="1450">SUM(F1467:F1472)</f>
        <v>0</v>
      </c>
      <c r="G1466" s="289">
        <f t="shared" ref="G1466:J1466" si="1451">SUM(G1467:G1472)</f>
        <v>0</v>
      </c>
      <c r="H1466" s="289">
        <f t="shared" si="1451"/>
        <v>0</v>
      </c>
      <c r="I1466" s="289">
        <f t="shared" si="1451"/>
        <v>0</v>
      </c>
      <c r="J1466" s="289">
        <f t="shared" si="1451"/>
        <v>0</v>
      </c>
      <c r="K1466" s="105">
        <f t="shared" si="1398"/>
        <v>38736502184.360001</v>
      </c>
      <c r="L1466" s="289">
        <f t="shared" ref="L1466:Q1466" si="1452">SUM(L1467:L1472)</f>
        <v>0</v>
      </c>
      <c r="M1466" s="289">
        <f t="shared" si="1452"/>
        <v>1283574418</v>
      </c>
      <c r="N1466" s="289">
        <f t="shared" si="1452"/>
        <v>1283574418</v>
      </c>
      <c r="O1466" s="289">
        <f t="shared" si="1452"/>
        <v>1283574418</v>
      </c>
      <c r="P1466" s="289">
        <f t="shared" si="1452"/>
        <v>486000513.5</v>
      </c>
      <c r="Q1466" s="289">
        <f t="shared" si="1452"/>
        <v>1390250529</v>
      </c>
      <c r="R1466" s="105">
        <f t="shared" si="1405"/>
        <v>5726974296.5</v>
      </c>
      <c r="S1466" s="289">
        <f t="shared" ref="S1466:Z1466" si="1453">SUM(S1467:S1472)</f>
        <v>14880355610</v>
      </c>
      <c r="T1466" s="289">
        <f t="shared" si="1453"/>
        <v>2629329631.5</v>
      </c>
      <c r="U1466" s="289">
        <f t="shared" si="1453"/>
        <v>2585660182</v>
      </c>
      <c r="V1466" s="289">
        <f t="shared" si="1453"/>
        <v>2603358986</v>
      </c>
      <c r="W1466" s="289">
        <f t="shared" si="1453"/>
        <v>4015259257</v>
      </c>
      <c r="X1466" s="289">
        <f t="shared" si="1453"/>
        <v>0</v>
      </c>
      <c r="Y1466" s="289">
        <f t="shared" si="1453"/>
        <v>0</v>
      </c>
      <c r="Z1466" s="289">
        <f t="shared" si="1453"/>
        <v>0</v>
      </c>
      <c r="AA1466" s="289">
        <f t="shared" si="1406"/>
        <v>26713963666.5</v>
      </c>
      <c r="AB1466" s="289">
        <f t="shared" si="1407"/>
        <v>32440937963</v>
      </c>
      <c r="AC1466" s="104">
        <f t="shared" si="1408"/>
        <v>0.83747721486577953</v>
      </c>
    </row>
    <row r="1467" spans="1:29" hidden="1" x14ac:dyDescent="0.2">
      <c r="B1467" s="97" t="s">
        <v>274</v>
      </c>
      <c r="C1467" s="98" t="s">
        <v>158</v>
      </c>
      <c r="D1467" s="291">
        <v>15554072385.530001</v>
      </c>
      <c r="E1467" s="285">
        <f>SUM('ADICIONES  2018'!C1467:M1467)</f>
        <v>0</v>
      </c>
      <c r="F1467" s="291"/>
      <c r="G1467" s="291"/>
      <c r="H1467" s="291"/>
      <c r="I1467" s="291"/>
      <c r="J1467" s="291"/>
      <c r="K1467" s="287">
        <f t="shared" si="1398"/>
        <v>15554072385.530001</v>
      </c>
      <c r="L1467" s="291">
        <v>0</v>
      </c>
      <c r="M1467" s="291">
        <v>1283574418</v>
      </c>
      <c r="N1467" s="291">
        <v>1283574418</v>
      </c>
      <c r="O1467" s="291">
        <v>1283574418</v>
      </c>
      <c r="P1467" s="291">
        <v>0</v>
      </c>
      <c r="Q1467" s="291">
        <v>1283574418</v>
      </c>
      <c r="R1467" s="287">
        <f t="shared" si="1405"/>
        <v>5134297672</v>
      </c>
      <c r="S1467" s="291">
        <v>2567148836</v>
      </c>
      <c r="T1467" s="291">
        <v>1283574418</v>
      </c>
      <c r="U1467" s="291">
        <v>1283574418</v>
      </c>
      <c r="V1467" s="291">
        <v>1283574418</v>
      </c>
      <c r="W1467" s="291">
        <v>1283574418</v>
      </c>
      <c r="X1467" s="291"/>
      <c r="Y1467" s="291"/>
      <c r="Z1467" s="291"/>
      <c r="AA1467" s="290">
        <f t="shared" si="1406"/>
        <v>7701446508</v>
      </c>
      <c r="AB1467" s="290">
        <f t="shared" si="1407"/>
        <v>12835744180</v>
      </c>
      <c r="AC1467" s="37">
        <f t="shared" si="1408"/>
        <v>0.82523366626100636</v>
      </c>
    </row>
    <row r="1468" spans="1:29" ht="57" hidden="1" x14ac:dyDescent="0.2">
      <c r="B1468" s="97" t="s">
        <v>275</v>
      </c>
      <c r="C1468" s="98" t="s">
        <v>159</v>
      </c>
      <c r="D1468" s="291">
        <v>15690847119.65</v>
      </c>
      <c r="E1468" s="285">
        <f>SUM('ADICIONES  2018'!C1468:M1468)</f>
        <v>0</v>
      </c>
      <c r="F1468" s="291"/>
      <c r="G1468" s="291"/>
      <c r="H1468" s="291"/>
      <c r="I1468" s="291"/>
      <c r="J1468" s="291"/>
      <c r="K1468" s="287">
        <f t="shared" si="1398"/>
        <v>15690847119.65</v>
      </c>
      <c r="L1468" s="291">
        <v>0</v>
      </c>
      <c r="M1468" s="291">
        <v>0</v>
      </c>
      <c r="N1468" s="291">
        <v>0</v>
      </c>
      <c r="O1468" s="291">
        <v>0</v>
      </c>
      <c r="P1468" s="291">
        <v>0</v>
      </c>
      <c r="Q1468" s="291">
        <v>0</v>
      </c>
      <c r="R1468" s="287">
        <f t="shared" si="1405"/>
        <v>0</v>
      </c>
      <c r="S1468" s="291">
        <v>9459538119</v>
      </c>
      <c r="T1468" s="291">
        <v>1269784568</v>
      </c>
      <c r="U1468" s="291">
        <v>1269784568</v>
      </c>
      <c r="V1468" s="291">
        <v>1269784568</v>
      </c>
      <c r="W1468" s="291">
        <v>1269784568</v>
      </c>
      <c r="X1468" s="291"/>
      <c r="Y1468" s="291"/>
      <c r="Z1468" s="291"/>
      <c r="AA1468" s="290">
        <f t="shared" si="1406"/>
        <v>14538676391</v>
      </c>
      <c r="AB1468" s="290">
        <f t="shared" si="1407"/>
        <v>14538676391</v>
      </c>
      <c r="AC1468" s="37">
        <f t="shared" si="1408"/>
        <v>0.9265705210264199</v>
      </c>
    </row>
    <row r="1469" spans="1:29" ht="57" hidden="1" x14ac:dyDescent="0.2">
      <c r="B1469" s="97" t="s">
        <v>275</v>
      </c>
      <c r="C1469" s="98" t="s">
        <v>159</v>
      </c>
      <c r="D1469" s="291">
        <v>0</v>
      </c>
      <c r="E1469" s="285">
        <f>SUM('ADICIONES  2018'!C1469:M1469)</f>
        <v>2735668655</v>
      </c>
      <c r="F1469" s="291"/>
      <c r="G1469" s="291"/>
      <c r="H1469" s="291"/>
      <c r="I1469" s="291"/>
      <c r="J1469" s="291"/>
      <c r="K1469" s="287">
        <f t="shared" si="1398"/>
        <v>2735668655</v>
      </c>
      <c r="L1469" s="291">
        <v>0</v>
      </c>
      <c r="M1469" s="291">
        <v>0</v>
      </c>
      <c r="N1469" s="291">
        <v>0</v>
      </c>
      <c r="O1469" s="291">
        <v>0</v>
      </c>
      <c r="P1469" s="291">
        <v>0</v>
      </c>
      <c r="Q1469" s="291">
        <v>0</v>
      </c>
      <c r="R1469" s="287">
        <f t="shared" si="1405"/>
        <v>0</v>
      </c>
      <c r="S1469" s="291">
        <v>2735668655</v>
      </c>
      <c r="T1469" s="291">
        <v>0</v>
      </c>
      <c r="U1469" s="291">
        <v>0</v>
      </c>
      <c r="V1469" s="291">
        <v>0</v>
      </c>
      <c r="W1469" s="291">
        <v>0</v>
      </c>
      <c r="X1469" s="291"/>
      <c r="Y1469" s="291"/>
      <c r="Z1469" s="291"/>
      <c r="AA1469" s="290">
        <f t="shared" si="1406"/>
        <v>2735668655</v>
      </c>
      <c r="AB1469" s="290">
        <f t="shared" si="1407"/>
        <v>2735668655</v>
      </c>
      <c r="AC1469" s="37">
        <f t="shared" si="1408"/>
        <v>1</v>
      </c>
    </row>
    <row r="1470" spans="1:29" ht="57" hidden="1" x14ac:dyDescent="0.2">
      <c r="B1470" s="97" t="s">
        <v>275</v>
      </c>
      <c r="C1470" s="98" t="s">
        <v>159</v>
      </c>
      <c r="D1470" s="291"/>
      <c r="E1470" s="285">
        <f>SUM('ADICIONES  2018'!C1470:M1470)</f>
        <v>117613841.34999999</v>
      </c>
      <c r="F1470" s="291"/>
      <c r="G1470" s="291"/>
      <c r="H1470" s="291"/>
      <c r="I1470" s="291"/>
      <c r="J1470" s="291"/>
      <c r="K1470" s="287">
        <f t="shared" si="1398"/>
        <v>117613841.34999999</v>
      </c>
      <c r="L1470" s="291"/>
      <c r="M1470" s="291"/>
      <c r="N1470" s="291"/>
      <c r="O1470" s="291">
        <v>0</v>
      </c>
      <c r="P1470" s="291">
        <v>0</v>
      </c>
      <c r="Q1470" s="291">
        <v>0</v>
      </c>
      <c r="R1470" s="287">
        <f t="shared" si="1405"/>
        <v>0</v>
      </c>
      <c r="S1470" s="291">
        <v>0</v>
      </c>
      <c r="T1470" s="291">
        <v>0</v>
      </c>
      <c r="U1470" s="291">
        <v>0</v>
      </c>
      <c r="V1470" s="291">
        <v>0</v>
      </c>
      <c r="W1470" s="291">
        <v>0</v>
      </c>
      <c r="X1470" s="291"/>
      <c r="Y1470" s="291"/>
      <c r="Z1470" s="291"/>
      <c r="AA1470" s="290">
        <f t="shared" ref="AA1470" si="1454">SUM(S1470:Z1470)</f>
        <v>0</v>
      </c>
      <c r="AB1470" s="290">
        <f t="shared" si="1407"/>
        <v>0</v>
      </c>
      <c r="AC1470" s="37">
        <f t="shared" si="1408"/>
        <v>0</v>
      </c>
    </row>
    <row r="1471" spans="1:29" s="21" customFormat="1" ht="60" hidden="1" x14ac:dyDescent="0.2">
      <c r="A1471" s="92"/>
      <c r="B1471" s="97" t="s">
        <v>275</v>
      </c>
      <c r="C1471" s="112" t="s">
        <v>159</v>
      </c>
      <c r="D1471" s="291">
        <v>0</v>
      </c>
      <c r="E1471" s="285">
        <f>SUM('ADICIONES  2018'!C1471:M1471)</f>
        <v>0</v>
      </c>
      <c r="F1471" s="291"/>
      <c r="G1471" s="291"/>
      <c r="H1471" s="291"/>
      <c r="I1471" s="291"/>
      <c r="J1471" s="291"/>
      <c r="K1471" s="285">
        <f t="shared" si="1398"/>
        <v>0</v>
      </c>
      <c r="L1471" s="291">
        <v>0</v>
      </c>
      <c r="M1471" s="291">
        <v>0</v>
      </c>
      <c r="N1471" s="291">
        <v>0</v>
      </c>
      <c r="O1471" s="291">
        <v>0</v>
      </c>
      <c r="P1471" s="291">
        <v>0</v>
      </c>
      <c r="Q1471" s="291">
        <v>0</v>
      </c>
      <c r="R1471" s="285">
        <f t="shared" si="1405"/>
        <v>0</v>
      </c>
      <c r="S1471" s="291">
        <v>0</v>
      </c>
      <c r="T1471" s="291">
        <v>0</v>
      </c>
      <c r="U1471" s="291">
        <v>0</v>
      </c>
      <c r="V1471" s="291">
        <v>0</v>
      </c>
      <c r="W1471" s="291">
        <v>0</v>
      </c>
      <c r="X1471" s="291"/>
      <c r="Y1471" s="291"/>
      <c r="Z1471" s="291"/>
      <c r="AA1471" s="291">
        <f t="shared" si="1406"/>
        <v>0</v>
      </c>
      <c r="AB1471" s="291">
        <f t="shared" si="1407"/>
        <v>0</v>
      </c>
      <c r="AC1471" s="113" t="e">
        <f t="shared" si="1408"/>
        <v>#DIV/0!</v>
      </c>
    </row>
    <row r="1472" spans="1:29" ht="42.75" hidden="1" x14ac:dyDescent="0.2">
      <c r="B1472" s="97" t="s">
        <v>276</v>
      </c>
      <c r="C1472" s="98" t="s">
        <v>160</v>
      </c>
      <c r="D1472" s="290">
        <v>4638300182.8299999</v>
      </c>
      <c r="E1472" s="285">
        <f>SUM('ADICIONES  2018'!C1472:M1472)</f>
        <v>0</v>
      </c>
      <c r="F1472" s="290"/>
      <c r="G1472" s="290"/>
      <c r="H1472" s="290"/>
      <c r="I1472" s="290"/>
      <c r="J1472" s="290"/>
      <c r="K1472" s="287">
        <f t="shared" si="1398"/>
        <v>4638300182.8299999</v>
      </c>
      <c r="L1472" s="290">
        <v>0</v>
      </c>
      <c r="M1472" s="290">
        <v>0</v>
      </c>
      <c r="N1472" s="290">
        <v>0</v>
      </c>
      <c r="O1472" s="290">
        <v>0</v>
      </c>
      <c r="P1472" s="290">
        <v>486000513.5</v>
      </c>
      <c r="Q1472" s="290">
        <v>106676111</v>
      </c>
      <c r="R1472" s="287">
        <f t="shared" si="1405"/>
        <v>592676624.5</v>
      </c>
      <c r="S1472" s="290">
        <v>118000000</v>
      </c>
      <c r="T1472" s="290">
        <v>75970645.5</v>
      </c>
      <c r="U1472" s="290">
        <v>32301196</v>
      </c>
      <c r="V1472" s="290">
        <v>50000000</v>
      </c>
      <c r="W1472" s="290">
        <v>1461900271</v>
      </c>
      <c r="X1472" s="290"/>
      <c r="Y1472" s="290"/>
      <c r="Z1472" s="290"/>
      <c r="AA1472" s="290">
        <f t="shared" si="1406"/>
        <v>1738172112.5</v>
      </c>
      <c r="AB1472" s="290">
        <f t="shared" si="1407"/>
        <v>2330848737</v>
      </c>
      <c r="AC1472" s="37">
        <f t="shared" si="1408"/>
        <v>0.50252218380093339</v>
      </c>
    </row>
    <row r="1473" spans="1:29" s="79" customFormat="1" ht="47.25" hidden="1" x14ac:dyDescent="0.2">
      <c r="A1473" s="371"/>
      <c r="B1473" s="110" t="s">
        <v>277</v>
      </c>
      <c r="C1473" s="106" t="s">
        <v>278</v>
      </c>
      <c r="D1473" s="289">
        <f>+D1474</f>
        <v>600177291.32000005</v>
      </c>
      <c r="E1473" s="105">
        <f>SUM('ADICIONES  2018'!C1473:M1473)</f>
        <v>0</v>
      </c>
      <c r="F1473" s="289">
        <f t="shared" ref="F1473:J1473" si="1455">+F1474</f>
        <v>0</v>
      </c>
      <c r="G1473" s="289">
        <f t="shared" si="1455"/>
        <v>0</v>
      </c>
      <c r="H1473" s="289">
        <f t="shared" si="1455"/>
        <v>0</v>
      </c>
      <c r="I1473" s="289">
        <f t="shared" si="1455"/>
        <v>0</v>
      </c>
      <c r="J1473" s="289">
        <f t="shared" si="1455"/>
        <v>0</v>
      </c>
      <c r="K1473" s="105">
        <f t="shared" si="1398"/>
        <v>600177291.32000005</v>
      </c>
      <c r="L1473" s="289">
        <f t="shared" ref="L1473:Q1473" si="1456">+L1474</f>
        <v>77782296</v>
      </c>
      <c r="M1473" s="289">
        <f t="shared" si="1456"/>
        <v>0</v>
      </c>
      <c r="N1473" s="289">
        <f t="shared" si="1456"/>
        <v>0</v>
      </c>
      <c r="O1473" s="289">
        <f t="shared" si="1456"/>
        <v>0</v>
      </c>
      <c r="P1473" s="289">
        <f t="shared" si="1456"/>
        <v>0</v>
      </c>
      <c r="Q1473" s="289">
        <f t="shared" si="1456"/>
        <v>0</v>
      </c>
      <c r="R1473" s="105">
        <f t="shared" si="1405"/>
        <v>77782296</v>
      </c>
      <c r="S1473" s="289">
        <f t="shared" ref="S1473:Z1473" si="1457">+S1474</f>
        <v>0</v>
      </c>
      <c r="T1473" s="289">
        <f t="shared" si="1457"/>
        <v>97301098</v>
      </c>
      <c r="U1473" s="289">
        <f t="shared" si="1457"/>
        <v>0</v>
      </c>
      <c r="V1473" s="289">
        <f t="shared" si="1457"/>
        <v>0</v>
      </c>
      <c r="W1473" s="289">
        <f t="shared" si="1457"/>
        <v>0</v>
      </c>
      <c r="X1473" s="289">
        <f t="shared" si="1457"/>
        <v>0</v>
      </c>
      <c r="Y1473" s="289">
        <f t="shared" si="1457"/>
        <v>0</v>
      </c>
      <c r="Z1473" s="289">
        <f t="shared" si="1457"/>
        <v>0</v>
      </c>
      <c r="AA1473" s="289">
        <f t="shared" si="1406"/>
        <v>97301098</v>
      </c>
      <c r="AB1473" s="289">
        <f t="shared" si="1407"/>
        <v>175083394</v>
      </c>
      <c r="AC1473" s="104">
        <f t="shared" si="1408"/>
        <v>0.29171945778709873</v>
      </c>
    </row>
    <row r="1474" spans="1:29" s="79" customFormat="1" ht="31.5" hidden="1" x14ac:dyDescent="0.2">
      <c r="A1474" s="371"/>
      <c r="B1474" s="110" t="s">
        <v>279</v>
      </c>
      <c r="C1474" s="106" t="s">
        <v>140</v>
      </c>
      <c r="D1474" s="289">
        <f>SUM(D1475:D1476)</f>
        <v>600177291.32000005</v>
      </c>
      <c r="E1474" s="105">
        <f>SUM('ADICIONES  2018'!C1474:M1474)</f>
        <v>0</v>
      </c>
      <c r="F1474" s="289">
        <f t="shared" ref="F1474" si="1458">SUM(F1475:F1476)</f>
        <v>0</v>
      </c>
      <c r="G1474" s="289">
        <f t="shared" ref="G1474:J1474" si="1459">SUM(G1475:G1476)</f>
        <v>0</v>
      </c>
      <c r="H1474" s="289">
        <f t="shared" si="1459"/>
        <v>0</v>
      </c>
      <c r="I1474" s="289">
        <f t="shared" si="1459"/>
        <v>0</v>
      </c>
      <c r="J1474" s="289">
        <f t="shared" si="1459"/>
        <v>0</v>
      </c>
      <c r="K1474" s="105">
        <f t="shared" si="1398"/>
        <v>600177291.32000005</v>
      </c>
      <c r="L1474" s="289">
        <f t="shared" ref="L1474:Q1474" si="1460">SUM(L1475:L1476)</f>
        <v>77782296</v>
      </c>
      <c r="M1474" s="289">
        <f t="shared" si="1460"/>
        <v>0</v>
      </c>
      <c r="N1474" s="289">
        <f t="shared" si="1460"/>
        <v>0</v>
      </c>
      <c r="O1474" s="289">
        <f t="shared" si="1460"/>
        <v>0</v>
      </c>
      <c r="P1474" s="289">
        <f t="shared" si="1460"/>
        <v>0</v>
      </c>
      <c r="Q1474" s="289">
        <f t="shared" si="1460"/>
        <v>0</v>
      </c>
      <c r="R1474" s="105">
        <f t="shared" si="1405"/>
        <v>77782296</v>
      </c>
      <c r="S1474" s="289">
        <f t="shared" ref="S1474:Z1474" si="1461">SUM(S1475:S1476)</f>
        <v>0</v>
      </c>
      <c r="T1474" s="289">
        <f t="shared" si="1461"/>
        <v>97301098</v>
      </c>
      <c r="U1474" s="289">
        <f t="shared" si="1461"/>
        <v>0</v>
      </c>
      <c r="V1474" s="289">
        <f t="shared" si="1461"/>
        <v>0</v>
      </c>
      <c r="W1474" s="289">
        <f t="shared" si="1461"/>
        <v>0</v>
      </c>
      <c r="X1474" s="289">
        <f t="shared" si="1461"/>
        <v>0</v>
      </c>
      <c r="Y1474" s="289">
        <f t="shared" si="1461"/>
        <v>0</v>
      </c>
      <c r="Z1474" s="289">
        <f t="shared" si="1461"/>
        <v>0</v>
      </c>
      <c r="AA1474" s="289">
        <f t="shared" si="1406"/>
        <v>97301098</v>
      </c>
      <c r="AB1474" s="289">
        <f t="shared" si="1407"/>
        <v>175083394</v>
      </c>
      <c r="AC1474" s="104">
        <f t="shared" si="1408"/>
        <v>0.29171945778709873</v>
      </c>
    </row>
    <row r="1475" spans="1:29" s="21" customFormat="1" hidden="1" x14ac:dyDescent="0.2">
      <c r="A1475" s="92"/>
      <c r="B1475" s="111" t="s">
        <v>280</v>
      </c>
      <c r="C1475" s="112" t="s">
        <v>134</v>
      </c>
      <c r="D1475" s="291">
        <v>361381122.55000001</v>
      </c>
      <c r="E1475" s="285">
        <f>SUM('ADICIONES  2018'!C1475:M1475)</f>
        <v>0</v>
      </c>
      <c r="F1475" s="291"/>
      <c r="G1475" s="291"/>
      <c r="H1475" s="291"/>
      <c r="I1475" s="291"/>
      <c r="J1475" s="291"/>
      <c r="K1475" s="285">
        <f t="shared" si="1398"/>
        <v>361381122.55000001</v>
      </c>
      <c r="L1475" s="291">
        <v>0</v>
      </c>
      <c r="M1475" s="291"/>
      <c r="N1475" s="291">
        <v>0</v>
      </c>
      <c r="O1475" s="291"/>
      <c r="P1475" s="291"/>
      <c r="Q1475" s="291"/>
      <c r="R1475" s="285">
        <f t="shared" si="1405"/>
        <v>0</v>
      </c>
      <c r="S1475" s="291"/>
      <c r="T1475" s="291">
        <v>97301098</v>
      </c>
      <c r="U1475" s="291">
        <v>0</v>
      </c>
      <c r="V1475" s="291"/>
      <c r="W1475" s="291"/>
      <c r="X1475" s="291"/>
      <c r="Y1475" s="291"/>
      <c r="Z1475" s="291"/>
      <c r="AA1475" s="291">
        <f t="shared" si="1406"/>
        <v>97301098</v>
      </c>
      <c r="AB1475" s="291">
        <f t="shared" si="1407"/>
        <v>97301098</v>
      </c>
      <c r="AC1475" s="113">
        <f t="shared" si="1408"/>
        <v>0.26924787137030826</v>
      </c>
    </row>
    <row r="1476" spans="1:29" s="21" customFormat="1" hidden="1" x14ac:dyDescent="0.2">
      <c r="A1476" s="92"/>
      <c r="B1476" s="111" t="s">
        <v>280</v>
      </c>
      <c r="C1476" s="112" t="s">
        <v>134</v>
      </c>
      <c r="D1476" s="291">
        <v>238796168.77000001</v>
      </c>
      <c r="E1476" s="285">
        <f>SUM('ADICIONES  2018'!C1476:M1476)</f>
        <v>0</v>
      </c>
      <c r="F1476" s="291"/>
      <c r="G1476" s="291"/>
      <c r="H1476" s="291"/>
      <c r="I1476" s="291"/>
      <c r="J1476" s="291"/>
      <c r="K1476" s="285">
        <f t="shared" si="1398"/>
        <v>238796168.77000001</v>
      </c>
      <c r="L1476" s="291">
        <v>77782296</v>
      </c>
      <c r="M1476" s="291"/>
      <c r="N1476" s="291">
        <v>0</v>
      </c>
      <c r="O1476" s="291"/>
      <c r="P1476" s="291"/>
      <c r="Q1476" s="291"/>
      <c r="R1476" s="285">
        <f t="shared" si="1405"/>
        <v>77782296</v>
      </c>
      <c r="S1476" s="291"/>
      <c r="T1476" s="291">
        <v>0</v>
      </c>
      <c r="U1476" s="291">
        <v>0</v>
      </c>
      <c r="V1476" s="291"/>
      <c r="W1476" s="291"/>
      <c r="X1476" s="291"/>
      <c r="Y1476" s="291"/>
      <c r="Z1476" s="291"/>
      <c r="AA1476" s="291">
        <f t="shared" si="1406"/>
        <v>0</v>
      </c>
      <c r="AB1476" s="291">
        <f t="shared" si="1407"/>
        <v>77782296</v>
      </c>
      <c r="AC1476" s="113">
        <f t="shared" si="1408"/>
        <v>0.32572673339209701</v>
      </c>
    </row>
    <row r="1477" spans="1:29" s="79" customFormat="1" ht="30" hidden="1" x14ac:dyDescent="0.2">
      <c r="A1477" s="371"/>
      <c r="B1477" s="110" t="s">
        <v>281</v>
      </c>
      <c r="C1477" s="100" t="s">
        <v>161</v>
      </c>
      <c r="D1477" s="289">
        <f>+D1478</f>
        <v>3439033589.9499998</v>
      </c>
      <c r="E1477" s="105">
        <f>SUM('ADICIONES  2018'!C1477:M1477)</f>
        <v>19924928486.43</v>
      </c>
      <c r="F1477" s="289">
        <f t="shared" ref="F1477:J1477" si="1462">+F1478</f>
        <v>0</v>
      </c>
      <c r="G1477" s="289">
        <f t="shared" si="1462"/>
        <v>0</v>
      </c>
      <c r="H1477" s="289">
        <f t="shared" si="1462"/>
        <v>0</v>
      </c>
      <c r="I1477" s="289">
        <f t="shared" si="1462"/>
        <v>0</v>
      </c>
      <c r="J1477" s="289">
        <f t="shared" si="1462"/>
        <v>0</v>
      </c>
      <c r="K1477" s="105">
        <f t="shared" si="1398"/>
        <v>23363962076.380001</v>
      </c>
      <c r="L1477" s="289">
        <f t="shared" ref="L1477:Q1477" si="1463">+L1478</f>
        <v>0</v>
      </c>
      <c r="M1477" s="289">
        <f t="shared" si="1463"/>
        <v>0</v>
      </c>
      <c r="N1477" s="289">
        <f t="shared" si="1463"/>
        <v>0</v>
      </c>
      <c r="O1477" s="289">
        <f t="shared" si="1463"/>
        <v>3214528378</v>
      </c>
      <c r="P1477" s="289">
        <f t="shared" si="1463"/>
        <v>17524000000</v>
      </c>
      <c r="Q1477" s="289">
        <f t="shared" si="1463"/>
        <v>0</v>
      </c>
      <c r="R1477" s="105">
        <f t="shared" si="1405"/>
        <v>20738528378</v>
      </c>
      <c r="S1477" s="289">
        <f t="shared" ref="S1477:Z1477" si="1464">+S1478</f>
        <v>782869450</v>
      </c>
      <c r="T1477" s="289">
        <f t="shared" si="1464"/>
        <v>918980336</v>
      </c>
      <c r="U1477" s="289">
        <f t="shared" si="1464"/>
        <v>187967770</v>
      </c>
      <c r="V1477" s="289">
        <f t="shared" si="1464"/>
        <v>831656870</v>
      </c>
      <c r="W1477" s="289">
        <f t="shared" si="1464"/>
        <v>118980336</v>
      </c>
      <c r="X1477" s="289">
        <f t="shared" si="1464"/>
        <v>0</v>
      </c>
      <c r="Y1477" s="289">
        <f t="shared" si="1464"/>
        <v>0</v>
      </c>
      <c r="Z1477" s="289">
        <f t="shared" si="1464"/>
        <v>0</v>
      </c>
      <c r="AA1477" s="289">
        <f t="shared" si="1406"/>
        <v>2840454762</v>
      </c>
      <c r="AB1477" s="289">
        <f t="shared" si="1407"/>
        <v>23578983140</v>
      </c>
      <c r="AC1477" s="104">
        <f t="shared" si="1408"/>
        <v>1.0092031078854291</v>
      </c>
    </row>
    <row r="1478" spans="1:29" s="79" customFormat="1" ht="15.75" hidden="1" x14ac:dyDescent="0.2">
      <c r="A1478" s="371"/>
      <c r="B1478" s="110" t="s">
        <v>282</v>
      </c>
      <c r="C1478" s="100" t="s">
        <v>162</v>
      </c>
      <c r="D1478" s="289">
        <f>+D1479+D1504</f>
        <v>3439033589.9499998</v>
      </c>
      <c r="E1478" s="105">
        <f>SUM('ADICIONES  2018'!C1478:M1478)</f>
        <v>19924928486.43</v>
      </c>
      <c r="F1478" s="289">
        <f t="shared" ref="F1478:J1478" si="1465">+F1479+F1504</f>
        <v>0</v>
      </c>
      <c r="G1478" s="289">
        <f t="shared" si="1465"/>
        <v>0</v>
      </c>
      <c r="H1478" s="289">
        <f t="shared" si="1465"/>
        <v>0</v>
      </c>
      <c r="I1478" s="289">
        <f t="shared" si="1465"/>
        <v>0</v>
      </c>
      <c r="J1478" s="289">
        <f t="shared" si="1465"/>
        <v>0</v>
      </c>
      <c r="K1478" s="105">
        <f t="shared" si="1398"/>
        <v>23363962076.380001</v>
      </c>
      <c r="L1478" s="289">
        <f t="shared" ref="L1478:Q1478" si="1466">+L1479+L1504</f>
        <v>0</v>
      </c>
      <c r="M1478" s="289">
        <f t="shared" si="1466"/>
        <v>0</v>
      </c>
      <c r="N1478" s="289">
        <f t="shared" si="1466"/>
        <v>0</v>
      </c>
      <c r="O1478" s="289">
        <f t="shared" si="1466"/>
        <v>3214528378</v>
      </c>
      <c r="P1478" s="289">
        <f t="shared" si="1466"/>
        <v>17524000000</v>
      </c>
      <c r="Q1478" s="289">
        <f t="shared" si="1466"/>
        <v>0</v>
      </c>
      <c r="R1478" s="105">
        <f t="shared" si="1405"/>
        <v>20738528378</v>
      </c>
      <c r="S1478" s="289">
        <f t="shared" ref="S1478:Z1478" si="1467">+S1479+S1504</f>
        <v>782869450</v>
      </c>
      <c r="T1478" s="289">
        <f t="shared" si="1467"/>
        <v>918980336</v>
      </c>
      <c r="U1478" s="289">
        <f t="shared" si="1467"/>
        <v>187967770</v>
      </c>
      <c r="V1478" s="289">
        <f t="shared" si="1467"/>
        <v>831656870</v>
      </c>
      <c r="W1478" s="289">
        <f t="shared" si="1467"/>
        <v>118980336</v>
      </c>
      <c r="X1478" s="289">
        <f t="shared" si="1467"/>
        <v>0</v>
      </c>
      <c r="Y1478" s="289">
        <f t="shared" si="1467"/>
        <v>0</v>
      </c>
      <c r="Z1478" s="289">
        <f t="shared" si="1467"/>
        <v>0</v>
      </c>
      <c r="AA1478" s="289">
        <f t="shared" si="1406"/>
        <v>2840454762</v>
      </c>
      <c r="AB1478" s="289">
        <f t="shared" si="1407"/>
        <v>23578983140</v>
      </c>
      <c r="AC1478" s="104">
        <f t="shared" si="1408"/>
        <v>1.0092031078854291</v>
      </c>
    </row>
    <row r="1479" spans="1:29" s="79" customFormat="1" ht="47.25" hidden="1" x14ac:dyDescent="0.2">
      <c r="A1479" s="371"/>
      <c r="B1479" s="110" t="s">
        <v>283</v>
      </c>
      <c r="C1479" s="106" t="s">
        <v>284</v>
      </c>
      <c r="D1479" s="289">
        <f>+D1480+D1492+D1496</f>
        <v>3439033589.9499998</v>
      </c>
      <c r="E1479" s="105">
        <f>SUM('ADICIONES  2018'!C1479:M1479)</f>
        <v>18831017618.43</v>
      </c>
      <c r="F1479" s="289">
        <f t="shared" ref="F1479:J1479" si="1468">+F1480+F1492+F1496</f>
        <v>0</v>
      </c>
      <c r="G1479" s="289">
        <f t="shared" si="1468"/>
        <v>0</v>
      </c>
      <c r="H1479" s="289">
        <f t="shared" si="1468"/>
        <v>0</v>
      </c>
      <c r="I1479" s="289">
        <f t="shared" si="1468"/>
        <v>0</v>
      </c>
      <c r="J1479" s="289">
        <f t="shared" si="1468"/>
        <v>0</v>
      </c>
      <c r="K1479" s="105">
        <f t="shared" si="1398"/>
        <v>22270051208.380001</v>
      </c>
      <c r="L1479" s="289">
        <f t="shared" ref="L1479:Q1479" si="1469">+L1480+L1492+L1496</f>
        <v>0</v>
      </c>
      <c r="M1479" s="289">
        <f t="shared" si="1469"/>
        <v>0</v>
      </c>
      <c r="N1479" s="289">
        <f t="shared" si="1469"/>
        <v>0</v>
      </c>
      <c r="O1479" s="289">
        <f t="shared" si="1469"/>
        <v>2120617510</v>
      </c>
      <c r="P1479" s="289">
        <f t="shared" si="1469"/>
        <v>17524000000</v>
      </c>
      <c r="Q1479" s="289">
        <f t="shared" si="1469"/>
        <v>0</v>
      </c>
      <c r="R1479" s="105">
        <f t="shared" si="1405"/>
        <v>19644617510</v>
      </c>
      <c r="S1479" s="289">
        <f t="shared" ref="S1479:Z1479" si="1470">+S1480+S1492+S1496</f>
        <v>782869450</v>
      </c>
      <c r="T1479" s="289">
        <f t="shared" si="1470"/>
        <v>918980336</v>
      </c>
      <c r="U1479" s="289">
        <f t="shared" si="1470"/>
        <v>187967770</v>
      </c>
      <c r="V1479" s="289">
        <f t="shared" si="1470"/>
        <v>831656870</v>
      </c>
      <c r="W1479" s="289">
        <f t="shared" si="1470"/>
        <v>118980336</v>
      </c>
      <c r="X1479" s="289">
        <f t="shared" si="1470"/>
        <v>0</v>
      </c>
      <c r="Y1479" s="289">
        <f t="shared" si="1470"/>
        <v>0</v>
      </c>
      <c r="Z1479" s="289">
        <f t="shared" si="1470"/>
        <v>0</v>
      </c>
      <c r="AA1479" s="289">
        <f t="shared" ref="AA1479:AA1516" si="1471">SUM(S1479:Z1479)</f>
        <v>2840454762</v>
      </c>
      <c r="AB1479" s="289">
        <f t="shared" si="1407"/>
        <v>22485072272</v>
      </c>
      <c r="AC1479" s="104">
        <f t="shared" si="1408"/>
        <v>1.009655167004694</v>
      </c>
    </row>
    <row r="1480" spans="1:29" s="79" customFormat="1" ht="31.5" hidden="1" x14ac:dyDescent="0.2">
      <c r="A1480" s="371"/>
      <c r="B1480" s="110" t="s">
        <v>285</v>
      </c>
      <c r="C1480" s="106" t="s">
        <v>155</v>
      </c>
      <c r="D1480" s="289">
        <f>+D1481</f>
        <v>1860908789.95</v>
      </c>
      <c r="E1480" s="105">
        <f>SUM('ADICIONES  2018'!C1480:M1480)</f>
        <v>451913458.43000001</v>
      </c>
      <c r="F1480" s="289">
        <f t="shared" ref="F1480:J1480" si="1472">+F1481</f>
        <v>0</v>
      </c>
      <c r="G1480" s="289">
        <f t="shared" si="1472"/>
        <v>0</v>
      </c>
      <c r="H1480" s="289">
        <f t="shared" si="1472"/>
        <v>0</v>
      </c>
      <c r="I1480" s="289">
        <f t="shared" si="1472"/>
        <v>0</v>
      </c>
      <c r="J1480" s="289">
        <f t="shared" si="1472"/>
        <v>0</v>
      </c>
      <c r="K1480" s="105">
        <f t="shared" si="1398"/>
        <v>2312822248.3800001</v>
      </c>
      <c r="L1480" s="289">
        <f t="shared" ref="L1480:Q1480" si="1473">+L1481</f>
        <v>0</v>
      </c>
      <c r="M1480" s="289">
        <f t="shared" si="1473"/>
        <v>0</v>
      </c>
      <c r="N1480" s="289">
        <f t="shared" si="1473"/>
        <v>0</v>
      </c>
      <c r="O1480" s="289">
        <f t="shared" si="1473"/>
        <v>487388550</v>
      </c>
      <c r="P1480" s="289">
        <f t="shared" si="1473"/>
        <v>0</v>
      </c>
      <c r="Q1480" s="289">
        <f t="shared" si="1473"/>
        <v>0</v>
      </c>
      <c r="R1480" s="105">
        <f t="shared" si="1405"/>
        <v>487388550</v>
      </c>
      <c r="S1480" s="289">
        <f t="shared" ref="S1480:Z1480" si="1474">+S1481</f>
        <v>782869450</v>
      </c>
      <c r="T1480" s="289">
        <f t="shared" si="1474"/>
        <v>118980336</v>
      </c>
      <c r="U1480" s="289">
        <f t="shared" si="1474"/>
        <v>187967770</v>
      </c>
      <c r="V1480" s="289">
        <f t="shared" si="1474"/>
        <v>118980336</v>
      </c>
      <c r="W1480" s="289">
        <f t="shared" si="1474"/>
        <v>118980336</v>
      </c>
      <c r="X1480" s="289">
        <f t="shared" si="1474"/>
        <v>0</v>
      </c>
      <c r="Y1480" s="289">
        <f t="shared" si="1474"/>
        <v>0</v>
      </c>
      <c r="Z1480" s="289">
        <f t="shared" si="1474"/>
        <v>0</v>
      </c>
      <c r="AA1480" s="289">
        <f t="shared" si="1471"/>
        <v>1327778228</v>
      </c>
      <c r="AB1480" s="289">
        <f t="shared" si="1407"/>
        <v>1815166778</v>
      </c>
      <c r="AC1480" s="104">
        <f t="shared" si="1408"/>
        <v>0.78482761884162111</v>
      </c>
    </row>
    <row r="1481" spans="1:29" s="79" customFormat="1" ht="47.25" hidden="1" x14ac:dyDescent="0.2">
      <c r="A1481" s="371"/>
      <c r="B1481" s="110" t="s">
        <v>286</v>
      </c>
      <c r="C1481" s="106" t="s">
        <v>163</v>
      </c>
      <c r="D1481" s="289">
        <f>SUM(D1482:D1491)</f>
        <v>1860908789.95</v>
      </c>
      <c r="E1481" s="105">
        <f>SUM('ADICIONES  2018'!C1481:M1481)</f>
        <v>451913458.43000001</v>
      </c>
      <c r="F1481" s="289">
        <f t="shared" ref="F1481" si="1475">SUM(F1482:F1491)</f>
        <v>0</v>
      </c>
      <c r="G1481" s="289">
        <f t="shared" ref="G1481:J1481" si="1476">SUM(G1482:G1491)</f>
        <v>0</v>
      </c>
      <c r="H1481" s="289">
        <f t="shared" si="1476"/>
        <v>0</v>
      </c>
      <c r="I1481" s="289">
        <f t="shared" si="1476"/>
        <v>0</v>
      </c>
      <c r="J1481" s="289">
        <f t="shared" si="1476"/>
        <v>0</v>
      </c>
      <c r="K1481" s="105">
        <f t="shared" si="1398"/>
        <v>2312822248.3800001</v>
      </c>
      <c r="L1481" s="289">
        <f t="shared" ref="L1481:Q1481" si="1477">SUM(L1482:L1491)</f>
        <v>0</v>
      </c>
      <c r="M1481" s="289">
        <f t="shared" si="1477"/>
        <v>0</v>
      </c>
      <c r="N1481" s="289">
        <f t="shared" si="1477"/>
        <v>0</v>
      </c>
      <c r="O1481" s="289">
        <f t="shared" si="1477"/>
        <v>487388550</v>
      </c>
      <c r="P1481" s="289">
        <f t="shared" si="1477"/>
        <v>0</v>
      </c>
      <c r="Q1481" s="289">
        <f t="shared" si="1477"/>
        <v>0</v>
      </c>
      <c r="R1481" s="105">
        <f t="shared" si="1405"/>
        <v>487388550</v>
      </c>
      <c r="S1481" s="289">
        <f t="shared" ref="S1481:Z1481" si="1478">SUM(S1482:S1491)</f>
        <v>782869450</v>
      </c>
      <c r="T1481" s="289">
        <f t="shared" si="1478"/>
        <v>118980336</v>
      </c>
      <c r="U1481" s="289">
        <f t="shared" si="1478"/>
        <v>187967770</v>
      </c>
      <c r="V1481" s="289">
        <f t="shared" si="1478"/>
        <v>118980336</v>
      </c>
      <c r="W1481" s="289">
        <f t="shared" si="1478"/>
        <v>118980336</v>
      </c>
      <c r="X1481" s="289">
        <f t="shared" si="1478"/>
        <v>0</v>
      </c>
      <c r="Y1481" s="289">
        <f t="shared" si="1478"/>
        <v>0</v>
      </c>
      <c r="Z1481" s="289">
        <f t="shared" si="1478"/>
        <v>0</v>
      </c>
      <c r="AA1481" s="289">
        <f t="shared" si="1471"/>
        <v>1327778228</v>
      </c>
      <c r="AB1481" s="289">
        <f t="shared" si="1407"/>
        <v>1815166778</v>
      </c>
      <c r="AC1481" s="104">
        <f t="shared" si="1408"/>
        <v>0.78482761884162111</v>
      </c>
    </row>
    <row r="1482" spans="1:29" hidden="1" x14ac:dyDescent="0.2">
      <c r="B1482" s="144" t="s">
        <v>287</v>
      </c>
      <c r="C1482" s="98" t="s">
        <v>164</v>
      </c>
      <c r="D1482" s="291">
        <v>742886781.05999994</v>
      </c>
      <c r="E1482" s="285">
        <f>SUM('ADICIONES  2018'!C1482:M1482)</f>
        <v>0</v>
      </c>
      <c r="F1482" s="291"/>
      <c r="G1482" s="291"/>
      <c r="H1482" s="291"/>
      <c r="I1482" s="291"/>
      <c r="J1482" s="291"/>
      <c r="K1482" s="287">
        <f t="shared" si="1398"/>
        <v>742886781.05999994</v>
      </c>
      <c r="L1482" s="291">
        <v>0</v>
      </c>
      <c r="M1482" s="291"/>
      <c r="N1482" s="291"/>
      <c r="O1482" s="291">
        <v>0</v>
      </c>
      <c r="P1482" s="291"/>
      <c r="Q1482" s="291"/>
      <c r="R1482" s="287">
        <f t="shared" si="1405"/>
        <v>0</v>
      </c>
      <c r="S1482" s="291">
        <v>442466508</v>
      </c>
      <c r="T1482" s="291">
        <v>73744418</v>
      </c>
      <c r="U1482" s="291">
        <v>73744418</v>
      </c>
      <c r="V1482" s="291">
        <v>73744418</v>
      </c>
      <c r="W1482" s="291">
        <v>73744418</v>
      </c>
      <c r="X1482" s="291"/>
      <c r="Y1482" s="291"/>
      <c r="Z1482" s="291"/>
      <c r="AA1482" s="290">
        <f t="shared" si="1471"/>
        <v>737444180</v>
      </c>
      <c r="AB1482" s="290">
        <f t="shared" si="1407"/>
        <v>737444180</v>
      </c>
      <c r="AC1482" s="37">
        <f t="shared" si="1408"/>
        <v>0.9926737139510895</v>
      </c>
    </row>
    <row r="1483" spans="1:29" hidden="1" x14ac:dyDescent="0.2">
      <c r="B1483" s="144" t="s">
        <v>287</v>
      </c>
      <c r="C1483" s="98" t="s">
        <v>164</v>
      </c>
      <c r="D1483" s="291"/>
      <c r="E1483" s="285">
        <f>SUM('ADICIONES  2018'!C1483:M1483)</f>
        <v>142046234.94</v>
      </c>
      <c r="F1483" s="291"/>
      <c r="G1483" s="291"/>
      <c r="H1483" s="291"/>
      <c r="I1483" s="291"/>
      <c r="J1483" s="291"/>
      <c r="K1483" s="287">
        <f t="shared" si="1398"/>
        <v>142046234.94</v>
      </c>
      <c r="L1483" s="291"/>
      <c r="M1483" s="291"/>
      <c r="N1483" s="291"/>
      <c r="O1483" s="291"/>
      <c r="P1483" s="291"/>
      <c r="Q1483" s="291"/>
      <c r="R1483" s="287">
        <f t="shared" si="1405"/>
        <v>0</v>
      </c>
      <c r="S1483" s="291"/>
      <c r="T1483" s="291"/>
      <c r="U1483" s="291"/>
      <c r="V1483" s="291"/>
      <c r="W1483" s="291">
        <v>0</v>
      </c>
      <c r="X1483" s="291"/>
      <c r="Y1483" s="291"/>
      <c r="Z1483" s="291"/>
      <c r="AA1483" s="290">
        <f t="shared" si="1471"/>
        <v>0</v>
      </c>
      <c r="AB1483" s="290">
        <f t="shared" si="1407"/>
        <v>0</v>
      </c>
      <c r="AC1483" s="37">
        <f t="shared" si="1408"/>
        <v>0</v>
      </c>
    </row>
    <row r="1484" spans="1:29" s="5" customFormat="1" hidden="1" x14ac:dyDescent="0.2">
      <c r="A1484" s="372"/>
      <c r="B1484" s="144" t="s">
        <v>287</v>
      </c>
      <c r="C1484" s="98" t="s">
        <v>164</v>
      </c>
      <c r="D1484" s="291">
        <v>233691341.94</v>
      </c>
      <c r="E1484" s="285">
        <f>SUM('ADICIONES  2018'!C1484:M1484)</f>
        <v>0</v>
      </c>
      <c r="F1484" s="291"/>
      <c r="G1484" s="291"/>
      <c r="H1484" s="291"/>
      <c r="I1484" s="291"/>
      <c r="J1484" s="291"/>
      <c r="K1484" s="287">
        <f t="shared" si="1398"/>
        <v>233691341.94</v>
      </c>
      <c r="L1484" s="291">
        <v>0</v>
      </c>
      <c r="M1484" s="291"/>
      <c r="N1484" s="291"/>
      <c r="O1484" s="291">
        <v>0</v>
      </c>
      <c r="P1484" s="291"/>
      <c r="Q1484" s="291"/>
      <c r="R1484" s="287">
        <f t="shared" si="1405"/>
        <v>0</v>
      </c>
      <c r="S1484" s="291">
        <v>271415505.5</v>
      </c>
      <c r="T1484" s="291">
        <v>45235918</v>
      </c>
      <c r="U1484" s="291">
        <v>45235918</v>
      </c>
      <c r="V1484" s="291">
        <v>45235918</v>
      </c>
      <c r="W1484" s="291">
        <v>45235918</v>
      </c>
      <c r="X1484" s="291"/>
      <c r="Y1484" s="291"/>
      <c r="Z1484" s="291"/>
      <c r="AA1484" s="290">
        <f t="shared" si="1471"/>
        <v>452359177.5</v>
      </c>
      <c r="AB1484" s="290">
        <f t="shared" si="1407"/>
        <v>452359177.5</v>
      </c>
      <c r="AC1484" s="37">
        <f t="shared" si="1408"/>
        <v>1.9357121823372589</v>
      </c>
    </row>
    <row r="1485" spans="1:29" s="5" customFormat="1" hidden="1" x14ac:dyDescent="0.2">
      <c r="A1485" s="372"/>
      <c r="B1485" s="144" t="s">
        <v>287</v>
      </c>
      <c r="C1485" s="98" t="s">
        <v>164</v>
      </c>
      <c r="D1485" s="291"/>
      <c r="E1485" s="285">
        <f>SUM('ADICIONES  2018'!C1485:M1485)</f>
        <v>309139668.06</v>
      </c>
      <c r="F1485" s="291"/>
      <c r="G1485" s="291"/>
      <c r="H1485" s="291"/>
      <c r="I1485" s="291"/>
      <c r="J1485" s="291"/>
      <c r="K1485" s="287">
        <f t="shared" si="1398"/>
        <v>309139668.06</v>
      </c>
      <c r="L1485" s="291"/>
      <c r="M1485" s="291"/>
      <c r="N1485" s="291"/>
      <c r="O1485" s="291"/>
      <c r="P1485" s="291"/>
      <c r="Q1485" s="291"/>
      <c r="R1485" s="287">
        <f t="shared" si="1405"/>
        <v>0</v>
      </c>
      <c r="S1485" s="291"/>
      <c r="T1485" s="291"/>
      <c r="U1485" s="291"/>
      <c r="V1485" s="291"/>
      <c r="W1485" s="291">
        <v>0</v>
      </c>
      <c r="X1485" s="291"/>
      <c r="Y1485" s="291"/>
      <c r="Z1485" s="291"/>
      <c r="AA1485" s="290">
        <f t="shared" si="1471"/>
        <v>0</v>
      </c>
      <c r="AB1485" s="290">
        <f t="shared" si="1407"/>
        <v>0</v>
      </c>
      <c r="AC1485" s="37">
        <f t="shared" si="1408"/>
        <v>0</v>
      </c>
    </row>
    <row r="1486" spans="1:29" hidden="1" x14ac:dyDescent="0.2">
      <c r="B1486" s="144" t="s">
        <v>287</v>
      </c>
      <c r="C1486" s="98" t="s">
        <v>164</v>
      </c>
      <c r="D1486" s="291">
        <v>206234746.56999999</v>
      </c>
      <c r="E1486" s="285">
        <f>SUM('ADICIONES  2018'!C1486:M1486)</f>
        <v>0</v>
      </c>
      <c r="F1486" s="291"/>
      <c r="G1486" s="291"/>
      <c r="H1486" s="291"/>
      <c r="I1486" s="291"/>
      <c r="J1486" s="291"/>
      <c r="K1486" s="287">
        <f t="shared" si="1398"/>
        <v>206234746.56999999</v>
      </c>
      <c r="L1486" s="291">
        <v>0</v>
      </c>
      <c r="M1486" s="291"/>
      <c r="N1486" s="291"/>
      <c r="O1486" s="291">
        <v>0</v>
      </c>
      <c r="P1486" s="291"/>
      <c r="Q1486" s="291"/>
      <c r="R1486" s="287">
        <f t="shared" si="1405"/>
        <v>0</v>
      </c>
      <c r="S1486" s="291">
        <v>68987436.5</v>
      </c>
      <c r="T1486" s="291">
        <v>0</v>
      </c>
      <c r="U1486" s="291">
        <v>68987434</v>
      </c>
      <c r="V1486" s="291">
        <v>0</v>
      </c>
      <c r="W1486" s="291">
        <v>0</v>
      </c>
      <c r="X1486" s="291"/>
      <c r="Y1486" s="291"/>
      <c r="Z1486" s="291"/>
      <c r="AA1486" s="290">
        <f t="shared" si="1471"/>
        <v>137974870.5</v>
      </c>
      <c r="AB1486" s="290">
        <f t="shared" si="1407"/>
        <v>137974870.5</v>
      </c>
      <c r="AC1486" s="37">
        <f t="shared" si="1408"/>
        <v>0.66901854704279284</v>
      </c>
    </row>
    <row r="1487" spans="1:29" hidden="1" x14ac:dyDescent="0.2">
      <c r="B1487" s="144" t="s">
        <v>287</v>
      </c>
      <c r="C1487" s="98" t="s">
        <v>164</v>
      </c>
      <c r="D1487" s="291"/>
      <c r="E1487" s="285">
        <f>SUM('ADICIONES  2018'!C1487:M1487)</f>
        <v>727555.43</v>
      </c>
      <c r="F1487" s="291"/>
      <c r="G1487" s="291"/>
      <c r="H1487" s="291"/>
      <c r="I1487" s="291"/>
      <c r="J1487" s="291"/>
      <c r="K1487" s="287">
        <f t="shared" si="1398"/>
        <v>727555.43</v>
      </c>
      <c r="L1487" s="291"/>
      <c r="M1487" s="291"/>
      <c r="N1487" s="291"/>
      <c r="O1487" s="291"/>
      <c r="P1487" s="291"/>
      <c r="Q1487" s="291"/>
      <c r="R1487" s="287">
        <f t="shared" si="1405"/>
        <v>0</v>
      </c>
      <c r="S1487" s="291"/>
      <c r="T1487" s="291"/>
      <c r="U1487" s="291"/>
      <c r="V1487" s="291"/>
      <c r="W1487" s="291">
        <v>0</v>
      </c>
      <c r="X1487" s="291"/>
      <c r="Y1487" s="291"/>
      <c r="Z1487" s="291"/>
      <c r="AA1487" s="290">
        <f t="shared" si="1471"/>
        <v>0</v>
      </c>
      <c r="AB1487" s="290">
        <f t="shared" si="1407"/>
        <v>0</v>
      </c>
      <c r="AC1487" s="37">
        <f t="shared" si="1408"/>
        <v>0</v>
      </c>
    </row>
    <row r="1488" spans="1:29" hidden="1" x14ac:dyDescent="0.2">
      <c r="B1488" s="144" t="s">
        <v>287</v>
      </c>
      <c r="C1488" s="98" t="s">
        <v>874</v>
      </c>
      <c r="D1488" s="291">
        <v>190707451.68000001</v>
      </c>
      <c r="E1488" s="285">
        <f>SUM('ADICIONES  2018'!C1488:M1488)</f>
        <v>0</v>
      </c>
      <c r="F1488" s="291"/>
      <c r="G1488" s="291"/>
      <c r="H1488" s="291"/>
      <c r="I1488" s="291"/>
      <c r="J1488" s="291"/>
      <c r="K1488" s="287">
        <f t="shared" si="1398"/>
        <v>190707451.68000001</v>
      </c>
      <c r="L1488" s="291">
        <v>0</v>
      </c>
      <c r="M1488" s="291"/>
      <c r="N1488" s="291"/>
      <c r="O1488" s="291">
        <v>0</v>
      </c>
      <c r="P1488" s="291"/>
      <c r="Q1488" s="291"/>
      <c r="R1488" s="287">
        <f t="shared" si="1405"/>
        <v>0</v>
      </c>
      <c r="S1488" s="291">
        <v>0</v>
      </c>
      <c r="T1488" s="291">
        <v>0</v>
      </c>
      <c r="U1488" s="291">
        <v>0</v>
      </c>
      <c r="V1488" s="291">
        <v>0</v>
      </c>
      <c r="W1488" s="291">
        <v>0</v>
      </c>
      <c r="X1488" s="291"/>
      <c r="Y1488" s="291"/>
      <c r="Z1488" s="291"/>
      <c r="AA1488" s="290">
        <f t="shared" si="1471"/>
        <v>0</v>
      </c>
      <c r="AB1488" s="290">
        <f t="shared" si="1407"/>
        <v>0</v>
      </c>
      <c r="AC1488" s="37">
        <f t="shared" si="1408"/>
        <v>0</v>
      </c>
    </row>
    <row r="1489" spans="1:29" hidden="1" x14ac:dyDescent="0.2">
      <c r="B1489" s="144" t="s">
        <v>288</v>
      </c>
      <c r="C1489" s="98" t="s">
        <v>165</v>
      </c>
      <c r="D1489" s="291">
        <v>141423468.19999999</v>
      </c>
      <c r="E1489" s="285">
        <f>SUM('ADICIONES  2018'!C1489:M1489)</f>
        <v>0</v>
      </c>
      <c r="F1489" s="291"/>
      <c r="G1489" s="291"/>
      <c r="H1489" s="291"/>
      <c r="I1489" s="291"/>
      <c r="J1489" s="291"/>
      <c r="K1489" s="287">
        <f t="shared" si="1398"/>
        <v>141423468.19999999</v>
      </c>
      <c r="L1489" s="291">
        <v>0</v>
      </c>
      <c r="M1489" s="291"/>
      <c r="N1489" s="291"/>
      <c r="O1489" s="291">
        <v>141423529</v>
      </c>
      <c r="P1489" s="291"/>
      <c r="Q1489" s="291"/>
      <c r="R1489" s="287">
        <f t="shared" si="1405"/>
        <v>141423529</v>
      </c>
      <c r="S1489" s="291">
        <v>0</v>
      </c>
      <c r="T1489" s="291">
        <v>0</v>
      </c>
      <c r="U1489" s="291">
        <v>0</v>
      </c>
      <c r="V1489" s="291">
        <v>0</v>
      </c>
      <c r="W1489" s="291">
        <v>0</v>
      </c>
      <c r="X1489" s="291"/>
      <c r="Y1489" s="291"/>
      <c r="Z1489" s="291"/>
      <c r="AA1489" s="290">
        <f t="shared" si="1471"/>
        <v>0</v>
      </c>
      <c r="AB1489" s="290">
        <f t="shared" si="1407"/>
        <v>141423529</v>
      </c>
      <c r="AC1489" s="37">
        <f t="shared" si="1408"/>
        <v>1.0000004299145027</v>
      </c>
    </row>
    <row r="1490" spans="1:29" hidden="1" x14ac:dyDescent="0.2">
      <c r="B1490" s="144" t="s">
        <v>289</v>
      </c>
      <c r="C1490" s="98" t="s">
        <v>166</v>
      </c>
      <c r="D1490" s="291">
        <v>345965000.5</v>
      </c>
      <c r="E1490" s="285">
        <f>SUM('ADICIONES  2018'!C1490:M1490)</f>
        <v>0</v>
      </c>
      <c r="F1490" s="291"/>
      <c r="G1490" s="291"/>
      <c r="H1490" s="291"/>
      <c r="I1490" s="291"/>
      <c r="J1490" s="291"/>
      <c r="K1490" s="287">
        <f t="shared" si="1398"/>
        <v>345965000.5</v>
      </c>
      <c r="L1490" s="291">
        <v>0</v>
      </c>
      <c r="M1490" s="291"/>
      <c r="N1490" s="291"/>
      <c r="O1490" s="291">
        <v>345965021</v>
      </c>
      <c r="P1490" s="291"/>
      <c r="Q1490" s="291"/>
      <c r="R1490" s="287">
        <f t="shared" si="1405"/>
        <v>345965021</v>
      </c>
      <c r="S1490" s="291">
        <v>0</v>
      </c>
      <c r="T1490" s="291">
        <v>0</v>
      </c>
      <c r="U1490" s="291">
        <v>0</v>
      </c>
      <c r="V1490" s="291">
        <v>0</v>
      </c>
      <c r="W1490" s="291">
        <v>0</v>
      </c>
      <c r="X1490" s="291"/>
      <c r="Y1490" s="291"/>
      <c r="Z1490" s="291"/>
      <c r="AA1490" s="290">
        <f t="shared" si="1471"/>
        <v>0</v>
      </c>
      <c r="AB1490" s="290">
        <f t="shared" si="1407"/>
        <v>345965021</v>
      </c>
      <c r="AC1490" s="37">
        <f t="shared" si="1408"/>
        <v>1.0000000592545488</v>
      </c>
    </row>
    <row r="1491" spans="1:29" ht="28.5" hidden="1" x14ac:dyDescent="0.2">
      <c r="B1491" s="144" t="s">
        <v>1735</v>
      </c>
      <c r="C1491" s="98" t="s">
        <v>1736</v>
      </c>
      <c r="D1491" s="291">
        <v>0</v>
      </c>
      <c r="E1491" s="285">
        <f>SUM('ADICIONES  2018'!C1491:M1491)</f>
        <v>0</v>
      </c>
      <c r="F1491" s="291"/>
      <c r="G1491" s="291"/>
      <c r="H1491" s="291"/>
      <c r="I1491" s="291"/>
      <c r="J1491" s="291"/>
      <c r="K1491" s="287">
        <f t="shared" si="1398"/>
        <v>0</v>
      </c>
      <c r="L1491" s="291">
        <v>0</v>
      </c>
      <c r="M1491" s="291"/>
      <c r="N1491" s="291"/>
      <c r="O1491" s="291">
        <v>0</v>
      </c>
      <c r="P1491" s="291"/>
      <c r="Q1491" s="291"/>
      <c r="R1491" s="287">
        <f t="shared" si="1405"/>
        <v>0</v>
      </c>
      <c r="S1491" s="291">
        <v>0</v>
      </c>
      <c r="T1491" s="291">
        <v>0</v>
      </c>
      <c r="U1491" s="291">
        <v>0</v>
      </c>
      <c r="V1491" s="291">
        <v>0</v>
      </c>
      <c r="W1491" s="291">
        <v>0</v>
      </c>
      <c r="X1491" s="291"/>
      <c r="Y1491" s="291"/>
      <c r="Z1491" s="291"/>
      <c r="AA1491" s="290">
        <f t="shared" si="1471"/>
        <v>0</v>
      </c>
      <c r="AB1491" s="290">
        <f t="shared" si="1407"/>
        <v>0</v>
      </c>
      <c r="AC1491" s="37" t="e">
        <f t="shared" si="1408"/>
        <v>#DIV/0!</v>
      </c>
    </row>
    <row r="1492" spans="1:29" s="79" customFormat="1" ht="63" hidden="1" x14ac:dyDescent="0.2">
      <c r="A1492" s="371"/>
      <c r="B1492" s="110" t="s">
        <v>290</v>
      </c>
      <c r="C1492" s="106" t="s">
        <v>167</v>
      </c>
      <c r="D1492" s="289">
        <f>SUM(D1493:D1495)</f>
        <v>1578124800</v>
      </c>
      <c r="E1492" s="105">
        <f>SUM('ADICIONES  2018'!C1492:M1492)</f>
        <v>55104160</v>
      </c>
      <c r="F1492" s="289">
        <f t="shared" ref="F1492" si="1479">SUM(F1493:F1495)</f>
        <v>0</v>
      </c>
      <c r="G1492" s="289">
        <f t="shared" ref="G1492:J1492" si="1480">SUM(G1493:G1495)</f>
        <v>0</v>
      </c>
      <c r="H1492" s="289">
        <f t="shared" si="1480"/>
        <v>0</v>
      </c>
      <c r="I1492" s="289">
        <f t="shared" si="1480"/>
        <v>0</v>
      </c>
      <c r="J1492" s="289">
        <f t="shared" si="1480"/>
        <v>0</v>
      </c>
      <c r="K1492" s="105">
        <f t="shared" si="1398"/>
        <v>1633228960</v>
      </c>
      <c r="L1492" s="289">
        <f t="shared" ref="L1492:Q1492" si="1481">SUM(L1493:L1495)</f>
        <v>0</v>
      </c>
      <c r="M1492" s="289">
        <f t="shared" si="1481"/>
        <v>0</v>
      </c>
      <c r="N1492" s="289">
        <f t="shared" si="1481"/>
        <v>0</v>
      </c>
      <c r="O1492" s="289">
        <f t="shared" si="1481"/>
        <v>1633228960</v>
      </c>
      <c r="P1492" s="289">
        <f t="shared" si="1481"/>
        <v>0</v>
      </c>
      <c r="Q1492" s="289">
        <f t="shared" si="1481"/>
        <v>0</v>
      </c>
      <c r="R1492" s="105">
        <f t="shared" si="1405"/>
        <v>1633228960</v>
      </c>
      <c r="S1492" s="289">
        <f t="shared" ref="S1492:Z1492" si="1482">SUM(S1493:S1495)</f>
        <v>0</v>
      </c>
      <c r="T1492" s="289">
        <f t="shared" si="1482"/>
        <v>0</v>
      </c>
      <c r="U1492" s="289">
        <f t="shared" si="1482"/>
        <v>0</v>
      </c>
      <c r="V1492" s="289">
        <f t="shared" si="1482"/>
        <v>712676534</v>
      </c>
      <c r="W1492" s="289">
        <f t="shared" si="1482"/>
        <v>0</v>
      </c>
      <c r="X1492" s="289">
        <f t="shared" si="1482"/>
        <v>0</v>
      </c>
      <c r="Y1492" s="289">
        <f t="shared" si="1482"/>
        <v>0</v>
      </c>
      <c r="Z1492" s="289">
        <f t="shared" si="1482"/>
        <v>0</v>
      </c>
      <c r="AA1492" s="289">
        <f t="shared" si="1471"/>
        <v>712676534</v>
      </c>
      <c r="AB1492" s="289">
        <f t="shared" si="1407"/>
        <v>2345905494</v>
      </c>
      <c r="AC1492" s="104">
        <f t="shared" si="1408"/>
        <v>1.4363604561604149</v>
      </c>
    </row>
    <row r="1493" spans="1:29" ht="42.75" hidden="1" x14ac:dyDescent="0.2">
      <c r="B1493" s="97" t="s">
        <v>291</v>
      </c>
      <c r="C1493" s="98" t="s">
        <v>168</v>
      </c>
      <c r="D1493" s="291">
        <v>0</v>
      </c>
      <c r="E1493" s="285">
        <f>SUM('ADICIONES  2018'!C1493:M1493)</f>
        <v>0</v>
      </c>
      <c r="F1493" s="291"/>
      <c r="G1493" s="291"/>
      <c r="H1493" s="291"/>
      <c r="I1493" s="291"/>
      <c r="J1493" s="291"/>
      <c r="K1493" s="287">
        <f t="shared" si="1398"/>
        <v>0</v>
      </c>
      <c r="L1493" s="291">
        <v>0</v>
      </c>
      <c r="M1493" s="291"/>
      <c r="N1493" s="291"/>
      <c r="O1493" s="291">
        <v>0</v>
      </c>
      <c r="P1493" s="291"/>
      <c r="Q1493" s="291"/>
      <c r="R1493" s="287">
        <f t="shared" si="1405"/>
        <v>0</v>
      </c>
      <c r="S1493" s="291"/>
      <c r="T1493" s="291"/>
      <c r="U1493" s="291"/>
      <c r="V1493" s="291">
        <v>0</v>
      </c>
      <c r="W1493" s="291"/>
      <c r="X1493" s="291"/>
      <c r="Y1493" s="291"/>
      <c r="Z1493" s="291"/>
      <c r="AA1493" s="290">
        <f t="shared" si="1471"/>
        <v>0</v>
      </c>
      <c r="AB1493" s="290">
        <f t="shared" si="1407"/>
        <v>0</v>
      </c>
      <c r="AC1493" s="113" t="e">
        <f t="shared" si="1408"/>
        <v>#DIV/0!</v>
      </c>
    </row>
    <row r="1494" spans="1:29" ht="42.75" hidden="1" x14ac:dyDescent="0.2">
      <c r="B1494" s="97" t="s">
        <v>291</v>
      </c>
      <c r="C1494" s="98" t="s">
        <v>168</v>
      </c>
      <c r="D1494" s="291"/>
      <c r="E1494" s="285">
        <f>SUM('ADICIONES  2018'!C1494:M1494)</f>
        <v>55104160</v>
      </c>
      <c r="F1494" s="291"/>
      <c r="G1494" s="291"/>
      <c r="H1494" s="291"/>
      <c r="I1494" s="291"/>
      <c r="J1494" s="291"/>
      <c r="K1494" s="287">
        <f t="shared" si="1398"/>
        <v>55104160</v>
      </c>
      <c r="L1494" s="291"/>
      <c r="M1494" s="291"/>
      <c r="N1494" s="291"/>
      <c r="O1494" s="291"/>
      <c r="P1494" s="291"/>
      <c r="Q1494" s="291"/>
      <c r="R1494" s="287">
        <f t="shared" si="1405"/>
        <v>0</v>
      </c>
      <c r="S1494" s="291"/>
      <c r="T1494" s="291"/>
      <c r="U1494" s="291"/>
      <c r="V1494" s="291"/>
      <c r="W1494" s="291"/>
      <c r="X1494" s="291"/>
      <c r="Y1494" s="291"/>
      <c r="Z1494" s="291"/>
      <c r="AA1494" s="290">
        <f t="shared" si="1471"/>
        <v>0</v>
      </c>
      <c r="AB1494" s="290">
        <f t="shared" si="1407"/>
        <v>0</v>
      </c>
      <c r="AC1494" s="113">
        <f t="shared" si="1408"/>
        <v>0</v>
      </c>
    </row>
    <row r="1495" spans="1:29" s="21" customFormat="1" ht="45" hidden="1" x14ac:dyDescent="0.2">
      <c r="A1495" s="92"/>
      <c r="B1495" s="97" t="s">
        <v>291</v>
      </c>
      <c r="C1495" s="112" t="s">
        <v>168</v>
      </c>
      <c r="D1495" s="291">
        <v>1578124800</v>
      </c>
      <c r="E1495" s="285">
        <f>SUM('ADICIONES  2018'!C1495:M1495)</f>
        <v>0</v>
      </c>
      <c r="F1495" s="291"/>
      <c r="G1495" s="291"/>
      <c r="H1495" s="291"/>
      <c r="I1495" s="291"/>
      <c r="J1495" s="291"/>
      <c r="K1495" s="285">
        <f t="shared" si="1398"/>
        <v>1578124800</v>
      </c>
      <c r="L1495" s="291">
        <v>0</v>
      </c>
      <c r="M1495" s="291"/>
      <c r="N1495" s="291"/>
      <c r="O1495" s="291">
        <v>1633228960</v>
      </c>
      <c r="P1495" s="291"/>
      <c r="Q1495" s="291"/>
      <c r="R1495" s="285">
        <f t="shared" si="1405"/>
        <v>1633228960</v>
      </c>
      <c r="S1495" s="291"/>
      <c r="T1495" s="291"/>
      <c r="U1495" s="291"/>
      <c r="V1495" s="291">
        <v>712676534</v>
      </c>
      <c r="W1495" s="291"/>
      <c r="X1495" s="291"/>
      <c r="Y1495" s="291"/>
      <c r="Z1495" s="291"/>
      <c r="AA1495" s="291">
        <f t="shared" si="1471"/>
        <v>712676534</v>
      </c>
      <c r="AB1495" s="291">
        <f t="shared" si="1407"/>
        <v>2345905494</v>
      </c>
      <c r="AC1495" s="113">
        <f t="shared" si="1408"/>
        <v>1.4865145608256076</v>
      </c>
    </row>
    <row r="1496" spans="1:29" s="79" customFormat="1" ht="31.5" hidden="1" x14ac:dyDescent="0.2">
      <c r="A1496" s="371"/>
      <c r="B1496" s="110" t="s">
        <v>292</v>
      </c>
      <c r="C1496" s="106" t="s">
        <v>875</v>
      </c>
      <c r="D1496" s="289">
        <f>SUM(D1497:D1503)</f>
        <v>0</v>
      </c>
      <c r="E1496" s="105">
        <f>SUM('ADICIONES  2018'!C1496:M1496)</f>
        <v>18324000000</v>
      </c>
      <c r="F1496" s="289">
        <f t="shared" ref="F1496:J1496" si="1483">SUM(F1497:F1503)</f>
        <v>0</v>
      </c>
      <c r="G1496" s="289">
        <f t="shared" si="1483"/>
        <v>0</v>
      </c>
      <c r="H1496" s="289">
        <f t="shared" si="1483"/>
        <v>0</v>
      </c>
      <c r="I1496" s="289">
        <f t="shared" si="1483"/>
        <v>0</v>
      </c>
      <c r="J1496" s="289">
        <f t="shared" si="1483"/>
        <v>0</v>
      </c>
      <c r="K1496" s="105">
        <f t="shared" si="1398"/>
        <v>18324000000</v>
      </c>
      <c r="L1496" s="289">
        <f t="shared" ref="L1496:Q1496" si="1484">SUM(L1497:L1503)</f>
        <v>0</v>
      </c>
      <c r="M1496" s="289">
        <f t="shared" si="1484"/>
        <v>0</v>
      </c>
      <c r="N1496" s="289">
        <f t="shared" si="1484"/>
        <v>0</v>
      </c>
      <c r="O1496" s="289">
        <f t="shared" si="1484"/>
        <v>0</v>
      </c>
      <c r="P1496" s="289">
        <f t="shared" si="1484"/>
        <v>17524000000</v>
      </c>
      <c r="Q1496" s="289">
        <f t="shared" si="1484"/>
        <v>0</v>
      </c>
      <c r="R1496" s="105">
        <f t="shared" si="1405"/>
        <v>17524000000</v>
      </c>
      <c r="S1496" s="289">
        <f t="shared" ref="S1496:Z1496" si="1485">SUM(S1497:S1503)</f>
        <v>0</v>
      </c>
      <c r="T1496" s="289">
        <f t="shared" si="1485"/>
        <v>800000000</v>
      </c>
      <c r="U1496" s="289">
        <f t="shared" si="1485"/>
        <v>0</v>
      </c>
      <c r="V1496" s="289">
        <f t="shared" si="1485"/>
        <v>0</v>
      </c>
      <c r="W1496" s="289">
        <f t="shared" si="1485"/>
        <v>0</v>
      </c>
      <c r="X1496" s="289">
        <f t="shared" si="1485"/>
        <v>0</v>
      </c>
      <c r="Y1496" s="289">
        <f t="shared" si="1485"/>
        <v>0</v>
      </c>
      <c r="Z1496" s="289">
        <f t="shared" si="1485"/>
        <v>0</v>
      </c>
      <c r="AA1496" s="289">
        <f t="shared" si="1471"/>
        <v>800000000</v>
      </c>
      <c r="AB1496" s="289">
        <f t="shared" si="1407"/>
        <v>18324000000</v>
      </c>
      <c r="AC1496" s="104">
        <f t="shared" si="1408"/>
        <v>1</v>
      </c>
    </row>
    <row r="1497" spans="1:29" ht="42.75" hidden="1" x14ac:dyDescent="0.2">
      <c r="B1497" s="97" t="s">
        <v>293</v>
      </c>
      <c r="C1497" s="98" t="s">
        <v>169</v>
      </c>
      <c r="D1497" s="290">
        <v>0</v>
      </c>
      <c r="E1497" s="285">
        <f>SUM('ADICIONES  2018'!C1497:M1497)</f>
        <v>0</v>
      </c>
      <c r="F1497" s="290"/>
      <c r="G1497" s="290"/>
      <c r="H1497" s="290"/>
      <c r="I1497" s="290"/>
      <c r="J1497" s="290"/>
      <c r="K1497" s="287">
        <f t="shared" si="1398"/>
        <v>0</v>
      </c>
      <c r="L1497" s="290">
        <v>0</v>
      </c>
      <c r="M1497" s="290"/>
      <c r="N1497" s="290"/>
      <c r="O1497" s="290"/>
      <c r="P1497" s="290">
        <v>0</v>
      </c>
      <c r="Q1497" s="290"/>
      <c r="R1497" s="287">
        <f t="shared" si="1405"/>
        <v>0</v>
      </c>
      <c r="S1497" s="290"/>
      <c r="T1497" s="290">
        <v>0</v>
      </c>
      <c r="U1497" s="290"/>
      <c r="V1497" s="290"/>
      <c r="W1497" s="290"/>
      <c r="X1497" s="290"/>
      <c r="Y1497" s="290"/>
      <c r="Z1497" s="290"/>
      <c r="AA1497" s="290">
        <f t="shared" si="1471"/>
        <v>0</v>
      </c>
      <c r="AB1497" s="290">
        <f t="shared" si="1407"/>
        <v>0</v>
      </c>
      <c r="AC1497" s="37" t="e">
        <f t="shared" si="1408"/>
        <v>#DIV/0!</v>
      </c>
    </row>
    <row r="1498" spans="1:29" ht="42.75" hidden="1" x14ac:dyDescent="0.2">
      <c r="B1498" s="97" t="s">
        <v>293</v>
      </c>
      <c r="C1498" s="98" t="s">
        <v>169</v>
      </c>
      <c r="D1498" s="290">
        <v>0</v>
      </c>
      <c r="E1498" s="285">
        <f>SUM('ADICIONES  2018'!C1498:M1498)</f>
        <v>0</v>
      </c>
      <c r="F1498" s="290"/>
      <c r="G1498" s="290"/>
      <c r="H1498" s="290"/>
      <c r="I1498" s="290"/>
      <c r="J1498" s="290"/>
      <c r="K1498" s="287">
        <f t="shared" si="1398"/>
        <v>0</v>
      </c>
      <c r="L1498" s="290">
        <v>0</v>
      </c>
      <c r="M1498" s="290"/>
      <c r="N1498" s="290"/>
      <c r="O1498" s="290"/>
      <c r="P1498" s="290">
        <v>0</v>
      </c>
      <c r="Q1498" s="290"/>
      <c r="R1498" s="287">
        <f t="shared" si="1405"/>
        <v>0</v>
      </c>
      <c r="S1498" s="290"/>
      <c r="T1498" s="290">
        <v>0</v>
      </c>
      <c r="U1498" s="290"/>
      <c r="V1498" s="290"/>
      <c r="W1498" s="290"/>
      <c r="X1498" s="290"/>
      <c r="Y1498" s="290"/>
      <c r="Z1498" s="290"/>
      <c r="AA1498" s="290">
        <f t="shared" si="1471"/>
        <v>0</v>
      </c>
      <c r="AB1498" s="290">
        <f t="shared" si="1407"/>
        <v>0</v>
      </c>
      <c r="AC1498" s="37" t="e">
        <f t="shared" si="1408"/>
        <v>#DIV/0!</v>
      </c>
    </row>
    <row r="1499" spans="1:29" ht="42.75" hidden="1" x14ac:dyDescent="0.2">
      <c r="B1499" s="97" t="s">
        <v>293</v>
      </c>
      <c r="C1499" s="98" t="s">
        <v>169</v>
      </c>
      <c r="D1499" s="290">
        <v>0</v>
      </c>
      <c r="E1499" s="285">
        <f>SUM('ADICIONES  2018'!C1499:M1499)</f>
        <v>0</v>
      </c>
      <c r="F1499" s="290"/>
      <c r="G1499" s="290"/>
      <c r="H1499" s="290"/>
      <c r="I1499" s="290"/>
      <c r="J1499" s="290"/>
      <c r="K1499" s="287">
        <f t="shared" si="1398"/>
        <v>0</v>
      </c>
      <c r="L1499" s="290">
        <v>0</v>
      </c>
      <c r="M1499" s="290"/>
      <c r="N1499" s="290"/>
      <c r="O1499" s="290"/>
      <c r="P1499" s="290">
        <v>0</v>
      </c>
      <c r="Q1499" s="290"/>
      <c r="R1499" s="287">
        <f t="shared" si="1405"/>
        <v>0</v>
      </c>
      <c r="S1499" s="290"/>
      <c r="T1499" s="290">
        <v>0</v>
      </c>
      <c r="U1499" s="290"/>
      <c r="V1499" s="290"/>
      <c r="W1499" s="290"/>
      <c r="X1499" s="290"/>
      <c r="Y1499" s="290"/>
      <c r="Z1499" s="290"/>
      <c r="AA1499" s="290">
        <f t="shared" si="1471"/>
        <v>0</v>
      </c>
      <c r="AB1499" s="290">
        <f t="shared" si="1407"/>
        <v>0</v>
      </c>
      <c r="AC1499" s="37" t="e">
        <f t="shared" si="1408"/>
        <v>#DIV/0!</v>
      </c>
    </row>
    <row r="1500" spans="1:29" ht="42.75" hidden="1" x14ac:dyDescent="0.2">
      <c r="B1500" s="97" t="s">
        <v>293</v>
      </c>
      <c r="C1500" s="98" t="s">
        <v>169</v>
      </c>
      <c r="D1500" s="290">
        <v>0</v>
      </c>
      <c r="E1500" s="285">
        <f>SUM('ADICIONES  2018'!C1500:M1500)</f>
        <v>0</v>
      </c>
      <c r="F1500" s="290"/>
      <c r="G1500" s="290"/>
      <c r="H1500" s="290"/>
      <c r="I1500" s="290"/>
      <c r="J1500" s="290"/>
      <c r="K1500" s="287">
        <f t="shared" si="1398"/>
        <v>0</v>
      </c>
      <c r="L1500" s="290">
        <v>0</v>
      </c>
      <c r="M1500" s="290"/>
      <c r="N1500" s="290"/>
      <c r="O1500" s="290"/>
      <c r="P1500" s="290">
        <v>0</v>
      </c>
      <c r="Q1500" s="290"/>
      <c r="R1500" s="287">
        <f t="shared" si="1405"/>
        <v>0</v>
      </c>
      <c r="S1500" s="290"/>
      <c r="T1500" s="290">
        <v>0</v>
      </c>
      <c r="U1500" s="290"/>
      <c r="V1500" s="290"/>
      <c r="W1500" s="290"/>
      <c r="X1500" s="290"/>
      <c r="Y1500" s="290"/>
      <c r="Z1500" s="290"/>
      <c r="AA1500" s="290">
        <f t="shared" si="1471"/>
        <v>0</v>
      </c>
      <c r="AB1500" s="290">
        <f t="shared" si="1407"/>
        <v>0</v>
      </c>
      <c r="AC1500" s="37" t="e">
        <f t="shared" si="1408"/>
        <v>#DIV/0!</v>
      </c>
    </row>
    <row r="1501" spans="1:29" ht="42.75" hidden="1" x14ac:dyDescent="0.2">
      <c r="B1501" s="97" t="s">
        <v>293</v>
      </c>
      <c r="C1501" s="98" t="s">
        <v>169</v>
      </c>
      <c r="D1501" s="290">
        <v>0</v>
      </c>
      <c r="E1501" s="285">
        <f>SUM('ADICIONES  2018'!C1501:M1501)</f>
        <v>0</v>
      </c>
      <c r="F1501" s="290"/>
      <c r="G1501" s="290"/>
      <c r="H1501" s="290"/>
      <c r="I1501" s="290"/>
      <c r="J1501" s="290"/>
      <c r="K1501" s="287">
        <f t="shared" ref="K1501:K1568" si="1486">+D1501+E1501-F1501+G1501-H1501</f>
        <v>0</v>
      </c>
      <c r="L1501" s="290">
        <v>0</v>
      </c>
      <c r="M1501" s="290"/>
      <c r="N1501" s="290"/>
      <c r="O1501" s="290"/>
      <c r="P1501" s="290">
        <v>0</v>
      </c>
      <c r="Q1501" s="290"/>
      <c r="R1501" s="287">
        <f t="shared" si="1405"/>
        <v>0</v>
      </c>
      <c r="S1501" s="290"/>
      <c r="T1501" s="290">
        <v>0</v>
      </c>
      <c r="U1501" s="290"/>
      <c r="V1501" s="290"/>
      <c r="W1501" s="290"/>
      <c r="X1501" s="290"/>
      <c r="Y1501" s="290"/>
      <c r="Z1501" s="290"/>
      <c r="AA1501" s="290">
        <f t="shared" si="1471"/>
        <v>0</v>
      </c>
      <c r="AB1501" s="290">
        <f t="shared" si="1407"/>
        <v>0</v>
      </c>
      <c r="AC1501" s="37" t="e">
        <f t="shared" si="1408"/>
        <v>#DIV/0!</v>
      </c>
    </row>
    <row r="1502" spans="1:29" ht="42.75" hidden="1" x14ac:dyDescent="0.2">
      <c r="B1502" s="97" t="s">
        <v>293</v>
      </c>
      <c r="C1502" s="98" t="s">
        <v>169</v>
      </c>
      <c r="D1502" s="287">
        <v>0</v>
      </c>
      <c r="E1502" s="285">
        <f>SUM('ADICIONES  2018'!C1502:M1502)</f>
        <v>17524000000</v>
      </c>
      <c r="F1502" s="287"/>
      <c r="G1502" s="287"/>
      <c r="H1502" s="287"/>
      <c r="I1502" s="287"/>
      <c r="J1502" s="287"/>
      <c r="K1502" s="287">
        <f t="shared" si="1486"/>
        <v>17524000000</v>
      </c>
      <c r="L1502" s="287">
        <v>0</v>
      </c>
      <c r="M1502" s="287"/>
      <c r="N1502" s="287"/>
      <c r="O1502" s="287"/>
      <c r="P1502" s="287">
        <v>17524000000</v>
      </c>
      <c r="Q1502" s="287"/>
      <c r="R1502" s="287">
        <f t="shared" si="1405"/>
        <v>17524000000</v>
      </c>
      <c r="S1502" s="287"/>
      <c r="T1502" s="287">
        <v>0</v>
      </c>
      <c r="U1502" s="287"/>
      <c r="V1502" s="287"/>
      <c r="W1502" s="287"/>
      <c r="X1502" s="287"/>
      <c r="Y1502" s="287"/>
      <c r="Z1502" s="287"/>
      <c r="AA1502" s="290">
        <f t="shared" si="1471"/>
        <v>0</v>
      </c>
      <c r="AB1502" s="290">
        <f t="shared" si="1407"/>
        <v>17524000000</v>
      </c>
      <c r="AC1502" s="37">
        <f t="shared" si="1408"/>
        <v>1</v>
      </c>
    </row>
    <row r="1503" spans="1:29" ht="42.75" hidden="1" x14ac:dyDescent="0.2">
      <c r="B1503" s="97" t="s">
        <v>293</v>
      </c>
      <c r="C1503" s="98" t="s">
        <v>169</v>
      </c>
      <c r="D1503" s="287"/>
      <c r="E1503" s="285">
        <f>SUM('ADICIONES  2018'!C1503:M1503)</f>
        <v>800000000</v>
      </c>
      <c r="F1503" s="287"/>
      <c r="G1503" s="287"/>
      <c r="H1503" s="287"/>
      <c r="I1503" s="287"/>
      <c r="J1503" s="287"/>
      <c r="K1503" s="287">
        <f t="shared" si="1486"/>
        <v>800000000</v>
      </c>
      <c r="L1503" s="287"/>
      <c r="M1503" s="287"/>
      <c r="N1503" s="287"/>
      <c r="O1503" s="287"/>
      <c r="P1503" s="287"/>
      <c r="Q1503" s="287"/>
      <c r="R1503" s="287">
        <f t="shared" si="1405"/>
        <v>0</v>
      </c>
      <c r="S1503" s="287"/>
      <c r="T1503" s="287">
        <v>800000000</v>
      </c>
      <c r="U1503" s="287"/>
      <c r="V1503" s="287"/>
      <c r="W1503" s="287"/>
      <c r="X1503" s="287"/>
      <c r="Y1503" s="287"/>
      <c r="Z1503" s="287"/>
      <c r="AA1503" s="290">
        <f t="shared" ref="AA1503" si="1487">SUM(S1503:Z1503)</f>
        <v>800000000</v>
      </c>
      <c r="AB1503" s="290">
        <f t="shared" si="1407"/>
        <v>800000000</v>
      </c>
      <c r="AC1503" s="37">
        <f t="shared" si="1408"/>
        <v>1</v>
      </c>
    </row>
    <row r="1504" spans="1:29" s="79" customFormat="1" ht="63" hidden="1" x14ac:dyDescent="0.2">
      <c r="A1504" s="371"/>
      <c r="B1504" s="110" t="s">
        <v>1737</v>
      </c>
      <c r="C1504" s="106" t="s">
        <v>1738</v>
      </c>
      <c r="D1504" s="105">
        <f>SUM(D1505:D1510)</f>
        <v>0</v>
      </c>
      <c r="E1504" s="105">
        <f>SUM('ADICIONES  2018'!C1504:M1504)</f>
        <v>1093910868</v>
      </c>
      <c r="F1504" s="105">
        <f t="shared" ref="F1504:J1504" si="1488">SUM(F1505:F1510)</f>
        <v>0</v>
      </c>
      <c r="G1504" s="105">
        <f t="shared" si="1488"/>
        <v>0</v>
      </c>
      <c r="H1504" s="105">
        <f t="shared" si="1488"/>
        <v>0</v>
      </c>
      <c r="I1504" s="105">
        <f t="shared" si="1488"/>
        <v>0</v>
      </c>
      <c r="J1504" s="105">
        <f t="shared" si="1488"/>
        <v>0</v>
      </c>
      <c r="K1504" s="105">
        <f t="shared" si="1486"/>
        <v>1093910868</v>
      </c>
      <c r="L1504" s="105">
        <f t="shared" ref="L1504:Q1504" si="1489">SUM(L1505:L1510)</f>
        <v>0</v>
      </c>
      <c r="M1504" s="105">
        <f t="shared" si="1489"/>
        <v>0</v>
      </c>
      <c r="N1504" s="105">
        <f t="shared" si="1489"/>
        <v>0</v>
      </c>
      <c r="O1504" s="105">
        <f t="shared" si="1489"/>
        <v>1093910868</v>
      </c>
      <c r="P1504" s="105">
        <f t="shared" si="1489"/>
        <v>0</v>
      </c>
      <c r="Q1504" s="105">
        <f t="shared" si="1489"/>
        <v>0</v>
      </c>
      <c r="R1504" s="105">
        <f t="shared" si="1405"/>
        <v>1093910868</v>
      </c>
      <c r="S1504" s="105">
        <f t="shared" ref="S1504:Z1504" si="1490">SUM(S1505:S1510)</f>
        <v>0</v>
      </c>
      <c r="T1504" s="105">
        <f t="shared" si="1490"/>
        <v>0</v>
      </c>
      <c r="U1504" s="105">
        <f t="shared" si="1490"/>
        <v>0</v>
      </c>
      <c r="V1504" s="105">
        <f t="shared" si="1490"/>
        <v>0</v>
      </c>
      <c r="W1504" s="105">
        <f t="shared" si="1490"/>
        <v>0</v>
      </c>
      <c r="X1504" s="105">
        <f t="shared" si="1490"/>
        <v>0</v>
      </c>
      <c r="Y1504" s="105">
        <f t="shared" si="1490"/>
        <v>0</v>
      </c>
      <c r="Z1504" s="105">
        <f t="shared" si="1490"/>
        <v>0</v>
      </c>
      <c r="AA1504" s="289">
        <f t="shared" si="1471"/>
        <v>0</v>
      </c>
      <c r="AB1504" s="289">
        <f t="shared" si="1407"/>
        <v>1093910868</v>
      </c>
      <c r="AC1504" s="104">
        <v>0</v>
      </c>
    </row>
    <row r="1505" spans="1:29" ht="28.5" hidden="1" x14ac:dyDescent="0.2">
      <c r="B1505" s="97" t="s">
        <v>1739</v>
      </c>
      <c r="C1505" s="98" t="s">
        <v>1010</v>
      </c>
      <c r="D1505" s="287">
        <v>0</v>
      </c>
      <c r="E1505" s="285">
        <f>SUM('ADICIONES  2018'!C1505:M1505)</f>
        <v>0</v>
      </c>
      <c r="F1505" s="287"/>
      <c r="G1505" s="287"/>
      <c r="H1505" s="287"/>
      <c r="I1505" s="287"/>
      <c r="J1505" s="287"/>
      <c r="K1505" s="287">
        <f t="shared" si="1486"/>
        <v>0</v>
      </c>
      <c r="L1505" s="287">
        <v>0</v>
      </c>
      <c r="M1505" s="287"/>
      <c r="N1505" s="287"/>
      <c r="O1505" s="287">
        <v>273477717</v>
      </c>
      <c r="P1505" s="287"/>
      <c r="Q1505" s="287"/>
      <c r="R1505" s="287">
        <f t="shared" si="1405"/>
        <v>273477717</v>
      </c>
      <c r="S1505" s="287"/>
      <c r="T1505" s="287"/>
      <c r="U1505" s="287"/>
      <c r="V1505" s="287"/>
      <c r="W1505" s="287">
        <v>-273477717</v>
      </c>
      <c r="X1505" s="287"/>
      <c r="Y1505" s="287"/>
      <c r="Z1505" s="287"/>
      <c r="AA1505" s="290">
        <f t="shared" si="1471"/>
        <v>-273477717</v>
      </c>
      <c r="AB1505" s="290">
        <f t="shared" si="1407"/>
        <v>0</v>
      </c>
      <c r="AC1505" s="37">
        <v>0</v>
      </c>
    </row>
    <row r="1506" spans="1:29" ht="28.5" hidden="1" x14ac:dyDescent="0.2">
      <c r="B1506" s="97" t="s">
        <v>1739</v>
      </c>
      <c r="C1506" s="98" t="s">
        <v>1010</v>
      </c>
      <c r="D1506" s="287"/>
      <c r="E1506" s="285">
        <f>SUM('ADICIONES  2018'!C1506:M1506)</f>
        <v>273477717</v>
      </c>
      <c r="F1506" s="287"/>
      <c r="G1506" s="287"/>
      <c r="H1506" s="287"/>
      <c r="I1506" s="287"/>
      <c r="J1506" s="287"/>
      <c r="K1506" s="287">
        <f t="shared" si="1486"/>
        <v>273477717</v>
      </c>
      <c r="L1506" s="287"/>
      <c r="M1506" s="287"/>
      <c r="N1506" s="287"/>
      <c r="O1506" s="287"/>
      <c r="P1506" s="287"/>
      <c r="Q1506" s="287"/>
      <c r="R1506" s="287">
        <f t="shared" si="1405"/>
        <v>0</v>
      </c>
      <c r="S1506" s="287"/>
      <c r="T1506" s="287"/>
      <c r="U1506" s="287"/>
      <c r="V1506" s="287"/>
      <c r="W1506" s="287">
        <v>273477717</v>
      </c>
      <c r="X1506" s="287"/>
      <c r="Y1506" s="287"/>
      <c r="Z1506" s="287"/>
      <c r="AA1506" s="290">
        <f t="shared" ref="AA1506:AA1510" si="1491">SUM(S1506:Z1506)</f>
        <v>273477717</v>
      </c>
      <c r="AB1506" s="290">
        <f t="shared" si="1407"/>
        <v>273477717</v>
      </c>
      <c r="AC1506" s="37">
        <f t="shared" si="1408"/>
        <v>1</v>
      </c>
    </row>
    <row r="1507" spans="1:29" ht="28.5" hidden="1" x14ac:dyDescent="0.2">
      <c r="B1507" s="97" t="s">
        <v>1739</v>
      </c>
      <c r="C1507" s="98" t="s">
        <v>1010</v>
      </c>
      <c r="D1507" s="290">
        <v>0</v>
      </c>
      <c r="E1507" s="285">
        <f>SUM('ADICIONES  2018'!C1507:M1507)</f>
        <v>0</v>
      </c>
      <c r="F1507" s="290"/>
      <c r="G1507" s="290"/>
      <c r="H1507" s="290"/>
      <c r="I1507" s="290"/>
      <c r="J1507" s="290"/>
      <c r="K1507" s="287">
        <f t="shared" si="1486"/>
        <v>0</v>
      </c>
      <c r="L1507" s="290">
        <v>0</v>
      </c>
      <c r="M1507" s="290"/>
      <c r="N1507" s="290"/>
      <c r="O1507" s="290">
        <v>76573761</v>
      </c>
      <c r="P1507" s="290"/>
      <c r="Q1507" s="290"/>
      <c r="R1507" s="287">
        <f t="shared" si="1405"/>
        <v>76573761</v>
      </c>
      <c r="S1507" s="290"/>
      <c r="T1507" s="290"/>
      <c r="U1507" s="290"/>
      <c r="V1507" s="290"/>
      <c r="W1507" s="290">
        <v>-76573761</v>
      </c>
      <c r="X1507" s="290"/>
      <c r="Y1507" s="290"/>
      <c r="Z1507" s="290"/>
      <c r="AA1507" s="290">
        <f t="shared" si="1491"/>
        <v>-76573761</v>
      </c>
      <c r="AB1507" s="290">
        <f t="shared" si="1407"/>
        <v>0</v>
      </c>
      <c r="AC1507" s="37">
        <v>0</v>
      </c>
    </row>
    <row r="1508" spans="1:29" ht="28.5" hidden="1" x14ac:dyDescent="0.2">
      <c r="B1508" s="97" t="s">
        <v>1739</v>
      </c>
      <c r="C1508" s="98" t="s">
        <v>1010</v>
      </c>
      <c r="D1508" s="290"/>
      <c r="E1508" s="285">
        <f>SUM('ADICIONES  2018'!C1508:M1508)</f>
        <v>76573760.760000005</v>
      </c>
      <c r="F1508" s="290"/>
      <c r="G1508" s="290"/>
      <c r="H1508" s="290"/>
      <c r="I1508" s="290"/>
      <c r="J1508" s="290"/>
      <c r="K1508" s="287">
        <f t="shared" si="1486"/>
        <v>76573760.760000005</v>
      </c>
      <c r="L1508" s="290"/>
      <c r="M1508" s="290"/>
      <c r="N1508" s="290"/>
      <c r="O1508" s="290"/>
      <c r="P1508" s="290"/>
      <c r="Q1508" s="290"/>
      <c r="R1508" s="287">
        <f t="shared" si="1405"/>
        <v>0</v>
      </c>
      <c r="S1508" s="290"/>
      <c r="T1508" s="290"/>
      <c r="U1508" s="290"/>
      <c r="V1508" s="290"/>
      <c r="W1508" s="290">
        <v>76573761</v>
      </c>
      <c r="X1508" s="290"/>
      <c r="Y1508" s="290"/>
      <c r="Z1508" s="290"/>
      <c r="AA1508" s="290">
        <f t="shared" si="1491"/>
        <v>76573761</v>
      </c>
      <c r="AB1508" s="290">
        <f t="shared" si="1407"/>
        <v>76573761</v>
      </c>
      <c r="AC1508" s="37">
        <f t="shared" si="1408"/>
        <v>1.0000000031342329</v>
      </c>
    </row>
    <row r="1509" spans="1:29" ht="28.5" hidden="1" x14ac:dyDescent="0.2">
      <c r="B1509" s="97" t="s">
        <v>1740</v>
      </c>
      <c r="C1509" s="98" t="s">
        <v>999</v>
      </c>
      <c r="D1509" s="290">
        <v>0</v>
      </c>
      <c r="E1509" s="285">
        <f>SUM('ADICIONES  2018'!C1509:M1509)</f>
        <v>0</v>
      </c>
      <c r="F1509" s="290"/>
      <c r="G1509" s="290"/>
      <c r="H1509" s="290"/>
      <c r="I1509" s="290"/>
      <c r="J1509" s="290"/>
      <c r="K1509" s="287">
        <f t="shared" si="1486"/>
        <v>0</v>
      </c>
      <c r="L1509" s="290">
        <v>0</v>
      </c>
      <c r="M1509" s="290"/>
      <c r="N1509" s="290"/>
      <c r="O1509" s="290">
        <v>743859390</v>
      </c>
      <c r="P1509" s="290"/>
      <c r="Q1509" s="290"/>
      <c r="R1509" s="287">
        <f t="shared" si="1405"/>
        <v>743859390</v>
      </c>
      <c r="S1509" s="290"/>
      <c r="T1509" s="290"/>
      <c r="U1509" s="290"/>
      <c r="V1509" s="290"/>
      <c r="W1509" s="290">
        <v>-743859390</v>
      </c>
      <c r="X1509" s="290"/>
      <c r="Y1509" s="290"/>
      <c r="Z1509" s="290"/>
      <c r="AA1509" s="290">
        <f t="shared" si="1491"/>
        <v>-743859390</v>
      </c>
      <c r="AB1509" s="290">
        <f t="shared" si="1407"/>
        <v>0</v>
      </c>
      <c r="AC1509" s="37">
        <v>0</v>
      </c>
    </row>
    <row r="1510" spans="1:29" ht="28.5" hidden="1" x14ac:dyDescent="0.2">
      <c r="B1510" s="97" t="s">
        <v>1740</v>
      </c>
      <c r="C1510" s="98" t="s">
        <v>999</v>
      </c>
      <c r="D1510" s="290"/>
      <c r="E1510" s="285">
        <f>SUM('ADICIONES  2018'!C1510:M1510)</f>
        <v>743859390.24000001</v>
      </c>
      <c r="F1510" s="290"/>
      <c r="G1510" s="290"/>
      <c r="H1510" s="290"/>
      <c r="I1510" s="290"/>
      <c r="J1510" s="290"/>
      <c r="K1510" s="287">
        <f t="shared" si="1486"/>
        <v>743859390.24000001</v>
      </c>
      <c r="L1510" s="290"/>
      <c r="M1510" s="290"/>
      <c r="N1510" s="290"/>
      <c r="O1510" s="290"/>
      <c r="P1510" s="290"/>
      <c r="Q1510" s="290"/>
      <c r="R1510" s="287">
        <f t="shared" si="1405"/>
        <v>0</v>
      </c>
      <c r="S1510" s="290"/>
      <c r="T1510" s="290"/>
      <c r="U1510" s="290"/>
      <c r="V1510" s="290"/>
      <c r="W1510" s="290">
        <v>743859390</v>
      </c>
      <c r="X1510" s="290"/>
      <c r="Y1510" s="290"/>
      <c r="Z1510" s="290"/>
      <c r="AA1510" s="290">
        <f t="shared" si="1491"/>
        <v>743859390</v>
      </c>
      <c r="AB1510" s="290">
        <f t="shared" si="1407"/>
        <v>743859390</v>
      </c>
      <c r="AC1510" s="37">
        <f t="shared" si="1408"/>
        <v>0.99999999967735842</v>
      </c>
    </row>
    <row r="1511" spans="1:29" s="79" customFormat="1" ht="15.75" hidden="1" x14ac:dyDescent="0.2">
      <c r="A1511" s="371"/>
      <c r="B1511" s="110" t="s">
        <v>1741</v>
      </c>
      <c r="C1511" s="106" t="s">
        <v>1742</v>
      </c>
      <c r="D1511" s="289">
        <f>+D1512</f>
        <v>3966500000</v>
      </c>
      <c r="E1511" s="105">
        <f>SUM('ADICIONES  2018'!C1511:M1511)</f>
        <v>23288287370</v>
      </c>
      <c r="F1511" s="289">
        <f t="shared" ref="F1511:J1511" si="1492">+F1512</f>
        <v>0</v>
      </c>
      <c r="G1511" s="289">
        <f t="shared" si="1492"/>
        <v>0</v>
      </c>
      <c r="H1511" s="289">
        <f t="shared" si="1492"/>
        <v>0</v>
      </c>
      <c r="I1511" s="289">
        <f t="shared" si="1492"/>
        <v>0</v>
      </c>
      <c r="J1511" s="289">
        <f t="shared" si="1492"/>
        <v>0</v>
      </c>
      <c r="K1511" s="105">
        <f t="shared" si="1486"/>
        <v>27254787370</v>
      </c>
      <c r="L1511" s="289">
        <f t="shared" ref="L1511:Q1511" si="1493">+L1512</f>
        <v>0</v>
      </c>
      <c r="M1511" s="289">
        <f t="shared" si="1493"/>
        <v>725277778.16999996</v>
      </c>
      <c r="N1511" s="289">
        <f t="shared" si="1493"/>
        <v>0</v>
      </c>
      <c r="O1511" s="289">
        <f t="shared" si="1493"/>
        <v>-530861111.49000001</v>
      </c>
      <c r="P1511" s="289">
        <f t="shared" si="1493"/>
        <v>1211998416.6700001</v>
      </c>
      <c r="Q1511" s="289">
        <f t="shared" si="1493"/>
        <v>0</v>
      </c>
      <c r="R1511" s="105">
        <f t="shared" si="1405"/>
        <v>1406415083.3499999</v>
      </c>
      <c r="S1511" s="289">
        <f t="shared" ref="S1511:Z1511" si="1494">+S1512</f>
        <v>967833333.31999993</v>
      </c>
      <c r="T1511" s="289">
        <f t="shared" si="1494"/>
        <v>0</v>
      </c>
      <c r="U1511" s="289">
        <f t="shared" si="1494"/>
        <v>0</v>
      </c>
      <c r="V1511" s="289">
        <f t="shared" si="1494"/>
        <v>350000000</v>
      </c>
      <c r="W1511" s="289">
        <f t="shared" si="1494"/>
        <v>565600670</v>
      </c>
      <c r="X1511" s="289">
        <f t="shared" si="1494"/>
        <v>0</v>
      </c>
      <c r="Y1511" s="289">
        <f t="shared" si="1494"/>
        <v>900000000</v>
      </c>
      <c r="Z1511" s="289">
        <f t="shared" si="1494"/>
        <v>0</v>
      </c>
      <c r="AA1511" s="289">
        <f t="shared" si="1471"/>
        <v>2783434003.3199997</v>
      </c>
      <c r="AB1511" s="289">
        <f t="shared" si="1407"/>
        <v>4189849086.6699996</v>
      </c>
      <c r="AC1511" s="104">
        <f t="shared" si="1408"/>
        <v>0.15372892218127768</v>
      </c>
    </row>
    <row r="1512" spans="1:29" s="79" customFormat="1" ht="47.25" hidden="1" x14ac:dyDescent="0.2">
      <c r="A1512" s="371"/>
      <c r="B1512" s="110" t="s">
        <v>1743</v>
      </c>
      <c r="C1512" s="106" t="s">
        <v>1744</v>
      </c>
      <c r="D1512" s="289">
        <f>SUM(D1513:D1524)</f>
        <v>3966500000</v>
      </c>
      <c r="E1512" s="105">
        <f>SUM('ADICIONES  2018'!C1512:M1512)</f>
        <v>23288287370</v>
      </c>
      <c r="F1512" s="289">
        <f>SUM(F1513:F1524)</f>
        <v>0</v>
      </c>
      <c r="G1512" s="289">
        <f>SUM(G1513:G1524)</f>
        <v>0</v>
      </c>
      <c r="H1512" s="289">
        <f>SUM(H1513:H1524)</f>
        <v>0</v>
      </c>
      <c r="I1512" s="289">
        <f>SUM(I1513:I1524)</f>
        <v>0</v>
      </c>
      <c r="J1512" s="289">
        <f>SUM(J1513:J1524)</f>
        <v>0</v>
      </c>
      <c r="K1512" s="105">
        <f t="shared" si="1486"/>
        <v>27254787370</v>
      </c>
      <c r="L1512" s="289">
        <f t="shared" ref="L1512:Q1512" si="1495">SUM(L1513:L1524)</f>
        <v>0</v>
      </c>
      <c r="M1512" s="289">
        <f t="shared" si="1495"/>
        <v>725277778.16999996</v>
      </c>
      <c r="N1512" s="289">
        <f t="shared" si="1495"/>
        <v>0</v>
      </c>
      <c r="O1512" s="289">
        <f t="shared" si="1495"/>
        <v>-530861111.49000001</v>
      </c>
      <c r="P1512" s="289">
        <f t="shared" si="1495"/>
        <v>1211998416.6700001</v>
      </c>
      <c r="Q1512" s="289">
        <f t="shared" si="1495"/>
        <v>0</v>
      </c>
      <c r="R1512" s="105">
        <f t="shared" si="1405"/>
        <v>1406415083.3499999</v>
      </c>
      <c r="S1512" s="289">
        <f t="shared" ref="S1512:Z1512" si="1496">SUM(S1513:S1524)</f>
        <v>967833333.31999993</v>
      </c>
      <c r="T1512" s="289">
        <f t="shared" si="1496"/>
        <v>0</v>
      </c>
      <c r="U1512" s="289">
        <f t="shared" si="1496"/>
        <v>0</v>
      </c>
      <c r="V1512" s="289">
        <f t="shared" si="1496"/>
        <v>350000000</v>
      </c>
      <c r="W1512" s="289">
        <f t="shared" si="1496"/>
        <v>565600670</v>
      </c>
      <c r="X1512" s="289">
        <f t="shared" si="1496"/>
        <v>0</v>
      </c>
      <c r="Y1512" s="289">
        <f t="shared" si="1496"/>
        <v>900000000</v>
      </c>
      <c r="Z1512" s="289">
        <f t="shared" si="1496"/>
        <v>0</v>
      </c>
      <c r="AA1512" s="289">
        <f t="shared" si="1471"/>
        <v>2783434003.3199997</v>
      </c>
      <c r="AB1512" s="289">
        <f t="shared" si="1407"/>
        <v>4189849086.6699996</v>
      </c>
      <c r="AC1512" s="104">
        <f t="shared" si="1408"/>
        <v>0.15372892218127768</v>
      </c>
    </row>
    <row r="1513" spans="1:29" s="21" customFormat="1" ht="42.75" hidden="1" x14ac:dyDescent="0.2">
      <c r="A1513" s="92"/>
      <c r="B1513" s="111" t="s">
        <v>1745</v>
      </c>
      <c r="C1513" s="98" t="s">
        <v>1746</v>
      </c>
      <c r="D1513" s="291">
        <v>0</v>
      </c>
      <c r="E1513" s="285">
        <f>SUM('ADICIONES  2018'!C1513:M1513)</f>
        <v>0</v>
      </c>
      <c r="F1513" s="291"/>
      <c r="G1513" s="291"/>
      <c r="H1513" s="291"/>
      <c r="I1513" s="291"/>
      <c r="J1513" s="291"/>
      <c r="K1513" s="285">
        <f t="shared" si="1486"/>
        <v>0</v>
      </c>
      <c r="L1513" s="291">
        <v>0</v>
      </c>
      <c r="M1513" s="291">
        <v>0</v>
      </c>
      <c r="N1513" s="291"/>
      <c r="O1513" s="291">
        <v>0</v>
      </c>
      <c r="P1513" s="291">
        <v>0</v>
      </c>
      <c r="Q1513" s="291"/>
      <c r="R1513" s="285">
        <f t="shared" si="1405"/>
        <v>0</v>
      </c>
      <c r="S1513" s="291">
        <v>0</v>
      </c>
      <c r="T1513" s="291"/>
      <c r="U1513" s="291"/>
      <c r="V1513" s="291">
        <v>0</v>
      </c>
      <c r="W1513" s="291">
        <v>0</v>
      </c>
      <c r="X1513" s="291"/>
      <c r="Y1513" s="291"/>
      <c r="Z1513" s="291"/>
      <c r="AA1513" s="291">
        <f t="shared" si="1471"/>
        <v>0</v>
      </c>
      <c r="AB1513" s="291">
        <f t="shared" si="1407"/>
        <v>0</v>
      </c>
      <c r="AC1513" s="113">
        <v>0</v>
      </c>
    </row>
    <row r="1514" spans="1:29" s="21" customFormat="1" ht="30" hidden="1" x14ac:dyDescent="0.2">
      <c r="A1514" s="92"/>
      <c r="B1514" s="111" t="s">
        <v>1747</v>
      </c>
      <c r="C1514" s="112" t="s">
        <v>1748</v>
      </c>
      <c r="D1514" s="291">
        <v>2800000000</v>
      </c>
      <c r="E1514" s="285">
        <f>SUM('ADICIONES  2018'!C1514:M1514)</f>
        <v>0</v>
      </c>
      <c r="F1514" s="291"/>
      <c r="G1514" s="291"/>
      <c r="H1514" s="291"/>
      <c r="I1514" s="291"/>
      <c r="J1514" s="291"/>
      <c r="K1514" s="285">
        <f t="shared" si="1486"/>
        <v>2800000000</v>
      </c>
      <c r="L1514" s="291">
        <v>0</v>
      </c>
      <c r="M1514" s="291">
        <v>0</v>
      </c>
      <c r="N1514" s="291"/>
      <c r="O1514" s="291"/>
      <c r="P1514" s="291">
        <v>500000000</v>
      </c>
      <c r="Q1514" s="291"/>
      <c r="R1514" s="285">
        <f t="shared" si="1405"/>
        <v>500000000</v>
      </c>
      <c r="S1514" s="291">
        <v>700000000</v>
      </c>
      <c r="T1514" s="291"/>
      <c r="U1514" s="291"/>
      <c r="V1514" s="291">
        <v>0</v>
      </c>
      <c r="W1514" s="291">
        <v>0</v>
      </c>
      <c r="X1514" s="291"/>
      <c r="Y1514" s="291">
        <v>900000000</v>
      </c>
      <c r="Z1514" s="291"/>
      <c r="AA1514" s="291">
        <f t="shared" si="1471"/>
        <v>1600000000</v>
      </c>
      <c r="AB1514" s="291">
        <f t="shared" si="1407"/>
        <v>2100000000</v>
      </c>
      <c r="AC1514" s="113">
        <f t="shared" si="1408"/>
        <v>0.75</v>
      </c>
    </row>
    <row r="1515" spans="1:29" s="21" customFormat="1" ht="30" hidden="1" x14ac:dyDescent="0.2">
      <c r="A1515" s="92"/>
      <c r="B1515" s="111" t="s">
        <v>1747</v>
      </c>
      <c r="C1515" s="112" t="s">
        <v>1748</v>
      </c>
      <c r="D1515" s="291"/>
      <c r="E1515" s="285">
        <f>SUM('ADICIONES  2018'!C1515:M1515)</f>
        <v>6000000000</v>
      </c>
      <c r="F1515" s="291"/>
      <c r="G1515" s="291"/>
      <c r="H1515" s="291"/>
      <c r="I1515" s="291"/>
      <c r="J1515" s="291"/>
      <c r="K1515" s="285">
        <f t="shared" si="1486"/>
        <v>6000000000</v>
      </c>
      <c r="L1515" s="291"/>
      <c r="M1515" s="291"/>
      <c r="N1515" s="291"/>
      <c r="O1515" s="291"/>
      <c r="P1515" s="291"/>
      <c r="Q1515" s="291"/>
      <c r="R1515" s="285">
        <f t="shared" si="1405"/>
        <v>0</v>
      </c>
      <c r="S1515" s="291"/>
      <c r="T1515" s="291"/>
      <c r="U1515" s="291"/>
      <c r="V1515" s="291">
        <v>0</v>
      </c>
      <c r="W1515" s="291">
        <v>0</v>
      </c>
      <c r="X1515" s="291"/>
      <c r="Y1515" s="291"/>
      <c r="Z1515" s="291"/>
      <c r="AA1515" s="291">
        <f t="shared" ref="AA1515" si="1497">SUM(S1515:Z1515)</f>
        <v>0</v>
      </c>
      <c r="AB1515" s="291">
        <f t="shared" si="1407"/>
        <v>0</v>
      </c>
      <c r="AC1515" s="113">
        <f t="shared" si="1408"/>
        <v>0</v>
      </c>
    </row>
    <row r="1516" spans="1:29" ht="28.5" hidden="1" x14ac:dyDescent="0.2">
      <c r="B1516" s="111" t="s">
        <v>1747</v>
      </c>
      <c r="C1516" s="98" t="s">
        <v>1748</v>
      </c>
      <c r="D1516" s="291">
        <v>1166500000</v>
      </c>
      <c r="E1516" s="285">
        <f>SUM('ADICIONES  2018'!C1516:M1516)</f>
        <v>0</v>
      </c>
      <c r="F1516" s="291"/>
      <c r="G1516" s="291"/>
      <c r="H1516" s="291"/>
      <c r="I1516" s="291"/>
      <c r="J1516" s="291"/>
      <c r="K1516" s="287">
        <f t="shared" si="1486"/>
        <v>1166500000</v>
      </c>
      <c r="L1516" s="291">
        <v>0</v>
      </c>
      <c r="M1516" s="291">
        <v>725277778.16999996</v>
      </c>
      <c r="N1516" s="291"/>
      <c r="O1516" s="291">
        <v>-530861111.49000001</v>
      </c>
      <c r="P1516" s="291">
        <v>121510416.67</v>
      </c>
      <c r="Q1516" s="291"/>
      <c r="R1516" s="287">
        <f t="shared" si="1405"/>
        <v>315927083.34999996</v>
      </c>
      <c r="S1516" s="291">
        <v>267833333.31999999</v>
      </c>
      <c r="T1516" s="291"/>
      <c r="U1516" s="291"/>
      <c r="V1516" s="291">
        <v>350000000</v>
      </c>
      <c r="W1516" s="291">
        <v>350000000</v>
      </c>
      <c r="X1516" s="291"/>
      <c r="Y1516" s="291"/>
      <c r="Z1516" s="291"/>
      <c r="AA1516" s="290">
        <f t="shared" si="1471"/>
        <v>967833333.31999993</v>
      </c>
      <c r="AB1516" s="290">
        <f t="shared" si="1407"/>
        <v>1283760416.6699998</v>
      </c>
      <c r="AC1516" s="113">
        <f t="shared" si="1408"/>
        <v>1.100523289044149</v>
      </c>
    </row>
    <row r="1517" spans="1:29" ht="28.5" hidden="1" x14ac:dyDescent="0.2">
      <c r="B1517" s="111" t="s">
        <v>1747</v>
      </c>
      <c r="C1517" s="98" t="s">
        <v>1748</v>
      </c>
      <c r="D1517" s="291"/>
      <c r="E1517" s="285">
        <f>SUM('ADICIONES  2018'!C1517:M1517)</f>
        <v>215600670</v>
      </c>
      <c r="F1517" s="291"/>
      <c r="G1517" s="291"/>
      <c r="H1517" s="291"/>
      <c r="I1517" s="291"/>
      <c r="J1517" s="291"/>
      <c r="K1517" s="287">
        <f t="shared" si="1486"/>
        <v>215600670</v>
      </c>
      <c r="L1517" s="291"/>
      <c r="M1517" s="291"/>
      <c r="N1517" s="291"/>
      <c r="O1517" s="291">
        <v>0</v>
      </c>
      <c r="P1517" s="291">
        <v>0</v>
      </c>
      <c r="Q1517" s="291"/>
      <c r="R1517" s="287">
        <f t="shared" si="1405"/>
        <v>0</v>
      </c>
      <c r="S1517" s="291">
        <v>0</v>
      </c>
      <c r="T1517" s="291"/>
      <c r="U1517" s="291"/>
      <c r="V1517" s="291">
        <v>0</v>
      </c>
      <c r="W1517" s="291">
        <v>215600670</v>
      </c>
      <c r="X1517" s="291"/>
      <c r="Y1517" s="291"/>
      <c r="Z1517" s="291"/>
      <c r="AA1517" s="290">
        <f t="shared" ref="AA1517:AA1583" si="1498">SUM(S1517:Z1517)</f>
        <v>215600670</v>
      </c>
      <c r="AB1517" s="290">
        <f t="shared" si="1407"/>
        <v>215600670</v>
      </c>
      <c r="AC1517" s="113">
        <f t="shared" si="1408"/>
        <v>1</v>
      </c>
    </row>
    <row r="1518" spans="1:29" ht="28.5" hidden="1" x14ac:dyDescent="0.2">
      <c r="B1518" s="111" t="s">
        <v>1747</v>
      </c>
      <c r="C1518" s="98" t="s">
        <v>1748</v>
      </c>
      <c r="D1518" s="291"/>
      <c r="E1518" s="285">
        <f>SUM('ADICIONES  2018'!C1518:M1518)</f>
        <v>1333026862</v>
      </c>
      <c r="F1518" s="291"/>
      <c r="G1518" s="291"/>
      <c r="H1518" s="291"/>
      <c r="I1518" s="291"/>
      <c r="J1518" s="291"/>
      <c r="K1518" s="287">
        <f t="shared" si="1486"/>
        <v>1333026862</v>
      </c>
      <c r="L1518" s="291"/>
      <c r="M1518" s="291"/>
      <c r="N1518" s="291"/>
      <c r="O1518" s="291"/>
      <c r="P1518" s="291"/>
      <c r="Q1518" s="291"/>
      <c r="R1518" s="287">
        <f>SUM(L1518:Q1518)</f>
        <v>0</v>
      </c>
      <c r="S1518" s="291"/>
      <c r="T1518" s="291"/>
      <c r="U1518" s="291"/>
      <c r="V1518" s="291">
        <v>0</v>
      </c>
      <c r="W1518" s="291">
        <v>0</v>
      </c>
      <c r="X1518" s="291"/>
      <c r="Y1518" s="291"/>
      <c r="Z1518" s="291"/>
      <c r="AA1518" s="290">
        <f>SUM(S1518:Z1518)</f>
        <v>0</v>
      </c>
      <c r="AB1518" s="290">
        <f>+AA1518+R1518</f>
        <v>0</v>
      </c>
      <c r="AC1518" s="113">
        <f>+AB1518/K1518</f>
        <v>0</v>
      </c>
    </row>
    <row r="1519" spans="1:29" ht="28.5" hidden="1" x14ac:dyDescent="0.2">
      <c r="B1519" s="111" t="s">
        <v>1747</v>
      </c>
      <c r="C1519" s="98" t="s">
        <v>1748</v>
      </c>
      <c r="D1519" s="291"/>
      <c r="E1519" s="285">
        <f>SUM('ADICIONES  2018'!C1519:M1519)</f>
        <v>5806413654</v>
      </c>
      <c r="F1519" s="291"/>
      <c r="G1519" s="291"/>
      <c r="H1519" s="291"/>
      <c r="I1519" s="291"/>
      <c r="J1519" s="291"/>
      <c r="K1519" s="287">
        <f t="shared" si="1486"/>
        <v>5806413654</v>
      </c>
      <c r="L1519" s="291"/>
      <c r="M1519" s="291"/>
      <c r="N1519" s="291"/>
      <c r="O1519" s="291">
        <v>0</v>
      </c>
      <c r="P1519" s="291">
        <v>0</v>
      </c>
      <c r="Q1519" s="291"/>
      <c r="R1519" s="287">
        <f t="shared" si="1405"/>
        <v>0</v>
      </c>
      <c r="S1519" s="291">
        <v>0</v>
      </c>
      <c r="T1519" s="291"/>
      <c r="U1519" s="291"/>
      <c r="V1519" s="291">
        <v>0</v>
      </c>
      <c r="W1519" s="291">
        <v>0</v>
      </c>
      <c r="X1519" s="291"/>
      <c r="Y1519" s="291"/>
      <c r="Z1519" s="291"/>
      <c r="AA1519" s="290">
        <f t="shared" si="1498"/>
        <v>0</v>
      </c>
      <c r="AB1519" s="290">
        <f t="shared" si="1407"/>
        <v>0</v>
      </c>
      <c r="AC1519" s="113">
        <f t="shared" si="1408"/>
        <v>0</v>
      </c>
    </row>
    <row r="1520" spans="1:29" ht="28.5" hidden="1" x14ac:dyDescent="0.2">
      <c r="B1520" s="111" t="s">
        <v>1747</v>
      </c>
      <c r="C1520" s="98" t="s">
        <v>1748</v>
      </c>
      <c r="D1520" s="291"/>
      <c r="E1520" s="285">
        <f>SUM('ADICIONES  2018'!C1520:M1520)</f>
        <v>9342758184</v>
      </c>
      <c r="F1520" s="291"/>
      <c r="G1520" s="291"/>
      <c r="H1520" s="291"/>
      <c r="I1520" s="291"/>
      <c r="J1520" s="291"/>
      <c r="K1520" s="287">
        <f t="shared" si="1486"/>
        <v>9342758184</v>
      </c>
      <c r="L1520" s="291"/>
      <c r="M1520" s="291"/>
      <c r="N1520" s="291"/>
      <c r="O1520" s="291"/>
      <c r="P1520" s="291"/>
      <c r="Q1520" s="291"/>
      <c r="R1520" s="287">
        <f t="shared" si="1405"/>
        <v>0</v>
      </c>
      <c r="S1520" s="291"/>
      <c r="T1520" s="291"/>
      <c r="U1520" s="291"/>
      <c r="V1520" s="291">
        <v>0</v>
      </c>
      <c r="W1520" s="291">
        <v>0</v>
      </c>
      <c r="X1520" s="291"/>
      <c r="Y1520" s="291"/>
      <c r="Z1520" s="291"/>
      <c r="AA1520" s="290">
        <f t="shared" si="1498"/>
        <v>0</v>
      </c>
      <c r="AB1520" s="290">
        <f t="shared" si="1407"/>
        <v>0</v>
      </c>
      <c r="AC1520" s="113">
        <f t="shared" si="1408"/>
        <v>0</v>
      </c>
    </row>
    <row r="1521" spans="1:29" ht="28.5" hidden="1" x14ac:dyDescent="0.2">
      <c r="B1521" s="111" t="s">
        <v>1747</v>
      </c>
      <c r="C1521" s="98" t="s">
        <v>1748</v>
      </c>
      <c r="D1521" s="291"/>
      <c r="E1521" s="285">
        <f>SUM('ADICIONES  2018'!C1521:M1521)</f>
        <v>176214000</v>
      </c>
      <c r="F1521" s="291"/>
      <c r="G1521" s="291"/>
      <c r="H1521" s="291"/>
      <c r="I1521" s="291"/>
      <c r="J1521" s="291"/>
      <c r="K1521" s="287">
        <f t="shared" si="1486"/>
        <v>176214000</v>
      </c>
      <c r="L1521" s="291"/>
      <c r="M1521" s="291"/>
      <c r="N1521" s="291"/>
      <c r="O1521" s="291">
        <v>0</v>
      </c>
      <c r="P1521" s="291">
        <v>176214000</v>
      </c>
      <c r="Q1521" s="291"/>
      <c r="R1521" s="287">
        <f t="shared" si="1405"/>
        <v>176214000</v>
      </c>
      <c r="S1521" s="291">
        <v>0</v>
      </c>
      <c r="T1521" s="291"/>
      <c r="U1521" s="291"/>
      <c r="V1521" s="291">
        <v>0</v>
      </c>
      <c r="W1521" s="291">
        <v>0</v>
      </c>
      <c r="X1521" s="291"/>
      <c r="Y1521" s="291"/>
      <c r="Z1521" s="291"/>
      <c r="AA1521" s="290">
        <f t="shared" si="1498"/>
        <v>0</v>
      </c>
      <c r="AB1521" s="290">
        <f t="shared" si="1407"/>
        <v>176214000</v>
      </c>
      <c r="AC1521" s="113">
        <f t="shared" si="1408"/>
        <v>1</v>
      </c>
    </row>
    <row r="1522" spans="1:29" ht="28.5" hidden="1" x14ac:dyDescent="0.2">
      <c r="B1522" s="111" t="s">
        <v>1747</v>
      </c>
      <c r="C1522" s="98" t="s">
        <v>1748</v>
      </c>
      <c r="D1522" s="291"/>
      <c r="E1522" s="285">
        <f>SUM('ADICIONES  2018'!C1522:M1522)</f>
        <v>414274000</v>
      </c>
      <c r="F1522" s="291"/>
      <c r="G1522" s="291"/>
      <c r="H1522" s="291"/>
      <c r="I1522" s="291"/>
      <c r="J1522" s="291"/>
      <c r="K1522" s="287">
        <f t="shared" si="1486"/>
        <v>414274000</v>
      </c>
      <c r="L1522" s="291"/>
      <c r="M1522" s="291"/>
      <c r="N1522" s="291"/>
      <c r="O1522" s="291">
        <v>0</v>
      </c>
      <c r="P1522" s="291">
        <v>414274000</v>
      </c>
      <c r="Q1522" s="291"/>
      <c r="R1522" s="287">
        <f t="shared" si="1405"/>
        <v>414274000</v>
      </c>
      <c r="S1522" s="291">
        <v>0</v>
      </c>
      <c r="T1522" s="291"/>
      <c r="U1522" s="291"/>
      <c r="V1522" s="291">
        <v>0</v>
      </c>
      <c r="W1522" s="291">
        <v>0</v>
      </c>
      <c r="X1522" s="291"/>
      <c r="Y1522" s="291"/>
      <c r="Z1522" s="291"/>
      <c r="AA1522" s="290">
        <f t="shared" si="1498"/>
        <v>0</v>
      </c>
      <c r="AB1522" s="290">
        <f t="shared" si="1407"/>
        <v>414274000</v>
      </c>
      <c r="AC1522" s="113">
        <f t="shared" si="1408"/>
        <v>1</v>
      </c>
    </row>
    <row r="1523" spans="1:29" ht="28.5" hidden="1" x14ac:dyDescent="0.2">
      <c r="B1523" s="111" t="s">
        <v>1747</v>
      </c>
      <c r="C1523" s="98" t="s">
        <v>1748</v>
      </c>
      <c r="D1523" s="291"/>
      <c r="E1523" s="285">
        <f>SUM('ADICIONES  2018'!C1523:M1523)</f>
        <v>0</v>
      </c>
      <c r="F1523" s="291"/>
      <c r="G1523" s="291"/>
      <c r="H1523" s="291"/>
      <c r="I1523" s="291"/>
      <c r="J1523" s="291"/>
      <c r="K1523" s="287">
        <f t="shared" si="1486"/>
        <v>0</v>
      </c>
      <c r="L1523" s="291"/>
      <c r="M1523" s="291"/>
      <c r="N1523" s="291"/>
      <c r="O1523" s="291"/>
      <c r="P1523" s="291"/>
      <c r="Q1523" s="291"/>
      <c r="R1523" s="287">
        <f t="shared" si="1405"/>
        <v>0</v>
      </c>
      <c r="S1523" s="291"/>
      <c r="T1523" s="291"/>
      <c r="U1523" s="291"/>
      <c r="V1523" s="291">
        <v>0</v>
      </c>
      <c r="W1523" s="291">
        <v>0</v>
      </c>
      <c r="X1523" s="291"/>
      <c r="Y1523" s="291"/>
      <c r="Z1523" s="291"/>
      <c r="AA1523" s="290">
        <f t="shared" si="1498"/>
        <v>0</v>
      </c>
      <c r="AB1523" s="290">
        <f t="shared" si="1407"/>
        <v>0</v>
      </c>
      <c r="AC1523" s="113" t="e">
        <f t="shared" si="1408"/>
        <v>#DIV/0!</v>
      </c>
    </row>
    <row r="1524" spans="1:29" s="21" customFormat="1" hidden="1" x14ac:dyDescent="0.2">
      <c r="A1524" s="92"/>
      <c r="B1524" s="111" t="s">
        <v>1749</v>
      </c>
      <c r="C1524" s="112" t="s">
        <v>1750</v>
      </c>
      <c r="D1524" s="291">
        <v>0</v>
      </c>
      <c r="E1524" s="285">
        <f>SUM('ADICIONES  2018'!C1524:M1524)</f>
        <v>0</v>
      </c>
      <c r="F1524" s="291"/>
      <c r="G1524" s="291"/>
      <c r="H1524" s="291"/>
      <c r="I1524" s="291"/>
      <c r="J1524" s="291"/>
      <c r="K1524" s="287">
        <f t="shared" si="1486"/>
        <v>0</v>
      </c>
      <c r="L1524" s="291">
        <v>0</v>
      </c>
      <c r="M1524" s="291">
        <v>0</v>
      </c>
      <c r="N1524" s="291"/>
      <c r="O1524" s="291">
        <v>0</v>
      </c>
      <c r="P1524" s="291">
        <v>0</v>
      </c>
      <c r="Q1524" s="291"/>
      <c r="R1524" s="287">
        <f t="shared" si="1405"/>
        <v>0</v>
      </c>
      <c r="S1524" s="291">
        <v>0</v>
      </c>
      <c r="T1524" s="291"/>
      <c r="U1524" s="291"/>
      <c r="V1524" s="291">
        <v>0</v>
      </c>
      <c r="W1524" s="291">
        <v>0</v>
      </c>
      <c r="X1524" s="291"/>
      <c r="Y1524" s="291"/>
      <c r="Z1524" s="291"/>
      <c r="AA1524" s="290">
        <f t="shared" si="1498"/>
        <v>0</v>
      </c>
      <c r="AB1524" s="290">
        <f t="shared" si="1407"/>
        <v>0</v>
      </c>
      <c r="AC1524" s="113" t="e">
        <f t="shared" si="1408"/>
        <v>#DIV/0!</v>
      </c>
    </row>
    <row r="1525" spans="1:29" s="79" customFormat="1" ht="15.75" hidden="1" x14ac:dyDescent="0.2">
      <c r="A1525" s="371"/>
      <c r="B1525" s="110" t="s">
        <v>1751</v>
      </c>
      <c r="C1525" s="106" t="s">
        <v>1752</v>
      </c>
      <c r="D1525" s="289">
        <f>+D1526</f>
        <v>0</v>
      </c>
      <c r="E1525" s="105">
        <f>SUM('ADICIONES  2018'!C1525:M1525)</f>
        <v>0</v>
      </c>
      <c r="F1525" s="289">
        <f t="shared" ref="F1525:J1525" si="1499">+F1526</f>
        <v>0</v>
      </c>
      <c r="G1525" s="289">
        <f t="shared" si="1499"/>
        <v>0</v>
      </c>
      <c r="H1525" s="289">
        <f t="shared" si="1499"/>
        <v>0</v>
      </c>
      <c r="I1525" s="289">
        <f t="shared" si="1499"/>
        <v>0</v>
      </c>
      <c r="J1525" s="289">
        <f t="shared" si="1499"/>
        <v>0</v>
      </c>
      <c r="K1525" s="105">
        <f t="shared" si="1486"/>
        <v>0</v>
      </c>
      <c r="L1525" s="289">
        <f t="shared" ref="L1525:Q1525" si="1500">+L1526</f>
        <v>0</v>
      </c>
      <c r="M1525" s="289">
        <f t="shared" si="1500"/>
        <v>0</v>
      </c>
      <c r="N1525" s="289">
        <f t="shared" si="1500"/>
        <v>0</v>
      </c>
      <c r="O1525" s="289">
        <f t="shared" si="1500"/>
        <v>0</v>
      </c>
      <c r="P1525" s="289">
        <f t="shared" si="1500"/>
        <v>0</v>
      </c>
      <c r="Q1525" s="289">
        <f t="shared" si="1500"/>
        <v>0</v>
      </c>
      <c r="R1525" s="105">
        <f t="shared" si="1405"/>
        <v>0</v>
      </c>
      <c r="S1525" s="289">
        <f t="shared" ref="S1525:Z1525" si="1501">+S1526</f>
        <v>0</v>
      </c>
      <c r="T1525" s="289">
        <f t="shared" si="1501"/>
        <v>0</v>
      </c>
      <c r="U1525" s="289">
        <f t="shared" si="1501"/>
        <v>0</v>
      </c>
      <c r="V1525" s="289">
        <f t="shared" si="1501"/>
        <v>0</v>
      </c>
      <c r="W1525" s="289">
        <f t="shared" si="1501"/>
        <v>0</v>
      </c>
      <c r="X1525" s="289">
        <f t="shared" si="1501"/>
        <v>0</v>
      </c>
      <c r="Y1525" s="289">
        <f t="shared" si="1501"/>
        <v>0</v>
      </c>
      <c r="Z1525" s="289">
        <f t="shared" si="1501"/>
        <v>0</v>
      </c>
      <c r="AA1525" s="289">
        <f t="shared" si="1498"/>
        <v>0</v>
      </c>
      <c r="AB1525" s="289">
        <f t="shared" si="1407"/>
        <v>0</v>
      </c>
      <c r="AC1525" s="104">
        <v>0</v>
      </c>
    </row>
    <row r="1526" spans="1:29" s="21" customFormat="1" hidden="1" x14ac:dyDescent="0.2">
      <c r="A1526" s="92"/>
      <c r="B1526" s="111" t="s">
        <v>1753</v>
      </c>
      <c r="C1526" s="112" t="s">
        <v>1754</v>
      </c>
      <c r="D1526" s="291">
        <v>0</v>
      </c>
      <c r="E1526" s="285">
        <f>SUM('ADICIONES  2018'!C1526:M1526)</f>
        <v>0</v>
      </c>
      <c r="F1526" s="291"/>
      <c r="G1526" s="291"/>
      <c r="H1526" s="291"/>
      <c r="I1526" s="291"/>
      <c r="J1526" s="291"/>
      <c r="K1526" s="285">
        <f t="shared" si="1486"/>
        <v>0</v>
      </c>
      <c r="L1526" s="291"/>
      <c r="M1526" s="291"/>
      <c r="N1526" s="291"/>
      <c r="O1526" s="291"/>
      <c r="P1526" s="291"/>
      <c r="Q1526" s="291"/>
      <c r="R1526" s="285">
        <f t="shared" si="1405"/>
        <v>0</v>
      </c>
      <c r="S1526" s="291"/>
      <c r="T1526" s="291"/>
      <c r="U1526" s="291"/>
      <c r="V1526" s="291"/>
      <c r="W1526" s="291"/>
      <c r="X1526" s="291"/>
      <c r="Y1526" s="291"/>
      <c r="Z1526" s="291"/>
      <c r="AA1526" s="291">
        <f t="shared" si="1498"/>
        <v>0</v>
      </c>
      <c r="AB1526" s="291">
        <f t="shared" si="1407"/>
        <v>0</v>
      </c>
      <c r="AC1526" s="113">
        <v>0</v>
      </c>
    </row>
    <row r="1527" spans="1:29" s="279" customFormat="1" ht="36" x14ac:dyDescent="0.2">
      <c r="A1527" s="275">
        <v>1</v>
      </c>
      <c r="B1527" s="276" t="s">
        <v>294</v>
      </c>
      <c r="C1527" s="277" t="s">
        <v>99</v>
      </c>
      <c r="D1527" s="293">
        <f>+D1528+D1535</f>
        <v>1043122087.34</v>
      </c>
      <c r="E1527" s="105">
        <f>SUM('ADICIONES  2018'!C1527:M1527)</f>
        <v>0</v>
      </c>
      <c r="F1527" s="293">
        <f t="shared" ref="F1527:J1527" si="1502">+F1528+F1535</f>
        <v>0</v>
      </c>
      <c r="G1527" s="293">
        <f t="shared" si="1502"/>
        <v>0</v>
      </c>
      <c r="H1527" s="293">
        <f t="shared" si="1502"/>
        <v>0</v>
      </c>
      <c r="I1527" s="293">
        <f t="shared" si="1502"/>
        <v>0</v>
      </c>
      <c r="J1527" s="293">
        <f t="shared" si="1502"/>
        <v>0</v>
      </c>
      <c r="K1527" s="401">
        <f t="shared" si="1486"/>
        <v>1043122087.34</v>
      </c>
      <c r="L1527" s="293">
        <f t="shared" ref="L1527:Q1527" si="1503">+L1528+L1535</f>
        <v>112664928.54000001</v>
      </c>
      <c r="M1527" s="293">
        <f t="shared" si="1503"/>
        <v>0</v>
      </c>
      <c r="N1527" s="293">
        <f t="shared" si="1503"/>
        <v>0</v>
      </c>
      <c r="O1527" s="293">
        <f t="shared" si="1503"/>
        <v>11856083</v>
      </c>
      <c r="P1527" s="293">
        <f t="shared" si="1503"/>
        <v>13039105</v>
      </c>
      <c r="Q1527" s="293">
        <f t="shared" si="1503"/>
        <v>0</v>
      </c>
      <c r="R1527" s="401">
        <f t="shared" si="1405"/>
        <v>137560116.54000002</v>
      </c>
      <c r="S1527" s="320">
        <f t="shared" ref="S1527:Z1527" si="1504">+S1528+S1535</f>
        <v>76228031.530000001</v>
      </c>
      <c r="T1527" s="320">
        <f t="shared" si="1504"/>
        <v>23826695.059999999</v>
      </c>
      <c r="U1527" s="320">
        <f t="shared" si="1504"/>
        <v>62130727.590000004</v>
      </c>
      <c r="V1527" s="320">
        <f t="shared" si="1504"/>
        <v>279002202.40999997</v>
      </c>
      <c r="W1527" s="320">
        <f t="shared" si="1504"/>
        <v>115893755.8</v>
      </c>
      <c r="X1527" s="293">
        <f t="shared" si="1504"/>
        <v>0</v>
      </c>
      <c r="Y1527" s="320">
        <f t="shared" si="1504"/>
        <v>0</v>
      </c>
      <c r="Z1527" s="293">
        <f t="shared" si="1504"/>
        <v>0</v>
      </c>
      <c r="AA1527" s="293">
        <f t="shared" si="1498"/>
        <v>557081412.38999999</v>
      </c>
      <c r="AB1527" s="320">
        <f t="shared" si="1407"/>
        <v>694641528.93000007</v>
      </c>
      <c r="AC1527" s="278">
        <f t="shared" si="1408"/>
        <v>0.66592543419472761</v>
      </c>
    </row>
    <row r="1528" spans="1:29" s="79" customFormat="1" ht="42.75" hidden="1" x14ac:dyDescent="0.2">
      <c r="A1528" s="371"/>
      <c r="B1528" s="268" t="s">
        <v>295</v>
      </c>
      <c r="C1528" s="269" t="s">
        <v>296</v>
      </c>
      <c r="D1528" s="289">
        <f t="shared" ref="D1528:D1533" si="1505">+D1529</f>
        <v>0</v>
      </c>
      <c r="E1528" s="105">
        <f>SUM('ADICIONES  2018'!C1528:M1528)</f>
        <v>0</v>
      </c>
      <c r="F1528" s="289">
        <f t="shared" ref="F1528:J1533" si="1506">+F1529</f>
        <v>0</v>
      </c>
      <c r="G1528" s="289">
        <f t="shared" si="1506"/>
        <v>0</v>
      </c>
      <c r="H1528" s="289">
        <f t="shared" si="1506"/>
        <v>0</v>
      </c>
      <c r="I1528" s="289">
        <f t="shared" si="1506"/>
        <v>0</v>
      </c>
      <c r="J1528" s="289">
        <f t="shared" si="1506"/>
        <v>0</v>
      </c>
      <c r="K1528" s="105">
        <f t="shared" si="1486"/>
        <v>0</v>
      </c>
      <c r="L1528" s="289">
        <f t="shared" ref="L1528:Q1533" si="1507">+L1529</f>
        <v>0</v>
      </c>
      <c r="M1528" s="289">
        <f t="shared" si="1507"/>
        <v>0</v>
      </c>
      <c r="N1528" s="289">
        <f t="shared" si="1507"/>
        <v>0</v>
      </c>
      <c r="O1528" s="289">
        <f t="shared" si="1507"/>
        <v>0</v>
      </c>
      <c r="P1528" s="289">
        <f t="shared" si="1507"/>
        <v>0</v>
      </c>
      <c r="Q1528" s="289">
        <f t="shared" si="1507"/>
        <v>0</v>
      </c>
      <c r="R1528" s="105">
        <f t="shared" si="1405"/>
        <v>0</v>
      </c>
      <c r="S1528" s="289">
        <f t="shared" ref="S1528:Z1533" si="1508">+S1529</f>
        <v>0</v>
      </c>
      <c r="T1528" s="289">
        <f t="shared" si="1508"/>
        <v>0</v>
      </c>
      <c r="U1528" s="289">
        <f t="shared" si="1508"/>
        <v>0</v>
      </c>
      <c r="V1528" s="289">
        <f t="shared" si="1508"/>
        <v>0</v>
      </c>
      <c r="W1528" s="289">
        <f t="shared" si="1508"/>
        <v>0</v>
      </c>
      <c r="X1528" s="289">
        <f t="shared" si="1508"/>
        <v>0</v>
      </c>
      <c r="Y1528" s="289">
        <f t="shared" si="1508"/>
        <v>0</v>
      </c>
      <c r="Z1528" s="289">
        <f t="shared" si="1508"/>
        <v>0</v>
      </c>
      <c r="AA1528" s="289">
        <f t="shared" si="1498"/>
        <v>0</v>
      </c>
      <c r="AB1528" s="289">
        <f t="shared" si="1407"/>
        <v>0</v>
      </c>
      <c r="AC1528" s="104" t="e">
        <f t="shared" si="1408"/>
        <v>#DIV/0!</v>
      </c>
    </row>
    <row r="1529" spans="1:29" s="79" customFormat="1" ht="15.75" hidden="1" x14ac:dyDescent="0.2">
      <c r="A1529" s="371"/>
      <c r="B1529" s="268" t="s">
        <v>297</v>
      </c>
      <c r="C1529" s="269" t="s">
        <v>298</v>
      </c>
      <c r="D1529" s="289">
        <f t="shared" si="1505"/>
        <v>0</v>
      </c>
      <c r="E1529" s="105">
        <f>SUM('ADICIONES  2018'!C1529:M1529)</f>
        <v>0</v>
      </c>
      <c r="F1529" s="289">
        <f t="shared" si="1506"/>
        <v>0</v>
      </c>
      <c r="G1529" s="289">
        <f t="shared" si="1506"/>
        <v>0</v>
      </c>
      <c r="H1529" s="289">
        <f t="shared" si="1506"/>
        <v>0</v>
      </c>
      <c r="I1529" s="289">
        <f t="shared" si="1506"/>
        <v>0</v>
      </c>
      <c r="J1529" s="289">
        <f t="shared" si="1506"/>
        <v>0</v>
      </c>
      <c r="K1529" s="105">
        <f t="shared" si="1486"/>
        <v>0</v>
      </c>
      <c r="L1529" s="289">
        <f t="shared" si="1507"/>
        <v>0</v>
      </c>
      <c r="M1529" s="289">
        <f t="shared" si="1507"/>
        <v>0</v>
      </c>
      <c r="N1529" s="289">
        <f t="shared" si="1507"/>
        <v>0</v>
      </c>
      <c r="O1529" s="289">
        <f t="shared" si="1507"/>
        <v>0</v>
      </c>
      <c r="P1529" s="289">
        <f t="shared" si="1507"/>
        <v>0</v>
      </c>
      <c r="Q1529" s="289">
        <f t="shared" si="1507"/>
        <v>0</v>
      </c>
      <c r="R1529" s="105">
        <f t="shared" si="1405"/>
        <v>0</v>
      </c>
      <c r="S1529" s="289">
        <f t="shared" si="1508"/>
        <v>0</v>
      </c>
      <c r="T1529" s="289">
        <f t="shared" si="1508"/>
        <v>0</v>
      </c>
      <c r="U1529" s="289">
        <f t="shared" si="1508"/>
        <v>0</v>
      </c>
      <c r="V1529" s="289">
        <f t="shared" si="1508"/>
        <v>0</v>
      </c>
      <c r="W1529" s="289">
        <f t="shared" si="1508"/>
        <v>0</v>
      </c>
      <c r="X1529" s="289">
        <f t="shared" si="1508"/>
        <v>0</v>
      </c>
      <c r="Y1529" s="289">
        <f t="shared" si="1508"/>
        <v>0</v>
      </c>
      <c r="Z1529" s="289">
        <f t="shared" si="1508"/>
        <v>0</v>
      </c>
      <c r="AA1529" s="289">
        <f t="shared" si="1498"/>
        <v>0</v>
      </c>
      <c r="AB1529" s="289">
        <f t="shared" si="1407"/>
        <v>0</v>
      </c>
      <c r="AC1529" s="104" t="e">
        <f t="shared" si="1408"/>
        <v>#DIV/0!</v>
      </c>
    </row>
    <row r="1530" spans="1:29" s="79" customFormat="1" ht="28.5" hidden="1" x14ac:dyDescent="0.2">
      <c r="A1530" s="371"/>
      <c r="B1530" s="268" t="s">
        <v>299</v>
      </c>
      <c r="C1530" s="269" t="s">
        <v>170</v>
      </c>
      <c r="D1530" s="289">
        <f t="shared" si="1505"/>
        <v>0</v>
      </c>
      <c r="E1530" s="105">
        <f>SUM('ADICIONES  2018'!C1530:M1530)</f>
        <v>0</v>
      </c>
      <c r="F1530" s="289">
        <f t="shared" si="1506"/>
        <v>0</v>
      </c>
      <c r="G1530" s="289">
        <f t="shared" si="1506"/>
        <v>0</v>
      </c>
      <c r="H1530" s="289">
        <f t="shared" si="1506"/>
        <v>0</v>
      </c>
      <c r="I1530" s="289">
        <f t="shared" si="1506"/>
        <v>0</v>
      </c>
      <c r="J1530" s="289">
        <f t="shared" si="1506"/>
        <v>0</v>
      </c>
      <c r="K1530" s="105">
        <f t="shared" si="1486"/>
        <v>0</v>
      </c>
      <c r="L1530" s="289">
        <f t="shared" si="1507"/>
        <v>0</v>
      </c>
      <c r="M1530" s="289">
        <f t="shared" si="1507"/>
        <v>0</v>
      </c>
      <c r="N1530" s="289">
        <f t="shared" si="1507"/>
        <v>0</v>
      </c>
      <c r="O1530" s="289">
        <f t="shared" si="1507"/>
        <v>0</v>
      </c>
      <c r="P1530" s="289">
        <f t="shared" si="1507"/>
        <v>0</v>
      </c>
      <c r="Q1530" s="289">
        <f t="shared" si="1507"/>
        <v>0</v>
      </c>
      <c r="R1530" s="105">
        <f t="shared" si="1405"/>
        <v>0</v>
      </c>
      <c r="S1530" s="289">
        <f t="shared" si="1508"/>
        <v>0</v>
      </c>
      <c r="T1530" s="289">
        <f t="shared" si="1508"/>
        <v>0</v>
      </c>
      <c r="U1530" s="289">
        <f t="shared" si="1508"/>
        <v>0</v>
      </c>
      <c r="V1530" s="289">
        <f t="shared" si="1508"/>
        <v>0</v>
      </c>
      <c r="W1530" s="289">
        <f t="shared" si="1508"/>
        <v>0</v>
      </c>
      <c r="X1530" s="289">
        <f t="shared" si="1508"/>
        <v>0</v>
      </c>
      <c r="Y1530" s="289">
        <f t="shared" si="1508"/>
        <v>0</v>
      </c>
      <c r="Z1530" s="289">
        <f t="shared" si="1508"/>
        <v>0</v>
      </c>
      <c r="AA1530" s="289">
        <f t="shared" si="1498"/>
        <v>0</v>
      </c>
      <c r="AB1530" s="289">
        <f t="shared" si="1407"/>
        <v>0</v>
      </c>
      <c r="AC1530" s="104" t="e">
        <f t="shared" si="1408"/>
        <v>#DIV/0!</v>
      </c>
    </row>
    <row r="1531" spans="1:29" s="79" customFormat="1" ht="28.5" hidden="1" x14ac:dyDescent="0.2">
      <c r="A1531" s="371"/>
      <c r="B1531" s="268" t="s">
        <v>299</v>
      </c>
      <c r="C1531" s="269" t="s">
        <v>170</v>
      </c>
      <c r="D1531" s="289">
        <f t="shared" si="1505"/>
        <v>0</v>
      </c>
      <c r="E1531" s="105">
        <f>SUM('ADICIONES  2018'!C1531:M1531)</f>
        <v>0</v>
      </c>
      <c r="F1531" s="289">
        <f t="shared" si="1506"/>
        <v>0</v>
      </c>
      <c r="G1531" s="289">
        <f t="shared" si="1506"/>
        <v>0</v>
      </c>
      <c r="H1531" s="289">
        <f t="shared" si="1506"/>
        <v>0</v>
      </c>
      <c r="I1531" s="289">
        <f t="shared" si="1506"/>
        <v>0</v>
      </c>
      <c r="J1531" s="289">
        <f t="shared" si="1506"/>
        <v>0</v>
      </c>
      <c r="K1531" s="105">
        <f t="shared" si="1486"/>
        <v>0</v>
      </c>
      <c r="L1531" s="289">
        <f t="shared" si="1507"/>
        <v>0</v>
      </c>
      <c r="M1531" s="289">
        <f t="shared" si="1507"/>
        <v>0</v>
      </c>
      <c r="N1531" s="289">
        <f t="shared" si="1507"/>
        <v>0</v>
      </c>
      <c r="O1531" s="289">
        <f t="shared" si="1507"/>
        <v>0</v>
      </c>
      <c r="P1531" s="289">
        <f t="shared" si="1507"/>
        <v>0</v>
      </c>
      <c r="Q1531" s="289">
        <f t="shared" si="1507"/>
        <v>0</v>
      </c>
      <c r="R1531" s="105">
        <f t="shared" si="1405"/>
        <v>0</v>
      </c>
      <c r="S1531" s="289">
        <f t="shared" si="1508"/>
        <v>0</v>
      </c>
      <c r="T1531" s="289">
        <f t="shared" si="1508"/>
        <v>0</v>
      </c>
      <c r="U1531" s="289">
        <f t="shared" si="1508"/>
        <v>0</v>
      </c>
      <c r="V1531" s="289">
        <f t="shared" si="1508"/>
        <v>0</v>
      </c>
      <c r="W1531" s="289">
        <f t="shared" si="1508"/>
        <v>0</v>
      </c>
      <c r="X1531" s="289">
        <f t="shared" si="1508"/>
        <v>0</v>
      </c>
      <c r="Y1531" s="289">
        <f t="shared" si="1508"/>
        <v>0</v>
      </c>
      <c r="Z1531" s="289">
        <f t="shared" si="1508"/>
        <v>0</v>
      </c>
      <c r="AA1531" s="289">
        <f t="shared" si="1498"/>
        <v>0</v>
      </c>
      <c r="AB1531" s="289">
        <f t="shared" si="1407"/>
        <v>0</v>
      </c>
      <c r="AC1531" s="104" t="e">
        <f t="shared" si="1408"/>
        <v>#DIV/0!</v>
      </c>
    </row>
    <row r="1532" spans="1:29" s="79" customFormat="1" ht="28.5" hidden="1" x14ac:dyDescent="0.2">
      <c r="A1532" s="371"/>
      <c r="B1532" s="268" t="s">
        <v>300</v>
      </c>
      <c r="C1532" s="269" t="s">
        <v>100</v>
      </c>
      <c r="D1532" s="289">
        <f t="shared" si="1505"/>
        <v>0</v>
      </c>
      <c r="E1532" s="105">
        <f>SUM('ADICIONES  2018'!C1532:M1532)</f>
        <v>0</v>
      </c>
      <c r="F1532" s="289">
        <f t="shared" si="1506"/>
        <v>0</v>
      </c>
      <c r="G1532" s="289">
        <f t="shared" si="1506"/>
        <v>0</v>
      </c>
      <c r="H1532" s="289">
        <f t="shared" si="1506"/>
        <v>0</v>
      </c>
      <c r="I1532" s="289">
        <f t="shared" si="1506"/>
        <v>0</v>
      </c>
      <c r="J1532" s="289">
        <f t="shared" si="1506"/>
        <v>0</v>
      </c>
      <c r="K1532" s="105">
        <f t="shared" si="1486"/>
        <v>0</v>
      </c>
      <c r="L1532" s="289">
        <f t="shared" si="1507"/>
        <v>0</v>
      </c>
      <c r="M1532" s="289">
        <f t="shared" si="1507"/>
        <v>0</v>
      </c>
      <c r="N1532" s="289">
        <f t="shared" si="1507"/>
        <v>0</v>
      </c>
      <c r="O1532" s="289">
        <f t="shared" si="1507"/>
        <v>0</v>
      </c>
      <c r="P1532" s="289">
        <f t="shared" si="1507"/>
        <v>0</v>
      </c>
      <c r="Q1532" s="289">
        <f t="shared" si="1507"/>
        <v>0</v>
      </c>
      <c r="R1532" s="105">
        <f t="shared" si="1405"/>
        <v>0</v>
      </c>
      <c r="S1532" s="289">
        <f t="shared" si="1508"/>
        <v>0</v>
      </c>
      <c r="T1532" s="289">
        <f t="shared" si="1508"/>
        <v>0</v>
      </c>
      <c r="U1532" s="289">
        <f t="shared" si="1508"/>
        <v>0</v>
      </c>
      <c r="V1532" s="289">
        <f t="shared" si="1508"/>
        <v>0</v>
      </c>
      <c r="W1532" s="289">
        <f t="shared" si="1508"/>
        <v>0</v>
      </c>
      <c r="X1532" s="289">
        <f t="shared" si="1508"/>
        <v>0</v>
      </c>
      <c r="Y1532" s="289">
        <f t="shared" si="1508"/>
        <v>0</v>
      </c>
      <c r="Z1532" s="289">
        <f t="shared" si="1508"/>
        <v>0</v>
      </c>
      <c r="AA1532" s="289">
        <f t="shared" si="1498"/>
        <v>0</v>
      </c>
      <c r="AB1532" s="289">
        <f t="shared" si="1407"/>
        <v>0</v>
      </c>
      <c r="AC1532" s="104" t="e">
        <f t="shared" si="1408"/>
        <v>#DIV/0!</v>
      </c>
    </row>
    <row r="1533" spans="1:29" s="79" customFormat="1" ht="28.5" hidden="1" x14ac:dyDescent="0.2">
      <c r="A1533" s="371"/>
      <c r="B1533" s="268" t="s">
        <v>301</v>
      </c>
      <c r="C1533" s="269" t="s">
        <v>101</v>
      </c>
      <c r="D1533" s="289">
        <f t="shared" si="1505"/>
        <v>0</v>
      </c>
      <c r="E1533" s="105">
        <f>SUM('ADICIONES  2018'!C1533:M1533)</f>
        <v>0</v>
      </c>
      <c r="F1533" s="289">
        <f t="shared" si="1506"/>
        <v>0</v>
      </c>
      <c r="G1533" s="289">
        <f t="shared" si="1506"/>
        <v>0</v>
      </c>
      <c r="H1533" s="289">
        <f t="shared" si="1506"/>
        <v>0</v>
      </c>
      <c r="I1533" s="289">
        <f t="shared" si="1506"/>
        <v>0</v>
      </c>
      <c r="J1533" s="289">
        <f t="shared" si="1506"/>
        <v>0</v>
      </c>
      <c r="K1533" s="105">
        <f t="shared" si="1486"/>
        <v>0</v>
      </c>
      <c r="L1533" s="289">
        <f t="shared" si="1507"/>
        <v>0</v>
      </c>
      <c r="M1533" s="289">
        <f t="shared" si="1507"/>
        <v>0</v>
      </c>
      <c r="N1533" s="289">
        <f t="shared" si="1507"/>
        <v>0</v>
      </c>
      <c r="O1533" s="289">
        <f t="shared" si="1507"/>
        <v>0</v>
      </c>
      <c r="P1533" s="289">
        <f t="shared" si="1507"/>
        <v>0</v>
      </c>
      <c r="Q1533" s="289">
        <f t="shared" si="1507"/>
        <v>0</v>
      </c>
      <c r="R1533" s="105">
        <f t="shared" si="1405"/>
        <v>0</v>
      </c>
      <c r="S1533" s="289">
        <f t="shared" si="1508"/>
        <v>0</v>
      </c>
      <c r="T1533" s="289">
        <f t="shared" si="1508"/>
        <v>0</v>
      </c>
      <c r="U1533" s="289">
        <f t="shared" si="1508"/>
        <v>0</v>
      </c>
      <c r="V1533" s="289">
        <f t="shared" si="1508"/>
        <v>0</v>
      </c>
      <c r="W1533" s="289">
        <f t="shared" si="1508"/>
        <v>0</v>
      </c>
      <c r="X1533" s="289">
        <f t="shared" si="1508"/>
        <v>0</v>
      </c>
      <c r="Y1533" s="289">
        <f t="shared" si="1508"/>
        <v>0</v>
      </c>
      <c r="Z1533" s="289">
        <f t="shared" si="1508"/>
        <v>0</v>
      </c>
      <c r="AA1533" s="289">
        <f t="shared" si="1498"/>
        <v>0</v>
      </c>
      <c r="AB1533" s="289">
        <f t="shared" si="1407"/>
        <v>0</v>
      </c>
      <c r="AC1533" s="104" t="e">
        <f t="shared" si="1408"/>
        <v>#DIV/0!</v>
      </c>
    </row>
    <row r="1534" spans="1:29" s="21" customFormat="1" hidden="1" x14ac:dyDescent="0.2">
      <c r="A1534" s="92"/>
      <c r="B1534" s="270" t="s">
        <v>302</v>
      </c>
      <c r="C1534" s="271" t="s">
        <v>134</v>
      </c>
      <c r="D1534" s="291">
        <v>0</v>
      </c>
      <c r="E1534" s="285">
        <f>SUM('ADICIONES  2018'!C1534:M1534)</f>
        <v>0</v>
      </c>
      <c r="F1534" s="291"/>
      <c r="G1534" s="291"/>
      <c r="H1534" s="291"/>
      <c r="I1534" s="291"/>
      <c r="J1534" s="291"/>
      <c r="K1534" s="285">
        <f t="shared" si="1486"/>
        <v>0</v>
      </c>
      <c r="L1534" s="291">
        <v>0</v>
      </c>
      <c r="M1534" s="291"/>
      <c r="N1534" s="291"/>
      <c r="O1534" s="291"/>
      <c r="P1534" s="291"/>
      <c r="Q1534" s="291"/>
      <c r="R1534" s="285">
        <f t="shared" si="1405"/>
        <v>0</v>
      </c>
      <c r="S1534" s="291"/>
      <c r="T1534" s="291"/>
      <c r="U1534" s="291"/>
      <c r="V1534" s="291"/>
      <c r="W1534" s="291"/>
      <c r="X1534" s="291"/>
      <c r="Y1534" s="291"/>
      <c r="Z1534" s="291"/>
      <c r="AA1534" s="291">
        <f t="shared" si="1498"/>
        <v>0</v>
      </c>
      <c r="AB1534" s="291">
        <f t="shared" si="1407"/>
        <v>0</v>
      </c>
      <c r="AC1534" s="113" t="e">
        <f t="shared" si="1408"/>
        <v>#DIV/0!</v>
      </c>
    </row>
    <row r="1535" spans="1:29" s="79" customFormat="1" ht="28.5" hidden="1" x14ac:dyDescent="0.2">
      <c r="A1535" s="371"/>
      <c r="B1535" s="268" t="s">
        <v>303</v>
      </c>
      <c r="C1535" s="269" t="s">
        <v>171</v>
      </c>
      <c r="D1535" s="289">
        <f>+D1536+D1539</f>
        <v>1043122087.34</v>
      </c>
      <c r="E1535" s="105">
        <f>SUM('ADICIONES  2018'!C1535:M1535)</f>
        <v>0</v>
      </c>
      <c r="F1535" s="289">
        <f t="shared" ref="F1535:J1535" si="1509">+F1536+F1539</f>
        <v>0</v>
      </c>
      <c r="G1535" s="289">
        <f t="shared" si="1509"/>
        <v>0</v>
      </c>
      <c r="H1535" s="289">
        <f t="shared" si="1509"/>
        <v>0</v>
      </c>
      <c r="I1535" s="289">
        <f t="shared" si="1509"/>
        <v>0</v>
      </c>
      <c r="J1535" s="289">
        <f t="shared" si="1509"/>
        <v>0</v>
      </c>
      <c r="K1535" s="105">
        <f t="shared" si="1486"/>
        <v>1043122087.34</v>
      </c>
      <c r="L1535" s="289">
        <f t="shared" ref="L1535:Q1535" si="1510">+L1536+L1539</f>
        <v>112664928.54000001</v>
      </c>
      <c r="M1535" s="289">
        <f t="shared" si="1510"/>
        <v>0</v>
      </c>
      <c r="N1535" s="289">
        <f t="shared" si="1510"/>
        <v>0</v>
      </c>
      <c r="O1535" s="289">
        <f t="shared" si="1510"/>
        <v>11856083</v>
      </c>
      <c r="P1535" s="289">
        <f t="shared" si="1510"/>
        <v>13039105</v>
      </c>
      <c r="Q1535" s="289">
        <f t="shared" si="1510"/>
        <v>0</v>
      </c>
      <c r="R1535" s="105">
        <f t="shared" si="1405"/>
        <v>137560116.54000002</v>
      </c>
      <c r="S1535" s="289">
        <f t="shared" ref="S1535:Z1535" si="1511">+S1536+S1539</f>
        <v>76228031.530000001</v>
      </c>
      <c r="T1535" s="289">
        <f t="shared" si="1511"/>
        <v>23826695.059999999</v>
      </c>
      <c r="U1535" s="289">
        <f t="shared" si="1511"/>
        <v>62130727.590000004</v>
      </c>
      <c r="V1535" s="289">
        <f t="shared" si="1511"/>
        <v>279002202.40999997</v>
      </c>
      <c r="W1535" s="289">
        <f t="shared" si="1511"/>
        <v>115893755.8</v>
      </c>
      <c r="X1535" s="289">
        <f t="shared" si="1511"/>
        <v>0</v>
      </c>
      <c r="Y1535" s="289">
        <f t="shared" si="1511"/>
        <v>0</v>
      </c>
      <c r="Z1535" s="289">
        <f t="shared" si="1511"/>
        <v>0</v>
      </c>
      <c r="AA1535" s="289">
        <f t="shared" si="1498"/>
        <v>557081412.38999999</v>
      </c>
      <c r="AB1535" s="289">
        <f t="shared" si="1407"/>
        <v>694641528.93000007</v>
      </c>
      <c r="AC1535" s="104">
        <f t="shared" si="1408"/>
        <v>0.66592543419472761</v>
      </c>
    </row>
    <row r="1536" spans="1:29" s="79" customFormat="1" ht="42.75" hidden="1" x14ac:dyDescent="0.2">
      <c r="A1536" s="371"/>
      <c r="B1536" s="268" t="s">
        <v>304</v>
      </c>
      <c r="C1536" s="269" t="s">
        <v>305</v>
      </c>
      <c r="D1536" s="289">
        <f>+D1537</f>
        <v>925037668.48000002</v>
      </c>
      <c r="E1536" s="105">
        <f>SUM('ADICIONES  2018'!C1536:M1536)</f>
        <v>0</v>
      </c>
      <c r="F1536" s="289">
        <f t="shared" ref="F1536:J1537" si="1512">+F1537</f>
        <v>0</v>
      </c>
      <c r="G1536" s="289">
        <f t="shared" si="1512"/>
        <v>0</v>
      </c>
      <c r="H1536" s="289">
        <f t="shared" si="1512"/>
        <v>0</v>
      </c>
      <c r="I1536" s="289">
        <f t="shared" si="1512"/>
        <v>0</v>
      </c>
      <c r="J1536" s="289">
        <f t="shared" si="1512"/>
        <v>0</v>
      </c>
      <c r="K1536" s="105">
        <f t="shared" si="1486"/>
        <v>925037668.48000002</v>
      </c>
      <c r="L1536" s="289">
        <f t="shared" ref="L1536:Q1537" si="1513">+L1537</f>
        <v>112664928.54000001</v>
      </c>
      <c r="M1536" s="289">
        <f t="shared" si="1513"/>
        <v>0</v>
      </c>
      <c r="N1536" s="289">
        <f t="shared" si="1513"/>
        <v>0</v>
      </c>
      <c r="O1536" s="289">
        <f t="shared" si="1513"/>
        <v>0</v>
      </c>
      <c r="P1536" s="289">
        <f t="shared" si="1513"/>
        <v>0</v>
      </c>
      <c r="Q1536" s="289">
        <f t="shared" si="1513"/>
        <v>0</v>
      </c>
      <c r="R1536" s="105">
        <f t="shared" si="1405"/>
        <v>112664928.54000001</v>
      </c>
      <c r="S1536" s="289">
        <f t="shared" ref="S1536:Z1537" si="1514">+S1537</f>
        <v>0</v>
      </c>
      <c r="T1536" s="289">
        <f t="shared" si="1514"/>
        <v>0</v>
      </c>
      <c r="U1536" s="289">
        <f t="shared" si="1514"/>
        <v>0</v>
      </c>
      <c r="V1536" s="289">
        <f t="shared" si="1514"/>
        <v>183601879.06999999</v>
      </c>
      <c r="W1536" s="289">
        <f t="shared" si="1514"/>
        <v>105347944.8</v>
      </c>
      <c r="X1536" s="289">
        <f t="shared" si="1514"/>
        <v>0</v>
      </c>
      <c r="Y1536" s="289">
        <f t="shared" si="1514"/>
        <v>0</v>
      </c>
      <c r="Z1536" s="289">
        <f t="shared" si="1514"/>
        <v>0</v>
      </c>
      <c r="AA1536" s="289">
        <f t="shared" si="1498"/>
        <v>288949823.87</v>
      </c>
      <c r="AB1536" s="289">
        <f t="shared" si="1407"/>
        <v>401614752.41000003</v>
      </c>
      <c r="AC1536" s="104">
        <f t="shared" si="1408"/>
        <v>0.43416043053676279</v>
      </c>
    </row>
    <row r="1537" spans="1:29" s="79" customFormat="1" ht="28.5" hidden="1" x14ac:dyDescent="0.2">
      <c r="A1537" s="371"/>
      <c r="B1537" s="268" t="s">
        <v>306</v>
      </c>
      <c r="C1537" s="269" t="s">
        <v>101</v>
      </c>
      <c r="D1537" s="289">
        <f>+D1538</f>
        <v>925037668.48000002</v>
      </c>
      <c r="E1537" s="105">
        <f>SUM('ADICIONES  2018'!C1537:M1537)</f>
        <v>0</v>
      </c>
      <c r="F1537" s="289">
        <f t="shared" si="1512"/>
        <v>0</v>
      </c>
      <c r="G1537" s="289">
        <f t="shared" si="1512"/>
        <v>0</v>
      </c>
      <c r="H1537" s="289">
        <f t="shared" si="1512"/>
        <v>0</v>
      </c>
      <c r="I1537" s="289">
        <f t="shared" si="1512"/>
        <v>0</v>
      </c>
      <c r="J1537" s="289">
        <f t="shared" si="1512"/>
        <v>0</v>
      </c>
      <c r="K1537" s="105">
        <f t="shared" si="1486"/>
        <v>925037668.48000002</v>
      </c>
      <c r="L1537" s="289">
        <f t="shared" si="1513"/>
        <v>112664928.54000001</v>
      </c>
      <c r="M1537" s="289">
        <f t="shared" si="1513"/>
        <v>0</v>
      </c>
      <c r="N1537" s="289">
        <f t="shared" si="1513"/>
        <v>0</v>
      </c>
      <c r="O1537" s="289">
        <f t="shared" si="1513"/>
        <v>0</v>
      </c>
      <c r="P1537" s="289">
        <f t="shared" si="1513"/>
        <v>0</v>
      </c>
      <c r="Q1537" s="289">
        <f t="shared" si="1513"/>
        <v>0</v>
      </c>
      <c r="R1537" s="105">
        <f t="shared" si="1405"/>
        <v>112664928.54000001</v>
      </c>
      <c r="S1537" s="289">
        <f t="shared" si="1514"/>
        <v>0</v>
      </c>
      <c r="T1537" s="289">
        <f t="shared" si="1514"/>
        <v>0</v>
      </c>
      <c r="U1537" s="289">
        <f t="shared" si="1514"/>
        <v>0</v>
      </c>
      <c r="V1537" s="289">
        <f t="shared" si="1514"/>
        <v>183601879.06999999</v>
      </c>
      <c r="W1537" s="289">
        <f t="shared" si="1514"/>
        <v>105347944.8</v>
      </c>
      <c r="X1537" s="289">
        <f t="shared" si="1514"/>
        <v>0</v>
      </c>
      <c r="Y1537" s="289">
        <f t="shared" si="1514"/>
        <v>0</v>
      </c>
      <c r="Z1537" s="289">
        <f t="shared" si="1514"/>
        <v>0</v>
      </c>
      <c r="AA1537" s="289">
        <f t="shared" si="1498"/>
        <v>288949823.87</v>
      </c>
      <c r="AB1537" s="289">
        <f t="shared" si="1407"/>
        <v>401614752.41000003</v>
      </c>
      <c r="AC1537" s="104">
        <f t="shared" si="1408"/>
        <v>0.43416043053676279</v>
      </c>
    </row>
    <row r="1538" spans="1:29" s="21" customFormat="1" hidden="1" x14ac:dyDescent="0.2">
      <c r="A1538" s="92"/>
      <c r="B1538" s="270" t="s">
        <v>307</v>
      </c>
      <c r="C1538" s="271" t="s">
        <v>134</v>
      </c>
      <c r="D1538" s="291">
        <v>925037668.48000002</v>
      </c>
      <c r="E1538" s="285">
        <f>SUM('ADICIONES  2018'!C1538:M1538)</f>
        <v>0</v>
      </c>
      <c r="F1538" s="291"/>
      <c r="G1538" s="291"/>
      <c r="H1538" s="291"/>
      <c r="I1538" s="291"/>
      <c r="J1538" s="291"/>
      <c r="K1538" s="285">
        <f t="shared" si="1486"/>
        <v>925037668.48000002</v>
      </c>
      <c r="L1538" s="291">
        <v>112664928.54000001</v>
      </c>
      <c r="M1538" s="291"/>
      <c r="N1538" s="291"/>
      <c r="O1538" s="291"/>
      <c r="P1538" s="291"/>
      <c r="Q1538" s="291"/>
      <c r="R1538" s="287">
        <f t="shared" si="1405"/>
        <v>112664928.54000001</v>
      </c>
      <c r="S1538" s="291"/>
      <c r="T1538" s="291"/>
      <c r="U1538" s="291"/>
      <c r="V1538" s="291">
        <v>183601879.06999999</v>
      </c>
      <c r="W1538" s="291">
        <v>105347944.8</v>
      </c>
      <c r="X1538" s="291"/>
      <c r="Y1538" s="291"/>
      <c r="Z1538" s="291"/>
      <c r="AA1538" s="291">
        <f t="shared" si="1498"/>
        <v>288949823.87</v>
      </c>
      <c r="AB1538" s="291">
        <f t="shared" si="1407"/>
        <v>401614752.41000003</v>
      </c>
      <c r="AC1538" s="113">
        <f t="shared" si="1408"/>
        <v>0.43416043053676279</v>
      </c>
    </row>
    <row r="1539" spans="1:29" s="5" customFormat="1" ht="57" hidden="1" x14ac:dyDescent="0.2">
      <c r="A1539" s="156"/>
      <c r="B1539" s="268" t="s">
        <v>329</v>
      </c>
      <c r="C1539" s="269" t="s">
        <v>330</v>
      </c>
      <c r="D1539" s="289">
        <f>+D1540</f>
        <v>118084418.86</v>
      </c>
      <c r="E1539" s="105">
        <f>SUM('ADICIONES  2018'!C1539:M1539)</f>
        <v>0</v>
      </c>
      <c r="F1539" s="289">
        <f t="shared" ref="F1539:J1540" si="1515">+F1540</f>
        <v>0</v>
      </c>
      <c r="G1539" s="289">
        <f t="shared" si="1515"/>
        <v>0</v>
      </c>
      <c r="H1539" s="289">
        <f t="shared" si="1515"/>
        <v>0</v>
      </c>
      <c r="I1539" s="289">
        <f t="shared" si="1515"/>
        <v>0</v>
      </c>
      <c r="J1539" s="289">
        <f t="shared" si="1515"/>
        <v>0</v>
      </c>
      <c r="K1539" s="286">
        <f t="shared" si="1486"/>
        <v>118084418.86</v>
      </c>
      <c r="L1539" s="289">
        <f t="shared" ref="L1539:Q1540" si="1516">+L1540</f>
        <v>0</v>
      </c>
      <c r="M1539" s="289">
        <f t="shared" si="1516"/>
        <v>0</v>
      </c>
      <c r="N1539" s="289">
        <f t="shared" si="1516"/>
        <v>0</v>
      </c>
      <c r="O1539" s="289">
        <f t="shared" si="1516"/>
        <v>11856083</v>
      </c>
      <c r="P1539" s="289">
        <f t="shared" si="1516"/>
        <v>13039105</v>
      </c>
      <c r="Q1539" s="289">
        <f t="shared" si="1516"/>
        <v>0</v>
      </c>
      <c r="R1539" s="286">
        <f t="shared" si="1405"/>
        <v>24895188</v>
      </c>
      <c r="S1539" s="289">
        <f t="shared" ref="S1539:Z1540" si="1517">+S1540</f>
        <v>76228031.530000001</v>
      </c>
      <c r="T1539" s="289">
        <f t="shared" si="1517"/>
        <v>23826695.059999999</v>
      </c>
      <c r="U1539" s="289">
        <f t="shared" si="1517"/>
        <v>62130727.590000004</v>
      </c>
      <c r="V1539" s="289">
        <f t="shared" si="1517"/>
        <v>95400323.340000004</v>
      </c>
      <c r="W1539" s="289">
        <f t="shared" si="1517"/>
        <v>10545811</v>
      </c>
      <c r="X1539" s="289">
        <f t="shared" si="1517"/>
        <v>0</v>
      </c>
      <c r="Y1539" s="289">
        <f t="shared" si="1517"/>
        <v>0</v>
      </c>
      <c r="Z1539" s="289">
        <f t="shared" si="1517"/>
        <v>0</v>
      </c>
      <c r="AA1539" s="292">
        <f t="shared" si="1498"/>
        <v>268131588.52000001</v>
      </c>
      <c r="AB1539" s="292">
        <f t="shared" si="1407"/>
        <v>293026776.51999998</v>
      </c>
      <c r="AC1539" s="36">
        <f t="shared" si="1408"/>
        <v>2.4815024653456637</v>
      </c>
    </row>
    <row r="1540" spans="1:29" s="79" customFormat="1" ht="28.5" hidden="1" x14ac:dyDescent="0.2">
      <c r="A1540" s="371"/>
      <c r="B1540" s="268" t="s">
        <v>331</v>
      </c>
      <c r="C1540" s="269" t="s">
        <v>199</v>
      </c>
      <c r="D1540" s="289">
        <f>+D1541</f>
        <v>118084418.86</v>
      </c>
      <c r="E1540" s="105">
        <f>SUM('ADICIONES  2018'!C1540:M1540)</f>
        <v>0</v>
      </c>
      <c r="F1540" s="289">
        <f t="shared" si="1515"/>
        <v>0</v>
      </c>
      <c r="G1540" s="289">
        <f t="shared" si="1515"/>
        <v>0</v>
      </c>
      <c r="H1540" s="289">
        <f t="shared" si="1515"/>
        <v>0</v>
      </c>
      <c r="I1540" s="289">
        <f t="shared" si="1515"/>
        <v>0</v>
      </c>
      <c r="J1540" s="289">
        <f t="shared" si="1515"/>
        <v>0</v>
      </c>
      <c r="K1540" s="105">
        <f t="shared" si="1486"/>
        <v>118084418.86</v>
      </c>
      <c r="L1540" s="289">
        <f t="shared" si="1516"/>
        <v>0</v>
      </c>
      <c r="M1540" s="289">
        <f t="shared" si="1516"/>
        <v>0</v>
      </c>
      <c r="N1540" s="289">
        <f t="shared" si="1516"/>
        <v>0</v>
      </c>
      <c r="O1540" s="289">
        <f t="shared" si="1516"/>
        <v>11856083</v>
      </c>
      <c r="P1540" s="289">
        <f t="shared" si="1516"/>
        <v>13039105</v>
      </c>
      <c r="Q1540" s="289">
        <f t="shared" si="1516"/>
        <v>0</v>
      </c>
      <c r="R1540" s="286">
        <f t="shared" si="1405"/>
        <v>24895188</v>
      </c>
      <c r="S1540" s="289">
        <f t="shared" si="1517"/>
        <v>76228031.530000001</v>
      </c>
      <c r="T1540" s="289">
        <f t="shared" si="1517"/>
        <v>23826695.059999999</v>
      </c>
      <c r="U1540" s="289">
        <f t="shared" si="1517"/>
        <v>62130727.590000004</v>
      </c>
      <c r="V1540" s="289">
        <f t="shared" si="1517"/>
        <v>95400323.340000004</v>
      </c>
      <c r="W1540" s="289">
        <f t="shared" si="1517"/>
        <v>10545811</v>
      </c>
      <c r="X1540" s="289">
        <f t="shared" si="1517"/>
        <v>0</v>
      </c>
      <c r="Y1540" s="289">
        <f t="shared" si="1517"/>
        <v>0</v>
      </c>
      <c r="Z1540" s="289">
        <f t="shared" si="1517"/>
        <v>0</v>
      </c>
      <c r="AA1540" s="289">
        <f t="shared" si="1498"/>
        <v>268131588.52000001</v>
      </c>
      <c r="AB1540" s="289">
        <f t="shared" si="1407"/>
        <v>293026776.51999998</v>
      </c>
      <c r="AC1540" s="104">
        <f t="shared" si="1408"/>
        <v>2.4815024653456637</v>
      </c>
    </row>
    <row r="1541" spans="1:29" s="21" customFormat="1" hidden="1" x14ac:dyDescent="0.2">
      <c r="A1541" s="92"/>
      <c r="B1541" s="270" t="s">
        <v>332</v>
      </c>
      <c r="C1541" s="271" t="s">
        <v>309</v>
      </c>
      <c r="D1541" s="291">
        <v>118084418.86</v>
      </c>
      <c r="E1541" s="285">
        <f>SUM('ADICIONES  2018'!C1541:M1541)</f>
        <v>0</v>
      </c>
      <c r="F1541" s="291"/>
      <c r="G1541" s="291"/>
      <c r="H1541" s="291"/>
      <c r="I1541" s="291"/>
      <c r="J1541" s="291"/>
      <c r="K1541" s="285">
        <f t="shared" si="1486"/>
        <v>118084418.86</v>
      </c>
      <c r="L1541" s="291"/>
      <c r="M1541" s="291"/>
      <c r="N1541" s="291"/>
      <c r="O1541" s="291">
        <v>11856083</v>
      </c>
      <c r="P1541" s="291">
        <v>13039105</v>
      </c>
      <c r="Q1541" s="291"/>
      <c r="R1541" s="287">
        <f t="shared" si="1405"/>
        <v>24895188</v>
      </c>
      <c r="S1541" s="291">
        <v>76228031.530000001</v>
      </c>
      <c r="T1541" s="291">
        <v>23826695.059999999</v>
      </c>
      <c r="U1541" s="291">
        <v>62130727.590000004</v>
      </c>
      <c r="V1541" s="291">
        <v>95400323.340000004</v>
      </c>
      <c r="W1541" s="291">
        <v>10545811</v>
      </c>
      <c r="X1541" s="291"/>
      <c r="Y1541" s="291"/>
      <c r="Z1541" s="291"/>
      <c r="AA1541" s="291">
        <f t="shared" si="1498"/>
        <v>268131588.52000001</v>
      </c>
      <c r="AB1541" s="291">
        <f t="shared" si="1407"/>
        <v>293026776.51999998</v>
      </c>
      <c r="AC1541" s="113">
        <f t="shared" si="1408"/>
        <v>2.4815024653456637</v>
      </c>
    </row>
    <row r="1542" spans="1:29" s="79" customFormat="1" ht="15.75" x14ac:dyDescent="0.2">
      <c r="A1542" s="371">
        <v>1</v>
      </c>
      <c r="B1542" s="272" t="s">
        <v>308</v>
      </c>
      <c r="C1542" s="273" t="s">
        <v>102</v>
      </c>
      <c r="D1542" s="289">
        <f>+D1543+D1550+D1554+D1562+D1922+D1926</f>
        <v>1284477910.51</v>
      </c>
      <c r="E1542" s="105">
        <f>SUM('ADICIONES  2018'!C1542:M1542)</f>
        <v>81605201976.430008</v>
      </c>
      <c r="F1542" s="289">
        <f>+F1543+F1550+F1554+F1562+F1922+F1926</f>
        <v>672314984.52999985</v>
      </c>
      <c r="G1542" s="289">
        <f>+G1543+G1550+G1554+G1562+G1922+G1926</f>
        <v>0</v>
      </c>
      <c r="H1542" s="289">
        <f>+H1543+H1550+H1554+H1562+H1922+H1926</f>
        <v>0</v>
      </c>
      <c r="I1542" s="289">
        <f>+I1543+I1550+I1554+I1562+I1922+I1926</f>
        <v>0</v>
      </c>
      <c r="J1542" s="289">
        <f>+J1543+J1550+J1554+J1562+J1922+J1926</f>
        <v>0</v>
      </c>
      <c r="K1542" s="105">
        <f t="shared" si="1486"/>
        <v>82217364902.410004</v>
      </c>
      <c r="L1542" s="289">
        <f t="shared" ref="L1542:Q1542" si="1518">+L1543+L1550+L1554+L1562+L1922+L1926</f>
        <v>183344974.31999999</v>
      </c>
      <c r="M1542" s="289">
        <f t="shared" si="1518"/>
        <v>17707309974.220001</v>
      </c>
      <c r="N1542" s="289">
        <f t="shared" si="1518"/>
        <v>0.01</v>
      </c>
      <c r="O1542" s="289">
        <f t="shared" si="1518"/>
        <v>2015312646.03</v>
      </c>
      <c r="P1542" s="289">
        <f t="shared" si="1518"/>
        <v>-802527772.04000056</v>
      </c>
      <c r="Q1542" s="289">
        <f t="shared" si="1518"/>
        <v>0</v>
      </c>
      <c r="R1542" s="105">
        <f t="shared" si="1405"/>
        <v>19103439822.539997</v>
      </c>
      <c r="S1542" s="289">
        <f t="shared" ref="S1542:Z1542" si="1519">+S1543+S1550+S1554+S1562+S1922+S1926</f>
        <v>41682632576.620003</v>
      </c>
      <c r="T1542" s="289">
        <f t="shared" si="1519"/>
        <v>119255253.75</v>
      </c>
      <c r="U1542" s="289">
        <f t="shared" si="1519"/>
        <v>171873849.92000002</v>
      </c>
      <c r="V1542" s="289">
        <f t="shared" si="1519"/>
        <v>525688961.03000003</v>
      </c>
      <c r="W1542" s="289">
        <f t="shared" si="1519"/>
        <v>14662759348.790001</v>
      </c>
      <c r="X1542" s="289">
        <f t="shared" si="1519"/>
        <v>0</v>
      </c>
      <c r="Y1542" s="289">
        <f t="shared" si="1519"/>
        <v>0</v>
      </c>
      <c r="Z1542" s="289">
        <f t="shared" si="1519"/>
        <v>0</v>
      </c>
      <c r="AA1542" s="289">
        <f t="shared" si="1498"/>
        <v>57162209990.110001</v>
      </c>
      <c r="AB1542" s="289">
        <f t="shared" si="1407"/>
        <v>76265649812.649994</v>
      </c>
      <c r="AC1542" s="104">
        <f t="shared" si="1408"/>
        <v>0.92760999945906131</v>
      </c>
    </row>
    <row r="1543" spans="1:29" s="21" customFormat="1" ht="15.75" hidden="1" x14ac:dyDescent="0.2">
      <c r="A1543" s="92">
        <v>1</v>
      </c>
      <c r="B1543" s="280" t="s">
        <v>778</v>
      </c>
      <c r="C1543" s="281" t="s">
        <v>1755</v>
      </c>
      <c r="D1543" s="289">
        <f>+D1544+D1547</f>
        <v>0</v>
      </c>
      <c r="E1543" s="105">
        <f>SUM('ADICIONES  2018'!C1543:M1543)</f>
        <v>0</v>
      </c>
      <c r="F1543" s="289">
        <f t="shared" ref="F1543:J1543" si="1520">+F1544+F1547</f>
        <v>0</v>
      </c>
      <c r="G1543" s="289">
        <f t="shared" si="1520"/>
        <v>0</v>
      </c>
      <c r="H1543" s="289">
        <f t="shared" si="1520"/>
        <v>0</v>
      </c>
      <c r="I1543" s="289">
        <f t="shared" si="1520"/>
        <v>0</v>
      </c>
      <c r="J1543" s="289">
        <f t="shared" si="1520"/>
        <v>0</v>
      </c>
      <c r="K1543" s="285">
        <f t="shared" si="1486"/>
        <v>0</v>
      </c>
      <c r="L1543" s="289">
        <f t="shared" ref="L1543:Q1543" si="1521">+L1544+L1547</f>
        <v>0</v>
      </c>
      <c r="M1543" s="289">
        <f t="shared" si="1521"/>
        <v>0</v>
      </c>
      <c r="N1543" s="289">
        <f t="shared" si="1521"/>
        <v>0</v>
      </c>
      <c r="O1543" s="289">
        <f t="shared" si="1521"/>
        <v>0</v>
      </c>
      <c r="P1543" s="289">
        <f t="shared" si="1521"/>
        <v>0</v>
      </c>
      <c r="Q1543" s="289">
        <f t="shared" si="1521"/>
        <v>0</v>
      </c>
      <c r="R1543" s="285">
        <f t="shared" si="1405"/>
        <v>0</v>
      </c>
      <c r="S1543" s="291">
        <f t="shared" ref="S1543:Z1543" si="1522">+S1544+S1547</f>
        <v>0</v>
      </c>
      <c r="T1543" s="291">
        <f t="shared" si="1522"/>
        <v>0</v>
      </c>
      <c r="U1543" s="291">
        <f t="shared" si="1522"/>
        <v>0</v>
      </c>
      <c r="V1543" s="291">
        <f t="shared" si="1522"/>
        <v>0</v>
      </c>
      <c r="W1543" s="291">
        <f t="shared" si="1522"/>
        <v>0</v>
      </c>
      <c r="X1543" s="289">
        <f t="shared" si="1522"/>
        <v>0</v>
      </c>
      <c r="Y1543" s="291">
        <f t="shared" si="1522"/>
        <v>0</v>
      </c>
      <c r="Z1543" s="289">
        <f t="shared" si="1522"/>
        <v>0</v>
      </c>
      <c r="AA1543" s="289">
        <f t="shared" si="1498"/>
        <v>0</v>
      </c>
      <c r="AB1543" s="291">
        <f t="shared" si="1407"/>
        <v>0</v>
      </c>
      <c r="AC1543" s="113" t="e">
        <f t="shared" si="1408"/>
        <v>#DIV/0!</v>
      </c>
    </row>
    <row r="1544" spans="1:29" s="79" customFormat="1" ht="30" hidden="1" x14ac:dyDescent="0.2">
      <c r="A1544" s="371"/>
      <c r="B1544" s="272" t="s">
        <v>1756</v>
      </c>
      <c r="C1544" s="273" t="s">
        <v>1757</v>
      </c>
      <c r="D1544" s="289">
        <f>+D1545</f>
        <v>0</v>
      </c>
      <c r="E1544" s="105">
        <f>SUM('ADICIONES  2018'!C1544:M1544)</f>
        <v>0</v>
      </c>
      <c r="F1544" s="289">
        <f t="shared" ref="F1544:J1545" si="1523">+F1545</f>
        <v>0</v>
      </c>
      <c r="G1544" s="289">
        <f t="shared" si="1523"/>
        <v>0</v>
      </c>
      <c r="H1544" s="289">
        <f t="shared" si="1523"/>
        <v>0</v>
      </c>
      <c r="I1544" s="289">
        <f t="shared" si="1523"/>
        <v>0</v>
      </c>
      <c r="J1544" s="289">
        <f t="shared" si="1523"/>
        <v>0</v>
      </c>
      <c r="K1544" s="105">
        <f t="shared" si="1486"/>
        <v>0</v>
      </c>
      <c r="L1544" s="289">
        <f t="shared" ref="L1544:Q1545" si="1524">+L1545</f>
        <v>0</v>
      </c>
      <c r="M1544" s="289">
        <f t="shared" si="1524"/>
        <v>0</v>
      </c>
      <c r="N1544" s="289">
        <f t="shared" si="1524"/>
        <v>0</v>
      </c>
      <c r="O1544" s="289">
        <f t="shared" si="1524"/>
        <v>0</v>
      </c>
      <c r="P1544" s="289">
        <f t="shared" si="1524"/>
        <v>0</v>
      </c>
      <c r="Q1544" s="289">
        <f t="shared" si="1524"/>
        <v>0</v>
      </c>
      <c r="R1544" s="105">
        <f t="shared" si="1405"/>
        <v>0</v>
      </c>
      <c r="S1544" s="289">
        <f t="shared" ref="S1544:Z1545" si="1525">+S1545</f>
        <v>0</v>
      </c>
      <c r="T1544" s="289">
        <f t="shared" si="1525"/>
        <v>0</v>
      </c>
      <c r="U1544" s="289">
        <f t="shared" si="1525"/>
        <v>0</v>
      </c>
      <c r="V1544" s="289">
        <f t="shared" si="1525"/>
        <v>0</v>
      </c>
      <c r="W1544" s="289">
        <f t="shared" si="1525"/>
        <v>0</v>
      </c>
      <c r="X1544" s="289">
        <f t="shared" si="1525"/>
        <v>0</v>
      </c>
      <c r="Y1544" s="289">
        <f t="shared" si="1525"/>
        <v>0</v>
      </c>
      <c r="Z1544" s="289">
        <f t="shared" si="1525"/>
        <v>0</v>
      </c>
      <c r="AA1544" s="289">
        <f t="shared" si="1498"/>
        <v>0</v>
      </c>
      <c r="AB1544" s="289">
        <f t="shared" si="1407"/>
        <v>0</v>
      </c>
      <c r="AC1544" s="104" t="e">
        <f t="shared" si="1408"/>
        <v>#DIV/0!</v>
      </c>
    </row>
    <row r="1545" spans="1:29" s="79" customFormat="1" ht="30" hidden="1" x14ac:dyDescent="0.2">
      <c r="A1545" s="371"/>
      <c r="B1545" s="272" t="s">
        <v>1758</v>
      </c>
      <c r="C1545" s="273" t="s">
        <v>1759</v>
      </c>
      <c r="D1545" s="289">
        <f>+D1546</f>
        <v>0</v>
      </c>
      <c r="E1545" s="105">
        <f>SUM('ADICIONES  2018'!C1545:M1545)</f>
        <v>0</v>
      </c>
      <c r="F1545" s="289">
        <f t="shared" si="1523"/>
        <v>0</v>
      </c>
      <c r="G1545" s="289">
        <f t="shared" si="1523"/>
        <v>0</v>
      </c>
      <c r="H1545" s="289">
        <f t="shared" si="1523"/>
        <v>0</v>
      </c>
      <c r="I1545" s="289">
        <f t="shared" si="1523"/>
        <v>0</v>
      </c>
      <c r="J1545" s="289">
        <f t="shared" si="1523"/>
        <v>0</v>
      </c>
      <c r="K1545" s="105">
        <f t="shared" si="1486"/>
        <v>0</v>
      </c>
      <c r="L1545" s="289">
        <f t="shared" si="1524"/>
        <v>0</v>
      </c>
      <c r="M1545" s="289">
        <f t="shared" si="1524"/>
        <v>0</v>
      </c>
      <c r="N1545" s="289">
        <f t="shared" si="1524"/>
        <v>0</v>
      </c>
      <c r="O1545" s="289">
        <f t="shared" si="1524"/>
        <v>0</v>
      </c>
      <c r="P1545" s="289">
        <f t="shared" si="1524"/>
        <v>0</v>
      </c>
      <c r="Q1545" s="289">
        <f t="shared" si="1524"/>
        <v>0</v>
      </c>
      <c r="R1545" s="105">
        <f t="shared" si="1405"/>
        <v>0</v>
      </c>
      <c r="S1545" s="289">
        <f t="shared" si="1525"/>
        <v>0</v>
      </c>
      <c r="T1545" s="289">
        <f t="shared" si="1525"/>
        <v>0</v>
      </c>
      <c r="U1545" s="289">
        <f t="shared" si="1525"/>
        <v>0</v>
      </c>
      <c r="V1545" s="289">
        <f t="shared" si="1525"/>
        <v>0</v>
      </c>
      <c r="W1545" s="289">
        <f t="shared" si="1525"/>
        <v>0</v>
      </c>
      <c r="X1545" s="289">
        <f t="shared" si="1525"/>
        <v>0</v>
      </c>
      <c r="Y1545" s="289">
        <f t="shared" si="1525"/>
        <v>0</v>
      </c>
      <c r="Z1545" s="289">
        <f t="shared" si="1525"/>
        <v>0</v>
      </c>
      <c r="AA1545" s="289">
        <f t="shared" si="1498"/>
        <v>0</v>
      </c>
      <c r="AB1545" s="289">
        <f t="shared" si="1407"/>
        <v>0</v>
      </c>
      <c r="AC1545" s="104" t="e">
        <f t="shared" si="1408"/>
        <v>#DIV/0!</v>
      </c>
    </row>
    <row r="1546" spans="1:29" s="21" customFormat="1" ht="28.5" hidden="1" x14ac:dyDescent="0.2">
      <c r="A1546" s="92"/>
      <c r="B1546" s="270" t="s">
        <v>1760</v>
      </c>
      <c r="C1546" s="271" t="s">
        <v>1761</v>
      </c>
      <c r="D1546" s="291">
        <v>0</v>
      </c>
      <c r="E1546" s="285">
        <f>SUM('ADICIONES  2018'!C1546:M1546)</f>
        <v>0</v>
      </c>
      <c r="F1546" s="291"/>
      <c r="G1546" s="291"/>
      <c r="H1546" s="291"/>
      <c r="I1546" s="291"/>
      <c r="J1546" s="291"/>
      <c r="K1546" s="285">
        <f t="shared" si="1486"/>
        <v>0</v>
      </c>
      <c r="L1546" s="291"/>
      <c r="M1546" s="291"/>
      <c r="N1546" s="291"/>
      <c r="O1546" s="291"/>
      <c r="P1546" s="291"/>
      <c r="Q1546" s="291"/>
      <c r="R1546" s="287">
        <f t="shared" si="1405"/>
        <v>0</v>
      </c>
      <c r="S1546" s="291"/>
      <c r="T1546" s="291"/>
      <c r="U1546" s="291"/>
      <c r="V1546" s="291"/>
      <c r="W1546" s="291"/>
      <c r="X1546" s="291"/>
      <c r="Y1546" s="291"/>
      <c r="Z1546" s="291"/>
      <c r="AA1546" s="291">
        <f t="shared" si="1498"/>
        <v>0</v>
      </c>
      <c r="AB1546" s="291">
        <f t="shared" si="1407"/>
        <v>0</v>
      </c>
      <c r="AC1546" s="113" t="e">
        <f t="shared" si="1408"/>
        <v>#DIV/0!</v>
      </c>
    </row>
    <row r="1547" spans="1:29" s="79" customFormat="1" ht="30" hidden="1" x14ac:dyDescent="0.2">
      <c r="A1547" s="371"/>
      <c r="B1547" s="272" t="s">
        <v>1762</v>
      </c>
      <c r="C1547" s="273" t="s">
        <v>1763</v>
      </c>
      <c r="D1547" s="289">
        <f>SUM(D1548:D1549)</f>
        <v>0</v>
      </c>
      <c r="E1547" s="105">
        <f>SUM('ADICIONES  2018'!C1547:M1547)</f>
        <v>0</v>
      </c>
      <c r="F1547" s="289">
        <f t="shared" ref="F1547" si="1526">SUM(F1548:F1549)</f>
        <v>0</v>
      </c>
      <c r="G1547" s="289">
        <f t="shared" ref="G1547:J1547" si="1527">SUM(G1548:G1549)</f>
        <v>0</v>
      </c>
      <c r="H1547" s="289">
        <f t="shared" si="1527"/>
        <v>0</v>
      </c>
      <c r="I1547" s="289">
        <f t="shared" si="1527"/>
        <v>0</v>
      </c>
      <c r="J1547" s="289">
        <f t="shared" si="1527"/>
        <v>0</v>
      </c>
      <c r="K1547" s="105">
        <f t="shared" si="1486"/>
        <v>0</v>
      </c>
      <c r="L1547" s="289">
        <f t="shared" ref="L1547:Q1547" si="1528">SUM(L1548:L1549)</f>
        <v>0</v>
      </c>
      <c r="M1547" s="289">
        <f t="shared" si="1528"/>
        <v>0</v>
      </c>
      <c r="N1547" s="289">
        <f t="shared" si="1528"/>
        <v>0</v>
      </c>
      <c r="O1547" s="289">
        <f t="shared" si="1528"/>
        <v>0</v>
      </c>
      <c r="P1547" s="289">
        <f t="shared" si="1528"/>
        <v>0</v>
      </c>
      <c r="Q1547" s="289">
        <f t="shared" si="1528"/>
        <v>0</v>
      </c>
      <c r="R1547" s="105">
        <f t="shared" si="1405"/>
        <v>0</v>
      </c>
      <c r="S1547" s="289">
        <f t="shared" ref="S1547:Z1547" si="1529">SUM(S1548:S1549)</f>
        <v>0</v>
      </c>
      <c r="T1547" s="289">
        <f t="shared" si="1529"/>
        <v>0</v>
      </c>
      <c r="U1547" s="289">
        <f t="shared" si="1529"/>
        <v>0</v>
      </c>
      <c r="V1547" s="289">
        <f t="shared" si="1529"/>
        <v>0</v>
      </c>
      <c r="W1547" s="289">
        <f t="shared" si="1529"/>
        <v>0</v>
      </c>
      <c r="X1547" s="289">
        <f t="shared" si="1529"/>
        <v>0</v>
      </c>
      <c r="Y1547" s="289">
        <f t="shared" si="1529"/>
        <v>0</v>
      </c>
      <c r="Z1547" s="289">
        <f t="shared" si="1529"/>
        <v>0</v>
      </c>
      <c r="AA1547" s="289">
        <f t="shared" si="1498"/>
        <v>0</v>
      </c>
      <c r="AB1547" s="289">
        <f t="shared" si="1407"/>
        <v>0</v>
      </c>
      <c r="AC1547" s="104" t="e">
        <f t="shared" si="1408"/>
        <v>#DIV/0!</v>
      </c>
    </row>
    <row r="1548" spans="1:29" ht="28.5" hidden="1" x14ac:dyDescent="0.2">
      <c r="B1548" s="270" t="s">
        <v>1764</v>
      </c>
      <c r="C1548" s="271" t="s">
        <v>1765</v>
      </c>
      <c r="D1548" s="290">
        <v>0</v>
      </c>
      <c r="E1548" s="285">
        <f>SUM('ADICIONES  2018'!C1548:M1548)</f>
        <v>0</v>
      </c>
      <c r="F1548" s="290"/>
      <c r="G1548" s="290"/>
      <c r="H1548" s="290"/>
      <c r="I1548" s="290"/>
      <c r="J1548" s="290"/>
      <c r="K1548" s="287">
        <f t="shared" si="1486"/>
        <v>0</v>
      </c>
      <c r="L1548" s="290"/>
      <c r="M1548" s="290"/>
      <c r="N1548" s="290"/>
      <c r="O1548" s="290"/>
      <c r="P1548" s="290"/>
      <c r="Q1548" s="290"/>
      <c r="R1548" s="287">
        <f t="shared" si="1405"/>
        <v>0</v>
      </c>
      <c r="S1548" s="290"/>
      <c r="T1548" s="290"/>
      <c r="U1548" s="290"/>
      <c r="V1548" s="290"/>
      <c r="W1548" s="290"/>
      <c r="X1548" s="290"/>
      <c r="Y1548" s="290"/>
      <c r="Z1548" s="290"/>
      <c r="AA1548" s="290">
        <f t="shared" si="1498"/>
        <v>0</v>
      </c>
      <c r="AB1548" s="290">
        <f t="shared" si="1407"/>
        <v>0</v>
      </c>
      <c r="AC1548" s="37" t="e">
        <f t="shared" si="1408"/>
        <v>#DIV/0!</v>
      </c>
    </row>
    <row r="1549" spans="1:29" ht="42.75" hidden="1" x14ac:dyDescent="0.2">
      <c r="B1549" s="270" t="s">
        <v>1766</v>
      </c>
      <c r="C1549" s="271" t="s">
        <v>1767</v>
      </c>
      <c r="D1549" s="290">
        <v>0</v>
      </c>
      <c r="E1549" s="285">
        <f>SUM('ADICIONES  2018'!C1549:M1549)</f>
        <v>0</v>
      </c>
      <c r="F1549" s="290"/>
      <c r="G1549" s="290"/>
      <c r="H1549" s="290"/>
      <c r="I1549" s="290"/>
      <c r="J1549" s="290"/>
      <c r="K1549" s="287">
        <f t="shared" si="1486"/>
        <v>0</v>
      </c>
      <c r="L1549" s="290"/>
      <c r="M1549" s="290"/>
      <c r="N1549" s="290"/>
      <c r="O1549" s="290"/>
      <c r="P1549" s="290"/>
      <c r="Q1549" s="290"/>
      <c r="R1549" s="287">
        <f t="shared" si="1405"/>
        <v>0</v>
      </c>
      <c r="S1549" s="290"/>
      <c r="T1549" s="290"/>
      <c r="U1549" s="290"/>
      <c r="V1549" s="290"/>
      <c r="W1549" s="290"/>
      <c r="X1549" s="290"/>
      <c r="Y1549" s="290"/>
      <c r="Z1549" s="290"/>
      <c r="AA1549" s="290">
        <f t="shared" si="1498"/>
        <v>0</v>
      </c>
      <c r="AB1549" s="290">
        <f t="shared" si="1407"/>
        <v>0</v>
      </c>
      <c r="AC1549" s="37" t="e">
        <f t="shared" si="1408"/>
        <v>#DIV/0!</v>
      </c>
    </row>
    <row r="1550" spans="1:29" s="21" customFormat="1" ht="60" hidden="1" x14ac:dyDescent="0.2">
      <c r="A1550" s="92">
        <v>1</v>
      </c>
      <c r="B1550" s="280" t="s">
        <v>338</v>
      </c>
      <c r="C1550" s="281" t="s">
        <v>1768</v>
      </c>
      <c r="D1550" s="289">
        <f>+D1551</f>
        <v>0</v>
      </c>
      <c r="E1550" s="105">
        <f>SUM('ADICIONES  2018'!C1550:M1550)</f>
        <v>0</v>
      </c>
      <c r="F1550" s="289">
        <f t="shared" ref="F1550:J1552" si="1530">+F1551</f>
        <v>0</v>
      </c>
      <c r="G1550" s="289">
        <f t="shared" si="1530"/>
        <v>0</v>
      </c>
      <c r="H1550" s="289">
        <f t="shared" si="1530"/>
        <v>0</v>
      </c>
      <c r="I1550" s="289">
        <f t="shared" si="1530"/>
        <v>0</v>
      </c>
      <c r="J1550" s="289">
        <f t="shared" si="1530"/>
        <v>0</v>
      </c>
      <c r="K1550" s="285">
        <f t="shared" si="1486"/>
        <v>0</v>
      </c>
      <c r="L1550" s="289">
        <f t="shared" ref="L1550:Q1552" si="1531">+L1551</f>
        <v>0</v>
      </c>
      <c r="M1550" s="289">
        <f t="shared" si="1531"/>
        <v>0</v>
      </c>
      <c r="N1550" s="289">
        <f t="shared" si="1531"/>
        <v>0</v>
      </c>
      <c r="O1550" s="289">
        <f t="shared" si="1531"/>
        <v>0</v>
      </c>
      <c r="P1550" s="289">
        <f t="shared" si="1531"/>
        <v>0</v>
      </c>
      <c r="Q1550" s="289">
        <f t="shared" si="1531"/>
        <v>0</v>
      </c>
      <c r="R1550" s="285">
        <f t="shared" si="1405"/>
        <v>0</v>
      </c>
      <c r="S1550" s="291">
        <f t="shared" ref="S1550:Z1552" si="1532">+S1551</f>
        <v>0</v>
      </c>
      <c r="T1550" s="291">
        <f t="shared" si="1532"/>
        <v>0</v>
      </c>
      <c r="U1550" s="291">
        <f t="shared" si="1532"/>
        <v>0</v>
      </c>
      <c r="V1550" s="291">
        <f t="shared" si="1532"/>
        <v>0</v>
      </c>
      <c r="W1550" s="291">
        <f t="shared" si="1532"/>
        <v>0</v>
      </c>
      <c r="X1550" s="289">
        <f t="shared" si="1532"/>
        <v>0</v>
      </c>
      <c r="Y1550" s="291">
        <f t="shared" si="1532"/>
        <v>0</v>
      </c>
      <c r="Z1550" s="289">
        <f t="shared" si="1532"/>
        <v>0</v>
      </c>
      <c r="AA1550" s="289">
        <f t="shared" si="1498"/>
        <v>0</v>
      </c>
      <c r="AB1550" s="291">
        <f t="shared" si="1407"/>
        <v>0</v>
      </c>
      <c r="AC1550" s="113" t="e">
        <f t="shared" si="1408"/>
        <v>#DIV/0!</v>
      </c>
    </row>
    <row r="1551" spans="1:29" s="79" customFormat="1" ht="30" hidden="1" x14ac:dyDescent="0.2">
      <c r="A1551" s="371"/>
      <c r="B1551" s="272" t="s">
        <v>1769</v>
      </c>
      <c r="C1551" s="273" t="s">
        <v>1770</v>
      </c>
      <c r="D1551" s="289">
        <f>+D1552</f>
        <v>0</v>
      </c>
      <c r="E1551" s="105">
        <f>SUM('ADICIONES  2018'!C1551:M1551)</f>
        <v>0</v>
      </c>
      <c r="F1551" s="289">
        <f t="shared" si="1530"/>
        <v>0</v>
      </c>
      <c r="G1551" s="289">
        <f t="shared" si="1530"/>
        <v>0</v>
      </c>
      <c r="H1551" s="289">
        <f t="shared" si="1530"/>
        <v>0</v>
      </c>
      <c r="I1551" s="289">
        <f t="shared" si="1530"/>
        <v>0</v>
      </c>
      <c r="J1551" s="289">
        <f t="shared" si="1530"/>
        <v>0</v>
      </c>
      <c r="K1551" s="105">
        <f t="shared" si="1486"/>
        <v>0</v>
      </c>
      <c r="L1551" s="289">
        <f t="shared" si="1531"/>
        <v>0</v>
      </c>
      <c r="M1551" s="289">
        <f t="shared" si="1531"/>
        <v>0</v>
      </c>
      <c r="N1551" s="289">
        <f t="shared" si="1531"/>
        <v>0</v>
      </c>
      <c r="O1551" s="289">
        <f t="shared" si="1531"/>
        <v>0</v>
      </c>
      <c r="P1551" s="289">
        <f t="shared" si="1531"/>
        <v>0</v>
      </c>
      <c r="Q1551" s="289">
        <f t="shared" si="1531"/>
        <v>0</v>
      </c>
      <c r="R1551" s="105">
        <f t="shared" si="1405"/>
        <v>0</v>
      </c>
      <c r="S1551" s="289">
        <f t="shared" si="1532"/>
        <v>0</v>
      </c>
      <c r="T1551" s="289">
        <f t="shared" si="1532"/>
        <v>0</v>
      </c>
      <c r="U1551" s="289">
        <f t="shared" si="1532"/>
        <v>0</v>
      </c>
      <c r="V1551" s="289">
        <f t="shared" si="1532"/>
        <v>0</v>
      </c>
      <c r="W1551" s="289">
        <f t="shared" si="1532"/>
        <v>0</v>
      </c>
      <c r="X1551" s="289">
        <f t="shared" si="1532"/>
        <v>0</v>
      </c>
      <c r="Y1551" s="289">
        <f t="shared" si="1532"/>
        <v>0</v>
      </c>
      <c r="Z1551" s="289">
        <f t="shared" si="1532"/>
        <v>0</v>
      </c>
      <c r="AA1551" s="289">
        <f t="shared" si="1498"/>
        <v>0</v>
      </c>
      <c r="AB1551" s="289">
        <f t="shared" si="1407"/>
        <v>0</v>
      </c>
      <c r="AC1551" s="104" t="e">
        <f t="shared" si="1408"/>
        <v>#DIV/0!</v>
      </c>
    </row>
    <row r="1552" spans="1:29" s="79" customFormat="1" ht="30" hidden="1" x14ac:dyDescent="0.2">
      <c r="A1552" s="371"/>
      <c r="B1552" s="272" t="s">
        <v>1771</v>
      </c>
      <c r="C1552" s="273" t="s">
        <v>199</v>
      </c>
      <c r="D1552" s="289">
        <f>+D1553</f>
        <v>0</v>
      </c>
      <c r="E1552" s="105">
        <f>SUM('ADICIONES  2018'!C1552:M1552)</f>
        <v>0</v>
      </c>
      <c r="F1552" s="289">
        <f t="shared" si="1530"/>
        <v>0</v>
      </c>
      <c r="G1552" s="289">
        <f t="shared" si="1530"/>
        <v>0</v>
      </c>
      <c r="H1552" s="289">
        <f t="shared" si="1530"/>
        <v>0</v>
      </c>
      <c r="I1552" s="289">
        <f t="shared" si="1530"/>
        <v>0</v>
      </c>
      <c r="J1552" s="289">
        <f t="shared" si="1530"/>
        <v>0</v>
      </c>
      <c r="K1552" s="105">
        <f t="shared" si="1486"/>
        <v>0</v>
      </c>
      <c r="L1552" s="289">
        <f t="shared" si="1531"/>
        <v>0</v>
      </c>
      <c r="M1552" s="289">
        <f t="shared" si="1531"/>
        <v>0</v>
      </c>
      <c r="N1552" s="289">
        <f t="shared" si="1531"/>
        <v>0</v>
      </c>
      <c r="O1552" s="289">
        <f t="shared" si="1531"/>
        <v>0</v>
      </c>
      <c r="P1552" s="289">
        <f t="shared" si="1531"/>
        <v>0</v>
      </c>
      <c r="Q1552" s="289">
        <f t="shared" si="1531"/>
        <v>0</v>
      </c>
      <c r="R1552" s="105">
        <f t="shared" si="1405"/>
        <v>0</v>
      </c>
      <c r="S1552" s="289">
        <f t="shared" si="1532"/>
        <v>0</v>
      </c>
      <c r="T1552" s="289">
        <f t="shared" si="1532"/>
        <v>0</v>
      </c>
      <c r="U1552" s="289">
        <f t="shared" si="1532"/>
        <v>0</v>
      </c>
      <c r="V1552" s="289">
        <f t="shared" si="1532"/>
        <v>0</v>
      </c>
      <c r="W1552" s="289">
        <f t="shared" si="1532"/>
        <v>0</v>
      </c>
      <c r="X1552" s="289">
        <f t="shared" si="1532"/>
        <v>0</v>
      </c>
      <c r="Y1552" s="289">
        <f t="shared" si="1532"/>
        <v>0</v>
      </c>
      <c r="Z1552" s="289">
        <f t="shared" si="1532"/>
        <v>0</v>
      </c>
      <c r="AA1552" s="289">
        <f t="shared" si="1498"/>
        <v>0</v>
      </c>
      <c r="AB1552" s="289">
        <f t="shared" si="1407"/>
        <v>0</v>
      </c>
      <c r="AC1552" s="104" t="e">
        <f t="shared" si="1408"/>
        <v>#DIV/0!</v>
      </c>
    </row>
    <row r="1553" spans="1:29" s="21" customFormat="1" hidden="1" x14ac:dyDescent="0.2">
      <c r="A1553" s="92"/>
      <c r="B1553" s="270" t="s">
        <v>1772</v>
      </c>
      <c r="C1553" s="271" t="s">
        <v>1773</v>
      </c>
      <c r="D1553" s="291">
        <v>0</v>
      </c>
      <c r="E1553" s="285">
        <f>SUM('ADICIONES  2018'!C1553:M1553)</f>
        <v>0</v>
      </c>
      <c r="F1553" s="291"/>
      <c r="G1553" s="291"/>
      <c r="H1553" s="291"/>
      <c r="I1553" s="291"/>
      <c r="J1553" s="291"/>
      <c r="K1553" s="285">
        <f t="shared" si="1486"/>
        <v>0</v>
      </c>
      <c r="L1553" s="291"/>
      <c r="M1553" s="291"/>
      <c r="N1553" s="291"/>
      <c r="O1553" s="291"/>
      <c r="P1553" s="291"/>
      <c r="Q1553" s="291"/>
      <c r="R1553" s="285">
        <f t="shared" si="1405"/>
        <v>0</v>
      </c>
      <c r="S1553" s="291"/>
      <c r="T1553" s="291"/>
      <c r="U1553" s="291"/>
      <c r="V1553" s="291"/>
      <c r="W1553" s="291"/>
      <c r="X1553" s="291"/>
      <c r="Y1553" s="291"/>
      <c r="Z1553" s="291"/>
      <c r="AA1553" s="291">
        <f t="shared" si="1498"/>
        <v>0</v>
      </c>
      <c r="AB1553" s="291">
        <f t="shared" si="1407"/>
        <v>0</v>
      </c>
      <c r="AC1553" s="113" t="e">
        <f t="shared" si="1408"/>
        <v>#DIV/0!</v>
      </c>
    </row>
    <row r="1554" spans="1:29" s="21" customFormat="1" ht="15.75" x14ac:dyDescent="0.2">
      <c r="A1554" s="92">
        <v>1</v>
      </c>
      <c r="B1554" s="280" t="s">
        <v>897</v>
      </c>
      <c r="C1554" s="281" t="s">
        <v>1003</v>
      </c>
      <c r="D1554" s="289">
        <f>+D1555</f>
        <v>0</v>
      </c>
      <c r="E1554" s="105">
        <f>SUM('ADICIONES  2018'!C1554:M1554)</f>
        <v>0</v>
      </c>
      <c r="F1554" s="289">
        <f t="shared" ref="F1554:J1554" si="1533">+F1555</f>
        <v>0</v>
      </c>
      <c r="G1554" s="289">
        <f t="shared" si="1533"/>
        <v>0</v>
      </c>
      <c r="H1554" s="289">
        <f t="shared" si="1533"/>
        <v>0</v>
      </c>
      <c r="I1554" s="289">
        <f t="shared" si="1533"/>
        <v>0</v>
      </c>
      <c r="J1554" s="289">
        <f t="shared" si="1533"/>
        <v>0</v>
      </c>
      <c r="K1554" s="285">
        <f t="shared" si="1486"/>
        <v>0</v>
      </c>
      <c r="L1554" s="289">
        <f t="shared" ref="L1554:Q1554" si="1534">+L1555</f>
        <v>0</v>
      </c>
      <c r="M1554" s="289">
        <f t="shared" si="1534"/>
        <v>0</v>
      </c>
      <c r="N1554" s="289">
        <f t="shared" si="1534"/>
        <v>0</v>
      </c>
      <c r="O1554" s="289">
        <f t="shared" si="1534"/>
        <v>0</v>
      </c>
      <c r="P1554" s="289">
        <f t="shared" si="1534"/>
        <v>405411876.74000001</v>
      </c>
      <c r="Q1554" s="289">
        <f t="shared" si="1534"/>
        <v>0</v>
      </c>
      <c r="R1554" s="285">
        <f t="shared" si="1405"/>
        <v>405411876.74000001</v>
      </c>
      <c r="S1554" s="291">
        <f t="shared" ref="S1554:Z1554" si="1535">+S1555</f>
        <v>18972016</v>
      </c>
      <c r="T1554" s="291">
        <f t="shared" si="1535"/>
        <v>0</v>
      </c>
      <c r="U1554" s="291">
        <f t="shared" si="1535"/>
        <v>49262190</v>
      </c>
      <c r="V1554" s="291">
        <f t="shared" si="1535"/>
        <v>0</v>
      </c>
      <c r="W1554" s="291">
        <f t="shared" si="1535"/>
        <v>11448730</v>
      </c>
      <c r="X1554" s="289">
        <f t="shared" si="1535"/>
        <v>0</v>
      </c>
      <c r="Y1554" s="291">
        <f t="shared" si="1535"/>
        <v>0</v>
      </c>
      <c r="Z1554" s="289">
        <f t="shared" si="1535"/>
        <v>0</v>
      </c>
      <c r="AA1554" s="289">
        <f t="shared" si="1498"/>
        <v>79682936</v>
      </c>
      <c r="AB1554" s="291">
        <f t="shared" si="1407"/>
        <v>485094812.74000001</v>
      </c>
      <c r="AC1554" s="113">
        <v>0</v>
      </c>
    </row>
    <row r="1555" spans="1:29" s="79" customFormat="1" ht="30" hidden="1" x14ac:dyDescent="0.2">
      <c r="A1555" s="371"/>
      <c r="B1555" s="272" t="s">
        <v>1004</v>
      </c>
      <c r="C1555" s="273" t="s">
        <v>1005</v>
      </c>
      <c r="D1555" s="289">
        <f>SUM(D1556:D1561)</f>
        <v>0</v>
      </c>
      <c r="E1555" s="105">
        <f>SUM('ADICIONES  2018'!C1555:M1555)</f>
        <v>0</v>
      </c>
      <c r="F1555" s="289">
        <f t="shared" ref="F1555" si="1536">SUM(F1556:F1561)</f>
        <v>0</v>
      </c>
      <c r="G1555" s="289">
        <f t="shared" ref="G1555:J1555" si="1537">SUM(G1556:G1561)</f>
        <v>0</v>
      </c>
      <c r="H1555" s="289">
        <f t="shared" si="1537"/>
        <v>0</v>
      </c>
      <c r="I1555" s="289">
        <f t="shared" si="1537"/>
        <v>0</v>
      </c>
      <c r="J1555" s="289">
        <f t="shared" si="1537"/>
        <v>0</v>
      </c>
      <c r="K1555" s="105">
        <f t="shared" si="1486"/>
        <v>0</v>
      </c>
      <c r="L1555" s="289">
        <f t="shared" ref="L1555:Q1555" si="1538">SUM(L1556:L1561)</f>
        <v>0</v>
      </c>
      <c r="M1555" s="289">
        <f t="shared" si="1538"/>
        <v>0</v>
      </c>
      <c r="N1555" s="289">
        <f t="shared" si="1538"/>
        <v>0</v>
      </c>
      <c r="O1555" s="289">
        <f t="shared" si="1538"/>
        <v>0</v>
      </c>
      <c r="P1555" s="289">
        <f t="shared" si="1538"/>
        <v>405411876.74000001</v>
      </c>
      <c r="Q1555" s="289">
        <f t="shared" si="1538"/>
        <v>0</v>
      </c>
      <c r="R1555" s="105">
        <f t="shared" si="1405"/>
        <v>405411876.74000001</v>
      </c>
      <c r="S1555" s="289">
        <f t="shared" ref="S1555:Z1555" si="1539">SUM(S1556:S1561)</f>
        <v>18972016</v>
      </c>
      <c r="T1555" s="289">
        <f t="shared" si="1539"/>
        <v>0</v>
      </c>
      <c r="U1555" s="289">
        <f t="shared" si="1539"/>
        <v>49262190</v>
      </c>
      <c r="V1555" s="289">
        <f t="shared" si="1539"/>
        <v>0</v>
      </c>
      <c r="W1555" s="289">
        <f t="shared" si="1539"/>
        <v>11448730</v>
      </c>
      <c r="X1555" s="289">
        <f t="shared" si="1539"/>
        <v>0</v>
      </c>
      <c r="Y1555" s="289">
        <f t="shared" si="1539"/>
        <v>0</v>
      </c>
      <c r="Z1555" s="289">
        <f t="shared" si="1539"/>
        <v>0</v>
      </c>
      <c r="AA1555" s="289">
        <f t="shared" si="1498"/>
        <v>79682936</v>
      </c>
      <c r="AB1555" s="289">
        <f t="shared" si="1407"/>
        <v>485094812.74000001</v>
      </c>
      <c r="AC1555" s="104">
        <v>0</v>
      </c>
    </row>
    <row r="1556" spans="1:29" s="21" customFormat="1" ht="28.5" hidden="1" x14ac:dyDescent="0.2">
      <c r="A1556" s="92"/>
      <c r="B1556" s="270" t="s">
        <v>1774</v>
      </c>
      <c r="C1556" s="271" t="s">
        <v>1775</v>
      </c>
      <c r="D1556" s="291">
        <v>0</v>
      </c>
      <c r="E1556" s="285">
        <f>SUM('ADICIONES  2018'!C1556:M1556)</f>
        <v>0</v>
      </c>
      <c r="F1556" s="291"/>
      <c r="G1556" s="291"/>
      <c r="H1556" s="291"/>
      <c r="I1556" s="291"/>
      <c r="J1556" s="291"/>
      <c r="K1556" s="285">
        <f t="shared" si="1486"/>
        <v>0</v>
      </c>
      <c r="L1556" s="291"/>
      <c r="M1556" s="291"/>
      <c r="N1556" s="291"/>
      <c r="O1556" s="291"/>
      <c r="P1556" s="291">
        <v>0</v>
      </c>
      <c r="Q1556" s="291"/>
      <c r="R1556" s="285">
        <f t="shared" si="1405"/>
        <v>0</v>
      </c>
      <c r="S1556" s="291">
        <v>0</v>
      </c>
      <c r="T1556" s="291"/>
      <c r="U1556" s="291">
        <v>48112440</v>
      </c>
      <c r="V1556" s="291"/>
      <c r="W1556" s="291">
        <v>0</v>
      </c>
      <c r="X1556" s="291"/>
      <c r="Y1556" s="291"/>
      <c r="Z1556" s="291"/>
      <c r="AA1556" s="291">
        <f t="shared" si="1498"/>
        <v>48112440</v>
      </c>
      <c r="AB1556" s="291">
        <f t="shared" si="1407"/>
        <v>48112440</v>
      </c>
      <c r="AC1556" s="113">
        <v>0</v>
      </c>
    </row>
    <row r="1557" spans="1:29" s="21" customFormat="1" hidden="1" x14ac:dyDescent="0.2">
      <c r="A1557" s="92"/>
      <c r="B1557" s="270" t="s">
        <v>1776</v>
      </c>
      <c r="C1557" s="271" t="s">
        <v>1777</v>
      </c>
      <c r="D1557" s="291">
        <v>0</v>
      </c>
      <c r="E1557" s="285">
        <f>SUM('ADICIONES  2018'!C1557:M1557)</f>
        <v>0</v>
      </c>
      <c r="F1557" s="291"/>
      <c r="G1557" s="291"/>
      <c r="H1557" s="291"/>
      <c r="I1557" s="291"/>
      <c r="J1557" s="291"/>
      <c r="K1557" s="285">
        <f t="shared" si="1486"/>
        <v>0</v>
      </c>
      <c r="L1557" s="291"/>
      <c r="M1557" s="291"/>
      <c r="N1557" s="291"/>
      <c r="O1557" s="291"/>
      <c r="P1557" s="291">
        <v>0</v>
      </c>
      <c r="Q1557" s="291"/>
      <c r="R1557" s="285">
        <f t="shared" si="1405"/>
        <v>0</v>
      </c>
      <c r="S1557" s="291">
        <v>0</v>
      </c>
      <c r="T1557" s="291"/>
      <c r="U1557" s="291">
        <v>0</v>
      </c>
      <c r="V1557" s="291"/>
      <c r="W1557" s="291">
        <v>0</v>
      </c>
      <c r="X1557" s="291"/>
      <c r="Y1557" s="291"/>
      <c r="Z1557" s="291"/>
      <c r="AA1557" s="291">
        <f t="shared" si="1498"/>
        <v>0</v>
      </c>
      <c r="AB1557" s="291">
        <f t="shared" si="1407"/>
        <v>0</v>
      </c>
      <c r="AC1557" s="113" t="e">
        <f t="shared" si="1408"/>
        <v>#DIV/0!</v>
      </c>
    </row>
    <row r="1558" spans="1:29" s="21" customFormat="1" ht="28.5" hidden="1" x14ac:dyDescent="0.2">
      <c r="A1558" s="92"/>
      <c r="B1558" s="270" t="s">
        <v>1006</v>
      </c>
      <c r="C1558" s="271" t="s">
        <v>1007</v>
      </c>
      <c r="D1558" s="291">
        <v>0</v>
      </c>
      <c r="E1558" s="285">
        <f>SUM('ADICIONES  2018'!C1558:M1558)</f>
        <v>0</v>
      </c>
      <c r="F1558" s="291"/>
      <c r="G1558" s="291"/>
      <c r="H1558" s="291"/>
      <c r="I1558" s="291"/>
      <c r="J1558" s="291"/>
      <c r="K1558" s="285">
        <f t="shared" si="1486"/>
        <v>0</v>
      </c>
      <c r="L1558" s="291"/>
      <c r="M1558" s="291"/>
      <c r="N1558" s="291"/>
      <c r="O1558" s="291"/>
      <c r="P1558" s="291">
        <v>0</v>
      </c>
      <c r="Q1558" s="291"/>
      <c r="R1558" s="285">
        <f t="shared" si="1405"/>
        <v>0</v>
      </c>
      <c r="S1558" s="291">
        <v>0</v>
      </c>
      <c r="T1558" s="291"/>
      <c r="U1558" s="291">
        <v>1149750</v>
      </c>
      <c r="V1558" s="291"/>
      <c r="W1558" s="291">
        <v>11448730</v>
      </c>
      <c r="X1558" s="291"/>
      <c r="Y1558" s="291"/>
      <c r="Z1558" s="291"/>
      <c r="AA1558" s="291">
        <f t="shared" si="1498"/>
        <v>12598480</v>
      </c>
      <c r="AB1558" s="291">
        <f t="shared" si="1407"/>
        <v>12598480</v>
      </c>
      <c r="AC1558" s="113">
        <v>0</v>
      </c>
    </row>
    <row r="1559" spans="1:29" s="21" customFormat="1" ht="28.5" hidden="1" x14ac:dyDescent="0.2">
      <c r="A1559" s="92"/>
      <c r="B1559" s="270" t="s">
        <v>1778</v>
      </c>
      <c r="C1559" s="271" t="s">
        <v>1779</v>
      </c>
      <c r="D1559" s="291">
        <v>0</v>
      </c>
      <c r="E1559" s="285">
        <f>SUM('ADICIONES  2018'!C1559:M1559)</f>
        <v>0</v>
      </c>
      <c r="F1559" s="291"/>
      <c r="G1559" s="291"/>
      <c r="H1559" s="291"/>
      <c r="I1559" s="291"/>
      <c r="J1559" s="291"/>
      <c r="K1559" s="285">
        <f t="shared" si="1486"/>
        <v>0</v>
      </c>
      <c r="L1559" s="291"/>
      <c r="M1559" s="291"/>
      <c r="N1559" s="291"/>
      <c r="O1559" s="291"/>
      <c r="P1559" s="291">
        <v>0</v>
      </c>
      <c r="Q1559" s="291"/>
      <c r="R1559" s="285">
        <f t="shared" si="1405"/>
        <v>0</v>
      </c>
      <c r="S1559" s="291">
        <v>0</v>
      </c>
      <c r="T1559" s="291"/>
      <c r="U1559" s="291">
        <v>0</v>
      </c>
      <c r="V1559" s="291"/>
      <c r="W1559" s="291">
        <v>0</v>
      </c>
      <c r="X1559" s="291"/>
      <c r="Y1559" s="291"/>
      <c r="Z1559" s="291"/>
      <c r="AA1559" s="291">
        <f t="shared" si="1498"/>
        <v>0</v>
      </c>
      <c r="AB1559" s="291">
        <f t="shared" si="1407"/>
        <v>0</v>
      </c>
      <c r="AC1559" s="113" t="e">
        <f t="shared" si="1408"/>
        <v>#DIV/0!</v>
      </c>
    </row>
    <row r="1560" spans="1:29" s="21" customFormat="1" ht="28.5" hidden="1" x14ac:dyDescent="0.2">
      <c r="A1560" s="92"/>
      <c r="B1560" s="270" t="s">
        <v>1780</v>
      </c>
      <c r="C1560" s="271" t="s">
        <v>1781</v>
      </c>
      <c r="D1560" s="291">
        <v>0</v>
      </c>
      <c r="E1560" s="285">
        <f>SUM('ADICIONES  2018'!C1560:M1560)</f>
        <v>0</v>
      </c>
      <c r="F1560" s="291"/>
      <c r="G1560" s="291"/>
      <c r="H1560" s="291"/>
      <c r="I1560" s="291"/>
      <c r="J1560" s="291"/>
      <c r="K1560" s="285">
        <f t="shared" si="1486"/>
        <v>0</v>
      </c>
      <c r="L1560" s="291"/>
      <c r="M1560" s="291"/>
      <c r="N1560" s="291"/>
      <c r="O1560" s="291"/>
      <c r="P1560" s="291">
        <v>0</v>
      </c>
      <c r="Q1560" s="291"/>
      <c r="R1560" s="285">
        <f t="shared" si="1405"/>
        <v>0</v>
      </c>
      <c r="S1560" s="291">
        <v>0</v>
      </c>
      <c r="T1560" s="291"/>
      <c r="U1560" s="291">
        <v>0</v>
      </c>
      <c r="V1560" s="291"/>
      <c r="W1560" s="291">
        <v>0</v>
      </c>
      <c r="X1560" s="291"/>
      <c r="Y1560" s="291"/>
      <c r="Z1560" s="291"/>
      <c r="AA1560" s="291">
        <f t="shared" si="1498"/>
        <v>0</v>
      </c>
      <c r="AB1560" s="291">
        <f t="shared" si="1407"/>
        <v>0</v>
      </c>
      <c r="AC1560" s="113" t="e">
        <f t="shared" si="1408"/>
        <v>#DIV/0!</v>
      </c>
    </row>
    <row r="1561" spans="1:29" s="21" customFormat="1" hidden="1" x14ac:dyDescent="0.2">
      <c r="A1561" s="92"/>
      <c r="B1561" s="270" t="s">
        <v>1782</v>
      </c>
      <c r="C1561" s="271" t="s">
        <v>1783</v>
      </c>
      <c r="D1561" s="291">
        <v>0</v>
      </c>
      <c r="E1561" s="285">
        <f>SUM('ADICIONES  2018'!C1561:M1561)</f>
        <v>0</v>
      </c>
      <c r="F1561" s="291"/>
      <c r="G1561" s="291"/>
      <c r="H1561" s="291"/>
      <c r="I1561" s="291"/>
      <c r="J1561" s="291"/>
      <c r="K1561" s="285">
        <f t="shared" si="1486"/>
        <v>0</v>
      </c>
      <c r="L1561" s="291"/>
      <c r="M1561" s="291"/>
      <c r="N1561" s="291"/>
      <c r="O1561" s="291"/>
      <c r="P1561" s="291">
        <v>405411876.74000001</v>
      </c>
      <c r="Q1561" s="291"/>
      <c r="R1561" s="285">
        <f t="shared" si="1405"/>
        <v>405411876.74000001</v>
      </c>
      <c r="S1561" s="291">
        <v>18972016</v>
      </c>
      <c r="T1561" s="291"/>
      <c r="U1561" s="291">
        <v>0</v>
      </c>
      <c r="V1561" s="291"/>
      <c r="W1561" s="291">
        <v>0</v>
      </c>
      <c r="X1561" s="291"/>
      <c r="Y1561" s="291"/>
      <c r="Z1561" s="291"/>
      <c r="AA1561" s="291">
        <f t="shared" si="1498"/>
        <v>18972016</v>
      </c>
      <c r="AB1561" s="291">
        <f t="shared" si="1407"/>
        <v>424383892.74000001</v>
      </c>
      <c r="AC1561" s="113">
        <v>0</v>
      </c>
    </row>
    <row r="1562" spans="1:29" s="21" customFormat="1" ht="15.75" x14ac:dyDescent="0.2">
      <c r="A1562" s="92">
        <v>1</v>
      </c>
      <c r="B1562" s="280" t="s">
        <v>799</v>
      </c>
      <c r="C1562" s="281" t="s">
        <v>174</v>
      </c>
      <c r="D1562" s="289">
        <f>SUM(D1563:D1568)</f>
        <v>0</v>
      </c>
      <c r="E1562" s="105">
        <f>SUM('ADICIONES  2018'!C1562:M1562)</f>
        <v>81605201976.430008</v>
      </c>
      <c r="F1562" s="289">
        <f t="shared" ref="F1562" si="1540">SUM(F1563:F1568)</f>
        <v>672314984.52999985</v>
      </c>
      <c r="G1562" s="289">
        <f t="shared" ref="G1562:J1562" si="1541">SUM(G1563:G1568)</f>
        <v>0</v>
      </c>
      <c r="H1562" s="289">
        <f t="shared" si="1541"/>
        <v>0</v>
      </c>
      <c r="I1562" s="289">
        <f t="shared" si="1541"/>
        <v>0</v>
      </c>
      <c r="J1562" s="289">
        <f t="shared" si="1541"/>
        <v>0</v>
      </c>
      <c r="K1562" s="285">
        <f t="shared" si="1486"/>
        <v>80932886991.900009</v>
      </c>
      <c r="L1562" s="289">
        <f t="shared" ref="L1562:Q1562" si="1542">SUM(L1563:L1568)</f>
        <v>0</v>
      </c>
      <c r="M1562" s="289">
        <f t="shared" si="1542"/>
        <v>17524000000</v>
      </c>
      <c r="N1562" s="289">
        <f t="shared" si="1542"/>
        <v>0</v>
      </c>
      <c r="O1562" s="289">
        <f t="shared" si="1542"/>
        <v>1519482520.9300001</v>
      </c>
      <c r="P1562" s="289">
        <f t="shared" si="1542"/>
        <v>-1481604944.4400005</v>
      </c>
      <c r="Q1562" s="289">
        <f t="shared" si="1542"/>
        <v>0</v>
      </c>
      <c r="R1562" s="285">
        <f t="shared" si="1405"/>
        <v>17561877576.489998</v>
      </c>
      <c r="S1562" s="291">
        <f t="shared" ref="S1562:Z1562" si="1543">SUM(S1563:S1568)</f>
        <v>41130831554.830002</v>
      </c>
      <c r="T1562" s="291">
        <f t="shared" si="1543"/>
        <v>0</v>
      </c>
      <c r="U1562" s="291">
        <f t="shared" si="1543"/>
        <v>0</v>
      </c>
      <c r="V1562" s="291">
        <f t="shared" si="1543"/>
        <v>0</v>
      </c>
      <c r="W1562" s="291">
        <f t="shared" si="1543"/>
        <v>14306370000</v>
      </c>
      <c r="X1562" s="289">
        <f t="shared" si="1543"/>
        <v>0</v>
      </c>
      <c r="Y1562" s="291">
        <f t="shared" si="1543"/>
        <v>0</v>
      </c>
      <c r="Z1562" s="289">
        <f t="shared" si="1543"/>
        <v>0</v>
      </c>
      <c r="AA1562" s="289">
        <f t="shared" si="1498"/>
        <v>55437201554.830002</v>
      </c>
      <c r="AB1562" s="291">
        <f t="shared" si="1407"/>
        <v>72999079131.320007</v>
      </c>
      <c r="AC1562" s="113">
        <f t="shared" si="1408"/>
        <v>0.90197053193748</v>
      </c>
    </row>
    <row r="1563" spans="1:29" s="21" customFormat="1" ht="42.75" hidden="1" x14ac:dyDescent="0.2">
      <c r="A1563" s="92"/>
      <c r="B1563" s="270" t="s">
        <v>1784</v>
      </c>
      <c r="C1563" s="271" t="s">
        <v>1785</v>
      </c>
      <c r="D1563" s="291">
        <v>0</v>
      </c>
      <c r="E1563" s="285">
        <f>SUM('ADICIONES  2018'!C1563:M1563)</f>
        <v>0</v>
      </c>
      <c r="F1563" s="291"/>
      <c r="G1563" s="291"/>
      <c r="H1563" s="291"/>
      <c r="I1563" s="291"/>
      <c r="J1563" s="291"/>
      <c r="K1563" s="285">
        <f t="shared" si="1486"/>
        <v>0</v>
      </c>
      <c r="L1563" s="291"/>
      <c r="M1563" s="291"/>
      <c r="N1563" s="291"/>
      <c r="O1563" s="291"/>
      <c r="P1563" s="291"/>
      <c r="Q1563" s="291"/>
      <c r="R1563" s="285">
        <f t="shared" si="1405"/>
        <v>0</v>
      </c>
      <c r="S1563" s="291"/>
      <c r="T1563" s="291"/>
      <c r="U1563" s="291"/>
      <c r="V1563" s="291"/>
      <c r="W1563" s="291"/>
      <c r="X1563" s="291"/>
      <c r="Y1563" s="291"/>
      <c r="Z1563" s="291"/>
      <c r="AA1563" s="291">
        <f t="shared" si="1498"/>
        <v>0</v>
      </c>
      <c r="AB1563" s="291">
        <f t="shared" si="1407"/>
        <v>0</v>
      </c>
      <c r="AC1563" s="113" t="e">
        <f t="shared" si="1408"/>
        <v>#DIV/0!</v>
      </c>
    </row>
    <row r="1564" spans="1:29" s="21" customFormat="1" ht="42.75" hidden="1" x14ac:dyDescent="0.2">
      <c r="A1564" s="92"/>
      <c r="B1564" s="270" t="s">
        <v>1786</v>
      </c>
      <c r="C1564" s="271" t="s">
        <v>1787</v>
      </c>
      <c r="D1564" s="291">
        <v>0</v>
      </c>
      <c r="E1564" s="285">
        <f>SUM('ADICIONES  2018'!C1564:M1564)</f>
        <v>0</v>
      </c>
      <c r="F1564" s="291"/>
      <c r="G1564" s="291"/>
      <c r="H1564" s="291"/>
      <c r="I1564" s="291"/>
      <c r="J1564" s="291"/>
      <c r="K1564" s="285">
        <f t="shared" si="1486"/>
        <v>0</v>
      </c>
      <c r="L1564" s="291"/>
      <c r="M1564" s="291"/>
      <c r="N1564" s="291"/>
      <c r="O1564" s="291"/>
      <c r="P1564" s="291"/>
      <c r="Q1564" s="291"/>
      <c r="R1564" s="285">
        <f t="shared" si="1405"/>
        <v>0</v>
      </c>
      <c r="S1564" s="291"/>
      <c r="T1564" s="291"/>
      <c r="U1564" s="291"/>
      <c r="V1564" s="291"/>
      <c r="W1564" s="291"/>
      <c r="X1564" s="291"/>
      <c r="Y1564" s="291"/>
      <c r="Z1564" s="291"/>
      <c r="AA1564" s="291">
        <f t="shared" si="1498"/>
        <v>0</v>
      </c>
      <c r="AB1564" s="291">
        <f t="shared" si="1407"/>
        <v>0</v>
      </c>
      <c r="AC1564" s="113" t="e">
        <f t="shared" si="1408"/>
        <v>#DIV/0!</v>
      </c>
    </row>
    <row r="1565" spans="1:29" s="21" customFormat="1" ht="42.75" hidden="1" x14ac:dyDescent="0.2">
      <c r="A1565" s="92"/>
      <c r="B1565" s="270" t="s">
        <v>1786</v>
      </c>
      <c r="C1565" s="271" t="s">
        <v>1787</v>
      </c>
      <c r="D1565" s="291">
        <v>0</v>
      </c>
      <c r="E1565" s="285">
        <f>SUM('ADICIONES  2018'!C1565:M1565)</f>
        <v>0</v>
      </c>
      <c r="F1565" s="291"/>
      <c r="G1565" s="291"/>
      <c r="H1565" s="291"/>
      <c r="I1565" s="291"/>
      <c r="J1565" s="291"/>
      <c r="K1565" s="285">
        <f t="shared" si="1486"/>
        <v>0</v>
      </c>
      <c r="L1565" s="291"/>
      <c r="M1565" s="291"/>
      <c r="N1565" s="291"/>
      <c r="O1565" s="291"/>
      <c r="P1565" s="291"/>
      <c r="Q1565" s="291"/>
      <c r="R1565" s="285">
        <f t="shared" si="1405"/>
        <v>0</v>
      </c>
      <c r="S1565" s="291"/>
      <c r="T1565" s="291"/>
      <c r="U1565" s="291"/>
      <c r="V1565" s="291"/>
      <c r="W1565" s="291"/>
      <c r="X1565" s="291"/>
      <c r="Y1565" s="291"/>
      <c r="Z1565" s="291"/>
      <c r="AA1565" s="291">
        <f t="shared" si="1498"/>
        <v>0</v>
      </c>
      <c r="AB1565" s="291">
        <f t="shared" si="1407"/>
        <v>0</v>
      </c>
      <c r="AC1565" s="113" t="e">
        <f t="shared" si="1408"/>
        <v>#DIV/0!</v>
      </c>
    </row>
    <row r="1566" spans="1:29" s="21" customFormat="1" ht="42.75" hidden="1" x14ac:dyDescent="0.2">
      <c r="A1566" s="92"/>
      <c r="B1566" s="270" t="s">
        <v>1786</v>
      </c>
      <c r="C1566" s="271" t="s">
        <v>1787</v>
      </c>
      <c r="D1566" s="291">
        <v>0</v>
      </c>
      <c r="E1566" s="285">
        <f>SUM('ADICIONES  2018'!C1566:M1566)</f>
        <v>0</v>
      </c>
      <c r="F1566" s="291"/>
      <c r="G1566" s="291"/>
      <c r="H1566" s="291"/>
      <c r="I1566" s="291"/>
      <c r="J1566" s="291"/>
      <c r="K1566" s="285">
        <f t="shared" si="1486"/>
        <v>0</v>
      </c>
      <c r="L1566" s="291"/>
      <c r="M1566" s="291"/>
      <c r="N1566" s="291"/>
      <c r="O1566" s="291"/>
      <c r="P1566" s="291"/>
      <c r="Q1566" s="291"/>
      <c r="R1566" s="285">
        <f t="shared" si="1405"/>
        <v>0</v>
      </c>
      <c r="S1566" s="291"/>
      <c r="T1566" s="291"/>
      <c r="U1566" s="291"/>
      <c r="V1566" s="291"/>
      <c r="W1566" s="291"/>
      <c r="X1566" s="291"/>
      <c r="Y1566" s="291"/>
      <c r="Z1566" s="291"/>
      <c r="AA1566" s="291">
        <f t="shared" si="1498"/>
        <v>0</v>
      </c>
      <c r="AB1566" s="291">
        <f t="shared" si="1407"/>
        <v>0</v>
      </c>
      <c r="AC1566" s="113" t="e">
        <f t="shared" si="1408"/>
        <v>#DIV/0!</v>
      </c>
    </row>
    <row r="1567" spans="1:29" s="21" customFormat="1" ht="42.75" hidden="1" x14ac:dyDescent="0.2">
      <c r="A1567" s="92"/>
      <c r="B1567" s="270" t="s">
        <v>1786</v>
      </c>
      <c r="C1567" s="271" t="s">
        <v>1788</v>
      </c>
      <c r="D1567" s="291">
        <v>0</v>
      </c>
      <c r="E1567" s="285">
        <f>SUM('ADICIONES  2018'!C1567:M1567)</f>
        <v>0</v>
      </c>
      <c r="F1567" s="291"/>
      <c r="G1567" s="291"/>
      <c r="H1567" s="291"/>
      <c r="I1567" s="291"/>
      <c r="J1567" s="291"/>
      <c r="K1567" s="285">
        <f t="shared" si="1486"/>
        <v>0</v>
      </c>
      <c r="L1567" s="291"/>
      <c r="M1567" s="291"/>
      <c r="N1567" s="291"/>
      <c r="O1567" s="291"/>
      <c r="P1567" s="291"/>
      <c r="Q1567" s="291"/>
      <c r="R1567" s="285">
        <f t="shared" si="1405"/>
        <v>0</v>
      </c>
      <c r="S1567" s="291"/>
      <c r="T1567" s="291"/>
      <c r="U1567" s="291"/>
      <c r="V1567" s="291"/>
      <c r="W1567" s="291"/>
      <c r="X1567" s="291"/>
      <c r="Y1567" s="291"/>
      <c r="Z1567" s="291"/>
      <c r="AA1567" s="291">
        <f t="shared" si="1498"/>
        <v>0</v>
      </c>
      <c r="AB1567" s="291">
        <f t="shared" si="1407"/>
        <v>0</v>
      </c>
      <c r="AC1567" s="113" t="e">
        <f t="shared" si="1408"/>
        <v>#DIV/0!</v>
      </c>
    </row>
    <row r="1568" spans="1:29" s="79" customFormat="1" ht="15.75" hidden="1" x14ac:dyDescent="0.2">
      <c r="A1568" s="371"/>
      <c r="B1568" s="272" t="s">
        <v>352</v>
      </c>
      <c r="C1568" s="273" t="s">
        <v>175</v>
      </c>
      <c r="D1568" s="289">
        <f>+D1569+D1756</f>
        <v>0</v>
      </c>
      <c r="E1568" s="105">
        <f>SUM('ADICIONES  2018'!C1568:M1568)</f>
        <v>81605201976.430008</v>
      </c>
      <c r="F1568" s="289">
        <f>+F1569+F1756</f>
        <v>672314984.52999985</v>
      </c>
      <c r="G1568" s="289">
        <f>+G1569+G1756</f>
        <v>0</v>
      </c>
      <c r="H1568" s="289">
        <f>+H1569+H1756</f>
        <v>0</v>
      </c>
      <c r="I1568" s="289">
        <f>+I1569+I1756</f>
        <v>0</v>
      </c>
      <c r="J1568" s="289">
        <f>+J1569+J1756</f>
        <v>0</v>
      </c>
      <c r="K1568" s="105">
        <f t="shared" si="1486"/>
        <v>80932886991.900009</v>
      </c>
      <c r="L1568" s="289">
        <f t="shared" ref="L1568:Q1568" si="1544">+L1569+L1756</f>
        <v>0</v>
      </c>
      <c r="M1568" s="289">
        <f t="shared" si="1544"/>
        <v>17524000000</v>
      </c>
      <c r="N1568" s="289">
        <f t="shared" si="1544"/>
        <v>0</v>
      </c>
      <c r="O1568" s="289">
        <f t="shared" si="1544"/>
        <v>1519482520.9300001</v>
      </c>
      <c r="P1568" s="289">
        <f t="shared" si="1544"/>
        <v>-1481604944.4400005</v>
      </c>
      <c r="Q1568" s="289">
        <f t="shared" si="1544"/>
        <v>0</v>
      </c>
      <c r="R1568" s="105">
        <f t="shared" si="1405"/>
        <v>17561877576.489998</v>
      </c>
      <c r="S1568" s="289">
        <f t="shared" ref="S1568:Z1568" si="1545">+S1569+S1756</f>
        <v>41130831554.830002</v>
      </c>
      <c r="T1568" s="289">
        <f t="shared" si="1545"/>
        <v>0</v>
      </c>
      <c r="U1568" s="289">
        <f t="shared" si="1545"/>
        <v>0</v>
      </c>
      <c r="V1568" s="289">
        <f t="shared" si="1545"/>
        <v>0</v>
      </c>
      <c r="W1568" s="289">
        <f t="shared" si="1545"/>
        <v>14306370000</v>
      </c>
      <c r="X1568" s="289">
        <f t="shared" si="1545"/>
        <v>0</v>
      </c>
      <c r="Y1568" s="289">
        <f t="shared" si="1545"/>
        <v>0</v>
      </c>
      <c r="Z1568" s="289">
        <f t="shared" si="1545"/>
        <v>0</v>
      </c>
      <c r="AA1568" s="289">
        <f t="shared" si="1498"/>
        <v>55437201554.830002</v>
      </c>
      <c r="AB1568" s="289">
        <f t="shared" si="1407"/>
        <v>72999079131.320007</v>
      </c>
      <c r="AC1568" s="104">
        <f t="shared" si="1408"/>
        <v>0.90197053193748</v>
      </c>
    </row>
    <row r="1569" spans="1:29" s="79" customFormat="1" ht="30" hidden="1" x14ac:dyDescent="0.2">
      <c r="A1569" s="371"/>
      <c r="B1569" s="272" t="s">
        <v>353</v>
      </c>
      <c r="C1569" s="273" t="s">
        <v>354</v>
      </c>
      <c r="D1569" s="289">
        <f>+D1570</f>
        <v>0</v>
      </c>
      <c r="E1569" s="105">
        <f>SUM('ADICIONES  2018'!C1569:M1569)</f>
        <v>81605201976.430008</v>
      </c>
      <c r="F1569" s="289">
        <f t="shared" ref="F1569:J1569" si="1546">+F1570</f>
        <v>672314984.52999985</v>
      </c>
      <c r="G1569" s="289">
        <f t="shared" si="1546"/>
        <v>0</v>
      </c>
      <c r="H1569" s="289">
        <f t="shared" si="1546"/>
        <v>0</v>
      </c>
      <c r="I1569" s="289">
        <f t="shared" si="1546"/>
        <v>0</v>
      </c>
      <c r="J1569" s="289">
        <f t="shared" si="1546"/>
        <v>0</v>
      </c>
      <c r="K1569" s="105">
        <f t="shared" ref="K1569:K1632" si="1547">+D1569+E1569-F1569+G1569-H1569</f>
        <v>80932886991.900009</v>
      </c>
      <c r="L1569" s="289">
        <f t="shared" ref="L1569:Q1569" si="1548">+L1570</f>
        <v>0</v>
      </c>
      <c r="M1569" s="289">
        <f t="shared" si="1548"/>
        <v>17524000000</v>
      </c>
      <c r="N1569" s="289">
        <f t="shared" si="1548"/>
        <v>0</v>
      </c>
      <c r="O1569" s="289">
        <f t="shared" si="1548"/>
        <v>1519482520.9300001</v>
      </c>
      <c r="P1569" s="289">
        <f t="shared" si="1548"/>
        <v>-1481604944.4400005</v>
      </c>
      <c r="Q1569" s="289">
        <f t="shared" si="1548"/>
        <v>0</v>
      </c>
      <c r="R1569" s="105">
        <f t="shared" si="1405"/>
        <v>17561877576.489998</v>
      </c>
      <c r="S1569" s="289">
        <f t="shared" ref="S1569:Z1569" si="1549">+S1570</f>
        <v>41130831554.830002</v>
      </c>
      <c r="T1569" s="289">
        <f t="shared" si="1549"/>
        <v>0</v>
      </c>
      <c r="U1569" s="289">
        <f t="shared" si="1549"/>
        <v>0</v>
      </c>
      <c r="V1569" s="289">
        <f t="shared" si="1549"/>
        <v>0</v>
      </c>
      <c r="W1569" s="289">
        <f t="shared" si="1549"/>
        <v>14306370000</v>
      </c>
      <c r="X1569" s="289">
        <f t="shared" si="1549"/>
        <v>0</v>
      </c>
      <c r="Y1569" s="289">
        <f t="shared" si="1549"/>
        <v>0</v>
      </c>
      <c r="Z1569" s="289">
        <f t="shared" si="1549"/>
        <v>0</v>
      </c>
      <c r="AA1569" s="289">
        <f t="shared" si="1498"/>
        <v>55437201554.830002</v>
      </c>
      <c r="AB1569" s="289">
        <f t="shared" si="1407"/>
        <v>72999079131.320007</v>
      </c>
      <c r="AC1569" s="104">
        <f t="shared" si="1408"/>
        <v>0.90197053193748</v>
      </c>
    </row>
    <row r="1570" spans="1:29" s="79" customFormat="1" ht="45" hidden="1" x14ac:dyDescent="0.2">
      <c r="A1570" s="371"/>
      <c r="B1570" s="272" t="s">
        <v>931</v>
      </c>
      <c r="C1570" s="273" t="s">
        <v>1000</v>
      </c>
      <c r="D1570" s="289">
        <f>+D1571+D1581</f>
        <v>0</v>
      </c>
      <c r="E1570" s="105">
        <f>SUM('ADICIONES  2018'!C1570:M1570)</f>
        <v>81605201976.430008</v>
      </c>
      <c r="F1570" s="289">
        <f t="shared" ref="F1570:J1570" si="1550">+F1571+F1581</f>
        <v>672314984.52999985</v>
      </c>
      <c r="G1570" s="289">
        <f t="shared" si="1550"/>
        <v>0</v>
      </c>
      <c r="H1570" s="289">
        <f t="shared" si="1550"/>
        <v>0</v>
      </c>
      <c r="I1570" s="289">
        <f t="shared" si="1550"/>
        <v>0</v>
      </c>
      <c r="J1570" s="289">
        <f t="shared" si="1550"/>
        <v>0</v>
      </c>
      <c r="K1570" s="105">
        <f t="shared" si="1547"/>
        <v>80932886991.900009</v>
      </c>
      <c r="L1570" s="289">
        <f t="shared" ref="L1570:Q1570" si="1551">+L1571+L1581</f>
        <v>0</v>
      </c>
      <c r="M1570" s="289">
        <f t="shared" si="1551"/>
        <v>17524000000</v>
      </c>
      <c r="N1570" s="289">
        <f t="shared" si="1551"/>
        <v>0</v>
      </c>
      <c r="O1570" s="289">
        <f t="shared" si="1551"/>
        <v>1519482520.9300001</v>
      </c>
      <c r="P1570" s="289">
        <f t="shared" si="1551"/>
        <v>-1481604944.4400005</v>
      </c>
      <c r="Q1570" s="289">
        <f t="shared" si="1551"/>
        <v>0</v>
      </c>
      <c r="R1570" s="105">
        <f t="shared" si="1405"/>
        <v>17561877576.489998</v>
      </c>
      <c r="S1570" s="289">
        <f t="shared" ref="S1570:Z1570" si="1552">+S1571+S1581</f>
        <v>41130831554.830002</v>
      </c>
      <c r="T1570" s="289">
        <f t="shared" si="1552"/>
        <v>0</v>
      </c>
      <c r="U1570" s="289">
        <f t="shared" si="1552"/>
        <v>0</v>
      </c>
      <c r="V1570" s="289">
        <f t="shared" si="1552"/>
        <v>0</v>
      </c>
      <c r="W1570" s="289">
        <f t="shared" si="1552"/>
        <v>14306370000</v>
      </c>
      <c r="X1570" s="289">
        <f t="shared" si="1552"/>
        <v>0</v>
      </c>
      <c r="Y1570" s="289">
        <f t="shared" si="1552"/>
        <v>0</v>
      </c>
      <c r="Z1570" s="289">
        <f t="shared" si="1552"/>
        <v>0</v>
      </c>
      <c r="AA1570" s="289">
        <f t="shared" si="1498"/>
        <v>55437201554.830002</v>
      </c>
      <c r="AB1570" s="289">
        <f t="shared" si="1407"/>
        <v>72999079131.320007</v>
      </c>
      <c r="AC1570" s="104">
        <f t="shared" si="1408"/>
        <v>0.90197053193748</v>
      </c>
    </row>
    <row r="1571" spans="1:29" s="79" customFormat="1" ht="30" hidden="1" x14ac:dyDescent="0.2">
      <c r="A1571" s="371"/>
      <c r="B1571" s="272" t="s">
        <v>1789</v>
      </c>
      <c r="C1571" s="273" t="s">
        <v>1790</v>
      </c>
      <c r="D1571" s="289">
        <f>SUM(D1572:D1580)</f>
        <v>0</v>
      </c>
      <c r="E1571" s="105">
        <f>SUM('ADICIONES  2018'!C1571:M1571)</f>
        <v>7179751758.9099998</v>
      </c>
      <c r="F1571" s="289">
        <f t="shared" ref="F1571:J1571" si="1553">SUM(F1572:F1580)</f>
        <v>68516089</v>
      </c>
      <c r="G1571" s="289">
        <f t="shared" si="1553"/>
        <v>0</v>
      </c>
      <c r="H1571" s="289">
        <f t="shared" si="1553"/>
        <v>0</v>
      </c>
      <c r="I1571" s="289">
        <f t="shared" si="1553"/>
        <v>0</v>
      </c>
      <c r="J1571" s="289">
        <f t="shared" si="1553"/>
        <v>0</v>
      </c>
      <c r="K1571" s="105">
        <f t="shared" si="1547"/>
        <v>7111235669.9099998</v>
      </c>
      <c r="L1571" s="289">
        <f t="shared" ref="L1571:Q1571" si="1554">SUM(L1572:L1580)</f>
        <v>0</v>
      </c>
      <c r="M1571" s="289">
        <f t="shared" si="1554"/>
        <v>0</v>
      </c>
      <c r="N1571" s="289">
        <f t="shared" si="1554"/>
        <v>0</v>
      </c>
      <c r="O1571" s="289">
        <f t="shared" si="1554"/>
        <v>0</v>
      </c>
      <c r="P1571" s="289">
        <f t="shared" si="1554"/>
        <v>0</v>
      </c>
      <c r="Q1571" s="289">
        <f t="shared" si="1554"/>
        <v>0</v>
      </c>
      <c r="R1571" s="105">
        <f t="shared" si="1405"/>
        <v>0</v>
      </c>
      <c r="S1571" s="289">
        <f t="shared" ref="S1571:Y1571" si="1555">SUM(S1572:S1580)</f>
        <v>7111235669.3099995</v>
      </c>
      <c r="T1571" s="289">
        <f t="shared" si="1555"/>
        <v>0</v>
      </c>
      <c r="U1571" s="289">
        <f t="shared" si="1555"/>
        <v>0</v>
      </c>
      <c r="V1571" s="289">
        <f t="shared" si="1555"/>
        <v>0</v>
      </c>
      <c r="W1571" s="289">
        <f t="shared" si="1555"/>
        <v>0</v>
      </c>
      <c r="X1571" s="289">
        <f t="shared" si="1555"/>
        <v>0</v>
      </c>
      <c r="Y1571" s="289">
        <f t="shared" si="1555"/>
        <v>0</v>
      </c>
      <c r="Z1571" s="289">
        <f>SUM(Z1572:Z1580)</f>
        <v>0</v>
      </c>
      <c r="AA1571" s="289">
        <f t="shared" si="1498"/>
        <v>7111235669.3099995</v>
      </c>
      <c r="AB1571" s="289">
        <f t="shared" si="1407"/>
        <v>7111235669.3099995</v>
      </c>
      <c r="AC1571" s="104">
        <f t="shared" si="1408"/>
        <v>0.99999999991562638</v>
      </c>
    </row>
    <row r="1572" spans="1:29" s="21" customFormat="1" ht="28.5" hidden="1" x14ac:dyDescent="0.2">
      <c r="A1572" s="92"/>
      <c r="B1572" s="270" t="s">
        <v>1791</v>
      </c>
      <c r="C1572" s="271" t="s">
        <v>1792</v>
      </c>
      <c r="D1572" s="291">
        <v>0</v>
      </c>
      <c r="E1572" s="285">
        <f>SUM('ADICIONES  2018'!C1572:M1572)</f>
        <v>0</v>
      </c>
      <c r="F1572" s="291">
        <v>0</v>
      </c>
      <c r="G1572" s="291"/>
      <c r="H1572" s="291"/>
      <c r="I1572" s="291"/>
      <c r="J1572" s="291"/>
      <c r="K1572" s="285">
        <f t="shared" si="1547"/>
        <v>0</v>
      </c>
      <c r="L1572" s="291"/>
      <c r="M1572" s="291"/>
      <c r="N1572" s="291"/>
      <c r="O1572" s="291"/>
      <c r="P1572" s="291"/>
      <c r="Q1572" s="291"/>
      <c r="R1572" s="285">
        <f t="shared" si="1405"/>
        <v>0</v>
      </c>
      <c r="S1572" s="291">
        <v>0</v>
      </c>
      <c r="T1572" s="291"/>
      <c r="U1572" s="291"/>
      <c r="V1572" s="291"/>
      <c r="W1572" s="291"/>
      <c r="X1572" s="291"/>
      <c r="Y1572" s="291"/>
      <c r="Z1572" s="291"/>
      <c r="AA1572" s="291">
        <f t="shared" si="1498"/>
        <v>0</v>
      </c>
      <c r="AB1572" s="291">
        <f t="shared" si="1407"/>
        <v>0</v>
      </c>
      <c r="AC1572" s="113" t="e">
        <f t="shared" si="1408"/>
        <v>#DIV/0!</v>
      </c>
    </row>
    <row r="1573" spans="1:29" s="21" customFormat="1" ht="28.5" hidden="1" x14ac:dyDescent="0.2">
      <c r="A1573" s="92"/>
      <c r="B1573" s="270" t="s">
        <v>1791</v>
      </c>
      <c r="C1573" s="271" t="s">
        <v>1792</v>
      </c>
      <c r="D1573" s="291">
        <v>0</v>
      </c>
      <c r="E1573" s="285">
        <f>SUM('ADICIONES  2018'!C1573:M1573)</f>
        <v>271385033</v>
      </c>
      <c r="F1573" s="291">
        <v>24685633</v>
      </c>
      <c r="G1573" s="291"/>
      <c r="H1573" s="291"/>
      <c r="I1573" s="291"/>
      <c r="J1573" s="291"/>
      <c r="K1573" s="285">
        <f t="shared" si="1547"/>
        <v>246699400</v>
      </c>
      <c r="L1573" s="291"/>
      <c r="M1573" s="291"/>
      <c r="N1573" s="291"/>
      <c r="O1573" s="291"/>
      <c r="P1573" s="291"/>
      <c r="Q1573" s="291"/>
      <c r="R1573" s="285">
        <f t="shared" si="1405"/>
        <v>0</v>
      </c>
      <c r="S1573" s="291">
        <v>246699400</v>
      </c>
      <c r="T1573" s="291"/>
      <c r="U1573" s="291"/>
      <c r="V1573" s="291"/>
      <c r="W1573" s="291"/>
      <c r="X1573" s="291"/>
      <c r="Y1573" s="291"/>
      <c r="Z1573" s="291"/>
      <c r="AA1573" s="291">
        <f t="shared" si="1498"/>
        <v>246699400</v>
      </c>
      <c r="AB1573" s="291">
        <f t="shared" si="1407"/>
        <v>246699400</v>
      </c>
      <c r="AC1573" s="113">
        <f t="shared" si="1408"/>
        <v>1</v>
      </c>
    </row>
    <row r="1574" spans="1:29" s="21" customFormat="1" ht="28.5" hidden="1" x14ac:dyDescent="0.2">
      <c r="A1574" s="92"/>
      <c r="B1574" s="270" t="s">
        <v>1791</v>
      </c>
      <c r="C1574" s="271" t="s">
        <v>1792</v>
      </c>
      <c r="D1574" s="291">
        <v>0</v>
      </c>
      <c r="E1574" s="285">
        <f>SUM('ADICIONES  2018'!C1574:M1574)</f>
        <v>60000000</v>
      </c>
      <c r="F1574" s="291">
        <v>0</v>
      </c>
      <c r="G1574" s="291"/>
      <c r="H1574" s="291"/>
      <c r="I1574" s="291"/>
      <c r="J1574" s="291"/>
      <c r="K1574" s="285">
        <f t="shared" si="1547"/>
        <v>60000000</v>
      </c>
      <c r="L1574" s="291"/>
      <c r="M1574" s="291"/>
      <c r="N1574" s="291"/>
      <c r="O1574" s="291"/>
      <c r="P1574" s="291"/>
      <c r="Q1574" s="291"/>
      <c r="R1574" s="285">
        <f t="shared" si="1405"/>
        <v>0</v>
      </c>
      <c r="S1574" s="291">
        <v>60000000</v>
      </c>
      <c r="T1574" s="291"/>
      <c r="U1574" s="291"/>
      <c r="V1574" s="291"/>
      <c r="W1574" s="291"/>
      <c r="X1574" s="291"/>
      <c r="Y1574" s="291"/>
      <c r="Z1574" s="291"/>
      <c r="AA1574" s="291">
        <f t="shared" si="1498"/>
        <v>60000000</v>
      </c>
      <c r="AB1574" s="291">
        <f t="shared" si="1407"/>
        <v>60000000</v>
      </c>
      <c r="AC1574" s="113">
        <f t="shared" si="1408"/>
        <v>1</v>
      </c>
    </row>
    <row r="1575" spans="1:29" s="21" customFormat="1" ht="42.75" hidden="1" x14ac:dyDescent="0.2">
      <c r="A1575" s="92"/>
      <c r="B1575" s="270" t="s">
        <v>1793</v>
      </c>
      <c r="C1575" s="271" t="s">
        <v>1794</v>
      </c>
      <c r="D1575" s="291">
        <v>0</v>
      </c>
      <c r="E1575" s="285">
        <f>SUM('ADICIONES  2018'!C1575:M1575)</f>
        <v>0</v>
      </c>
      <c r="F1575" s="291">
        <v>0</v>
      </c>
      <c r="G1575" s="291"/>
      <c r="H1575" s="291"/>
      <c r="I1575" s="291"/>
      <c r="J1575" s="291"/>
      <c r="K1575" s="285">
        <f t="shared" si="1547"/>
        <v>0</v>
      </c>
      <c r="L1575" s="291"/>
      <c r="M1575" s="291"/>
      <c r="N1575" s="291"/>
      <c r="O1575" s="291"/>
      <c r="P1575" s="291"/>
      <c r="Q1575" s="291"/>
      <c r="R1575" s="285">
        <f t="shared" si="1405"/>
        <v>0</v>
      </c>
      <c r="S1575" s="291">
        <v>0</v>
      </c>
      <c r="T1575" s="291"/>
      <c r="U1575" s="291"/>
      <c r="V1575" s="291"/>
      <c r="W1575" s="291"/>
      <c r="X1575" s="291"/>
      <c r="Y1575" s="291"/>
      <c r="Z1575" s="291"/>
      <c r="AA1575" s="291">
        <f t="shared" si="1498"/>
        <v>0</v>
      </c>
      <c r="AB1575" s="291">
        <f t="shared" si="1407"/>
        <v>0</v>
      </c>
      <c r="AC1575" s="113" t="e">
        <f t="shared" si="1408"/>
        <v>#DIV/0!</v>
      </c>
    </row>
    <row r="1576" spans="1:29" s="21" customFormat="1" ht="42.75" hidden="1" x14ac:dyDescent="0.2">
      <c r="A1576" s="92"/>
      <c r="B1576" s="270" t="s">
        <v>1793</v>
      </c>
      <c r="C1576" s="271" t="s">
        <v>1794</v>
      </c>
      <c r="D1576" s="291">
        <v>0</v>
      </c>
      <c r="E1576" s="285">
        <f>SUM('ADICIONES  2018'!C1576:M1576)</f>
        <v>2459293404</v>
      </c>
      <c r="F1576" s="291">
        <v>43830456</v>
      </c>
      <c r="G1576" s="291"/>
      <c r="H1576" s="291"/>
      <c r="I1576" s="291"/>
      <c r="J1576" s="291"/>
      <c r="K1576" s="285">
        <f t="shared" si="1547"/>
        <v>2415462948</v>
      </c>
      <c r="L1576" s="291"/>
      <c r="M1576" s="291"/>
      <c r="N1576" s="291"/>
      <c r="O1576" s="291"/>
      <c r="P1576" s="291"/>
      <c r="Q1576" s="291"/>
      <c r="R1576" s="285">
        <f t="shared" si="1405"/>
        <v>0</v>
      </c>
      <c r="S1576" s="291">
        <v>2415462948</v>
      </c>
      <c r="T1576" s="291"/>
      <c r="U1576" s="291"/>
      <c r="V1576" s="291"/>
      <c r="W1576" s="291"/>
      <c r="X1576" s="291"/>
      <c r="Y1576" s="291"/>
      <c r="Z1576" s="291"/>
      <c r="AA1576" s="291">
        <f t="shared" si="1498"/>
        <v>2415462948</v>
      </c>
      <c r="AB1576" s="291">
        <f t="shared" si="1407"/>
        <v>2415462948</v>
      </c>
      <c r="AC1576" s="113">
        <f t="shared" si="1408"/>
        <v>1</v>
      </c>
    </row>
    <row r="1577" spans="1:29" s="21" customFormat="1" ht="42.75" hidden="1" x14ac:dyDescent="0.2">
      <c r="A1577" s="92"/>
      <c r="B1577" s="270" t="s">
        <v>1793</v>
      </c>
      <c r="C1577" s="271" t="s">
        <v>1794</v>
      </c>
      <c r="D1577" s="291">
        <v>0</v>
      </c>
      <c r="E1577" s="285">
        <f>SUM('ADICIONES  2018'!C1577:M1577)</f>
        <v>2770048596.9099998</v>
      </c>
      <c r="F1577" s="291">
        <v>0</v>
      </c>
      <c r="G1577" s="291"/>
      <c r="H1577" s="291"/>
      <c r="I1577" s="291"/>
      <c r="J1577" s="291"/>
      <c r="K1577" s="285">
        <f t="shared" si="1547"/>
        <v>2770048596.9099998</v>
      </c>
      <c r="L1577" s="291"/>
      <c r="M1577" s="291"/>
      <c r="N1577" s="291"/>
      <c r="O1577" s="291"/>
      <c r="P1577" s="291"/>
      <c r="Q1577" s="291"/>
      <c r="R1577" s="285">
        <f t="shared" si="1405"/>
        <v>0</v>
      </c>
      <c r="S1577" s="291">
        <v>2770048596.3099999</v>
      </c>
      <c r="T1577" s="291"/>
      <c r="U1577" s="291"/>
      <c r="V1577" s="291"/>
      <c r="W1577" s="291"/>
      <c r="X1577" s="291"/>
      <c r="Y1577" s="291"/>
      <c r="Z1577" s="291"/>
      <c r="AA1577" s="291">
        <f t="shared" si="1498"/>
        <v>2770048596.3099999</v>
      </c>
      <c r="AB1577" s="291">
        <f t="shared" si="1407"/>
        <v>2770048596.3099999</v>
      </c>
      <c r="AC1577" s="113">
        <f t="shared" si="1408"/>
        <v>0.99999999978339738</v>
      </c>
    </row>
    <row r="1578" spans="1:29" s="21" customFormat="1" ht="42.75" hidden="1" x14ac:dyDescent="0.2">
      <c r="A1578" s="92"/>
      <c r="B1578" s="270" t="s">
        <v>1793</v>
      </c>
      <c r="C1578" s="271" t="s">
        <v>1794</v>
      </c>
      <c r="D1578" s="291">
        <v>0</v>
      </c>
      <c r="E1578" s="285">
        <f>SUM('ADICIONES  2018'!C1578:M1578)</f>
        <v>0</v>
      </c>
      <c r="F1578" s="291">
        <v>0</v>
      </c>
      <c r="G1578" s="291"/>
      <c r="H1578" s="291"/>
      <c r="I1578" s="291"/>
      <c r="J1578" s="291"/>
      <c r="K1578" s="285">
        <f t="shared" si="1547"/>
        <v>0</v>
      </c>
      <c r="L1578" s="291"/>
      <c r="M1578" s="291"/>
      <c r="N1578" s="291"/>
      <c r="O1578" s="291"/>
      <c r="P1578" s="291"/>
      <c r="Q1578" s="291"/>
      <c r="R1578" s="285">
        <f t="shared" si="1405"/>
        <v>0</v>
      </c>
      <c r="S1578" s="291">
        <v>0</v>
      </c>
      <c r="T1578" s="291"/>
      <c r="U1578" s="291"/>
      <c r="V1578" s="291"/>
      <c r="W1578" s="291"/>
      <c r="X1578" s="291"/>
      <c r="Y1578" s="291"/>
      <c r="Z1578" s="291"/>
      <c r="AA1578" s="291">
        <f t="shared" si="1498"/>
        <v>0</v>
      </c>
      <c r="AB1578" s="291">
        <f t="shared" si="1407"/>
        <v>0</v>
      </c>
      <c r="AC1578" s="113" t="e">
        <f t="shared" si="1408"/>
        <v>#DIV/0!</v>
      </c>
    </row>
    <row r="1579" spans="1:29" s="21" customFormat="1" ht="42.75" hidden="1" x14ac:dyDescent="0.2">
      <c r="A1579" s="92"/>
      <c r="B1579" s="270" t="s">
        <v>1793</v>
      </c>
      <c r="C1579" s="271" t="s">
        <v>1794</v>
      </c>
      <c r="D1579" s="291">
        <v>0</v>
      </c>
      <c r="E1579" s="285">
        <f>SUM('ADICIONES  2018'!C1579:M1579)</f>
        <v>1619024725</v>
      </c>
      <c r="F1579" s="291">
        <v>0</v>
      </c>
      <c r="G1579" s="291"/>
      <c r="H1579" s="291"/>
      <c r="I1579" s="291"/>
      <c r="J1579" s="291"/>
      <c r="K1579" s="285">
        <f t="shared" si="1547"/>
        <v>1619024725</v>
      </c>
      <c r="L1579" s="291"/>
      <c r="M1579" s="291"/>
      <c r="N1579" s="291"/>
      <c r="O1579" s="291"/>
      <c r="P1579" s="291"/>
      <c r="Q1579" s="291"/>
      <c r="R1579" s="285">
        <f t="shared" si="1405"/>
        <v>0</v>
      </c>
      <c r="S1579" s="291">
        <v>1619024725</v>
      </c>
      <c r="T1579" s="291"/>
      <c r="U1579" s="291"/>
      <c r="V1579" s="291"/>
      <c r="W1579" s="291"/>
      <c r="X1579" s="291"/>
      <c r="Y1579" s="291"/>
      <c r="Z1579" s="291"/>
      <c r="AA1579" s="291">
        <f t="shared" si="1498"/>
        <v>1619024725</v>
      </c>
      <c r="AB1579" s="291">
        <f t="shared" si="1407"/>
        <v>1619024725</v>
      </c>
      <c r="AC1579" s="113">
        <f t="shared" si="1408"/>
        <v>1</v>
      </c>
    </row>
    <row r="1580" spans="1:29" s="21" customFormat="1" ht="28.5" hidden="1" x14ac:dyDescent="0.2">
      <c r="A1580" s="92"/>
      <c r="B1580" s="270" t="s">
        <v>1795</v>
      </c>
      <c r="C1580" s="271" t="s">
        <v>1792</v>
      </c>
      <c r="D1580" s="291">
        <v>0</v>
      </c>
      <c r="E1580" s="285">
        <f>SUM('ADICIONES  2018'!C1580:M1580)</f>
        <v>0</v>
      </c>
      <c r="F1580" s="291">
        <v>0</v>
      </c>
      <c r="G1580" s="291"/>
      <c r="H1580" s="291"/>
      <c r="I1580" s="291"/>
      <c r="J1580" s="291"/>
      <c r="K1580" s="285">
        <f t="shared" si="1547"/>
        <v>0</v>
      </c>
      <c r="L1580" s="291"/>
      <c r="M1580" s="291"/>
      <c r="N1580" s="291"/>
      <c r="O1580" s="291"/>
      <c r="P1580" s="291"/>
      <c r="Q1580" s="291"/>
      <c r="R1580" s="285">
        <f t="shared" si="1405"/>
        <v>0</v>
      </c>
      <c r="S1580" s="291">
        <v>0</v>
      </c>
      <c r="T1580" s="291"/>
      <c r="U1580" s="291"/>
      <c r="V1580" s="291"/>
      <c r="W1580" s="291"/>
      <c r="X1580" s="291"/>
      <c r="Y1580" s="291"/>
      <c r="Z1580" s="291"/>
      <c r="AA1580" s="291">
        <f t="shared" si="1498"/>
        <v>0</v>
      </c>
      <c r="AB1580" s="291">
        <f t="shared" si="1407"/>
        <v>0</v>
      </c>
      <c r="AC1580" s="113" t="e">
        <f t="shared" si="1408"/>
        <v>#DIV/0!</v>
      </c>
    </row>
    <row r="1581" spans="1:29" s="79" customFormat="1" ht="60" hidden="1" x14ac:dyDescent="0.2">
      <c r="A1581" s="371"/>
      <c r="B1581" s="272" t="s">
        <v>934</v>
      </c>
      <c r="C1581" s="273" t="s">
        <v>1001</v>
      </c>
      <c r="D1581" s="289">
        <f>SUM(D1582:D1755)</f>
        <v>0</v>
      </c>
      <c r="E1581" s="105">
        <f>SUM('ADICIONES  2018'!C1581:M1581)</f>
        <v>74425450217.520004</v>
      </c>
      <c r="F1581" s="289">
        <f t="shared" ref="F1581:J1581" si="1556">SUM(F1582:F1755)</f>
        <v>603798895.52999985</v>
      </c>
      <c r="G1581" s="289">
        <f t="shared" si="1556"/>
        <v>0</v>
      </c>
      <c r="H1581" s="289">
        <f t="shared" si="1556"/>
        <v>0</v>
      </c>
      <c r="I1581" s="289">
        <f t="shared" si="1556"/>
        <v>0</v>
      </c>
      <c r="J1581" s="289">
        <f t="shared" si="1556"/>
        <v>0</v>
      </c>
      <c r="K1581" s="105">
        <f t="shared" si="1547"/>
        <v>73821651321.990005</v>
      </c>
      <c r="L1581" s="289">
        <f t="shared" ref="L1581:Q1581" si="1557">SUM(L1582:L1755)</f>
        <v>0</v>
      </c>
      <c r="M1581" s="289">
        <f t="shared" si="1557"/>
        <v>17524000000</v>
      </c>
      <c r="N1581" s="289">
        <f t="shared" si="1557"/>
        <v>0</v>
      </c>
      <c r="O1581" s="289">
        <f t="shared" si="1557"/>
        <v>1519482520.9300001</v>
      </c>
      <c r="P1581" s="289">
        <f t="shared" si="1557"/>
        <v>-1481604944.4400005</v>
      </c>
      <c r="Q1581" s="289">
        <f t="shared" si="1557"/>
        <v>0</v>
      </c>
      <c r="R1581" s="105">
        <f t="shared" si="1405"/>
        <v>17561877576.489998</v>
      </c>
      <c r="S1581" s="289">
        <f t="shared" ref="S1581:Z1581" si="1558">SUM(S1582:S1755)</f>
        <v>34019595885.52</v>
      </c>
      <c r="T1581" s="289">
        <f t="shared" si="1558"/>
        <v>0</v>
      </c>
      <c r="U1581" s="289">
        <f t="shared" si="1558"/>
        <v>0</v>
      </c>
      <c r="V1581" s="289">
        <f t="shared" si="1558"/>
        <v>0</v>
      </c>
      <c r="W1581" s="289">
        <f t="shared" si="1558"/>
        <v>14306370000</v>
      </c>
      <c r="X1581" s="289">
        <f t="shared" si="1558"/>
        <v>0</v>
      </c>
      <c r="Y1581" s="289">
        <f t="shared" si="1558"/>
        <v>0</v>
      </c>
      <c r="Z1581" s="289">
        <f t="shared" si="1558"/>
        <v>0</v>
      </c>
      <c r="AA1581" s="289">
        <f t="shared" si="1498"/>
        <v>48325965885.520004</v>
      </c>
      <c r="AB1581" s="289">
        <f t="shared" si="1407"/>
        <v>65887843462.010002</v>
      </c>
      <c r="AC1581" s="104">
        <f t="shared" si="1408"/>
        <v>0.89252735860140964</v>
      </c>
    </row>
    <row r="1582" spans="1:29" s="79" customFormat="1" ht="15.75" hidden="1" x14ac:dyDescent="0.2">
      <c r="A1582" s="371"/>
      <c r="B1582" s="270" t="s">
        <v>936</v>
      </c>
      <c r="C1582" s="271" t="s">
        <v>997</v>
      </c>
      <c r="D1582" s="289"/>
      <c r="E1582" s="285">
        <f>SUM('ADICIONES  2018'!C1582:M1582)</f>
        <v>0.81</v>
      </c>
      <c r="F1582" s="289"/>
      <c r="G1582" s="289"/>
      <c r="H1582" s="289"/>
      <c r="I1582" s="289"/>
      <c r="J1582" s="289"/>
      <c r="K1582" s="285">
        <f t="shared" si="1547"/>
        <v>0.81</v>
      </c>
      <c r="L1582" s="289"/>
      <c r="M1582" s="289"/>
      <c r="N1582" s="289"/>
      <c r="O1582" s="289"/>
      <c r="P1582" s="289"/>
      <c r="Q1582" s="289"/>
      <c r="R1582" s="285">
        <f t="shared" si="1405"/>
        <v>0</v>
      </c>
      <c r="S1582" s="289">
        <v>0</v>
      </c>
      <c r="T1582" s="289"/>
      <c r="U1582" s="289"/>
      <c r="V1582" s="289"/>
      <c r="W1582" s="289"/>
      <c r="X1582" s="289"/>
      <c r="Y1582" s="289"/>
      <c r="Z1582" s="289"/>
      <c r="AA1582" s="291">
        <f t="shared" si="1498"/>
        <v>0</v>
      </c>
      <c r="AB1582" s="291">
        <f t="shared" si="1407"/>
        <v>0</v>
      </c>
      <c r="AC1582" s="113">
        <f t="shared" si="1408"/>
        <v>0</v>
      </c>
    </row>
    <row r="1583" spans="1:29" s="79" customFormat="1" ht="15.75" hidden="1" x14ac:dyDescent="0.2">
      <c r="A1583" s="371"/>
      <c r="B1583" s="270" t="s">
        <v>936</v>
      </c>
      <c r="C1583" s="271" t="s">
        <v>997</v>
      </c>
      <c r="D1583" s="289"/>
      <c r="E1583" s="285">
        <f>SUM('ADICIONES  2018'!C1583:M1583)</f>
        <v>96090104</v>
      </c>
      <c r="F1583" s="289"/>
      <c r="G1583" s="289"/>
      <c r="H1583" s="289"/>
      <c r="I1583" s="289"/>
      <c r="J1583" s="289"/>
      <c r="K1583" s="285">
        <f t="shared" si="1547"/>
        <v>96090104</v>
      </c>
      <c r="L1583" s="289"/>
      <c r="M1583" s="289"/>
      <c r="N1583" s="289"/>
      <c r="O1583" s="289"/>
      <c r="P1583" s="289"/>
      <c r="Q1583" s="289"/>
      <c r="R1583" s="285">
        <f t="shared" si="1405"/>
        <v>0</v>
      </c>
      <c r="S1583" s="289">
        <v>0</v>
      </c>
      <c r="T1583" s="289"/>
      <c r="U1583" s="289"/>
      <c r="V1583" s="289"/>
      <c r="W1583" s="289"/>
      <c r="X1583" s="289"/>
      <c r="Y1583" s="289"/>
      <c r="Z1583" s="289"/>
      <c r="AA1583" s="291">
        <f t="shared" si="1498"/>
        <v>0</v>
      </c>
      <c r="AB1583" s="291">
        <f t="shared" si="1407"/>
        <v>0</v>
      </c>
      <c r="AC1583" s="113">
        <f t="shared" si="1408"/>
        <v>0</v>
      </c>
    </row>
    <row r="1584" spans="1:29" s="79" customFormat="1" ht="15.75" hidden="1" x14ac:dyDescent="0.2">
      <c r="A1584" s="371"/>
      <c r="B1584" s="270" t="s">
        <v>936</v>
      </c>
      <c r="C1584" s="271" t="s">
        <v>997</v>
      </c>
      <c r="D1584" s="289"/>
      <c r="E1584" s="285">
        <f>SUM('ADICIONES  2018'!C1584:M1584)</f>
        <v>48403111.759999998</v>
      </c>
      <c r="F1584" s="289"/>
      <c r="G1584" s="289"/>
      <c r="H1584" s="289"/>
      <c r="I1584" s="289"/>
      <c r="J1584" s="289"/>
      <c r="K1584" s="285">
        <f t="shared" si="1547"/>
        <v>48403111.759999998</v>
      </c>
      <c r="L1584" s="289"/>
      <c r="M1584" s="289"/>
      <c r="N1584" s="289"/>
      <c r="O1584" s="289"/>
      <c r="P1584" s="289"/>
      <c r="Q1584" s="289"/>
      <c r="R1584" s="285">
        <f t="shared" si="1405"/>
        <v>0</v>
      </c>
      <c r="S1584" s="289">
        <v>0</v>
      </c>
      <c r="T1584" s="289"/>
      <c r="U1584" s="289"/>
      <c r="V1584" s="289"/>
      <c r="W1584" s="289"/>
      <c r="X1584" s="289"/>
      <c r="Y1584" s="289"/>
      <c r="Z1584" s="289"/>
      <c r="AA1584" s="291">
        <f t="shared" ref="AA1584:AA1647" si="1559">SUM(S1584:Z1584)</f>
        <v>0</v>
      </c>
      <c r="AB1584" s="291">
        <f t="shared" si="1407"/>
        <v>0</v>
      </c>
      <c r="AC1584" s="113">
        <f t="shared" si="1408"/>
        <v>0</v>
      </c>
    </row>
    <row r="1585" spans="1:29" s="21" customFormat="1" hidden="1" x14ac:dyDescent="0.2">
      <c r="A1585" s="92"/>
      <c r="B1585" s="270" t="s">
        <v>936</v>
      </c>
      <c r="C1585" s="271" t="s">
        <v>997</v>
      </c>
      <c r="D1585" s="291">
        <v>0</v>
      </c>
      <c r="E1585" s="285">
        <f>SUM('ADICIONES  2018'!C1585:M1585)</f>
        <v>4404680</v>
      </c>
      <c r="F1585" s="291"/>
      <c r="G1585" s="291"/>
      <c r="H1585" s="291"/>
      <c r="I1585" s="291"/>
      <c r="J1585" s="291"/>
      <c r="K1585" s="285">
        <f t="shared" si="1547"/>
        <v>4404680</v>
      </c>
      <c r="L1585" s="291"/>
      <c r="M1585" s="291"/>
      <c r="N1585" s="291"/>
      <c r="O1585" s="291"/>
      <c r="P1585" s="291"/>
      <c r="Q1585" s="291"/>
      <c r="R1585" s="285">
        <f t="shared" si="1405"/>
        <v>0</v>
      </c>
      <c r="S1585" s="291">
        <v>4404680</v>
      </c>
      <c r="T1585" s="291"/>
      <c r="U1585" s="291"/>
      <c r="V1585" s="291"/>
      <c r="W1585" s="291"/>
      <c r="X1585" s="291"/>
      <c r="Y1585" s="291"/>
      <c r="Z1585" s="291"/>
      <c r="AA1585" s="291">
        <f t="shared" si="1559"/>
        <v>4404680</v>
      </c>
      <c r="AB1585" s="291">
        <f t="shared" si="1407"/>
        <v>4404680</v>
      </c>
      <c r="AC1585" s="113">
        <f t="shared" si="1408"/>
        <v>1</v>
      </c>
    </row>
    <row r="1586" spans="1:29" s="21" customFormat="1" hidden="1" x14ac:dyDescent="0.2">
      <c r="A1586" s="92"/>
      <c r="B1586" s="270" t="s">
        <v>936</v>
      </c>
      <c r="C1586" s="271" t="s">
        <v>997</v>
      </c>
      <c r="D1586" s="291"/>
      <c r="E1586" s="285">
        <f>SUM('ADICIONES  2018'!C1586:M1586)</f>
        <v>0.11</v>
      </c>
      <c r="F1586" s="291"/>
      <c r="G1586" s="291"/>
      <c r="H1586" s="291"/>
      <c r="I1586" s="291"/>
      <c r="J1586" s="291"/>
      <c r="K1586" s="285">
        <f t="shared" si="1547"/>
        <v>0.11</v>
      </c>
      <c r="L1586" s="291"/>
      <c r="M1586" s="291"/>
      <c r="N1586" s="291"/>
      <c r="O1586" s="291"/>
      <c r="P1586" s="291"/>
      <c r="Q1586" s="291"/>
      <c r="R1586" s="285">
        <f t="shared" si="1405"/>
        <v>0</v>
      </c>
      <c r="S1586" s="291">
        <v>0</v>
      </c>
      <c r="T1586" s="291"/>
      <c r="U1586" s="291"/>
      <c r="V1586" s="291"/>
      <c r="W1586" s="291"/>
      <c r="X1586" s="291"/>
      <c r="Y1586" s="291"/>
      <c r="Z1586" s="291"/>
      <c r="AA1586" s="291">
        <f t="shared" si="1559"/>
        <v>0</v>
      </c>
      <c r="AB1586" s="291">
        <f t="shared" si="1407"/>
        <v>0</v>
      </c>
      <c r="AC1586" s="113">
        <f t="shared" si="1408"/>
        <v>0</v>
      </c>
    </row>
    <row r="1587" spans="1:29" s="21" customFormat="1" hidden="1" x14ac:dyDescent="0.2">
      <c r="A1587" s="92"/>
      <c r="B1587" s="270" t="s">
        <v>936</v>
      </c>
      <c r="C1587" s="271" t="s">
        <v>997</v>
      </c>
      <c r="D1587" s="291"/>
      <c r="E1587" s="285">
        <f>SUM('ADICIONES  2018'!C1587:M1587)</f>
        <v>39315</v>
      </c>
      <c r="F1587" s="291"/>
      <c r="G1587" s="291"/>
      <c r="H1587" s="291"/>
      <c r="I1587" s="291"/>
      <c r="J1587" s="291"/>
      <c r="K1587" s="285">
        <f t="shared" si="1547"/>
        <v>39315</v>
      </c>
      <c r="L1587" s="291"/>
      <c r="M1587" s="291"/>
      <c r="N1587" s="291"/>
      <c r="O1587" s="291"/>
      <c r="P1587" s="291"/>
      <c r="Q1587" s="291"/>
      <c r="R1587" s="285">
        <f t="shared" si="1405"/>
        <v>0</v>
      </c>
      <c r="S1587" s="291">
        <v>0</v>
      </c>
      <c r="T1587" s="291"/>
      <c r="U1587" s="291"/>
      <c r="V1587" s="291"/>
      <c r="W1587" s="291"/>
      <c r="X1587" s="291"/>
      <c r="Y1587" s="291"/>
      <c r="Z1587" s="291"/>
      <c r="AA1587" s="291">
        <f t="shared" si="1559"/>
        <v>0</v>
      </c>
      <c r="AB1587" s="291">
        <f t="shared" si="1407"/>
        <v>0</v>
      </c>
      <c r="AC1587" s="113">
        <f t="shared" si="1408"/>
        <v>0</v>
      </c>
    </row>
    <row r="1588" spans="1:29" s="21" customFormat="1" hidden="1" x14ac:dyDescent="0.2">
      <c r="A1588" s="92"/>
      <c r="B1588" s="270" t="s">
        <v>936</v>
      </c>
      <c r="C1588" s="271" t="s">
        <v>997</v>
      </c>
      <c r="D1588" s="291"/>
      <c r="E1588" s="285">
        <f>SUM('ADICIONES  2018'!C1588:M1588)</f>
        <v>166829853.40000001</v>
      </c>
      <c r="F1588" s="291"/>
      <c r="G1588" s="291"/>
      <c r="H1588" s="291"/>
      <c r="I1588" s="291"/>
      <c r="J1588" s="291"/>
      <c r="K1588" s="285">
        <f t="shared" si="1547"/>
        <v>166829853.40000001</v>
      </c>
      <c r="L1588" s="291"/>
      <c r="M1588" s="291"/>
      <c r="N1588" s="291"/>
      <c r="O1588" s="291"/>
      <c r="P1588" s="291"/>
      <c r="Q1588" s="291"/>
      <c r="R1588" s="285">
        <f t="shared" si="1405"/>
        <v>0</v>
      </c>
      <c r="S1588" s="291">
        <v>0</v>
      </c>
      <c r="T1588" s="291"/>
      <c r="U1588" s="291"/>
      <c r="V1588" s="291"/>
      <c r="W1588" s="291"/>
      <c r="X1588" s="291"/>
      <c r="Y1588" s="291"/>
      <c r="Z1588" s="291"/>
      <c r="AA1588" s="291">
        <f t="shared" si="1559"/>
        <v>0</v>
      </c>
      <c r="AB1588" s="291">
        <f t="shared" si="1407"/>
        <v>0</v>
      </c>
      <c r="AC1588" s="113">
        <f t="shared" si="1408"/>
        <v>0</v>
      </c>
    </row>
    <row r="1589" spans="1:29" s="21" customFormat="1" hidden="1" x14ac:dyDescent="0.2">
      <c r="A1589" s="92"/>
      <c r="B1589" s="270" t="s">
        <v>936</v>
      </c>
      <c r="C1589" s="271" t="s">
        <v>997</v>
      </c>
      <c r="D1589" s="291">
        <v>0</v>
      </c>
      <c r="E1589" s="285">
        <f>SUM('ADICIONES  2018'!C1589:M1589)</f>
        <v>3600000</v>
      </c>
      <c r="F1589" s="291"/>
      <c r="G1589" s="291"/>
      <c r="H1589" s="291"/>
      <c r="I1589" s="291"/>
      <c r="J1589" s="291"/>
      <c r="K1589" s="285">
        <f t="shared" si="1547"/>
        <v>3600000</v>
      </c>
      <c r="L1589" s="291"/>
      <c r="M1589" s="291"/>
      <c r="N1589" s="291"/>
      <c r="O1589" s="291"/>
      <c r="P1589" s="291"/>
      <c r="Q1589" s="291"/>
      <c r="R1589" s="285">
        <f t="shared" si="1405"/>
        <v>0</v>
      </c>
      <c r="S1589" s="291">
        <v>3600000</v>
      </c>
      <c r="T1589" s="291"/>
      <c r="U1589" s="291"/>
      <c r="V1589" s="291"/>
      <c r="W1589" s="291"/>
      <c r="X1589" s="291"/>
      <c r="Y1589" s="291"/>
      <c r="Z1589" s="291"/>
      <c r="AA1589" s="291">
        <f t="shared" si="1559"/>
        <v>3600000</v>
      </c>
      <c r="AB1589" s="291">
        <f t="shared" si="1407"/>
        <v>3600000</v>
      </c>
      <c r="AC1589" s="113">
        <f t="shared" si="1408"/>
        <v>1</v>
      </c>
    </row>
    <row r="1590" spans="1:29" s="21" customFormat="1" hidden="1" x14ac:dyDescent="0.2">
      <c r="A1590" s="92"/>
      <c r="B1590" s="270" t="s">
        <v>936</v>
      </c>
      <c r="C1590" s="271" t="s">
        <v>997</v>
      </c>
      <c r="D1590" s="291"/>
      <c r="E1590" s="285">
        <f>SUM('ADICIONES  2018'!C1590:M1590)</f>
        <v>4472034302.5500002</v>
      </c>
      <c r="F1590" s="291"/>
      <c r="G1590" s="291"/>
      <c r="H1590" s="291"/>
      <c r="I1590" s="291"/>
      <c r="J1590" s="291"/>
      <c r="K1590" s="285">
        <f t="shared" si="1547"/>
        <v>4472034302.5500002</v>
      </c>
      <c r="L1590" s="291"/>
      <c r="M1590" s="291"/>
      <c r="N1590" s="291"/>
      <c r="O1590" s="291"/>
      <c r="P1590" s="291"/>
      <c r="Q1590" s="291"/>
      <c r="R1590" s="285">
        <f t="shared" si="1405"/>
        <v>0</v>
      </c>
      <c r="S1590" s="291">
        <v>0</v>
      </c>
      <c r="T1590" s="291"/>
      <c r="U1590" s="291"/>
      <c r="V1590" s="291"/>
      <c r="W1590" s="291"/>
      <c r="X1590" s="291"/>
      <c r="Y1590" s="291"/>
      <c r="Z1590" s="291"/>
      <c r="AA1590" s="291">
        <f t="shared" si="1559"/>
        <v>0</v>
      </c>
      <c r="AB1590" s="291">
        <f t="shared" si="1407"/>
        <v>0</v>
      </c>
      <c r="AC1590" s="113">
        <f t="shared" si="1408"/>
        <v>0</v>
      </c>
    </row>
    <row r="1591" spans="1:29" s="21" customFormat="1" hidden="1" x14ac:dyDescent="0.2">
      <c r="A1591" s="92"/>
      <c r="B1591" s="270" t="s">
        <v>936</v>
      </c>
      <c r="C1591" s="271" t="s">
        <v>997</v>
      </c>
      <c r="D1591" s="291"/>
      <c r="E1591" s="285">
        <f>SUM('ADICIONES  2018'!C1591:M1591)</f>
        <v>19047953</v>
      </c>
      <c r="F1591" s="291"/>
      <c r="G1591" s="291"/>
      <c r="H1591" s="291"/>
      <c r="I1591" s="291"/>
      <c r="J1591" s="291"/>
      <c r="K1591" s="285">
        <f t="shared" si="1547"/>
        <v>19047953</v>
      </c>
      <c r="L1591" s="291"/>
      <c r="M1591" s="291"/>
      <c r="N1591" s="291"/>
      <c r="O1591" s="291"/>
      <c r="P1591" s="291"/>
      <c r="Q1591" s="291"/>
      <c r="R1591" s="285">
        <f t="shared" si="1405"/>
        <v>0</v>
      </c>
      <c r="S1591" s="291">
        <v>0</v>
      </c>
      <c r="T1591" s="291"/>
      <c r="U1591" s="291"/>
      <c r="V1591" s="291"/>
      <c r="W1591" s="291"/>
      <c r="X1591" s="291"/>
      <c r="Y1591" s="291"/>
      <c r="Z1591" s="291"/>
      <c r="AA1591" s="291">
        <f t="shared" si="1559"/>
        <v>0</v>
      </c>
      <c r="AB1591" s="291">
        <f t="shared" si="1407"/>
        <v>0</v>
      </c>
      <c r="AC1591" s="113">
        <f t="shared" si="1408"/>
        <v>0</v>
      </c>
    </row>
    <row r="1592" spans="1:29" s="21" customFormat="1" hidden="1" x14ac:dyDescent="0.2">
      <c r="A1592" s="92"/>
      <c r="B1592" s="270" t="s">
        <v>936</v>
      </c>
      <c r="C1592" s="271" t="s">
        <v>997</v>
      </c>
      <c r="D1592" s="291"/>
      <c r="E1592" s="285">
        <f>SUM('ADICIONES  2018'!C1592:M1592)</f>
        <v>141000000</v>
      </c>
      <c r="F1592" s="291"/>
      <c r="G1592" s="291"/>
      <c r="H1592" s="291"/>
      <c r="I1592" s="291"/>
      <c r="J1592" s="291"/>
      <c r="K1592" s="285">
        <f t="shared" si="1547"/>
        <v>141000000</v>
      </c>
      <c r="L1592" s="291"/>
      <c r="M1592" s="291"/>
      <c r="N1592" s="291"/>
      <c r="O1592" s="291"/>
      <c r="P1592" s="291"/>
      <c r="Q1592" s="291"/>
      <c r="R1592" s="285">
        <f t="shared" si="1405"/>
        <v>0</v>
      </c>
      <c r="S1592" s="291">
        <v>0</v>
      </c>
      <c r="T1592" s="291"/>
      <c r="U1592" s="291"/>
      <c r="V1592" s="291"/>
      <c r="W1592" s="291"/>
      <c r="X1592" s="291"/>
      <c r="Y1592" s="291"/>
      <c r="Z1592" s="291"/>
      <c r="AA1592" s="291">
        <f t="shared" si="1559"/>
        <v>0</v>
      </c>
      <c r="AB1592" s="291">
        <f t="shared" si="1407"/>
        <v>0</v>
      </c>
      <c r="AC1592" s="113">
        <f t="shared" si="1408"/>
        <v>0</v>
      </c>
    </row>
    <row r="1593" spans="1:29" s="21" customFormat="1" hidden="1" x14ac:dyDescent="0.2">
      <c r="A1593" s="92"/>
      <c r="B1593" s="270" t="s">
        <v>936</v>
      </c>
      <c r="C1593" s="271" t="s">
        <v>997</v>
      </c>
      <c r="D1593" s="291"/>
      <c r="E1593" s="285">
        <f>SUM('ADICIONES  2018'!C1593:M1593)</f>
        <v>465221505.68000001</v>
      </c>
      <c r="F1593" s="291"/>
      <c r="G1593" s="291"/>
      <c r="H1593" s="291"/>
      <c r="I1593" s="291"/>
      <c r="J1593" s="291"/>
      <c r="K1593" s="285">
        <f t="shared" si="1547"/>
        <v>465221505.68000001</v>
      </c>
      <c r="L1593" s="291"/>
      <c r="M1593" s="291"/>
      <c r="N1593" s="291"/>
      <c r="O1593" s="291"/>
      <c r="P1593" s="291"/>
      <c r="Q1593" s="291"/>
      <c r="R1593" s="285">
        <f t="shared" si="1405"/>
        <v>0</v>
      </c>
      <c r="S1593" s="291">
        <v>0</v>
      </c>
      <c r="T1593" s="291"/>
      <c r="U1593" s="291"/>
      <c r="V1593" s="291"/>
      <c r="W1593" s="291"/>
      <c r="X1593" s="291"/>
      <c r="Y1593" s="291"/>
      <c r="Z1593" s="291"/>
      <c r="AA1593" s="291">
        <f t="shared" si="1559"/>
        <v>0</v>
      </c>
      <c r="AB1593" s="291">
        <f t="shared" si="1407"/>
        <v>0</v>
      </c>
      <c r="AC1593" s="113">
        <f t="shared" si="1408"/>
        <v>0</v>
      </c>
    </row>
    <row r="1594" spans="1:29" s="79" customFormat="1" ht="15.75" hidden="1" x14ac:dyDescent="0.2">
      <c r="A1594" s="371"/>
      <c r="B1594" s="268" t="s">
        <v>956</v>
      </c>
      <c r="C1594" s="269" t="s">
        <v>997</v>
      </c>
      <c r="D1594" s="289">
        <v>0</v>
      </c>
      <c r="E1594" s="105">
        <f>SUM('ADICIONES  2018'!C1594:M1594)</f>
        <v>0</v>
      </c>
      <c r="F1594" s="289"/>
      <c r="G1594" s="289"/>
      <c r="H1594" s="289"/>
      <c r="I1594" s="289"/>
      <c r="J1594" s="289"/>
      <c r="K1594" s="105">
        <f t="shared" si="1547"/>
        <v>0</v>
      </c>
      <c r="L1594" s="289"/>
      <c r="M1594" s="289"/>
      <c r="N1594" s="289"/>
      <c r="O1594" s="289"/>
      <c r="P1594" s="289"/>
      <c r="Q1594" s="289"/>
      <c r="R1594" s="105">
        <f t="shared" si="1405"/>
        <v>0</v>
      </c>
      <c r="S1594" s="289">
        <v>0</v>
      </c>
      <c r="T1594" s="289"/>
      <c r="U1594" s="289"/>
      <c r="V1594" s="289"/>
      <c r="W1594" s="289"/>
      <c r="X1594" s="289"/>
      <c r="Y1594" s="289"/>
      <c r="Z1594" s="289"/>
      <c r="AA1594" s="289">
        <f t="shared" si="1559"/>
        <v>0</v>
      </c>
      <c r="AB1594" s="289">
        <f t="shared" si="1407"/>
        <v>0</v>
      </c>
      <c r="AC1594" s="104">
        <v>0</v>
      </c>
    </row>
    <row r="1595" spans="1:29" s="21" customFormat="1" ht="28.5" hidden="1" x14ac:dyDescent="0.2">
      <c r="A1595" s="92"/>
      <c r="B1595" s="270" t="s">
        <v>956</v>
      </c>
      <c r="C1595" s="271" t="s">
        <v>1796</v>
      </c>
      <c r="D1595" s="291">
        <v>0</v>
      </c>
      <c r="E1595" s="285">
        <f>SUM('ADICIONES  2018'!C1595:M1595)</f>
        <v>101267901</v>
      </c>
      <c r="F1595" s="291">
        <v>14267901</v>
      </c>
      <c r="G1595" s="291"/>
      <c r="H1595" s="291"/>
      <c r="I1595" s="291"/>
      <c r="J1595" s="291"/>
      <c r="K1595" s="285">
        <f t="shared" si="1547"/>
        <v>87000000</v>
      </c>
      <c r="L1595" s="291"/>
      <c r="M1595" s="291"/>
      <c r="N1595" s="291"/>
      <c r="O1595" s="291"/>
      <c r="P1595" s="291">
        <v>0</v>
      </c>
      <c r="Q1595" s="291"/>
      <c r="R1595" s="285">
        <f t="shared" si="1405"/>
        <v>0</v>
      </c>
      <c r="S1595" s="291">
        <v>87000000</v>
      </c>
      <c r="T1595" s="291"/>
      <c r="U1595" s="291"/>
      <c r="V1595" s="291"/>
      <c r="W1595" s="291"/>
      <c r="X1595" s="291"/>
      <c r="Y1595" s="291"/>
      <c r="Z1595" s="291"/>
      <c r="AA1595" s="291">
        <f t="shared" si="1559"/>
        <v>87000000</v>
      </c>
      <c r="AB1595" s="291">
        <f t="shared" si="1407"/>
        <v>87000000</v>
      </c>
      <c r="AC1595" s="113">
        <f t="shared" si="1408"/>
        <v>1</v>
      </c>
    </row>
    <row r="1596" spans="1:29" s="21" customFormat="1" ht="28.5" hidden="1" x14ac:dyDescent="0.2">
      <c r="A1596" s="92"/>
      <c r="B1596" s="270" t="s">
        <v>956</v>
      </c>
      <c r="C1596" s="271" t="s">
        <v>1796</v>
      </c>
      <c r="D1596" s="291">
        <v>0</v>
      </c>
      <c r="E1596" s="285">
        <f>SUM('ADICIONES  2018'!C1596:M1596)</f>
        <v>83200</v>
      </c>
      <c r="F1596" s="291">
        <v>83200</v>
      </c>
      <c r="G1596" s="291"/>
      <c r="H1596" s="291"/>
      <c r="I1596" s="291"/>
      <c r="J1596" s="291"/>
      <c r="K1596" s="285">
        <f t="shared" si="1547"/>
        <v>0</v>
      </c>
      <c r="L1596" s="291"/>
      <c r="M1596" s="291"/>
      <c r="N1596" s="291"/>
      <c r="O1596" s="291"/>
      <c r="P1596" s="291">
        <v>0</v>
      </c>
      <c r="Q1596" s="291"/>
      <c r="R1596" s="285">
        <f t="shared" si="1405"/>
        <v>0</v>
      </c>
      <c r="S1596" s="291">
        <v>0</v>
      </c>
      <c r="T1596" s="291"/>
      <c r="U1596" s="291"/>
      <c r="V1596" s="291"/>
      <c r="W1596" s="291"/>
      <c r="X1596" s="291"/>
      <c r="Y1596" s="291"/>
      <c r="Z1596" s="291"/>
      <c r="AA1596" s="291">
        <f t="shared" si="1559"/>
        <v>0</v>
      </c>
      <c r="AB1596" s="291">
        <f t="shared" si="1407"/>
        <v>0</v>
      </c>
      <c r="AC1596" s="113">
        <v>0</v>
      </c>
    </row>
    <row r="1597" spans="1:29" s="21" customFormat="1" ht="28.5" hidden="1" x14ac:dyDescent="0.2">
      <c r="A1597" s="92"/>
      <c r="B1597" s="270" t="s">
        <v>956</v>
      </c>
      <c r="C1597" s="271" t="s">
        <v>1796</v>
      </c>
      <c r="D1597" s="291">
        <v>0</v>
      </c>
      <c r="E1597" s="285">
        <f>SUM('ADICIONES  2018'!C1597:M1597)</f>
        <v>20000000</v>
      </c>
      <c r="F1597" s="291">
        <v>0</v>
      </c>
      <c r="G1597" s="291"/>
      <c r="H1597" s="291"/>
      <c r="I1597" s="291"/>
      <c r="J1597" s="291"/>
      <c r="K1597" s="285">
        <f t="shared" si="1547"/>
        <v>20000000</v>
      </c>
      <c r="L1597" s="291"/>
      <c r="M1597" s="291"/>
      <c r="N1597" s="291"/>
      <c r="O1597" s="291"/>
      <c r="P1597" s="291">
        <v>0</v>
      </c>
      <c r="Q1597" s="291"/>
      <c r="R1597" s="285">
        <f t="shared" si="1405"/>
        <v>0</v>
      </c>
      <c r="S1597" s="291">
        <v>20000000</v>
      </c>
      <c r="T1597" s="291"/>
      <c r="U1597" s="291"/>
      <c r="V1597" s="291"/>
      <c r="W1597" s="291"/>
      <c r="X1597" s="291"/>
      <c r="Y1597" s="291"/>
      <c r="Z1597" s="291"/>
      <c r="AA1597" s="291">
        <f t="shared" si="1559"/>
        <v>20000000</v>
      </c>
      <c r="AB1597" s="291">
        <f t="shared" si="1407"/>
        <v>20000000</v>
      </c>
      <c r="AC1597" s="113">
        <f t="shared" si="1408"/>
        <v>1</v>
      </c>
    </row>
    <row r="1598" spans="1:29" s="21" customFormat="1" ht="28.5" hidden="1" x14ac:dyDescent="0.2">
      <c r="A1598" s="92"/>
      <c r="B1598" s="270" t="s">
        <v>956</v>
      </c>
      <c r="C1598" s="271" t="s">
        <v>1796</v>
      </c>
      <c r="D1598" s="291">
        <v>0</v>
      </c>
      <c r="E1598" s="285">
        <f>SUM('ADICIONES  2018'!C1598:M1598)</f>
        <v>2229951403.0900002</v>
      </c>
      <c r="F1598" s="291">
        <v>0</v>
      </c>
      <c r="G1598" s="291"/>
      <c r="H1598" s="291"/>
      <c r="I1598" s="291"/>
      <c r="J1598" s="291"/>
      <c r="K1598" s="285">
        <f t="shared" si="1547"/>
        <v>2229951403.0900002</v>
      </c>
      <c r="L1598" s="291"/>
      <c r="M1598" s="291"/>
      <c r="N1598" s="291"/>
      <c r="O1598" s="291"/>
      <c r="P1598" s="291">
        <v>0</v>
      </c>
      <c r="Q1598" s="291"/>
      <c r="R1598" s="285">
        <f t="shared" si="1405"/>
        <v>0</v>
      </c>
      <c r="S1598" s="291">
        <v>2229951403.0900002</v>
      </c>
      <c r="T1598" s="291"/>
      <c r="U1598" s="291"/>
      <c r="V1598" s="291"/>
      <c r="W1598" s="291"/>
      <c r="X1598" s="291"/>
      <c r="Y1598" s="291"/>
      <c r="Z1598" s="291"/>
      <c r="AA1598" s="291">
        <f t="shared" si="1559"/>
        <v>2229951403.0900002</v>
      </c>
      <c r="AB1598" s="291">
        <f t="shared" si="1407"/>
        <v>2229951403.0900002</v>
      </c>
      <c r="AC1598" s="113">
        <f t="shared" si="1408"/>
        <v>1</v>
      </c>
    </row>
    <row r="1599" spans="1:29" s="21" customFormat="1" ht="28.5" hidden="1" x14ac:dyDescent="0.2">
      <c r="A1599" s="92"/>
      <c r="B1599" s="270" t="s">
        <v>956</v>
      </c>
      <c r="C1599" s="271" t="s">
        <v>1796</v>
      </c>
      <c r="D1599" s="291">
        <v>0</v>
      </c>
      <c r="E1599" s="285">
        <f>SUM('ADICIONES  2018'!C1599:M1599)</f>
        <v>2613926020</v>
      </c>
      <c r="F1599" s="291">
        <v>0</v>
      </c>
      <c r="G1599" s="291"/>
      <c r="H1599" s="291"/>
      <c r="I1599" s="291"/>
      <c r="J1599" s="291"/>
      <c r="K1599" s="285">
        <f t="shared" si="1547"/>
        <v>2613926020</v>
      </c>
      <c r="L1599" s="291"/>
      <c r="M1599" s="291"/>
      <c r="N1599" s="291"/>
      <c r="O1599" s="291"/>
      <c r="P1599" s="291">
        <v>0</v>
      </c>
      <c r="Q1599" s="291"/>
      <c r="R1599" s="285">
        <f t="shared" si="1405"/>
        <v>0</v>
      </c>
      <c r="S1599" s="291">
        <v>2613926020</v>
      </c>
      <c r="T1599" s="291"/>
      <c r="U1599" s="291"/>
      <c r="V1599" s="291"/>
      <c r="W1599" s="291"/>
      <c r="X1599" s="291"/>
      <c r="Y1599" s="291"/>
      <c r="Z1599" s="291"/>
      <c r="AA1599" s="291">
        <f t="shared" si="1559"/>
        <v>2613926020</v>
      </c>
      <c r="AB1599" s="291">
        <f t="shared" si="1407"/>
        <v>2613926020</v>
      </c>
      <c r="AC1599" s="113">
        <f t="shared" si="1408"/>
        <v>1</v>
      </c>
    </row>
    <row r="1600" spans="1:29" s="21" customFormat="1" ht="28.5" hidden="1" x14ac:dyDescent="0.2">
      <c r="A1600" s="92"/>
      <c r="B1600" s="270" t="s">
        <v>956</v>
      </c>
      <c r="C1600" s="271" t="s">
        <v>1796</v>
      </c>
      <c r="D1600" s="291">
        <v>0</v>
      </c>
      <c r="E1600" s="285">
        <f>SUM('ADICIONES  2018'!C1600:M1600)</f>
        <v>2100000</v>
      </c>
      <c r="F1600" s="291">
        <v>2100000</v>
      </c>
      <c r="G1600" s="291"/>
      <c r="H1600" s="291"/>
      <c r="I1600" s="291"/>
      <c r="J1600" s="291"/>
      <c r="K1600" s="285">
        <f t="shared" si="1547"/>
        <v>0</v>
      </c>
      <c r="L1600" s="291"/>
      <c r="M1600" s="291"/>
      <c r="N1600" s="291"/>
      <c r="O1600" s="291"/>
      <c r="P1600" s="291">
        <v>0</v>
      </c>
      <c r="Q1600" s="291"/>
      <c r="R1600" s="285">
        <f t="shared" si="1405"/>
        <v>0</v>
      </c>
      <c r="S1600" s="291">
        <v>0</v>
      </c>
      <c r="T1600" s="291"/>
      <c r="U1600" s="291"/>
      <c r="V1600" s="291"/>
      <c r="W1600" s="291"/>
      <c r="X1600" s="291"/>
      <c r="Y1600" s="291"/>
      <c r="Z1600" s="291"/>
      <c r="AA1600" s="291">
        <f t="shared" si="1559"/>
        <v>0</v>
      </c>
      <c r="AB1600" s="291">
        <f t="shared" si="1407"/>
        <v>0</v>
      </c>
      <c r="AC1600" s="113">
        <v>0</v>
      </c>
    </row>
    <row r="1601" spans="1:29" s="21" customFormat="1" ht="28.5" hidden="1" x14ac:dyDescent="0.2">
      <c r="A1601" s="92"/>
      <c r="B1601" s="270" t="s">
        <v>956</v>
      </c>
      <c r="C1601" s="271" t="s">
        <v>1796</v>
      </c>
      <c r="D1601" s="291">
        <v>0</v>
      </c>
      <c r="E1601" s="285">
        <f>SUM('ADICIONES  2018'!C1601:M1601)</f>
        <v>1800000</v>
      </c>
      <c r="F1601" s="291">
        <v>1800000</v>
      </c>
      <c r="G1601" s="291"/>
      <c r="H1601" s="291"/>
      <c r="I1601" s="291"/>
      <c r="J1601" s="291"/>
      <c r="K1601" s="285">
        <f t="shared" si="1547"/>
        <v>0</v>
      </c>
      <c r="L1601" s="291"/>
      <c r="M1601" s="291"/>
      <c r="N1601" s="291"/>
      <c r="O1601" s="291"/>
      <c r="P1601" s="291">
        <v>0</v>
      </c>
      <c r="Q1601" s="291"/>
      <c r="R1601" s="285">
        <f t="shared" si="1405"/>
        <v>0</v>
      </c>
      <c r="S1601" s="291">
        <v>0</v>
      </c>
      <c r="T1601" s="291"/>
      <c r="U1601" s="291"/>
      <c r="V1601" s="291"/>
      <c r="W1601" s="291"/>
      <c r="X1601" s="291"/>
      <c r="Y1601" s="291"/>
      <c r="Z1601" s="291"/>
      <c r="AA1601" s="291">
        <f t="shared" si="1559"/>
        <v>0</v>
      </c>
      <c r="AB1601" s="291">
        <f t="shared" si="1407"/>
        <v>0</v>
      </c>
      <c r="AC1601" s="113">
        <v>0</v>
      </c>
    </row>
    <row r="1602" spans="1:29" s="21" customFormat="1" ht="28.5" hidden="1" x14ac:dyDescent="0.2">
      <c r="A1602" s="92"/>
      <c r="B1602" s="270" t="s">
        <v>956</v>
      </c>
      <c r="C1602" s="271" t="s">
        <v>1796</v>
      </c>
      <c r="D1602" s="291"/>
      <c r="E1602" s="285">
        <f>SUM('ADICIONES  2018'!C1602:M1602)</f>
        <v>166388506</v>
      </c>
      <c r="F1602" s="291"/>
      <c r="G1602" s="291"/>
      <c r="H1602" s="291"/>
      <c r="I1602" s="291"/>
      <c r="J1602" s="291"/>
      <c r="K1602" s="285">
        <f t="shared" si="1547"/>
        <v>166388506</v>
      </c>
      <c r="L1602" s="291"/>
      <c r="M1602" s="291"/>
      <c r="N1602" s="291"/>
      <c r="O1602" s="291"/>
      <c r="P1602" s="291"/>
      <c r="Q1602" s="291"/>
      <c r="R1602" s="285">
        <f t="shared" si="1405"/>
        <v>0</v>
      </c>
      <c r="S1602" s="291">
        <v>0</v>
      </c>
      <c r="T1602" s="291"/>
      <c r="U1602" s="291"/>
      <c r="V1602" s="291"/>
      <c r="W1602" s="291"/>
      <c r="X1602" s="291"/>
      <c r="Y1602" s="291"/>
      <c r="Z1602" s="291"/>
      <c r="AA1602" s="291">
        <f t="shared" si="1559"/>
        <v>0</v>
      </c>
      <c r="AB1602" s="291">
        <f t="shared" si="1407"/>
        <v>0</v>
      </c>
      <c r="AC1602" s="113">
        <f t="shared" ref="AC1602:AC1617" si="1560">+AB1602/K1602</f>
        <v>0</v>
      </c>
    </row>
    <row r="1603" spans="1:29" s="21" customFormat="1" ht="28.5" hidden="1" x14ac:dyDescent="0.2">
      <c r="A1603" s="92"/>
      <c r="B1603" s="270" t="s">
        <v>956</v>
      </c>
      <c r="C1603" s="271" t="s">
        <v>1796</v>
      </c>
      <c r="D1603" s="291"/>
      <c r="E1603" s="285">
        <f>SUM('ADICIONES  2018'!C1603:M1603)</f>
        <v>179820342</v>
      </c>
      <c r="F1603" s="291"/>
      <c r="G1603" s="291"/>
      <c r="H1603" s="291"/>
      <c r="I1603" s="291"/>
      <c r="J1603" s="291"/>
      <c r="K1603" s="285">
        <f t="shared" si="1547"/>
        <v>179820342</v>
      </c>
      <c r="L1603" s="291"/>
      <c r="M1603" s="291"/>
      <c r="N1603" s="291"/>
      <c r="O1603" s="291"/>
      <c r="P1603" s="291"/>
      <c r="Q1603" s="291"/>
      <c r="R1603" s="285">
        <f t="shared" si="1405"/>
        <v>0</v>
      </c>
      <c r="S1603" s="291">
        <v>0</v>
      </c>
      <c r="T1603" s="291"/>
      <c r="U1603" s="291"/>
      <c r="V1603" s="291"/>
      <c r="W1603" s="291"/>
      <c r="X1603" s="291"/>
      <c r="Y1603" s="291"/>
      <c r="Z1603" s="291"/>
      <c r="AA1603" s="291">
        <f t="shared" si="1559"/>
        <v>0</v>
      </c>
      <c r="AB1603" s="291">
        <f t="shared" si="1407"/>
        <v>0</v>
      </c>
      <c r="AC1603" s="113">
        <f t="shared" si="1560"/>
        <v>0</v>
      </c>
    </row>
    <row r="1604" spans="1:29" s="21" customFormat="1" ht="28.5" hidden="1" x14ac:dyDescent="0.2">
      <c r="A1604" s="92"/>
      <c r="B1604" s="270" t="s">
        <v>956</v>
      </c>
      <c r="C1604" s="271" t="s">
        <v>1796</v>
      </c>
      <c r="D1604" s="291">
        <v>0</v>
      </c>
      <c r="E1604" s="285">
        <f>SUM('ADICIONES  2018'!C1604:M1604)</f>
        <v>166388506</v>
      </c>
      <c r="F1604" s="291">
        <v>166388506</v>
      </c>
      <c r="G1604" s="291"/>
      <c r="H1604" s="291"/>
      <c r="I1604" s="291"/>
      <c r="J1604" s="291"/>
      <c r="K1604" s="285">
        <f t="shared" si="1547"/>
        <v>0</v>
      </c>
      <c r="L1604" s="291"/>
      <c r="M1604" s="291"/>
      <c r="N1604" s="291"/>
      <c r="O1604" s="291"/>
      <c r="P1604" s="291">
        <v>0</v>
      </c>
      <c r="Q1604" s="291"/>
      <c r="R1604" s="285">
        <f t="shared" si="1405"/>
        <v>0</v>
      </c>
      <c r="S1604" s="291">
        <v>0</v>
      </c>
      <c r="T1604" s="291"/>
      <c r="U1604" s="291"/>
      <c r="V1604" s="291"/>
      <c r="W1604" s="291"/>
      <c r="X1604" s="291"/>
      <c r="Y1604" s="291"/>
      <c r="Z1604" s="291"/>
      <c r="AA1604" s="291">
        <f t="shared" si="1559"/>
        <v>0</v>
      </c>
      <c r="AB1604" s="291">
        <f t="shared" si="1407"/>
        <v>0</v>
      </c>
      <c r="AC1604" s="113">
        <v>0</v>
      </c>
    </row>
    <row r="1605" spans="1:29" s="21" customFormat="1" ht="28.5" hidden="1" x14ac:dyDescent="0.2">
      <c r="A1605" s="92"/>
      <c r="B1605" s="270" t="s">
        <v>956</v>
      </c>
      <c r="C1605" s="271" t="s">
        <v>1796</v>
      </c>
      <c r="D1605" s="291"/>
      <c r="E1605" s="285">
        <f>SUM('ADICIONES  2018'!C1605:M1605)</f>
        <v>733140513</v>
      </c>
      <c r="F1605" s="291"/>
      <c r="G1605" s="291"/>
      <c r="H1605" s="291"/>
      <c r="I1605" s="291"/>
      <c r="J1605" s="291"/>
      <c r="K1605" s="285">
        <f t="shared" si="1547"/>
        <v>733140513</v>
      </c>
      <c r="L1605" s="291"/>
      <c r="M1605" s="291"/>
      <c r="N1605" s="291"/>
      <c r="O1605" s="291"/>
      <c r="P1605" s="291"/>
      <c r="Q1605" s="291"/>
      <c r="R1605" s="285">
        <f t="shared" si="1405"/>
        <v>0</v>
      </c>
      <c r="S1605" s="291">
        <v>0</v>
      </c>
      <c r="T1605" s="291"/>
      <c r="U1605" s="291"/>
      <c r="V1605" s="291"/>
      <c r="W1605" s="291"/>
      <c r="X1605" s="291"/>
      <c r="Y1605" s="291"/>
      <c r="Z1605" s="291"/>
      <c r="AA1605" s="291">
        <f t="shared" si="1559"/>
        <v>0</v>
      </c>
      <c r="AB1605" s="291">
        <f t="shared" si="1407"/>
        <v>0</v>
      </c>
      <c r="AC1605" s="113">
        <f t="shared" si="1560"/>
        <v>0</v>
      </c>
    </row>
    <row r="1606" spans="1:29" s="21" customFormat="1" hidden="1" x14ac:dyDescent="0.2">
      <c r="A1606" s="92"/>
      <c r="B1606" s="270" t="s">
        <v>958</v>
      </c>
      <c r="C1606" s="271" t="s">
        <v>1773</v>
      </c>
      <c r="D1606" s="291">
        <v>0</v>
      </c>
      <c r="E1606" s="285">
        <f>SUM('ADICIONES  2018'!C1606:M1606)</f>
        <v>0</v>
      </c>
      <c r="F1606" s="291">
        <v>0</v>
      </c>
      <c r="G1606" s="291"/>
      <c r="H1606" s="291"/>
      <c r="I1606" s="291"/>
      <c r="J1606" s="291"/>
      <c r="K1606" s="285">
        <f t="shared" si="1547"/>
        <v>0</v>
      </c>
      <c r="L1606" s="291"/>
      <c r="M1606" s="291"/>
      <c r="N1606" s="291"/>
      <c r="O1606" s="291"/>
      <c r="P1606" s="291">
        <v>0</v>
      </c>
      <c r="Q1606" s="291"/>
      <c r="R1606" s="285">
        <f t="shared" si="1405"/>
        <v>0</v>
      </c>
      <c r="S1606" s="291">
        <v>0</v>
      </c>
      <c r="T1606" s="291"/>
      <c r="U1606" s="291"/>
      <c r="V1606" s="291"/>
      <c r="W1606" s="291"/>
      <c r="X1606" s="291"/>
      <c r="Y1606" s="291"/>
      <c r="Z1606" s="291"/>
      <c r="AA1606" s="291">
        <f t="shared" si="1559"/>
        <v>0</v>
      </c>
      <c r="AB1606" s="291">
        <f t="shared" si="1407"/>
        <v>0</v>
      </c>
      <c r="AC1606" s="113" t="e">
        <f t="shared" si="1560"/>
        <v>#DIV/0!</v>
      </c>
    </row>
    <row r="1607" spans="1:29" s="21" customFormat="1" hidden="1" x14ac:dyDescent="0.2">
      <c r="A1607" s="92"/>
      <c r="B1607" s="270" t="s">
        <v>958</v>
      </c>
      <c r="C1607" s="271" t="s">
        <v>1773</v>
      </c>
      <c r="D1607" s="291">
        <v>0</v>
      </c>
      <c r="E1607" s="285">
        <f>SUM('ADICIONES  2018'!C1607:M1607)</f>
        <v>0</v>
      </c>
      <c r="F1607" s="291">
        <v>0</v>
      </c>
      <c r="G1607" s="291"/>
      <c r="H1607" s="291"/>
      <c r="I1607" s="291"/>
      <c r="J1607" s="291"/>
      <c r="K1607" s="285">
        <f t="shared" si="1547"/>
        <v>0</v>
      </c>
      <c r="L1607" s="291"/>
      <c r="M1607" s="291"/>
      <c r="N1607" s="291"/>
      <c r="O1607" s="291"/>
      <c r="P1607" s="291">
        <v>0</v>
      </c>
      <c r="Q1607" s="291"/>
      <c r="R1607" s="285">
        <f t="shared" si="1405"/>
        <v>0</v>
      </c>
      <c r="S1607" s="291">
        <v>0</v>
      </c>
      <c r="T1607" s="291"/>
      <c r="U1607" s="291"/>
      <c r="V1607" s="291"/>
      <c r="W1607" s="291"/>
      <c r="X1607" s="291"/>
      <c r="Y1607" s="291"/>
      <c r="Z1607" s="291"/>
      <c r="AA1607" s="291">
        <f t="shared" si="1559"/>
        <v>0</v>
      </c>
      <c r="AB1607" s="291">
        <f t="shared" si="1407"/>
        <v>0</v>
      </c>
      <c r="AC1607" s="113" t="e">
        <f t="shared" si="1560"/>
        <v>#DIV/0!</v>
      </c>
    </row>
    <row r="1608" spans="1:29" s="21" customFormat="1" hidden="1" x14ac:dyDescent="0.2">
      <c r="A1608" s="92"/>
      <c r="B1608" s="270" t="s">
        <v>958</v>
      </c>
      <c r="C1608" s="271" t="s">
        <v>1773</v>
      </c>
      <c r="D1608" s="291">
        <v>0</v>
      </c>
      <c r="E1608" s="285">
        <f>SUM('ADICIONES  2018'!C1608:M1608)</f>
        <v>0</v>
      </c>
      <c r="F1608" s="291">
        <v>0</v>
      </c>
      <c r="G1608" s="291"/>
      <c r="H1608" s="291"/>
      <c r="I1608" s="291"/>
      <c r="J1608" s="291"/>
      <c r="K1608" s="285">
        <f t="shared" si="1547"/>
        <v>0</v>
      </c>
      <c r="L1608" s="291"/>
      <c r="M1608" s="291"/>
      <c r="N1608" s="291"/>
      <c r="O1608" s="291"/>
      <c r="P1608" s="291">
        <v>0</v>
      </c>
      <c r="Q1608" s="291"/>
      <c r="R1608" s="285">
        <f t="shared" si="1405"/>
        <v>0</v>
      </c>
      <c r="S1608" s="291">
        <v>0</v>
      </c>
      <c r="T1608" s="291"/>
      <c r="U1608" s="291"/>
      <c r="V1608" s="291"/>
      <c r="W1608" s="291"/>
      <c r="X1608" s="291"/>
      <c r="Y1608" s="291"/>
      <c r="Z1608" s="291"/>
      <c r="AA1608" s="291">
        <f t="shared" si="1559"/>
        <v>0</v>
      </c>
      <c r="AB1608" s="291">
        <f t="shared" si="1407"/>
        <v>0</v>
      </c>
      <c r="AC1608" s="113" t="e">
        <f t="shared" si="1560"/>
        <v>#DIV/0!</v>
      </c>
    </row>
    <row r="1609" spans="1:29" s="21" customFormat="1" hidden="1" x14ac:dyDescent="0.2">
      <c r="A1609" s="92"/>
      <c r="B1609" s="270" t="s">
        <v>958</v>
      </c>
      <c r="C1609" s="271" t="s">
        <v>1773</v>
      </c>
      <c r="D1609" s="291">
        <v>0</v>
      </c>
      <c r="E1609" s="285">
        <f>SUM('ADICIONES  2018'!C1609:M1609)</f>
        <v>0</v>
      </c>
      <c r="F1609" s="291">
        <v>0</v>
      </c>
      <c r="G1609" s="291"/>
      <c r="H1609" s="291"/>
      <c r="I1609" s="291"/>
      <c r="J1609" s="291"/>
      <c r="K1609" s="285">
        <f t="shared" si="1547"/>
        <v>0</v>
      </c>
      <c r="L1609" s="291"/>
      <c r="M1609" s="291"/>
      <c r="N1609" s="291"/>
      <c r="O1609" s="291"/>
      <c r="P1609" s="291">
        <v>0</v>
      </c>
      <c r="Q1609" s="291"/>
      <c r="R1609" s="285">
        <f t="shared" si="1405"/>
        <v>0</v>
      </c>
      <c r="S1609" s="291">
        <v>0</v>
      </c>
      <c r="T1609" s="291"/>
      <c r="U1609" s="291"/>
      <c r="V1609" s="291"/>
      <c r="W1609" s="291"/>
      <c r="X1609" s="291"/>
      <c r="Y1609" s="291"/>
      <c r="Z1609" s="291"/>
      <c r="AA1609" s="291">
        <f t="shared" si="1559"/>
        <v>0</v>
      </c>
      <c r="AB1609" s="291">
        <f t="shared" si="1407"/>
        <v>0</v>
      </c>
      <c r="AC1609" s="113" t="e">
        <f t="shared" si="1560"/>
        <v>#DIV/0!</v>
      </c>
    </row>
    <row r="1610" spans="1:29" s="21" customFormat="1" hidden="1" x14ac:dyDescent="0.2">
      <c r="A1610" s="92"/>
      <c r="B1610" s="270" t="s">
        <v>958</v>
      </c>
      <c r="C1610" s="271" t="s">
        <v>1797</v>
      </c>
      <c r="D1610" s="291">
        <v>0</v>
      </c>
      <c r="E1610" s="285">
        <f>SUM('ADICIONES  2018'!C1610:M1610)</f>
        <v>0</v>
      </c>
      <c r="F1610" s="291">
        <v>0</v>
      </c>
      <c r="G1610" s="291"/>
      <c r="H1610" s="291"/>
      <c r="I1610" s="291"/>
      <c r="J1610" s="291"/>
      <c r="K1610" s="285">
        <f t="shared" si="1547"/>
        <v>0</v>
      </c>
      <c r="L1610" s="291"/>
      <c r="M1610" s="291"/>
      <c r="N1610" s="291"/>
      <c r="O1610" s="291"/>
      <c r="P1610" s="291">
        <v>0</v>
      </c>
      <c r="Q1610" s="291"/>
      <c r="R1610" s="285">
        <f t="shared" si="1405"/>
        <v>0</v>
      </c>
      <c r="S1610" s="291">
        <v>0</v>
      </c>
      <c r="T1610" s="291"/>
      <c r="U1610" s="291"/>
      <c r="V1610" s="291"/>
      <c r="W1610" s="291"/>
      <c r="X1610" s="291"/>
      <c r="Y1610" s="291"/>
      <c r="Z1610" s="291"/>
      <c r="AA1610" s="291">
        <f t="shared" si="1559"/>
        <v>0</v>
      </c>
      <c r="AB1610" s="291">
        <f t="shared" si="1407"/>
        <v>0</v>
      </c>
      <c r="AC1610" s="113" t="e">
        <f t="shared" si="1560"/>
        <v>#DIV/0!</v>
      </c>
    </row>
    <row r="1611" spans="1:29" s="21" customFormat="1" hidden="1" x14ac:dyDescent="0.2">
      <c r="A1611" s="92"/>
      <c r="B1611" s="270" t="s">
        <v>958</v>
      </c>
      <c r="C1611" s="271" t="s">
        <v>1797</v>
      </c>
      <c r="D1611" s="291">
        <v>0</v>
      </c>
      <c r="E1611" s="285">
        <f>SUM('ADICIONES  2018'!C1611:M1611)</f>
        <v>0</v>
      </c>
      <c r="F1611" s="291">
        <v>0</v>
      </c>
      <c r="G1611" s="291"/>
      <c r="H1611" s="291"/>
      <c r="I1611" s="291"/>
      <c r="J1611" s="291"/>
      <c r="K1611" s="285">
        <f t="shared" si="1547"/>
        <v>0</v>
      </c>
      <c r="L1611" s="291"/>
      <c r="M1611" s="291"/>
      <c r="N1611" s="291"/>
      <c r="O1611" s="291"/>
      <c r="P1611" s="291">
        <v>0</v>
      </c>
      <c r="Q1611" s="291"/>
      <c r="R1611" s="285">
        <f t="shared" si="1405"/>
        <v>0</v>
      </c>
      <c r="S1611" s="291">
        <v>0</v>
      </c>
      <c r="T1611" s="291"/>
      <c r="U1611" s="291"/>
      <c r="V1611" s="291"/>
      <c r="W1611" s="291"/>
      <c r="X1611" s="291"/>
      <c r="Y1611" s="291"/>
      <c r="Z1611" s="291"/>
      <c r="AA1611" s="291">
        <f t="shared" si="1559"/>
        <v>0</v>
      </c>
      <c r="AB1611" s="291">
        <f t="shared" si="1407"/>
        <v>0</v>
      </c>
      <c r="AC1611" s="113" t="e">
        <f t="shared" si="1560"/>
        <v>#DIV/0!</v>
      </c>
    </row>
    <row r="1612" spans="1:29" s="21" customFormat="1" hidden="1" x14ac:dyDescent="0.2">
      <c r="A1612" s="92"/>
      <c r="B1612" s="270" t="s">
        <v>958</v>
      </c>
      <c r="C1612" s="271" t="s">
        <v>1797</v>
      </c>
      <c r="D1612" s="291">
        <v>0</v>
      </c>
      <c r="E1612" s="285">
        <f>SUM('ADICIONES  2018'!C1612:M1612)</f>
        <v>0</v>
      </c>
      <c r="F1612" s="291">
        <v>0</v>
      </c>
      <c r="G1612" s="291"/>
      <c r="H1612" s="291"/>
      <c r="I1612" s="291"/>
      <c r="J1612" s="291"/>
      <c r="K1612" s="285">
        <f t="shared" si="1547"/>
        <v>0</v>
      </c>
      <c r="L1612" s="291"/>
      <c r="M1612" s="291"/>
      <c r="N1612" s="291"/>
      <c r="O1612" s="291"/>
      <c r="P1612" s="291">
        <v>0</v>
      </c>
      <c r="Q1612" s="291"/>
      <c r="R1612" s="285">
        <f t="shared" si="1405"/>
        <v>0</v>
      </c>
      <c r="S1612" s="291">
        <v>0</v>
      </c>
      <c r="T1612" s="291"/>
      <c r="U1612" s="291"/>
      <c r="V1612" s="291"/>
      <c r="W1612" s="291"/>
      <c r="X1612" s="291"/>
      <c r="Y1612" s="291"/>
      <c r="Z1612" s="291"/>
      <c r="AA1612" s="291">
        <f t="shared" si="1559"/>
        <v>0</v>
      </c>
      <c r="AB1612" s="291">
        <f t="shared" si="1407"/>
        <v>0</v>
      </c>
      <c r="AC1612" s="113" t="e">
        <f t="shared" si="1560"/>
        <v>#DIV/0!</v>
      </c>
    </row>
    <row r="1613" spans="1:29" s="21" customFormat="1" hidden="1" x14ac:dyDescent="0.2">
      <c r="A1613" s="92"/>
      <c r="B1613" s="270" t="s">
        <v>958</v>
      </c>
      <c r="C1613" s="271" t="s">
        <v>1797</v>
      </c>
      <c r="D1613" s="291">
        <v>0</v>
      </c>
      <c r="E1613" s="285">
        <f>SUM('ADICIONES  2018'!C1613:M1613)</f>
        <v>0</v>
      </c>
      <c r="F1613" s="291">
        <v>0</v>
      </c>
      <c r="G1613" s="291"/>
      <c r="H1613" s="291"/>
      <c r="I1613" s="291"/>
      <c r="J1613" s="291"/>
      <c r="K1613" s="285">
        <f t="shared" si="1547"/>
        <v>0</v>
      </c>
      <c r="L1613" s="291"/>
      <c r="M1613" s="291"/>
      <c r="N1613" s="291"/>
      <c r="O1613" s="291"/>
      <c r="P1613" s="291">
        <v>0</v>
      </c>
      <c r="Q1613" s="291"/>
      <c r="R1613" s="285">
        <f t="shared" si="1405"/>
        <v>0</v>
      </c>
      <c r="S1613" s="291">
        <v>0</v>
      </c>
      <c r="T1613" s="291"/>
      <c r="U1613" s="291"/>
      <c r="V1613" s="291"/>
      <c r="W1613" s="291"/>
      <c r="X1613" s="291"/>
      <c r="Y1613" s="291"/>
      <c r="Z1613" s="291"/>
      <c r="AA1613" s="291">
        <f t="shared" si="1559"/>
        <v>0</v>
      </c>
      <c r="AB1613" s="291">
        <f t="shared" si="1407"/>
        <v>0</v>
      </c>
      <c r="AC1613" s="113" t="e">
        <f t="shared" si="1560"/>
        <v>#DIV/0!</v>
      </c>
    </row>
    <row r="1614" spans="1:29" s="21" customFormat="1" hidden="1" x14ac:dyDescent="0.2">
      <c r="A1614" s="92"/>
      <c r="B1614" s="270" t="s">
        <v>958</v>
      </c>
      <c r="C1614" s="271" t="s">
        <v>1797</v>
      </c>
      <c r="D1614" s="291">
        <v>0</v>
      </c>
      <c r="E1614" s="285">
        <f>SUM('ADICIONES  2018'!C1614:M1614)</f>
        <v>0</v>
      </c>
      <c r="F1614" s="291">
        <v>0</v>
      </c>
      <c r="G1614" s="291"/>
      <c r="H1614" s="291"/>
      <c r="I1614" s="291"/>
      <c r="J1614" s="291"/>
      <c r="K1614" s="285">
        <f t="shared" si="1547"/>
        <v>0</v>
      </c>
      <c r="L1614" s="291"/>
      <c r="M1614" s="291"/>
      <c r="N1614" s="291"/>
      <c r="O1614" s="291"/>
      <c r="P1614" s="291">
        <v>0</v>
      </c>
      <c r="Q1614" s="291"/>
      <c r="R1614" s="285">
        <f t="shared" si="1405"/>
        <v>0</v>
      </c>
      <c r="S1614" s="291">
        <v>0</v>
      </c>
      <c r="T1614" s="291"/>
      <c r="U1614" s="291"/>
      <c r="V1614" s="291"/>
      <c r="W1614" s="291"/>
      <c r="X1614" s="291"/>
      <c r="Y1614" s="291"/>
      <c r="Z1614" s="291"/>
      <c r="AA1614" s="291">
        <f t="shared" si="1559"/>
        <v>0</v>
      </c>
      <c r="AB1614" s="291">
        <f t="shared" si="1407"/>
        <v>0</v>
      </c>
      <c r="AC1614" s="113" t="e">
        <f t="shared" si="1560"/>
        <v>#DIV/0!</v>
      </c>
    </row>
    <row r="1615" spans="1:29" s="21" customFormat="1" hidden="1" x14ac:dyDescent="0.2">
      <c r="A1615" s="92"/>
      <c r="B1615" s="270" t="s">
        <v>958</v>
      </c>
      <c r="C1615" s="271" t="s">
        <v>1797</v>
      </c>
      <c r="D1615" s="291">
        <v>0</v>
      </c>
      <c r="E1615" s="285">
        <f>SUM('ADICIONES  2018'!C1615:M1615)</f>
        <v>0</v>
      </c>
      <c r="F1615" s="291">
        <v>0</v>
      </c>
      <c r="G1615" s="291"/>
      <c r="H1615" s="291"/>
      <c r="I1615" s="291"/>
      <c r="J1615" s="291"/>
      <c r="K1615" s="285">
        <f t="shared" si="1547"/>
        <v>0</v>
      </c>
      <c r="L1615" s="291"/>
      <c r="M1615" s="291"/>
      <c r="N1615" s="291"/>
      <c r="O1615" s="291"/>
      <c r="P1615" s="291">
        <v>0</v>
      </c>
      <c r="Q1615" s="291"/>
      <c r="R1615" s="285">
        <f t="shared" si="1405"/>
        <v>0</v>
      </c>
      <c r="S1615" s="291">
        <v>0</v>
      </c>
      <c r="T1615" s="291"/>
      <c r="U1615" s="291"/>
      <c r="V1615" s="291"/>
      <c r="W1615" s="291"/>
      <c r="X1615" s="291"/>
      <c r="Y1615" s="291"/>
      <c r="Z1615" s="291"/>
      <c r="AA1615" s="291">
        <f t="shared" si="1559"/>
        <v>0</v>
      </c>
      <c r="AB1615" s="291">
        <f t="shared" si="1407"/>
        <v>0</v>
      </c>
      <c r="AC1615" s="113" t="e">
        <f t="shared" si="1560"/>
        <v>#DIV/0!</v>
      </c>
    </row>
    <row r="1616" spans="1:29" s="21" customFormat="1" hidden="1" x14ac:dyDescent="0.2">
      <c r="A1616" s="92"/>
      <c r="B1616" s="270" t="s">
        <v>958</v>
      </c>
      <c r="C1616" s="271" t="s">
        <v>1797</v>
      </c>
      <c r="D1616" s="291">
        <v>0</v>
      </c>
      <c r="E1616" s="285">
        <f>SUM('ADICIONES  2018'!C1616:M1616)</f>
        <v>0</v>
      </c>
      <c r="F1616" s="291">
        <v>0</v>
      </c>
      <c r="G1616" s="291"/>
      <c r="H1616" s="291"/>
      <c r="I1616" s="291"/>
      <c r="J1616" s="291"/>
      <c r="K1616" s="285">
        <f t="shared" si="1547"/>
        <v>0</v>
      </c>
      <c r="L1616" s="291"/>
      <c r="M1616" s="291"/>
      <c r="N1616" s="291"/>
      <c r="O1616" s="291"/>
      <c r="P1616" s="291">
        <v>0</v>
      </c>
      <c r="Q1616" s="291"/>
      <c r="R1616" s="285">
        <f t="shared" si="1405"/>
        <v>0</v>
      </c>
      <c r="S1616" s="291">
        <v>0</v>
      </c>
      <c r="T1616" s="291"/>
      <c r="U1616" s="291"/>
      <c r="V1616" s="291"/>
      <c r="W1616" s="291"/>
      <c r="X1616" s="291"/>
      <c r="Y1616" s="291"/>
      <c r="Z1616" s="291"/>
      <c r="AA1616" s="291">
        <f t="shared" si="1559"/>
        <v>0</v>
      </c>
      <c r="AB1616" s="291">
        <f t="shared" si="1407"/>
        <v>0</v>
      </c>
      <c r="AC1616" s="113" t="e">
        <f t="shared" si="1560"/>
        <v>#DIV/0!</v>
      </c>
    </row>
    <row r="1617" spans="1:29" s="21" customFormat="1" hidden="1" x14ac:dyDescent="0.2">
      <c r="A1617" s="92"/>
      <c r="B1617" s="270" t="s">
        <v>958</v>
      </c>
      <c r="C1617" s="271" t="s">
        <v>1797</v>
      </c>
      <c r="D1617" s="291">
        <v>0</v>
      </c>
      <c r="E1617" s="285">
        <f>SUM('ADICIONES  2018'!C1617:M1617)</f>
        <v>0</v>
      </c>
      <c r="F1617" s="291">
        <v>0</v>
      </c>
      <c r="G1617" s="291"/>
      <c r="H1617" s="291"/>
      <c r="I1617" s="291"/>
      <c r="J1617" s="291"/>
      <c r="K1617" s="285">
        <f t="shared" si="1547"/>
        <v>0</v>
      </c>
      <c r="L1617" s="291"/>
      <c r="M1617" s="291"/>
      <c r="N1617" s="291"/>
      <c r="O1617" s="291"/>
      <c r="P1617" s="291">
        <v>0</v>
      </c>
      <c r="Q1617" s="291"/>
      <c r="R1617" s="285">
        <f t="shared" si="1405"/>
        <v>0</v>
      </c>
      <c r="S1617" s="291">
        <v>0</v>
      </c>
      <c r="T1617" s="291"/>
      <c r="U1617" s="291"/>
      <c r="V1617" s="291"/>
      <c r="W1617" s="291"/>
      <c r="X1617" s="291"/>
      <c r="Y1617" s="291"/>
      <c r="Z1617" s="291"/>
      <c r="AA1617" s="291">
        <f t="shared" si="1559"/>
        <v>0</v>
      </c>
      <c r="AB1617" s="291">
        <f t="shared" si="1407"/>
        <v>0</v>
      </c>
      <c r="AC1617" s="113" t="e">
        <f t="shared" si="1560"/>
        <v>#DIV/0!</v>
      </c>
    </row>
    <row r="1618" spans="1:29" s="21" customFormat="1" hidden="1" x14ac:dyDescent="0.2">
      <c r="A1618" s="92"/>
      <c r="B1618" s="270" t="s">
        <v>958</v>
      </c>
      <c r="C1618" s="271" t="s">
        <v>1797</v>
      </c>
      <c r="D1618" s="291">
        <v>0</v>
      </c>
      <c r="E1618" s="285">
        <f>SUM('ADICIONES  2018'!C1618:M1618)</f>
        <v>0</v>
      </c>
      <c r="F1618" s="291">
        <v>0</v>
      </c>
      <c r="G1618" s="291"/>
      <c r="H1618" s="291"/>
      <c r="I1618" s="291"/>
      <c r="J1618" s="291"/>
      <c r="K1618" s="285">
        <f t="shared" si="1547"/>
        <v>0</v>
      </c>
      <c r="L1618" s="291"/>
      <c r="M1618" s="291"/>
      <c r="N1618" s="291"/>
      <c r="O1618" s="291"/>
      <c r="P1618" s="291">
        <v>0</v>
      </c>
      <c r="Q1618" s="291"/>
      <c r="R1618" s="285">
        <f t="shared" si="1405"/>
        <v>0</v>
      </c>
      <c r="S1618" s="291">
        <v>0</v>
      </c>
      <c r="T1618" s="291"/>
      <c r="U1618" s="291"/>
      <c r="V1618" s="291"/>
      <c r="W1618" s="291"/>
      <c r="X1618" s="291"/>
      <c r="Y1618" s="291"/>
      <c r="Z1618" s="291"/>
      <c r="AA1618" s="291">
        <f t="shared" si="1559"/>
        <v>0</v>
      </c>
      <c r="AB1618" s="291">
        <f t="shared" si="1407"/>
        <v>0</v>
      </c>
      <c r="AC1618" s="113" t="e">
        <f t="shared" si="1408"/>
        <v>#DIV/0!</v>
      </c>
    </row>
    <row r="1619" spans="1:29" s="21" customFormat="1" hidden="1" x14ac:dyDescent="0.2">
      <c r="A1619" s="92"/>
      <c r="B1619" s="270" t="s">
        <v>958</v>
      </c>
      <c r="C1619" s="271" t="s">
        <v>1797</v>
      </c>
      <c r="D1619" s="291">
        <v>0</v>
      </c>
      <c r="E1619" s="285">
        <f>SUM('ADICIONES  2018'!C1619:M1619)</f>
        <v>0</v>
      </c>
      <c r="F1619" s="291">
        <v>0</v>
      </c>
      <c r="G1619" s="291"/>
      <c r="H1619" s="291"/>
      <c r="I1619" s="291"/>
      <c r="J1619" s="291"/>
      <c r="K1619" s="285">
        <f t="shared" si="1547"/>
        <v>0</v>
      </c>
      <c r="L1619" s="291"/>
      <c r="M1619" s="291"/>
      <c r="N1619" s="291"/>
      <c r="O1619" s="291"/>
      <c r="P1619" s="291">
        <v>0</v>
      </c>
      <c r="Q1619" s="291"/>
      <c r="R1619" s="285">
        <f t="shared" si="1405"/>
        <v>0</v>
      </c>
      <c r="S1619" s="291">
        <v>0</v>
      </c>
      <c r="T1619" s="291"/>
      <c r="U1619" s="291"/>
      <c r="V1619" s="291"/>
      <c r="W1619" s="291"/>
      <c r="X1619" s="291"/>
      <c r="Y1619" s="291"/>
      <c r="Z1619" s="291"/>
      <c r="AA1619" s="291">
        <f t="shared" si="1559"/>
        <v>0</v>
      </c>
      <c r="AB1619" s="291">
        <f t="shared" si="1407"/>
        <v>0</v>
      </c>
      <c r="AC1619" s="113" t="e">
        <f t="shared" si="1408"/>
        <v>#DIV/0!</v>
      </c>
    </row>
    <row r="1620" spans="1:29" s="21" customFormat="1" hidden="1" x14ac:dyDescent="0.2">
      <c r="A1620" s="92"/>
      <c r="B1620" s="270" t="s">
        <v>958</v>
      </c>
      <c r="C1620" s="271" t="s">
        <v>1797</v>
      </c>
      <c r="D1620" s="291">
        <v>0</v>
      </c>
      <c r="E1620" s="285">
        <f>SUM('ADICIONES  2018'!C1620:M1620)</f>
        <v>0</v>
      </c>
      <c r="F1620" s="291">
        <v>0</v>
      </c>
      <c r="G1620" s="291"/>
      <c r="H1620" s="291"/>
      <c r="I1620" s="291"/>
      <c r="J1620" s="291"/>
      <c r="K1620" s="285">
        <f t="shared" si="1547"/>
        <v>0</v>
      </c>
      <c r="L1620" s="291"/>
      <c r="M1620" s="291"/>
      <c r="N1620" s="291"/>
      <c r="O1620" s="291"/>
      <c r="P1620" s="291">
        <v>0</v>
      </c>
      <c r="Q1620" s="291"/>
      <c r="R1620" s="285">
        <f t="shared" si="1405"/>
        <v>0</v>
      </c>
      <c r="S1620" s="291">
        <v>0</v>
      </c>
      <c r="T1620" s="291"/>
      <c r="U1620" s="291"/>
      <c r="V1620" s="291"/>
      <c r="W1620" s="291"/>
      <c r="X1620" s="291"/>
      <c r="Y1620" s="291"/>
      <c r="Z1620" s="291"/>
      <c r="AA1620" s="291">
        <f t="shared" si="1559"/>
        <v>0</v>
      </c>
      <c r="AB1620" s="291">
        <f t="shared" si="1407"/>
        <v>0</v>
      </c>
      <c r="AC1620" s="113" t="e">
        <f t="shared" si="1408"/>
        <v>#DIV/0!</v>
      </c>
    </row>
    <row r="1621" spans="1:29" s="21" customFormat="1" hidden="1" x14ac:dyDescent="0.2">
      <c r="A1621" s="92"/>
      <c r="B1621" s="270" t="s">
        <v>958</v>
      </c>
      <c r="C1621" s="271" t="s">
        <v>1797</v>
      </c>
      <c r="D1621" s="291">
        <v>0</v>
      </c>
      <c r="E1621" s="285">
        <f>SUM('ADICIONES  2018'!C1621:M1621)</f>
        <v>0</v>
      </c>
      <c r="F1621" s="291">
        <v>0</v>
      </c>
      <c r="G1621" s="291"/>
      <c r="H1621" s="291"/>
      <c r="I1621" s="291"/>
      <c r="J1621" s="291"/>
      <c r="K1621" s="285">
        <f t="shared" si="1547"/>
        <v>0</v>
      </c>
      <c r="L1621" s="291"/>
      <c r="M1621" s="291"/>
      <c r="N1621" s="291"/>
      <c r="O1621" s="291"/>
      <c r="P1621" s="291">
        <v>0</v>
      </c>
      <c r="Q1621" s="291"/>
      <c r="R1621" s="285">
        <f t="shared" si="1405"/>
        <v>0</v>
      </c>
      <c r="S1621" s="291">
        <v>0</v>
      </c>
      <c r="T1621" s="291"/>
      <c r="U1621" s="291"/>
      <c r="V1621" s="291"/>
      <c r="W1621" s="291"/>
      <c r="X1621" s="291"/>
      <c r="Y1621" s="291"/>
      <c r="Z1621" s="291"/>
      <c r="AA1621" s="291">
        <f t="shared" si="1559"/>
        <v>0</v>
      </c>
      <c r="AB1621" s="291">
        <f t="shared" si="1407"/>
        <v>0</v>
      </c>
      <c r="AC1621" s="113" t="e">
        <f t="shared" si="1408"/>
        <v>#DIV/0!</v>
      </c>
    </row>
    <row r="1622" spans="1:29" s="21" customFormat="1" hidden="1" x14ac:dyDescent="0.2">
      <c r="A1622" s="92"/>
      <c r="B1622" s="270" t="s">
        <v>958</v>
      </c>
      <c r="C1622" s="271" t="s">
        <v>1773</v>
      </c>
      <c r="D1622" s="291">
        <v>0</v>
      </c>
      <c r="E1622" s="285">
        <f>SUM('ADICIONES  2018'!C1622:M1622)</f>
        <v>0</v>
      </c>
      <c r="F1622" s="291">
        <v>0</v>
      </c>
      <c r="G1622" s="291"/>
      <c r="H1622" s="291"/>
      <c r="I1622" s="291"/>
      <c r="J1622" s="291"/>
      <c r="K1622" s="285">
        <f t="shared" si="1547"/>
        <v>0</v>
      </c>
      <c r="L1622" s="291"/>
      <c r="M1622" s="291"/>
      <c r="N1622" s="291"/>
      <c r="O1622" s="291"/>
      <c r="P1622" s="291">
        <v>0</v>
      </c>
      <c r="Q1622" s="291"/>
      <c r="R1622" s="285">
        <f t="shared" si="1405"/>
        <v>0</v>
      </c>
      <c r="S1622" s="291">
        <v>0</v>
      </c>
      <c r="T1622" s="291"/>
      <c r="U1622" s="291"/>
      <c r="V1622" s="291"/>
      <c r="W1622" s="291"/>
      <c r="X1622" s="291"/>
      <c r="Y1622" s="291"/>
      <c r="Z1622" s="291"/>
      <c r="AA1622" s="291">
        <f t="shared" si="1559"/>
        <v>0</v>
      </c>
      <c r="AB1622" s="291">
        <f t="shared" si="1407"/>
        <v>0</v>
      </c>
      <c r="AC1622" s="113" t="e">
        <f t="shared" si="1408"/>
        <v>#DIV/0!</v>
      </c>
    </row>
    <row r="1623" spans="1:29" s="21" customFormat="1" hidden="1" x14ac:dyDescent="0.2">
      <c r="A1623" s="92"/>
      <c r="B1623" s="270" t="s">
        <v>958</v>
      </c>
      <c r="C1623" s="271" t="s">
        <v>1797</v>
      </c>
      <c r="D1623" s="291">
        <v>0</v>
      </c>
      <c r="E1623" s="285">
        <f>SUM('ADICIONES  2018'!C1623:M1623)</f>
        <v>0</v>
      </c>
      <c r="F1623" s="291">
        <v>0</v>
      </c>
      <c r="G1623" s="291"/>
      <c r="H1623" s="291"/>
      <c r="I1623" s="291"/>
      <c r="J1623" s="291"/>
      <c r="K1623" s="285">
        <f t="shared" si="1547"/>
        <v>0</v>
      </c>
      <c r="L1623" s="291"/>
      <c r="M1623" s="291"/>
      <c r="N1623" s="291"/>
      <c r="O1623" s="291"/>
      <c r="P1623" s="291">
        <v>0</v>
      </c>
      <c r="Q1623" s="291"/>
      <c r="R1623" s="285">
        <f t="shared" si="1405"/>
        <v>0</v>
      </c>
      <c r="S1623" s="291">
        <v>0</v>
      </c>
      <c r="T1623" s="291"/>
      <c r="U1623" s="291"/>
      <c r="V1623" s="291"/>
      <c r="W1623" s="291"/>
      <c r="X1623" s="291"/>
      <c r="Y1623" s="291"/>
      <c r="Z1623" s="291"/>
      <c r="AA1623" s="291">
        <f t="shared" si="1559"/>
        <v>0</v>
      </c>
      <c r="AB1623" s="291">
        <f t="shared" si="1407"/>
        <v>0</v>
      </c>
      <c r="AC1623" s="113" t="e">
        <f t="shared" si="1408"/>
        <v>#DIV/0!</v>
      </c>
    </row>
    <row r="1624" spans="1:29" s="21" customFormat="1" hidden="1" x14ac:dyDescent="0.2">
      <c r="A1624" s="92"/>
      <c r="B1624" s="270" t="s">
        <v>958</v>
      </c>
      <c r="C1624" s="271" t="s">
        <v>1797</v>
      </c>
      <c r="D1624" s="291">
        <v>0</v>
      </c>
      <c r="E1624" s="285">
        <f>SUM('ADICIONES  2018'!C1624:M1624)</f>
        <v>0</v>
      </c>
      <c r="F1624" s="291">
        <v>0</v>
      </c>
      <c r="G1624" s="291"/>
      <c r="H1624" s="291"/>
      <c r="I1624" s="291"/>
      <c r="J1624" s="291"/>
      <c r="K1624" s="285">
        <f t="shared" si="1547"/>
        <v>0</v>
      </c>
      <c r="L1624" s="291"/>
      <c r="M1624" s="291"/>
      <c r="N1624" s="291"/>
      <c r="O1624" s="291"/>
      <c r="P1624" s="291">
        <v>0</v>
      </c>
      <c r="Q1624" s="291"/>
      <c r="R1624" s="285">
        <f t="shared" si="1405"/>
        <v>0</v>
      </c>
      <c r="S1624" s="291">
        <v>0</v>
      </c>
      <c r="T1624" s="291"/>
      <c r="U1624" s="291"/>
      <c r="V1624" s="291"/>
      <c r="W1624" s="291"/>
      <c r="X1624" s="291"/>
      <c r="Y1624" s="291"/>
      <c r="Z1624" s="291"/>
      <c r="AA1624" s="291">
        <f t="shared" si="1559"/>
        <v>0</v>
      </c>
      <c r="AB1624" s="291">
        <f t="shared" si="1407"/>
        <v>0</v>
      </c>
      <c r="AC1624" s="113" t="e">
        <f t="shared" si="1408"/>
        <v>#DIV/0!</v>
      </c>
    </row>
    <row r="1625" spans="1:29" s="21" customFormat="1" hidden="1" x14ac:dyDescent="0.2">
      <c r="A1625" s="92"/>
      <c r="B1625" s="270" t="s">
        <v>958</v>
      </c>
      <c r="C1625" s="271" t="s">
        <v>1773</v>
      </c>
      <c r="D1625" s="291">
        <v>0</v>
      </c>
      <c r="E1625" s="285">
        <f>SUM('ADICIONES  2018'!C1625:M1625)</f>
        <v>0</v>
      </c>
      <c r="F1625" s="291">
        <v>0</v>
      </c>
      <c r="G1625" s="291"/>
      <c r="H1625" s="291"/>
      <c r="I1625" s="291"/>
      <c r="J1625" s="291"/>
      <c r="K1625" s="285">
        <f t="shared" si="1547"/>
        <v>0</v>
      </c>
      <c r="L1625" s="291"/>
      <c r="M1625" s="291"/>
      <c r="N1625" s="291"/>
      <c r="O1625" s="291"/>
      <c r="P1625" s="291">
        <v>0</v>
      </c>
      <c r="Q1625" s="291"/>
      <c r="R1625" s="285">
        <f t="shared" si="1405"/>
        <v>0</v>
      </c>
      <c r="S1625" s="291">
        <v>0</v>
      </c>
      <c r="T1625" s="291"/>
      <c r="U1625" s="291"/>
      <c r="V1625" s="291"/>
      <c r="W1625" s="291"/>
      <c r="X1625" s="291"/>
      <c r="Y1625" s="291"/>
      <c r="Z1625" s="291"/>
      <c r="AA1625" s="291">
        <f t="shared" si="1559"/>
        <v>0</v>
      </c>
      <c r="AB1625" s="291">
        <f t="shared" si="1407"/>
        <v>0</v>
      </c>
      <c r="AC1625" s="113" t="e">
        <f t="shared" si="1408"/>
        <v>#DIV/0!</v>
      </c>
    </row>
    <row r="1626" spans="1:29" s="21" customFormat="1" hidden="1" x14ac:dyDescent="0.2">
      <c r="A1626" s="92"/>
      <c r="B1626" s="270" t="s">
        <v>965</v>
      </c>
      <c r="C1626" s="271" t="s">
        <v>1798</v>
      </c>
      <c r="D1626" s="291">
        <v>0</v>
      </c>
      <c r="E1626" s="285">
        <f>SUM('ADICIONES  2018'!C1626:M1626)</f>
        <v>0</v>
      </c>
      <c r="F1626" s="291">
        <v>0</v>
      </c>
      <c r="G1626" s="291"/>
      <c r="H1626" s="291"/>
      <c r="I1626" s="291"/>
      <c r="J1626" s="291"/>
      <c r="K1626" s="285">
        <f t="shared" si="1547"/>
        <v>0</v>
      </c>
      <c r="L1626" s="291"/>
      <c r="M1626" s="291"/>
      <c r="N1626" s="291"/>
      <c r="O1626" s="291"/>
      <c r="P1626" s="291">
        <v>0</v>
      </c>
      <c r="Q1626" s="291"/>
      <c r="R1626" s="285">
        <f t="shared" si="1405"/>
        <v>0</v>
      </c>
      <c r="S1626" s="291">
        <v>0</v>
      </c>
      <c r="T1626" s="291"/>
      <c r="U1626" s="291"/>
      <c r="V1626" s="291"/>
      <c r="W1626" s="291"/>
      <c r="X1626" s="291"/>
      <c r="Y1626" s="291"/>
      <c r="Z1626" s="291"/>
      <c r="AA1626" s="291">
        <f t="shared" si="1559"/>
        <v>0</v>
      </c>
      <c r="AB1626" s="291">
        <f t="shared" si="1407"/>
        <v>0</v>
      </c>
      <c r="AC1626" s="113" t="e">
        <f t="shared" si="1408"/>
        <v>#DIV/0!</v>
      </c>
    </row>
    <row r="1627" spans="1:29" s="21" customFormat="1" hidden="1" x14ac:dyDescent="0.2">
      <c r="A1627" s="92"/>
      <c r="B1627" s="270" t="s">
        <v>965</v>
      </c>
      <c r="C1627" s="271" t="s">
        <v>1798</v>
      </c>
      <c r="D1627" s="291">
        <v>0</v>
      </c>
      <c r="E1627" s="285">
        <f>SUM('ADICIONES  2018'!C1627:M1627)</f>
        <v>0</v>
      </c>
      <c r="F1627" s="291">
        <v>0</v>
      </c>
      <c r="G1627" s="291"/>
      <c r="H1627" s="291"/>
      <c r="I1627" s="291"/>
      <c r="J1627" s="291"/>
      <c r="K1627" s="285">
        <f t="shared" si="1547"/>
        <v>0</v>
      </c>
      <c r="L1627" s="291"/>
      <c r="M1627" s="291"/>
      <c r="N1627" s="291"/>
      <c r="O1627" s="291"/>
      <c r="P1627" s="291">
        <v>0</v>
      </c>
      <c r="Q1627" s="291"/>
      <c r="R1627" s="285">
        <f t="shared" si="1405"/>
        <v>0</v>
      </c>
      <c r="S1627" s="291">
        <v>0</v>
      </c>
      <c r="T1627" s="291"/>
      <c r="U1627" s="291"/>
      <c r="V1627" s="291"/>
      <c r="W1627" s="291"/>
      <c r="X1627" s="291"/>
      <c r="Y1627" s="291"/>
      <c r="Z1627" s="291"/>
      <c r="AA1627" s="291">
        <f t="shared" si="1559"/>
        <v>0</v>
      </c>
      <c r="AB1627" s="291">
        <f t="shared" si="1407"/>
        <v>0</v>
      </c>
      <c r="AC1627" s="113" t="e">
        <f t="shared" si="1408"/>
        <v>#DIV/0!</v>
      </c>
    </row>
    <row r="1628" spans="1:29" s="21" customFormat="1" hidden="1" x14ac:dyDescent="0.2">
      <c r="A1628" s="92"/>
      <c r="B1628" s="270" t="s">
        <v>965</v>
      </c>
      <c r="C1628" s="271" t="s">
        <v>1002</v>
      </c>
      <c r="D1628" s="291">
        <v>0</v>
      </c>
      <c r="E1628" s="285">
        <f>SUM('ADICIONES  2018'!C1628:M1628)</f>
        <v>0</v>
      </c>
      <c r="F1628" s="291">
        <v>0</v>
      </c>
      <c r="G1628" s="291"/>
      <c r="H1628" s="291"/>
      <c r="I1628" s="291"/>
      <c r="J1628" s="291"/>
      <c r="K1628" s="285">
        <f t="shared" si="1547"/>
        <v>0</v>
      </c>
      <c r="L1628" s="291"/>
      <c r="M1628" s="291"/>
      <c r="N1628" s="291"/>
      <c r="O1628" s="291"/>
      <c r="P1628" s="291">
        <v>0</v>
      </c>
      <c r="Q1628" s="291"/>
      <c r="R1628" s="285">
        <f t="shared" si="1405"/>
        <v>0</v>
      </c>
      <c r="S1628" s="291">
        <v>0</v>
      </c>
      <c r="T1628" s="291"/>
      <c r="U1628" s="291"/>
      <c r="V1628" s="291"/>
      <c r="W1628" s="291"/>
      <c r="X1628" s="291"/>
      <c r="Y1628" s="291"/>
      <c r="Z1628" s="291"/>
      <c r="AA1628" s="291">
        <f t="shared" si="1559"/>
        <v>0</v>
      </c>
      <c r="AB1628" s="291">
        <f t="shared" si="1407"/>
        <v>0</v>
      </c>
      <c r="AC1628" s="113" t="e">
        <f t="shared" si="1408"/>
        <v>#DIV/0!</v>
      </c>
    </row>
    <row r="1629" spans="1:29" s="21" customFormat="1" hidden="1" x14ac:dyDescent="0.2">
      <c r="A1629" s="92"/>
      <c r="B1629" s="270" t="s">
        <v>965</v>
      </c>
      <c r="C1629" s="271" t="s">
        <v>1002</v>
      </c>
      <c r="D1629" s="291">
        <v>0</v>
      </c>
      <c r="E1629" s="285">
        <f>SUM('ADICIONES  2018'!C1629:M1629)</f>
        <v>0</v>
      </c>
      <c r="F1629" s="291">
        <v>0</v>
      </c>
      <c r="G1629" s="291"/>
      <c r="H1629" s="291"/>
      <c r="I1629" s="291"/>
      <c r="J1629" s="291"/>
      <c r="K1629" s="285">
        <f t="shared" si="1547"/>
        <v>0</v>
      </c>
      <c r="L1629" s="291"/>
      <c r="M1629" s="291"/>
      <c r="N1629" s="291"/>
      <c r="O1629" s="291"/>
      <c r="P1629" s="291">
        <v>0</v>
      </c>
      <c r="Q1629" s="291"/>
      <c r="R1629" s="285">
        <f t="shared" si="1405"/>
        <v>0</v>
      </c>
      <c r="S1629" s="291">
        <v>0</v>
      </c>
      <c r="T1629" s="291"/>
      <c r="U1629" s="291"/>
      <c r="V1629" s="291"/>
      <c r="W1629" s="291"/>
      <c r="X1629" s="291"/>
      <c r="Y1629" s="291"/>
      <c r="Z1629" s="291"/>
      <c r="AA1629" s="291">
        <f t="shared" si="1559"/>
        <v>0</v>
      </c>
      <c r="AB1629" s="291">
        <f t="shared" si="1407"/>
        <v>0</v>
      </c>
      <c r="AC1629" s="113" t="e">
        <f t="shared" si="1408"/>
        <v>#DIV/0!</v>
      </c>
    </row>
    <row r="1630" spans="1:29" s="21" customFormat="1" hidden="1" x14ac:dyDescent="0.2">
      <c r="A1630" s="92"/>
      <c r="B1630" s="270" t="s">
        <v>965</v>
      </c>
      <c r="C1630" s="271" t="s">
        <v>1002</v>
      </c>
      <c r="D1630" s="291">
        <v>0</v>
      </c>
      <c r="E1630" s="285">
        <f>SUM('ADICIONES  2018'!C1630:M1630)</f>
        <v>0</v>
      </c>
      <c r="F1630" s="291">
        <v>0</v>
      </c>
      <c r="G1630" s="291"/>
      <c r="H1630" s="291"/>
      <c r="I1630" s="291"/>
      <c r="J1630" s="291"/>
      <c r="K1630" s="285">
        <f t="shared" si="1547"/>
        <v>0</v>
      </c>
      <c r="L1630" s="291"/>
      <c r="M1630" s="291"/>
      <c r="N1630" s="291"/>
      <c r="O1630" s="291"/>
      <c r="P1630" s="291">
        <v>0</v>
      </c>
      <c r="Q1630" s="291"/>
      <c r="R1630" s="285">
        <f t="shared" si="1405"/>
        <v>0</v>
      </c>
      <c r="S1630" s="291">
        <v>0</v>
      </c>
      <c r="T1630" s="291"/>
      <c r="U1630" s="291"/>
      <c r="V1630" s="291"/>
      <c r="W1630" s="291"/>
      <c r="X1630" s="291"/>
      <c r="Y1630" s="291"/>
      <c r="Z1630" s="291"/>
      <c r="AA1630" s="291">
        <f t="shared" si="1559"/>
        <v>0</v>
      </c>
      <c r="AB1630" s="291">
        <f t="shared" si="1407"/>
        <v>0</v>
      </c>
      <c r="AC1630" s="113" t="e">
        <f t="shared" si="1408"/>
        <v>#DIV/0!</v>
      </c>
    </row>
    <row r="1631" spans="1:29" s="21" customFormat="1" hidden="1" x14ac:dyDescent="0.2">
      <c r="A1631" s="92"/>
      <c r="B1631" s="270" t="s">
        <v>965</v>
      </c>
      <c r="C1631" s="271" t="s">
        <v>1002</v>
      </c>
      <c r="D1631" s="291">
        <v>0</v>
      </c>
      <c r="E1631" s="285">
        <f>SUM('ADICIONES  2018'!C1631:M1631)</f>
        <v>0</v>
      </c>
      <c r="F1631" s="291">
        <v>0</v>
      </c>
      <c r="G1631" s="291"/>
      <c r="H1631" s="291"/>
      <c r="I1631" s="291"/>
      <c r="J1631" s="291"/>
      <c r="K1631" s="285">
        <f t="shared" si="1547"/>
        <v>0</v>
      </c>
      <c r="L1631" s="291"/>
      <c r="M1631" s="291"/>
      <c r="N1631" s="291"/>
      <c r="O1631" s="291"/>
      <c r="P1631" s="291">
        <v>0</v>
      </c>
      <c r="Q1631" s="291"/>
      <c r="R1631" s="285">
        <f t="shared" si="1405"/>
        <v>0</v>
      </c>
      <c r="S1631" s="291">
        <v>0</v>
      </c>
      <c r="T1631" s="291"/>
      <c r="U1631" s="291"/>
      <c r="V1631" s="291"/>
      <c r="W1631" s="291"/>
      <c r="X1631" s="291"/>
      <c r="Y1631" s="291"/>
      <c r="Z1631" s="291"/>
      <c r="AA1631" s="291">
        <f t="shared" si="1559"/>
        <v>0</v>
      </c>
      <c r="AB1631" s="291">
        <f t="shared" si="1407"/>
        <v>0</v>
      </c>
      <c r="AC1631" s="113" t="e">
        <f t="shared" si="1408"/>
        <v>#DIV/0!</v>
      </c>
    </row>
    <row r="1632" spans="1:29" s="21" customFormat="1" hidden="1" x14ac:dyDescent="0.2">
      <c r="A1632" s="92"/>
      <c r="B1632" s="270" t="s">
        <v>965</v>
      </c>
      <c r="C1632" s="271" t="s">
        <v>1798</v>
      </c>
      <c r="D1632" s="291">
        <v>0</v>
      </c>
      <c r="E1632" s="285">
        <f>SUM('ADICIONES  2018'!C1632:M1632)</f>
        <v>0</v>
      </c>
      <c r="F1632" s="291">
        <v>0</v>
      </c>
      <c r="G1632" s="291"/>
      <c r="H1632" s="291"/>
      <c r="I1632" s="291"/>
      <c r="J1632" s="291"/>
      <c r="K1632" s="285">
        <f t="shared" si="1547"/>
        <v>0</v>
      </c>
      <c r="L1632" s="291"/>
      <c r="M1632" s="291"/>
      <c r="N1632" s="291"/>
      <c r="O1632" s="291"/>
      <c r="P1632" s="291">
        <v>0</v>
      </c>
      <c r="Q1632" s="291"/>
      <c r="R1632" s="285">
        <f t="shared" si="1405"/>
        <v>0</v>
      </c>
      <c r="S1632" s="291">
        <v>0</v>
      </c>
      <c r="T1632" s="291"/>
      <c r="U1632" s="291"/>
      <c r="V1632" s="291"/>
      <c r="W1632" s="291"/>
      <c r="X1632" s="291"/>
      <c r="Y1632" s="291"/>
      <c r="Z1632" s="291"/>
      <c r="AA1632" s="291">
        <f t="shared" si="1559"/>
        <v>0</v>
      </c>
      <c r="AB1632" s="291">
        <f t="shared" si="1407"/>
        <v>0</v>
      </c>
      <c r="AC1632" s="113" t="e">
        <f t="shared" si="1408"/>
        <v>#DIV/0!</v>
      </c>
    </row>
    <row r="1633" spans="1:29" s="21" customFormat="1" hidden="1" x14ac:dyDescent="0.2">
      <c r="A1633" s="92"/>
      <c r="B1633" s="270" t="s">
        <v>965</v>
      </c>
      <c r="C1633" s="271" t="s">
        <v>1798</v>
      </c>
      <c r="D1633" s="291">
        <v>0</v>
      </c>
      <c r="E1633" s="285">
        <f>SUM('ADICIONES  2018'!C1633:M1633)</f>
        <v>0</v>
      </c>
      <c r="F1633" s="291">
        <v>0</v>
      </c>
      <c r="G1633" s="291"/>
      <c r="H1633" s="291"/>
      <c r="I1633" s="291"/>
      <c r="J1633" s="291"/>
      <c r="K1633" s="285">
        <f t="shared" ref="K1633:K1696" si="1561">+D1633+E1633-F1633+G1633-H1633</f>
        <v>0</v>
      </c>
      <c r="L1633" s="291"/>
      <c r="M1633" s="291"/>
      <c r="N1633" s="291"/>
      <c r="O1633" s="291"/>
      <c r="P1633" s="291">
        <v>0</v>
      </c>
      <c r="Q1633" s="291"/>
      <c r="R1633" s="285">
        <f t="shared" si="1405"/>
        <v>0</v>
      </c>
      <c r="S1633" s="291">
        <v>0</v>
      </c>
      <c r="T1633" s="291"/>
      <c r="U1633" s="291"/>
      <c r="V1633" s="291"/>
      <c r="W1633" s="291"/>
      <c r="X1633" s="291"/>
      <c r="Y1633" s="291"/>
      <c r="Z1633" s="291"/>
      <c r="AA1633" s="291">
        <f t="shared" si="1559"/>
        <v>0</v>
      </c>
      <c r="AB1633" s="291">
        <f t="shared" si="1407"/>
        <v>0</v>
      </c>
      <c r="AC1633" s="113" t="e">
        <f t="shared" si="1408"/>
        <v>#DIV/0!</v>
      </c>
    </row>
    <row r="1634" spans="1:29" s="21" customFormat="1" hidden="1" x14ac:dyDescent="0.2">
      <c r="A1634" s="92"/>
      <c r="B1634" s="270" t="s">
        <v>967</v>
      </c>
      <c r="C1634" s="271" t="s">
        <v>1799</v>
      </c>
      <c r="D1634" s="291">
        <v>0</v>
      </c>
      <c r="E1634" s="285">
        <f>SUM('ADICIONES  2018'!C1634:M1634)</f>
        <v>0</v>
      </c>
      <c r="F1634" s="291">
        <v>0</v>
      </c>
      <c r="G1634" s="291"/>
      <c r="H1634" s="291"/>
      <c r="I1634" s="291"/>
      <c r="J1634" s="291"/>
      <c r="K1634" s="285">
        <f t="shared" si="1561"/>
        <v>0</v>
      </c>
      <c r="L1634" s="291"/>
      <c r="M1634" s="291"/>
      <c r="N1634" s="291"/>
      <c r="O1634" s="291"/>
      <c r="P1634" s="291">
        <v>0</v>
      </c>
      <c r="Q1634" s="291"/>
      <c r="R1634" s="285">
        <f t="shared" si="1405"/>
        <v>0</v>
      </c>
      <c r="S1634" s="291">
        <v>0</v>
      </c>
      <c r="T1634" s="291"/>
      <c r="U1634" s="291"/>
      <c r="V1634" s="291"/>
      <c r="W1634" s="291"/>
      <c r="X1634" s="291"/>
      <c r="Y1634" s="291"/>
      <c r="Z1634" s="291"/>
      <c r="AA1634" s="291">
        <f t="shared" si="1559"/>
        <v>0</v>
      </c>
      <c r="AB1634" s="291">
        <f t="shared" si="1407"/>
        <v>0</v>
      </c>
      <c r="AC1634" s="113" t="e">
        <f t="shared" si="1408"/>
        <v>#DIV/0!</v>
      </c>
    </row>
    <row r="1635" spans="1:29" s="21" customFormat="1" hidden="1" x14ac:dyDescent="0.2">
      <c r="A1635" s="92"/>
      <c r="B1635" s="270" t="s">
        <v>967</v>
      </c>
      <c r="C1635" s="271" t="s">
        <v>1797</v>
      </c>
      <c r="D1635" s="291">
        <v>0</v>
      </c>
      <c r="E1635" s="285">
        <f>SUM('ADICIONES  2018'!C1635:M1635)</f>
        <v>0</v>
      </c>
      <c r="F1635" s="291">
        <v>0</v>
      </c>
      <c r="G1635" s="291"/>
      <c r="H1635" s="291"/>
      <c r="I1635" s="291"/>
      <c r="J1635" s="291"/>
      <c r="K1635" s="285">
        <f t="shared" si="1561"/>
        <v>0</v>
      </c>
      <c r="L1635" s="291"/>
      <c r="M1635" s="291"/>
      <c r="N1635" s="291"/>
      <c r="O1635" s="291"/>
      <c r="P1635" s="291">
        <v>0</v>
      </c>
      <c r="Q1635" s="291"/>
      <c r="R1635" s="285">
        <f t="shared" si="1405"/>
        <v>0</v>
      </c>
      <c r="S1635" s="291">
        <v>0</v>
      </c>
      <c r="T1635" s="291"/>
      <c r="U1635" s="291"/>
      <c r="V1635" s="291"/>
      <c r="W1635" s="291"/>
      <c r="X1635" s="291"/>
      <c r="Y1635" s="291"/>
      <c r="Z1635" s="291"/>
      <c r="AA1635" s="291">
        <f t="shared" si="1559"/>
        <v>0</v>
      </c>
      <c r="AB1635" s="291">
        <f t="shared" si="1407"/>
        <v>0</v>
      </c>
      <c r="AC1635" s="113" t="e">
        <f t="shared" si="1408"/>
        <v>#DIV/0!</v>
      </c>
    </row>
    <row r="1636" spans="1:29" s="21" customFormat="1" hidden="1" x14ac:dyDescent="0.2">
      <c r="A1636" s="92"/>
      <c r="B1636" s="270" t="s">
        <v>967</v>
      </c>
      <c r="C1636" s="271" t="s">
        <v>1797</v>
      </c>
      <c r="D1636" s="291">
        <v>0</v>
      </c>
      <c r="E1636" s="285">
        <f>SUM('ADICIONES  2018'!C1636:M1636)</f>
        <v>0</v>
      </c>
      <c r="F1636" s="291">
        <v>0</v>
      </c>
      <c r="G1636" s="291"/>
      <c r="H1636" s="291"/>
      <c r="I1636" s="291"/>
      <c r="J1636" s="291"/>
      <c r="K1636" s="285">
        <f t="shared" si="1561"/>
        <v>0</v>
      </c>
      <c r="L1636" s="291"/>
      <c r="M1636" s="291">
        <v>17524000000</v>
      </c>
      <c r="N1636" s="291"/>
      <c r="O1636" s="291"/>
      <c r="P1636" s="291">
        <v>-17524000000</v>
      </c>
      <c r="Q1636" s="291"/>
      <c r="R1636" s="285">
        <f t="shared" si="1405"/>
        <v>0</v>
      </c>
      <c r="S1636" s="291">
        <v>0</v>
      </c>
      <c r="T1636" s="291"/>
      <c r="U1636" s="291"/>
      <c r="V1636" s="291"/>
      <c r="W1636" s="291"/>
      <c r="X1636" s="291"/>
      <c r="Y1636" s="291"/>
      <c r="Z1636" s="291"/>
      <c r="AA1636" s="291">
        <f t="shared" si="1559"/>
        <v>0</v>
      </c>
      <c r="AB1636" s="291">
        <f t="shared" si="1407"/>
        <v>0</v>
      </c>
      <c r="AC1636" s="113">
        <v>0</v>
      </c>
    </row>
    <row r="1637" spans="1:29" s="21" customFormat="1" hidden="1" x14ac:dyDescent="0.2">
      <c r="A1637" s="92"/>
      <c r="B1637" s="270" t="s">
        <v>967</v>
      </c>
      <c r="C1637" s="271" t="s">
        <v>1797</v>
      </c>
      <c r="D1637" s="291">
        <v>0</v>
      </c>
      <c r="E1637" s="285">
        <f>SUM('ADICIONES  2018'!C1637:M1637)</f>
        <v>0</v>
      </c>
      <c r="F1637" s="291">
        <v>0</v>
      </c>
      <c r="G1637" s="291"/>
      <c r="H1637" s="291"/>
      <c r="I1637" s="291"/>
      <c r="J1637" s="291"/>
      <c r="K1637" s="285">
        <f t="shared" si="1561"/>
        <v>0</v>
      </c>
      <c r="L1637" s="291"/>
      <c r="M1637" s="291"/>
      <c r="N1637" s="291"/>
      <c r="O1637" s="291"/>
      <c r="P1637" s="291">
        <v>0</v>
      </c>
      <c r="Q1637" s="291"/>
      <c r="R1637" s="285">
        <f t="shared" si="1405"/>
        <v>0</v>
      </c>
      <c r="S1637" s="291">
        <v>0</v>
      </c>
      <c r="T1637" s="291"/>
      <c r="U1637" s="291"/>
      <c r="V1637" s="291"/>
      <c r="W1637" s="291"/>
      <c r="X1637" s="291"/>
      <c r="Y1637" s="291"/>
      <c r="Z1637" s="291"/>
      <c r="AA1637" s="291">
        <f t="shared" si="1559"/>
        <v>0</v>
      </c>
      <c r="AB1637" s="291">
        <f t="shared" si="1407"/>
        <v>0</v>
      </c>
      <c r="AC1637" s="113" t="e">
        <f t="shared" si="1408"/>
        <v>#DIV/0!</v>
      </c>
    </row>
    <row r="1638" spans="1:29" s="21" customFormat="1" hidden="1" x14ac:dyDescent="0.2">
      <c r="A1638" s="92"/>
      <c r="B1638" s="270" t="s">
        <v>967</v>
      </c>
      <c r="C1638" s="271" t="s">
        <v>1797</v>
      </c>
      <c r="D1638" s="291">
        <v>0</v>
      </c>
      <c r="E1638" s="285">
        <f>SUM('ADICIONES  2018'!C1638:M1638)</f>
        <v>0</v>
      </c>
      <c r="F1638" s="291">
        <v>0</v>
      </c>
      <c r="G1638" s="291"/>
      <c r="H1638" s="291"/>
      <c r="I1638" s="291"/>
      <c r="J1638" s="291"/>
      <c r="K1638" s="285">
        <f t="shared" si="1561"/>
        <v>0</v>
      </c>
      <c r="L1638" s="291"/>
      <c r="M1638" s="291"/>
      <c r="N1638" s="291"/>
      <c r="O1638" s="291"/>
      <c r="P1638" s="291">
        <v>0</v>
      </c>
      <c r="Q1638" s="291"/>
      <c r="R1638" s="285">
        <f t="shared" si="1405"/>
        <v>0</v>
      </c>
      <c r="S1638" s="291">
        <v>0</v>
      </c>
      <c r="T1638" s="291"/>
      <c r="U1638" s="291"/>
      <c r="V1638" s="291"/>
      <c r="W1638" s="291"/>
      <c r="X1638" s="291"/>
      <c r="Y1638" s="291"/>
      <c r="Z1638" s="291"/>
      <c r="AA1638" s="291">
        <f t="shared" si="1559"/>
        <v>0</v>
      </c>
      <c r="AB1638" s="291">
        <f t="shared" si="1407"/>
        <v>0</v>
      </c>
      <c r="AC1638" s="113" t="e">
        <f t="shared" si="1408"/>
        <v>#DIV/0!</v>
      </c>
    </row>
    <row r="1639" spans="1:29" s="21" customFormat="1" hidden="1" x14ac:dyDescent="0.2">
      <c r="A1639" s="92"/>
      <c r="B1639" s="270" t="s">
        <v>967</v>
      </c>
      <c r="C1639" s="271" t="s">
        <v>1773</v>
      </c>
      <c r="D1639" s="291">
        <v>0</v>
      </c>
      <c r="E1639" s="285">
        <f>SUM('ADICIONES  2018'!C1639:M1639)</f>
        <v>0</v>
      </c>
      <c r="F1639" s="291">
        <v>0</v>
      </c>
      <c r="G1639" s="291"/>
      <c r="H1639" s="291"/>
      <c r="I1639" s="291"/>
      <c r="J1639" s="291"/>
      <c r="K1639" s="285">
        <f t="shared" si="1561"/>
        <v>0</v>
      </c>
      <c r="L1639" s="291"/>
      <c r="M1639" s="291"/>
      <c r="N1639" s="291"/>
      <c r="O1639" s="291"/>
      <c r="P1639" s="291">
        <v>0</v>
      </c>
      <c r="Q1639" s="291"/>
      <c r="R1639" s="285">
        <f t="shared" si="1405"/>
        <v>0</v>
      </c>
      <c r="S1639" s="291">
        <v>0</v>
      </c>
      <c r="T1639" s="291"/>
      <c r="U1639" s="291"/>
      <c r="V1639" s="291"/>
      <c r="W1639" s="291"/>
      <c r="X1639" s="291"/>
      <c r="Y1639" s="291"/>
      <c r="Z1639" s="291"/>
      <c r="AA1639" s="291">
        <f t="shared" si="1559"/>
        <v>0</v>
      </c>
      <c r="AB1639" s="291">
        <f t="shared" si="1407"/>
        <v>0</v>
      </c>
      <c r="AC1639" s="113" t="e">
        <f t="shared" si="1408"/>
        <v>#DIV/0!</v>
      </c>
    </row>
    <row r="1640" spans="1:29" s="21" customFormat="1" hidden="1" x14ac:dyDescent="0.2">
      <c r="A1640" s="92"/>
      <c r="B1640" s="270" t="s">
        <v>967</v>
      </c>
      <c r="C1640" s="271" t="s">
        <v>1797</v>
      </c>
      <c r="D1640" s="291">
        <v>0</v>
      </c>
      <c r="E1640" s="285">
        <f>SUM('ADICIONES  2018'!C1640:M1640)</f>
        <v>0</v>
      </c>
      <c r="F1640" s="291">
        <v>0</v>
      </c>
      <c r="G1640" s="291"/>
      <c r="H1640" s="291"/>
      <c r="I1640" s="291"/>
      <c r="J1640" s="291"/>
      <c r="K1640" s="285">
        <f t="shared" si="1561"/>
        <v>0</v>
      </c>
      <c r="L1640" s="291"/>
      <c r="M1640" s="291"/>
      <c r="N1640" s="291"/>
      <c r="O1640" s="291"/>
      <c r="P1640" s="291">
        <v>0</v>
      </c>
      <c r="Q1640" s="291"/>
      <c r="R1640" s="285">
        <f t="shared" si="1405"/>
        <v>0</v>
      </c>
      <c r="S1640" s="291">
        <v>0</v>
      </c>
      <c r="T1640" s="291"/>
      <c r="U1640" s="291"/>
      <c r="V1640" s="291"/>
      <c r="W1640" s="291"/>
      <c r="X1640" s="291"/>
      <c r="Y1640" s="291"/>
      <c r="Z1640" s="291"/>
      <c r="AA1640" s="291">
        <f t="shared" si="1559"/>
        <v>0</v>
      </c>
      <c r="AB1640" s="291">
        <f t="shared" si="1407"/>
        <v>0</v>
      </c>
      <c r="AC1640" s="113" t="e">
        <f t="shared" si="1408"/>
        <v>#DIV/0!</v>
      </c>
    </row>
    <row r="1641" spans="1:29" s="21" customFormat="1" hidden="1" x14ac:dyDescent="0.2">
      <c r="A1641" s="92"/>
      <c r="B1641" s="270" t="s">
        <v>967</v>
      </c>
      <c r="C1641" s="271" t="s">
        <v>1797</v>
      </c>
      <c r="D1641" s="291">
        <v>0</v>
      </c>
      <c r="E1641" s="285">
        <f>SUM('ADICIONES  2018'!C1641:M1641)</f>
        <v>0</v>
      </c>
      <c r="F1641" s="291">
        <v>0</v>
      </c>
      <c r="G1641" s="291"/>
      <c r="H1641" s="291"/>
      <c r="I1641" s="291"/>
      <c r="J1641" s="291"/>
      <c r="K1641" s="285">
        <f t="shared" si="1561"/>
        <v>0</v>
      </c>
      <c r="L1641" s="291"/>
      <c r="M1641" s="291"/>
      <c r="N1641" s="291"/>
      <c r="O1641" s="291"/>
      <c r="P1641" s="291">
        <v>0</v>
      </c>
      <c r="Q1641" s="291"/>
      <c r="R1641" s="285">
        <f t="shared" si="1405"/>
        <v>0</v>
      </c>
      <c r="S1641" s="291">
        <v>0</v>
      </c>
      <c r="T1641" s="291"/>
      <c r="U1641" s="291"/>
      <c r="V1641" s="291"/>
      <c r="W1641" s="291"/>
      <c r="X1641" s="291"/>
      <c r="Y1641" s="291"/>
      <c r="Z1641" s="291"/>
      <c r="AA1641" s="291">
        <f t="shared" si="1559"/>
        <v>0</v>
      </c>
      <c r="AB1641" s="291">
        <f t="shared" si="1407"/>
        <v>0</v>
      </c>
      <c r="AC1641" s="113" t="e">
        <f t="shared" si="1408"/>
        <v>#DIV/0!</v>
      </c>
    </row>
    <row r="1642" spans="1:29" s="21" customFormat="1" hidden="1" x14ac:dyDescent="0.2">
      <c r="A1642" s="92"/>
      <c r="B1642" s="270" t="s">
        <v>969</v>
      </c>
      <c r="C1642" s="271" t="s">
        <v>1773</v>
      </c>
      <c r="D1642" s="291">
        <v>0</v>
      </c>
      <c r="E1642" s="285">
        <f>SUM('ADICIONES  2018'!C1642:M1642)</f>
        <v>0</v>
      </c>
      <c r="F1642" s="291">
        <v>0</v>
      </c>
      <c r="G1642" s="291"/>
      <c r="H1642" s="291"/>
      <c r="I1642" s="291"/>
      <c r="J1642" s="291"/>
      <c r="K1642" s="285">
        <f t="shared" si="1561"/>
        <v>0</v>
      </c>
      <c r="L1642" s="291"/>
      <c r="M1642" s="291"/>
      <c r="N1642" s="291"/>
      <c r="O1642" s="291"/>
      <c r="P1642" s="291">
        <v>0</v>
      </c>
      <c r="Q1642" s="291"/>
      <c r="R1642" s="285">
        <f t="shared" si="1405"/>
        <v>0</v>
      </c>
      <c r="S1642" s="291">
        <v>0</v>
      </c>
      <c r="T1642" s="291"/>
      <c r="U1642" s="291"/>
      <c r="V1642" s="291"/>
      <c r="W1642" s="291"/>
      <c r="X1642" s="291"/>
      <c r="Y1642" s="291"/>
      <c r="Z1642" s="291"/>
      <c r="AA1642" s="291">
        <f t="shared" si="1559"/>
        <v>0</v>
      </c>
      <c r="AB1642" s="291">
        <f t="shared" si="1407"/>
        <v>0</v>
      </c>
      <c r="AC1642" s="113" t="e">
        <f t="shared" si="1408"/>
        <v>#DIV/0!</v>
      </c>
    </row>
    <row r="1643" spans="1:29" s="21" customFormat="1" hidden="1" x14ac:dyDescent="0.2">
      <c r="A1643" s="92"/>
      <c r="B1643" s="270" t="s">
        <v>969</v>
      </c>
      <c r="C1643" s="271" t="s">
        <v>1773</v>
      </c>
      <c r="D1643" s="291">
        <v>0</v>
      </c>
      <c r="E1643" s="285">
        <f>SUM('ADICIONES  2018'!C1643:M1643)</f>
        <v>0</v>
      </c>
      <c r="F1643" s="291">
        <v>0</v>
      </c>
      <c r="G1643" s="291"/>
      <c r="H1643" s="291"/>
      <c r="I1643" s="291"/>
      <c r="J1643" s="291"/>
      <c r="K1643" s="285">
        <f t="shared" si="1561"/>
        <v>0</v>
      </c>
      <c r="L1643" s="291"/>
      <c r="M1643" s="291"/>
      <c r="N1643" s="291"/>
      <c r="O1643" s="291"/>
      <c r="P1643" s="291">
        <v>0</v>
      </c>
      <c r="Q1643" s="291"/>
      <c r="R1643" s="285">
        <f t="shared" si="1405"/>
        <v>0</v>
      </c>
      <c r="S1643" s="291">
        <v>0</v>
      </c>
      <c r="T1643" s="291"/>
      <c r="U1643" s="291"/>
      <c r="V1643" s="291"/>
      <c r="W1643" s="291"/>
      <c r="X1643" s="291"/>
      <c r="Y1643" s="291"/>
      <c r="Z1643" s="291"/>
      <c r="AA1643" s="291">
        <f t="shared" si="1559"/>
        <v>0</v>
      </c>
      <c r="AB1643" s="291">
        <f t="shared" si="1407"/>
        <v>0</v>
      </c>
      <c r="AC1643" s="113" t="e">
        <f t="shared" si="1408"/>
        <v>#DIV/0!</v>
      </c>
    </row>
    <row r="1644" spans="1:29" s="21" customFormat="1" hidden="1" x14ac:dyDescent="0.2">
      <c r="A1644" s="92"/>
      <c r="B1644" s="270" t="s">
        <v>971</v>
      </c>
      <c r="C1644" s="271" t="s">
        <v>1002</v>
      </c>
      <c r="D1644" s="291">
        <v>0</v>
      </c>
      <c r="E1644" s="285">
        <f>SUM('ADICIONES  2018'!C1644:M1644)</f>
        <v>0</v>
      </c>
      <c r="F1644" s="291">
        <v>0</v>
      </c>
      <c r="G1644" s="291"/>
      <c r="H1644" s="291"/>
      <c r="I1644" s="291"/>
      <c r="J1644" s="291"/>
      <c r="K1644" s="285">
        <f t="shared" si="1561"/>
        <v>0</v>
      </c>
      <c r="L1644" s="291"/>
      <c r="M1644" s="291"/>
      <c r="N1644" s="291"/>
      <c r="O1644" s="291"/>
      <c r="P1644" s="291">
        <v>0</v>
      </c>
      <c r="Q1644" s="291"/>
      <c r="R1644" s="285">
        <f t="shared" si="1405"/>
        <v>0</v>
      </c>
      <c r="S1644" s="291">
        <v>0</v>
      </c>
      <c r="T1644" s="291"/>
      <c r="U1644" s="291"/>
      <c r="V1644" s="291"/>
      <c r="W1644" s="291"/>
      <c r="X1644" s="291"/>
      <c r="Y1644" s="291"/>
      <c r="Z1644" s="291"/>
      <c r="AA1644" s="291">
        <f t="shared" si="1559"/>
        <v>0</v>
      </c>
      <c r="AB1644" s="291">
        <f t="shared" si="1407"/>
        <v>0</v>
      </c>
      <c r="AC1644" s="113" t="e">
        <f t="shared" si="1408"/>
        <v>#DIV/0!</v>
      </c>
    </row>
    <row r="1645" spans="1:29" s="21" customFormat="1" hidden="1" x14ac:dyDescent="0.2">
      <c r="A1645" s="92"/>
      <c r="B1645" s="270" t="s">
        <v>971</v>
      </c>
      <c r="C1645" s="271" t="s">
        <v>1002</v>
      </c>
      <c r="D1645" s="291">
        <v>0</v>
      </c>
      <c r="E1645" s="285">
        <f>SUM('ADICIONES  2018'!C1645:M1645)</f>
        <v>0</v>
      </c>
      <c r="F1645" s="291">
        <v>0</v>
      </c>
      <c r="G1645" s="291"/>
      <c r="H1645" s="291"/>
      <c r="I1645" s="291"/>
      <c r="J1645" s="291"/>
      <c r="K1645" s="285">
        <f t="shared" si="1561"/>
        <v>0</v>
      </c>
      <c r="L1645" s="291"/>
      <c r="M1645" s="291"/>
      <c r="N1645" s="291"/>
      <c r="O1645" s="291"/>
      <c r="P1645" s="291">
        <v>0</v>
      </c>
      <c r="Q1645" s="291"/>
      <c r="R1645" s="285">
        <f t="shared" si="1405"/>
        <v>0</v>
      </c>
      <c r="S1645" s="291">
        <v>0</v>
      </c>
      <c r="T1645" s="291"/>
      <c r="U1645" s="291"/>
      <c r="V1645" s="291"/>
      <c r="W1645" s="291"/>
      <c r="X1645" s="291"/>
      <c r="Y1645" s="291"/>
      <c r="Z1645" s="291"/>
      <c r="AA1645" s="291">
        <f t="shared" si="1559"/>
        <v>0</v>
      </c>
      <c r="AB1645" s="291">
        <f t="shared" si="1407"/>
        <v>0</v>
      </c>
      <c r="AC1645" s="113" t="e">
        <f t="shared" si="1408"/>
        <v>#DIV/0!</v>
      </c>
    </row>
    <row r="1646" spans="1:29" s="21" customFormat="1" hidden="1" x14ac:dyDescent="0.2">
      <c r="A1646" s="92"/>
      <c r="B1646" s="270" t="s">
        <v>971</v>
      </c>
      <c r="C1646" s="271" t="s">
        <v>1002</v>
      </c>
      <c r="D1646" s="291">
        <v>0</v>
      </c>
      <c r="E1646" s="285">
        <f>SUM('ADICIONES  2018'!C1646:M1646)</f>
        <v>0</v>
      </c>
      <c r="F1646" s="291">
        <v>0</v>
      </c>
      <c r="G1646" s="291"/>
      <c r="H1646" s="291"/>
      <c r="I1646" s="291"/>
      <c r="J1646" s="291"/>
      <c r="K1646" s="285">
        <f t="shared" si="1561"/>
        <v>0</v>
      </c>
      <c r="L1646" s="291"/>
      <c r="M1646" s="291"/>
      <c r="N1646" s="291"/>
      <c r="O1646" s="291"/>
      <c r="P1646" s="291">
        <v>0</v>
      </c>
      <c r="Q1646" s="291"/>
      <c r="R1646" s="285">
        <f t="shared" si="1405"/>
        <v>0</v>
      </c>
      <c r="S1646" s="291">
        <v>0</v>
      </c>
      <c r="T1646" s="291"/>
      <c r="U1646" s="291"/>
      <c r="V1646" s="291"/>
      <c r="W1646" s="291"/>
      <c r="X1646" s="291"/>
      <c r="Y1646" s="291"/>
      <c r="Z1646" s="291"/>
      <c r="AA1646" s="291">
        <f t="shared" si="1559"/>
        <v>0</v>
      </c>
      <c r="AB1646" s="291">
        <f t="shared" si="1407"/>
        <v>0</v>
      </c>
      <c r="AC1646" s="113" t="e">
        <f t="shared" si="1408"/>
        <v>#DIV/0!</v>
      </c>
    </row>
    <row r="1647" spans="1:29" s="21" customFormat="1" hidden="1" x14ac:dyDescent="0.2">
      <c r="A1647" s="92"/>
      <c r="B1647" s="270" t="s">
        <v>971</v>
      </c>
      <c r="C1647" s="271" t="s">
        <v>1002</v>
      </c>
      <c r="D1647" s="291">
        <v>0</v>
      </c>
      <c r="E1647" s="285">
        <f>SUM('ADICIONES  2018'!C1647:M1647)</f>
        <v>0</v>
      </c>
      <c r="F1647" s="291">
        <v>0</v>
      </c>
      <c r="G1647" s="291"/>
      <c r="H1647" s="291"/>
      <c r="I1647" s="291"/>
      <c r="J1647" s="291"/>
      <c r="K1647" s="285">
        <f t="shared" si="1561"/>
        <v>0</v>
      </c>
      <c r="L1647" s="291"/>
      <c r="M1647" s="291"/>
      <c r="N1647" s="291"/>
      <c r="O1647" s="291"/>
      <c r="P1647" s="291">
        <v>0</v>
      </c>
      <c r="Q1647" s="291"/>
      <c r="R1647" s="285">
        <f t="shared" si="1405"/>
        <v>0</v>
      </c>
      <c r="S1647" s="291">
        <v>0</v>
      </c>
      <c r="T1647" s="291"/>
      <c r="U1647" s="291"/>
      <c r="V1647" s="291"/>
      <c r="W1647" s="291"/>
      <c r="X1647" s="291"/>
      <c r="Y1647" s="291"/>
      <c r="Z1647" s="291"/>
      <c r="AA1647" s="291">
        <f t="shared" si="1559"/>
        <v>0</v>
      </c>
      <c r="AB1647" s="291">
        <f t="shared" si="1407"/>
        <v>0</v>
      </c>
      <c r="AC1647" s="113" t="e">
        <f t="shared" si="1408"/>
        <v>#DIV/0!</v>
      </c>
    </row>
    <row r="1648" spans="1:29" s="21" customFormat="1" hidden="1" x14ac:dyDescent="0.2">
      <c r="A1648" s="92"/>
      <c r="B1648" s="111" t="s">
        <v>971</v>
      </c>
      <c r="C1648" s="112" t="s">
        <v>1002</v>
      </c>
      <c r="D1648" s="291">
        <v>0</v>
      </c>
      <c r="E1648" s="285">
        <f>SUM('ADICIONES  2018'!C1648:M1648)</f>
        <v>0</v>
      </c>
      <c r="F1648" s="291">
        <v>0</v>
      </c>
      <c r="G1648" s="291"/>
      <c r="H1648" s="291"/>
      <c r="I1648" s="291"/>
      <c r="J1648" s="291"/>
      <c r="K1648" s="285">
        <f t="shared" si="1561"/>
        <v>0</v>
      </c>
      <c r="L1648" s="291"/>
      <c r="M1648" s="291"/>
      <c r="N1648" s="291"/>
      <c r="O1648" s="291"/>
      <c r="P1648" s="291">
        <v>0</v>
      </c>
      <c r="Q1648" s="291"/>
      <c r="R1648" s="285">
        <f t="shared" si="1405"/>
        <v>0</v>
      </c>
      <c r="S1648" s="291">
        <v>0</v>
      </c>
      <c r="T1648" s="291"/>
      <c r="U1648" s="291"/>
      <c r="V1648" s="291"/>
      <c r="W1648" s="291"/>
      <c r="X1648" s="291"/>
      <c r="Y1648" s="291"/>
      <c r="Z1648" s="291"/>
      <c r="AA1648" s="291">
        <f t="shared" ref="AA1648:AA1658" si="1562">SUM(S1648:Z1648)</f>
        <v>0</v>
      </c>
      <c r="AB1648" s="291">
        <f t="shared" si="1407"/>
        <v>0</v>
      </c>
      <c r="AC1648" s="113" t="e">
        <f t="shared" si="1408"/>
        <v>#DIV/0!</v>
      </c>
    </row>
    <row r="1649" spans="1:29" s="21" customFormat="1" hidden="1" x14ac:dyDescent="0.2">
      <c r="A1649" s="92"/>
      <c r="B1649" s="111" t="s">
        <v>971</v>
      </c>
      <c r="C1649" s="112" t="s">
        <v>1002</v>
      </c>
      <c r="D1649" s="291">
        <v>0</v>
      </c>
      <c r="E1649" s="285">
        <f>SUM('ADICIONES  2018'!C1649:M1649)</f>
        <v>0</v>
      </c>
      <c r="F1649" s="291">
        <v>0</v>
      </c>
      <c r="G1649" s="291"/>
      <c r="H1649" s="291"/>
      <c r="I1649" s="291"/>
      <c r="J1649" s="291"/>
      <c r="K1649" s="285">
        <f t="shared" si="1561"/>
        <v>0</v>
      </c>
      <c r="L1649" s="291"/>
      <c r="M1649" s="291"/>
      <c r="N1649" s="291"/>
      <c r="O1649" s="291"/>
      <c r="P1649" s="291">
        <v>0</v>
      </c>
      <c r="Q1649" s="291"/>
      <c r="R1649" s="285">
        <f t="shared" si="1405"/>
        <v>0</v>
      </c>
      <c r="S1649" s="291">
        <v>0</v>
      </c>
      <c r="T1649" s="291"/>
      <c r="U1649" s="291"/>
      <c r="V1649" s="291"/>
      <c r="W1649" s="291"/>
      <c r="X1649" s="291"/>
      <c r="Y1649" s="291"/>
      <c r="Z1649" s="291"/>
      <c r="AA1649" s="291">
        <f t="shared" si="1562"/>
        <v>0</v>
      </c>
      <c r="AB1649" s="291">
        <f t="shared" si="1407"/>
        <v>0</v>
      </c>
      <c r="AC1649" s="113" t="e">
        <f t="shared" si="1408"/>
        <v>#DIV/0!</v>
      </c>
    </row>
    <row r="1650" spans="1:29" s="21" customFormat="1" hidden="1" x14ac:dyDescent="0.2">
      <c r="A1650" s="92"/>
      <c r="B1650" s="111" t="s">
        <v>971</v>
      </c>
      <c r="C1650" s="112" t="s">
        <v>1002</v>
      </c>
      <c r="D1650" s="291">
        <v>0</v>
      </c>
      <c r="E1650" s="285">
        <f>SUM('ADICIONES  2018'!C1650:M1650)</f>
        <v>0</v>
      </c>
      <c r="F1650" s="291">
        <v>0</v>
      </c>
      <c r="G1650" s="291"/>
      <c r="H1650" s="291"/>
      <c r="I1650" s="291"/>
      <c r="J1650" s="291"/>
      <c r="K1650" s="285">
        <f t="shared" si="1561"/>
        <v>0</v>
      </c>
      <c r="L1650" s="291"/>
      <c r="M1650" s="291"/>
      <c r="N1650" s="291"/>
      <c r="O1650" s="291"/>
      <c r="P1650" s="291">
        <v>0</v>
      </c>
      <c r="Q1650" s="291"/>
      <c r="R1650" s="285">
        <f t="shared" si="1405"/>
        <v>0</v>
      </c>
      <c r="S1650" s="291">
        <v>0</v>
      </c>
      <c r="T1650" s="291"/>
      <c r="U1650" s="291"/>
      <c r="V1650" s="291"/>
      <c r="W1650" s="291"/>
      <c r="X1650" s="291"/>
      <c r="Y1650" s="291"/>
      <c r="Z1650" s="291"/>
      <c r="AA1650" s="291">
        <f t="shared" si="1562"/>
        <v>0</v>
      </c>
      <c r="AB1650" s="291">
        <f t="shared" si="1407"/>
        <v>0</v>
      </c>
      <c r="AC1650" s="113" t="e">
        <f t="shared" si="1408"/>
        <v>#DIV/0!</v>
      </c>
    </row>
    <row r="1651" spans="1:29" s="21" customFormat="1" hidden="1" x14ac:dyDescent="0.2">
      <c r="A1651" s="92"/>
      <c r="B1651" s="270" t="s">
        <v>971</v>
      </c>
      <c r="C1651" s="271" t="s">
        <v>1002</v>
      </c>
      <c r="D1651" s="291">
        <v>0</v>
      </c>
      <c r="E1651" s="285">
        <f>SUM('ADICIONES  2018'!C1651:M1651)</f>
        <v>0</v>
      </c>
      <c r="F1651" s="291">
        <v>0</v>
      </c>
      <c r="G1651" s="291"/>
      <c r="H1651" s="291"/>
      <c r="I1651" s="291"/>
      <c r="J1651" s="291"/>
      <c r="K1651" s="285">
        <f t="shared" si="1561"/>
        <v>0</v>
      </c>
      <c r="L1651" s="291"/>
      <c r="M1651" s="291"/>
      <c r="N1651" s="291"/>
      <c r="O1651" s="291"/>
      <c r="P1651" s="291">
        <v>0</v>
      </c>
      <c r="Q1651" s="291"/>
      <c r="R1651" s="287">
        <f t="shared" si="1405"/>
        <v>0</v>
      </c>
      <c r="S1651" s="291">
        <v>0</v>
      </c>
      <c r="T1651" s="291"/>
      <c r="U1651" s="291"/>
      <c r="V1651" s="291"/>
      <c r="W1651" s="291"/>
      <c r="X1651" s="291"/>
      <c r="Y1651" s="291"/>
      <c r="Z1651" s="291"/>
      <c r="AA1651" s="291">
        <f t="shared" si="1562"/>
        <v>0</v>
      </c>
      <c r="AB1651" s="291">
        <f t="shared" si="1407"/>
        <v>0</v>
      </c>
      <c r="AC1651" s="113" t="e">
        <f t="shared" si="1408"/>
        <v>#DIV/0!</v>
      </c>
    </row>
    <row r="1652" spans="1:29" s="21" customFormat="1" hidden="1" x14ac:dyDescent="0.2">
      <c r="A1652" s="92"/>
      <c r="B1652" s="111" t="s">
        <v>971</v>
      </c>
      <c r="C1652" s="112" t="s">
        <v>1002</v>
      </c>
      <c r="D1652" s="291">
        <v>0</v>
      </c>
      <c r="E1652" s="285">
        <f>SUM('ADICIONES  2018'!C1652:M1652)</f>
        <v>0</v>
      </c>
      <c r="F1652" s="291">
        <v>0</v>
      </c>
      <c r="G1652" s="291"/>
      <c r="H1652" s="291"/>
      <c r="I1652" s="291"/>
      <c r="J1652" s="291"/>
      <c r="K1652" s="285">
        <f t="shared" si="1561"/>
        <v>0</v>
      </c>
      <c r="L1652" s="291"/>
      <c r="M1652" s="291"/>
      <c r="N1652" s="291"/>
      <c r="O1652" s="291"/>
      <c r="P1652" s="291">
        <v>0</v>
      </c>
      <c r="Q1652" s="291"/>
      <c r="R1652" s="285">
        <f t="shared" si="1405"/>
        <v>0</v>
      </c>
      <c r="S1652" s="291">
        <v>0</v>
      </c>
      <c r="T1652" s="291"/>
      <c r="U1652" s="291"/>
      <c r="V1652" s="291"/>
      <c r="W1652" s="291"/>
      <c r="X1652" s="291"/>
      <c r="Y1652" s="291"/>
      <c r="Z1652" s="291"/>
      <c r="AA1652" s="291">
        <f t="shared" si="1562"/>
        <v>0</v>
      </c>
      <c r="AB1652" s="291">
        <f t="shared" si="1407"/>
        <v>0</v>
      </c>
      <c r="AC1652" s="113" t="e">
        <f t="shared" si="1408"/>
        <v>#DIV/0!</v>
      </c>
    </row>
    <row r="1653" spans="1:29" s="21" customFormat="1" hidden="1" x14ac:dyDescent="0.2">
      <c r="A1653" s="92"/>
      <c r="B1653" s="111" t="s">
        <v>972</v>
      </c>
      <c r="C1653" s="112" t="s">
        <v>1799</v>
      </c>
      <c r="D1653" s="291">
        <v>0</v>
      </c>
      <c r="E1653" s="285">
        <f>SUM('ADICIONES  2018'!C1653:M1653)</f>
        <v>0</v>
      </c>
      <c r="F1653" s="291">
        <v>0</v>
      </c>
      <c r="G1653" s="291"/>
      <c r="H1653" s="291"/>
      <c r="I1653" s="291"/>
      <c r="J1653" s="291"/>
      <c r="K1653" s="285">
        <f t="shared" si="1561"/>
        <v>0</v>
      </c>
      <c r="L1653" s="291"/>
      <c r="M1653" s="291"/>
      <c r="N1653" s="291"/>
      <c r="O1653" s="291"/>
      <c r="P1653" s="291">
        <v>0</v>
      </c>
      <c r="Q1653" s="291"/>
      <c r="R1653" s="285">
        <f t="shared" si="1405"/>
        <v>0</v>
      </c>
      <c r="S1653" s="291">
        <v>0</v>
      </c>
      <c r="T1653" s="291"/>
      <c r="U1653" s="291"/>
      <c r="V1653" s="291"/>
      <c r="W1653" s="291"/>
      <c r="X1653" s="291"/>
      <c r="Y1653" s="291"/>
      <c r="Z1653" s="291"/>
      <c r="AA1653" s="291">
        <f t="shared" si="1562"/>
        <v>0</v>
      </c>
      <c r="AB1653" s="291">
        <f t="shared" si="1407"/>
        <v>0</v>
      </c>
      <c r="AC1653" s="113" t="e">
        <f t="shared" si="1408"/>
        <v>#DIV/0!</v>
      </c>
    </row>
    <row r="1654" spans="1:29" s="21" customFormat="1" hidden="1" x14ac:dyDescent="0.2">
      <c r="A1654" s="92"/>
      <c r="B1654" s="111" t="s">
        <v>972</v>
      </c>
      <c r="C1654" s="112" t="s">
        <v>1799</v>
      </c>
      <c r="D1654" s="291">
        <v>0</v>
      </c>
      <c r="E1654" s="285">
        <f>SUM('ADICIONES  2018'!C1654:M1654)</f>
        <v>0</v>
      </c>
      <c r="F1654" s="291">
        <v>0</v>
      </c>
      <c r="G1654" s="291"/>
      <c r="H1654" s="291"/>
      <c r="I1654" s="291"/>
      <c r="J1654" s="291"/>
      <c r="K1654" s="285">
        <f t="shared" si="1561"/>
        <v>0</v>
      </c>
      <c r="L1654" s="291"/>
      <c r="M1654" s="291"/>
      <c r="N1654" s="291"/>
      <c r="O1654" s="291"/>
      <c r="P1654" s="291">
        <v>0</v>
      </c>
      <c r="Q1654" s="291"/>
      <c r="R1654" s="285">
        <f t="shared" si="1405"/>
        <v>0</v>
      </c>
      <c r="S1654" s="291">
        <v>0</v>
      </c>
      <c r="T1654" s="291"/>
      <c r="U1654" s="291"/>
      <c r="V1654" s="291"/>
      <c r="W1654" s="291"/>
      <c r="X1654" s="291"/>
      <c r="Y1654" s="291"/>
      <c r="Z1654" s="291"/>
      <c r="AA1654" s="291">
        <f t="shared" si="1562"/>
        <v>0</v>
      </c>
      <c r="AB1654" s="291">
        <f t="shared" si="1407"/>
        <v>0</v>
      </c>
      <c r="AC1654" s="113" t="e">
        <f t="shared" si="1408"/>
        <v>#DIV/0!</v>
      </c>
    </row>
    <row r="1655" spans="1:29" hidden="1" x14ac:dyDescent="0.2">
      <c r="B1655" s="97" t="s">
        <v>972</v>
      </c>
      <c r="C1655" s="98" t="s">
        <v>1799</v>
      </c>
      <c r="D1655" s="291">
        <v>0</v>
      </c>
      <c r="E1655" s="285">
        <f>SUM('ADICIONES  2018'!C1655:M1655)</f>
        <v>0</v>
      </c>
      <c r="F1655" s="291">
        <v>0</v>
      </c>
      <c r="G1655" s="291"/>
      <c r="H1655" s="291"/>
      <c r="I1655" s="291"/>
      <c r="J1655" s="291"/>
      <c r="K1655" s="287">
        <f t="shared" si="1561"/>
        <v>0</v>
      </c>
      <c r="L1655" s="291"/>
      <c r="M1655" s="291"/>
      <c r="N1655" s="291"/>
      <c r="O1655" s="291"/>
      <c r="P1655" s="291">
        <v>0</v>
      </c>
      <c r="Q1655" s="291"/>
      <c r="R1655" s="287">
        <f t="shared" si="1405"/>
        <v>0</v>
      </c>
      <c r="S1655" s="291">
        <v>0</v>
      </c>
      <c r="T1655" s="291"/>
      <c r="U1655" s="291"/>
      <c r="V1655" s="291"/>
      <c r="W1655" s="291"/>
      <c r="X1655" s="291"/>
      <c r="Y1655" s="291"/>
      <c r="Z1655" s="291"/>
      <c r="AA1655" s="290">
        <f t="shared" si="1562"/>
        <v>0</v>
      </c>
      <c r="AB1655" s="290">
        <f t="shared" si="1407"/>
        <v>0</v>
      </c>
      <c r="AC1655" s="113" t="e">
        <f t="shared" si="1408"/>
        <v>#DIV/0!</v>
      </c>
    </row>
    <row r="1656" spans="1:29" s="21" customFormat="1" hidden="1" x14ac:dyDescent="0.2">
      <c r="A1656" s="92"/>
      <c r="B1656" s="111" t="s">
        <v>972</v>
      </c>
      <c r="C1656" s="98" t="s">
        <v>1799</v>
      </c>
      <c r="D1656" s="291">
        <v>0</v>
      </c>
      <c r="E1656" s="285">
        <f>SUM('ADICIONES  2018'!C1656:M1656)</f>
        <v>0</v>
      </c>
      <c r="F1656" s="291">
        <v>0</v>
      </c>
      <c r="G1656" s="291"/>
      <c r="H1656" s="291"/>
      <c r="I1656" s="291"/>
      <c r="J1656" s="291"/>
      <c r="K1656" s="285">
        <f t="shared" si="1561"/>
        <v>0</v>
      </c>
      <c r="L1656" s="291"/>
      <c r="M1656" s="291"/>
      <c r="N1656" s="291"/>
      <c r="O1656" s="291"/>
      <c r="P1656" s="291">
        <v>0</v>
      </c>
      <c r="Q1656" s="291"/>
      <c r="R1656" s="285">
        <f t="shared" si="1405"/>
        <v>0</v>
      </c>
      <c r="S1656" s="291">
        <v>0</v>
      </c>
      <c r="T1656" s="291"/>
      <c r="U1656" s="291"/>
      <c r="V1656" s="291"/>
      <c r="W1656" s="291"/>
      <c r="X1656" s="291"/>
      <c r="Y1656" s="291"/>
      <c r="Z1656" s="291"/>
      <c r="AA1656" s="291">
        <f t="shared" si="1562"/>
        <v>0</v>
      </c>
      <c r="AB1656" s="291">
        <f t="shared" si="1407"/>
        <v>0</v>
      </c>
      <c r="AC1656" s="113" t="e">
        <f t="shared" ref="AC1656:AC1666" si="1563">+AB1656/K1656</f>
        <v>#DIV/0!</v>
      </c>
    </row>
    <row r="1657" spans="1:29" hidden="1" x14ac:dyDescent="0.2">
      <c r="B1657" s="97" t="s">
        <v>972</v>
      </c>
      <c r="C1657" s="98" t="s">
        <v>1799</v>
      </c>
      <c r="D1657" s="291">
        <v>0</v>
      </c>
      <c r="E1657" s="285">
        <f>SUM('ADICIONES  2018'!C1657:M1657)</f>
        <v>0</v>
      </c>
      <c r="F1657" s="291">
        <v>0</v>
      </c>
      <c r="G1657" s="291"/>
      <c r="H1657" s="291"/>
      <c r="I1657" s="291"/>
      <c r="J1657" s="291"/>
      <c r="K1657" s="287">
        <f t="shared" si="1561"/>
        <v>0</v>
      </c>
      <c r="L1657" s="291"/>
      <c r="M1657" s="291"/>
      <c r="N1657" s="291"/>
      <c r="O1657" s="291"/>
      <c r="P1657" s="291">
        <v>0</v>
      </c>
      <c r="Q1657" s="291"/>
      <c r="R1657" s="287">
        <f t="shared" si="1405"/>
        <v>0</v>
      </c>
      <c r="S1657" s="291">
        <v>0</v>
      </c>
      <c r="T1657" s="291"/>
      <c r="U1657" s="291"/>
      <c r="V1657" s="291"/>
      <c r="W1657" s="291"/>
      <c r="X1657" s="291"/>
      <c r="Y1657" s="291"/>
      <c r="Z1657" s="291"/>
      <c r="AA1657" s="290">
        <f t="shared" si="1562"/>
        <v>0</v>
      </c>
      <c r="AB1657" s="290">
        <f t="shared" si="1407"/>
        <v>0</v>
      </c>
      <c r="AC1657" s="113" t="e">
        <f t="shared" si="1563"/>
        <v>#DIV/0!</v>
      </c>
    </row>
    <row r="1658" spans="1:29" ht="28.5" hidden="1" x14ac:dyDescent="0.2">
      <c r="B1658" s="97" t="s">
        <v>973</v>
      </c>
      <c r="C1658" s="98" t="s">
        <v>1800</v>
      </c>
      <c r="D1658" s="291">
        <v>0</v>
      </c>
      <c r="E1658" s="285">
        <f>SUM('ADICIONES  2018'!C1658:M1658)</f>
        <v>0</v>
      </c>
      <c r="F1658" s="291">
        <v>0</v>
      </c>
      <c r="G1658" s="291"/>
      <c r="H1658" s="291"/>
      <c r="I1658" s="291"/>
      <c r="J1658" s="291"/>
      <c r="K1658" s="287">
        <f t="shared" si="1561"/>
        <v>0</v>
      </c>
      <c r="L1658" s="291"/>
      <c r="M1658" s="291"/>
      <c r="N1658" s="291"/>
      <c r="O1658" s="291"/>
      <c r="P1658" s="291">
        <v>0</v>
      </c>
      <c r="Q1658" s="291"/>
      <c r="R1658" s="287">
        <f t="shared" si="1405"/>
        <v>0</v>
      </c>
      <c r="S1658" s="291">
        <v>0</v>
      </c>
      <c r="T1658" s="291"/>
      <c r="U1658" s="291"/>
      <c r="V1658" s="291"/>
      <c r="W1658" s="291"/>
      <c r="X1658" s="291"/>
      <c r="Y1658" s="291"/>
      <c r="Z1658" s="291"/>
      <c r="AA1658" s="290">
        <f t="shared" si="1562"/>
        <v>0</v>
      </c>
      <c r="AB1658" s="290">
        <f t="shared" si="1407"/>
        <v>0</v>
      </c>
      <c r="AC1658" s="113" t="e">
        <f t="shared" si="1563"/>
        <v>#DIV/0!</v>
      </c>
    </row>
    <row r="1659" spans="1:29" ht="28.5" hidden="1" x14ac:dyDescent="0.2">
      <c r="B1659" s="97" t="s">
        <v>973</v>
      </c>
      <c r="C1659" s="98" t="s">
        <v>1800</v>
      </c>
      <c r="D1659" s="291">
        <v>0</v>
      </c>
      <c r="E1659" s="285">
        <f>SUM('ADICIONES  2018'!C1659:M1659)</f>
        <v>0</v>
      </c>
      <c r="F1659" s="291">
        <v>0</v>
      </c>
      <c r="G1659" s="291"/>
      <c r="H1659" s="291"/>
      <c r="I1659" s="291"/>
      <c r="J1659" s="291"/>
      <c r="K1659" s="287">
        <f t="shared" si="1561"/>
        <v>0</v>
      </c>
      <c r="L1659" s="291"/>
      <c r="M1659" s="291"/>
      <c r="N1659" s="291"/>
      <c r="O1659" s="291"/>
      <c r="P1659" s="291">
        <v>0</v>
      </c>
      <c r="Q1659" s="291"/>
      <c r="R1659" s="287">
        <f t="shared" ref="R1659:R1664" si="1564">SUM(L1659:Q1659)</f>
        <v>0</v>
      </c>
      <c r="S1659" s="291">
        <v>0</v>
      </c>
      <c r="T1659" s="291"/>
      <c r="U1659" s="291"/>
      <c r="V1659" s="291"/>
      <c r="W1659" s="291"/>
      <c r="X1659" s="291"/>
      <c r="Y1659" s="291"/>
      <c r="Z1659" s="291"/>
      <c r="AA1659" s="290">
        <f t="shared" ref="AA1659:AA1664" si="1565">SUM(S1659:Z1659)</f>
        <v>0</v>
      </c>
      <c r="AB1659" s="290">
        <f t="shared" ref="AB1659:AB1664" si="1566">+AA1659+R1659</f>
        <v>0</v>
      </c>
      <c r="AC1659" s="113" t="e">
        <f t="shared" si="1563"/>
        <v>#DIV/0!</v>
      </c>
    </row>
    <row r="1660" spans="1:29" s="21" customFormat="1" ht="28.5" hidden="1" x14ac:dyDescent="0.2">
      <c r="A1660" s="92"/>
      <c r="B1660" s="111" t="s">
        <v>973</v>
      </c>
      <c r="C1660" s="98" t="s">
        <v>1800</v>
      </c>
      <c r="D1660" s="291">
        <v>0</v>
      </c>
      <c r="E1660" s="285">
        <f>SUM('ADICIONES  2018'!C1660:M1660)</f>
        <v>0</v>
      </c>
      <c r="F1660" s="291">
        <v>0</v>
      </c>
      <c r="G1660" s="291"/>
      <c r="H1660" s="291"/>
      <c r="I1660" s="291"/>
      <c r="J1660" s="291"/>
      <c r="K1660" s="285">
        <f t="shared" si="1561"/>
        <v>0</v>
      </c>
      <c r="L1660" s="291"/>
      <c r="M1660" s="291"/>
      <c r="N1660" s="291"/>
      <c r="O1660" s="291"/>
      <c r="P1660" s="291">
        <v>0</v>
      </c>
      <c r="Q1660" s="291"/>
      <c r="R1660" s="285">
        <f t="shared" si="1564"/>
        <v>0</v>
      </c>
      <c r="S1660" s="291">
        <v>0</v>
      </c>
      <c r="T1660" s="291"/>
      <c r="U1660" s="291"/>
      <c r="V1660" s="291"/>
      <c r="W1660" s="291"/>
      <c r="X1660" s="291"/>
      <c r="Y1660" s="291"/>
      <c r="Z1660" s="291"/>
      <c r="AA1660" s="291">
        <f t="shared" si="1565"/>
        <v>0</v>
      </c>
      <c r="AB1660" s="291">
        <f t="shared" si="1566"/>
        <v>0</v>
      </c>
      <c r="AC1660" s="113" t="e">
        <f t="shared" si="1563"/>
        <v>#DIV/0!</v>
      </c>
    </row>
    <row r="1661" spans="1:29" s="21" customFormat="1" ht="30" hidden="1" x14ac:dyDescent="0.2">
      <c r="A1661" s="92"/>
      <c r="B1661" s="111" t="s">
        <v>973</v>
      </c>
      <c r="C1661" s="112" t="s">
        <v>1800</v>
      </c>
      <c r="D1661" s="291">
        <v>0</v>
      </c>
      <c r="E1661" s="285">
        <f>SUM('ADICIONES  2018'!C1661:M1661)</f>
        <v>0</v>
      </c>
      <c r="F1661" s="291">
        <v>0</v>
      </c>
      <c r="G1661" s="291"/>
      <c r="H1661" s="291"/>
      <c r="I1661" s="291"/>
      <c r="J1661" s="291"/>
      <c r="K1661" s="285">
        <f t="shared" si="1561"/>
        <v>0</v>
      </c>
      <c r="L1661" s="291"/>
      <c r="M1661" s="291"/>
      <c r="N1661" s="291"/>
      <c r="O1661" s="291"/>
      <c r="P1661" s="291">
        <v>0</v>
      </c>
      <c r="Q1661" s="291"/>
      <c r="R1661" s="285">
        <f t="shared" si="1564"/>
        <v>0</v>
      </c>
      <c r="S1661" s="291">
        <v>0</v>
      </c>
      <c r="T1661" s="291"/>
      <c r="U1661" s="291"/>
      <c r="V1661" s="291"/>
      <c r="W1661" s="291"/>
      <c r="X1661" s="291"/>
      <c r="Y1661" s="291"/>
      <c r="Z1661" s="291"/>
      <c r="AA1661" s="291">
        <f t="shared" si="1565"/>
        <v>0</v>
      </c>
      <c r="AB1661" s="291">
        <f t="shared" si="1566"/>
        <v>0</v>
      </c>
      <c r="AC1661" s="113" t="e">
        <f t="shared" si="1563"/>
        <v>#DIV/0!</v>
      </c>
    </row>
    <row r="1662" spans="1:29" ht="28.5" hidden="1" x14ac:dyDescent="0.2">
      <c r="B1662" s="97" t="s">
        <v>973</v>
      </c>
      <c r="C1662" s="98" t="s">
        <v>1800</v>
      </c>
      <c r="D1662" s="291">
        <v>0</v>
      </c>
      <c r="E1662" s="285">
        <f>SUM('ADICIONES  2018'!C1662:M1662)</f>
        <v>0</v>
      </c>
      <c r="F1662" s="291">
        <v>0</v>
      </c>
      <c r="G1662" s="291"/>
      <c r="H1662" s="291"/>
      <c r="I1662" s="291"/>
      <c r="J1662" s="291"/>
      <c r="K1662" s="287">
        <f t="shared" si="1561"/>
        <v>0</v>
      </c>
      <c r="L1662" s="291"/>
      <c r="M1662" s="291"/>
      <c r="N1662" s="291"/>
      <c r="O1662" s="291"/>
      <c r="P1662" s="291">
        <v>0</v>
      </c>
      <c r="Q1662" s="291"/>
      <c r="R1662" s="287">
        <f t="shared" si="1564"/>
        <v>0</v>
      </c>
      <c r="S1662" s="291">
        <v>0</v>
      </c>
      <c r="T1662" s="291"/>
      <c r="U1662" s="291"/>
      <c r="V1662" s="291"/>
      <c r="W1662" s="291"/>
      <c r="X1662" s="291"/>
      <c r="Y1662" s="291"/>
      <c r="Z1662" s="291"/>
      <c r="AA1662" s="290">
        <f t="shared" si="1565"/>
        <v>0</v>
      </c>
      <c r="AB1662" s="290">
        <f t="shared" si="1566"/>
        <v>0</v>
      </c>
      <c r="AC1662" s="113" t="e">
        <f t="shared" si="1563"/>
        <v>#DIV/0!</v>
      </c>
    </row>
    <row r="1663" spans="1:29" ht="28.5" hidden="1" x14ac:dyDescent="0.2">
      <c r="B1663" s="97" t="s">
        <v>973</v>
      </c>
      <c r="C1663" s="98" t="s">
        <v>1800</v>
      </c>
      <c r="D1663" s="291">
        <v>0</v>
      </c>
      <c r="E1663" s="285">
        <f>SUM('ADICIONES  2018'!C1663:M1663)</f>
        <v>0</v>
      </c>
      <c r="F1663" s="291">
        <v>0</v>
      </c>
      <c r="G1663" s="291"/>
      <c r="H1663" s="291"/>
      <c r="I1663" s="291"/>
      <c r="J1663" s="291"/>
      <c r="K1663" s="287">
        <f t="shared" si="1561"/>
        <v>0</v>
      </c>
      <c r="L1663" s="291"/>
      <c r="M1663" s="291"/>
      <c r="N1663" s="291"/>
      <c r="O1663" s="291"/>
      <c r="P1663" s="291">
        <v>0</v>
      </c>
      <c r="Q1663" s="291"/>
      <c r="R1663" s="287">
        <f t="shared" si="1564"/>
        <v>0</v>
      </c>
      <c r="S1663" s="291">
        <v>0</v>
      </c>
      <c r="T1663" s="291"/>
      <c r="U1663" s="291"/>
      <c r="V1663" s="291"/>
      <c r="W1663" s="291"/>
      <c r="X1663" s="291"/>
      <c r="Y1663" s="291"/>
      <c r="Z1663" s="291"/>
      <c r="AA1663" s="290">
        <f t="shared" si="1565"/>
        <v>0</v>
      </c>
      <c r="AB1663" s="290">
        <f t="shared" si="1566"/>
        <v>0</v>
      </c>
      <c r="AC1663" s="113" t="e">
        <f t="shared" si="1563"/>
        <v>#DIV/0!</v>
      </c>
    </row>
    <row r="1664" spans="1:29" s="21" customFormat="1" ht="30" hidden="1" x14ac:dyDescent="0.2">
      <c r="A1664" s="92"/>
      <c r="B1664" s="111" t="s">
        <v>973</v>
      </c>
      <c r="C1664" s="112" t="s">
        <v>1800</v>
      </c>
      <c r="D1664" s="291">
        <v>0</v>
      </c>
      <c r="E1664" s="285">
        <f>SUM('ADICIONES  2018'!C1664:M1664)</f>
        <v>0</v>
      </c>
      <c r="F1664" s="291">
        <v>0</v>
      </c>
      <c r="G1664" s="291"/>
      <c r="H1664" s="291"/>
      <c r="I1664" s="291"/>
      <c r="J1664" s="291"/>
      <c r="K1664" s="285">
        <f t="shared" si="1561"/>
        <v>0</v>
      </c>
      <c r="L1664" s="291"/>
      <c r="M1664" s="291"/>
      <c r="N1664" s="291"/>
      <c r="O1664" s="291"/>
      <c r="P1664" s="291">
        <v>0</v>
      </c>
      <c r="Q1664" s="291"/>
      <c r="R1664" s="285">
        <f t="shared" si="1564"/>
        <v>0</v>
      </c>
      <c r="S1664" s="291">
        <v>0</v>
      </c>
      <c r="T1664" s="291"/>
      <c r="U1664" s="291"/>
      <c r="V1664" s="291"/>
      <c r="W1664" s="291"/>
      <c r="X1664" s="291"/>
      <c r="Y1664" s="291"/>
      <c r="Z1664" s="291"/>
      <c r="AA1664" s="291">
        <f t="shared" si="1565"/>
        <v>0</v>
      </c>
      <c r="AB1664" s="291">
        <f t="shared" si="1566"/>
        <v>0</v>
      </c>
      <c r="AC1664" s="113" t="e">
        <f t="shared" si="1563"/>
        <v>#DIV/0!</v>
      </c>
    </row>
    <row r="1665" spans="1:29" ht="28.5" hidden="1" x14ac:dyDescent="0.2">
      <c r="B1665" s="97" t="s">
        <v>973</v>
      </c>
      <c r="C1665" s="98" t="s">
        <v>1800</v>
      </c>
      <c r="D1665" s="291">
        <v>0</v>
      </c>
      <c r="E1665" s="285">
        <f>SUM('ADICIONES  2018'!C1665:M1665)</f>
        <v>0</v>
      </c>
      <c r="F1665" s="291">
        <v>0</v>
      </c>
      <c r="G1665" s="291"/>
      <c r="H1665" s="291"/>
      <c r="I1665" s="291"/>
      <c r="J1665" s="291"/>
      <c r="K1665" s="287">
        <f t="shared" si="1561"/>
        <v>0</v>
      </c>
      <c r="L1665" s="291"/>
      <c r="M1665" s="291"/>
      <c r="N1665" s="291"/>
      <c r="O1665" s="291"/>
      <c r="P1665" s="291">
        <v>0</v>
      </c>
      <c r="Q1665" s="291"/>
      <c r="R1665" s="287">
        <f>SUM(L1665:Q1665)</f>
        <v>0</v>
      </c>
      <c r="S1665" s="291">
        <v>0</v>
      </c>
      <c r="T1665" s="291"/>
      <c r="U1665" s="291"/>
      <c r="V1665" s="291"/>
      <c r="W1665" s="291"/>
      <c r="X1665" s="291"/>
      <c r="Y1665" s="291"/>
      <c r="Z1665" s="291"/>
      <c r="AA1665" s="290">
        <f>SUM(S1665:Z1665)</f>
        <v>0</v>
      </c>
      <c r="AB1665" s="290">
        <f>+AA1665+R1665</f>
        <v>0</v>
      </c>
      <c r="AC1665" s="113" t="e">
        <f t="shared" si="1563"/>
        <v>#DIV/0!</v>
      </c>
    </row>
    <row r="1666" spans="1:29" ht="28.5" hidden="1" x14ac:dyDescent="0.2">
      <c r="B1666" s="97" t="s">
        <v>973</v>
      </c>
      <c r="C1666" s="98" t="s">
        <v>1800</v>
      </c>
      <c r="D1666" s="291">
        <v>0</v>
      </c>
      <c r="E1666" s="285">
        <f>SUM('ADICIONES  2018'!C1666:M1666)</f>
        <v>0</v>
      </c>
      <c r="F1666" s="291">
        <v>0</v>
      </c>
      <c r="G1666" s="291"/>
      <c r="H1666" s="291"/>
      <c r="I1666" s="291"/>
      <c r="J1666" s="291"/>
      <c r="K1666" s="287">
        <f t="shared" si="1561"/>
        <v>0</v>
      </c>
      <c r="L1666" s="291"/>
      <c r="M1666" s="291"/>
      <c r="N1666" s="291"/>
      <c r="O1666" s="291"/>
      <c r="P1666" s="291">
        <v>0</v>
      </c>
      <c r="Q1666" s="291"/>
      <c r="R1666" s="287">
        <f>SUM(L1666:Q1666)</f>
        <v>0</v>
      </c>
      <c r="S1666" s="291">
        <v>0</v>
      </c>
      <c r="T1666" s="291"/>
      <c r="U1666" s="291"/>
      <c r="V1666" s="291"/>
      <c r="W1666" s="291"/>
      <c r="X1666" s="291"/>
      <c r="Y1666" s="291"/>
      <c r="Z1666" s="291"/>
      <c r="AA1666" s="290">
        <f>SUM(S1666:Z1666)</f>
        <v>0</v>
      </c>
      <c r="AB1666" s="290">
        <f>+AA1666+R1666</f>
        <v>0</v>
      </c>
      <c r="AC1666" s="113" t="e">
        <f t="shared" si="1563"/>
        <v>#DIV/0!</v>
      </c>
    </row>
    <row r="1667" spans="1:29" s="79" customFormat="1" ht="31.5" hidden="1" x14ac:dyDescent="0.2">
      <c r="A1667" s="371"/>
      <c r="B1667" s="110" t="s">
        <v>974</v>
      </c>
      <c r="C1667" s="106" t="s">
        <v>1010</v>
      </c>
      <c r="D1667" s="289">
        <v>0</v>
      </c>
      <c r="E1667" s="105">
        <f>SUM('ADICIONES  2018'!C1667:M1667)</f>
        <v>0</v>
      </c>
      <c r="F1667" s="289"/>
      <c r="G1667" s="289"/>
      <c r="H1667" s="289"/>
      <c r="I1667" s="289"/>
      <c r="J1667" s="289"/>
      <c r="K1667" s="105">
        <f t="shared" si="1561"/>
        <v>0</v>
      </c>
      <c r="L1667" s="289"/>
      <c r="M1667" s="289"/>
      <c r="N1667" s="289"/>
      <c r="O1667" s="289"/>
      <c r="P1667" s="289"/>
      <c r="Q1667" s="289"/>
      <c r="R1667" s="105">
        <f>SUM(L1667:Q1667)</f>
        <v>0</v>
      </c>
      <c r="S1667" s="289"/>
      <c r="T1667" s="289"/>
      <c r="U1667" s="289"/>
      <c r="V1667" s="289"/>
      <c r="W1667" s="289"/>
      <c r="X1667" s="289"/>
      <c r="Y1667" s="289"/>
      <c r="Z1667" s="289"/>
      <c r="AA1667" s="289">
        <f>SUM(S1667:Z1667)</f>
        <v>0</v>
      </c>
      <c r="AB1667" s="289">
        <f>+AA1667+R1667</f>
        <v>0</v>
      </c>
      <c r="AC1667" s="104">
        <v>0</v>
      </c>
    </row>
    <row r="1668" spans="1:29" s="79" customFormat="1" ht="28.5" hidden="1" x14ac:dyDescent="0.2">
      <c r="A1668" s="371"/>
      <c r="B1668" s="97" t="s">
        <v>974</v>
      </c>
      <c r="C1668" s="98" t="s">
        <v>999</v>
      </c>
      <c r="D1668" s="289">
        <v>0</v>
      </c>
      <c r="E1668" s="285">
        <f>SUM('ADICIONES  2018'!C1668:M1668)</f>
        <v>6554062.1500000004</v>
      </c>
      <c r="F1668" s="291">
        <v>0</v>
      </c>
      <c r="G1668" s="289"/>
      <c r="H1668" s="289"/>
      <c r="I1668" s="289"/>
      <c r="J1668" s="289"/>
      <c r="K1668" s="287">
        <f t="shared" si="1561"/>
        <v>6554062.1500000004</v>
      </c>
      <c r="L1668" s="289"/>
      <c r="M1668" s="289"/>
      <c r="N1668" s="289"/>
      <c r="O1668" s="289"/>
      <c r="P1668" s="289">
        <v>0</v>
      </c>
      <c r="Q1668" s="289"/>
      <c r="R1668" s="287">
        <f>SUM(L1668:Q1668)</f>
        <v>0</v>
      </c>
      <c r="S1668" s="291">
        <v>6554062.1500000004</v>
      </c>
      <c r="T1668" s="289"/>
      <c r="U1668" s="289"/>
      <c r="V1668" s="289"/>
      <c r="W1668" s="289">
        <v>0</v>
      </c>
      <c r="X1668" s="289"/>
      <c r="Y1668" s="289"/>
      <c r="Z1668" s="289"/>
      <c r="AA1668" s="290">
        <f>SUM(S1668:Z1668)</f>
        <v>6554062.1500000004</v>
      </c>
      <c r="AB1668" s="290">
        <f>+AA1668+R1668</f>
        <v>6554062.1500000004</v>
      </c>
      <c r="AC1668" s="37">
        <f t="shared" ref="AC1668:AC1736" si="1567">+AB1668/K1668</f>
        <v>1</v>
      </c>
    </row>
    <row r="1669" spans="1:29" ht="28.5" hidden="1" x14ac:dyDescent="0.2">
      <c r="B1669" s="97" t="s">
        <v>974</v>
      </c>
      <c r="C1669" s="98" t="s">
        <v>999</v>
      </c>
      <c r="D1669" s="291">
        <v>0</v>
      </c>
      <c r="E1669" s="285">
        <f>SUM('ADICIONES  2018'!C1669:M1669)</f>
        <v>382935060.42000002</v>
      </c>
      <c r="F1669" s="291">
        <v>327941184.13</v>
      </c>
      <c r="G1669" s="291"/>
      <c r="H1669" s="291"/>
      <c r="I1669" s="291"/>
      <c r="J1669" s="291"/>
      <c r="K1669" s="287">
        <f t="shared" si="1561"/>
        <v>54993876.290000021</v>
      </c>
      <c r="L1669" s="291"/>
      <c r="M1669" s="291"/>
      <c r="N1669" s="291"/>
      <c r="O1669" s="291"/>
      <c r="P1669" s="291">
        <v>0</v>
      </c>
      <c r="Q1669" s="291"/>
      <c r="R1669" s="287">
        <f t="shared" ref="R1669:R1737" si="1568">SUM(L1669:Q1669)</f>
        <v>0</v>
      </c>
      <c r="S1669" s="291">
        <v>54993876.289999999</v>
      </c>
      <c r="T1669" s="291"/>
      <c r="U1669" s="291"/>
      <c r="V1669" s="291"/>
      <c r="W1669" s="291">
        <v>0</v>
      </c>
      <c r="X1669" s="291"/>
      <c r="Y1669" s="291"/>
      <c r="Z1669" s="291"/>
      <c r="AA1669" s="290">
        <f>SUM(S1669:Z1669)</f>
        <v>54993876.289999999</v>
      </c>
      <c r="AB1669" s="290">
        <f>+AA1669+R1669</f>
        <v>54993876.289999999</v>
      </c>
      <c r="AC1669" s="37">
        <f t="shared" si="1567"/>
        <v>0.99999999999999956</v>
      </c>
    </row>
    <row r="1670" spans="1:29" ht="28.5" hidden="1" x14ac:dyDescent="0.2">
      <c r="B1670" s="97" t="s">
        <v>974</v>
      </c>
      <c r="C1670" s="98" t="s">
        <v>999</v>
      </c>
      <c r="D1670" s="291">
        <v>0</v>
      </c>
      <c r="E1670" s="285">
        <f>SUM('ADICIONES  2018'!C1670:M1670)</f>
        <v>479999880</v>
      </c>
      <c r="F1670" s="291">
        <v>0</v>
      </c>
      <c r="G1670" s="291"/>
      <c r="H1670" s="291"/>
      <c r="I1670" s="291"/>
      <c r="J1670" s="291"/>
      <c r="K1670" s="287">
        <f t="shared" si="1561"/>
        <v>479999880</v>
      </c>
      <c r="L1670" s="291"/>
      <c r="M1670" s="291"/>
      <c r="N1670" s="291"/>
      <c r="O1670" s="291"/>
      <c r="P1670" s="291">
        <v>0</v>
      </c>
      <c r="Q1670" s="291"/>
      <c r="R1670" s="287">
        <f t="shared" si="1568"/>
        <v>0</v>
      </c>
      <c r="S1670" s="291">
        <v>479999880</v>
      </c>
      <c r="T1670" s="291"/>
      <c r="U1670" s="291"/>
      <c r="V1670" s="291"/>
      <c r="W1670" s="291">
        <v>0</v>
      </c>
      <c r="X1670" s="291"/>
      <c r="Y1670" s="291"/>
      <c r="Z1670" s="291"/>
      <c r="AA1670" s="290">
        <f t="shared" ref="AA1670:AA1738" si="1569">SUM(S1670:Z1670)</f>
        <v>479999880</v>
      </c>
      <c r="AB1670" s="290">
        <f t="shared" ref="AB1670:AB1738" si="1570">+AA1670+R1670</f>
        <v>479999880</v>
      </c>
      <c r="AC1670" s="37">
        <f t="shared" si="1567"/>
        <v>1</v>
      </c>
    </row>
    <row r="1671" spans="1:29" ht="28.5" hidden="1" x14ac:dyDescent="0.2">
      <c r="B1671" s="97" t="s">
        <v>974</v>
      </c>
      <c r="C1671" s="98" t="s">
        <v>999</v>
      </c>
      <c r="D1671" s="291"/>
      <c r="E1671" s="285">
        <f>SUM('ADICIONES  2018'!C1671:M1671)</f>
        <v>452365263.68000001</v>
      </c>
      <c r="F1671" s="291"/>
      <c r="G1671" s="291"/>
      <c r="H1671" s="291"/>
      <c r="I1671" s="291"/>
      <c r="J1671" s="291"/>
      <c r="K1671" s="287">
        <f t="shared" si="1561"/>
        <v>452365263.68000001</v>
      </c>
      <c r="L1671" s="291"/>
      <c r="M1671" s="291"/>
      <c r="N1671" s="291"/>
      <c r="O1671" s="291"/>
      <c r="P1671" s="291"/>
      <c r="Q1671" s="291"/>
      <c r="R1671" s="287">
        <f t="shared" si="1568"/>
        <v>0</v>
      </c>
      <c r="S1671" s="291">
        <v>0</v>
      </c>
      <c r="T1671" s="291"/>
      <c r="U1671" s="291"/>
      <c r="V1671" s="291"/>
      <c r="W1671" s="291">
        <v>0</v>
      </c>
      <c r="X1671" s="291"/>
      <c r="Y1671" s="291"/>
      <c r="Z1671" s="291"/>
      <c r="AA1671" s="290">
        <f t="shared" si="1569"/>
        <v>0</v>
      </c>
      <c r="AB1671" s="290">
        <f t="shared" si="1570"/>
        <v>0</v>
      </c>
      <c r="AC1671" s="37">
        <f t="shared" si="1567"/>
        <v>0</v>
      </c>
    </row>
    <row r="1672" spans="1:29" ht="28.5" hidden="1" x14ac:dyDescent="0.2">
      <c r="B1672" s="97" t="s">
        <v>974</v>
      </c>
      <c r="C1672" s="98" t="s">
        <v>999</v>
      </c>
      <c r="D1672" s="291">
        <v>0</v>
      </c>
      <c r="E1672" s="285">
        <f>SUM('ADICIONES  2018'!C1672:M1672)</f>
        <v>56694625.18</v>
      </c>
      <c r="F1672" s="291">
        <v>0</v>
      </c>
      <c r="G1672" s="291"/>
      <c r="H1672" s="291"/>
      <c r="I1672" s="291"/>
      <c r="J1672" s="291"/>
      <c r="K1672" s="287">
        <f t="shared" si="1561"/>
        <v>56694625.18</v>
      </c>
      <c r="L1672" s="291"/>
      <c r="M1672" s="291"/>
      <c r="N1672" s="291"/>
      <c r="O1672" s="291"/>
      <c r="P1672" s="291">
        <v>0</v>
      </c>
      <c r="Q1672" s="291"/>
      <c r="R1672" s="287">
        <f t="shared" si="1568"/>
        <v>0</v>
      </c>
      <c r="S1672" s="291">
        <v>56694625.18</v>
      </c>
      <c r="T1672" s="291"/>
      <c r="U1672" s="291"/>
      <c r="V1672" s="291"/>
      <c r="W1672" s="291">
        <v>0</v>
      </c>
      <c r="X1672" s="291"/>
      <c r="Y1672" s="291"/>
      <c r="Z1672" s="291"/>
      <c r="AA1672" s="290">
        <f t="shared" si="1569"/>
        <v>56694625.18</v>
      </c>
      <c r="AB1672" s="290">
        <f t="shared" si="1570"/>
        <v>56694625.18</v>
      </c>
      <c r="AC1672" s="37">
        <f t="shared" si="1567"/>
        <v>1</v>
      </c>
    </row>
    <row r="1673" spans="1:29" ht="28.5" hidden="1" x14ac:dyDescent="0.2">
      <c r="B1673" s="97" t="s">
        <v>974</v>
      </c>
      <c r="C1673" s="98" t="s">
        <v>999</v>
      </c>
      <c r="D1673" s="291">
        <v>0</v>
      </c>
      <c r="E1673" s="285">
        <f>SUM('ADICIONES  2018'!C1673:M1673)</f>
        <v>2064093347.21</v>
      </c>
      <c r="F1673" s="291">
        <v>0</v>
      </c>
      <c r="G1673" s="291"/>
      <c r="H1673" s="291"/>
      <c r="I1673" s="291"/>
      <c r="J1673" s="291"/>
      <c r="K1673" s="287">
        <f t="shared" si="1561"/>
        <v>2064093347.21</v>
      </c>
      <c r="L1673" s="291"/>
      <c r="M1673" s="291"/>
      <c r="N1673" s="291"/>
      <c r="O1673" s="291"/>
      <c r="P1673" s="291">
        <v>0</v>
      </c>
      <c r="Q1673" s="291"/>
      <c r="R1673" s="287">
        <f t="shared" si="1568"/>
        <v>0</v>
      </c>
      <c r="S1673" s="291">
        <v>2064093347.21</v>
      </c>
      <c r="T1673" s="291"/>
      <c r="U1673" s="291"/>
      <c r="V1673" s="291"/>
      <c r="W1673" s="291">
        <v>0</v>
      </c>
      <c r="X1673" s="291"/>
      <c r="Y1673" s="291"/>
      <c r="Z1673" s="291"/>
      <c r="AA1673" s="290">
        <f t="shared" si="1569"/>
        <v>2064093347.21</v>
      </c>
      <c r="AB1673" s="290">
        <f t="shared" si="1570"/>
        <v>2064093347.21</v>
      </c>
      <c r="AC1673" s="37">
        <f t="shared" si="1567"/>
        <v>1</v>
      </c>
    </row>
    <row r="1674" spans="1:29" ht="28.5" hidden="1" x14ac:dyDescent="0.2">
      <c r="B1674" s="97" t="s">
        <v>974</v>
      </c>
      <c r="C1674" s="98" t="s">
        <v>999</v>
      </c>
      <c r="D1674" s="291"/>
      <c r="E1674" s="285">
        <f>SUM('ADICIONES  2018'!C1674:M1674)</f>
        <v>14306370000</v>
      </c>
      <c r="F1674" s="291">
        <v>0</v>
      </c>
      <c r="G1674" s="291"/>
      <c r="H1674" s="291"/>
      <c r="I1674" s="291"/>
      <c r="J1674" s="291"/>
      <c r="K1674" s="287">
        <f t="shared" si="1561"/>
        <v>14306370000</v>
      </c>
      <c r="L1674" s="291"/>
      <c r="M1674" s="291"/>
      <c r="N1674" s="291"/>
      <c r="O1674" s="291"/>
      <c r="P1674" s="291">
        <v>0</v>
      </c>
      <c r="Q1674" s="291"/>
      <c r="R1674" s="287">
        <f t="shared" si="1568"/>
        <v>0</v>
      </c>
      <c r="S1674" s="291">
        <v>0</v>
      </c>
      <c r="T1674" s="291"/>
      <c r="U1674" s="291"/>
      <c r="V1674" s="291"/>
      <c r="W1674" s="291">
        <v>14306370000</v>
      </c>
      <c r="X1674" s="291"/>
      <c r="Y1674" s="291"/>
      <c r="Z1674" s="291"/>
      <c r="AA1674" s="290">
        <f t="shared" si="1569"/>
        <v>14306370000</v>
      </c>
      <c r="AB1674" s="290">
        <f t="shared" si="1570"/>
        <v>14306370000</v>
      </c>
      <c r="AC1674" s="37">
        <f t="shared" si="1567"/>
        <v>1</v>
      </c>
    </row>
    <row r="1675" spans="1:29" ht="28.5" hidden="1" x14ac:dyDescent="0.2">
      <c r="B1675" s="97" t="s">
        <v>974</v>
      </c>
      <c r="C1675" s="98" t="s">
        <v>999</v>
      </c>
      <c r="D1675" s="291">
        <v>0</v>
      </c>
      <c r="E1675" s="285">
        <f>SUM('ADICIONES  2018'!C1675:M1675)</f>
        <v>294832430</v>
      </c>
      <c r="F1675" s="291">
        <v>0</v>
      </c>
      <c r="G1675" s="291"/>
      <c r="H1675" s="291"/>
      <c r="I1675" s="291"/>
      <c r="J1675" s="291"/>
      <c r="K1675" s="287">
        <f t="shared" si="1561"/>
        <v>294832430</v>
      </c>
      <c r="L1675" s="291"/>
      <c r="M1675" s="291"/>
      <c r="N1675" s="291"/>
      <c r="O1675" s="291"/>
      <c r="P1675" s="291">
        <v>0</v>
      </c>
      <c r="Q1675" s="291"/>
      <c r="R1675" s="287">
        <f t="shared" si="1568"/>
        <v>0</v>
      </c>
      <c r="S1675" s="291">
        <v>294832430</v>
      </c>
      <c r="T1675" s="291"/>
      <c r="U1675" s="291"/>
      <c r="V1675" s="291"/>
      <c r="W1675" s="291">
        <v>0</v>
      </c>
      <c r="X1675" s="291"/>
      <c r="Y1675" s="291"/>
      <c r="Z1675" s="291"/>
      <c r="AA1675" s="290">
        <f t="shared" si="1569"/>
        <v>294832430</v>
      </c>
      <c r="AB1675" s="290">
        <f t="shared" si="1570"/>
        <v>294832430</v>
      </c>
      <c r="AC1675" s="37">
        <f t="shared" si="1567"/>
        <v>1</v>
      </c>
    </row>
    <row r="1676" spans="1:29" ht="28.5" hidden="1" x14ac:dyDescent="0.2">
      <c r="B1676" s="97" t="s">
        <v>974</v>
      </c>
      <c r="C1676" s="98" t="s">
        <v>999</v>
      </c>
      <c r="D1676" s="291"/>
      <c r="E1676" s="285">
        <f>SUM('ADICIONES  2018'!C1676:M1676)</f>
        <v>40089038</v>
      </c>
      <c r="F1676" s="291">
        <v>0</v>
      </c>
      <c r="G1676" s="291"/>
      <c r="H1676" s="291"/>
      <c r="I1676" s="291"/>
      <c r="J1676" s="291"/>
      <c r="K1676" s="287">
        <f t="shared" si="1561"/>
        <v>40089038</v>
      </c>
      <c r="L1676" s="291"/>
      <c r="M1676" s="291"/>
      <c r="N1676" s="291"/>
      <c r="O1676" s="291"/>
      <c r="P1676" s="291">
        <v>0</v>
      </c>
      <c r="Q1676" s="291"/>
      <c r="R1676" s="287">
        <f t="shared" si="1568"/>
        <v>0</v>
      </c>
      <c r="S1676" s="291">
        <v>40089038</v>
      </c>
      <c r="T1676" s="291"/>
      <c r="U1676" s="291"/>
      <c r="V1676" s="291"/>
      <c r="W1676" s="291">
        <v>0</v>
      </c>
      <c r="X1676" s="291"/>
      <c r="Y1676" s="291"/>
      <c r="Z1676" s="291"/>
      <c r="AA1676" s="290">
        <f t="shared" si="1569"/>
        <v>40089038</v>
      </c>
      <c r="AB1676" s="290">
        <f t="shared" si="1570"/>
        <v>40089038</v>
      </c>
      <c r="AC1676" s="37">
        <f t="shared" si="1567"/>
        <v>1</v>
      </c>
    </row>
    <row r="1677" spans="1:29" ht="28.5" hidden="1" x14ac:dyDescent="0.2">
      <c r="B1677" s="97" t="s">
        <v>974</v>
      </c>
      <c r="C1677" s="98" t="s">
        <v>999</v>
      </c>
      <c r="D1677" s="291">
        <v>0</v>
      </c>
      <c r="E1677" s="285">
        <f>SUM('ADICIONES  2018'!C1677:M1677)</f>
        <v>40000000</v>
      </c>
      <c r="F1677" s="291">
        <v>0</v>
      </c>
      <c r="G1677" s="291"/>
      <c r="H1677" s="291"/>
      <c r="I1677" s="291"/>
      <c r="J1677" s="291"/>
      <c r="K1677" s="287">
        <f t="shared" si="1561"/>
        <v>40000000</v>
      </c>
      <c r="L1677" s="291"/>
      <c r="M1677" s="291"/>
      <c r="N1677" s="291"/>
      <c r="O1677" s="291"/>
      <c r="P1677" s="291">
        <v>0</v>
      </c>
      <c r="Q1677" s="291"/>
      <c r="R1677" s="287">
        <f t="shared" si="1568"/>
        <v>0</v>
      </c>
      <c r="S1677" s="291">
        <v>40000000</v>
      </c>
      <c r="T1677" s="291"/>
      <c r="U1677" s="291"/>
      <c r="V1677" s="291"/>
      <c r="W1677" s="291">
        <v>0</v>
      </c>
      <c r="X1677" s="291"/>
      <c r="Y1677" s="291"/>
      <c r="Z1677" s="291"/>
      <c r="AA1677" s="290">
        <f t="shared" si="1569"/>
        <v>40000000</v>
      </c>
      <c r="AB1677" s="290">
        <f t="shared" si="1570"/>
        <v>40000000</v>
      </c>
      <c r="AC1677" s="37">
        <f t="shared" si="1567"/>
        <v>1</v>
      </c>
    </row>
    <row r="1678" spans="1:29" ht="28.5" hidden="1" x14ac:dyDescent="0.2">
      <c r="B1678" s="97" t="s">
        <v>974</v>
      </c>
      <c r="C1678" s="98" t="s">
        <v>999</v>
      </c>
      <c r="D1678" s="291"/>
      <c r="E1678" s="285">
        <f>SUM('ADICIONES  2018'!C1678:M1678)</f>
        <v>759439897.35000002</v>
      </c>
      <c r="F1678" s="291"/>
      <c r="G1678" s="291"/>
      <c r="H1678" s="291"/>
      <c r="I1678" s="291"/>
      <c r="J1678" s="291"/>
      <c r="K1678" s="287">
        <f t="shared" si="1561"/>
        <v>759439897.35000002</v>
      </c>
      <c r="L1678" s="291"/>
      <c r="M1678" s="291"/>
      <c r="N1678" s="291"/>
      <c r="O1678" s="291"/>
      <c r="P1678" s="291"/>
      <c r="Q1678" s="291"/>
      <c r="R1678" s="287">
        <f t="shared" si="1568"/>
        <v>0</v>
      </c>
      <c r="S1678" s="291">
        <v>0</v>
      </c>
      <c r="T1678" s="291"/>
      <c r="U1678" s="291"/>
      <c r="V1678" s="291"/>
      <c r="W1678" s="291">
        <v>0</v>
      </c>
      <c r="X1678" s="291"/>
      <c r="Y1678" s="291"/>
      <c r="Z1678" s="291"/>
      <c r="AA1678" s="290">
        <f t="shared" si="1569"/>
        <v>0</v>
      </c>
      <c r="AB1678" s="290">
        <f t="shared" si="1570"/>
        <v>0</v>
      </c>
      <c r="AC1678" s="37">
        <f t="shared" si="1567"/>
        <v>0</v>
      </c>
    </row>
    <row r="1679" spans="1:29" ht="28.5" hidden="1" x14ac:dyDescent="0.2">
      <c r="B1679" s="97" t="s">
        <v>974</v>
      </c>
      <c r="C1679" s="98" t="s">
        <v>999</v>
      </c>
      <c r="D1679" s="291"/>
      <c r="E1679" s="285">
        <f>SUM('ADICIONES  2018'!C1679:M1679)</f>
        <v>15219082</v>
      </c>
      <c r="F1679" s="291">
        <v>0</v>
      </c>
      <c r="G1679" s="291"/>
      <c r="H1679" s="291"/>
      <c r="I1679" s="291"/>
      <c r="J1679" s="291"/>
      <c r="K1679" s="287">
        <f t="shared" si="1561"/>
        <v>15219082</v>
      </c>
      <c r="L1679" s="291"/>
      <c r="M1679" s="291"/>
      <c r="N1679" s="291"/>
      <c r="O1679" s="291"/>
      <c r="P1679" s="291">
        <v>0</v>
      </c>
      <c r="Q1679" s="291"/>
      <c r="R1679" s="287">
        <f t="shared" si="1568"/>
        <v>0</v>
      </c>
      <c r="S1679" s="291">
        <v>15219082</v>
      </c>
      <c r="T1679" s="291"/>
      <c r="U1679" s="291"/>
      <c r="V1679" s="291"/>
      <c r="W1679" s="291">
        <v>0</v>
      </c>
      <c r="X1679" s="291"/>
      <c r="Y1679" s="291"/>
      <c r="Z1679" s="291"/>
      <c r="AA1679" s="290">
        <f t="shared" si="1569"/>
        <v>15219082</v>
      </c>
      <c r="AB1679" s="290">
        <f t="shared" si="1570"/>
        <v>15219082</v>
      </c>
      <c r="AC1679" s="37">
        <f t="shared" si="1567"/>
        <v>1</v>
      </c>
    </row>
    <row r="1680" spans="1:29" ht="28.5" hidden="1" x14ac:dyDescent="0.2">
      <c r="B1680" s="97" t="s">
        <v>974</v>
      </c>
      <c r="C1680" s="98" t="s">
        <v>999</v>
      </c>
      <c r="D1680" s="291">
        <v>0</v>
      </c>
      <c r="E1680" s="285">
        <f>SUM('ADICIONES  2018'!C1680:M1680)</f>
        <v>21415958</v>
      </c>
      <c r="F1680" s="291">
        <v>0</v>
      </c>
      <c r="G1680" s="291"/>
      <c r="H1680" s="291"/>
      <c r="I1680" s="291"/>
      <c r="J1680" s="291"/>
      <c r="K1680" s="287">
        <f t="shared" si="1561"/>
        <v>21415958</v>
      </c>
      <c r="L1680" s="291"/>
      <c r="M1680" s="291"/>
      <c r="N1680" s="291"/>
      <c r="O1680" s="291"/>
      <c r="P1680" s="291">
        <v>0</v>
      </c>
      <c r="Q1680" s="291"/>
      <c r="R1680" s="287">
        <f t="shared" si="1568"/>
        <v>0</v>
      </c>
      <c r="S1680" s="291">
        <v>21415958</v>
      </c>
      <c r="T1680" s="291"/>
      <c r="U1680" s="291"/>
      <c r="V1680" s="291"/>
      <c r="W1680" s="291">
        <v>0</v>
      </c>
      <c r="X1680" s="291"/>
      <c r="Y1680" s="291"/>
      <c r="Z1680" s="291"/>
      <c r="AA1680" s="290">
        <f t="shared" si="1569"/>
        <v>21415958</v>
      </c>
      <c r="AB1680" s="290">
        <f t="shared" si="1570"/>
        <v>21415958</v>
      </c>
      <c r="AC1680" s="37">
        <f t="shared" si="1567"/>
        <v>1</v>
      </c>
    </row>
    <row r="1681" spans="2:29" ht="28.5" hidden="1" x14ac:dyDescent="0.2">
      <c r="B1681" s="97" t="s">
        <v>974</v>
      </c>
      <c r="C1681" s="98" t="s">
        <v>999</v>
      </c>
      <c r="D1681" s="291">
        <v>0</v>
      </c>
      <c r="E1681" s="285">
        <f>SUM('ADICIONES  2018'!C1681:M1681)</f>
        <v>173548703.41999999</v>
      </c>
      <c r="F1681" s="291">
        <v>35791085.439999998</v>
      </c>
      <c r="G1681" s="291"/>
      <c r="H1681" s="291"/>
      <c r="I1681" s="291"/>
      <c r="J1681" s="291"/>
      <c r="K1681" s="287">
        <f t="shared" si="1561"/>
        <v>137757617.97999999</v>
      </c>
      <c r="L1681" s="291"/>
      <c r="M1681" s="291"/>
      <c r="N1681" s="291"/>
      <c r="O1681" s="291"/>
      <c r="P1681" s="291">
        <v>0</v>
      </c>
      <c r="Q1681" s="291"/>
      <c r="R1681" s="287">
        <f t="shared" si="1568"/>
        <v>0</v>
      </c>
      <c r="S1681" s="291">
        <v>137757617.97999999</v>
      </c>
      <c r="T1681" s="291"/>
      <c r="U1681" s="291"/>
      <c r="V1681" s="291"/>
      <c r="W1681" s="291">
        <v>0</v>
      </c>
      <c r="X1681" s="291"/>
      <c r="Y1681" s="291"/>
      <c r="Z1681" s="291"/>
      <c r="AA1681" s="290">
        <f t="shared" si="1569"/>
        <v>137757617.97999999</v>
      </c>
      <c r="AB1681" s="290">
        <f t="shared" si="1570"/>
        <v>137757617.97999999</v>
      </c>
      <c r="AC1681" s="37">
        <f t="shared" si="1567"/>
        <v>1</v>
      </c>
    </row>
    <row r="1682" spans="2:29" ht="28.5" hidden="1" x14ac:dyDescent="0.2">
      <c r="B1682" s="97" t="s">
        <v>974</v>
      </c>
      <c r="C1682" s="98" t="s">
        <v>999</v>
      </c>
      <c r="D1682" s="291"/>
      <c r="E1682" s="285">
        <f>SUM('ADICIONES  2018'!C1682:M1682)</f>
        <v>30450831.34</v>
      </c>
      <c r="F1682" s="291">
        <v>0</v>
      </c>
      <c r="G1682" s="291"/>
      <c r="H1682" s="291"/>
      <c r="I1682" s="291"/>
      <c r="J1682" s="291"/>
      <c r="K1682" s="287">
        <f t="shared" si="1561"/>
        <v>30450831.34</v>
      </c>
      <c r="L1682" s="291"/>
      <c r="M1682" s="291"/>
      <c r="N1682" s="291"/>
      <c r="O1682" s="291"/>
      <c r="P1682" s="291">
        <v>0</v>
      </c>
      <c r="Q1682" s="291"/>
      <c r="R1682" s="287">
        <f t="shared" si="1568"/>
        <v>0</v>
      </c>
      <c r="S1682" s="291">
        <v>30450831.34</v>
      </c>
      <c r="T1682" s="291"/>
      <c r="U1682" s="291"/>
      <c r="V1682" s="291"/>
      <c r="W1682" s="291">
        <v>0</v>
      </c>
      <c r="X1682" s="291"/>
      <c r="Y1682" s="291"/>
      <c r="Z1682" s="291"/>
      <c r="AA1682" s="290">
        <f t="shared" si="1569"/>
        <v>30450831.34</v>
      </c>
      <c r="AB1682" s="290">
        <f t="shared" si="1570"/>
        <v>30450831.34</v>
      </c>
      <c r="AC1682" s="37">
        <f t="shared" si="1567"/>
        <v>1</v>
      </c>
    </row>
    <row r="1683" spans="2:29" ht="28.5" hidden="1" x14ac:dyDescent="0.2">
      <c r="B1683" s="97" t="s">
        <v>974</v>
      </c>
      <c r="C1683" s="98" t="s">
        <v>999</v>
      </c>
      <c r="D1683" s="291"/>
      <c r="E1683" s="285">
        <f>SUM('ADICIONES  2018'!C1683:M1683)</f>
        <v>34494013.229999997</v>
      </c>
      <c r="F1683" s="291">
        <v>0</v>
      </c>
      <c r="G1683" s="291"/>
      <c r="H1683" s="291"/>
      <c r="I1683" s="291"/>
      <c r="J1683" s="291"/>
      <c r="K1683" s="287">
        <f t="shared" si="1561"/>
        <v>34494013.229999997</v>
      </c>
      <c r="L1683" s="291"/>
      <c r="M1683" s="291"/>
      <c r="N1683" s="291"/>
      <c r="O1683" s="291"/>
      <c r="P1683" s="291">
        <v>0</v>
      </c>
      <c r="Q1683" s="291"/>
      <c r="R1683" s="287">
        <f t="shared" si="1568"/>
        <v>0</v>
      </c>
      <c r="S1683" s="291">
        <v>34494013.229999997</v>
      </c>
      <c r="T1683" s="291"/>
      <c r="U1683" s="291"/>
      <c r="V1683" s="291"/>
      <c r="W1683" s="291">
        <v>0</v>
      </c>
      <c r="X1683" s="291"/>
      <c r="Y1683" s="291"/>
      <c r="Z1683" s="291"/>
      <c r="AA1683" s="290">
        <f t="shared" si="1569"/>
        <v>34494013.229999997</v>
      </c>
      <c r="AB1683" s="290">
        <f t="shared" si="1570"/>
        <v>34494013.229999997</v>
      </c>
      <c r="AC1683" s="37">
        <f t="shared" si="1567"/>
        <v>1</v>
      </c>
    </row>
    <row r="1684" spans="2:29" ht="28.5" hidden="1" x14ac:dyDescent="0.2">
      <c r="B1684" s="97" t="s">
        <v>974</v>
      </c>
      <c r="C1684" s="98" t="s">
        <v>999</v>
      </c>
      <c r="D1684" s="291">
        <v>0</v>
      </c>
      <c r="E1684" s="285">
        <f>SUM('ADICIONES  2018'!C1684:M1684)</f>
        <v>27298851.920000002</v>
      </c>
      <c r="F1684" s="291">
        <v>0</v>
      </c>
      <c r="G1684" s="291"/>
      <c r="H1684" s="291"/>
      <c r="I1684" s="291"/>
      <c r="J1684" s="291"/>
      <c r="K1684" s="287">
        <f t="shared" si="1561"/>
        <v>27298851.920000002</v>
      </c>
      <c r="L1684" s="291"/>
      <c r="M1684" s="291"/>
      <c r="N1684" s="291"/>
      <c r="O1684" s="291"/>
      <c r="P1684" s="291">
        <v>0</v>
      </c>
      <c r="Q1684" s="291"/>
      <c r="R1684" s="287">
        <f t="shared" si="1568"/>
        <v>0</v>
      </c>
      <c r="S1684" s="291">
        <v>27298851.920000002</v>
      </c>
      <c r="T1684" s="291"/>
      <c r="U1684" s="291"/>
      <c r="V1684" s="291"/>
      <c r="W1684" s="291">
        <v>0</v>
      </c>
      <c r="X1684" s="291"/>
      <c r="Y1684" s="291"/>
      <c r="Z1684" s="291"/>
      <c r="AA1684" s="290">
        <f t="shared" si="1569"/>
        <v>27298851.920000002</v>
      </c>
      <c r="AB1684" s="290">
        <f t="shared" si="1570"/>
        <v>27298851.920000002</v>
      </c>
      <c r="AC1684" s="37">
        <f t="shared" si="1567"/>
        <v>1</v>
      </c>
    </row>
    <row r="1685" spans="2:29" ht="28.5" hidden="1" x14ac:dyDescent="0.2">
      <c r="B1685" s="97" t="s">
        <v>974</v>
      </c>
      <c r="C1685" s="98" t="s">
        <v>999</v>
      </c>
      <c r="D1685" s="291">
        <v>0</v>
      </c>
      <c r="E1685" s="285">
        <f>SUM('ADICIONES  2018'!C1685:M1685)</f>
        <v>158427053.63</v>
      </c>
      <c r="F1685" s="291">
        <v>6821894.8099999996</v>
      </c>
      <c r="G1685" s="291"/>
      <c r="H1685" s="291"/>
      <c r="I1685" s="291"/>
      <c r="J1685" s="291"/>
      <c r="K1685" s="287">
        <f t="shared" si="1561"/>
        <v>151605158.81999999</v>
      </c>
      <c r="L1685" s="291"/>
      <c r="M1685" s="291"/>
      <c r="N1685" s="291"/>
      <c r="O1685" s="291"/>
      <c r="P1685" s="291">
        <v>0</v>
      </c>
      <c r="Q1685" s="291"/>
      <c r="R1685" s="287">
        <f t="shared" si="1568"/>
        <v>0</v>
      </c>
      <c r="S1685" s="291">
        <v>151605158.81999999</v>
      </c>
      <c r="T1685" s="291"/>
      <c r="U1685" s="291"/>
      <c r="V1685" s="291"/>
      <c r="W1685" s="291">
        <v>0</v>
      </c>
      <c r="X1685" s="291"/>
      <c r="Y1685" s="291"/>
      <c r="Z1685" s="291"/>
      <c r="AA1685" s="290">
        <f t="shared" si="1569"/>
        <v>151605158.81999999</v>
      </c>
      <c r="AB1685" s="290">
        <f t="shared" si="1570"/>
        <v>151605158.81999999</v>
      </c>
      <c r="AC1685" s="37">
        <f t="shared" si="1567"/>
        <v>1</v>
      </c>
    </row>
    <row r="1686" spans="2:29" ht="28.5" hidden="1" x14ac:dyDescent="0.2">
      <c r="B1686" s="97" t="s">
        <v>974</v>
      </c>
      <c r="C1686" s="98" t="s">
        <v>999</v>
      </c>
      <c r="D1686" s="291">
        <v>0</v>
      </c>
      <c r="E1686" s="285">
        <f>SUM('ADICIONES  2018'!C1686:M1686)</f>
        <v>2202961475.1599998</v>
      </c>
      <c r="F1686" s="291">
        <v>0</v>
      </c>
      <c r="G1686" s="291"/>
      <c r="H1686" s="291"/>
      <c r="I1686" s="291"/>
      <c r="J1686" s="291"/>
      <c r="K1686" s="287">
        <f t="shared" si="1561"/>
        <v>2202961475.1599998</v>
      </c>
      <c r="L1686" s="291"/>
      <c r="M1686" s="291"/>
      <c r="N1686" s="291"/>
      <c r="O1686" s="291"/>
      <c r="P1686" s="291">
        <v>0</v>
      </c>
      <c r="Q1686" s="291"/>
      <c r="R1686" s="287">
        <f t="shared" si="1568"/>
        <v>0</v>
      </c>
      <c r="S1686" s="291">
        <v>2202961475.1599998</v>
      </c>
      <c r="T1686" s="291"/>
      <c r="U1686" s="291"/>
      <c r="V1686" s="291"/>
      <c r="W1686" s="291">
        <v>0</v>
      </c>
      <c r="X1686" s="291"/>
      <c r="Y1686" s="291"/>
      <c r="Z1686" s="291"/>
      <c r="AA1686" s="290">
        <f t="shared" si="1569"/>
        <v>2202961475.1599998</v>
      </c>
      <c r="AB1686" s="290">
        <f t="shared" si="1570"/>
        <v>2202961475.1599998</v>
      </c>
      <c r="AC1686" s="37">
        <f t="shared" si="1567"/>
        <v>1</v>
      </c>
    </row>
    <row r="1687" spans="2:29" ht="28.5" hidden="1" x14ac:dyDescent="0.2">
      <c r="B1687" s="97" t="s">
        <v>974</v>
      </c>
      <c r="C1687" s="98" t="s">
        <v>999</v>
      </c>
      <c r="D1687" s="291">
        <v>0</v>
      </c>
      <c r="E1687" s="285">
        <f>SUM('ADICIONES  2018'!C1687:M1687)</f>
        <v>22719141.93</v>
      </c>
      <c r="F1687" s="291">
        <v>0</v>
      </c>
      <c r="G1687" s="291"/>
      <c r="H1687" s="291"/>
      <c r="I1687" s="291"/>
      <c r="J1687" s="291"/>
      <c r="K1687" s="287">
        <f t="shared" si="1561"/>
        <v>22719141.93</v>
      </c>
      <c r="L1687" s="291"/>
      <c r="M1687" s="291"/>
      <c r="N1687" s="291"/>
      <c r="O1687" s="291"/>
      <c r="P1687" s="291">
        <v>0</v>
      </c>
      <c r="Q1687" s="291"/>
      <c r="R1687" s="287">
        <f t="shared" si="1568"/>
        <v>0</v>
      </c>
      <c r="S1687" s="291">
        <v>22719141.93</v>
      </c>
      <c r="T1687" s="291"/>
      <c r="U1687" s="291"/>
      <c r="V1687" s="291"/>
      <c r="W1687" s="291">
        <v>0</v>
      </c>
      <c r="X1687" s="291"/>
      <c r="Y1687" s="291"/>
      <c r="Z1687" s="291"/>
      <c r="AA1687" s="290">
        <f t="shared" si="1569"/>
        <v>22719141.93</v>
      </c>
      <c r="AB1687" s="290">
        <f t="shared" si="1570"/>
        <v>22719141.93</v>
      </c>
      <c r="AC1687" s="37">
        <f t="shared" si="1567"/>
        <v>1</v>
      </c>
    </row>
    <row r="1688" spans="2:29" ht="28.5" hidden="1" x14ac:dyDescent="0.2">
      <c r="B1688" s="97" t="s">
        <v>974</v>
      </c>
      <c r="C1688" s="98" t="s">
        <v>999</v>
      </c>
      <c r="D1688" s="291">
        <v>0</v>
      </c>
      <c r="E1688" s="285">
        <f>SUM('ADICIONES  2018'!C1688:M1688)</f>
        <v>255235651.08000001</v>
      </c>
      <c r="F1688" s="291">
        <v>0</v>
      </c>
      <c r="G1688" s="291"/>
      <c r="H1688" s="291"/>
      <c r="I1688" s="291"/>
      <c r="J1688" s="291"/>
      <c r="K1688" s="287">
        <f t="shared" si="1561"/>
        <v>255235651.08000001</v>
      </c>
      <c r="L1688" s="291"/>
      <c r="M1688" s="291"/>
      <c r="N1688" s="291"/>
      <c r="O1688" s="291"/>
      <c r="P1688" s="291">
        <v>0</v>
      </c>
      <c r="Q1688" s="291"/>
      <c r="R1688" s="287">
        <f t="shared" si="1568"/>
        <v>0</v>
      </c>
      <c r="S1688" s="291">
        <v>255235651.08000001</v>
      </c>
      <c r="T1688" s="291"/>
      <c r="U1688" s="291"/>
      <c r="V1688" s="291"/>
      <c r="W1688" s="291">
        <v>0</v>
      </c>
      <c r="X1688" s="291"/>
      <c r="Y1688" s="291"/>
      <c r="Z1688" s="291"/>
      <c r="AA1688" s="290">
        <f t="shared" si="1569"/>
        <v>255235651.08000001</v>
      </c>
      <c r="AB1688" s="290">
        <f t="shared" si="1570"/>
        <v>255235651.08000001</v>
      </c>
      <c r="AC1688" s="37">
        <f t="shared" si="1567"/>
        <v>1</v>
      </c>
    </row>
    <row r="1689" spans="2:29" ht="28.5" hidden="1" x14ac:dyDescent="0.2">
      <c r="B1689" s="97" t="s">
        <v>974</v>
      </c>
      <c r="C1689" s="98" t="s">
        <v>999</v>
      </c>
      <c r="D1689" s="291"/>
      <c r="E1689" s="285">
        <f>SUM('ADICIONES  2018'!C1689:M1689)</f>
        <v>233334</v>
      </c>
      <c r="F1689" s="291">
        <v>0</v>
      </c>
      <c r="G1689" s="291"/>
      <c r="H1689" s="291"/>
      <c r="I1689" s="291"/>
      <c r="J1689" s="291"/>
      <c r="K1689" s="287">
        <f t="shared" si="1561"/>
        <v>233334</v>
      </c>
      <c r="L1689" s="291"/>
      <c r="M1689" s="291"/>
      <c r="N1689" s="291"/>
      <c r="O1689" s="291"/>
      <c r="P1689" s="291">
        <v>0</v>
      </c>
      <c r="Q1689" s="291"/>
      <c r="R1689" s="287">
        <f t="shared" si="1568"/>
        <v>0</v>
      </c>
      <c r="S1689" s="291">
        <v>233334</v>
      </c>
      <c r="T1689" s="291"/>
      <c r="U1689" s="291"/>
      <c r="V1689" s="291"/>
      <c r="W1689" s="291">
        <v>0</v>
      </c>
      <c r="X1689" s="291"/>
      <c r="Y1689" s="291"/>
      <c r="Z1689" s="291"/>
      <c r="AA1689" s="290">
        <f t="shared" si="1569"/>
        <v>233334</v>
      </c>
      <c r="AB1689" s="290">
        <f t="shared" si="1570"/>
        <v>233334</v>
      </c>
      <c r="AC1689" s="37">
        <f t="shared" si="1567"/>
        <v>1</v>
      </c>
    </row>
    <row r="1690" spans="2:29" ht="28.5" hidden="1" x14ac:dyDescent="0.2">
      <c r="B1690" s="97" t="s">
        <v>974</v>
      </c>
      <c r="C1690" s="98" t="s">
        <v>999</v>
      </c>
      <c r="D1690" s="291">
        <v>0</v>
      </c>
      <c r="E1690" s="285">
        <f>SUM('ADICIONES  2018'!C1690:M1690)</f>
        <v>91519747.400000006</v>
      </c>
      <c r="F1690" s="291">
        <v>0</v>
      </c>
      <c r="G1690" s="291"/>
      <c r="H1690" s="291"/>
      <c r="I1690" s="291"/>
      <c r="J1690" s="291"/>
      <c r="K1690" s="287">
        <f t="shared" si="1561"/>
        <v>91519747.400000006</v>
      </c>
      <c r="L1690" s="291"/>
      <c r="M1690" s="291"/>
      <c r="N1690" s="291"/>
      <c r="O1690" s="291"/>
      <c r="P1690" s="291">
        <v>0</v>
      </c>
      <c r="Q1690" s="291"/>
      <c r="R1690" s="287">
        <f t="shared" si="1568"/>
        <v>0</v>
      </c>
      <c r="S1690" s="291">
        <v>91519747.400000006</v>
      </c>
      <c r="T1690" s="291"/>
      <c r="U1690" s="291"/>
      <c r="V1690" s="291"/>
      <c r="W1690" s="291">
        <v>0</v>
      </c>
      <c r="X1690" s="291"/>
      <c r="Y1690" s="291"/>
      <c r="Z1690" s="291"/>
      <c r="AA1690" s="290">
        <f t="shared" si="1569"/>
        <v>91519747.400000006</v>
      </c>
      <c r="AB1690" s="290">
        <f t="shared" si="1570"/>
        <v>91519747.400000006</v>
      </c>
      <c r="AC1690" s="37">
        <f t="shared" si="1567"/>
        <v>1</v>
      </c>
    </row>
    <row r="1691" spans="2:29" ht="28.5" hidden="1" x14ac:dyDescent="0.2">
      <c r="B1691" s="97" t="s">
        <v>974</v>
      </c>
      <c r="C1691" s="98" t="s">
        <v>999</v>
      </c>
      <c r="D1691" s="291"/>
      <c r="E1691" s="285">
        <f>SUM('ADICIONES  2018'!C1691:M1691)</f>
        <v>700000000</v>
      </c>
      <c r="F1691" s="291">
        <v>0</v>
      </c>
      <c r="G1691" s="291"/>
      <c r="H1691" s="291"/>
      <c r="I1691" s="291"/>
      <c r="J1691" s="291"/>
      <c r="K1691" s="287">
        <f t="shared" si="1561"/>
        <v>700000000</v>
      </c>
      <c r="L1691" s="291"/>
      <c r="M1691" s="291"/>
      <c r="N1691" s="291"/>
      <c r="O1691" s="291"/>
      <c r="P1691" s="291">
        <v>0</v>
      </c>
      <c r="Q1691" s="291"/>
      <c r="R1691" s="287">
        <f t="shared" si="1568"/>
        <v>0</v>
      </c>
      <c r="S1691" s="291">
        <v>700000000</v>
      </c>
      <c r="T1691" s="291"/>
      <c r="U1691" s="291"/>
      <c r="V1691" s="291"/>
      <c r="W1691" s="291">
        <v>0</v>
      </c>
      <c r="X1691" s="291"/>
      <c r="Y1691" s="291"/>
      <c r="Z1691" s="291"/>
      <c r="AA1691" s="290">
        <f t="shared" si="1569"/>
        <v>700000000</v>
      </c>
      <c r="AB1691" s="290">
        <f t="shared" si="1570"/>
        <v>700000000</v>
      </c>
      <c r="AC1691" s="37">
        <f t="shared" si="1567"/>
        <v>1</v>
      </c>
    </row>
    <row r="1692" spans="2:29" ht="28.5" hidden="1" x14ac:dyDescent="0.2">
      <c r="B1692" s="97" t="s">
        <v>974</v>
      </c>
      <c r="C1692" s="98" t="s">
        <v>999</v>
      </c>
      <c r="D1692" s="291"/>
      <c r="E1692" s="285">
        <f>SUM('ADICIONES  2018'!C1692:M1692)</f>
        <v>26839911</v>
      </c>
      <c r="F1692" s="291">
        <v>0</v>
      </c>
      <c r="G1692" s="291"/>
      <c r="H1692" s="291"/>
      <c r="I1692" s="291"/>
      <c r="J1692" s="291"/>
      <c r="K1692" s="287">
        <f t="shared" si="1561"/>
        <v>26839911</v>
      </c>
      <c r="L1692" s="291"/>
      <c r="M1692" s="291"/>
      <c r="N1692" s="291"/>
      <c r="O1692" s="291"/>
      <c r="P1692" s="291">
        <v>0</v>
      </c>
      <c r="Q1692" s="291"/>
      <c r="R1692" s="287">
        <f t="shared" si="1568"/>
        <v>0</v>
      </c>
      <c r="S1692" s="291">
        <v>26839911</v>
      </c>
      <c r="T1692" s="291"/>
      <c r="U1692" s="291"/>
      <c r="V1692" s="291"/>
      <c r="W1692" s="291">
        <v>0</v>
      </c>
      <c r="X1692" s="291"/>
      <c r="Y1692" s="291"/>
      <c r="Z1692" s="291"/>
      <c r="AA1692" s="290">
        <f t="shared" si="1569"/>
        <v>26839911</v>
      </c>
      <c r="AB1692" s="290">
        <f t="shared" si="1570"/>
        <v>26839911</v>
      </c>
      <c r="AC1692" s="37">
        <f t="shared" si="1567"/>
        <v>1</v>
      </c>
    </row>
    <row r="1693" spans="2:29" ht="28.5" hidden="1" x14ac:dyDescent="0.2">
      <c r="B1693" s="97" t="s">
        <v>974</v>
      </c>
      <c r="C1693" s="98" t="s">
        <v>999</v>
      </c>
      <c r="D1693" s="291"/>
      <c r="E1693" s="285">
        <f>SUM('ADICIONES  2018'!C1693:M1693)</f>
        <v>565520</v>
      </c>
      <c r="F1693" s="291">
        <v>0</v>
      </c>
      <c r="G1693" s="291"/>
      <c r="H1693" s="291"/>
      <c r="I1693" s="291"/>
      <c r="J1693" s="291"/>
      <c r="K1693" s="287">
        <f t="shared" si="1561"/>
        <v>565520</v>
      </c>
      <c r="L1693" s="291"/>
      <c r="M1693" s="291"/>
      <c r="N1693" s="291"/>
      <c r="O1693" s="291"/>
      <c r="P1693" s="291">
        <v>0</v>
      </c>
      <c r="Q1693" s="291"/>
      <c r="R1693" s="287">
        <f t="shared" si="1568"/>
        <v>0</v>
      </c>
      <c r="S1693" s="291">
        <v>565520</v>
      </c>
      <c r="T1693" s="291"/>
      <c r="U1693" s="291"/>
      <c r="V1693" s="291"/>
      <c r="W1693" s="291">
        <v>0</v>
      </c>
      <c r="X1693" s="291"/>
      <c r="Y1693" s="291"/>
      <c r="Z1693" s="291"/>
      <c r="AA1693" s="290">
        <f t="shared" si="1569"/>
        <v>565520</v>
      </c>
      <c r="AB1693" s="290">
        <f t="shared" si="1570"/>
        <v>565520</v>
      </c>
      <c r="AC1693" s="37">
        <f t="shared" si="1567"/>
        <v>1</v>
      </c>
    </row>
    <row r="1694" spans="2:29" ht="28.5" hidden="1" x14ac:dyDescent="0.2">
      <c r="B1694" s="97" t="s">
        <v>974</v>
      </c>
      <c r="C1694" s="98" t="s">
        <v>999</v>
      </c>
      <c r="D1694" s="291"/>
      <c r="E1694" s="285">
        <f>SUM('ADICIONES  2018'!C1694:M1694)</f>
        <v>73280168</v>
      </c>
      <c r="F1694" s="291">
        <v>0</v>
      </c>
      <c r="G1694" s="291"/>
      <c r="H1694" s="291"/>
      <c r="I1694" s="291"/>
      <c r="J1694" s="291"/>
      <c r="K1694" s="287">
        <f t="shared" si="1561"/>
        <v>73280168</v>
      </c>
      <c r="L1694" s="291"/>
      <c r="M1694" s="291"/>
      <c r="N1694" s="291"/>
      <c r="O1694" s="291"/>
      <c r="P1694" s="291">
        <v>0</v>
      </c>
      <c r="Q1694" s="291"/>
      <c r="R1694" s="287">
        <f t="shared" si="1568"/>
        <v>0</v>
      </c>
      <c r="S1694" s="291">
        <v>73280168</v>
      </c>
      <c r="T1694" s="291"/>
      <c r="U1694" s="291"/>
      <c r="V1694" s="291"/>
      <c r="W1694" s="291">
        <v>0</v>
      </c>
      <c r="X1694" s="291"/>
      <c r="Y1694" s="291"/>
      <c r="Z1694" s="291"/>
      <c r="AA1694" s="290">
        <f t="shared" si="1569"/>
        <v>73280168</v>
      </c>
      <c r="AB1694" s="290">
        <f t="shared" si="1570"/>
        <v>73280168</v>
      </c>
      <c r="AC1694" s="37">
        <f t="shared" si="1567"/>
        <v>1</v>
      </c>
    </row>
    <row r="1695" spans="2:29" ht="28.5" hidden="1" x14ac:dyDescent="0.2">
      <c r="B1695" s="97" t="s">
        <v>974</v>
      </c>
      <c r="C1695" s="98" t="s">
        <v>999</v>
      </c>
      <c r="D1695" s="291"/>
      <c r="E1695" s="285">
        <f>SUM('ADICIONES  2018'!C1695:M1695)</f>
        <v>450200</v>
      </c>
      <c r="F1695" s="291">
        <v>0</v>
      </c>
      <c r="G1695" s="291"/>
      <c r="H1695" s="291"/>
      <c r="I1695" s="291"/>
      <c r="J1695" s="291"/>
      <c r="K1695" s="287">
        <f t="shared" si="1561"/>
        <v>450200</v>
      </c>
      <c r="L1695" s="291"/>
      <c r="M1695" s="291"/>
      <c r="N1695" s="291"/>
      <c r="O1695" s="291"/>
      <c r="P1695" s="291">
        <v>0</v>
      </c>
      <c r="Q1695" s="291"/>
      <c r="R1695" s="287">
        <f t="shared" si="1568"/>
        <v>0</v>
      </c>
      <c r="S1695" s="291">
        <v>450200</v>
      </c>
      <c r="T1695" s="291"/>
      <c r="U1695" s="291"/>
      <c r="V1695" s="291"/>
      <c r="W1695" s="291">
        <v>0</v>
      </c>
      <c r="X1695" s="291"/>
      <c r="Y1695" s="291"/>
      <c r="Z1695" s="291"/>
      <c r="AA1695" s="290">
        <f t="shared" si="1569"/>
        <v>450200</v>
      </c>
      <c r="AB1695" s="290">
        <f t="shared" si="1570"/>
        <v>450200</v>
      </c>
      <c r="AC1695" s="37">
        <f t="shared" si="1567"/>
        <v>1</v>
      </c>
    </row>
    <row r="1696" spans="2:29" ht="28.5" hidden="1" x14ac:dyDescent="0.2">
      <c r="B1696" s="97" t="s">
        <v>974</v>
      </c>
      <c r="C1696" s="98" t="s">
        <v>999</v>
      </c>
      <c r="D1696" s="291"/>
      <c r="E1696" s="285">
        <f>SUM('ADICIONES  2018'!C1696:M1696)</f>
        <v>19017544.719999999</v>
      </c>
      <c r="F1696" s="291">
        <v>0</v>
      </c>
      <c r="G1696" s="291"/>
      <c r="H1696" s="291"/>
      <c r="I1696" s="291"/>
      <c r="J1696" s="291"/>
      <c r="K1696" s="287">
        <f t="shared" si="1561"/>
        <v>19017544.719999999</v>
      </c>
      <c r="L1696" s="291"/>
      <c r="M1696" s="291"/>
      <c r="N1696" s="291"/>
      <c r="O1696" s="291"/>
      <c r="P1696" s="291">
        <v>0</v>
      </c>
      <c r="Q1696" s="291"/>
      <c r="R1696" s="287">
        <f t="shared" si="1568"/>
        <v>0</v>
      </c>
      <c r="S1696" s="291">
        <v>19017544.719999999</v>
      </c>
      <c r="T1696" s="291"/>
      <c r="U1696" s="291"/>
      <c r="V1696" s="291"/>
      <c r="W1696" s="291">
        <v>0</v>
      </c>
      <c r="X1696" s="291"/>
      <c r="Y1696" s="291"/>
      <c r="Z1696" s="291"/>
      <c r="AA1696" s="290">
        <f t="shared" si="1569"/>
        <v>19017544.719999999</v>
      </c>
      <c r="AB1696" s="290">
        <f t="shared" si="1570"/>
        <v>19017544.719999999</v>
      </c>
      <c r="AC1696" s="37">
        <f t="shared" si="1567"/>
        <v>1</v>
      </c>
    </row>
    <row r="1697" spans="2:29" ht="28.5" hidden="1" x14ac:dyDescent="0.2">
      <c r="B1697" s="97" t="s">
        <v>974</v>
      </c>
      <c r="C1697" s="98" t="s">
        <v>999</v>
      </c>
      <c r="D1697" s="291"/>
      <c r="E1697" s="285">
        <f>SUM('ADICIONES  2018'!C1697:M1697)</f>
        <v>193973675.47</v>
      </c>
      <c r="F1697" s="291"/>
      <c r="G1697" s="291"/>
      <c r="H1697" s="291"/>
      <c r="I1697" s="291"/>
      <c r="J1697" s="291"/>
      <c r="K1697" s="287">
        <f t="shared" ref="K1697:K1760" si="1571">+D1697+E1697-F1697+G1697-H1697</f>
        <v>193973675.47</v>
      </c>
      <c r="L1697" s="291"/>
      <c r="M1697" s="291"/>
      <c r="N1697" s="291"/>
      <c r="O1697" s="291"/>
      <c r="P1697" s="291"/>
      <c r="Q1697" s="291"/>
      <c r="R1697" s="287">
        <f t="shared" si="1568"/>
        <v>0</v>
      </c>
      <c r="S1697" s="291">
        <v>0</v>
      </c>
      <c r="T1697" s="291"/>
      <c r="U1697" s="291"/>
      <c r="V1697" s="291"/>
      <c r="W1697" s="291">
        <v>0</v>
      </c>
      <c r="X1697" s="291"/>
      <c r="Y1697" s="291"/>
      <c r="Z1697" s="291"/>
      <c r="AA1697" s="290">
        <f t="shared" si="1569"/>
        <v>0</v>
      </c>
      <c r="AB1697" s="290">
        <f t="shared" si="1570"/>
        <v>0</v>
      </c>
      <c r="AC1697" s="37">
        <f t="shared" si="1567"/>
        <v>0</v>
      </c>
    </row>
    <row r="1698" spans="2:29" ht="28.5" hidden="1" x14ac:dyDescent="0.2">
      <c r="B1698" s="97" t="s">
        <v>974</v>
      </c>
      <c r="C1698" s="98" t="s">
        <v>999</v>
      </c>
      <c r="D1698" s="291">
        <v>0</v>
      </c>
      <c r="E1698" s="285">
        <f>SUM('ADICIONES  2018'!C1698:M1698)</f>
        <v>209480228</v>
      </c>
      <c r="F1698" s="291">
        <v>0</v>
      </c>
      <c r="G1698" s="291"/>
      <c r="H1698" s="291"/>
      <c r="I1698" s="291"/>
      <c r="J1698" s="291"/>
      <c r="K1698" s="287">
        <f t="shared" si="1571"/>
        <v>209480228</v>
      </c>
      <c r="L1698" s="291"/>
      <c r="M1698" s="291"/>
      <c r="N1698" s="291"/>
      <c r="O1698" s="291"/>
      <c r="P1698" s="291">
        <v>0</v>
      </c>
      <c r="Q1698" s="291"/>
      <c r="R1698" s="287">
        <f t="shared" si="1568"/>
        <v>0</v>
      </c>
      <c r="S1698" s="291">
        <v>209480228</v>
      </c>
      <c r="T1698" s="291"/>
      <c r="U1698" s="291"/>
      <c r="V1698" s="291"/>
      <c r="W1698" s="291">
        <v>0</v>
      </c>
      <c r="X1698" s="291"/>
      <c r="Y1698" s="291"/>
      <c r="Z1698" s="291"/>
      <c r="AA1698" s="290">
        <f t="shared" si="1569"/>
        <v>209480228</v>
      </c>
      <c r="AB1698" s="290">
        <f t="shared" si="1570"/>
        <v>209480228</v>
      </c>
      <c r="AC1698" s="37">
        <f t="shared" si="1567"/>
        <v>1</v>
      </c>
    </row>
    <row r="1699" spans="2:29" ht="28.5" hidden="1" x14ac:dyDescent="0.2">
      <c r="B1699" s="97" t="s">
        <v>974</v>
      </c>
      <c r="C1699" s="98" t="s">
        <v>999</v>
      </c>
      <c r="D1699" s="291"/>
      <c r="E1699" s="285">
        <f>SUM('ADICIONES  2018'!C1699:M1699)</f>
        <v>58809389.100000001</v>
      </c>
      <c r="F1699" s="291"/>
      <c r="G1699" s="291"/>
      <c r="H1699" s="291"/>
      <c r="I1699" s="291"/>
      <c r="J1699" s="291"/>
      <c r="K1699" s="287">
        <f t="shared" si="1571"/>
        <v>58809389.100000001</v>
      </c>
      <c r="L1699" s="291"/>
      <c r="M1699" s="291"/>
      <c r="N1699" s="291"/>
      <c r="O1699" s="291"/>
      <c r="P1699" s="291"/>
      <c r="Q1699" s="291"/>
      <c r="R1699" s="287">
        <f t="shared" si="1568"/>
        <v>0</v>
      </c>
      <c r="S1699" s="291">
        <v>0</v>
      </c>
      <c r="T1699" s="291"/>
      <c r="U1699" s="291"/>
      <c r="V1699" s="291"/>
      <c r="W1699" s="291">
        <v>0</v>
      </c>
      <c r="X1699" s="291"/>
      <c r="Y1699" s="291"/>
      <c r="Z1699" s="291"/>
      <c r="AA1699" s="290">
        <f t="shared" si="1569"/>
        <v>0</v>
      </c>
      <c r="AB1699" s="290">
        <f t="shared" si="1570"/>
        <v>0</v>
      </c>
      <c r="AC1699" s="37">
        <f t="shared" si="1567"/>
        <v>0</v>
      </c>
    </row>
    <row r="1700" spans="2:29" ht="28.5" hidden="1" x14ac:dyDescent="0.2">
      <c r="B1700" s="97" t="s">
        <v>974</v>
      </c>
      <c r="C1700" s="98" t="s">
        <v>999</v>
      </c>
      <c r="D1700" s="291">
        <v>0</v>
      </c>
      <c r="E1700" s="285">
        <f>SUM('ADICIONES  2018'!C1700:M1700)</f>
        <v>1045242926.15</v>
      </c>
      <c r="F1700" s="291">
        <v>0</v>
      </c>
      <c r="G1700" s="291"/>
      <c r="H1700" s="291"/>
      <c r="I1700" s="291"/>
      <c r="J1700" s="291"/>
      <c r="K1700" s="287">
        <f t="shared" si="1571"/>
        <v>1045242926.15</v>
      </c>
      <c r="L1700" s="291"/>
      <c r="M1700" s="291"/>
      <c r="N1700" s="291"/>
      <c r="O1700" s="291"/>
      <c r="P1700" s="291">
        <v>0</v>
      </c>
      <c r="Q1700" s="291"/>
      <c r="R1700" s="287">
        <f t="shared" si="1568"/>
        <v>0</v>
      </c>
      <c r="S1700" s="291">
        <v>1045242926.15</v>
      </c>
      <c r="T1700" s="291"/>
      <c r="U1700" s="291"/>
      <c r="V1700" s="291"/>
      <c r="W1700" s="291">
        <v>0</v>
      </c>
      <c r="X1700" s="291"/>
      <c r="Y1700" s="291"/>
      <c r="Z1700" s="291"/>
      <c r="AA1700" s="290">
        <f t="shared" si="1569"/>
        <v>1045242926.15</v>
      </c>
      <c r="AB1700" s="290">
        <f t="shared" si="1570"/>
        <v>1045242926.15</v>
      </c>
      <c r="AC1700" s="37">
        <f t="shared" si="1567"/>
        <v>1</v>
      </c>
    </row>
    <row r="1701" spans="2:29" ht="28.5" hidden="1" x14ac:dyDescent="0.2">
      <c r="B1701" s="97" t="s">
        <v>974</v>
      </c>
      <c r="C1701" s="98" t="s">
        <v>999</v>
      </c>
      <c r="D1701" s="291"/>
      <c r="E1701" s="285">
        <f>SUM('ADICIONES  2018'!C1701:M1701)</f>
        <v>2700355.01</v>
      </c>
      <c r="F1701" s="291">
        <v>0</v>
      </c>
      <c r="G1701" s="291"/>
      <c r="H1701" s="291"/>
      <c r="I1701" s="291"/>
      <c r="J1701" s="291"/>
      <c r="K1701" s="287">
        <f t="shared" si="1571"/>
        <v>2700355.01</v>
      </c>
      <c r="L1701" s="291"/>
      <c r="M1701" s="291"/>
      <c r="N1701" s="291"/>
      <c r="O1701" s="291"/>
      <c r="P1701" s="291">
        <v>0</v>
      </c>
      <c r="Q1701" s="291"/>
      <c r="R1701" s="287">
        <f t="shared" si="1568"/>
        <v>0</v>
      </c>
      <c r="S1701" s="291">
        <v>2700355.01</v>
      </c>
      <c r="T1701" s="291"/>
      <c r="U1701" s="291"/>
      <c r="V1701" s="291"/>
      <c r="W1701" s="291">
        <v>0</v>
      </c>
      <c r="X1701" s="291"/>
      <c r="Y1701" s="291"/>
      <c r="Z1701" s="291"/>
      <c r="AA1701" s="290">
        <f t="shared" si="1569"/>
        <v>2700355.01</v>
      </c>
      <c r="AB1701" s="290">
        <f t="shared" si="1570"/>
        <v>2700355.01</v>
      </c>
      <c r="AC1701" s="37">
        <f t="shared" si="1567"/>
        <v>1</v>
      </c>
    </row>
    <row r="1702" spans="2:29" ht="28.5" hidden="1" x14ac:dyDescent="0.2">
      <c r="B1702" s="97" t="s">
        <v>974</v>
      </c>
      <c r="C1702" s="98" t="s">
        <v>999</v>
      </c>
      <c r="D1702" s="291">
        <v>0</v>
      </c>
      <c r="E1702" s="285">
        <f>SUM('ADICIONES  2018'!C1702:M1702)</f>
        <v>14850687</v>
      </c>
      <c r="F1702" s="291">
        <v>0</v>
      </c>
      <c r="G1702" s="291"/>
      <c r="H1702" s="291"/>
      <c r="I1702" s="291"/>
      <c r="J1702" s="291"/>
      <c r="K1702" s="287">
        <f t="shared" si="1571"/>
        <v>14850687</v>
      </c>
      <c r="L1702" s="291"/>
      <c r="M1702" s="291"/>
      <c r="N1702" s="291"/>
      <c r="O1702" s="291"/>
      <c r="P1702" s="291">
        <v>0</v>
      </c>
      <c r="Q1702" s="291"/>
      <c r="R1702" s="287">
        <f t="shared" si="1568"/>
        <v>0</v>
      </c>
      <c r="S1702" s="291">
        <v>14850687</v>
      </c>
      <c r="T1702" s="291"/>
      <c r="U1702" s="291"/>
      <c r="V1702" s="291"/>
      <c r="W1702" s="291">
        <v>0</v>
      </c>
      <c r="X1702" s="291"/>
      <c r="Y1702" s="291"/>
      <c r="Z1702" s="291"/>
      <c r="AA1702" s="290">
        <f t="shared" si="1569"/>
        <v>14850687</v>
      </c>
      <c r="AB1702" s="290">
        <f t="shared" si="1570"/>
        <v>14850687</v>
      </c>
      <c r="AC1702" s="37">
        <f t="shared" si="1567"/>
        <v>1</v>
      </c>
    </row>
    <row r="1703" spans="2:29" ht="28.5" hidden="1" x14ac:dyDescent="0.2">
      <c r="B1703" s="97" t="s">
        <v>974</v>
      </c>
      <c r="C1703" s="98" t="s">
        <v>999</v>
      </c>
      <c r="D1703" s="291">
        <v>0</v>
      </c>
      <c r="E1703" s="285">
        <f>SUM('ADICIONES  2018'!C1703:M1703)</f>
        <v>14564567.73</v>
      </c>
      <c r="F1703" s="291">
        <v>0</v>
      </c>
      <c r="G1703" s="291"/>
      <c r="H1703" s="291"/>
      <c r="I1703" s="291"/>
      <c r="J1703" s="291"/>
      <c r="K1703" s="287">
        <f t="shared" si="1571"/>
        <v>14564567.73</v>
      </c>
      <c r="L1703" s="291"/>
      <c r="M1703" s="291"/>
      <c r="N1703" s="291"/>
      <c r="O1703" s="291"/>
      <c r="P1703" s="291">
        <v>0</v>
      </c>
      <c r="Q1703" s="291"/>
      <c r="R1703" s="287">
        <f t="shared" si="1568"/>
        <v>0</v>
      </c>
      <c r="S1703" s="291">
        <v>14564567.73</v>
      </c>
      <c r="T1703" s="291"/>
      <c r="U1703" s="291"/>
      <c r="V1703" s="291"/>
      <c r="W1703" s="291">
        <v>0</v>
      </c>
      <c r="X1703" s="291"/>
      <c r="Y1703" s="291"/>
      <c r="Z1703" s="291"/>
      <c r="AA1703" s="290">
        <f t="shared" si="1569"/>
        <v>14564567.73</v>
      </c>
      <c r="AB1703" s="290">
        <f t="shared" si="1570"/>
        <v>14564567.73</v>
      </c>
      <c r="AC1703" s="37">
        <f t="shared" si="1567"/>
        <v>1</v>
      </c>
    </row>
    <row r="1704" spans="2:29" ht="28.5" hidden="1" x14ac:dyDescent="0.2">
      <c r="B1704" s="97" t="s">
        <v>974</v>
      </c>
      <c r="C1704" s="98" t="s">
        <v>999</v>
      </c>
      <c r="D1704" s="291"/>
      <c r="E1704" s="285">
        <f>SUM('ADICIONES  2018'!C1704:M1704)</f>
        <v>50100000</v>
      </c>
      <c r="F1704" s="291">
        <v>0</v>
      </c>
      <c r="G1704" s="291"/>
      <c r="H1704" s="291"/>
      <c r="I1704" s="291"/>
      <c r="J1704" s="291"/>
      <c r="K1704" s="287">
        <f t="shared" si="1571"/>
        <v>50100000</v>
      </c>
      <c r="L1704" s="291"/>
      <c r="M1704" s="291"/>
      <c r="N1704" s="291"/>
      <c r="O1704" s="291"/>
      <c r="P1704" s="291">
        <v>0</v>
      </c>
      <c r="Q1704" s="291"/>
      <c r="R1704" s="287">
        <f t="shared" si="1568"/>
        <v>0</v>
      </c>
      <c r="S1704" s="291">
        <v>50100000</v>
      </c>
      <c r="T1704" s="291"/>
      <c r="U1704" s="291"/>
      <c r="V1704" s="291"/>
      <c r="W1704" s="291">
        <v>0</v>
      </c>
      <c r="X1704" s="291"/>
      <c r="Y1704" s="291"/>
      <c r="Z1704" s="291"/>
      <c r="AA1704" s="290">
        <f t="shared" si="1569"/>
        <v>50100000</v>
      </c>
      <c r="AB1704" s="290">
        <f t="shared" si="1570"/>
        <v>50100000</v>
      </c>
      <c r="AC1704" s="37">
        <f t="shared" si="1567"/>
        <v>1</v>
      </c>
    </row>
    <row r="1705" spans="2:29" ht="28.5" hidden="1" x14ac:dyDescent="0.2">
      <c r="B1705" s="97" t="s">
        <v>974</v>
      </c>
      <c r="C1705" s="98" t="s">
        <v>999</v>
      </c>
      <c r="D1705" s="291"/>
      <c r="E1705" s="285">
        <f>SUM('ADICIONES  2018'!C1705:M1705)</f>
        <v>19900000</v>
      </c>
      <c r="F1705" s="291"/>
      <c r="G1705" s="291"/>
      <c r="H1705" s="291"/>
      <c r="I1705" s="291"/>
      <c r="J1705" s="291"/>
      <c r="K1705" s="287">
        <f t="shared" si="1571"/>
        <v>19900000</v>
      </c>
      <c r="L1705" s="291"/>
      <c r="M1705" s="291"/>
      <c r="N1705" s="291"/>
      <c r="O1705" s="291"/>
      <c r="P1705" s="291"/>
      <c r="Q1705" s="291"/>
      <c r="R1705" s="287">
        <f t="shared" si="1568"/>
        <v>0</v>
      </c>
      <c r="S1705" s="291">
        <v>0</v>
      </c>
      <c r="T1705" s="291"/>
      <c r="U1705" s="291"/>
      <c r="V1705" s="291"/>
      <c r="W1705" s="291">
        <v>0</v>
      </c>
      <c r="X1705" s="291"/>
      <c r="Y1705" s="291"/>
      <c r="Z1705" s="291"/>
      <c r="AA1705" s="290">
        <f t="shared" si="1569"/>
        <v>0</v>
      </c>
      <c r="AB1705" s="290">
        <f t="shared" si="1570"/>
        <v>0</v>
      </c>
      <c r="AC1705" s="37">
        <f t="shared" si="1567"/>
        <v>0</v>
      </c>
    </row>
    <row r="1706" spans="2:29" ht="28.5" hidden="1" x14ac:dyDescent="0.2">
      <c r="B1706" s="97" t="s">
        <v>974</v>
      </c>
      <c r="C1706" s="98" t="s">
        <v>999</v>
      </c>
      <c r="D1706" s="291">
        <v>0</v>
      </c>
      <c r="E1706" s="285">
        <f>SUM('ADICIONES  2018'!C1706:M1706)</f>
        <v>675000</v>
      </c>
      <c r="F1706" s="291">
        <v>0</v>
      </c>
      <c r="G1706" s="291"/>
      <c r="H1706" s="291"/>
      <c r="I1706" s="291"/>
      <c r="J1706" s="291"/>
      <c r="K1706" s="287">
        <f t="shared" si="1571"/>
        <v>675000</v>
      </c>
      <c r="L1706" s="291"/>
      <c r="M1706" s="291"/>
      <c r="N1706" s="291"/>
      <c r="O1706" s="291"/>
      <c r="P1706" s="291">
        <v>0</v>
      </c>
      <c r="Q1706" s="291"/>
      <c r="R1706" s="287">
        <f t="shared" si="1568"/>
        <v>0</v>
      </c>
      <c r="S1706" s="291">
        <v>675000</v>
      </c>
      <c r="T1706" s="291"/>
      <c r="U1706" s="291"/>
      <c r="V1706" s="291"/>
      <c r="W1706" s="291">
        <v>0</v>
      </c>
      <c r="X1706" s="291"/>
      <c r="Y1706" s="291"/>
      <c r="Z1706" s="291"/>
      <c r="AA1706" s="290">
        <f t="shared" si="1569"/>
        <v>675000</v>
      </c>
      <c r="AB1706" s="290">
        <f t="shared" si="1570"/>
        <v>675000</v>
      </c>
      <c r="AC1706" s="37">
        <f t="shared" si="1567"/>
        <v>1</v>
      </c>
    </row>
    <row r="1707" spans="2:29" ht="28.5" hidden="1" x14ac:dyDescent="0.2">
      <c r="B1707" s="97" t="s">
        <v>974</v>
      </c>
      <c r="C1707" s="98" t="s">
        <v>999</v>
      </c>
      <c r="D1707" s="291"/>
      <c r="E1707" s="285">
        <f>SUM('ADICIONES  2018'!C1707:M1707)</f>
        <v>16500000</v>
      </c>
      <c r="F1707" s="291">
        <v>0</v>
      </c>
      <c r="G1707" s="291"/>
      <c r="H1707" s="291"/>
      <c r="I1707" s="291"/>
      <c r="J1707" s="291"/>
      <c r="K1707" s="287">
        <f t="shared" si="1571"/>
        <v>16500000</v>
      </c>
      <c r="L1707" s="291"/>
      <c r="M1707" s="291"/>
      <c r="N1707" s="291"/>
      <c r="O1707" s="291"/>
      <c r="P1707" s="291">
        <v>0</v>
      </c>
      <c r="Q1707" s="291"/>
      <c r="R1707" s="287">
        <f t="shared" si="1568"/>
        <v>0</v>
      </c>
      <c r="S1707" s="291">
        <v>16500000</v>
      </c>
      <c r="T1707" s="291"/>
      <c r="U1707" s="291"/>
      <c r="V1707" s="291"/>
      <c r="W1707" s="291">
        <v>0</v>
      </c>
      <c r="X1707" s="291"/>
      <c r="Y1707" s="291"/>
      <c r="Z1707" s="291"/>
      <c r="AA1707" s="290">
        <f t="shared" si="1569"/>
        <v>16500000</v>
      </c>
      <c r="AB1707" s="290">
        <f t="shared" si="1570"/>
        <v>16500000</v>
      </c>
      <c r="AC1707" s="37">
        <f t="shared" si="1567"/>
        <v>1</v>
      </c>
    </row>
    <row r="1708" spans="2:29" ht="28.5" hidden="1" x14ac:dyDescent="0.2">
      <c r="B1708" s="97" t="s">
        <v>974</v>
      </c>
      <c r="C1708" s="98" t="s">
        <v>999</v>
      </c>
      <c r="D1708" s="291">
        <v>0</v>
      </c>
      <c r="E1708" s="285">
        <f>SUM('ADICIONES  2018'!C1708:M1708)</f>
        <v>213244501.06999999</v>
      </c>
      <c r="F1708" s="291">
        <v>0</v>
      </c>
      <c r="G1708" s="291"/>
      <c r="H1708" s="291"/>
      <c r="I1708" s="291"/>
      <c r="J1708" s="291"/>
      <c r="K1708" s="287">
        <f t="shared" si="1571"/>
        <v>213244501.06999999</v>
      </c>
      <c r="L1708" s="291"/>
      <c r="M1708" s="291"/>
      <c r="N1708" s="291"/>
      <c r="O1708" s="291"/>
      <c r="P1708" s="291">
        <v>0</v>
      </c>
      <c r="Q1708" s="291"/>
      <c r="R1708" s="287">
        <f t="shared" si="1568"/>
        <v>0</v>
      </c>
      <c r="S1708" s="291">
        <v>213244501.06999999</v>
      </c>
      <c r="T1708" s="291"/>
      <c r="U1708" s="291"/>
      <c r="V1708" s="291"/>
      <c r="W1708" s="291">
        <v>0</v>
      </c>
      <c r="X1708" s="291"/>
      <c r="Y1708" s="291"/>
      <c r="Z1708" s="291"/>
      <c r="AA1708" s="290">
        <f t="shared" si="1569"/>
        <v>213244501.06999999</v>
      </c>
      <c r="AB1708" s="290">
        <f t="shared" si="1570"/>
        <v>213244501.06999999</v>
      </c>
      <c r="AC1708" s="37">
        <f t="shared" si="1567"/>
        <v>1</v>
      </c>
    </row>
    <row r="1709" spans="2:29" ht="28.5" hidden="1" x14ac:dyDescent="0.2">
      <c r="B1709" s="97" t="s">
        <v>974</v>
      </c>
      <c r="C1709" s="98" t="s">
        <v>999</v>
      </c>
      <c r="D1709" s="291"/>
      <c r="E1709" s="285">
        <f>SUM('ADICIONES  2018'!C1709:M1709)</f>
        <v>4132604</v>
      </c>
      <c r="F1709" s="291">
        <v>0</v>
      </c>
      <c r="G1709" s="291"/>
      <c r="H1709" s="291"/>
      <c r="I1709" s="291"/>
      <c r="J1709" s="291"/>
      <c r="K1709" s="287">
        <f t="shared" si="1571"/>
        <v>4132604</v>
      </c>
      <c r="L1709" s="291"/>
      <c r="M1709" s="291"/>
      <c r="N1709" s="291"/>
      <c r="O1709" s="291"/>
      <c r="P1709" s="291">
        <v>0</v>
      </c>
      <c r="Q1709" s="291"/>
      <c r="R1709" s="287">
        <f t="shared" si="1568"/>
        <v>0</v>
      </c>
      <c r="S1709" s="291">
        <v>4132604</v>
      </c>
      <c r="T1709" s="291"/>
      <c r="U1709" s="291"/>
      <c r="V1709" s="291"/>
      <c r="W1709" s="291">
        <v>0</v>
      </c>
      <c r="X1709" s="291"/>
      <c r="Y1709" s="291"/>
      <c r="Z1709" s="291"/>
      <c r="AA1709" s="290">
        <f t="shared" si="1569"/>
        <v>4132604</v>
      </c>
      <c r="AB1709" s="290">
        <f t="shared" si="1570"/>
        <v>4132604</v>
      </c>
      <c r="AC1709" s="37">
        <f t="shared" si="1567"/>
        <v>1</v>
      </c>
    </row>
    <row r="1710" spans="2:29" ht="28.5" hidden="1" x14ac:dyDescent="0.2">
      <c r="B1710" s="97" t="s">
        <v>974</v>
      </c>
      <c r="C1710" s="98" t="s">
        <v>999</v>
      </c>
      <c r="D1710" s="291">
        <v>0</v>
      </c>
      <c r="E1710" s="285">
        <f>SUM('ADICIONES  2018'!C1710:M1710)</f>
        <v>16042395055.559999</v>
      </c>
      <c r="F1710" s="291">
        <v>0</v>
      </c>
      <c r="G1710" s="291"/>
      <c r="H1710" s="291"/>
      <c r="I1710" s="291"/>
      <c r="J1710" s="291"/>
      <c r="K1710" s="287">
        <f t="shared" si="1571"/>
        <v>16042395055.559999</v>
      </c>
      <c r="L1710" s="291"/>
      <c r="M1710" s="291"/>
      <c r="N1710" s="291"/>
      <c r="O1710" s="291"/>
      <c r="P1710" s="291">
        <v>16042395055.559999</v>
      </c>
      <c r="Q1710" s="291"/>
      <c r="R1710" s="287">
        <f t="shared" si="1568"/>
        <v>16042395055.559999</v>
      </c>
      <c r="S1710" s="291">
        <v>0</v>
      </c>
      <c r="T1710" s="291"/>
      <c r="U1710" s="291"/>
      <c r="V1710" s="291"/>
      <c r="W1710" s="291">
        <v>0</v>
      </c>
      <c r="X1710" s="291"/>
      <c r="Y1710" s="291"/>
      <c r="Z1710" s="291"/>
      <c r="AA1710" s="290">
        <f t="shared" si="1569"/>
        <v>0</v>
      </c>
      <c r="AB1710" s="290">
        <f t="shared" si="1570"/>
        <v>16042395055.559999</v>
      </c>
      <c r="AC1710" s="37">
        <f t="shared" si="1567"/>
        <v>1</v>
      </c>
    </row>
    <row r="1711" spans="2:29" ht="28.5" hidden="1" x14ac:dyDescent="0.2">
      <c r="B1711" s="97" t="s">
        <v>974</v>
      </c>
      <c r="C1711" s="98" t="s">
        <v>999</v>
      </c>
      <c r="D1711" s="291">
        <v>0</v>
      </c>
      <c r="E1711" s="285">
        <f>SUM('ADICIONES  2018'!C1711:M1711)</f>
        <v>800000000</v>
      </c>
      <c r="F1711" s="291">
        <v>0</v>
      </c>
      <c r="G1711" s="291"/>
      <c r="H1711" s="291"/>
      <c r="I1711" s="291"/>
      <c r="J1711" s="291"/>
      <c r="K1711" s="287">
        <f t="shared" si="1571"/>
        <v>800000000</v>
      </c>
      <c r="L1711" s="291"/>
      <c r="M1711" s="291"/>
      <c r="N1711" s="291"/>
      <c r="O1711" s="291"/>
      <c r="P1711" s="291">
        <v>0</v>
      </c>
      <c r="Q1711" s="291"/>
      <c r="R1711" s="287">
        <f t="shared" si="1568"/>
        <v>0</v>
      </c>
      <c r="S1711" s="291">
        <v>800000000</v>
      </c>
      <c r="T1711" s="291"/>
      <c r="U1711" s="291"/>
      <c r="V1711" s="291"/>
      <c r="W1711" s="291">
        <v>0</v>
      </c>
      <c r="X1711" s="291"/>
      <c r="Y1711" s="291"/>
      <c r="Z1711" s="291"/>
      <c r="AA1711" s="290">
        <f t="shared" si="1569"/>
        <v>800000000</v>
      </c>
      <c r="AB1711" s="290">
        <f t="shared" si="1570"/>
        <v>800000000</v>
      </c>
      <c r="AC1711" s="37">
        <f t="shared" si="1567"/>
        <v>1</v>
      </c>
    </row>
    <row r="1712" spans="2:29" ht="28.5" hidden="1" x14ac:dyDescent="0.2">
      <c r="B1712" s="97" t="s">
        <v>974</v>
      </c>
      <c r="C1712" s="98" t="s">
        <v>999</v>
      </c>
      <c r="D1712" s="291"/>
      <c r="E1712" s="285">
        <f>SUM('ADICIONES  2018'!C1712:M1712)</f>
        <v>34580604</v>
      </c>
      <c r="F1712" s="291">
        <v>0</v>
      </c>
      <c r="G1712" s="291"/>
      <c r="H1712" s="291"/>
      <c r="I1712" s="291"/>
      <c r="J1712" s="291"/>
      <c r="K1712" s="287">
        <f t="shared" si="1571"/>
        <v>34580604</v>
      </c>
      <c r="L1712" s="291"/>
      <c r="M1712" s="291"/>
      <c r="N1712" s="291"/>
      <c r="O1712" s="291"/>
      <c r="P1712" s="291">
        <v>0</v>
      </c>
      <c r="Q1712" s="291"/>
      <c r="R1712" s="287">
        <f t="shared" si="1568"/>
        <v>0</v>
      </c>
      <c r="S1712" s="291">
        <v>34580604</v>
      </c>
      <c r="T1712" s="291"/>
      <c r="U1712" s="291"/>
      <c r="V1712" s="291"/>
      <c r="W1712" s="291">
        <v>0</v>
      </c>
      <c r="X1712" s="291"/>
      <c r="Y1712" s="291"/>
      <c r="Z1712" s="291"/>
      <c r="AA1712" s="290">
        <f t="shared" si="1569"/>
        <v>34580604</v>
      </c>
      <c r="AB1712" s="290">
        <f t="shared" si="1570"/>
        <v>34580604</v>
      </c>
      <c r="AC1712" s="37">
        <f t="shared" si="1567"/>
        <v>1</v>
      </c>
    </row>
    <row r="1713" spans="1:29" ht="28.5" hidden="1" x14ac:dyDescent="0.2">
      <c r="B1713" s="97" t="s">
        <v>974</v>
      </c>
      <c r="C1713" s="98" t="s">
        <v>999</v>
      </c>
      <c r="D1713" s="291"/>
      <c r="E1713" s="285">
        <f>SUM('ADICIONES  2018'!C1713:M1713)</f>
        <v>404629000</v>
      </c>
      <c r="F1713" s="291">
        <v>0</v>
      </c>
      <c r="G1713" s="291"/>
      <c r="H1713" s="291"/>
      <c r="I1713" s="291"/>
      <c r="J1713" s="291"/>
      <c r="K1713" s="287">
        <f t="shared" si="1571"/>
        <v>404629000</v>
      </c>
      <c r="L1713" s="291"/>
      <c r="M1713" s="291"/>
      <c r="N1713" s="291"/>
      <c r="O1713" s="291"/>
      <c r="P1713" s="291">
        <v>0</v>
      </c>
      <c r="Q1713" s="291"/>
      <c r="R1713" s="287">
        <f t="shared" si="1568"/>
        <v>0</v>
      </c>
      <c r="S1713" s="291">
        <v>404629000</v>
      </c>
      <c r="T1713" s="291"/>
      <c r="U1713" s="291"/>
      <c r="V1713" s="291"/>
      <c r="W1713" s="291">
        <v>0</v>
      </c>
      <c r="X1713" s="291"/>
      <c r="Y1713" s="291"/>
      <c r="Z1713" s="291"/>
      <c r="AA1713" s="290">
        <f t="shared" si="1569"/>
        <v>404629000</v>
      </c>
      <c r="AB1713" s="290">
        <f t="shared" si="1570"/>
        <v>404629000</v>
      </c>
      <c r="AC1713" s="37">
        <f t="shared" si="1567"/>
        <v>1</v>
      </c>
    </row>
    <row r="1714" spans="1:29" ht="28.5" hidden="1" x14ac:dyDescent="0.2">
      <c r="B1714" s="97" t="s">
        <v>974</v>
      </c>
      <c r="C1714" s="98" t="s">
        <v>999</v>
      </c>
      <c r="D1714" s="291"/>
      <c r="E1714" s="285">
        <f>SUM('ADICIONES  2018'!C1714:M1714)</f>
        <v>15000000000</v>
      </c>
      <c r="F1714" s="291">
        <v>0</v>
      </c>
      <c r="G1714" s="291"/>
      <c r="H1714" s="291"/>
      <c r="I1714" s="291"/>
      <c r="J1714" s="291"/>
      <c r="K1714" s="287">
        <f t="shared" si="1571"/>
        <v>15000000000</v>
      </c>
      <c r="L1714" s="291"/>
      <c r="M1714" s="291"/>
      <c r="N1714" s="291"/>
      <c r="O1714" s="291"/>
      <c r="P1714" s="291">
        <v>0</v>
      </c>
      <c r="Q1714" s="291"/>
      <c r="R1714" s="287">
        <f t="shared" si="1568"/>
        <v>0</v>
      </c>
      <c r="S1714" s="291">
        <v>15000000000</v>
      </c>
      <c r="T1714" s="291"/>
      <c r="U1714" s="291"/>
      <c r="V1714" s="291"/>
      <c r="W1714" s="291">
        <v>0</v>
      </c>
      <c r="X1714" s="291"/>
      <c r="Y1714" s="291"/>
      <c r="Z1714" s="291"/>
      <c r="AA1714" s="290">
        <f t="shared" si="1569"/>
        <v>15000000000</v>
      </c>
      <c r="AB1714" s="290">
        <f t="shared" si="1570"/>
        <v>15000000000</v>
      </c>
      <c r="AC1714" s="37">
        <f t="shared" si="1567"/>
        <v>1</v>
      </c>
    </row>
    <row r="1715" spans="1:29" ht="28.5" hidden="1" x14ac:dyDescent="0.2">
      <c r="B1715" s="97" t="s">
        <v>974</v>
      </c>
      <c r="C1715" s="98" t="s">
        <v>999</v>
      </c>
      <c r="D1715" s="291"/>
      <c r="E1715" s="285">
        <f>SUM('ADICIONES  2018'!C1715:M1715)</f>
        <v>36050036.729999997</v>
      </c>
      <c r="F1715" s="291">
        <v>0</v>
      </c>
      <c r="G1715" s="291"/>
      <c r="H1715" s="291"/>
      <c r="I1715" s="291"/>
      <c r="J1715" s="291"/>
      <c r="K1715" s="287">
        <f t="shared" si="1571"/>
        <v>36050036.729999997</v>
      </c>
      <c r="L1715" s="291"/>
      <c r="M1715" s="291"/>
      <c r="N1715" s="291"/>
      <c r="O1715" s="291"/>
      <c r="P1715" s="291">
        <v>0</v>
      </c>
      <c r="Q1715" s="291"/>
      <c r="R1715" s="287">
        <f t="shared" si="1568"/>
        <v>0</v>
      </c>
      <c r="S1715" s="291">
        <v>36050036.729999997</v>
      </c>
      <c r="T1715" s="291"/>
      <c r="U1715" s="291"/>
      <c r="V1715" s="291"/>
      <c r="W1715" s="291">
        <v>0</v>
      </c>
      <c r="X1715" s="291"/>
      <c r="Y1715" s="291"/>
      <c r="Z1715" s="291"/>
      <c r="AA1715" s="290">
        <f t="shared" si="1569"/>
        <v>36050036.729999997</v>
      </c>
      <c r="AB1715" s="290">
        <f t="shared" si="1570"/>
        <v>36050036.729999997</v>
      </c>
      <c r="AC1715" s="37">
        <f t="shared" si="1567"/>
        <v>1</v>
      </c>
    </row>
    <row r="1716" spans="1:29" ht="28.5" hidden="1" x14ac:dyDescent="0.2">
      <c r="B1716" s="97" t="s">
        <v>974</v>
      </c>
      <c r="C1716" s="98" t="s">
        <v>999</v>
      </c>
      <c r="D1716" s="291"/>
      <c r="E1716" s="285">
        <f>SUM('ADICIONES  2018'!C1716:M1716)</f>
        <v>4102411150</v>
      </c>
      <c r="F1716" s="291">
        <v>0</v>
      </c>
      <c r="G1716" s="291"/>
      <c r="H1716" s="291"/>
      <c r="I1716" s="291"/>
      <c r="J1716" s="291"/>
      <c r="K1716" s="287">
        <f t="shared" si="1571"/>
        <v>4102411150</v>
      </c>
      <c r="L1716" s="291"/>
      <c r="M1716" s="291"/>
      <c r="N1716" s="291"/>
      <c r="O1716" s="291">
        <v>1519482520.9300001</v>
      </c>
      <c r="P1716" s="291">
        <v>0</v>
      </c>
      <c r="Q1716" s="291"/>
      <c r="R1716" s="287">
        <f t="shared" si="1568"/>
        <v>1519482520.9300001</v>
      </c>
      <c r="S1716" s="291">
        <v>2621624502</v>
      </c>
      <c r="T1716" s="291"/>
      <c r="U1716" s="291"/>
      <c r="V1716" s="291"/>
      <c r="W1716" s="291">
        <v>0</v>
      </c>
      <c r="X1716" s="291"/>
      <c r="Y1716" s="291"/>
      <c r="Z1716" s="291"/>
      <c r="AA1716" s="290">
        <f t="shared" si="1569"/>
        <v>2621624502</v>
      </c>
      <c r="AB1716" s="290">
        <f t="shared" si="1570"/>
        <v>4141107022.9300003</v>
      </c>
      <c r="AC1716" s="37">
        <f t="shared" si="1567"/>
        <v>1.0094324706898283</v>
      </c>
    </row>
    <row r="1717" spans="1:29" ht="14.25" hidden="1" customHeight="1" x14ac:dyDescent="0.2">
      <c r="B1717" s="97" t="s">
        <v>1801</v>
      </c>
      <c r="C1717" s="98" t="s">
        <v>1002</v>
      </c>
      <c r="D1717" s="291">
        <v>0</v>
      </c>
      <c r="E1717" s="285">
        <f>SUM('ADICIONES  2018'!C1717:M1717)</f>
        <v>0</v>
      </c>
      <c r="F1717" s="291">
        <v>0</v>
      </c>
      <c r="G1717" s="291"/>
      <c r="H1717" s="291"/>
      <c r="I1717" s="291"/>
      <c r="J1717" s="291"/>
      <c r="K1717" s="287">
        <f t="shared" si="1571"/>
        <v>0</v>
      </c>
      <c r="L1717" s="291"/>
      <c r="M1717" s="291"/>
      <c r="N1717" s="291"/>
      <c r="O1717" s="291"/>
      <c r="P1717" s="291">
        <v>0</v>
      </c>
      <c r="Q1717" s="291"/>
      <c r="R1717" s="287">
        <f t="shared" si="1568"/>
        <v>0</v>
      </c>
      <c r="S1717" s="291">
        <v>0</v>
      </c>
      <c r="T1717" s="291"/>
      <c r="U1717" s="291"/>
      <c r="V1717" s="291"/>
      <c r="W1717" s="291">
        <v>0</v>
      </c>
      <c r="X1717" s="291"/>
      <c r="Y1717" s="291"/>
      <c r="Z1717" s="291"/>
      <c r="AA1717" s="290">
        <f t="shared" si="1569"/>
        <v>0</v>
      </c>
      <c r="AB1717" s="290">
        <f t="shared" si="1570"/>
        <v>0</v>
      </c>
      <c r="AC1717" s="37" t="e">
        <f t="shared" si="1567"/>
        <v>#DIV/0!</v>
      </c>
    </row>
    <row r="1718" spans="1:29" hidden="1" x14ac:dyDescent="0.2">
      <c r="B1718" s="97" t="s">
        <v>1802</v>
      </c>
      <c r="C1718" s="98" t="s">
        <v>1773</v>
      </c>
      <c r="D1718" s="291">
        <v>0</v>
      </c>
      <c r="E1718" s="285">
        <f>SUM('ADICIONES  2018'!C1718:M1718)</f>
        <v>0</v>
      </c>
      <c r="F1718" s="291">
        <v>0</v>
      </c>
      <c r="G1718" s="291"/>
      <c r="H1718" s="291"/>
      <c r="I1718" s="291"/>
      <c r="J1718" s="291"/>
      <c r="K1718" s="287">
        <f t="shared" si="1571"/>
        <v>0</v>
      </c>
      <c r="L1718" s="291"/>
      <c r="M1718" s="291"/>
      <c r="N1718" s="291"/>
      <c r="O1718" s="291"/>
      <c r="P1718" s="291">
        <v>0</v>
      </c>
      <c r="Q1718" s="291"/>
      <c r="R1718" s="287">
        <f t="shared" si="1568"/>
        <v>0</v>
      </c>
      <c r="S1718" s="291">
        <v>0</v>
      </c>
      <c r="T1718" s="291"/>
      <c r="U1718" s="291"/>
      <c r="V1718" s="291"/>
      <c r="W1718" s="291">
        <v>0</v>
      </c>
      <c r="X1718" s="291"/>
      <c r="Y1718" s="291"/>
      <c r="Z1718" s="291"/>
      <c r="AA1718" s="290">
        <f t="shared" si="1569"/>
        <v>0</v>
      </c>
      <c r="AB1718" s="290">
        <f t="shared" si="1570"/>
        <v>0</v>
      </c>
      <c r="AC1718" s="37" t="e">
        <f t="shared" si="1567"/>
        <v>#DIV/0!</v>
      </c>
    </row>
    <row r="1719" spans="1:29" ht="28.5" hidden="1" x14ac:dyDescent="0.2">
      <c r="B1719" s="97" t="s">
        <v>1803</v>
      </c>
      <c r="C1719" s="98" t="s">
        <v>1804</v>
      </c>
      <c r="D1719" s="291">
        <v>0</v>
      </c>
      <c r="E1719" s="285">
        <f>SUM('ADICIONES  2018'!C1719:M1719)</f>
        <v>0</v>
      </c>
      <c r="F1719" s="291">
        <v>0</v>
      </c>
      <c r="G1719" s="291"/>
      <c r="H1719" s="291"/>
      <c r="I1719" s="291"/>
      <c r="J1719" s="291"/>
      <c r="K1719" s="287">
        <f t="shared" si="1571"/>
        <v>0</v>
      </c>
      <c r="L1719" s="291"/>
      <c r="M1719" s="291"/>
      <c r="N1719" s="291"/>
      <c r="O1719" s="291"/>
      <c r="P1719" s="291">
        <v>0</v>
      </c>
      <c r="Q1719" s="291"/>
      <c r="R1719" s="287">
        <f t="shared" si="1568"/>
        <v>0</v>
      </c>
      <c r="S1719" s="291">
        <v>0</v>
      </c>
      <c r="T1719" s="291"/>
      <c r="U1719" s="291"/>
      <c r="V1719" s="291"/>
      <c r="W1719" s="291">
        <v>0</v>
      </c>
      <c r="X1719" s="291"/>
      <c r="Y1719" s="291"/>
      <c r="Z1719" s="291"/>
      <c r="AA1719" s="290">
        <f t="shared" si="1569"/>
        <v>0</v>
      </c>
      <c r="AB1719" s="290">
        <f t="shared" si="1570"/>
        <v>0</v>
      </c>
      <c r="AC1719" s="37" t="e">
        <f t="shared" si="1567"/>
        <v>#DIV/0!</v>
      </c>
    </row>
    <row r="1720" spans="1:29" s="5" customFormat="1" ht="30" hidden="1" x14ac:dyDescent="0.2">
      <c r="A1720" s="156"/>
      <c r="B1720" s="99" t="s">
        <v>976</v>
      </c>
      <c r="C1720" s="100" t="s">
        <v>1805</v>
      </c>
      <c r="D1720" s="289">
        <v>0</v>
      </c>
      <c r="E1720" s="105">
        <f>SUM('ADICIONES  2018'!C1720:M1720)</f>
        <v>0</v>
      </c>
      <c r="F1720" s="289"/>
      <c r="G1720" s="289"/>
      <c r="H1720" s="289"/>
      <c r="I1720" s="289"/>
      <c r="J1720" s="289"/>
      <c r="K1720" s="286">
        <f t="shared" si="1571"/>
        <v>0</v>
      </c>
      <c r="L1720" s="289"/>
      <c r="M1720" s="289"/>
      <c r="N1720" s="289"/>
      <c r="O1720" s="289"/>
      <c r="P1720" s="289"/>
      <c r="Q1720" s="289"/>
      <c r="R1720" s="287">
        <f t="shared" si="1568"/>
        <v>0</v>
      </c>
      <c r="S1720" s="291">
        <v>0</v>
      </c>
      <c r="T1720" s="289"/>
      <c r="U1720" s="289"/>
      <c r="V1720" s="289"/>
      <c r="W1720" s="289"/>
      <c r="X1720" s="289"/>
      <c r="Y1720" s="289"/>
      <c r="Z1720" s="289"/>
      <c r="AA1720" s="290">
        <f t="shared" si="1569"/>
        <v>0</v>
      </c>
      <c r="AB1720" s="290">
        <f t="shared" si="1570"/>
        <v>0</v>
      </c>
      <c r="AC1720" s="37">
        <v>0</v>
      </c>
    </row>
    <row r="1721" spans="1:29" s="5" customFormat="1" ht="28.5" hidden="1" x14ac:dyDescent="0.2">
      <c r="A1721" s="156"/>
      <c r="B1721" s="97" t="s">
        <v>976</v>
      </c>
      <c r="C1721" s="98" t="s">
        <v>1010</v>
      </c>
      <c r="D1721" s="289"/>
      <c r="E1721" s="285">
        <f>SUM('ADICIONES  2018'!C1721:M1721)</f>
        <v>1071106097.6900001</v>
      </c>
      <c r="F1721" s="291">
        <v>0</v>
      </c>
      <c r="G1721" s="289"/>
      <c r="H1721" s="289"/>
      <c r="I1721" s="289"/>
      <c r="J1721" s="289"/>
      <c r="K1721" s="286">
        <f t="shared" si="1571"/>
        <v>1071106097.6900001</v>
      </c>
      <c r="L1721" s="289"/>
      <c r="M1721" s="289"/>
      <c r="N1721" s="289"/>
      <c r="O1721" s="289"/>
      <c r="P1721" s="289"/>
      <c r="Q1721" s="289"/>
      <c r="R1721" s="287">
        <f t="shared" si="1568"/>
        <v>0</v>
      </c>
      <c r="S1721" s="291">
        <v>1071106097.6900001</v>
      </c>
      <c r="T1721" s="289"/>
      <c r="U1721" s="289"/>
      <c r="V1721" s="289"/>
      <c r="W1721" s="289"/>
      <c r="X1721" s="289"/>
      <c r="Y1721" s="289"/>
      <c r="Z1721" s="289"/>
      <c r="AA1721" s="290">
        <f t="shared" si="1569"/>
        <v>1071106097.6900001</v>
      </c>
      <c r="AB1721" s="290">
        <f t="shared" si="1570"/>
        <v>1071106097.6900001</v>
      </c>
      <c r="AC1721" s="37">
        <f t="shared" si="1567"/>
        <v>1</v>
      </c>
    </row>
    <row r="1722" spans="1:29" ht="28.5" hidden="1" x14ac:dyDescent="0.2">
      <c r="B1722" s="97" t="s">
        <v>976</v>
      </c>
      <c r="C1722" s="98" t="s">
        <v>1010</v>
      </c>
      <c r="D1722" s="291">
        <v>0</v>
      </c>
      <c r="E1722" s="285">
        <f>SUM('ADICIONES  2018'!C1722:M1722)</f>
        <v>43564057</v>
      </c>
      <c r="F1722" s="291">
        <v>43564057</v>
      </c>
      <c r="G1722" s="291"/>
      <c r="H1722" s="291"/>
      <c r="I1722" s="291"/>
      <c r="J1722" s="291"/>
      <c r="K1722" s="286">
        <f t="shared" si="1571"/>
        <v>0</v>
      </c>
      <c r="L1722" s="291"/>
      <c r="M1722" s="291"/>
      <c r="N1722" s="291"/>
      <c r="O1722" s="291"/>
      <c r="P1722" s="291"/>
      <c r="Q1722" s="291"/>
      <c r="R1722" s="287">
        <f t="shared" si="1568"/>
        <v>0</v>
      </c>
      <c r="S1722" s="291">
        <v>0</v>
      </c>
      <c r="T1722" s="291"/>
      <c r="U1722" s="291"/>
      <c r="V1722" s="291"/>
      <c r="W1722" s="291"/>
      <c r="X1722" s="291"/>
      <c r="Y1722" s="291"/>
      <c r="Z1722" s="291"/>
      <c r="AA1722" s="290">
        <f t="shared" si="1569"/>
        <v>0</v>
      </c>
      <c r="AB1722" s="290">
        <f t="shared" si="1570"/>
        <v>0</v>
      </c>
      <c r="AC1722" s="37">
        <v>0</v>
      </c>
    </row>
    <row r="1723" spans="1:29" ht="28.5" hidden="1" x14ac:dyDescent="0.2">
      <c r="B1723" s="97" t="s">
        <v>976</v>
      </c>
      <c r="C1723" s="98" t="s">
        <v>1010</v>
      </c>
      <c r="D1723" s="291"/>
      <c r="E1723" s="285">
        <f>SUM('ADICIONES  2018'!C1723:M1723)</f>
        <v>23875535.16</v>
      </c>
      <c r="F1723" s="291">
        <v>0</v>
      </c>
      <c r="G1723" s="291"/>
      <c r="H1723" s="291"/>
      <c r="I1723" s="291"/>
      <c r="J1723" s="291"/>
      <c r="K1723" s="286">
        <f t="shared" si="1571"/>
        <v>23875535.16</v>
      </c>
      <c r="L1723" s="291"/>
      <c r="M1723" s="291"/>
      <c r="N1723" s="291"/>
      <c r="O1723" s="291"/>
      <c r="P1723" s="291"/>
      <c r="Q1723" s="291"/>
      <c r="R1723" s="287">
        <f t="shared" si="1568"/>
        <v>0</v>
      </c>
      <c r="S1723" s="291">
        <v>23875535.16</v>
      </c>
      <c r="T1723" s="291"/>
      <c r="U1723" s="291"/>
      <c r="V1723" s="291"/>
      <c r="W1723" s="291"/>
      <c r="X1723" s="291"/>
      <c r="Y1723" s="291"/>
      <c r="Z1723" s="291"/>
      <c r="AA1723" s="290">
        <f t="shared" si="1569"/>
        <v>23875535.16</v>
      </c>
      <c r="AB1723" s="290">
        <f t="shared" si="1570"/>
        <v>23875535.16</v>
      </c>
      <c r="AC1723" s="37">
        <f t="shared" si="1567"/>
        <v>1</v>
      </c>
    </row>
    <row r="1724" spans="1:29" ht="28.5" hidden="1" x14ac:dyDescent="0.2">
      <c r="B1724" s="97" t="s">
        <v>976</v>
      </c>
      <c r="C1724" s="98" t="s">
        <v>1010</v>
      </c>
      <c r="D1724" s="291">
        <v>0</v>
      </c>
      <c r="E1724" s="285">
        <f>SUM('ADICIONES  2018'!C1724:M1724)</f>
        <v>5041067.1500000004</v>
      </c>
      <c r="F1724" s="291">
        <v>5041067.1500000004</v>
      </c>
      <c r="G1724" s="291"/>
      <c r="H1724" s="291"/>
      <c r="I1724" s="291"/>
      <c r="J1724" s="291"/>
      <c r="K1724" s="286">
        <f t="shared" si="1571"/>
        <v>0</v>
      </c>
      <c r="L1724" s="291"/>
      <c r="M1724" s="291"/>
      <c r="N1724" s="291"/>
      <c r="O1724" s="291"/>
      <c r="P1724" s="291"/>
      <c r="Q1724" s="291"/>
      <c r="R1724" s="287">
        <f t="shared" si="1568"/>
        <v>0</v>
      </c>
      <c r="S1724" s="291">
        <v>0</v>
      </c>
      <c r="T1724" s="291"/>
      <c r="U1724" s="291"/>
      <c r="V1724" s="291"/>
      <c r="W1724" s="291"/>
      <c r="X1724" s="291"/>
      <c r="Y1724" s="291"/>
      <c r="Z1724" s="291"/>
      <c r="AA1724" s="290">
        <f t="shared" si="1569"/>
        <v>0</v>
      </c>
      <c r="AB1724" s="290">
        <f t="shared" si="1570"/>
        <v>0</v>
      </c>
      <c r="AC1724" s="37">
        <v>0</v>
      </c>
    </row>
    <row r="1725" spans="1:29" ht="28.5" hidden="1" x14ac:dyDescent="0.2">
      <c r="B1725" s="97" t="s">
        <v>976</v>
      </c>
      <c r="C1725" s="98" t="s">
        <v>1010</v>
      </c>
      <c r="D1725" s="291"/>
      <c r="E1725" s="285">
        <f>SUM('ADICIONES  2018'!C1725:M1725)</f>
        <v>11558786.4</v>
      </c>
      <c r="F1725" s="291">
        <v>0</v>
      </c>
      <c r="G1725" s="291"/>
      <c r="H1725" s="291"/>
      <c r="I1725" s="291"/>
      <c r="J1725" s="291"/>
      <c r="K1725" s="286">
        <f t="shared" si="1571"/>
        <v>11558786.4</v>
      </c>
      <c r="L1725" s="291"/>
      <c r="M1725" s="291"/>
      <c r="N1725" s="291"/>
      <c r="O1725" s="291"/>
      <c r="P1725" s="291"/>
      <c r="Q1725" s="291"/>
      <c r="R1725" s="287">
        <f t="shared" si="1568"/>
        <v>0</v>
      </c>
      <c r="S1725" s="291">
        <v>11558786.4</v>
      </c>
      <c r="T1725" s="291"/>
      <c r="U1725" s="291"/>
      <c r="V1725" s="291"/>
      <c r="W1725" s="291"/>
      <c r="X1725" s="291"/>
      <c r="Y1725" s="291"/>
      <c r="Z1725" s="291"/>
      <c r="AA1725" s="290">
        <f t="shared" si="1569"/>
        <v>11558786.4</v>
      </c>
      <c r="AB1725" s="290">
        <f t="shared" si="1570"/>
        <v>11558786.4</v>
      </c>
      <c r="AC1725" s="37">
        <f t="shared" si="1567"/>
        <v>1</v>
      </c>
    </row>
    <row r="1726" spans="1:29" ht="28.5" hidden="1" x14ac:dyDescent="0.2">
      <c r="B1726" s="97" t="s">
        <v>976</v>
      </c>
      <c r="C1726" s="98" t="s">
        <v>1010</v>
      </c>
      <c r="D1726" s="291"/>
      <c r="E1726" s="285">
        <f>SUM('ADICIONES  2018'!C1726:M1726)</f>
        <v>9814943.9399999995</v>
      </c>
      <c r="F1726" s="291">
        <v>0</v>
      </c>
      <c r="G1726" s="291"/>
      <c r="H1726" s="291"/>
      <c r="I1726" s="291"/>
      <c r="J1726" s="291"/>
      <c r="K1726" s="286">
        <f t="shared" si="1571"/>
        <v>9814943.9399999995</v>
      </c>
      <c r="L1726" s="291"/>
      <c r="M1726" s="291"/>
      <c r="N1726" s="291"/>
      <c r="O1726" s="291"/>
      <c r="P1726" s="291"/>
      <c r="Q1726" s="291"/>
      <c r="R1726" s="287">
        <f t="shared" si="1568"/>
        <v>0</v>
      </c>
      <c r="S1726" s="291">
        <v>9814943.9399999995</v>
      </c>
      <c r="T1726" s="291"/>
      <c r="U1726" s="291"/>
      <c r="V1726" s="291"/>
      <c r="W1726" s="291"/>
      <c r="X1726" s="291"/>
      <c r="Y1726" s="291"/>
      <c r="Z1726" s="291"/>
      <c r="AA1726" s="290">
        <f t="shared" si="1569"/>
        <v>9814943.9399999995</v>
      </c>
      <c r="AB1726" s="290">
        <f t="shared" si="1570"/>
        <v>9814943.9399999995</v>
      </c>
      <c r="AC1726" s="37">
        <f t="shared" si="1567"/>
        <v>1</v>
      </c>
    </row>
    <row r="1727" spans="1:29" ht="28.5" hidden="1" x14ac:dyDescent="0.2">
      <c r="B1727" s="97" t="s">
        <v>976</v>
      </c>
      <c r="C1727" s="98" t="s">
        <v>1010</v>
      </c>
      <c r="D1727" s="291"/>
      <c r="E1727" s="285">
        <f>SUM('ADICIONES  2018'!C1727:M1727)</f>
        <v>22574331</v>
      </c>
      <c r="F1727" s="291">
        <v>0</v>
      </c>
      <c r="G1727" s="291"/>
      <c r="H1727" s="291"/>
      <c r="I1727" s="291"/>
      <c r="J1727" s="291"/>
      <c r="K1727" s="286">
        <f t="shared" si="1571"/>
        <v>22574331</v>
      </c>
      <c r="L1727" s="291"/>
      <c r="M1727" s="291"/>
      <c r="N1727" s="291"/>
      <c r="O1727" s="291"/>
      <c r="P1727" s="291"/>
      <c r="Q1727" s="291"/>
      <c r="R1727" s="287">
        <f t="shared" si="1568"/>
        <v>0</v>
      </c>
      <c r="S1727" s="291">
        <v>22574331</v>
      </c>
      <c r="T1727" s="291"/>
      <c r="U1727" s="291"/>
      <c r="V1727" s="291"/>
      <c r="W1727" s="291"/>
      <c r="X1727" s="291"/>
      <c r="Y1727" s="291"/>
      <c r="Z1727" s="291"/>
      <c r="AA1727" s="290">
        <f t="shared" si="1569"/>
        <v>22574331</v>
      </c>
      <c r="AB1727" s="290">
        <f t="shared" si="1570"/>
        <v>22574331</v>
      </c>
      <c r="AC1727" s="37">
        <f t="shared" si="1567"/>
        <v>1</v>
      </c>
    </row>
    <row r="1728" spans="1:29" ht="28.5" hidden="1" x14ac:dyDescent="0.2">
      <c r="B1728" s="97" t="s">
        <v>976</v>
      </c>
      <c r="C1728" s="98" t="s">
        <v>1010</v>
      </c>
      <c r="D1728" s="291"/>
      <c r="E1728" s="285">
        <f>SUM('ADICIONES  2018'!C1728:M1728)</f>
        <v>218937974.83000001</v>
      </c>
      <c r="F1728" s="291">
        <v>0</v>
      </c>
      <c r="G1728" s="291"/>
      <c r="H1728" s="291"/>
      <c r="I1728" s="291"/>
      <c r="J1728" s="291"/>
      <c r="K1728" s="286">
        <f t="shared" si="1571"/>
        <v>218937974.83000001</v>
      </c>
      <c r="L1728" s="291"/>
      <c r="M1728" s="291"/>
      <c r="N1728" s="291"/>
      <c r="O1728" s="291"/>
      <c r="P1728" s="291"/>
      <c r="Q1728" s="291"/>
      <c r="R1728" s="287">
        <f t="shared" si="1568"/>
        <v>0</v>
      </c>
      <c r="S1728" s="291">
        <v>218937974.83000001</v>
      </c>
      <c r="T1728" s="291"/>
      <c r="U1728" s="291"/>
      <c r="V1728" s="291"/>
      <c r="W1728" s="291"/>
      <c r="X1728" s="291"/>
      <c r="Y1728" s="291"/>
      <c r="Z1728" s="291"/>
      <c r="AA1728" s="290">
        <f t="shared" si="1569"/>
        <v>218937974.83000001</v>
      </c>
      <c r="AB1728" s="290">
        <f t="shared" si="1570"/>
        <v>218937974.83000001</v>
      </c>
      <c r="AC1728" s="37">
        <f t="shared" si="1567"/>
        <v>1</v>
      </c>
    </row>
    <row r="1729" spans="2:29" ht="28.5" hidden="1" x14ac:dyDescent="0.2">
      <c r="B1729" s="97" t="s">
        <v>976</v>
      </c>
      <c r="C1729" s="98" t="s">
        <v>1010</v>
      </c>
      <c r="D1729" s="291"/>
      <c r="E1729" s="285">
        <f>SUM('ADICIONES  2018'!C1729:M1729)</f>
        <v>1706372.41</v>
      </c>
      <c r="F1729" s="291">
        <v>0</v>
      </c>
      <c r="G1729" s="291"/>
      <c r="H1729" s="291"/>
      <c r="I1729" s="291"/>
      <c r="J1729" s="291"/>
      <c r="K1729" s="286">
        <f t="shared" si="1571"/>
        <v>1706372.41</v>
      </c>
      <c r="L1729" s="291"/>
      <c r="M1729" s="291"/>
      <c r="N1729" s="291"/>
      <c r="O1729" s="291"/>
      <c r="P1729" s="291"/>
      <c r="Q1729" s="291"/>
      <c r="R1729" s="287">
        <f t="shared" si="1568"/>
        <v>0</v>
      </c>
      <c r="S1729" s="291">
        <v>1706372.41</v>
      </c>
      <c r="T1729" s="291"/>
      <c r="U1729" s="291"/>
      <c r="V1729" s="291"/>
      <c r="W1729" s="291"/>
      <c r="X1729" s="291"/>
      <c r="Y1729" s="291"/>
      <c r="Z1729" s="291"/>
      <c r="AA1729" s="290">
        <f t="shared" si="1569"/>
        <v>1706372.41</v>
      </c>
      <c r="AB1729" s="290">
        <f t="shared" si="1570"/>
        <v>1706372.41</v>
      </c>
      <c r="AC1729" s="37">
        <f t="shared" si="1567"/>
        <v>1</v>
      </c>
    </row>
    <row r="1730" spans="2:29" ht="28.5" hidden="1" x14ac:dyDescent="0.2">
      <c r="B1730" s="97" t="s">
        <v>976</v>
      </c>
      <c r="C1730" s="98" t="s">
        <v>1010</v>
      </c>
      <c r="D1730" s="291"/>
      <c r="E1730" s="285">
        <f>SUM('ADICIONES  2018'!C1730:M1730)</f>
        <v>204773811.38</v>
      </c>
      <c r="F1730" s="291">
        <v>0</v>
      </c>
      <c r="G1730" s="291"/>
      <c r="H1730" s="291"/>
      <c r="I1730" s="291"/>
      <c r="J1730" s="291"/>
      <c r="K1730" s="286">
        <f t="shared" si="1571"/>
        <v>204773811.38</v>
      </c>
      <c r="L1730" s="291"/>
      <c r="M1730" s="291"/>
      <c r="N1730" s="291"/>
      <c r="O1730" s="291"/>
      <c r="P1730" s="291"/>
      <c r="Q1730" s="291"/>
      <c r="R1730" s="287">
        <f t="shared" si="1568"/>
        <v>0</v>
      </c>
      <c r="S1730" s="291">
        <v>204773811.38</v>
      </c>
      <c r="T1730" s="291"/>
      <c r="U1730" s="291"/>
      <c r="V1730" s="291"/>
      <c r="W1730" s="291"/>
      <c r="X1730" s="291"/>
      <c r="Y1730" s="291"/>
      <c r="Z1730" s="291"/>
      <c r="AA1730" s="290">
        <f t="shared" si="1569"/>
        <v>204773811.38</v>
      </c>
      <c r="AB1730" s="290">
        <f t="shared" si="1570"/>
        <v>204773811.38</v>
      </c>
      <c r="AC1730" s="37">
        <f t="shared" si="1567"/>
        <v>1</v>
      </c>
    </row>
    <row r="1731" spans="2:29" ht="28.5" hidden="1" x14ac:dyDescent="0.2">
      <c r="B1731" s="97" t="s">
        <v>976</v>
      </c>
      <c r="C1731" s="98" t="s">
        <v>1010</v>
      </c>
      <c r="D1731" s="291"/>
      <c r="E1731" s="285">
        <f>SUM('ADICIONES  2018'!C1731:M1731)</f>
        <v>84399210.120000005</v>
      </c>
      <c r="F1731" s="291">
        <v>0</v>
      </c>
      <c r="G1731" s="291"/>
      <c r="H1731" s="291"/>
      <c r="I1731" s="291"/>
      <c r="J1731" s="291"/>
      <c r="K1731" s="286">
        <f t="shared" si="1571"/>
        <v>84399210.120000005</v>
      </c>
      <c r="L1731" s="291"/>
      <c r="M1731" s="291"/>
      <c r="N1731" s="291"/>
      <c r="O1731" s="291"/>
      <c r="P1731" s="291"/>
      <c r="Q1731" s="291"/>
      <c r="R1731" s="287">
        <f t="shared" si="1568"/>
        <v>0</v>
      </c>
      <c r="S1731" s="291">
        <v>84399210.120000005</v>
      </c>
      <c r="T1731" s="291"/>
      <c r="U1731" s="291"/>
      <c r="V1731" s="291"/>
      <c r="W1731" s="291"/>
      <c r="X1731" s="291"/>
      <c r="Y1731" s="291"/>
      <c r="Z1731" s="291"/>
      <c r="AA1731" s="290">
        <f t="shared" si="1569"/>
        <v>84399210.120000005</v>
      </c>
      <c r="AB1731" s="290">
        <f t="shared" si="1570"/>
        <v>84399210.120000005</v>
      </c>
      <c r="AC1731" s="37">
        <f t="shared" si="1567"/>
        <v>1</v>
      </c>
    </row>
    <row r="1732" spans="2:29" ht="28.5" hidden="1" x14ac:dyDescent="0.2">
      <c r="B1732" s="97" t="s">
        <v>976</v>
      </c>
      <c r="C1732" s="98" t="s">
        <v>1010</v>
      </c>
      <c r="D1732" s="291"/>
      <c r="E1732" s="285">
        <f>SUM('ADICIONES  2018'!C1732:M1732)</f>
        <v>75231406.400000006</v>
      </c>
      <c r="F1732" s="291">
        <v>0</v>
      </c>
      <c r="G1732" s="291"/>
      <c r="H1732" s="291"/>
      <c r="I1732" s="291"/>
      <c r="J1732" s="291"/>
      <c r="K1732" s="286">
        <f t="shared" si="1571"/>
        <v>75231406.400000006</v>
      </c>
      <c r="L1732" s="291"/>
      <c r="M1732" s="291"/>
      <c r="N1732" s="291"/>
      <c r="O1732" s="291"/>
      <c r="P1732" s="291"/>
      <c r="Q1732" s="291"/>
      <c r="R1732" s="287">
        <f t="shared" si="1568"/>
        <v>0</v>
      </c>
      <c r="S1732" s="291">
        <v>75231406.400000006</v>
      </c>
      <c r="T1732" s="291"/>
      <c r="U1732" s="291"/>
      <c r="V1732" s="291"/>
      <c r="W1732" s="291"/>
      <c r="X1732" s="291"/>
      <c r="Y1732" s="291"/>
      <c r="Z1732" s="291"/>
      <c r="AA1732" s="290">
        <f t="shared" si="1569"/>
        <v>75231406.400000006</v>
      </c>
      <c r="AB1732" s="290">
        <f t="shared" si="1570"/>
        <v>75231406.400000006</v>
      </c>
      <c r="AC1732" s="37">
        <f t="shared" si="1567"/>
        <v>1</v>
      </c>
    </row>
    <row r="1733" spans="2:29" ht="28.5" hidden="1" x14ac:dyDescent="0.2">
      <c r="B1733" s="97" t="s">
        <v>976</v>
      </c>
      <c r="C1733" s="98" t="s">
        <v>1010</v>
      </c>
      <c r="D1733" s="291">
        <v>0</v>
      </c>
      <c r="E1733" s="285">
        <f>SUM('ADICIONES  2018'!C1733:M1733)</f>
        <v>1150000</v>
      </c>
      <c r="F1733" s="291">
        <v>0</v>
      </c>
      <c r="G1733" s="291"/>
      <c r="H1733" s="291"/>
      <c r="I1733" s="291"/>
      <c r="J1733" s="291"/>
      <c r="K1733" s="286">
        <f t="shared" si="1571"/>
        <v>1150000</v>
      </c>
      <c r="L1733" s="291"/>
      <c r="M1733" s="291"/>
      <c r="N1733" s="291"/>
      <c r="O1733" s="291"/>
      <c r="P1733" s="291"/>
      <c r="Q1733" s="291"/>
      <c r="R1733" s="287">
        <f t="shared" si="1568"/>
        <v>0</v>
      </c>
      <c r="S1733" s="291">
        <v>1150000</v>
      </c>
      <c r="T1733" s="291"/>
      <c r="U1733" s="291"/>
      <c r="V1733" s="291"/>
      <c r="W1733" s="291"/>
      <c r="X1733" s="291"/>
      <c r="Y1733" s="291"/>
      <c r="Z1733" s="291"/>
      <c r="AA1733" s="290">
        <f t="shared" si="1569"/>
        <v>1150000</v>
      </c>
      <c r="AB1733" s="290">
        <f t="shared" si="1570"/>
        <v>1150000</v>
      </c>
      <c r="AC1733" s="37">
        <f t="shared" si="1567"/>
        <v>1</v>
      </c>
    </row>
    <row r="1734" spans="2:29" ht="28.5" hidden="1" x14ac:dyDescent="0.2">
      <c r="B1734" s="97" t="s">
        <v>976</v>
      </c>
      <c r="C1734" s="98" t="s">
        <v>1010</v>
      </c>
      <c r="D1734" s="291"/>
      <c r="E1734" s="285">
        <f>SUM('ADICIONES  2018'!C1734:M1734)</f>
        <v>18888836</v>
      </c>
      <c r="F1734" s="291">
        <v>0</v>
      </c>
      <c r="G1734" s="291"/>
      <c r="H1734" s="291"/>
      <c r="I1734" s="291"/>
      <c r="J1734" s="291"/>
      <c r="K1734" s="286">
        <f t="shared" si="1571"/>
        <v>18888836</v>
      </c>
      <c r="L1734" s="291"/>
      <c r="M1734" s="291"/>
      <c r="N1734" s="291"/>
      <c r="O1734" s="291"/>
      <c r="P1734" s="291"/>
      <c r="Q1734" s="291"/>
      <c r="R1734" s="287">
        <f t="shared" si="1568"/>
        <v>0</v>
      </c>
      <c r="S1734" s="291">
        <v>18888836</v>
      </c>
      <c r="T1734" s="291"/>
      <c r="U1734" s="291"/>
      <c r="V1734" s="291"/>
      <c r="W1734" s="291"/>
      <c r="X1734" s="291"/>
      <c r="Y1734" s="291"/>
      <c r="Z1734" s="291"/>
      <c r="AA1734" s="290">
        <f t="shared" si="1569"/>
        <v>18888836</v>
      </c>
      <c r="AB1734" s="290">
        <f t="shared" si="1570"/>
        <v>18888836</v>
      </c>
      <c r="AC1734" s="37">
        <f t="shared" si="1567"/>
        <v>1</v>
      </c>
    </row>
    <row r="1735" spans="2:29" ht="28.5" hidden="1" x14ac:dyDescent="0.2">
      <c r="B1735" s="97" t="s">
        <v>1605</v>
      </c>
      <c r="C1735" s="98" t="s">
        <v>1800</v>
      </c>
      <c r="D1735" s="291">
        <v>0</v>
      </c>
      <c r="E1735" s="285">
        <f>SUM('ADICIONES  2018'!C1735:M1735)</f>
        <v>0</v>
      </c>
      <c r="F1735" s="291">
        <v>0</v>
      </c>
      <c r="G1735" s="291"/>
      <c r="H1735" s="291"/>
      <c r="I1735" s="291"/>
      <c r="J1735" s="291"/>
      <c r="K1735" s="286">
        <f t="shared" si="1571"/>
        <v>0</v>
      </c>
      <c r="L1735" s="291"/>
      <c r="M1735" s="291"/>
      <c r="N1735" s="291"/>
      <c r="O1735" s="291"/>
      <c r="P1735" s="291"/>
      <c r="Q1735" s="291"/>
      <c r="R1735" s="287">
        <f t="shared" si="1568"/>
        <v>0</v>
      </c>
      <c r="S1735" s="291">
        <v>0</v>
      </c>
      <c r="T1735" s="291"/>
      <c r="U1735" s="291"/>
      <c r="V1735" s="291"/>
      <c r="W1735" s="291"/>
      <c r="X1735" s="291"/>
      <c r="Y1735" s="291"/>
      <c r="Z1735" s="291"/>
      <c r="AA1735" s="290">
        <f t="shared" si="1569"/>
        <v>0</v>
      </c>
      <c r="AB1735" s="290">
        <f t="shared" si="1570"/>
        <v>0</v>
      </c>
      <c r="AC1735" s="37" t="e">
        <f t="shared" si="1567"/>
        <v>#DIV/0!</v>
      </c>
    </row>
    <row r="1736" spans="2:29" ht="28.5" hidden="1" x14ac:dyDescent="0.2">
      <c r="B1736" s="97" t="s">
        <v>1605</v>
      </c>
      <c r="C1736" s="98" t="s">
        <v>1800</v>
      </c>
      <c r="D1736" s="291">
        <v>0</v>
      </c>
      <c r="E1736" s="285">
        <f>SUM('ADICIONES  2018'!C1736:M1736)</f>
        <v>0</v>
      </c>
      <c r="F1736" s="291">
        <v>0</v>
      </c>
      <c r="G1736" s="291"/>
      <c r="H1736" s="291"/>
      <c r="I1736" s="291"/>
      <c r="J1736" s="291"/>
      <c r="K1736" s="286">
        <f t="shared" si="1571"/>
        <v>0</v>
      </c>
      <c r="L1736" s="291"/>
      <c r="M1736" s="291"/>
      <c r="N1736" s="291"/>
      <c r="O1736" s="291"/>
      <c r="P1736" s="291"/>
      <c r="Q1736" s="291"/>
      <c r="R1736" s="287">
        <f t="shared" si="1568"/>
        <v>0</v>
      </c>
      <c r="S1736" s="291">
        <v>0</v>
      </c>
      <c r="T1736" s="291"/>
      <c r="U1736" s="291"/>
      <c r="V1736" s="291"/>
      <c r="W1736" s="291"/>
      <c r="X1736" s="291"/>
      <c r="Y1736" s="291"/>
      <c r="Z1736" s="291"/>
      <c r="AA1736" s="290">
        <f t="shared" si="1569"/>
        <v>0</v>
      </c>
      <c r="AB1736" s="290">
        <f t="shared" si="1570"/>
        <v>0</v>
      </c>
      <c r="AC1736" s="37" t="e">
        <f t="shared" si="1567"/>
        <v>#DIV/0!</v>
      </c>
    </row>
    <row r="1737" spans="2:29" ht="28.5" hidden="1" x14ac:dyDescent="0.2">
      <c r="B1737" s="97" t="s">
        <v>1605</v>
      </c>
      <c r="C1737" s="98" t="s">
        <v>1800</v>
      </c>
      <c r="D1737" s="291">
        <v>0</v>
      </c>
      <c r="E1737" s="285">
        <f>SUM('ADICIONES  2018'!C1737:M1737)</f>
        <v>0</v>
      </c>
      <c r="F1737" s="291">
        <v>0</v>
      </c>
      <c r="G1737" s="291"/>
      <c r="H1737" s="291"/>
      <c r="I1737" s="291"/>
      <c r="J1737" s="291"/>
      <c r="K1737" s="286">
        <f t="shared" si="1571"/>
        <v>0</v>
      </c>
      <c r="L1737" s="291"/>
      <c r="M1737" s="291"/>
      <c r="N1737" s="291"/>
      <c r="O1737" s="291"/>
      <c r="P1737" s="291"/>
      <c r="Q1737" s="291"/>
      <c r="R1737" s="287">
        <f t="shared" si="1568"/>
        <v>0</v>
      </c>
      <c r="S1737" s="291">
        <v>0</v>
      </c>
      <c r="T1737" s="291"/>
      <c r="U1737" s="291"/>
      <c r="V1737" s="291"/>
      <c r="W1737" s="291"/>
      <c r="X1737" s="291"/>
      <c r="Y1737" s="291"/>
      <c r="Z1737" s="291"/>
      <c r="AA1737" s="290">
        <f t="shared" si="1569"/>
        <v>0</v>
      </c>
      <c r="AB1737" s="290">
        <f t="shared" si="1570"/>
        <v>0</v>
      </c>
      <c r="AC1737" s="37" t="e">
        <f t="shared" ref="AC1737:AC1820" si="1572">+AB1737/K1737</f>
        <v>#DIV/0!</v>
      </c>
    </row>
    <row r="1738" spans="2:29" hidden="1" x14ac:dyDescent="0.2">
      <c r="B1738" s="97" t="s">
        <v>1613</v>
      </c>
      <c r="C1738" s="98" t="s">
        <v>1797</v>
      </c>
      <c r="D1738" s="291">
        <v>0</v>
      </c>
      <c r="E1738" s="285">
        <f>SUM('ADICIONES  2018'!C1738:M1738)</f>
        <v>0</v>
      </c>
      <c r="F1738" s="291">
        <v>0</v>
      </c>
      <c r="G1738" s="291"/>
      <c r="H1738" s="291"/>
      <c r="I1738" s="291"/>
      <c r="J1738" s="291"/>
      <c r="K1738" s="286">
        <f t="shared" si="1571"/>
        <v>0</v>
      </c>
      <c r="L1738" s="291"/>
      <c r="M1738" s="291"/>
      <c r="N1738" s="291"/>
      <c r="O1738" s="291"/>
      <c r="P1738" s="291"/>
      <c r="Q1738" s="291"/>
      <c r="R1738" s="287">
        <f t="shared" ref="R1738:R1801" si="1573">SUM(L1738:Q1738)</f>
        <v>0</v>
      </c>
      <c r="S1738" s="291">
        <v>0</v>
      </c>
      <c r="T1738" s="291"/>
      <c r="U1738" s="291"/>
      <c r="V1738" s="291"/>
      <c r="W1738" s="291"/>
      <c r="X1738" s="291"/>
      <c r="Y1738" s="291"/>
      <c r="Z1738" s="291"/>
      <c r="AA1738" s="290">
        <f t="shared" si="1569"/>
        <v>0</v>
      </c>
      <c r="AB1738" s="290">
        <f t="shared" si="1570"/>
        <v>0</v>
      </c>
      <c r="AC1738" s="37" t="e">
        <f t="shared" si="1572"/>
        <v>#DIV/0!</v>
      </c>
    </row>
    <row r="1739" spans="2:29" hidden="1" x14ac:dyDescent="0.2">
      <c r="B1739" s="97" t="s">
        <v>1613</v>
      </c>
      <c r="C1739" s="98" t="s">
        <v>1797</v>
      </c>
      <c r="D1739" s="291">
        <v>0</v>
      </c>
      <c r="E1739" s="285">
        <f>SUM('ADICIONES  2018'!C1739:M1739)</f>
        <v>0</v>
      </c>
      <c r="F1739" s="291">
        <v>0</v>
      </c>
      <c r="G1739" s="291"/>
      <c r="H1739" s="291"/>
      <c r="I1739" s="291"/>
      <c r="J1739" s="291"/>
      <c r="K1739" s="286">
        <f t="shared" si="1571"/>
        <v>0</v>
      </c>
      <c r="L1739" s="291"/>
      <c r="M1739" s="291"/>
      <c r="N1739" s="291"/>
      <c r="O1739" s="291"/>
      <c r="P1739" s="291"/>
      <c r="Q1739" s="291"/>
      <c r="R1739" s="287">
        <f t="shared" si="1573"/>
        <v>0</v>
      </c>
      <c r="S1739" s="291">
        <v>0</v>
      </c>
      <c r="T1739" s="291"/>
      <c r="U1739" s="291"/>
      <c r="V1739" s="291"/>
      <c r="W1739" s="291"/>
      <c r="X1739" s="291"/>
      <c r="Y1739" s="291"/>
      <c r="Z1739" s="291"/>
      <c r="AA1739" s="290">
        <f t="shared" ref="AA1739:AA1802" si="1574">SUM(S1739:Z1739)</f>
        <v>0</v>
      </c>
      <c r="AB1739" s="290">
        <f t="shared" ref="AB1739:AB1802" si="1575">+AA1739+R1739</f>
        <v>0</v>
      </c>
      <c r="AC1739" s="37" t="e">
        <f t="shared" si="1572"/>
        <v>#DIV/0!</v>
      </c>
    </row>
    <row r="1740" spans="2:29" hidden="1" x14ac:dyDescent="0.2">
      <c r="B1740" s="97" t="s">
        <v>1613</v>
      </c>
      <c r="C1740" s="98" t="s">
        <v>1797</v>
      </c>
      <c r="D1740" s="291">
        <v>0</v>
      </c>
      <c r="E1740" s="285">
        <f>SUM('ADICIONES  2018'!C1740:M1740)</f>
        <v>0</v>
      </c>
      <c r="F1740" s="291">
        <v>0</v>
      </c>
      <c r="G1740" s="291"/>
      <c r="H1740" s="291"/>
      <c r="I1740" s="291"/>
      <c r="J1740" s="291"/>
      <c r="K1740" s="286">
        <f t="shared" si="1571"/>
        <v>0</v>
      </c>
      <c r="L1740" s="291"/>
      <c r="M1740" s="291"/>
      <c r="N1740" s="291"/>
      <c r="O1740" s="291"/>
      <c r="P1740" s="291"/>
      <c r="Q1740" s="291"/>
      <c r="R1740" s="287">
        <f t="shared" si="1573"/>
        <v>0</v>
      </c>
      <c r="S1740" s="291">
        <v>0</v>
      </c>
      <c r="T1740" s="291"/>
      <c r="U1740" s="291"/>
      <c r="V1740" s="291"/>
      <c r="W1740" s="291"/>
      <c r="X1740" s="291"/>
      <c r="Y1740" s="291"/>
      <c r="Z1740" s="291"/>
      <c r="AA1740" s="290">
        <f t="shared" si="1574"/>
        <v>0</v>
      </c>
      <c r="AB1740" s="290">
        <f t="shared" si="1575"/>
        <v>0</v>
      </c>
      <c r="AC1740" s="37" t="e">
        <f t="shared" si="1572"/>
        <v>#DIV/0!</v>
      </c>
    </row>
    <row r="1741" spans="2:29" hidden="1" x14ac:dyDescent="0.2">
      <c r="B1741" s="97" t="s">
        <v>1613</v>
      </c>
      <c r="C1741" s="98" t="s">
        <v>1797</v>
      </c>
      <c r="D1741" s="291">
        <v>0</v>
      </c>
      <c r="E1741" s="285">
        <f>SUM('ADICIONES  2018'!C1741:M1741)</f>
        <v>0</v>
      </c>
      <c r="F1741" s="291">
        <v>0</v>
      </c>
      <c r="G1741" s="291"/>
      <c r="H1741" s="291"/>
      <c r="I1741" s="291"/>
      <c r="J1741" s="291"/>
      <c r="K1741" s="286">
        <f t="shared" si="1571"/>
        <v>0</v>
      </c>
      <c r="L1741" s="291"/>
      <c r="M1741" s="291"/>
      <c r="N1741" s="291"/>
      <c r="O1741" s="291"/>
      <c r="P1741" s="291"/>
      <c r="Q1741" s="291"/>
      <c r="R1741" s="287">
        <f t="shared" si="1573"/>
        <v>0</v>
      </c>
      <c r="S1741" s="291">
        <v>0</v>
      </c>
      <c r="T1741" s="291"/>
      <c r="U1741" s="291"/>
      <c r="V1741" s="291"/>
      <c r="W1741" s="291"/>
      <c r="X1741" s="291"/>
      <c r="Y1741" s="291"/>
      <c r="Z1741" s="291"/>
      <c r="AA1741" s="290">
        <f t="shared" si="1574"/>
        <v>0</v>
      </c>
      <c r="AB1741" s="290">
        <f t="shared" si="1575"/>
        <v>0</v>
      </c>
      <c r="AC1741" s="37" t="e">
        <f t="shared" si="1572"/>
        <v>#DIV/0!</v>
      </c>
    </row>
    <row r="1742" spans="2:29" hidden="1" x14ac:dyDescent="0.2">
      <c r="B1742" s="97" t="s">
        <v>1613</v>
      </c>
      <c r="C1742" s="98" t="s">
        <v>1797</v>
      </c>
      <c r="D1742" s="291">
        <v>0</v>
      </c>
      <c r="E1742" s="285">
        <f>SUM('ADICIONES  2018'!C1742:M1742)</f>
        <v>0</v>
      </c>
      <c r="F1742" s="291">
        <v>0</v>
      </c>
      <c r="G1742" s="291"/>
      <c r="H1742" s="291"/>
      <c r="I1742" s="291"/>
      <c r="J1742" s="291"/>
      <c r="K1742" s="286">
        <f t="shared" si="1571"/>
        <v>0</v>
      </c>
      <c r="L1742" s="291"/>
      <c r="M1742" s="291"/>
      <c r="N1742" s="291"/>
      <c r="O1742" s="291"/>
      <c r="P1742" s="291"/>
      <c r="Q1742" s="291"/>
      <c r="R1742" s="287">
        <f t="shared" si="1573"/>
        <v>0</v>
      </c>
      <c r="S1742" s="291">
        <v>0</v>
      </c>
      <c r="T1742" s="291"/>
      <c r="U1742" s="291"/>
      <c r="V1742" s="291"/>
      <c r="W1742" s="291"/>
      <c r="X1742" s="291"/>
      <c r="Y1742" s="291"/>
      <c r="Z1742" s="291"/>
      <c r="AA1742" s="290">
        <f t="shared" si="1574"/>
        <v>0</v>
      </c>
      <c r="AB1742" s="290">
        <f t="shared" si="1575"/>
        <v>0</v>
      </c>
      <c r="AC1742" s="37" t="e">
        <f t="shared" si="1572"/>
        <v>#DIV/0!</v>
      </c>
    </row>
    <row r="1743" spans="2:29" hidden="1" x14ac:dyDescent="0.2">
      <c r="B1743" s="97" t="s">
        <v>1613</v>
      </c>
      <c r="C1743" s="98" t="s">
        <v>1797</v>
      </c>
      <c r="D1743" s="291">
        <v>0</v>
      </c>
      <c r="E1743" s="285">
        <f>SUM('ADICIONES  2018'!C1743:M1743)</f>
        <v>0</v>
      </c>
      <c r="F1743" s="291">
        <v>0</v>
      </c>
      <c r="G1743" s="291"/>
      <c r="H1743" s="291"/>
      <c r="I1743" s="291"/>
      <c r="J1743" s="291"/>
      <c r="K1743" s="286">
        <f t="shared" si="1571"/>
        <v>0</v>
      </c>
      <c r="L1743" s="291"/>
      <c r="M1743" s="291"/>
      <c r="N1743" s="291"/>
      <c r="O1743" s="291"/>
      <c r="P1743" s="291"/>
      <c r="Q1743" s="291"/>
      <c r="R1743" s="287">
        <f t="shared" si="1573"/>
        <v>0</v>
      </c>
      <c r="S1743" s="291">
        <v>0</v>
      </c>
      <c r="T1743" s="291"/>
      <c r="U1743" s="291"/>
      <c r="V1743" s="291"/>
      <c r="W1743" s="291"/>
      <c r="X1743" s="291"/>
      <c r="Y1743" s="291"/>
      <c r="Z1743" s="291"/>
      <c r="AA1743" s="290">
        <f t="shared" si="1574"/>
        <v>0</v>
      </c>
      <c r="AB1743" s="290">
        <f t="shared" si="1575"/>
        <v>0</v>
      </c>
      <c r="AC1743" s="37" t="e">
        <f t="shared" si="1572"/>
        <v>#DIV/0!</v>
      </c>
    </row>
    <row r="1744" spans="2:29" hidden="1" x14ac:dyDescent="0.2">
      <c r="B1744" s="97" t="s">
        <v>1613</v>
      </c>
      <c r="C1744" s="98" t="s">
        <v>1797</v>
      </c>
      <c r="D1744" s="291">
        <v>0</v>
      </c>
      <c r="E1744" s="285">
        <f>SUM('ADICIONES  2018'!C1744:M1744)</f>
        <v>0</v>
      </c>
      <c r="F1744" s="291">
        <v>0</v>
      </c>
      <c r="G1744" s="291"/>
      <c r="H1744" s="291"/>
      <c r="I1744" s="291"/>
      <c r="J1744" s="291"/>
      <c r="K1744" s="286">
        <f t="shared" si="1571"/>
        <v>0</v>
      </c>
      <c r="L1744" s="291"/>
      <c r="M1744" s="291"/>
      <c r="N1744" s="291"/>
      <c r="O1744" s="291"/>
      <c r="P1744" s="291"/>
      <c r="Q1744" s="291"/>
      <c r="R1744" s="287">
        <f t="shared" si="1573"/>
        <v>0</v>
      </c>
      <c r="S1744" s="291">
        <v>0</v>
      </c>
      <c r="T1744" s="291"/>
      <c r="U1744" s="291"/>
      <c r="V1744" s="291"/>
      <c r="W1744" s="291"/>
      <c r="X1744" s="291"/>
      <c r="Y1744" s="291"/>
      <c r="Z1744" s="291"/>
      <c r="AA1744" s="290">
        <f t="shared" si="1574"/>
        <v>0</v>
      </c>
      <c r="AB1744" s="290">
        <f t="shared" si="1575"/>
        <v>0</v>
      </c>
      <c r="AC1744" s="37" t="e">
        <f t="shared" si="1572"/>
        <v>#DIV/0!</v>
      </c>
    </row>
    <row r="1745" spans="1:29" hidden="1" x14ac:dyDescent="0.2">
      <c r="B1745" s="97" t="s">
        <v>1806</v>
      </c>
      <c r="C1745" s="98" t="s">
        <v>1002</v>
      </c>
      <c r="D1745" s="291">
        <v>0</v>
      </c>
      <c r="E1745" s="285">
        <f>SUM('ADICIONES  2018'!C1745:M1745)</f>
        <v>0</v>
      </c>
      <c r="F1745" s="291">
        <v>0</v>
      </c>
      <c r="G1745" s="291"/>
      <c r="H1745" s="291"/>
      <c r="I1745" s="291"/>
      <c r="J1745" s="291"/>
      <c r="K1745" s="286">
        <f t="shared" si="1571"/>
        <v>0</v>
      </c>
      <c r="L1745" s="291"/>
      <c r="M1745" s="291"/>
      <c r="N1745" s="291"/>
      <c r="O1745" s="291"/>
      <c r="P1745" s="291"/>
      <c r="Q1745" s="291"/>
      <c r="R1745" s="287">
        <f t="shared" si="1573"/>
        <v>0</v>
      </c>
      <c r="S1745" s="291">
        <v>0</v>
      </c>
      <c r="T1745" s="291"/>
      <c r="U1745" s="291"/>
      <c r="V1745" s="291"/>
      <c r="W1745" s="291"/>
      <c r="X1745" s="291"/>
      <c r="Y1745" s="291"/>
      <c r="Z1745" s="291"/>
      <c r="AA1745" s="290">
        <f t="shared" si="1574"/>
        <v>0</v>
      </c>
      <c r="AB1745" s="290">
        <f t="shared" si="1575"/>
        <v>0</v>
      </c>
      <c r="AC1745" s="37" t="e">
        <f t="shared" si="1572"/>
        <v>#DIV/0!</v>
      </c>
    </row>
    <row r="1746" spans="1:29" hidden="1" x14ac:dyDescent="0.2">
      <c r="B1746" s="97" t="s">
        <v>1806</v>
      </c>
      <c r="C1746" s="98" t="s">
        <v>1002</v>
      </c>
      <c r="D1746" s="291">
        <v>0</v>
      </c>
      <c r="E1746" s="285">
        <f>SUM('ADICIONES  2018'!C1746:M1746)</f>
        <v>0</v>
      </c>
      <c r="F1746" s="291">
        <v>0</v>
      </c>
      <c r="G1746" s="291"/>
      <c r="H1746" s="291"/>
      <c r="I1746" s="291"/>
      <c r="J1746" s="291"/>
      <c r="K1746" s="287">
        <f t="shared" si="1571"/>
        <v>0</v>
      </c>
      <c r="L1746" s="291"/>
      <c r="M1746" s="291"/>
      <c r="N1746" s="291"/>
      <c r="O1746" s="291"/>
      <c r="P1746" s="291"/>
      <c r="Q1746" s="291"/>
      <c r="R1746" s="287">
        <f t="shared" si="1573"/>
        <v>0</v>
      </c>
      <c r="S1746" s="291">
        <v>0</v>
      </c>
      <c r="T1746" s="291"/>
      <c r="U1746" s="291"/>
      <c r="V1746" s="291"/>
      <c r="W1746" s="291"/>
      <c r="X1746" s="291"/>
      <c r="Y1746" s="291"/>
      <c r="Z1746" s="291"/>
      <c r="AA1746" s="290">
        <f t="shared" si="1574"/>
        <v>0</v>
      </c>
      <c r="AB1746" s="290">
        <f t="shared" si="1575"/>
        <v>0</v>
      </c>
      <c r="AC1746" s="37" t="e">
        <f t="shared" si="1572"/>
        <v>#DIV/0!</v>
      </c>
    </row>
    <row r="1747" spans="1:29" hidden="1" x14ac:dyDescent="0.2">
      <c r="B1747" s="97" t="s">
        <v>1806</v>
      </c>
      <c r="C1747" s="98" t="s">
        <v>1002</v>
      </c>
      <c r="D1747" s="291">
        <v>0</v>
      </c>
      <c r="E1747" s="285">
        <f>SUM('ADICIONES  2018'!C1747:M1747)</f>
        <v>0</v>
      </c>
      <c r="F1747" s="291">
        <v>0</v>
      </c>
      <c r="G1747" s="291"/>
      <c r="H1747" s="291"/>
      <c r="I1747" s="291"/>
      <c r="J1747" s="291"/>
      <c r="K1747" s="287">
        <f t="shared" si="1571"/>
        <v>0</v>
      </c>
      <c r="L1747" s="291"/>
      <c r="M1747" s="291"/>
      <c r="N1747" s="291"/>
      <c r="O1747" s="291"/>
      <c r="P1747" s="291"/>
      <c r="Q1747" s="291"/>
      <c r="R1747" s="287">
        <f t="shared" si="1573"/>
        <v>0</v>
      </c>
      <c r="S1747" s="291">
        <v>0</v>
      </c>
      <c r="T1747" s="291"/>
      <c r="U1747" s="291"/>
      <c r="V1747" s="291"/>
      <c r="W1747" s="291"/>
      <c r="X1747" s="291"/>
      <c r="Y1747" s="291"/>
      <c r="Z1747" s="291"/>
      <c r="AA1747" s="290">
        <f t="shared" si="1574"/>
        <v>0</v>
      </c>
      <c r="AB1747" s="290">
        <f t="shared" si="1575"/>
        <v>0</v>
      </c>
      <c r="AC1747" s="37" t="e">
        <f t="shared" si="1572"/>
        <v>#DIV/0!</v>
      </c>
    </row>
    <row r="1748" spans="1:29" hidden="1" x14ac:dyDescent="0.2">
      <c r="B1748" s="97" t="s">
        <v>1806</v>
      </c>
      <c r="C1748" s="98" t="s">
        <v>1002</v>
      </c>
      <c r="D1748" s="291">
        <v>0</v>
      </c>
      <c r="E1748" s="285">
        <f>SUM('ADICIONES  2018'!C1748:M1748)</f>
        <v>0</v>
      </c>
      <c r="F1748" s="291">
        <v>0</v>
      </c>
      <c r="G1748" s="291"/>
      <c r="H1748" s="291"/>
      <c r="I1748" s="291"/>
      <c r="J1748" s="291"/>
      <c r="K1748" s="287">
        <f t="shared" si="1571"/>
        <v>0</v>
      </c>
      <c r="L1748" s="291"/>
      <c r="M1748" s="291"/>
      <c r="N1748" s="291"/>
      <c r="O1748" s="291"/>
      <c r="P1748" s="291"/>
      <c r="Q1748" s="291"/>
      <c r="R1748" s="287">
        <f t="shared" si="1573"/>
        <v>0</v>
      </c>
      <c r="S1748" s="291">
        <v>0</v>
      </c>
      <c r="T1748" s="291"/>
      <c r="U1748" s="291"/>
      <c r="V1748" s="291"/>
      <c r="W1748" s="291"/>
      <c r="X1748" s="291"/>
      <c r="Y1748" s="291"/>
      <c r="Z1748" s="291"/>
      <c r="AA1748" s="290">
        <f t="shared" si="1574"/>
        <v>0</v>
      </c>
      <c r="AB1748" s="290">
        <f t="shared" si="1575"/>
        <v>0</v>
      </c>
      <c r="AC1748" s="37" t="e">
        <f t="shared" si="1572"/>
        <v>#DIV/0!</v>
      </c>
    </row>
    <row r="1749" spans="1:29" hidden="1" x14ac:dyDescent="0.2">
      <c r="B1749" s="97" t="s">
        <v>1807</v>
      </c>
      <c r="C1749" s="98" t="s">
        <v>1799</v>
      </c>
      <c r="D1749" s="291">
        <v>0</v>
      </c>
      <c r="E1749" s="285">
        <f>SUM('ADICIONES  2018'!C1749:M1749)</f>
        <v>0</v>
      </c>
      <c r="F1749" s="291">
        <v>0</v>
      </c>
      <c r="G1749" s="291"/>
      <c r="H1749" s="291"/>
      <c r="I1749" s="291"/>
      <c r="J1749" s="291"/>
      <c r="K1749" s="287">
        <f t="shared" si="1571"/>
        <v>0</v>
      </c>
      <c r="L1749" s="291"/>
      <c r="M1749" s="291"/>
      <c r="N1749" s="291"/>
      <c r="O1749" s="291"/>
      <c r="P1749" s="291"/>
      <c r="Q1749" s="291"/>
      <c r="R1749" s="287">
        <f t="shared" si="1573"/>
        <v>0</v>
      </c>
      <c r="S1749" s="291">
        <v>0</v>
      </c>
      <c r="T1749" s="291"/>
      <c r="U1749" s="291"/>
      <c r="V1749" s="291"/>
      <c r="W1749" s="291"/>
      <c r="X1749" s="291"/>
      <c r="Y1749" s="291"/>
      <c r="Z1749" s="291"/>
      <c r="AA1749" s="290">
        <f t="shared" si="1574"/>
        <v>0</v>
      </c>
      <c r="AB1749" s="290">
        <f t="shared" si="1575"/>
        <v>0</v>
      </c>
      <c r="AC1749" s="37" t="e">
        <f t="shared" si="1572"/>
        <v>#DIV/0!</v>
      </c>
    </row>
    <row r="1750" spans="1:29" s="79" customFormat="1" ht="15.75" hidden="1" x14ac:dyDescent="0.2">
      <c r="A1750" s="371"/>
      <c r="B1750" s="110" t="s">
        <v>977</v>
      </c>
      <c r="C1750" s="106" t="s">
        <v>1808</v>
      </c>
      <c r="D1750" s="289">
        <v>0</v>
      </c>
      <c r="E1750" s="105">
        <f>SUM('ADICIONES  2018'!C1750:M1750)</f>
        <v>0</v>
      </c>
      <c r="F1750" s="289"/>
      <c r="G1750" s="289"/>
      <c r="H1750" s="289"/>
      <c r="I1750" s="289"/>
      <c r="J1750" s="289"/>
      <c r="K1750" s="105">
        <f t="shared" si="1571"/>
        <v>0</v>
      </c>
      <c r="L1750" s="289"/>
      <c r="M1750" s="289"/>
      <c r="N1750" s="289"/>
      <c r="O1750" s="289"/>
      <c r="P1750" s="289"/>
      <c r="Q1750" s="289"/>
      <c r="R1750" s="105">
        <f t="shared" si="1573"/>
        <v>0</v>
      </c>
      <c r="S1750" s="291">
        <v>0</v>
      </c>
      <c r="T1750" s="289"/>
      <c r="U1750" s="289"/>
      <c r="V1750" s="289"/>
      <c r="W1750" s="289"/>
      <c r="X1750" s="289"/>
      <c r="Y1750" s="289"/>
      <c r="Z1750" s="289"/>
      <c r="AA1750" s="289">
        <f t="shared" si="1574"/>
        <v>0</v>
      </c>
      <c r="AB1750" s="289">
        <f t="shared" si="1575"/>
        <v>0</v>
      </c>
      <c r="AC1750" s="104" t="e">
        <f t="shared" si="1572"/>
        <v>#DIV/0!</v>
      </c>
    </row>
    <row r="1751" spans="1:29" hidden="1" x14ac:dyDescent="0.2">
      <c r="B1751" s="97" t="s">
        <v>1809</v>
      </c>
      <c r="C1751" s="98" t="s">
        <v>1810</v>
      </c>
      <c r="D1751" s="291">
        <v>0</v>
      </c>
      <c r="E1751" s="285">
        <f>SUM('ADICIONES  2018'!C1751:M1751)</f>
        <v>0</v>
      </c>
      <c r="F1751" s="291"/>
      <c r="G1751" s="291"/>
      <c r="H1751" s="291"/>
      <c r="I1751" s="291"/>
      <c r="J1751" s="291"/>
      <c r="K1751" s="287">
        <f t="shared" si="1571"/>
        <v>0</v>
      </c>
      <c r="L1751" s="291"/>
      <c r="M1751" s="291"/>
      <c r="N1751" s="291"/>
      <c r="O1751" s="291"/>
      <c r="P1751" s="291"/>
      <c r="Q1751" s="291"/>
      <c r="R1751" s="287">
        <f t="shared" si="1573"/>
        <v>0</v>
      </c>
      <c r="S1751" s="291">
        <v>0</v>
      </c>
      <c r="T1751" s="291"/>
      <c r="U1751" s="291"/>
      <c r="V1751" s="291"/>
      <c r="W1751" s="291"/>
      <c r="X1751" s="291"/>
      <c r="Y1751" s="291"/>
      <c r="Z1751" s="291"/>
      <c r="AA1751" s="290">
        <f t="shared" si="1574"/>
        <v>0</v>
      </c>
      <c r="AB1751" s="290">
        <f t="shared" si="1575"/>
        <v>0</v>
      </c>
      <c r="AC1751" s="37" t="e">
        <f t="shared" si="1572"/>
        <v>#DIV/0!</v>
      </c>
    </row>
    <row r="1752" spans="1:29" hidden="1" x14ac:dyDescent="0.2">
      <c r="B1752" s="97" t="s">
        <v>1809</v>
      </c>
      <c r="C1752" s="98" t="s">
        <v>1810</v>
      </c>
      <c r="D1752" s="291">
        <v>0</v>
      </c>
      <c r="E1752" s="285">
        <f>SUM('ADICIONES  2018'!C1752:M1752)</f>
        <v>0</v>
      </c>
      <c r="F1752" s="291"/>
      <c r="G1752" s="291"/>
      <c r="H1752" s="291"/>
      <c r="I1752" s="291"/>
      <c r="J1752" s="291"/>
      <c r="K1752" s="287">
        <f t="shared" si="1571"/>
        <v>0</v>
      </c>
      <c r="L1752" s="291"/>
      <c r="M1752" s="291"/>
      <c r="N1752" s="291"/>
      <c r="O1752" s="291"/>
      <c r="P1752" s="291"/>
      <c r="Q1752" s="291"/>
      <c r="R1752" s="287">
        <f t="shared" si="1573"/>
        <v>0</v>
      </c>
      <c r="S1752" s="291">
        <v>0</v>
      </c>
      <c r="T1752" s="291"/>
      <c r="U1752" s="291"/>
      <c r="V1752" s="291"/>
      <c r="W1752" s="291"/>
      <c r="X1752" s="291"/>
      <c r="Y1752" s="291"/>
      <c r="Z1752" s="291"/>
      <c r="AA1752" s="290">
        <f t="shared" si="1574"/>
        <v>0</v>
      </c>
      <c r="AB1752" s="290">
        <f t="shared" si="1575"/>
        <v>0</v>
      </c>
      <c r="AC1752" s="37" t="e">
        <f t="shared" si="1572"/>
        <v>#DIV/0!</v>
      </c>
    </row>
    <row r="1753" spans="1:29" hidden="1" x14ac:dyDescent="0.2">
      <c r="B1753" s="97" t="s">
        <v>1809</v>
      </c>
      <c r="C1753" s="98" t="s">
        <v>1810</v>
      </c>
      <c r="D1753" s="291">
        <v>0</v>
      </c>
      <c r="E1753" s="285">
        <f>SUM('ADICIONES  2018'!C1753:M1753)</f>
        <v>0</v>
      </c>
      <c r="F1753" s="291"/>
      <c r="G1753" s="291"/>
      <c r="H1753" s="291"/>
      <c r="I1753" s="291"/>
      <c r="J1753" s="291"/>
      <c r="K1753" s="287">
        <f t="shared" si="1571"/>
        <v>0</v>
      </c>
      <c r="L1753" s="291"/>
      <c r="M1753" s="291"/>
      <c r="N1753" s="291"/>
      <c r="O1753" s="291"/>
      <c r="P1753" s="291"/>
      <c r="Q1753" s="291"/>
      <c r="R1753" s="287">
        <f t="shared" si="1573"/>
        <v>0</v>
      </c>
      <c r="S1753" s="291">
        <v>0</v>
      </c>
      <c r="T1753" s="291"/>
      <c r="U1753" s="291"/>
      <c r="V1753" s="291"/>
      <c r="W1753" s="291"/>
      <c r="X1753" s="291"/>
      <c r="Y1753" s="291"/>
      <c r="Z1753" s="291"/>
      <c r="AA1753" s="290">
        <f t="shared" si="1574"/>
        <v>0</v>
      </c>
      <c r="AB1753" s="290">
        <f t="shared" si="1575"/>
        <v>0</v>
      </c>
      <c r="AC1753" s="37" t="e">
        <f t="shared" si="1572"/>
        <v>#DIV/0!</v>
      </c>
    </row>
    <row r="1754" spans="1:29" hidden="1" x14ac:dyDescent="0.2">
      <c r="B1754" s="97" t="s">
        <v>1809</v>
      </c>
      <c r="C1754" s="98" t="s">
        <v>1810</v>
      </c>
      <c r="D1754" s="291">
        <v>0</v>
      </c>
      <c r="E1754" s="285">
        <f>SUM('ADICIONES  2018'!C1754:M1754)</f>
        <v>0</v>
      </c>
      <c r="F1754" s="291"/>
      <c r="G1754" s="291"/>
      <c r="H1754" s="291"/>
      <c r="I1754" s="291"/>
      <c r="J1754" s="291"/>
      <c r="K1754" s="287">
        <f t="shared" si="1571"/>
        <v>0</v>
      </c>
      <c r="L1754" s="291"/>
      <c r="M1754" s="291"/>
      <c r="N1754" s="291"/>
      <c r="O1754" s="291"/>
      <c r="P1754" s="291"/>
      <c r="Q1754" s="291"/>
      <c r="R1754" s="287">
        <f t="shared" si="1573"/>
        <v>0</v>
      </c>
      <c r="S1754" s="291">
        <v>0</v>
      </c>
      <c r="T1754" s="291"/>
      <c r="U1754" s="291"/>
      <c r="V1754" s="291"/>
      <c r="W1754" s="291"/>
      <c r="X1754" s="291"/>
      <c r="Y1754" s="291"/>
      <c r="Z1754" s="291"/>
      <c r="AA1754" s="290">
        <f t="shared" si="1574"/>
        <v>0</v>
      </c>
      <c r="AB1754" s="290">
        <f t="shared" si="1575"/>
        <v>0</v>
      </c>
      <c r="AC1754" s="37" t="e">
        <f t="shared" si="1572"/>
        <v>#DIV/0!</v>
      </c>
    </row>
    <row r="1755" spans="1:29" hidden="1" x14ac:dyDescent="0.2">
      <c r="B1755" s="97" t="s">
        <v>1809</v>
      </c>
      <c r="C1755" s="98" t="s">
        <v>1810</v>
      </c>
      <c r="D1755" s="291">
        <v>0</v>
      </c>
      <c r="E1755" s="285">
        <f>SUM('ADICIONES  2018'!C1755:M1755)</f>
        <v>0</v>
      </c>
      <c r="F1755" s="291"/>
      <c r="G1755" s="291"/>
      <c r="H1755" s="291"/>
      <c r="I1755" s="291"/>
      <c r="J1755" s="291"/>
      <c r="K1755" s="287">
        <f t="shared" si="1571"/>
        <v>0</v>
      </c>
      <c r="L1755" s="291"/>
      <c r="M1755" s="291"/>
      <c r="N1755" s="291"/>
      <c r="O1755" s="291"/>
      <c r="P1755" s="291"/>
      <c r="Q1755" s="291"/>
      <c r="R1755" s="287">
        <f t="shared" si="1573"/>
        <v>0</v>
      </c>
      <c r="S1755" s="291">
        <v>0</v>
      </c>
      <c r="T1755" s="291"/>
      <c r="U1755" s="291"/>
      <c r="V1755" s="291"/>
      <c r="W1755" s="291"/>
      <c r="X1755" s="291"/>
      <c r="Y1755" s="291"/>
      <c r="Z1755" s="291"/>
      <c r="AA1755" s="290">
        <f t="shared" si="1574"/>
        <v>0</v>
      </c>
      <c r="AB1755" s="290">
        <f t="shared" si="1575"/>
        <v>0</v>
      </c>
      <c r="AC1755" s="37" t="e">
        <f t="shared" si="1572"/>
        <v>#DIV/0!</v>
      </c>
    </row>
    <row r="1756" spans="1:29" s="79" customFormat="1" ht="31.5" hidden="1" x14ac:dyDescent="0.2">
      <c r="A1756" s="371"/>
      <c r="B1756" s="110" t="s">
        <v>987</v>
      </c>
      <c r="C1756" s="106" t="s">
        <v>988</v>
      </c>
      <c r="D1756" s="289">
        <f>+D1757+D1783</f>
        <v>0</v>
      </c>
      <c r="E1756" s="105">
        <f>SUM('ADICIONES  2018'!C1756:M1756)</f>
        <v>0</v>
      </c>
      <c r="F1756" s="289">
        <f t="shared" ref="F1756:J1756" si="1576">+F1757+F1783</f>
        <v>0</v>
      </c>
      <c r="G1756" s="289">
        <f t="shared" si="1576"/>
        <v>0</v>
      </c>
      <c r="H1756" s="289">
        <f t="shared" si="1576"/>
        <v>0</v>
      </c>
      <c r="I1756" s="289">
        <f t="shared" si="1576"/>
        <v>0</v>
      </c>
      <c r="J1756" s="289">
        <f t="shared" si="1576"/>
        <v>0</v>
      </c>
      <c r="K1756" s="105">
        <f t="shared" si="1571"/>
        <v>0</v>
      </c>
      <c r="L1756" s="289">
        <f t="shared" ref="L1756:Q1756" si="1577">+L1757+L1783</f>
        <v>0</v>
      </c>
      <c r="M1756" s="289">
        <f t="shared" si="1577"/>
        <v>0</v>
      </c>
      <c r="N1756" s="289">
        <f t="shared" si="1577"/>
        <v>0</v>
      </c>
      <c r="O1756" s="289">
        <f t="shared" si="1577"/>
        <v>0</v>
      </c>
      <c r="P1756" s="289">
        <f t="shared" si="1577"/>
        <v>0</v>
      </c>
      <c r="Q1756" s="289">
        <f t="shared" si="1577"/>
        <v>0</v>
      </c>
      <c r="R1756" s="105">
        <f t="shared" si="1573"/>
        <v>0</v>
      </c>
      <c r="S1756" s="289">
        <f t="shared" ref="S1756:Z1756" si="1578">+S1757+S1783</f>
        <v>0</v>
      </c>
      <c r="T1756" s="289">
        <f t="shared" si="1578"/>
        <v>0</v>
      </c>
      <c r="U1756" s="289">
        <f t="shared" si="1578"/>
        <v>0</v>
      </c>
      <c r="V1756" s="289">
        <f t="shared" si="1578"/>
        <v>0</v>
      </c>
      <c r="W1756" s="289">
        <f t="shared" si="1578"/>
        <v>0</v>
      </c>
      <c r="X1756" s="289">
        <f t="shared" si="1578"/>
        <v>0</v>
      </c>
      <c r="Y1756" s="289">
        <f t="shared" si="1578"/>
        <v>0</v>
      </c>
      <c r="Z1756" s="289">
        <f t="shared" si="1578"/>
        <v>0</v>
      </c>
      <c r="AA1756" s="289">
        <f t="shared" si="1574"/>
        <v>0</v>
      </c>
      <c r="AB1756" s="289">
        <f t="shared" si="1575"/>
        <v>0</v>
      </c>
      <c r="AC1756" s="104" t="e">
        <f t="shared" si="1572"/>
        <v>#DIV/0!</v>
      </c>
    </row>
    <row r="1757" spans="1:29" s="79" customFormat="1" ht="15.75" hidden="1" x14ac:dyDescent="0.2">
      <c r="A1757" s="371"/>
      <c r="B1757" s="110" t="s">
        <v>1811</v>
      </c>
      <c r="C1757" s="106" t="s">
        <v>1812</v>
      </c>
      <c r="D1757" s="289">
        <f>SUM(D1758:D1769)</f>
        <v>0</v>
      </c>
      <c r="E1757" s="105">
        <f>SUM('ADICIONES  2018'!C1757:M1757)</f>
        <v>0</v>
      </c>
      <c r="F1757" s="289">
        <f t="shared" ref="F1757" si="1579">SUM(F1758:F1769)</f>
        <v>0</v>
      </c>
      <c r="G1757" s="289">
        <f t="shared" ref="G1757:J1757" si="1580">SUM(G1758:G1769)</f>
        <v>0</v>
      </c>
      <c r="H1757" s="289">
        <f t="shared" si="1580"/>
        <v>0</v>
      </c>
      <c r="I1757" s="289">
        <f t="shared" si="1580"/>
        <v>0</v>
      </c>
      <c r="J1757" s="289">
        <f t="shared" si="1580"/>
        <v>0</v>
      </c>
      <c r="K1757" s="105">
        <f t="shared" si="1571"/>
        <v>0</v>
      </c>
      <c r="L1757" s="289">
        <f t="shared" ref="L1757:Q1757" si="1581">SUM(L1758:L1769)</f>
        <v>0</v>
      </c>
      <c r="M1757" s="289">
        <f t="shared" si="1581"/>
        <v>0</v>
      </c>
      <c r="N1757" s="289">
        <f t="shared" si="1581"/>
        <v>0</v>
      </c>
      <c r="O1757" s="289">
        <f t="shared" si="1581"/>
        <v>0</v>
      </c>
      <c r="P1757" s="289">
        <f t="shared" si="1581"/>
        <v>0</v>
      </c>
      <c r="Q1757" s="289">
        <f t="shared" si="1581"/>
        <v>0</v>
      </c>
      <c r="R1757" s="105">
        <f t="shared" si="1573"/>
        <v>0</v>
      </c>
      <c r="S1757" s="289">
        <f t="shared" ref="S1757:Z1757" si="1582">SUM(S1758:S1769)</f>
        <v>0</v>
      </c>
      <c r="T1757" s="289">
        <f t="shared" si="1582"/>
        <v>0</v>
      </c>
      <c r="U1757" s="289">
        <f t="shared" si="1582"/>
        <v>0</v>
      </c>
      <c r="V1757" s="289">
        <f t="shared" si="1582"/>
        <v>0</v>
      </c>
      <c r="W1757" s="289">
        <f t="shared" si="1582"/>
        <v>0</v>
      </c>
      <c r="X1757" s="289">
        <f t="shared" si="1582"/>
        <v>0</v>
      </c>
      <c r="Y1757" s="289">
        <f t="shared" si="1582"/>
        <v>0</v>
      </c>
      <c r="Z1757" s="289">
        <f t="shared" si="1582"/>
        <v>0</v>
      </c>
      <c r="AA1757" s="289">
        <f t="shared" si="1574"/>
        <v>0</v>
      </c>
      <c r="AB1757" s="289">
        <f t="shared" si="1575"/>
        <v>0</v>
      </c>
      <c r="AC1757" s="104" t="e">
        <f t="shared" si="1572"/>
        <v>#DIV/0!</v>
      </c>
    </row>
    <row r="1758" spans="1:29" ht="28.5" hidden="1" x14ac:dyDescent="0.2">
      <c r="B1758" s="97" t="s">
        <v>1813</v>
      </c>
      <c r="C1758" s="98" t="s">
        <v>315</v>
      </c>
      <c r="D1758" s="291">
        <v>0</v>
      </c>
      <c r="E1758" s="285">
        <f>SUM('ADICIONES  2018'!C1758:M1758)</f>
        <v>0</v>
      </c>
      <c r="F1758" s="291"/>
      <c r="G1758" s="291"/>
      <c r="H1758" s="291"/>
      <c r="I1758" s="291"/>
      <c r="J1758" s="291"/>
      <c r="K1758" s="287">
        <f t="shared" si="1571"/>
        <v>0</v>
      </c>
      <c r="L1758" s="291"/>
      <c r="M1758" s="291"/>
      <c r="N1758" s="291"/>
      <c r="O1758" s="291"/>
      <c r="P1758" s="291"/>
      <c r="Q1758" s="291"/>
      <c r="R1758" s="287">
        <f t="shared" si="1573"/>
        <v>0</v>
      </c>
      <c r="S1758" s="291"/>
      <c r="T1758" s="291"/>
      <c r="U1758" s="291"/>
      <c r="V1758" s="291"/>
      <c r="W1758" s="291"/>
      <c r="X1758" s="291"/>
      <c r="Y1758" s="291"/>
      <c r="Z1758" s="291"/>
      <c r="AA1758" s="290">
        <f t="shared" si="1574"/>
        <v>0</v>
      </c>
      <c r="AB1758" s="290">
        <f t="shared" si="1575"/>
        <v>0</v>
      </c>
      <c r="AC1758" s="37" t="e">
        <f t="shared" si="1572"/>
        <v>#DIV/0!</v>
      </c>
    </row>
    <row r="1759" spans="1:29" ht="28.5" hidden="1" x14ac:dyDescent="0.2">
      <c r="B1759" s="97" t="s">
        <v>1814</v>
      </c>
      <c r="C1759" s="98" t="s">
        <v>1815</v>
      </c>
      <c r="D1759" s="291">
        <v>0</v>
      </c>
      <c r="E1759" s="285">
        <f>SUM('ADICIONES  2018'!C1759:M1759)</f>
        <v>0</v>
      </c>
      <c r="F1759" s="291"/>
      <c r="G1759" s="291"/>
      <c r="H1759" s="291"/>
      <c r="I1759" s="291"/>
      <c r="J1759" s="291"/>
      <c r="K1759" s="287">
        <f t="shared" si="1571"/>
        <v>0</v>
      </c>
      <c r="L1759" s="291"/>
      <c r="M1759" s="291"/>
      <c r="N1759" s="291"/>
      <c r="O1759" s="291"/>
      <c r="P1759" s="291"/>
      <c r="Q1759" s="291"/>
      <c r="R1759" s="287">
        <f t="shared" si="1573"/>
        <v>0</v>
      </c>
      <c r="S1759" s="291"/>
      <c r="T1759" s="291"/>
      <c r="U1759" s="291"/>
      <c r="V1759" s="291"/>
      <c r="W1759" s="291"/>
      <c r="X1759" s="291"/>
      <c r="Y1759" s="291"/>
      <c r="Z1759" s="291"/>
      <c r="AA1759" s="290">
        <f t="shared" si="1574"/>
        <v>0</v>
      </c>
      <c r="AB1759" s="290">
        <f t="shared" si="1575"/>
        <v>0</v>
      </c>
      <c r="AC1759" s="37" t="e">
        <f t="shared" si="1572"/>
        <v>#DIV/0!</v>
      </c>
    </row>
    <row r="1760" spans="1:29" ht="28.5" hidden="1" x14ac:dyDescent="0.2">
      <c r="B1760" s="97" t="s">
        <v>1814</v>
      </c>
      <c r="C1760" s="98" t="s">
        <v>1815</v>
      </c>
      <c r="D1760" s="291">
        <v>0</v>
      </c>
      <c r="E1760" s="285">
        <f>SUM('ADICIONES  2018'!C1760:M1760)</f>
        <v>0</v>
      </c>
      <c r="F1760" s="291"/>
      <c r="G1760" s="291"/>
      <c r="H1760" s="291"/>
      <c r="I1760" s="291"/>
      <c r="J1760" s="291"/>
      <c r="K1760" s="287">
        <f t="shared" si="1571"/>
        <v>0</v>
      </c>
      <c r="L1760" s="291"/>
      <c r="M1760" s="291"/>
      <c r="N1760" s="291"/>
      <c r="O1760" s="291"/>
      <c r="P1760" s="291"/>
      <c r="Q1760" s="291"/>
      <c r="R1760" s="287">
        <f t="shared" si="1573"/>
        <v>0</v>
      </c>
      <c r="S1760" s="291"/>
      <c r="T1760" s="291"/>
      <c r="U1760" s="291"/>
      <c r="V1760" s="291"/>
      <c r="W1760" s="291"/>
      <c r="X1760" s="291"/>
      <c r="Y1760" s="291"/>
      <c r="Z1760" s="291"/>
      <c r="AA1760" s="290">
        <f t="shared" si="1574"/>
        <v>0</v>
      </c>
      <c r="AB1760" s="290">
        <f t="shared" si="1575"/>
        <v>0</v>
      </c>
      <c r="AC1760" s="37" t="e">
        <f t="shared" si="1572"/>
        <v>#DIV/0!</v>
      </c>
    </row>
    <row r="1761" spans="1:29" ht="28.5" hidden="1" x14ac:dyDescent="0.2">
      <c r="B1761" s="97" t="s">
        <v>1816</v>
      </c>
      <c r="C1761" s="98" t="s">
        <v>1817</v>
      </c>
      <c r="D1761" s="291">
        <v>0</v>
      </c>
      <c r="E1761" s="285">
        <f>SUM('ADICIONES  2018'!C1761:M1761)</f>
        <v>0</v>
      </c>
      <c r="F1761" s="291"/>
      <c r="G1761" s="291"/>
      <c r="H1761" s="291"/>
      <c r="I1761" s="291"/>
      <c r="J1761" s="291"/>
      <c r="K1761" s="287">
        <f t="shared" ref="K1761:K1824" si="1583">+D1761+E1761-F1761+G1761-H1761</f>
        <v>0</v>
      </c>
      <c r="L1761" s="291"/>
      <c r="M1761" s="291"/>
      <c r="N1761" s="291"/>
      <c r="O1761" s="291"/>
      <c r="P1761" s="291"/>
      <c r="Q1761" s="291"/>
      <c r="R1761" s="287">
        <f t="shared" si="1573"/>
        <v>0</v>
      </c>
      <c r="S1761" s="291"/>
      <c r="T1761" s="291"/>
      <c r="U1761" s="291"/>
      <c r="V1761" s="291"/>
      <c r="W1761" s="291"/>
      <c r="X1761" s="291"/>
      <c r="Y1761" s="291"/>
      <c r="Z1761" s="291"/>
      <c r="AA1761" s="290">
        <f t="shared" si="1574"/>
        <v>0</v>
      </c>
      <c r="AB1761" s="290">
        <f t="shared" si="1575"/>
        <v>0</v>
      </c>
      <c r="AC1761" s="37" t="e">
        <f t="shared" si="1572"/>
        <v>#DIV/0!</v>
      </c>
    </row>
    <row r="1762" spans="1:29" ht="28.5" hidden="1" x14ac:dyDescent="0.2">
      <c r="B1762" s="97" t="s">
        <v>1816</v>
      </c>
      <c r="C1762" s="98" t="s">
        <v>1817</v>
      </c>
      <c r="D1762" s="291">
        <v>0</v>
      </c>
      <c r="E1762" s="285">
        <f>SUM('ADICIONES  2018'!C1762:M1762)</f>
        <v>0</v>
      </c>
      <c r="F1762" s="291"/>
      <c r="G1762" s="291"/>
      <c r="H1762" s="291"/>
      <c r="I1762" s="291"/>
      <c r="J1762" s="291"/>
      <c r="K1762" s="287">
        <f t="shared" si="1583"/>
        <v>0</v>
      </c>
      <c r="L1762" s="291"/>
      <c r="M1762" s="291"/>
      <c r="N1762" s="291"/>
      <c r="O1762" s="291"/>
      <c r="P1762" s="291"/>
      <c r="Q1762" s="291"/>
      <c r="R1762" s="287">
        <f t="shared" si="1573"/>
        <v>0</v>
      </c>
      <c r="S1762" s="291"/>
      <c r="T1762" s="291"/>
      <c r="U1762" s="291"/>
      <c r="V1762" s="291"/>
      <c r="W1762" s="291"/>
      <c r="X1762" s="291"/>
      <c r="Y1762" s="291"/>
      <c r="Z1762" s="291"/>
      <c r="AA1762" s="290">
        <f t="shared" si="1574"/>
        <v>0</v>
      </c>
      <c r="AB1762" s="290">
        <f t="shared" si="1575"/>
        <v>0</v>
      </c>
      <c r="AC1762" s="37" t="e">
        <f t="shared" si="1572"/>
        <v>#DIV/0!</v>
      </c>
    </row>
    <row r="1763" spans="1:29" ht="28.5" hidden="1" x14ac:dyDescent="0.2">
      <c r="B1763" s="97" t="s">
        <v>1818</v>
      </c>
      <c r="C1763" s="98" t="s">
        <v>1819</v>
      </c>
      <c r="D1763" s="291">
        <v>0</v>
      </c>
      <c r="E1763" s="285">
        <f>SUM('ADICIONES  2018'!C1763:M1763)</f>
        <v>0</v>
      </c>
      <c r="F1763" s="291"/>
      <c r="G1763" s="291"/>
      <c r="H1763" s="291"/>
      <c r="I1763" s="291"/>
      <c r="J1763" s="291"/>
      <c r="K1763" s="287">
        <f t="shared" si="1583"/>
        <v>0</v>
      </c>
      <c r="L1763" s="291"/>
      <c r="M1763" s="291"/>
      <c r="N1763" s="291"/>
      <c r="O1763" s="291"/>
      <c r="P1763" s="291"/>
      <c r="Q1763" s="291"/>
      <c r="R1763" s="287">
        <f t="shared" si="1573"/>
        <v>0</v>
      </c>
      <c r="S1763" s="291"/>
      <c r="T1763" s="291"/>
      <c r="U1763" s="291"/>
      <c r="V1763" s="291"/>
      <c r="W1763" s="291"/>
      <c r="X1763" s="291"/>
      <c r="Y1763" s="291"/>
      <c r="Z1763" s="291"/>
      <c r="AA1763" s="290">
        <f t="shared" si="1574"/>
        <v>0</v>
      </c>
      <c r="AB1763" s="290">
        <f t="shared" si="1575"/>
        <v>0</v>
      </c>
      <c r="AC1763" s="37" t="e">
        <f t="shared" si="1572"/>
        <v>#DIV/0!</v>
      </c>
    </row>
    <row r="1764" spans="1:29" ht="28.5" hidden="1" x14ac:dyDescent="0.2">
      <c r="B1764" s="97" t="s">
        <v>1820</v>
      </c>
      <c r="C1764" s="98" t="s">
        <v>1792</v>
      </c>
      <c r="D1764" s="291">
        <v>0</v>
      </c>
      <c r="E1764" s="285">
        <f>SUM('ADICIONES  2018'!C1764:M1764)</f>
        <v>0</v>
      </c>
      <c r="F1764" s="291"/>
      <c r="G1764" s="291"/>
      <c r="H1764" s="291"/>
      <c r="I1764" s="291"/>
      <c r="J1764" s="291"/>
      <c r="K1764" s="287">
        <f t="shared" si="1583"/>
        <v>0</v>
      </c>
      <c r="L1764" s="291"/>
      <c r="M1764" s="291"/>
      <c r="N1764" s="291"/>
      <c r="O1764" s="291"/>
      <c r="P1764" s="291"/>
      <c r="Q1764" s="291"/>
      <c r="R1764" s="287">
        <f t="shared" si="1573"/>
        <v>0</v>
      </c>
      <c r="S1764" s="291"/>
      <c r="T1764" s="291"/>
      <c r="U1764" s="291"/>
      <c r="V1764" s="291"/>
      <c r="W1764" s="291"/>
      <c r="X1764" s="291"/>
      <c r="Y1764" s="291"/>
      <c r="Z1764" s="291"/>
      <c r="AA1764" s="290">
        <f t="shared" si="1574"/>
        <v>0</v>
      </c>
      <c r="AB1764" s="290">
        <f t="shared" si="1575"/>
        <v>0</v>
      </c>
      <c r="AC1764" s="37" t="e">
        <f t="shared" si="1572"/>
        <v>#DIV/0!</v>
      </c>
    </row>
    <row r="1765" spans="1:29" hidden="1" x14ac:dyDescent="0.2">
      <c r="B1765" s="97" t="s">
        <v>1821</v>
      </c>
      <c r="C1765" s="98" t="s">
        <v>1822</v>
      </c>
      <c r="D1765" s="291">
        <v>0</v>
      </c>
      <c r="E1765" s="285">
        <f>SUM('ADICIONES  2018'!C1765:M1765)</f>
        <v>0</v>
      </c>
      <c r="F1765" s="291"/>
      <c r="G1765" s="291"/>
      <c r="H1765" s="291"/>
      <c r="I1765" s="291"/>
      <c r="J1765" s="291"/>
      <c r="K1765" s="287">
        <f t="shared" si="1583"/>
        <v>0</v>
      </c>
      <c r="L1765" s="291"/>
      <c r="M1765" s="291"/>
      <c r="N1765" s="291"/>
      <c r="O1765" s="291"/>
      <c r="P1765" s="291"/>
      <c r="Q1765" s="291"/>
      <c r="R1765" s="287">
        <f t="shared" si="1573"/>
        <v>0</v>
      </c>
      <c r="S1765" s="291"/>
      <c r="T1765" s="291"/>
      <c r="U1765" s="291"/>
      <c r="V1765" s="291"/>
      <c r="W1765" s="291"/>
      <c r="X1765" s="291"/>
      <c r="Y1765" s="291"/>
      <c r="Z1765" s="291"/>
      <c r="AA1765" s="290">
        <f t="shared" si="1574"/>
        <v>0</v>
      </c>
      <c r="AB1765" s="290">
        <f t="shared" si="1575"/>
        <v>0</v>
      </c>
      <c r="AC1765" s="37" t="e">
        <f t="shared" si="1572"/>
        <v>#DIV/0!</v>
      </c>
    </row>
    <row r="1766" spans="1:29" hidden="1" x14ac:dyDescent="0.2">
      <c r="B1766" s="97" t="s">
        <v>1821</v>
      </c>
      <c r="C1766" s="98" t="s">
        <v>1822</v>
      </c>
      <c r="D1766" s="291">
        <v>0</v>
      </c>
      <c r="E1766" s="285">
        <f>SUM('ADICIONES  2018'!C1766:M1766)</f>
        <v>0</v>
      </c>
      <c r="F1766" s="291"/>
      <c r="G1766" s="291"/>
      <c r="H1766" s="291"/>
      <c r="I1766" s="291"/>
      <c r="J1766" s="291"/>
      <c r="K1766" s="287">
        <f t="shared" si="1583"/>
        <v>0</v>
      </c>
      <c r="L1766" s="291"/>
      <c r="M1766" s="291"/>
      <c r="N1766" s="291"/>
      <c r="O1766" s="291"/>
      <c r="P1766" s="291"/>
      <c r="Q1766" s="291"/>
      <c r="R1766" s="287">
        <f t="shared" si="1573"/>
        <v>0</v>
      </c>
      <c r="S1766" s="291"/>
      <c r="T1766" s="291"/>
      <c r="U1766" s="291"/>
      <c r="V1766" s="291"/>
      <c r="W1766" s="291"/>
      <c r="X1766" s="291"/>
      <c r="Y1766" s="291"/>
      <c r="Z1766" s="291"/>
      <c r="AA1766" s="290">
        <f t="shared" si="1574"/>
        <v>0</v>
      </c>
      <c r="AB1766" s="290">
        <f t="shared" si="1575"/>
        <v>0</v>
      </c>
      <c r="AC1766" s="37" t="e">
        <f t="shared" si="1572"/>
        <v>#DIV/0!</v>
      </c>
    </row>
    <row r="1767" spans="1:29" hidden="1" x14ac:dyDescent="0.2">
      <c r="B1767" s="97" t="s">
        <v>1823</v>
      </c>
      <c r="C1767" s="98" t="s">
        <v>1773</v>
      </c>
      <c r="D1767" s="291">
        <v>0</v>
      </c>
      <c r="E1767" s="285">
        <f>SUM('ADICIONES  2018'!C1767:M1767)</f>
        <v>0</v>
      </c>
      <c r="F1767" s="291"/>
      <c r="G1767" s="291"/>
      <c r="H1767" s="291"/>
      <c r="I1767" s="291"/>
      <c r="J1767" s="291"/>
      <c r="K1767" s="287">
        <f t="shared" si="1583"/>
        <v>0</v>
      </c>
      <c r="L1767" s="291"/>
      <c r="M1767" s="291"/>
      <c r="N1767" s="291"/>
      <c r="O1767" s="291"/>
      <c r="P1767" s="291"/>
      <c r="Q1767" s="291"/>
      <c r="R1767" s="287">
        <f t="shared" si="1573"/>
        <v>0</v>
      </c>
      <c r="S1767" s="291"/>
      <c r="T1767" s="291"/>
      <c r="U1767" s="291"/>
      <c r="V1767" s="291"/>
      <c r="W1767" s="291"/>
      <c r="X1767" s="291"/>
      <c r="Y1767" s="291"/>
      <c r="Z1767" s="291"/>
      <c r="AA1767" s="290">
        <f t="shared" si="1574"/>
        <v>0</v>
      </c>
      <c r="AB1767" s="290">
        <f t="shared" si="1575"/>
        <v>0</v>
      </c>
      <c r="AC1767" s="37" t="e">
        <f t="shared" si="1572"/>
        <v>#DIV/0!</v>
      </c>
    </row>
    <row r="1768" spans="1:29" hidden="1" x14ac:dyDescent="0.2">
      <c r="B1768" s="97" t="s">
        <v>1824</v>
      </c>
      <c r="C1768" s="98" t="s">
        <v>1799</v>
      </c>
      <c r="D1768" s="291">
        <v>0</v>
      </c>
      <c r="E1768" s="285">
        <f>SUM('ADICIONES  2018'!C1768:M1768)</f>
        <v>0</v>
      </c>
      <c r="F1768" s="291"/>
      <c r="G1768" s="291"/>
      <c r="H1768" s="291"/>
      <c r="I1768" s="291"/>
      <c r="J1768" s="291"/>
      <c r="K1768" s="287">
        <f t="shared" si="1583"/>
        <v>0</v>
      </c>
      <c r="L1768" s="291"/>
      <c r="M1768" s="291"/>
      <c r="N1768" s="291"/>
      <c r="O1768" s="291"/>
      <c r="P1768" s="291"/>
      <c r="Q1768" s="291"/>
      <c r="R1768" s="287">
        <f t="shared" si="1573"/>
        <v>0</v>
      </c>
      <c r="S1768" s="291"/>
      <c r="T1768" s="291"/>
      <c r="U1768" s="291"/>
      <c r="V1768" s="291"/>
      <c r="W1768" s="291"/>
      <c r="X1768" s="291"/>
      <c r="Y1768" s="291"/>
      <c r="Z1768" s="291"/>
      <c r="AA1768" s="290">
        <f t="shared" si="1574"/>
        <v>0</v>
      </c>
      <c r="AB1768" s="290">
        <f t="shared" si="1575"/>
        <v>0</v>
      </c>
      <c r="AC1768" s="37" t="e">
        <f t="shared" si="1572"/>
        <v>#DIV/0!</v>
      </c>
    </row>
    <row r="1769" spans="1:29" s="79" customFormat="1" ht="31.5" hidden="1" x14ac:dyDescent="0.2">
      <c r="A1769" s="371"/>
      <c r="B1769" s="110" t="s">
        <v>1825</v>
      </c>
      <c r="C1769" s="106" t="s">
        <v>199</v>
      </c>
      <c r="D1769" s="289">
        <f>SUM(D1770:D1782)</f>
        <v>0</v>
      </c>
      <c r="E1769" s="105">
        <f>SUM('ADICIONES  2018'!C1769:M1769)</f>
        <v>0</v>
      </c>
      <c r="F1769" s="289">
        <f t="shared" ref="F1769" si="1584">SUM(F1770:F1782)</f>
        <v>0</v>
      </c>
      <c r="G1769" s="289">
        <f t="shared" ref="G1769:J1769" si="1585">SUM(G1770:G1782)</f>
        <v>0</v>
      </c>
      <c r="H1769" s="289">
        <f t="shared" si="1585"/>
        <v>0</v>
      </c>
      <c r="I1769" s="289">
        <f t="shared" si="1585"/>
        <v>0</v>
      </c>
      <c r="J1769" s="289">
        <f t="shared" si="1585"/>
        <v>0</v>
      </c>
      <c r="K1769" s="105">
        <f t="shared" si="1583"/>
        <v>0</v>
      </c>
      <c r="L1769" s="289">
        <f t="shared" ref="L1769:Q1769" si="1586">SUM(L1770:L1782)</f>
        <v>0</v>
      </c>
      <c r="M1769" s="289">
        <f t="shared" si="1586"/>
        <v>0</v>
      </c>
      <c r="N1769" s="289">
        <f t="shared" si="1586"/>
        <v>0</v>
      </c>
      <c r="O1769" s="289">
        <f t="shared" si="1586"/>
        <v>0</v>
      </c>
      <c r="P1769" s="289">
        <f t="shared" si="1586"/>
        <v>0</v>
      </c>
      <c r="Q1769" s="289">
        <f t="shared" si="1586"/>
        <v>0</v>
      </c>
      <c r="R1769" s="105">
        <f t="shared" si="1573"/>
        <v>0</v>
      </c>
      <c r="S1769" s="289">
        <f t="shared" ref="S1769:Z1769" si="1587">SUM(S1770:S1782)</f>
        <v>0</v>
      </c>
      <c r="T1769" s="289">
        <f t="shared" si="1587"/>
        <v>0</v>
      </c>
      <c r="U1769" s="289">
        <f t="shared" si="1587"/>
        <v>0</v>
      </c>
      <c r="V1769" s="289">
        <f t="shared" si="1587"/>
        <v>0</v>
      </c>
      <c r="W1769" s="289">
        <f t="shared" si="1587"/>
        <v>0</v>
      </c>
      <c r="X1769" s="289">
        <f t="shared" si="1587"/>
        <v>0</v>
      </c>
      <c r="Y1769" s="289">
        <f t="shared" si="1587"/>
        <v>0</v>
      </c>
      <c r="Z1769" s="289">
        <f t="shared" si="1587"/>
        <v>0</v>
      </c>
      <c r="AA1769" s="289">
        <f t="shared" si="1574"/>
        <v>0</v>
      </c>
      <c r="AB1769" s="289">
        <f t="shared" si="1575"/>
        <v>0</v>
      </c>
      <c r="AC1769" s="104" t="e">
        <f t="shared" si="1572"/>
        <v>#DIV/0!</v>
      </c>
    </row>
    <row r="1770" spans="1:29" hidden="1" x14ac:dyDescent="0.2">
      <c r="B1770" s="97" t="s">
        <v>1826</v>
      </c>
      <c r="C1770" s="98" t="s">
        <v>1822</v>
      </c>
      <c r="D1770" s="291">
        <v>0</v>
      </c>
      <c r="E1770" s="285">
        <f>SUM('ADICIONES  2018'!C1770:M1770)</f>
        <v>0</v>
      </c>
      <c r="F1770" s="291"/>
      <c r="G1770" s="291"/>
      <c r="H1770" s="291"/>
      <c r="I1770" s="291"/>
      <c r="J1770" s="291"/>
      <c r="K1770" s="287">
        <f t="shared" si="1583"/>
        <v>0</v>
      </c>
      <c r="L1770" s="291"/>
      <c r="M1770" s="291"/>
      <c r="N1770" s="291"/>
      <c r="O1770" s="291"/>
      <c r="P1770" s="291"/>
      <c r="Q1770" s="291"/>
      <c r="R1770" s="287">
        <f t="shared" si="1573"/>
        <v>0</v>
      </c>
      <c r="S1770" s="291"/>
      <c r="T1770" s="291"/>
      <c r="U1770" s="291"/>
      <c r="V1770" s="291"/>
      <c r="W1770" s="291"/>
      <c r="X1770" s="291"/>
      <c r="Y1770" s="291"/>
      <c r="Z1770" s="291"/>
      <c r="AA1770" s="290">
        <f t="shared" si="1574"/>
        <v>0</v>
      </c>
      <c r="AB1770" s="290">
        <f t="shared" si="1575"/>
        <v>0</v>
      </c>
      <c r="AC1770" s="37" t="e">
        <f t="shared" si="1572"/>
        <v>#DIV/0!</v>
      </c>
    </row>
    <row r="1771" spans="1:29" hidden="1" x14ac:dyDescent="0.2">
      <c r="B1771" s="97" t="s">
        <v>1826</v>
      </c>
      <c r="C1771" s="98" t="s">
        <v>1822</v>
      </c>
      <c r="D1771" s="291">
        <v>0</v>
      </c>
      <c r="E1771" s="285">
        <f>SUM('ADICIONES  2018'!C1771:M1771)</f>
        <v>0</v>
      </c>
      <c r="F1771" s="291"/>
      <c r="G1771" s="291"/>
      <c r="H1771" s="291"/>
      <c r="I1771" s="291"/>
      <c r="J1771" s="291"/>
      <c r="K1771" s="287">
        <f t="shared" si="1583"/>
        <v>0</v>
      </c>
      <c r="L1771" s="291"/>
      <c r="M1771" s="291"/>
      <c r="N1771" s="291"/>
      <c r="O1771" s="291"/>
      <c r="P1771" s="291"/>
      <c r="Q1771" s="291"/>
      <c r="R1771" s="287">
        <f t="shared" si="1573"/>
        <v>0</v>
      </c>
      <c r="S1771" s="291"/>
      <c r="T1771" s="291"/>
      <c r="U1771" s="291"/>
      <c r="V1771" s="291"/>
      <c r="W1771" s="291"/>
      <c r="X1771" s="291"/>
      <c r="Y1771" s="291"/>
      <c r="Z1771" s="291"/>
      <c r="AA1771" s="290">
        <f t="shared" si="1574"/>
        <v>0</v>
      </c>
      <c r="AB1771" s="290">
        <f t="shared" si="1575"/>
        <v>0</v>
      </c>
      <c r="AC1771" s="37" t="e">
        <f t="shared" si="1572"/>
        <v>#DIV/0!</v>
      </c>
    </row>
    <row r="1772" spans="1:29" hidden="1" x14ac:dyDescent="0.2">
      <c r="B1772" s="97" t="s">
        <v>1827</v>
      </c>
      <c r="C1772" s="98" t="s">
        <v>1002</v>
      </c>
      <c r="D1772" s="291">
        <v>0</v>
      </c>
      <c r="E1772" s="285">
        <f>SUM('ADICIONES  2018'!C1772:M1772)</f>
        <v>0</v>
      </c>
      <c r="F1772" s="291"/>
      <c r="G1772" s="291"/>
      <c r="H1772" s="291"/>
      <c r="I1772" s="291"/>
      <c r="J1772" s="291"/>
      <c r="K1772" s="287">
        <f t="shared" si="1583"/>
        <v>0</v>
      </c>
      <c r="L1772" s="291"/>
      <c r="M1772" s="291"/>
      <c r="N1772" s="291"/>
      <c r="O1772" s="291"/>
      <c r="P1772" s="291"/>
      <c r="Q1772" s="291"/>
      <c r="R1772" s="287">
        <f t="shared" si="1573"/>
        <v>0</v>
      </c>
      <c r="S1772" s="291"/>
      <c r="T1772" s="291"/>
      <c r="U1772" s="291"/>
      <c r="V1772" s="291"/>
      <c r="W1772" s="291"/>
      <c r="X1772" s="291"/>
      <c r="Y1772" s="291"/>
      <c r="Z1772" s="291"/>
      <c r="AA1772" s="290">
        <f t="shared" si="1574"/>
        <v>0</v>
      </c>
      <c r="AB1772" s="290">
        <f t="shared" si="1575"/>
        <v>0</v>
      </c>
      <c r="AC1772" s="37" t="e">
        <f t="shared" si="1572"/>
        <v>#DIV/0!</v>
      </c>
    </row>
    <row r="1773" spans="1:29" hidden="1" x14ac:dyDescent="0.2">
      <c r="B1773" s="97" t="s">
        <v>1827</v>
      </c>
      <c r="C1773" s="98" t="s">
        <v>1002</v>
      </c>
      <c r="D1773" s="291">
        <v>0</v>
      </c>
      <c r="E1773" s="285">
        <f>SUM('ADICIONES  2018'!C1773:M1773)</f>
        <v>0</v>
      </c>
      <c r="F1773" s="291"/>
      <c r="G1773" s="291"/>
      <c r="H1773" s="291"/>
      <c r="I1773" s="291"/>
      <c r="J1773" s="291"/>
      <c r="K1773" s="287">
        <f t="shared" si="1583"/>
        <v>0</v>
      </c>
      <c r="L1773" s="291"/>
      <c r="M1773" s="291"/>
      <c r="N1773" s="291"/>
      <c r="O1773" s="291"/>
      <c r="P1773" s="291"/>
      <c r="Q1773" s="291"/>
      <c r="R1773" s="287">
        <f t="shared" si="1573"/>
        <v>0</v>
      </c>
      <c r="S1773" s="291"/>
      <c r="T1773" s="291"/>
      <c r="U1773" s="291"/>
      <c r="V1773" s="291"/>
      <c r="W1773" s="291"/>
      <c r="X1773" s="291"/>
      <c r="Y1773" s="291"/>
      <c r="Z1773" s="291"/>
      <c r="AA1773" s="290">
        <f t="shared" si="1574"/>
        <v>0</v>
      </c>
      <c r="AB1773" s="290">
        <f t="shared" si="1575"/>
        <v>0</v>
      </c>
      <c r="AC1773" s="37" t="e">
        <f t="shared" si="1572"/>
        <v>#DIV/0!</v>
      </c>
    </row>
    <row r="1774" spans="1:29" hidden="1" x14ac:dyDescent="0.2">
      <c r="B1774" s="97" t="s">
        <v>1827</v>
      </c>
      <c r="C1774" s="98" t="s">
        <v>1002</v>
      </c>
      <c r="D1774" s="291">
        <v>0</v>
      </c>
      <c r="E1774" s="285">
        <f>SUM('ADICIONES  2018'!C1774:M1774)</f>
        <v>0</v>
      </c>
      <c r="F1774" s="291"/>
      <c r="G1774" s="291"/>
      <c r="H1774" s="291"/>
      <c r="I1774" s="291"/>
      <c r="J1774" s="291"/>
      <c r="K1774" s="287">
        <f t="shared" si="1583"/>
        <v>0</v>
      </c>
      <c r="L1774" s="291"/>
      <c r="M1774" s="291"/>
      <c r="N1774" s="291"/>
      <c r="O1774" s="291"/>
      <c r="P1774" s="291"/>
      <c r="Q1774" s="291"/>
      <c r="R1774" s="287">
        <f t="shared" si="1573"/>
        <v>0</v>
      </c>
      <c r="S1774" s="291"/>
      <c r="T1774" s="291"/>
      <c r="U1774" s="291"/>
      <c r="V1774" s="291"/>
      <c r="W1774" s="291"/>
      <c r="X1774" s="291"/>
      <c r="Y1774" s="291"/>
      <c r="Z1774" s="291"/>
      <c r="AA1774" s="290">
        <f t="shared" si="1574"/>
        <v>0</v>
      </c>
      <c r="AB1774" s="290">
        <f t="shared" si="1575"/>
        <v>0</v>
      </c>
      <c r="AC1774" s="37" t="e">
        <f t="shared" si="1572"/>
        <v>#DIV/0!</v>
      </c>
    </row>
    <row r="1775" spans="1:29" hidden="1" x14ac:dyDescent="0.2">
      <c r="B1775" s="97" t="s">
        <v>1828</v>
      </c>
      <c r="C1775" s="98" t="s">
        <v>1773</v>
      </c>
      <c r="D1775" s="291">
        <v>0</v>
      </c>
      <c r="E1775" s="285">
        <f>SUM('ADICIONES  2018'!C1775:M1775)</f>
        <v>0</v>
      </c>
      <c r="F1775" s="291"/>
      <c r="G1775" s="291"/>
      <c r="H1775" s="291"/>
      <c r="I1775" s="291"/>
      <c r="J1775" s="291"/>
      <c r="K1775" s="287">
        <f t="shared" si="1583"/>
        <v>0</v>
      </c>
      <c r="L1775" s="291"/>
      <c r="M1775" s="291"/>
      <c r="N1775" s="291"/>
      <c r="O1775" s="291"/>
      <c r="P1775" s="291"/>
      <c r="Q1775" s="291"/>
      <c r="R1775" s="287">
        <f t="shared" si="1573"/>
        <v>0</v>
      </c>
      <c r="S1775" s="291"/>
      <c r="T1775" s="291"/>
      <c r="U1775" s="291"/>
      <c r="V1775" s="291"/>
      <c r="W1775" s="291"/>
      <c r="X1775" s="291"/>
      <c r="Y1775" s="291"/>
      <c r="Z1775" s="291"/>
      <c r="AA1775" s="290">
        <f t="shared" si="1574"/>
        <v>0</v>
      </c>
      <c r="AB1775" s="290">
        <f t="shared" si="1575"/>
        <v>0</v>
      </c>
      <c r="AC1775" s="37" t="e">
        <f t="shared" si="1572"/>
        <v>#DIV/0!</v>
      </c>
    </row>
    <row r="1776" spans="1:29" hidden="1" x14ac:dyDescent="0.2">
      <c r="B1776" s="97" t="s">
        <v>1828</v>
      </c>
      <c r="C1776" s="98" t="s">
        <v>1773</v>
      </c>
      <c r="D1776" s="291">
        <v>0</v>
      </c>
      <c r="E1776" s="285">
        <f>SUM('ADICIONES  2018'!C1776:M1776)</f>
        <v>0</v>
      </c>
      <c r="F1776" s="291"/>
      <c r="G1776" s="291"/>
      <c r="H1776" s="291"/>
      <c r="I1776" s="291"/>
      <c r="J1776" s="291"/>
      <c r="K1776" s="287">
        <f t="shared" si="1583"/>
        <v>0</v>
      </c>
      <c r="L1776" s="291"/>
      <c r="M1776" s="291"/>
      <c r="N1776" s="291"/>
      <c r="O1776" s="291"/>
      <c r="P1776" s="291"/>
      <c r="Q1776" s="291"/>
      <c r="R1776" s="287">
        <f t="shared" si="1573"/>
        <v>0</v>
      </c>
      <c r="S1776" s="291"/>
      <c r="T1776" s="291"/>
      <c r="U1776" s="291"/>
      <c r="V1776" s="291"/>
      <c r="W1776" s="291"/>
      <c r="X1776" s="291"/>
      <c r="Y1776" s="291"/>
      <c r="Z1776" s="291"/>
      <c r="AA1776" s="290">
        <f t="shared" si="1574"/>
        <v>0</v>
      </c>
      <c r="AB1776" s="290">
        <f t="shared" si="1575"/>
        <v>0</v>
      </c>
      <c r="AC1776" s="37" t="e">
        <f t="shared" si="1572"/>
        <v>#DIV/0!</v>
      </c>
    </row>
    <row r="1777" spans="1:29" hidden="1" x14ac:dyDescent="0.2">
      <c r="B1777" s="97" t="s">
        <v>1828</v>
      </c>
      <c r="C1777" s="98" t="s">
        <v>1773</v>
      </c>
      <c r="D1777" s="291">
        <v>0</v>
      </c>
      <c r="E1777" s="285">
        <f>SUM('ADICIONES  2018'!C1777:M1777)</f>
        <v>0</v>
      </c>
      <c r="F1777" s="291"/>
      <c r="G1777" s="291"/>
      <c r="H1777" s="291"/>
      <c r="I1777" s="291"/>
      <c r="J1777" s="291"/>
      <c r="K1777" s="287">
        <f t="shared" si="1583"/>
        <v>0</v>
      </c>
      <c r="L1777" s="291"/>
      <c r="M1777" s="291"/>
      <c r="N1777" s="291"/>
      <c r="O1777" s="291"/>
      <c r="P1777" s="291"/>
      <c r="Q1777" s="291"/>
      <c r="R1777" s="287">
        <f t="shared" si="1573"/>
        <v>0</v>
      </c>
      <c r="S1777" s="291"/>
      <c r="T1777" s="291"/>
      <c r="U1777" s="291"/>
      <c r="V1777" s="291"/>
      <c r="W1777" s="291"/>
      <c r="X1777" s="291"/>
      <c r="Y1777" s="291"/>
      <c r="Z1777" s="291"/>
      <c r="AA1777" s="290">
        <f t="shared" si="1574"/>
        <v>0</v>
      </c>
      <c r="AB1777" s="290">
        <f t="shared" si="1575"/>
        <v>0</v>
      </c>
      <c r="AC1777" s="37" t="e">
        <f t="shared" si="1572"/>
        <v>#DIV/0!</v>
      </c>
    </row>
    <row r="1778" spans="1:29" hidden="1" x14ac:dyDescent="0.2">
      <c r="B1778" s="97" t="s">
        <v>1828</v>
      </c>
      <c r="C1778" s="98" t="s">
        <v>1773</v>
      </c>
      <c r="D1778" s="291">
        <v>0</v>
      </c>
      <c r="E1778" s="285">
        <f>SUM('ADICIONES  2018'!C1778:M1778)</f>
        <v>0</v>
      </c>
      <c r="F1778" s="291"/>
      <c r="G1778" s="291"/>
      <c r="H1778" s="291"/>
      <c r="I1778" s="291"/>
      <c r="J1778" s="291"/>
      <c r="K1778" s="287">
        <f t="shared" si="1583"/>
        <v>0</v>
      </c>
      <c r="L1778" s="291"/>
      <c r="M1778" s="291"/>
      <c r="N1778" s="291"/>
      <c r="O1778" s="291"/>
      <c r="P1778" s="291"/>
      <c r="Q1778" s="291"/>
      <c r="R1778" s="287">
        <f t="shared" si="1573"/>
        <v>0</v>
      </c>
      <c r="S1778" s="291"/>
      <c r="T1778" s="291"/>
      <c r="U1778" s="291"/>
      <c r="V1778" s="291"/>
      <c r="W1778" s="291"/>
      <c r="X1778" s="291"/>
      <c r="Y1778" s="291"/>
      <c r="Z1778" s="291"/>
      <c r="AA1778" s="290">
        <f t="shared" si="1574"/>
        <v>0</v>
      </c>
      <c r="AB1778" s="290">
        <f t="shared" si="1575"/>
        <v>0</v>
      </c>
      <c r="AC1778" s="37" t="e">
        <f t="shared" si="1572"/>
        <v>#DIV/0!</v>
      </c>
    </row>
    <row r="1779" spans="1:29" hidden="1" x14ac:dyDescent="0.2">
      <c r="B1779" s="97" t="s">
        <v>1828</v>
      </c>
      <c r="C1779" s="98" t="s">
        <v>1773</v>
      </c>
      <c r="D1779" s="291">
        <v>0</v>
      </c>
      <c r="E1779" s="285">
        <f>SUM('ADICIONES  2018'!C1779:M1779)</f>
        <v>0</v>
      </c>
      <c r="F1779" s="291"/>
      <c r="G1779" s="291"/>
      <c r="H1779" s="291"/>
      <c r="I1779" s="291"/>
      <c r="J1779" s="291"/>
      <c r="K1779" s="287">
        <f t="shared" si="1583"/>
        <v>0</v>
      </c>
      <c r="L1779" s="291"/>
      <c r="M1779" s="291"/>
      <c r="N1779" s="291"/>
      <c r="O1779" s="291"/>
      <c r="P1779" s="291"/>
      <c r="Q1779" s="291"/>
      <c r="R1779" s="287">
        <f t="shared" si="1573"/>
        <v>0</v>
      </c>
      <c r="S1779" s="291"/>
      <c r="T1779" s="291"/>
      <c r="U1779" s="291"/>
      <c r="V1779" s="291"/>
      <c r="W1779" s="291"/>
      <c r="X1779" s="291"/>
      <c r="Y1779" s="291"/>
      <c r="Z1779" s="291"/>
      <c r="AA1779" s="290">
        <f t="shared" si="1574"/>
        <v>0</v>
      </c>
      <c r="AB1779" s="290">
        <f t="shared" si="1575"/>
        <v>0</v>
      </c>
      <c r="AC1779" s="37" t="e">
        <f t="shared" si="1572"/>
        <v>#DIV/0!</v>
      </c>
    </row>
    <row r="1780" spans="1:29" hidden="1" x14ac:dyDescent="0.2">
      <c r="B1780" s="97" t="s">
        <v>1829</v>
      </c>
      <c r="C1780" s="98" t="s">
        <v>1799</v>
      </c>
      <c r="D1780" s="291">
        <v>0</v>
      </c>
      <c r="E1780" s="285">
        <f>SUM('ADICIONES  2018'!C1780:M1780)</f>
        <v>0</v>
      </c>
      <c r="F1780" s="291"/>
      <c r="G1780" s="291"/>
      <c r="H1780" s="291"/>
      <c r="I1780" s="291"/>
      <c r="J1780" s="291"/>
      <c r="K1780" s="287">
        <f t="shared" si="1583"/>
        <v>0</v>
      </c>
      <c r="L1780" s="291"/>
      <c r="M1780" s="291"/>
      <c r="N1780" s="291"/>
      <c r="O1780" s="291"/>
      <c r="P1780" s="291"/>
      <c r="Q1780" s="291"/>
      <c r="R1780" s="287">
        <f t="shared" si="1573"/>
        <v>0</v>
      </c>
      <c r="S1780" s="291"/>
      <c r="T1780" s="291"/>
      <c r="U1780" s="291"/>
      <c r="V1780" s="291"/>
      <c r="W1780" s="291"/>
      <c r="X1780" s="291"/>
      <c r="Y1780" s="291"/>
      <c r="Z1780" s="291"/>
      <c r="AA1780" s="290">
        <f t="shared" si="1574"/>
        <v>0</v>
      </c>
      <c r="AB1780" s="290">
        <f t="shared" si="1575"/>
        <v>0</v>
      </c>
      <c r="AC1780" s="37" t="e">
        <f t="shared" si="1572"/>
        <v>#DIV/0!</v>
      </c>
    </row>
    <row r="1781" spans="1:29" hidden="1" x14ac:dyDescent="0.2">
      <c r="B1781" s="97" t="s">
        <v>1829</v>
      </c>
      <c r="C1781" s="98" t="s">
        <v>1799</v>
      </c>
      <c r="D1781" s="291">
        <v>0</v>
      </c>
      <c r="E1781" s="285">
        <f>SUM('ADICIONES  2018'!C1781:M1781)</f>
        <v>0</v>
      </c>
      <c r="F1781" s="291"/>
      <c r="G1781" s="291"/>
      <c r="H1781" s="291"/>
      <c r="I1781" s="291"/>
      <c r="J1781" s="291"/>
      <c r="K1781" s="287">
        <f t="shared" si="1583"/>
        <v>0</v>
      </c>
      <c r="L1781" s="291"/>
      <c r="M1781" s="291"/>
      <c r="N1781" s="291"/>
      <c r="O1781" s="291"/>
      <c r="P1781" s="291"/>
      <c r="Q1781" s="291"/>
      <c r="R1781" s="287">
        <f t="shared" si="1573"/>
        <v>0</v>
      </c>
      <c r="S1781" s="291"/>
      <c r="T1781" s="291"/>
      <c r="U1781" s="291"/>
      <c r="V1781" s="291"/>
      <c r="W1781" s="291"/>
      <c r="X1781" s="291"/>
      <c r="Y1781" s="291"/>
      <c r="Z1781" s="291"/>
      <c r="AA1781" s="290">
        <f t="shared" si="1574"/>
        <v>0</v>
      </c>
      <c r="AB1781" s="290">
        <f t="shared" si="1575"/>
        <v>0</v>
      </c>
      <c r="AC1781" s="37" t="e">
        <f t="shared" si="1572"/>
        <v>#DIV/0!</v>
      </c>
    </row>
    <row r="1782" spans="1:29" hidden="1" x14ac:dyDescent="0.2">
      <c r="B1782" s="97" t="s">
        <v>1830</v>
      </c>
      <c r="C1782" s="98" t="s">
        <v>1831</v>
      </c>
      <c r="D1782" s="291">
        <v>0</v>
      </c>
      <c r="E1782" s="285">
        <f>SUM('ADICIONES  2018'!C1782:M1782)</f>
        <v>0</v>
      </c>
      <c r="F1782" s="291"/>
      <c r="G1782" s="291"/>
      <c r="H1782" s="291"/>
      <c r="I1782" s="291"/>
      <c r="J1782" s="291"/>
      <c r="K1782" s="287">
        <f t="shared" si="1583"/>
        <v>0</v>
      </c>
      <c r="L1782" s="291"/>
      <c r="M1782" s="291"/>
      <c r="N1782" s="291"/>
      <c r="O1782" s="291"/>
      <c r="P1782" s="291"/>
      <c r="Q1782" s="291"/>
      <c r="R1782" s="287">
        <f t="shared" si="1573"/>
        <v>0</v>
      </c>
      <c r="S1782" s="291"/>
      <c r="T1782" s="291"/>
      <c r="U1782" s="291"/>
      <c r="V1782" s="291"/>
      <c r="W1782" s="291"/>
      <c r="X1782" s="291"/>
      <c r="Y1782" s="291"/>
      <c r="Z1782" s="291"/>
      <c r="AA1782" s="290">
        <f t="shared" si="1574"/>
        <v>0</v>
      </c>
      <c r="AB1782" s="290">
        <f t="shared" si="1575"/>
        <v>0</v>
      </c>
      <c r="AC1782" s="37" t="e">
        <f t="shared" si="1572"/>
        <v>#DIV/0!</v>
      </c>
    </row>
    <row r="1783" spans="1:29" s="79" customFormat="1" ht="31.5" hidden="1" x14ac:dyDescent="0.2">
      <c r="A1783" s="371"/>
      <c r="B1783" s="110" t="s">
        <v>989</v>
      </c>
      <c r="C1783" s="106" t="s">
        <v>990</v>
      </c>
      <c r="D1783" s="289">
        <f>+D1784</f>
        <v>0</v>
      </c>
      <c r="E1783" s="105">
        <f>SUM('ADICIONES  2018'!C1783:M1783)</f>
        <v>0</v>
      </c>
      <c r="F1783" s="289">
        <f t="shared" ref="F1783:J1783" si="1588">+F1784</f>
        <v>0</v>
      </c>
      <c r="G1783" s="289">
        <f t="shared" si="1588"/>
        <v>0</v>
      </c>
      <c r="H1783" s="289">
        <f t="shared" si="1588"/>
        <v>0</v>
      </c>
      <c r="I1783" s="289">
        <f t="shared" si="1588"/>
        <v>0</v>
      </c>
      <c r="J1783" s="289">
        <f t="shared" si="1588"/>
        <v>0</v>
      </c>
      <c r="K1783" s="105">
        <f t="shared" si="1583"/>
        <v>0</v>
      </c>
      <c r="L1783" s="289">
        <f t="shared" ref="L1783:Q1783" si="1589">+L1784</f>
        <v>0</v>
      </c>
      <c r="M1783" s="289">
        <f t="shared" si="1589"/>
        <v>0</v>
      </c>
      <c r="N1783" s="289">
        <f t="shared" si="1589"/>
        <v>0</v>
      </c>
      <c r="O1783" s="289">
        <f t="shared" si="1589"/>
        <v>0</v>
      </c>
      <c r="P1783" s="289">
        <f t="shared" si="1589"/>
        <v>0</v>
      </c>
      <c r="Q1783" s="289">
        <f t="shared" si="1589"/>
        <v>0</v>
      </c>
      <c r="R1783" s="105">
        <f t="shared" si="1573"/>
        <v>0</v>
      </c>
      <c r="S1783" s="289">
        <f t="shared" ref="S1783:Z1783" si="1590">+S1784</f>
        <v>0</v>
      </c>
      <c r="T1783" s="289">
        <f t="shared" si="1590"/>
        <v>0</v>
      </c>
      <c r="U1783" s="289">
        <f t="shared" si="1590"/>
        <v>0</v>
      </c>
      <c r="V1783" s="289">
        <f t="shared" si="1590"/>
        <v>0</v>
      </c>
      <c r="W1783" s="289">
        <f t="shared" si="1590"/>
        <v>0</v>
      </c>
      <c r="X1783" s="289">
        <f t="shared" si="1590"/>
        <v>0</v>
      </c>
      <c r="Y1783" s="289">
        <f t="shared" si="1590"/>
        <v>0</v>
      </c>
      <c r="Z1783" s="289">
        <f t="shared" si="1590"/>
        <v>0</v>
      </c>
      <c r="AA1783" s="289">
        <f t="shared" si="1574"/>
        <v>0</v>
      </c>
      <c r="AB1783" s="289">
        <f t="shared" si="1575"/>
        <v>0</v>
      </c>
      <c r="AC1783" s="104" t="e">
        <f t="shared" si="1572"/>
        <v>#DIV/0!</v>
      </c>
    </row>
    <row r="1784" spans="1:29" s="79" customFormat="1" ht="47.25" hidden="1" x14ac:dyDescent="0.2">
      <c r="A1784" s="371"/>
      <c r="B1784" s="110" t="s">
        <v>991</v>
      </c>
      <c r="C1784" s="106" t="s">
        <v>992</v>
      </c>
      <c r="D1784" s="289">
        <f>SUM(D1785:D1795)</f>
        <v>0</v>
      </c>
      <c r="E1784" s="105">
        <f>SUM('ADICIONES  2018'!C1784:M1784)</f>
        <v>0</v>
      </c>
      <c r="F1784" s="289">
        <f t="shared" ref="F1784" si="1591">SUM(F1785:F1795)</f>
        <v>0</v>
      </c>
      <c r="G1784" s="289">
        <f t="shared" ref="G1784:J1784" si="1592">SUM(G1785:G1795)</f>
        <v>0</v>
      </c>
      <c r="H1784" s="289">
        <f t="shared" si="1592"/>
        <v>0</v>
      </c>
      <c r="I1784" s="289">
        <f t="shared" si="1592"/>
        <v>0</v>
      </c>
      <c r="J1784" s="289">
        <f t="shared" si="1592"/>
        <v>0</v>
      </c>
      <c r="K1784" s="105">
        <f t="shared" si="1583"/>
        <v>0</v>
      </c>
      <c r="L1784" s="289">
        <f t="shared" ref="L1784:Q1784" si="1593">SUM(L1785:L1795)</f>
        <v>0</v>
      </c>
      <c r="M1784" s="289">
        <f t="shared" si="1593"/>
        <v>0</v>
      </c>
      <c r="N1784" s="289">
        <f t="shared" si="1593"/>
        <v>0</v>
      </c>
      <c r="O1784" s="289">
        <f t="shared" si="1593"/>
        <v>0</v>
      </c>
      <c r="P1784" s="289">
        <f t="shared" si="1593"/>
        <v>0</v>
      </c>
      <c r="Q1784" s="289">
        <f t="shared" si="1593"/>
        <v>0</v>
      </c>
      <c r="R1784" s="105">
        <f t="shared" si="1573"/>
        <v>0</v>
      </c>
      <c r="S1784" s="289">
        <f t="shared" ref="S1784:Z1784" si="1594">SUM(S1785:S1795)</f>
        <v>0</v>
      </c>
      <c r="T1784" s="289">
        <f t="shared" si="1594"/>
        <v>0</v>
      </c>
      <c r="U1784" s="289">
        <f t="shared" si="1594"/>
        <v>0</v>
      </c>
      <c r="V1784" s="289">
        <f t="shared" si="1594"/>
        <v>0</v>
      </c>
      <c r="W1784" s="289">
        <f t="shared" si="1594"/>
        <v>0</v>
      </c>
      <c r="X1784" s="289">
        <f t="shared" si="1594"/>
        <v>0</v>
      </c>
      <c r="Y1784" s="289">
        <f t="shared" si="1594"/>
        <v>0</v>
      </c>
      <c r="Z1784" s="289">
        <f t="shared" si="1594"/>
        <v>0</v>
      </c>
      <c r="AA1784" s="289">
        <f t="shared" si="1574"/>
        <v>0</v>
      </c>
      <c r="AB1784" s="289">
        <f t="shared" si="1575"/>
        <v>0</v>
      </c>
      <c r="AC1784" s="104" t="e">
        <f t="shared" si="1572"/>
        <v>#DIV/0!</v>
      </c>
    </row>
    <row r="1785" spans="1:29" ht="28.5" hidden="1" x14ac:dyDescent="0.2">
      <c r="B1785" s="97" t="s">
        <v>1832</v>
      </c>
      <c r="C1785" s="98" t="s">
        <v>1833</v>
      </c>
      <c r="D1785" s="291">
        <v>0</v>
      </c>
      <c r="E1785" s="285">
        <f>SUM('ADICIONES  2018'!C1785:M1785)</f>
        <v>0</v>
      </c>
      <c r="F1785" s="291"/>
      <c r="G1785" s="291"/>
      <c r="H1785" s="291"/>
      <c r="I1785" s="291"/>
      <c r="J1785" s="291"/>
      <c r="K1785" s="287">
        <f t="shared" si="1583"/>
        <v>0</v>
      </c>
      <c r="L1785" s="291"/>
      <c r="M1785" s="291"/>
      <c r="N1785" s="291"/>
      <c r="O1785" s="291"/>
      <c r="P1785" s="291"/>
      <c r="Q1785" s="291"/>
      <c r="R1785" s="287">
        <f t="shared" si="1573"/>
        <v>0</v>
      </c>
      <c r="S1785" s="291"/>
      <c r="T1785" s="291"/>
      <c r="U1785" s="291"/>
      <c r="V1785" s="291"/>
      <c r="W1785" s="291"/>
      <c r="X1785" s="291"/>
      <c r="Y1785" s="291"/>
      <c r="Z1785" s="291"/>
      <c r="AA1785" s="290">
        <f t="shared" si="1574"/>
        <v>0</v>
      </c>
      <c r="AB1785" s="290">
        <f t="shared" si="1575"/>
        <v>0</v>
      </c>
      <c r="AC1785" s="37" t="e">
        <f t="shared" si="1572"/>
        <v>#DIV/0!</v>
      </c>
    </row>
    <row r="1786" spans="1:29" ht="28.5" hidden="1" x14ac:dyDescent="0.2">
      <c r="B1786" s="97" t="s">
        <v>1832</v>
      </c>
      <c r="C1786" s="98" t="s">
        <v>1833</v>
      </c>
      <c r="D1786" s="291">
        <v>0</v>
      </c>
      <c r="E1786" s="285">
        <f>SUM('ADICIONES  2018'!C1786:M1786)</f>
        <v>0</v>
      </c>
      <c r="F1786" s="291"/>
      <c r="G1786" s="291"/>
      <c r="H1786" s="291"/>
      <c r="I1786" s="291"/>
      <c r="J1786" s="291"/>
      <c r="K1786" s="287">
        <f t="shared" si="1583"/>
        <v>0</v>
      </c>
      <c r="L1786" s="291"/>
      <c r="M1786" s="291"/>
      <c r="N1786" s="291"/>
      <c r="O1786" s="291"/>
      <c r="P1786" s="291"/>
      <c r="Q1786" s="291"/>
      <c r="R1786" s="287">
        <f t="shared" si="1573"/>
        <v>0</v>
      </c>
      <c r="S1786" s="291"/>
      <c r="T1786" s="291"/>
      <c r="U1786" s="291"/>
      <c r="V1786" s="291"/>
      <c r="W1786" s="291"/>
      <c r="X1786" s="291"/>
      <c r="Y1786" s="291"/>
      <c r="Z1786" s="291"/>
      <c r="AA1786" s="290">
        <f t="shared" si="1574"/>
        <v>0</v>
      </c>
      <c r="AB1786" s="290">
        <f t="shared" si="1575"/>
        <v>0</v>
      </c>
      <c r="AC1786" s="37" t="e">
        <f t="shared" si="1572"/>
        <v>#DIV/0!</v>
      </c>
    </row>
    <row r="1787" spans="1:29" ht="28.5" hidden="1" x14ac:dyDescent="0.2">
      <c r="B1787" s="97" t="s">
        <v>1832</v>
      </c>
      <c r="C1787" s="98" t="s">
        <v>1833</v>
      </c>
      <c r="D1787" s="291">
        <v>0</v>
      </c>
      <c r="E1787" s="285">
        <f>SUM('ADICIONES  2018'!C1787:M1787)</f>
        <v>0</v>
      </c>
      <c r="F1787" s="291"/>
      <c r="G1787" s="291"/>
      <c r="H1787" s="291"/>
      <c r="I1787" s="291"/>
      <c r="J1787" s="291"/>
      <c r="K1787" s="287">
        <f t="shared" si="1583"/>
        <v>0</v>
      </c>
      <c r="L1787" s="291"/>
      <c r="M1787" s="291"/>
      <c r="N1787" s="291"/>
      <c r="O1787" s="291"/>
      <c r="P1787" s="291"/>
      <c r="Q1787" s="291"/>
      <c r="R1787" s="287">
        <f t="shared" si="1573"/>
        <v>0</v>
      </c>
      <c r="S1787" s="291"/>
      <c r="T1787" s="291"/>
      <c r="U1787" s="291"/>
      <c r="V1787" s="291"/>
      <c r="W1787" s="291"/>
      <c r="X1787" s="291"/>
      <c r="Y1787" s="291"/>
      <c r="Z1787" s="291"/>
      <c r="AA1787" s="290">
        <f t="shared" si="1574"/>
        <v>0</v>
      </c>
      <c r="AB1787" s="290">
        <f t="shared" si="1575"/>
        <v>0</v>
      </c>
      <c r="AC1787" s="37" t="e">
        <f t="shared" si="1572"/>
        <v>#DIV/0!</v>
      </c>
    </row>
    <row r="1788" spans="1:29" ht="28.5" hidden="1" x14ac:dyDescent="0.2">
      <c r="B1788" s="97" t="s">
        <v>1832</v>
      </c>
      <c r="C1788" s="98" t="s">
        <v>1833</v>
      </c>
      <c r="D1788" s="291">
        <v>0</v>
      </c>
      <c r="E1788" s="285">
        <f>SUM('ADICIONES  2018'!C1788:M1788)</f>
        <v>0</v>
      </c>
      <c r="F1788" s="291"/>
      <c r="G1788" s="291"/>
      <c r="H1788" s="291"/>
      <c r="I1788" s="291"/>
      <c r="J1788" s="291"/>
      <c r="K1788" s="287">
        <f t="shared" si="1583"/>
        <v>0</v>
      </c>
      <c r="L1788" s="291"/>
      <c r="M1788" s="291"/>
      <c r="N1788" s="291"/>
      <c r="O1788" s="291"/>
      <c r="P1788" s="291"/>
      <c r="Q1788" s="291"/>
      <c r="R1788" s="287">
        <f t="shared" si="1573"/>
        <v>0</v>
      </c>
      <c r="S1788" s="291"/>
      <c r="T1788" s="291"/>
      <c r="U1788" s="291"/>
      <c r="V1788" s="291"/>
      <c r="W1788" s="291"/>
      <c r="X1788" s="291"/>
      <c r="Y1788" s="291"/>
      <c r="Z1788" s="291"/>
      <c r="AA1788" s="290">
        <f t="shared" si="1574"/>
        <v>0</v>
      </c>
      <c r="AB1788" s="290">
        <f t="shared" si="1575"/>
        <v>0</v>
      </c>
      <c r="AC1788" s="37" t="e">
        <f t="shared" si="1572"/>
        <v>#DIV/0!</v>
      </c>
    </row>
    <row r="1789" spans="1:29" ht="28.5" hidden="1" x14ac:dyDescent="0.2">
      <c r="B1789" s="97" t="s">
        <v>1832</v>
      </c>
      <c r="C1789" s="98" t="s">
        <v>1833</v>
      </c>
      <c r="D1789" s="291">
        <v>0</v>
      </c>
      <c r="E1789" s="285">
        <f>SUM('ADICIONES  2018'!C1789:M1789)</f>
        <v>0</v>
      </c>
      <c r="F1789" s="291"/>
      <c r="G1789" s="291"/>
      <c r="H1789" s="291"/>
      <c r="I1789" s="291"/>
      <c r="J1789" s="291"/>
      <c r="K1789" s="287">
        <f t="shared" si="1583"/>
        <v>0</v>
      </c>
      <c r="L1789" s="291"/>
      <c r="M1789" s="291"/>
      <c r="N1789" s="291"/>
      <c r="O1789" s="291"/>
      <c r="P1789" s="291"/>
      <c r="Q1789" s="291"/>
      <c r="R1789" s="287">
        <f t="shared" si="1573"/>
        <v>0</v>
      </c>
      <c r="S1789" s="291"/>
      <c r="T1789" s="291"/>
      <c r="U1789" s="291"/>
      <c r="V1789" s="291"/>
      <c r="W1789" s="291"/>
      <c r="X1789" s="291"/>
      <c r="Y1789" s="291"/>
      <c r="Z1789" s="291"/>
      <c r="AA1789" s="290">
        <f t="shared" si="1574"/>
        <v>0</v>
      </c>
      <c r="AB1789" s="290">
        <f t="shared" si="1575"/>
        <v>0</v>
      </c>
      <c r="AC1789" s="37" t="e">
        <f t="shared" si="1572"/>
        <v>#DIV/0!</v>
      </c>
    </row>
    <row r="1790" spans="1:29" ht="42.75" hidden="1" x14ac:dyDescent="0.2">
      <c r="B1790" s="97" t="s">
        <v>1834</v>
      </c>
      <c r="C1790" s="98" t="s">
        <v>1835</v>
      </c>
      <c r="D1790" s="291">
        <v>0</v>
      </c>
      <c r="E1790" s="285">
        <f>SUM('ADICIONES  2018'!C1790:M1790)</f>
        <v>0</v>
      </c>
      <c r="F1790" s="291"/>
      <c r="G1790" s="291"/>
      <c r="H1790" s="291"/>
      <c r="I1790" s="291"/>
      <c r="J1790" s="291"/>
      <c r="K1790" s="287">
        <f t="shared" si="1583"/>
        <v>0</v>
      </c>
      <c r="L1790" s="291"/>
      <c r="M1790" s="291"/>
      <c r="N1790" s="291"/>
      <c r="O1790" s="291"/>
      <c r="P1790" s="291"/>
      <c r="Q1790" s="291"/>
      <c r="R1790" s="287">
        <f t="shared" si="1573"/>
        <v>0</v>
      </c>
      <c r="S1790" s="291"/>
      <c r="T1790" s="291"/>
      <c r="U1790" s="291"/>
      <c r="V1790" s="291"/>
      <c r="W1790" s="291"/>
      <c r="X1790" s="291"/>
      <c r="Y1790" s="291"/>
      <c r="Z1790" s="291"/>
      <c r="AA1790" s="290">
        <f t="shared" si="1574"/>
        <v>0</v>
      </c>
      <c r="AB1790" s="290">
        <f t="shared" si="1575"/>
        <v>0</v>
      </c>
      <c r="AC1790" s="37" t="e">
        <f t="shared" si="1572"/>
        <v>#DIV/0!</v>
      </c>
    </row>
    <row r="1791" spans="1:29" ht="42.75" hidden="1" x14ac:dyDescent="0.2">
      <c r="B1791" s="97" t="s">
        <v>1834</v>
      </c>
      <c r="C1791" s="98" t="s">
        <v>1835</v>
      </c>
      <c r="D1791" s="291">
        <v>0</v>
      </c>
      <c r="E1791" s="285">
        <f>SUM('ADICIONES  2018'!C1791:M1791)</f>
        <v>0</v>
      </c>
      <c r="F1791" s="291"/>
      <c r="G1791" s="291"/>
      <c r="H1791" s="291"/>
      <c r="I1791" s="291"/>
      <c r="J1791" s="291"/>
      <c r="K1791" s="287">
        <f t="shared" si="1583"/>
        <v>0</v>
      </c>
      <c r="L1791" s="291"/>
      <c r="M1791" s="291"/>
      <c r="N1791" s="291"/>
      <c r="O1791" s="291"/>
      <c r="P1791" s="291"/>
      <c r="Q1791" s="291"/>
      <c r="R1791" s="287">
        <f t="shared" si="1573"/>
        <v>0</v>
      </c>
      <c r="S1791" s="291"/>
      <c r="T1791" s="291"/>
      <c r="U1791" s="291"/>
      <c r="V1791" s="291"/>
      <c r="W1791" s="291"/>
      <c r="X1791" s="291"/>
      <c r="Y1791" s="291"/>
      <c r="Z1791" s="291"/>
      <c r="AA1791" s="290">
        <f t="shared" si="1574"/>
        <v>0</v>
      </c>
      <c r="AB1791" s="290">
        <f t="shared" si="1575"/>
        <v>0</v>
      </c>
      <c r="AC1791" s="37" t="e">
        <f t="shared" si="1572"/>
        <v>#DIV/0!</v>
      </c>
    </row>
    <row r="1792" spans="1:29" ht="42.75" hidden="1" x14ac:dyDescent="0.2">
      <c r="B1792" s="97" t="s">
        <v>1834</v>
      </c>
      <c r="C1792" s="98" t="s">
        <v>1835</v>
      </c>
      <c r="D1792" s="291">
        <v>0</v>
      </c>
      <c r="E1792" s="285">
        <f>SUM('ADICIONES  2018'!C1792:M1792)</f>
        <v>0</v>
      </c>
      <c r="F1792" s="291"/>
      <c r="G1792" s="291"/>
      <c r="H1792" s="291"/>
      <c r="I1792" s="291"/>
      <c r="J1792" s="291"/>
      <c r="K1792" s="287">
        <f t="shared" si="1583"/>
        <v>0</v>
      </c>
      <c r="L1792" s="291"/>
      <c r="M1792" s="291"/>
      <c r="N1792" s="291"/>
      <c r="O1792" s="291"/>
      <c r="P1792" s="291"/>
      <c r="Q1792" s="291"/>
      <c r="R1792" s="287">
        <f t="shared" si="1573"/>
        <v>0</v>
      </c>
      <c r="S1792" s="291"/>
      <c r="T1792" s="291"/>
      <c r="U1792" s="291"/>
      <c r="V1792" s="291"/>
      <c r="W1792" s="291"/>
      <c r="X1792" s="291"/>
      <c r="Y1792" s="291"/>
      <c r="Z1792" s="291"/>
      <c r="AA1792" s="290">
        <f t="shared" si="1574"/>
        <v>0</v>
      </c>
      <c r="AB1792" s="290">
        <f t="shared" si="1575"/>
        <v>0</v>
      </c>
      <c r="AC1792" s="37" t="e">
        <f t="shared" si="1572"/>
        <v>#DIV/0!</v>
      </c>
    </row>
    <row r="1793" spans="1:29" ht="28.5" hidden="1" x14ac:dyDescent="0.2">
      <c r="B1793" s="97" t="s">
        <v>993</v>
      </c>
      <c r="C1793" s="98" t="s">
        <v>994</v>
      </c>
      <c r="D1793" s="291">
        <v>0</v>
      </c>
      <c r="E1793" s="285">
        <f>SUM('ADICIONES  2018'!C1793:M1793)</f>
        <v>0</v>
      </c>
      <c r="F1793" s="291"/>
      <c r="G1793" s="291"/>
      <c r="H1793" s="291"/>
      <c r="I1793" s="291"/>
      <c r="J1793" s="291"/>
      <c r="K1793" s="287">
        <f t="shared" si="1583"/>
        <v>0</v>
      </c>
      <c r="L1793" s="291"/>
      <c r="M1793" s="291"/>
      <c r="N1793" s="291"/>
      <c r="O1793" s="291"/>
      <c r="P1793" s="291"/>
      <c r="Q1793" s="291"/>
      <c r="R1793" s="287">
        <f t="shared" si="1573"/>
        <v>0</v>
      </c>
      <c r="S1793" s="291"/>
      <c r="T1793" s="291"/>
      <c r="U1793" s="291"/>
      <c r="V1793" s="291"/>
      <c r="W1793" s="291"/>
      <c r="X1793" s="291"/>
      <c r="Y1793" s="291"/>
      <c r="Z1793" s="291"/>
      <c r="AA1793" s="290">
        <f t="shared" si="1574"/>
        <v>0</v>
      </c>
      <c r="AB1793" s="290">
        <f t="shared" si="1575"/>
        <v>0</v>
      </c>
      <c r="AC1793" s="37" t="e">
        <f t="shared" si="1572"/>
        <v>#DIV/0!</v>
      </c>
    </row>
    <row r="1794" spans="1:29" ht="42.75" hidden="1" x14ac:dyDescent="0.2">
      <c r="B1794" s="97" t="s">
        <v>1836</v>
      </c>
      <c r="C1794" s="98" t="s">
        <v>1008</v>
      </c>
      <c r="D1794" s="291">
        <v>0</v>
      </c>
      <c r="E1794" s="285">
        <f>SUM('ADICIONES  2018'!C1794:M1794)</f>
        <v>0</v>
      </c>
      <c r="F1794" s="291"/>
      <c r="G1794" s="291"/>
      <c r="H1794" s="291"/>
      <c r="I1794" s="291"/>
      <c r="J1794" s="291"/>
      <c r="K1794" s="287">
        <f t="shared" si="1583"/>
        <v>0</v>
      </c>
      <c r="L1794" s="291"/>
      <c r="M1794" s="291"/>
      <c r="N1794" s="291"/>
      <c r="O1794" s="291"/>
      <c r="P1794" s="291"/>
      <c r="Q1794" s="291"/>
      <c r="R1794" s="287">
        <f t="shared" si="1573"/>
        <v>0</v>
      </c>
      <c r="S1794" s="291"/>
      <c r="T1794" s="291"/>
      <c r="U1794" s="291"/>
      <c r="V1794" s="291"/>
      <c r="W1794" s="291"/>
      <c r="X1794" s="291"/>
      <c r="Y1794" s="291"/>
      <c r="Z1794" s="291"/>
      <c r="AA1794" s="290">
        <f t="shared" si="1574"/>
        <v>0</v>
      </c>
      <c r="AB1794" s="290">
        <f t="shared" si="1575"/>
        <v>0</v>
      </c>
      <c r="AC1794" s="37" t="e">
        <f t="shared" si="1572"/>
        <v>#DIV/0!</v>
      </c>
    </row>
    <row r="1795" spans="1:29" ht="42.75" hidden="1" x14ac:dyDescent="0.2">
      <c r="B1795" s="97" t="s">
        <v>1837</v>
      </c>
      <c r="C1795" s="98" t="s">
        <v>1008</v>
      </c>
      <c r="D1795" s="291">
        <v>0</v>
      </c>
      <c r="E1795" s="285">
        <f>SUM('ADICIONES  2018'!C1795:M1795)</f>
        <v>0</v>
      </c>
      <c r="F1795" s="291"/>
      <c r="G1795" s="291"/>
      <c r="H1795" s="291"/>
      <c r="I1795" s="291"/>
      <c r="J1795" s="291"/>
      <c r="K1795" s="287">
        <f t="shared" si="1583"/>
        <v>0</v>
      </c>
      <c r="L1795" s="291"/>
      <c r="M1795" s="291"/>
      <c r="N1795" s="291"/>
      <c r="O1795" s="291"/>
      <c r="P1795" s="291"/>
      <c r="Q1795" s="291"/>
      <c r="R1795" s="287">
        <f t="shared" si="1573"/>
        <v>0</v>
      </c>
      <c r="S1795" s="291"/>
      <c r="T1795" s="291"/>
      <c r="U1795" s="291"/>
      <c r="V1795" s="291"/>
      <c r="W1795" s="291"/>
      <c r="X1795" s="291"/>
      <c r="Y1795" s="291"/>
      <c r="Z1795" s="291"/>
      <c r="AA1795" s="290">
        <f t="shared" si="1574"/>
        <v>0</v>
      </c>
      <c r="AB1795" s="290">
        <f t="shared" si="1575"/>
        <v>0</v>
      </c>
      <c r="AC1795" s="37" t="e">
        <f t="shared" si="1572"/>
        <v>#DIV/0!</v>
      </c>
    </row>
    <row r="1796" spans="1:29" s="79" customFormat="1" ht="47.25" hidden="1" x14ac:dyDescent="0.2">
      <c r="A1796" s="371"/>
      <c r="B1796" s="110" t="s">
        <v>995</v>
      </c>
      <c r="C1796" s="106" t="s">
        <v>935</v>
      </c>
      <c r="D1796" s="289">
        <f>SUM(D1797:D1877)+D1907+D1910+D1915+D1918</f>
        <v>0</v>
      </c>
      <c r="E1796" s="105">
        <f>SUM('ADICIONES  2018'!C1796:M1796)</f>
        <v>0</v>
      </c>
      <c r="F1796" s="289">
        <f t="shared" ref="F1796" si="1595">SUM(F1797:F1877)+F1907+F1910+F1915+F1918</f>
        <v>0</v>
      </c>
      <c r="G1796" s="289">
        <f t="shared" ref="G1796" si="1596">SUM(G1797:G1877)+G1907+G1910+G1915+G1918</f>
        <v>0</v>
      </c>
      <c r="H1796" s="289">
        <f t="shared" ref="H1796:J1796" si="1597">SUM(H1797:H1877)+H1907+H1910+H1915+H1918</f>
        <v>0</v>
      </c>
      <c r="I1796" s="289">
        <f t="shared" si="1597"/>
        <v>0</v>
      </c>
      <c r="J1796" s="289">
        <f t="shared" si="1597"/>
        <v>0</v>
      </c>
      <c r="K1796" s="105">
        <f t="shared" si="1583"/>
        <v>0</v>
      </c>
      <c r="L1796" s="289">
        <f t="shared" ref="L1796:Q1796" si="1598">SUM(L1797:L1877)+L1907+L1910+L1915+L1918</f>
        <v>0</v>
      </c>
      <c r="M1796" s="289">
        <f t="shared" si="1598"/>
        <v>0</v>
      </c>
      <c r="N1796" s="289">
        <f t="shared" si="1598"/>
        <v>0</v>
      </c>
      <c r="O1796" s="289">
        <f t="shared" si="1598"/>
        <v>0</v>
      </c>
      <c r="P1796" s="289">
        <f t="shared" si="1598"/>
        <v>0</v>
      </c>
      <c r="Q1796" s="289">
        <f t="shared" si="1598"/>
        <v>0</v>
      </c>
      <c r="R1796" s="105">
        <f t="shared" si="1573"/>
        <v>0</v>
      </c>
      <c r="S1796" s="289">
        <f t="shared" ref="S1796:Z1796" si="1599">SUM(S1797:S1877)+S1907+S1910+S1915+S1918</f>
        <v>0</v>
      </c>
      <c r="T1796" s="289">
        <f t="shared" si="1599"/>
        <v>0</v>
      </c>
      <c r="U1796" s="289">
        <f t="shared" si="1599"/>
        <v>0</v>
      </c>
      <c r="V1796" s="289">
        <f t="shared" si="1599"/>
        <v>0</v>
      </c>
      <c r="W1796" s="289">
        <f t="shared" si="1599"/>
        <v>0</v>
      </c>
      <c r="X1796" s="289">
        <f t="shared" si="1599"/>
        <v>0</v>
      </c>
      <c r="Y1796" s="289">
        <f t="shared" si="1599"/>
        <v>0</v>
      </c>
      <c r="Z1796" s="289">
        <f t="shared" si="1599"/>
        <v>0</v>
      </c>
      <c r="AA1796" s="289">
        <f t="shared" si="1574"/>
        <v>0</v>
      </c>
      <c r="AB1796" s="289">
        <f t="shared" si="1575"/>
        <v>0</v>
      </c>
      <c r="AC1796" s="104" t="e">
        <f t="shared" si="1572"/>
        <v>#DIV/0!</v>
      </c>
    </row>
    <row r="1797" spans="1:29" ht="28.5" hidden="1" x14ac:dyDescent="0.2">
      <c r="B1797" s="97" t="s">
        <v>1009</v>
      </c>
      <c r="C1797" s="98" t="s">
        <v>1010</v>
      </c>
      <c r="D1797" s="291">
        <v>0</v>
      </c>
      <c r="E1797" s="285">
        <f>SUM('ADICIONES  2018'!C1797:M1797)</f>
        <v>0</v>
      </c>
      <c r="F1797" s="291"/>
      <c r="G1797" s="291"/>
      <c r="H1797" s="291"/>
      <c r="I1797" s="291"/>
      <c r="J1797" s="291"/>
      <c r="K1797" s="287">
        <f t="shared" si="1583"/>
        <v>0</v>
      </c>
      <c r="L1797" s="291"/>
      <c r="M1797" s="291"/>
      <c r="N1797" s="291"/>
      <c r="O1797" s="291"/>
      <c r="P1797" s="291"/>
      <c r="Q1797" s="291"/>
      <c r="R1797" s="287">
        <f t="shared" si="1573"/>
        <v>0</v>
      </c>
      <c r="S1797" s="291"/>
      <c r="T1797" s="291"/>
      <c r="U1797" s="291"/>
      <c r="V1797" s="291"/>
      <c r="W1797" s="291"/>
      <c r="X1797" s="291"/>
      <c r="Y1797" s="291"/>
      <c r="Z1797" s="291"/>
      <c r="AA1797" s="290">
        <f t="shared" si="1574"/>
        <v>0</v>
      </c>
      <c r="AB1797" s="290">
        <f t="shared" si="1575"/>
        <v>0</v>
      </c>
      <c r="AC1797" s="37" t="e">
        <f t="shared" si="1572"/>
        <v>#DIV/0!</v>
      </c>
    </row>
    <row r="1798" spans="1:29" ht="28.5" hidden="1" x14ac:dyDescent="0.2">
      <c r="B1798" s="97" t="s">
        <v>1009</v>
      </c>
      <c r="C1798" s="98" t="s">
        <v>1010</v>
      </c>
      <c r="D1798" s="291">
        <v>0</v>
      </c>
      <c r="E1798" s="285">
        <f>SUM('ADICIONES  2018'!C1798:M1798)</f>
        <v>0</v>
      </c>
      <c r="F1798" s="291"/>
      <c r="G1798" s="291"/>
      <c r="H1798" s="291"/>
      <c r="I1798" s="291"/>
      <c r="J1798" s="291"/>
      <c r="K1798" s="287">
        <f t="shared" si="1583"/>
        <v>0</v>
      </c>
      <c r="L1798" s="291"/>
      <c r="M1798" s="291"/>
      <c r="N1798" s="291"/>
      <c r="O1798" s="291"/>
      <c r="P1798" s="291"/>
      <c r="Q1798" s="291"/>
      <c r="R1798" s="287">
        <f t="shared" si="1573"/>
        <v>0</v>
      </c>
      <c r="S1798" s="291"/>
      <c r="T1798" s="291"/>
      <c r="U1798" s="291"/>
      <c r="V1798" s="291"/>
      <c r="W1798" s="291"/>
      <c r="X1798" s="291"/>
      <c r="Y1798" s="291"/>
      <c r="Z1798" s="291"/>
      <c r="AA1798" s="290">
        <f t="shared" si="1574"/>
        <v>0</v>
      </c>
      <c r="AB1798" s="290">
        <f t="shared" si="1575"/>
        <v>0</v>
      </c>
      <c r="AC1798" s="37" t="e">
        <f t="shared" si="1572"/>
        <v>#DIV/0!</v>
      </c>
    </row>
    <row r="1799" spans="1:29" ht="28.5" hidden="1" x14ac:dyDescent="0.2">
      <c r="B1799" s="97" t="s">
        <v>1009</v>
      </c>
      <c r="C1799" s="98" t="s">
        <v>1010</v>
      </c>
      <c r="D1799" s="291">
        <v>0</v>
      </c>
      <c r="E1799" s="285">
        <f>SUM('ADICIONES  2018'!C1799:M1799)</f>
        <v>0</v>
      </c>
      <c r="F1799" s="291"/>
      <c r="G1799" s="291"/>
      <c r="H1799" s="291"/>
      <c r="I1799" s="291"/>
      <c r="J1799" s="291"/>
      <c r="K1799" s="287">
        <f t="shared" si="1583"/>
        <v>0</v>
      </c>
      <c r="L1799" s="291"/>
      <c r="M1799" s="291"/>
      <c r="N1799" s="291"/>
      <c r="O1799" s="291"/>
      <c r="P1799" s="291"/>
      <c r="Q1799" s="291"/>
      <c r="R1799" s="287">
        <f t="shared" si="1573"/>
        <v>0</v>
      </c>
      <c r="S1799" s="291"/>
      <c r="T1799" s="291"/>
      <c r="U1799" s="291"/>
      <c r="V1799" s="291"/>
      <c r="W1799" s="291"/>
      <c r="X1799" s="291"/>
      <c r="Y1799" s="291"/>
      <c r="Z1799" s="291"/>
      <c r="AA1799" s="290">
        <f t="shared" si="1574"/>
        <v>0</v>
      </c>
      <c r="AB1799" s="290">
        <f t="shared" si="1575"/>
        <v>0</v>
      </c>
      <c r="AC1799" s="37" t="e">
        <f t="shared" si="1572"/>
        <v>#DIV/0!</v>
      </c>
    </row>
    <row r="1800" spans="1:29" ht="28.5" hidden="1" x14ac:dyDescent="0.2">
      <c r="B1800" s="97" t="s">
        <v>1009</v>
      </c>
      <c r="C1800" s="98" t="s">
        <v>1010</v>
      </c>
      <c r="D1800" s="291">
        <v>0</v>
      </c>
      <c r="E1800" s="285">
        <f>SUM('ADICIONES  2018'!C1800:M1800)</f>
        <v>0</v>
      </c>
      <c r="F1800" s="291"/>
      <c r="G1800" s="291"/>
      <c r="H1800" s="291"/>
      <c r="I1800" s="291"/>
      <c r="J1800" s="291"/>
      <c r="K1800" s="287">
        <f t="shared" si="1583"/>
        <v>0</v>
      </c>
      <c r="L1800" s="291"/>
      <c r="M1800" s="291"/>
      <c r="N1800" s="291"/>
      <c r="O1800" s="291"/>
      <c r="P1800" s="291"/>
      <c r="Q1800" s="291"/>
      <c r="R1800" s="287">
        <f t="shared" si="1573"/>
        <v>0</v>
      </c>
      <c r="S1800" s="291"/>
      <c r="T1800" s="291"/>
      <c r="U1800" s="291"/>
      <c r="V1800" s="291"/>
      <c r="W1800" s="291"/>
      <c r="X1800" s="291"/>
      <c r="Y1800" s="291"/>
      <c r="Z1800" s="291"/>
      <c r="AA1800" s="290">
        <f t="shared" si="1574"/>
        <v>0</v>
      </c>
      <c r="AB1800" s="290">
        <f t="shared" si="1575"/>
        <v>0</v>
      </c>
      <c r="AC1800" s="37" t="e">
        <f t="shared" si="1572"/>
        <v>#DIV/0!</v>
      </c>
    </row>
    <row r="1801" spans="1:29" ht="28.5" hidden="1" x14ac:dyDescent="0.2">
      <c r="B1801" s="97" t="s">
        <v>1009</v>
      </c>
      <c r="C1801" s="98" t="s">
        <v>1010</v>
      </c>
      <c r="D1801" s="291">
        <v>0</v>
      </c>
      <c r="E1801" s="285">
        <f>SUM('ADICIONES  2018'!C1801:M1801)</f>
        <v>0</v>
      </c>
      <c r="F1801" s="291"/>
      <c r="G1801" s="291"/>
      <c r="H1801" s="291"/>
      <c r="I1801" s="291"/>
      <c r="J1801" s="291"/>
      <c r="K1801" s="287">
        <f t="shared" si="1583"/>
        <v>0</v>
      </c>
      <c r="L1801" s="291"/>
      <c r="M1801" s="291"/>
      <c r="N1801" s="291"/>
      <c r="O1801" s="291"/>
      <c r="P1801" s="291"/>
      <c r="Q1801" s="291"/>
      <c r="R1801" s="287">
        <f t="shared" si="1573"/>
        <v>0</v>
      </c>
      <c r="S1801" s="291"/>
      <c r="T1801" s="291"/>
      <c r="U1801" s="291"/>
      <c r="V1801" s="291"/>
      <c r="W1801" s="291"/>
      <c r="X1801" s="291"/>
      <c r="Y1801" s="291"/>
      <c r="Z1801" s="291"/>
      <c r="AA1801" s="290">
        <f t="shared" si="1574"/>
        <v>0</v>
      </c>
      <c r="AB1801" s="290">
        <f t="shared" si="1575"/>
        <v>0</v>
      </c>
      <c r="AC1801" s="37" t="e">
        <f t="shared" si="1572"/>
        <v>#DIV/0!</v>
      </c>
    </row>
    <row r="1802" spans="1:29" ht="28.5" hidden="1" x14ac:dyDescent="0.2">
      <c r="B1802" s="97" t="s">
        <v>1009</v>
      </c>
      <c r="C1802" s="98" t="s">
        <v>1010</v>
      </c>
      <c r="D1802" s="291">
        <v>0</v>
      </c>
      <c r="E1802" s="285">
        <f>SUM('ADICIONES  2018'!C1802:M1802)</f>
        <v>0</v>
      </c>
      <c r="F1802" s="291"/>
      <c r="G1802" s="291"/>
      <c r="H1802" s="291"/>
      <c r="I1802" s="291"/>
      <c r="J1802" s="291"/>
      <c r="K1802" s="287">
        <f t="shared" si="1583"/>
        <v>0</v>
      </c>
      <c r="L1802" s="291"/>
      <c r="M1802" s="291"/>
      <c r="N1802" s="291"/>
      <c r="O1802" s="291"/>
      <c r="P1802" s="291"/>
      <c r="Q1802" s="291"/>
      <c r="R1802" s="287">
        <f t="shared" ref="R1802:R1865" si="1600">SUM(L1802:Q1802)</f>
        <v>0</v>
      </c>
      <c r="S1802" s="291"/>
      <c r="T1802" s="291"/>
      <c r="U1802" s="291"/>
      <c r="V1802" s="291"/>
      <c r="W1802" s="291"/>
      <c r="X1802" s="291"/>
      <c r="Y1802" s="291"/>
      <c r="Z1802" s="291"/>
      <c r="AA1802" s="290">
        <f t="shared" si="1574"/>
        <v>0</v>
      </c>
      <c r="AB1802" s="290">
        <f t="shared" si="1575"/>
        <v>0</v>
      </c>
      <c r="AC1802" s="37" t="e">
        <f t="shared" si="1572"/>
        <v>#DIV/0!</v>
      </c>
    </row>
    <row r="1803" spans="1:29" ht="28.5" hidden="1" x14ac:dyDescent="0.2">
      <c r="B1803" s="97" t="s">
        <v>1009</v>
      </c>
      <c r="C1803" s="98" t="s">
        <v>1010</v>
      </c>
      <c r="D1803" s="291">
        <v>0</v>
      </c>
      <c r="E1803" s="285">
        <f>SUM('ADICIONES  2018'!C1803:M1803)</f>
        <v>0</v>
      </c>
      <c r="F1803" s="291"/>
      <c r="G1803" s="291"/>
      <c r="H1803" s="291"/>
      <c r="I1803" s="291"/>
      <c r="J1803" s="291"/>
      <c r="K1803" s="287">
        <f t="shared" si="1583"/>
        <v>0</v>
      </c>
      <c r="L1803" s="291"/>
      <c r="M1803" s="291"/>
      <c r="N1803" s="291"/>
      <c r="O1803" s="291"/>
      <c r="P1803" s="291"/>
      <c r="Q1803" s="291"/>
      <c r="R1803" s="287">
        <f t="shared" si="1600"/>
        <v>0</v>
      </c>
      <c r="S1803" s="291"/>
      <c r="T1803" s="291"/>
      <c r="U1803" s="291"/>
      <c r="V1803" s="291"/>
      <c r="W1803" s="291"/>
      <c r="X1803" s="291"/>
      <c r="Y1803" s="291"/>
      <c r="Z1803" s="291"/>
      <c r="AA1803" s="290">
        <f t="shared" ref="AA1803:AA1866" si="1601">SUM(S1803:Z1803)</f>
        <v>0</v>
      </c>
      <c r="AB1803" s="290">
        <f t="shared" ref="AB1803:AB1866" si="1602">+AA1803+R1803</f>
        <v>0</v>
      </c>
      <c r="AC1803" s="37" t="e">
        <f t="shared" si="1572"/>
        <v>#DIV/0!</v>
      </c>
    </row>
    <row r="1804" spans="1:29" ht="28.5" hidden="1" x14ac:dyDescent="0.2">
      <c r="B1804" s="97" t="s">
        <v>1009</v>
      </c>
      <c r="C1804" s="98" t="s">
        <v>1010</v>
      </c>
      <c r="D1804" s="291">
        <v>0</v>
      </c>
      <c r="E1804" s="285">
        <f>SUM('ADICIONES  2018'!C1804:M1804)</f>
        <v>0</v>
      </c>
      <c r="F1804" s="291"/>
      <c r="G1804" s="291"/>
      <c r="H1804" s="291"/>
      <c r="I1804" s="291"/>
      <c r="J1804" s="291"/>
      <c r="K1804" s="287">
        <f t="shared" si="1583"/>
        <v>0</v>
      </c>
      <c r="L1804" s="291"/>
      <c r="M1804" s="291"/>
      <c r="N1804" s="291"/>
      <c r="O1804" s="291"/>
      <c r="P1804" s="291"/>
      <c r="Q1804" s="291"/>
      <c r="R1804" s="287">
        <f t="shared" si="1600"/>
        <v>0</v>
      </c>
      <c r="S1804" s="291"/>
      <c r="T1804" s="291"/>
      <c r="U1804" s="291"/>
      <c r="V1804" s="291"/>
      <c r="W1804" s="291"/>
      <c r="X1804" s="291"/>
      <c r="Y1804" s="291"/>
      <c r="Z1804" s="291"/>
      <c r="AA1804" s="290">
        <f t="shared" si="1601"/>
        <v>0</v>
      </c>
      <c r="AB1804" s="290">
        <f t="shared" si="1602"/>
        <v>0</v>
      </c>
      <c r="AC1804" s="37" t="e">
        <f t="shared" si="1572"/>
        <v>#DIV/0!</v>
      </c>
    </row>
    <row r="1805" spans="1:29" ht="28.5" hidden="1" x14ac:dyDescent="0.2">
      <c r="B1805" s="97" t="s">
        <v>1009</v>
      </c>
      <c r="C1805" s="98" t="s">
        <v>1010</v>
      </c>
      <c r="D1805" s="291">
        <v>0</v>
      </c>
      <c r="E1805" s="285">
        <f>SUM('ADICIONES  2018'!C1805:M1805)</f>
        <v>0</v>
      </c>
      <c r="F1805" s="291"/>
      <c r="G1805" s="291"/>
      <c r="H1805" s="291"/>
      <c r="I1805" s="291"/>
      <c r="J1805" s="291"/>
      <c r="K1805" s="287">
        <f t="shared" si="1583"/>
        <v>0</v>
      </c>
      <c r="L1805" s="291"/>
      <c r="M1805" s="291"/>
      <c r="N1805" s="291"/>
      <c r="O1805" s="291"/>
      <c r="P1805" s="291"/>
      <c r="Q1805" s="291"/>
      <c r="R1805" s="287">
        <f t="shared" si="1600"/>
        <v>0</v>
      </c>
      <c r="S1805" s="291"/>
      <c r="T1805" s="291"/>
      <c r="U1805" s="291"/>
      <c r="V1805" s="291"/>
      <c r="W1805" s="291"/>
      <c r="X1805" s="291"/>
      <c r="Y1805" s="291"/>
      <c r="Z1805" s="291"/>
      <c r="AA1805" s="290">
        <f t="shared" si="1601"/>
        <v>0</v>
      </c>
      <c r="AB1805" s="290">
        <f t="shared" si="1602"/>
        <v>0</v>
      </c>
      <c r="AC1805" s="37" t="e">
        <f t="shared" si="1572"/>
        <v>#DIV/0!</v>
      </c>
    </row>
    <row r="1806" spans="1:29" hidden="1" x14ac:dyDescent="0.2">
      <c r="B1806" s="97" t="s">
        <v>996</v>
      </c>
      <c r="C1806" s="98" t="s">
        <v>997</v>
      </c>
      <c r="D1806" s="291">
        <v>0</v>
      </c>
      <c r="E1806" s="285">
        <f>SUM('ADICIONES  2018'!C1806:M1806)</f>
        <v>0</v>
      </c>
      <c r="F1806" s="291"/>
      <c r="G1806" s="291"/>
      <c r="H1806" s="291"/>
      <c r="I1806" s="291"/>
      <c r="J1806" s="291"/>
      <c r="K1806" s="287">
        <f t="shared" si="1583"/>
        <v>0</v>
      </c>
      <c r="L1806" s="291"/>
      <c r="M1806" s="291"/>
      <c r="N1806" s="291"/>
      <c r="O1806" s="291"/>
      <c r="P1806" s="291"/>
      <c r="Q1806" s="291"/>
      <c r="R1806" s="287">
        <f t="shared" si="1600"/>
        <v>0</v>
      </c>
      <c r="S1806" s="291"/>
      <c r="T1806" s="291"/>
      <c r="U1806" s="291"/>
      <c r="V1806" s="291"/>
      <c r="W1806" s="291"/>
      <c r="X1806" s="291"/>
      <c r="Y1806" s="291"/>
      <c r="Z1806" s="291"/>
      <c r="AA1806" s="290">
        <f t="shared" si="1601"/>
        <v>0</v>
      </c>
      <c r="AB1806" s="290">
        <f t="shared" si="1602"/>
        <v>0</v>
      </c>
      <c r="AC1806" s="37" t="e">
        <f t="shared" si="1572"/>
        <v>#DIV/0!</v>
      </c>
    </row>
    <row r="1807" spans="1:29" hidden="1" x14ac:dyDescent="0.2">
      <c r="B1807" s="97" t="s">
        <v>996</v>
      </c>
      <c r="C1807" s="98" t="s">
        <v>997</v>
      </c>
      <c r="D1807" s="291">
        <v>0</v>
      </c>
      <c r="E1807" s="285">
        <f>SUM('ADICIONES  2018'!C1807:M1807)</f>
        <v>0</v>
      </c>
      <c r="F1807" s="291"/>
      <c r="G1807" s="291"/>
      <c r="H1807" s="291"/>
      <c r="I1807" s="291"/>
      <c r="J1807" s="291"/>
      <c r="K1807" s="287">
        <f t="shared" si="1583"/>
        <v>0</v>
      </c>
      <c r="L1807" s="291"/>
      <c r="M1807" s="291"/>
      <c r="N1807" s="291"/>
      <c r="O1807" s="291"/>
      <c r="P1807" s="291"/>
      <c r="Q1807" s="291"/>
      <c r="R1807" s="287">
        <f t="shared" si="1600"/>
        <v>0</v>
      </c>
      <c r="S1807" s="291"/>
      <c r="T1807" s="291"/>
      <c r="U1807" s="291"/>
      <c r="V1807" s="291"/>
      <c r="W1807" s="291"/>
      <c r="X1807" s="291"/>
      <c r="Y1807" s="291"/>
      <c r="Z1807" s="291"/>
      <c r="AA1807" s="290">
        <f t="shared" si="1601"/>
        <v>0</v>
      </c>
      <c r="AB1807" s="290">
        <f t="shared" si="1602"/>
        <v>0</v>
      </c>
      <c r="AC1807" s="37" t="e">
        <f t="shared" si="1572"/>
        <v>#DIV/0!</v>
      </c>
    </row>
    <row r="1808" spans="1:29" hidden="1" x14ac:dyDescent="0.2">
      <c r="B1808" s="97" t="s">
        <v>996</v>
      </c>
      <c r="C1808" s="98" t="s">
        <v>997</v>
      </c>
      <c r="D1808" s="291">
        <v>0</v>
      </c>
      <c r="E1808" s="285">
        <f>SUM('ADICIONES  2018'!C1808:M1808)</f>
        <v>0</v>
      </c>
      <c r="F1808" s="291"/>
      <c r="G1808" s="291"/>
      <c r="H1808" s="291"/>
      <c r="I1808" s="291"/>
      <c r="J1808" s="291"/>
      <c r="K1808" s="287">
        <f t="shared" si="1583"/>
        <v>0</v>
      </c>
      <c r="L1808" s="291"/>
      <c r="M1808" s="291"/>
      <c r="N1808" s="291"/>
      <c r="O1808" s="291"/>
      <c r="P1808" s="291"/>
      <c r="Q1808" s="291"/>
      <c r="R1808" s="287">
        <f t="shared" si="1600"/>
        <v>0</v>
      </c>
      <c r="S1808" s="291"/>
      <c r="T1808" s="291"/>
      <c r="U1808" s="291"/>
      <c r="V1808" s="291"/>
      <c r="W1808" s="291"/>
      <c r="X1808" s="291"/>
      <c r="Y1808" s="291"/>
      <c r="Z1808" s="291"/>
      <c r="AA1808" s="290">
        <f t="shared" si="1601"/>
        <v>0</v>
      </c>
      <c r="AB1808" s="290">
        <f t="shared" si="1602"/>
        <v>0</v>
      </c>
      <c r="AC1808" s="37" t="e">
        <f t="shared" si="1572"/>
        <v>#DIV/0!</v>
      </c>
    </row>
    <row r="1809" spans="2:29" hidden="1" x14ac:dyDescent="0.2">
      <c r="B1809" s="97" t="s">
        <v>996</v>
      </c>
      <c r="C1809" s="98" t="s">
        <v>997</v>
      </c>
      <c r="D1809" s="291">
        <v>0</v>
      </c>
      <c r="E1809" s="285">
        <f>SUM('ADICIONES  2018'!C1809:M1809)</f>
        <v>0</v>
      </c>
      <c r="F1809" s="291"/>
      <c r="G1809" s="291"/>
      <c r="H1809" s="291"/>
      <c r="I1809" s="291"/>
      <c r="J1809" s="291"/>
      <c r="K1809" s="287">
        <f t="shared" si="1583"/>
        <v>0</v>
      </c>
      <c r="L1809" s="291"/>
      <c r="M1809" s="291"/>
      <c r="N1809" s="291"/>
      <c r="O1809" s="291"/>
      <c r="P1809" s="291"/>
      <c r="Q1809" s="291"/>
      <c r="R1809" s="287">
        <f t="shared" si="1600"/>
        <v>0</v>
      </c>
      <c r="S1809" s="291"/>
      <c r="T1809" s="291"/>
      <c r="U1809" s="291"/>
      <c r="V1809" s="291"/>
      <c r="W1809" s="291"/>
      <c r="X1809" s="291"/>
      <c r="Y1809" s="291"/>
      <c r="Z1809" s="291"/>
      <c r="AA1809" s="290">
        <f t="shared" si="1601"/>
        <v>0</v>
      </c>
      <c r="AB1809" s="290">
        <f t="shared" si="1602"/>
        <v>0</v>
      </c>
      <c r="AC1809" s="37" t="e">
        <f t="shared" si="1572"/>
        <v>#DIV/0!</v>
      </c>
    </row>
    <row r="1810" spans="2:29" hidden="1" x14ac:dyDescent="0.2">
      <c r="B1810" s="97" t="s">
        <v>996</v>
      </c>
      <c r="C1810" s="98" t="s">
        <v>997</v>
      </c>
      <c r="D1810" s="291">
        <v>0</v>
      </c>
      <c r="E1810" s="285">
        <f>SUM('ADICIONES  2018'!C1810:M1810)</f>
        <v>0</v>
      </c>
      <c r="F1810" s="291"/>
      <c r="G1810" s="291"/>
      <c r="H1810" s="291"/>
      <c r="I1810" s="291"/>
      <c r="J1810" s="291"/>
      <c r="K1810" s="287">
        <f t="shared" si="1583"/>
        <v>0</v>
      </c>
      <c r="L1810" s="291"/>
      <c r="M1810" s="291"/>
      <c r="N1810" s="291"/>
      <c r="O1810" s="291"/>
      <c r="P1810" s="291"/>
      <c r="Q1810" s="291"/>
      <c r="R1810" s="287">
        <f t="shared" si="1600"/>
        <v>0</v>
      </c>
      <c r="S1810" s="291"/>
      <c r="T1810" s="291"/>
      <c r="U1810" s="291"/>
      <c r="V1810" s="291"/>
      <c r="W1810" s="291"/>
      <c r="X1810" s="291"/>
      <c r="Y1810" s="291"/>
      <c r="Z1810" s="291"/>
      <c r="AA1810" s="290">
        <f t="shared" si="1601"/>
        <v>0</v>
      </c>
      <c r="AB1810" s="290">
        <f t="shared" si="1602"/>
        <v>0</v>
      </c>
      <c r="AC1810" s="37" t="e">
        <f t="shared" si="1572"/>
        <v>#DIV/0!</v>
      </c>
    </row>
    <row r="1811" spans="2:29" hidden="1" x14ac:dyDescent="0.2">
      <c r="B1811" s="97" t="s">
        <v>996</v>
      </c>
      <c r="C1811" s="98" t="s">
        <v>997</v>
      </c>
      <c r="D1811" s="291">
        <v>0</v>
      </c>
      <c r="E1811" s="285">
        <f>SUM('ADICIONES  2018'!C1811:M1811)</f>
        <v>0</v>
      </c>
      <c r="F1811" s="291"/>
      <c r="G1811" s="291"/>
      <c r="H1811" s="291"/>
      <c r="I1811" s="291"/>
      <c r="J1811" s="291"/>
      <c r="K1811" s="287">
        <f t="shared" si="1583"/>
        <v>0</v>
      </c>
      <c r="L1811" s="291"/>
      <c r="M1811" s="291"/>
      <c r="N1811" s="291"/>
      <c r="O1811" s="291"/>
      <c r="P1811" s="291"/>
      <c r="Q1811" s="291"/>
      <c r="R1811" s="287">
        <f t="shared" si="1600"/>
        <v>0</v>
      </c>
      <c r="S1811" s="291"/>
      <c r="T1811" s="291"/>
      <c r="U1811" s="291"/>
      <c r="V1811" s="291"/>
      <c r="W1811" s="291"/>
      <c r="X1811" s="291"/>
      <c r="Y1811" s="291"/>
      <c r="Z1811" s="291"/>
      <c r="AA1811" s="290">
        <f t="shared" si="1601"/>
        <v>0</v>
      </c>
      <c r="AB1811" s="290">
        <f t="shared" si="1602"/>
        <v>0</v>
      </c>
      <c r="AC1811" s="37" t="e">
        <f t="shared" si="1572"/>
        <v>#DIV/0!</v>
      </c>
    </row>
    <row r="1812" spans="2:29" hidden="1" x14ac:dyDescent="0.2">
      <c r="B1812" s="97" t="s">
        <v>996</v>
      </c>
      <c r="C1812" s="98" t="s">
        <v>997</v>
      </c>
      <c r="D1812" s="291">
        <v>0</v>
      </c>
      <c r="E1812" s="285">
        <f>SUM('ADICIONES  2018'!C1812:M1812)</f>
        <v>0</v>
      </c>
      <c r="F1812" s="291"/>
      <c r="G1812" s="291"/>
      <c r="H1812" s="291"/>
      <c r="I1812" s="291"/>
      <c r="J1812" s="291"/>
      <c r="K1812" s="287">
        <f t="shared" si="1583"/>
        <v>0</v>
      </c>
      <c r="L1812" s="291"/>
      <c r="M1812" s="291"/>
      <c r="N1812" s="291"/>
      <c r="O1812" s="291"/>
      <c r="P1812" s="291"/>
      <c r="Q1812" s="291"/>
      <c r="R1812" s="287">
        <f t="shared" si="1600"/>
        <v>0</v>
      </c>
      <c r="S1812" s="291"/>
      <c r="T1812" s="291"/>
      <c r="U1812" s="291"/>
      <c r="V1812" s="291"/>
      <c r="W1812" s="291"/>
      <c r="X1812" s="291"/>
      <c r="Y1812" s="291"/>
      <c r="Z1812" s="291"/>
      <c r="AA1812" s="290">
        <f t="shared" si="1601"/>
        <v>0</v>
      </c>
      <c r="AB1812" s="290">
        <f t="shared" si="1602"/>
        <v>0</v>
      </c>
      <c r="AC1812" s="37" t="e">
        <f t="shared" si="1572"/>
        <v>#DIV/0!</v>
      </c>
    </row>
    <row r="1813" spans="2:29" hidden="1" x14ac:dyDescent="0.2">
      <c r="B1813" s="97" t="s">
        <v>996</v>
      </c>
      <c r="C1813" s="98" t="s">
        <v>997</v>
      </c>
      <c r="D1813" s="291">
        <v>0</v>
      </c>
      <c r="E1813" s="285">
        <f>SUM('ADICIONES  2018'!C1813:M1813)</f>
        <v>0</v>
      </c>
      <c r="F1813" s="291"/>
      <c r="G1813" s="291"/>
      <c r="H1813" s="291"/>
      <c r="I1813" s="291"/>
      <c r="J1813" s="291"/>
      <c r="K1813" s="287">
        <f t="shared" si="1583"/>
        <v>0</v>
      </c>
      <c r="L1813" s="291"/>
      <c r="M1813" s="291"/>
      <c r="N1813" s="291"/>
      <c r="O1813" s="291"/>
      <c r="P1813" s="291"/>
      <c r="Q1813" s="291"/>
      <c r="R1813" s="287">
        <f t="shared" si="1600"/>
        <v>0</v>
      </c>
      <c r="S1813" s="291"/>
      <c r="T1813" s="291"/>
      <c r="U1813" s="291"/>
      <c r="V1813" s="291"/>
      <c r="W1813" s="291"/>
      <c r="X1813" s="291"/>
      <c r="Y1813" s="291"/>
      <c r="Z1813" s="291"/>
      <c r="AA1813" s="290">
        <f t="shared" si="1601"/>
        <v>0</v>
      </c>
      <c r="AB1813" s="290">
        <f t="shared" si="1602"/>
        <v>0</v>
      </c>
      <c r="AC1813" s="37" t="e">
        <f t="shared" si="1572"/>
        <v>#DIV/0!</v>
      </c>
    </row>
    <row r="1814" spans="2:29" hidden="1" x14ac:dyDescent="0.2">
      <c r="B1814" s="97" t="s">
        <v>996</v>
      </c>
      <c r="C1814" s="98" t="s">
        <v>997</v>
      </c>
      <c r="D1814" s="291">
        <v>0</v>
      </c>
      <c r="E1814" s="285">
        <f>SUM('ADICIONES  2018'!C1814:M1814)</f>
        <v>0</v>
      </c>
      <c r="F1814" s="291"/>
      <c r="G1814" s="291"/>
      <c r="H1814" s="291"/>
      <c r="I1814" s="291"/>
      <c r="J1814" s="291"/>
      <c r="K1814" s="287">
        <f t="shared" si="1583"/>
        <v>0</v>
      </c>
      <c r="L1814" s="291"/>
      <c r="M1814" s="291"/>
      <c r="N1814" s="291"/>
      <c r="O1814" s="291"/>
      <c r="P1814" s="291"/>
      <c r="Q1814" s="291"/>
      <c r="R1814" s="287">
        <f t="shared" si="1600"/>
        <v>0</v>
      </c>
      <c r="S1814" s="291"/>
      <c r="T1814" s="291"/>
      <c r="U1814" s="291"/>
      <c r="V1814" s="291"/>
      <c r="W1814" s="291"/>
      <c r="X1814" s="291"/>
      <c r="Y1814" s="291"/>
      <c r="Z1814" s="291"/>
      <c r="AA1814" s="290">
        <f t="shared" si="1601"/>
        <v>0</v>
      </c>
      <c r="AB1814" s="290">
        <f t="shared" si="1602"/>
        <v>0</v>
      </c>
      <c r="AC1814" s="37" t="e">
        <f t="shared" si="1572"/>
        <v>#DIV/0!</v>
      </c>
    </row>
    <row r="1815" spans="2:29" hidden="1" x14ac:dyDescent="0.2">
      <c r="B1815" s="97" t="s">
        <v>996</v>
      </c>
      <c r="C1815" s="98" t="s">
        <v>997</v>
      </c>
      <c r="D1815" s="291">
        <v>0</v>
      </c>
      <c r="E1815" s="285">
        <f>SUM('ADICIONES  2018'!C1815:M1815)</f>
        <v>0</v>
      </c>
      <c r="F1815" s="291"/>
      <c r="G1815" s="291"/>
      <c r="H1815" s="291"/>
      <c r="I1815" s="291"/>
      <c r="J1815" s="291"/>
      <c r="K1815" s="287">
        <f t="shared" si="1583"/>
        <v>0</v>
      </c>
      <c r="L1815" s="291"/>
      <c r="M1815" s="291"/>
      <c r="N1815" s="291"/>
      <c r="O1815" s="291"/>
      <c r="P1815" s="291"/>
      <c r="Q1815" s="291"/>
      <c r="R1815" s="287">
        <f t="shared" si="1600"/>
        <v>0</v>
      </c>
      <c r="S1815" s="291"/>
      <c r="T1815" s="291"/>
      <c r="U1815" s="291"/>
      <c r="V1815" s="291"/>
      <c r="W1815" s="291"/>
      <c r="X1815" s="291"/>
      <c r="Y1815" s="291"/>
      <c r="Z1815" s="291"/>
      <c r="AA1815" s="290">
        <f t="shared" si="1601"/>
        <v>0</v>
      </c>
      <c r="AB1815" s="290">
        <f t="shared" si="1602"/>
        <v>0</v>
      </c>
      <c r="AC1815" s="37" t="e">
        <f t="shared" si="1572"/>
        <v>#DIV/0!</v>
      </c>
    </row>
    <row r="1816" spans="2:29" hidden="1" x14ac:dyDescent="0.2">
      <c r="B1816" s="97" t="s">
        <v>996</v>
      </c>
      <c r="C1816" s="98" t="s">
        <v>997</v>
      </c>
      <c r="D1816" s="291">
        <v>0</v>
      </c>
      <c r="E1816" s="285">
        <f>SUM('ADICIONES  2018'!C1816:M1816)</f>
        <v>0</v>
      </c>
      <c r="F1816" s="291"/>
      <c r="G1816" s="291"/>
      <c r="H1816" s="291"/>
      <c r="I1816" s="291"/>
      <c r="J1816" s="291"/>
      <c r="K1816" s="287">
        <f t="shared" si="1583"/>
        <v>0</v>
      </c>
      <c r="L1816" s="291"/>
      <c r="M1816" s="291"/>
      <c r="N1816" s="291"/>
      <c r="O1816" s="291"/>
      <c r="P1816" s="291"/>
      <c r="Q1816" s="291"/>
      <c r="R1816" s="287">
        <f t="shared" si="1600"/>
        <v>0</v>
      </c>
      <c r="S1816" s="291"/>
      <c r="T1816" s="291"/>
      <c r="U1816" s="291"/>
      <c r="V1816" s="291"/>
      <c r="W1816" s="291"/>
      <c r="X1816" s="291"/>
      <c r="Y1816" s="291"/>
      <c r="Z1816" s="291"/>
      <c r="AA1816" s="290">
        <f t="shared" si="1601"/>
        <v>0</v>
      </c>
      <c r="AB1816" s="290">
        <f t="shared" si="1602"/>
        <v>0</v>
      </c>
      <c r="AC1816" s="37" t="e">
        <f t="shared" si="1572"/>
        <v>#DIV/0!</v>
      </c>
    </row>
    <row r="1817" spans="2:29" hidden="1" x14ac:dyDescent="0.2">
      <c r="B1817" s="97" t="s">
        <v>996</v>
      </c>
      <c r="C1817" s="98" t="s">
        <v>997</v>
      </c>
      <c r="D1817" s="291">
        <v>0</v>
      </c>
      <c r="E1817" s="285">
        <f>SUM('ADICIONES  2018'!C1817:M1817)</f>
        <v>0</v>
      </c>
      <c r="F1817" s="291"/>
      <c r="G1817" s="291"/>
      <c r="H1817" s="291"/>
      <c r="I1817" s="291"/>
      <c r="J1817" s="291"/>
      <c r="K1817" s="287">
        <f t="shared" si="1583"/>
        <v>0</v>
      </c>
      <c r="L1817" s="291"/>
      <c r="M1817" s="291"/>
      <c r="N1817" s="291"/>
      <c r="O1817" s="291"/>
      <c r="P1817" s="291"/>
      <c r="Q1817" s="291"/>
      <c r="R1817" s="287">
        <f t="shared" si="1600"/>
        <v>0</v>
      </c>
      <c r="S1817" s="291"/>
      <c r="T1817" s="291"/>
      <c r="U1817" s="291"/>
      <c r="V1817" s="291"/>
      <c r="W1817" s="291"/>
      <c r="X1817" s="291"/>
      <c r="Y1817" s="291"/>
      <c r="Z1817" s="291"/>
      <c r="AA1817" s="290">
        <f t="shared" si="1601"/>
        <v>0</v>
      </c>
      <c r="AB1817" s="290">
        <f t="shared" si="1602"/>
        <v>0</v>
      </c>
      <c r="AC1817" s="37" t="e">
        <f t="shared" si="1572"/>
        <v>#DIV/0!</v>
      </c>
    </row>
    <row r="1818" spans="2:29" hidden="1" x14ac:dyDescent="0.2">
      <c r="B1818" s="97" t="s">
        <v>996</v>
      </c>
      <c r="C1818" s="98" t="s">
        <v>997</v>
      </c>
      <c r="D1818" s="291">
        <v>0</v>
      </c>
      <c r="E1818" s="285">
        <f>SUM('ADICIONES  2018'!C1818:M1818)</f>
        <v>0</v>
      </c>
      <c r="F1818" s="291"/>
      <c r="G1818" s="291"/>
      <c r="H1818" s="291"/>
      <c r="I1818" s="291"/>
      <c r="J1818" s="291"/>
      <c r="K1818" s="287">
        <f t="shared" si="1583"/>
        <v>0</v>
      </c>
      <c r="L1818" s="291"/>
      <c r="M1818" s="291"/>
      <c r="N1818" s="291"/>
      <c r="O1818" s="291"/>
      <c r="P1818" s="291"/>
      <c r="Q1818" s="291"/>
      <c r="R1818" s="287">
        <f t="shared" si="1600"/>
        <v>0</v>
      </c>
      <c r="S1818" s="291"/>
      <c r="T1818" s="291"/>
      <c r="U1818" s="291"/>
      <c r="V1818" s="291"/>
      <c r="W1818" s="291"/>
      <c r="X1818" s="291"/>
      <c r="Y1818" s="291"/>
      <c r="Z1818" s="291"/>
      <c r="AA1818" s="290">
        <f t="shared" si="1601"/>
        <v>0</v>
      </c>
      <c r="AB1818" s="290">
        <f t="shared" si="1602"/>
        <v>0</v>
      </c>
      <c r="AC1818" s="37" t="e">
        <f t="shared" si="1572"/>
        <v>#DIV/0!</v>
      </c>
    </row>
    <row r="1819" spans="2:29" hidden="1" x14ac:dyDescent="0.2">
      <c r="B1819" s="97" t="s">
        <v>996</v>
      </c>
      <c r="C1819" s="98" t="s">
        <v>997</v>
      </c>
      <c r="D1819" s="291">
        <v>0</v>
      </c>
      <c r="E1819" s="285">
        <f>SUM('ADICIONES  2018'!C1819:M1819)</f>
        <v>0</v>
      </c>
      <c r="F1819" s="291"/>
      <c r="G1819" s="291"/>
      <c r="H1819" s="291"/>
      <c r="I1819" s="291"/>
      <c r="J1819" s="291"/>
      <c r="K1819" s="287">
        <f t="shared" si="1583"/>
        <v>0</v>
      </c>
      <c r="L1819" s="291"/>
      <c r="M1819" s="291"/>
      <c r="N1819" s="291"/>
      <c r="O1819" s="291"/>
      <c r="P1819" s="291"/>
      <c r="Q1819" s="291"/>
      <c r="R1819" s="287">
        <f t="shared" si="1600"/>
        <v>0</v>
      </c>
      <c r="S1819" s="291"/>
      <c r="T1819" s="291"/>
      <c r="U1819" s="291"/>
      <c r="V1819" s="291"/>
      <c r="W1819" s="291"/>
      <c r="X1819" s="291"/>
      <c r="Y1819" s="291"/>
      <c r="Z1819" s="291"/>
      <c r="AA1819" s="290">
        <f t="shared" si="1601"/>
        <v>0</v>
      </c>
      <c r="AB1819" s="290">
        <f t="shared" si="1602"/>
        <v>0</v>
      </c>
      <c r="AC1819" s="37" t="e">
        <f t="shared" si="1572"/>
        <v>#DIV/0!</v>
      </c>
    </row>
    <row r="1820" spans="2:29" hidden="1" x14ac:dyDescent="0.2">
      <c r="B1820" s="97" t="s">
        <v>996</v>
      </c>
      <c r="C1820" s="98" t="s">
        <v>997</v>
      </c>
      <c r="D1820" s="291">
        <v>0</v>
      </c>
      <c r="E1820" s="285">
        <f>SUM('ADICIONES  2018'!C1820:M1820)</f>
        <v>0</v>
      </c>
      <c r="F1820" s="291"/>
      <c r="G1820" s="291"/>
      <c r="H1820" s="291"/>
      <c r="I1820" s="291"/>
      <c r="J1820" s="291"/>
      <c r="K1820" s="287">
        <f t="shared" si="1583"/>
        <v>0</v>
      </c>
      <c r="L1820" s="291"/>
      <c r="M1820" s="291"/>
      <c r="N1820" s="291"/>
      <c r="O1820" s="291"/>
      <c r="P1820" s="291"/>
      <c r="Q1820" s="291"/>
      <c r="R1820" s="287">
        <f t="shared" si="1600"/>
        <v>0</v>
      </c>
      <c r="S1820" s="291"/>
      <c r="T1820" s="291"/>
      <c r="U1820" s="291"/>
      <c r="V1820" s="291"/>
      <c r="W1820" s="291"/>
      <c r="X1820" s="291"/>
      <c r="Y1820" s="291"/>
      <c r="Z1820" s="291"/>
      <c r="AA1820" s="290">
        <f t="shared" si="1601"/>
        <v>0</v>
      </c>
      <c r="AB1820" s="290">
        <f t="shared" si="1602"/>
        <v>0</v>
      </c>
      <c r="AC1820" s="37" t="e">
        <f t="shared" si="1572"/>
        <v>#DIV/0!</v>
      </c>
    </row>
    <row r="1821" spans="2:29" ht="28.5" hidden="1" x14ac:dyDescent="0.2">
      <c r="B1821" s="97" t="s">
        <v>1838</v>
      </c>
      <c r="C1821" s="98" t="s">
        <v>1839</v>
      </c>
      <c r="D1821" s="291">
        <v>0</v>
      </c>
      <c r="E1821" s="285">
        <f>SUM('ADICIONES  2018'!C1821:M1821)</f>
        <v>0</v>
      </c>
      <c r="F1821" s="291"/>
      <c r="G1821" s="291"/>
      <c r="H1821" s="291"/>
      <c r="I1821" s="291"/>
      <c r="J1821" s="291"/>
      <c r="K1821" s="287">
        <f t="shared" si="1583"/>
        <v>0</v>
      </c>
      <c r="L1821" s="291"/>
      <c r="M1821" s="291"/>
      <c r="N1821" s="291"/>
      <c r="O1821" s="291"/>
      <c r="P1821" s="291"/>
      <c r="Q1821" s="291"/>
      <c r="R1821" s="287">
        <f t="shared" si="1600"/>
        <v>0</v>
      </c>
      <c r="S1821" s="291"/>
      <c r="T1821" s="291"/>
      <c r="U1821" s="291"/>
      <c r="V1821" s="291"/>
      <c r="W1821" s="291"/>
      <c r="X1821" s="291"/>
      <c r="Y1821" s="291"/>
      <c r="Z1821" s="291"/>
      <c r="AA1821" s="290">
        <f t="shared" si="1601"/>
        <v>0</v>
      </c>
      <c r="AB1821" s="290">
        <f t="shared" si="1602"/>
        <v>0</v>
      </c>
      <c r="AC1821" s="37" t="e">
        <f t="shared" ref="AC1821:AC1884" si="1603">+AB1821/K1821</f>
        <v>#DIV/0!</v>
      </c>
    </row>
    <row r="1822" spans="2:29" ht="28.5" hidden="1" x14ac:dyDescent="0.2">
      <c r="B1822" s="97" t="s">
        <v>1838</v>
      </c>
      <c r="C1822" s="98" t="s">
        <v>1839</v>
      </c>
      <c r="D1822" s="291">
        <v>0</v>
      </c>
      <c r="E1822" s="285">
        <f>SUM('ADICIONES  2018'!C1822:M1822)</f>
        <v>0</v>
      </c>
      <c r="F1822" s="291"/>
      <c r="G1822" s="291"/>
      <c r="H1822" s="291"/>
      <c r="I1822" s="291"/>
      <c r="J1822" s="291"/>
      <c r="K1822" s="287">
        <f t="shared" si="1583"/>
        <v>0</v>
      </c>
      <c r="L1822" s="291"/>
      <c r="M1822" s="291"/>
      <c r="N1822" s="291"/>
      <c r="O1822" s="291"/>
      <c r="P1822" s="291"/>
      <c r="Q1822" s="291"/>
      <c r="R1822" s="287">
        <f t="shared" si="1600"/>
        <v>0</v>
      </c>
      <c r="S1822" s="291"/>
      <c r="T1822" s="291"/>
      <c r="U1822" s="291"/>
      <c r="V1822" s="291"/>
      <c r="W1822" s="291"/>
      <c r="X1822" s="291"/>
      <c r="Y1822" s="291"/>
      <c r="Z1822" s="291"/>
      <c r="AA1822" s="290">
        <f t="shared" si="1601"/>
        <v>0</v>
      </c>
      <c r="AB1822" s="290">
        <f t="shared" si="1602"/>
        <v>0</v>
      </c>
      <c r="AC1822" s="37" t="e">
        <f t="shared" si="1603"/>
        <v>#DIV/0!</v>
      </c>
    </row>
    <row r="1823" spans="2:29" ht="28.5" hidden="1" x14ac:dyDescent="0.2">
      <c r="B1823" s="97" t="s">
        <v>1838</v>
      </c>
      <c r="C1823" s="98" t="s">
        <v>1839</v>
      </c>
      <c r="D1823" s="291">
        <v>0</v>
      </c>
      <c r="E1823" s="285">
        <f>SUM('ADICIONES  2018'!C1823:M1823)</f>
        <v>0</v>
      </c>
      <c r="F1823" s="291"/>
      <c r="G1823" s="291"/>
      <c r="H1823" s="291"/>
      <c r="I1823" s="291"/>
      <c r="J1823" s="291"/>
      <c r="K1823" s="287">
        <f t="shared" si="1583"/>
        <v>0</v>
      </c>
      <c r="L1823" s="291"/>
      <c r="M1823" s="291"/>
      <c r="N1823" s="291"/>
      <c r="O1823" s="291"/>
      <c r="P1823" s="291"/>
      <c r="Q1823" s="291"/>
      <c r="R1823" s="287">
        <f t="shared" si="1600"/>
        <v>0</v>
      </c>
      <c r="S1823" s="291"/>
      <c r="T1823" s="291"/>
      <c r="U1823" s="291"/>
      <c r="V1823" s="291"/>
      <c r="W1823" s="291"/>
      <c r="X1823" s="291"/>
      <c r="Y1823" s="291"/>
      <c r="Z1823" s="291"/>
      <c r="AA1823" s="290">
        <f t="shared" si="1601"/>
        <v>0</v>
      </c>
      <c r="AB1823" s="290">
        <f t="shared" si="1602"/>
        <v>0</v>
      </c>
      <c r="AC1823" s="37" t="e">
        <f t="shared" si="1603"/>
        <v>#DIV/0!</v>
      </c>
    </row>
    <row r="1824" spans="2:29" ht="28.5" hidden="1" x14ac:dyDescent="0.2">
      <c r="B1824" s="97" t="s">
        <v>1838</v>
      </c>
      <c r="C1824" s="98" t="s">
        <v>1839</v>
      </c>
      <c r="D1824" s="291">
        <v>0</v>
      </c>
      <c r="E1824" s="285">
        <f>SUM('ADICIONES  2018'!C1824:M1824)</f>
        <v>0</v>
      </c>
      <c r="F1824" s="291"/>
      <c r="G1824" s="291"/>
      <c r="H1824" s="291"/>
      <c r="I1824" s="291"/>
      <c r="J1824" s="291"/>
      <c r="K1824" s="287">
        <f t="shared" si="1583"/>
        <v>0</v>
      </c>
      <c r="L1824" s="291"/>
      <c r="M1824" s="291"/>
      <c r="N1824" s="291"/>
      <c r="O1824" s="291"/>
      <c r="P1824" s="291"/>
      <c r="Q1824" s="291"/>
      <c r="R1824" s="287">
        <f t="shared" si="1600"/>
        <v>0</v>
      </c>
      <c r="S1824" s="291"/>
      <c r="T1824" s="291"/>
      <c r="U1824" s="291"/>
      <c r="V1824" s="291"/>
      <c r="W1824" s="291"/>
      <c r="X1824" s="291"/>
      <c r="Y1824" s="291"/>
      <c r="Z1824" s="291"/>
      <c r="AA1824" s="290">
        <f t="shared" si="1601"/>
        <v>0</v>
      </c>
      <c r="AB1824" s="290">
        <f t="shared" si="1602"/>
        <v>0</v>
      </c>
      <c r="AC1824" s="37" t="e">
        <f t="shared" si="1603"/>
        <v>#DIV/0!</v>
      </c>
    </row>
    <row r="1825" spans="2:29" ht="28.5" hidden="1" x14ac:dyDescent="0.2">
      <c r="B1825" s="97" t="s">
        <v>1838</v>
      </c>
      <c r="C1825" s="98" t="s">
        <v>1839</v>
      </c>
      <c r="D1825" s="291">
        <v>0</v>
      </c>
      <c r="E1825" s="285">
        <f>SUM('ADICIONES  2018'!C1825:M1825)</f>
        <v>0</v>
      </c>
      <c r="F1825" s="291"/>
      <c r="G1825" s="291"/>
      <c r="H1825" s="291"/>
      <c r="I1825" s="291"/>
      <c r="J1825" s="291"/>
      <c r="K1825" s="287">
        <f t="shared" ref="K1825:K1888" si="1604">+D1825+E1825-F1825+G1825-H1825</f>
        <v>0</v>
      </c>
      <c r="L1825" s="291"/>
      <c r="M1825" s="291"/>
      <c r="N1825" s="291"/>
      <c r="O1825" s="291"/>
      <c r="P1825" s="291"/>
      <c r="Q1825" s="291"/>
      <c r="R1825" s="287">
        <f t="shared" si="1600"/>
        <v>0</v>
      </c>
      <c r="S1825" s="291"/>
      <c r="T1825" s="291"/>
      <c r="U1825" s="291"/>
      <c r="V1825" s="291"/>
      <c r="W1825" s="291"/>
      <c r="X1825" s="291"/>
      <c r="Y1825" s="291"/>
      <c r="Z1825" s="291"/>
      <c r="AA1825" s="290">
        <f t="shared" si="1601"/>
        <v>0</v>
      </c>
      <c r="AB1825" s="290">
        <f t="shared" si="1602"/>
        <v>0</v>
      </c>
      <c r="AC1825" s="37" t="e">
        <f t="shared" si="1603"/>
        <v>#DIV/0!</v>
      </c>
    </row>
    <row r="1826" spans="2:29" ht="28.5" hidden="1" x14ac:dyDescent="0.2">
      <c r="B1826" s="97" t="s">
        <v>1838</v>
      </c>
      <c r="C1826" s="98" t="s">
        <v>1839</v>
      </c>
      <c r="D1826" s="291">
        <v>0</v>
      </c>
      <c r="E1826" s="285">
        <f>SUM('ADICIONES  2018'!C1826:M1826)</f>
        <v>0</v>
      </c>
      <c r="F1826" s="291"/>
      <c r="G1826" s="291"/>
      <c r="H1826" s="291"/>
      <c r="I1826" s="291"/>
      <c r="J1826" s="291"/>
      <c r="K1826" s="287">
        <f t="shared" si="1604"/>
        <v>0</v>
      </c>
      <c r="L1826" s="291"/>
      <c r="M1826" s="291"/>
      <c r="N1826" s="291"/>
      <c r="O1826" s="291"/>
      <c r="P1826" s="291"/>
      <c r="Q1826" s="291"/>
      <c r="R1826" s="287">
        <f t="shared" si="1600"/>
        <v>0</v>
      </c>
      <c r="S1826" s="291"/>
      <c r="T1826" s="291"/>
      <c r="U1826" s="291"/>
      <c r="V1826" s="291"/>
      <c r="W1826" s="291"/>
      <c r="X1826" s="291"/>
      <c r="Y1826" s="291"/>
      <c r="Z1826" s="291"/>
      <c r="AA1826" s="290">
        <f t="shared" si="1601"/>
        <v>0</v>
      </c>
      <c r="AB1826" s="290">
        <f t="shared" si="1602"/>
        <v>0</v>
      </c>
      <c r="AC1826" s="37" t="e">
        <f t="shared" si="1603"/>
        <v>#DIV/0!</v>
      </c>
    </row>
    <row r="1827" spans="2:29" ht="28.5" hidden="1" x14ac:dyDescent="0.2">
      <c r="B1827" s="97" t="s">
        <v>1838</v>
      </c>
      <c r="C1827" s="98" t="s">
        <v>1839</v>
      </c>
      <c r="D1827" s="291">
        <v>0</v>
      </c>
      <c r="E1827" s="285">
        <f>SUM('ADICIONES  2018'!C1827:M1827)</f>
        <v>0</v>
      </c>
      <c r="F1827" s="291"/>
      <c r="G1827" s="291"/>
      <c r="H1827" s="291"/>
      <c r="I1827" s="291"/>
      <c r="J1827" s="291"/>
      <c r="K1827" s="287">
        <f t="shared" si="1604"/>
        <v>0</v>
      </c>
      <c r="L1827" s="291"/>
      <c r="M1827" s="291"/>
      <c r="N1827" s="291"/>
      <c r="O1827" s="291"/>
      <c r="P1827" s="291"/>
      <c r="Q1827" s="291"/>
      <c r="R1827" s="287">
        <f t="shared" si="1600"/>
        <v>0</v>
      </c>
      <c r="S1827" s="291"/>
      <c r="T1827" s="291"/>
      <c r="U1827" s="291"/>
      <c r="V1827" s="291"/>
      <c r="W1827" s="291"/>
      <c r="X1827" s="291"/>
      <c r="Y1827" s="291"/>
      <c r="Z1827" s="291"/>
      <c r="AA1827" s="290">
        <f t="shared" si="1601"/>
        <v>0</v>
      </c>
      <c r="AB1827" s="290">
        <f t="shared" si="1602"/>
        <v>0</v>
      </c>
      <c r="AC1827" s="37" t="e">
        <f t="shared" si="1603"/>
        <v>#DIV/0!</v>
      </c>
    </row>
    <row r="1828" spans="2:29" ht="28.5" hidden="1" x14ac:dyDescent="0.2">
      <c r="B1828" s="97" t="s">
        <v>1838</v>
      </c>
      <c r="C1828" s="98" t="s">
        <v>1839</v>
      </c>
      <c r="D1828" s="291">
        <v>0</v>
      </c>
      <c r="E1828" s="285">
        <f>SUM('ADICIONES  2018'!C1828:M1828)</f>
        <v>0</v>
      </c>
      <c r="F1828" s="291"/>
      <c r="G1828" s="291"/>
      <c r="H1828" s="291"/>
      <c r="I1828" s="291"/>
      <c r="J1828" s="291"/>
      <c r="K1828" s="287">
        <f t="shared" si="1604"/>
        <v>0</v>
      </c>
      <c r="L1828" s="291"/>
      <c r="M1828" s="291"/>
      <c r="N1828" s="291"/>
      <c r="O1828" s="291"/>
      <c r="P1828" s="291"/>
      <c r="Q1828" s="291"/>
      <c r="R1828" s="287">
        <f t="shared" si="1600"/>
        <v>0</v>
      </c>
      <c r="S1828" s="291"/>
      <c r="T1828" s="291"/>
      <c r="U1828" s="291"/>
      <c r="V1828" s="291"/>
      <c r="W1828" s="291"/>
      <c r="X1828" s="291"/>
      <c r="Y1828" s="291"/>
      <c r="Z1828" s="291"/>
      <c r="AA1828" s="290">
        <f t="shared" si="1601"/>
        <v>0</v>
      </c>
      <c r="AB1828" s="290">
        <f t="shared" si="1602"/>
        <v>0</v>
      </c>
      <c r="AC1828" s="37" t="e">
        <f t="shared" si="1603"/>
        <v>#DIV/0!</v>
      </c>
    </row>
    <row r="1829" spans="2:29" ht="28.5" hidden="1" x14ac:dyDescent="0.2">
      <c r="B1829" s="97" t="s">
        <v>1838</v>
      </c>
      <c r="C1829" s="98" t="s">
        <v>1839</v>
      </c>
      <c r="D1829" s="291">
        <v>0</v>
      </c>
      <c r="E1829" s="285">
        <f>SUM('ADICIONES  2018'!C1829:M1829)</f>
        <v>0</v>
      </c>
      <c r="F1829" s="291"/>
      <c r="G1829" s="291"/>
      <c r="H1829" s="291"/>
      <c r="I1829" s="291"/>
      <c r="J1829" s="291"/>
      <c r="K1829" s="287">
        <f t="shared" si="1604"/>
        <v>0</v>
      </c>
      <c r="L1829" s="291"/>
      <c r="M1829" s="291"/>
      <c r="N1829" s="291"/>
      <c r="O1829" s="291"/>
      <c r="P1829" s="291"/>
      <c r="Q1829" s="291"/>
      <c r="R1829" s="287">
        <f t="shared" si="1600"/>
        <v>0</v>
      </c>
      <c r="S1829" s="291"/>
      <c r="T1829" s="291"/>
      <c r="U1829" s="291"/>
      <c r="V1829" s="291"/>
      <c r="W1829" s="291"/>
      <c r="X1829" s="291"/>
      <c r="Y1829" s="291"/>
      <c r="Z1829" s="291"/>
      <c r="AA1829" s="290">
        <f t="shared" si="1601"/>
        <v>0</v>
      </c>
      <c r="AB1829" s="290">
        <f t="shared" si="1602"/>
        <v>0</v>
      </c>
      <c r="AC1829" s="37" t="e">
        <f t="shared" si="1603"/>
        <v>#DIV/0!</v>
      </c>
    </row>
    <row r="1830" spans="2:29" ht="28.5" hidden="1" x14ac:dyDescent="0.2">
      <c r="B1830" s="97" t="s">
        <v>1838</v>
      </c>
      <c r="C1830" s="98" t="s">
        <v>1839</v>
      </c>
      <c r="D1830" s="291">
        <v>0</v>
      </c>
      <c r="E1830" s="285">
        <f>SUM('ADICIONES  2018'!C1830:M1830)</f>
        <v>0</v>
      </c>
      <c r="F1830" s="291"/>
      <c r="G1830" s="291"/>
      <c r="H1830" s="291"/>
      <c r="I1830" s="291"/>
      <c r="J1830" s="291"/>
      <c r="K1830" s="287">
        <f t="shared" si="1604"/>
        <v>0</v>
      </c>
      <c r="L1830" s="291"/>
      <c r="M1830" s="291"/>
      <c r="N1830" s="291"/>
      <c r="O1830" s="291"/>
      <c r="P1830" s="291"/>
      <c r="Q1830" s="291"/>
      <c r="R1830" s="287">
        <f t="shared" si="1600"/>
        <v>0</v>
      </c>
      <c r="S1830" s="291"/>
      <c r="T1830" s="291"/>
      <c r="U1830" s="291"/>
      <c r="V1830" s="291"/>
      <c r="W1830" s="291"/>
      <c r="X1830" s="291"/>
      <c r="Y1830" s="291"/>
      <c r="Z1830" s="291"/>
      <c r="AA1830" s="290">
        <f t="shared" si="1601"/>
        <v>0</v>
      </c>
      <c r="AB1830" s="290">
        <f t="shared" si="1602"/>
        <v>0</v>
      </c>
      <c r="AC1830" s="37" t="e">
        <f t="shared" si="1603"/>
        <v>#DIV/0!</v>
      </c>
    </row>
    <row r="1831" spans="2:29" ht="28.5" hidden="1" x14ac:dyDescent="0.2">
      <c r="B1831" s="97" t="s">
        <v>1838</v>
      </c>
      <c r="C1831" s="98" t="s">
        <v>1839</v>
      </c>
      <c r="D1831" s="291">
        <v>0</v>
      </c>
      <c r="E1831" s="285">
        <f>SUM('ADICIONES  2018'!C1831:M1831)</f>
        <v>0</v>
      </c>
      <c r="F1831" s="291"/>
      <c r="G1831" s="291"/>
      <c r="H1831" s="291"/>
      <c r="I1831" s="291"/>
      <c r="J1831" s="291"/>
      <c r="K1831" s="287">
        <f t="shared" si="1604"/>
        <v>0</v>
      </c>
      <c r="L1831" s="291"/>
      <c r="M1831" s="291"/>
      <c r="N1831" s="291"/>
      <c r="O1831" s="291"/>
      <c r="P1831" s="291"/>
      <c r="Q1831" s="291"/>
      <c r="R1831" s="287">
        <f t="shared" si="1600"/>
        <v>0</v>
      </c>
      <c r="S1831" s="291"/>
      <c r="T1831" s="291"/>
      <c r="U1831" s="291"/>
      <c r="V1831" s="291"/>
      <c r="W1831" s="291"/>
      <c r="X1831" s="291"/>
      <c r="Y1831" s="291"/>
      <c r="Z1831" s="291"/>
      <c r="AA1831" s="290">
        <f t="shared" si="1601"/>
        <v>0</v>
      </c>
      <c r="AB1831" s="290">
        <f t="shared" si="1602"/>
        <v>0</v>
      </c>
      <c r="AC1831" s="37" t="e">
        <f t="shared" si="1603"/>
        <v>#DIV/0!</v>
      </c>
    </row>
    <row r="1832" spans="2:29" ht="28.5" hidden="1" x14ac:dyDescent="0.2">
      <c r="B1832" s="97" t="s">
        <v>1838</v>
      </c>
      <c r="C1832" s="98" t="s">
        <v>1839</v>
      </c>
      <c r="D1832" s="291">
        <v>0</v>
      </c>
      <c r="E1832" s="285">
        <f>SUM('ADICIONES  2018'!C1832:M1832)</f>
        <v>0</v>
      </c>
      <c r="F1832" s="291"/>
      <c r="G1832" s="291"/>
      <c r="H1832" s="291"/>
      <c r="I1832" s="291"/>
      <c r="J1832" s="291"/>
      <c r="K1832" s="287">
        <f t="shared" si="1604"/>
        <v>0</v>
      </c>
      <c r="L1832" s="291"/>
      <c r="M1832" s="291"/>
      <c r="N1832" s="291"/>
      <c r="O1832" s="291"/>
      <c r="P1832" s="291"/>
      <c r="Q1832" s="291"/>
      <c r="R1832" s="287">
        <f t="shared" si="1600"/>
        <v>0</v>
      </c>
      <c r="S1832" s="291"/>
      <c r="T1832" s="291"/>
      <c r="U1832" s="291"/>
      <c r="V1832" s="291"/>
      <c r="W1832" s="291"/>
      <c r="X1832" s="291"/>
      <c r="Y1832" s="291"/>
      <c r="Z1832" s="291"/>
      <c r="AA1832" s="290">
        <f t="shared" si="1601"/>
        <v>0</v>
      </c>
      <c r="AB1832" s="290">
        <f t="shared" si="1602"/>
        <v>0</v>
      </c>
      <c r="AC1832" s="37" t="e">
        <f t="shared" si="1603"/>
        <v>#DIV/0!</v>
      </c>
    </row>
    <row r="1833" spans="2:29" ht="28.5" hidden="1" x14ac:dyDescent="0.2">
      <c r="B1833" s="97" t="s">
        <v>1838</v>
      </c>
      <c r="C1833" s="98" t="s">
        <v>1839</v>
      </c>
      <c r="D1833" s="291">
        <v>0</v>
      </c>
      <c r="E1833" s="285">
        <f>SUM('ADICIONES  2018'!C1833:M1833)</f>
        <v>0</v>
      </c>
      <c r="F1833" s="291"/>
      <c r="G1833" s="291"/>
      <c r="H1833" s="291"/>
      <c r="I1833" s="291"/>
      <c r="J1833" s="291"/>
      <c r="K1833" s="287">
        <f t="shared" si="1604"/>
        <v>0</v>
      </c>
      <c r="L1833" s="291"/>
      <c r="M1833" s="291"/>
      <c r="N1833" s="291"/>
      <c r="O1833" s="291"/>
      <c r="P1833" s="291"/>
      <c r="Q1833" s="291"/>
      <c r="R1833" s="287">
        <f t="shared" si="1600"/>
        <v>0</v>
      </c>
      <c r="S1833" s="291"/>
      <c r="T1833" s="291"/>
      <c r="U1833" s="291"/>
      <c r="V1833" s="291"/>
      <c r="W1833" s="291"/>
      <c r="X1833" s="291"/>
      <c r="Y1833" s="291"/>
      <c r="Z1833" s="291"/>
      <c r="AA1833" s="290">
        <f t="shared" si="1601"/>
        <v>0</v>
      </c>
      <c r="AB1833" s="290">
        <f t="shared" si="1602"/>
        <v>0</v>
      </c>
      <c r="AC1833" s="37" t="e">
        <f t="shared" si="1603"/>
        <v>#DIV/0!</v>
      </c>
    </row>
    <row r="1834" spans="2:29" ht="28.5" hidden="1" x14ac:dyDescent="0.2">
      <c r="B1834" s="97" t="s">
        <v>1838</v>
      </c>
      <c r="C1834" s="98" t="s">
        <v>1839</v>
      </c>
      <c r="D1834" s="291">
        <v>0</v>
      </c>
      <c r="E1834" s="285">
        <f>SUM('ADICIONES  2018'!C1834:M1834)</f>
        <v>0</v>
      </c>
      <c r="F1834" s="291"/>
      <c r="G1834" s="291"/>
      <c r="H1834" s="291"/>
      <c r="I1834" s="291"/>
      <c r="J1834" s="291"/>
      <c r="K1834" s="287">
        <f t="shared" si="1604"/>
        <v>0</v>
      </c>
      <c r="L1834" s="291"/>
      <c r="M1834" s="291"/>
      <c r="N1834" s="291"/>
      <c r="O1834" s="291"/>
      <c r="P1834" s="291"/>
      <c r="Q1834" s="291"/>
      <c r="R1834" s="287">
        <f t="shared" si="1600"/>
        <v>0</v>
      </c>
      <c r="S1834" s="291"/>
      <c r="T1834" s="291"/>
      <c r="U1834" s="291"/>
      <c r="V1834" s="291"/>
      <c r="W1834" s="291"/>
      <c r="X1834" s="291"/>
      <c r="Y1834" s="291"/>
      <c r="Z1834" s="291"/>
      <c r="AA1834" s="290">
        <f t="shared" si="1601"/>
        <v>0</v>
      </c>
      <c r="AB1834" s="290">
        <f t="shared" si="1602"/>
        <v>0</v>
      </c>
      <c r="AC1834" s="37" t="e">
        <f t="shared" si="1603"/>
        <v>#DIV/0!</v>
      </c>
    </row>
    <row r="1835" spans="2:29" ht="28.5" hidden="1" x14ac:dyDescent="0.2">
      <c r="B1835" s="97" t="s">
        <v>1838</v>
      </c>
      <c r="C1835" s="98" t="s">
        <v>1839</v>
      </c>
      <c r="D1835" s="291">
        <v>0</v>
      </c>
      <c r="E1835" s="285">
        <f>SUM('ADICIONES  2018'!C1835:M1835)</f>
        <v>0</v>
      </c>
      <c r="F1835" s="291"/>
      <c r="G1835" s="291"/>
      <c r="H1835" s="291"/>
      <c r="I1835" s="291"/>
      <c r="J1835" s="291"/>
      <c r="K1835" s="287">
        <f t="shared" si="1604"/>
        <v>0</v>
      </c>
      <c r="L1835" s="291"/>
      <c r="M1835" s="291"/>
      <c r="N1835" s="291"/>
      <c r="O1835" s="291"/>
      <c r="P1835" s="291"/>
      <c r="Q1835" s="291"/>
      <c r="R1835" s="287">
        <f t="shared" si="1600"/>
        <v>0</v>
      </c>
      <c r="S1835" s="291"/>
      <c r="T1835" s="291"/>
      <c r="U1835" s="291"/>
      <c r="V1835" s="291"/>
      <c r="W1835" s="291"/>
      <c r="X1835" s="291"/>
      <c r="Y1835" s="291"/>
      <c r="Z1835" s="291"/>
      <c r="AA1835" s="290">
        <f t="shared" si="1601"/>
        <v>0</v>
      </c>
      <c r="AB1835" s="290">
        <f t="shared" si="1602"/>
        <v>0</v>
      </c>
      <c r="AC1835" s="37" t="e">
        <f t="shared" si="1603"/>
        <v>#DIV/0!</v>
      </c>
    </row>
    <row r="1836" spans="2:29" ht="28.5" hidden="1" x14ac:dyDescent="0.2">
      <c r="B1836" s="97" t="s">
        <v>1838</v>
      </c>
      <c r="C1836" s="98" t="s">
        <v>1839</v>
      </c>
      <c r="D1836" s="291">
        <v>0</v>
      </c>
      <c r="E1836" s="285">
        <f>SUM('ADICIONES  2018'!C1836:M1836)</f>
        <v>0</v>
      </c>
      <c r="F1836" s="291"/>
      <c r="G1836" s="291"/>
      <c r="H1836" s="291"/>
      <c r="I1836" s="291"/>
      <c r="J1836" s="291"/>
      <c r="K1836" s="287">
        <f t="shared" si="1604"/>
        <v>0</v>
      </c>
      <c r="L1836" s="291"/>
      <c r="M1836" s="291"/>
      <c r="N1836" s="291"/>
      <c r="O1836" s="291"/>
      <c r="P1836" s="291"/>
      <c r="Q1836" s="291"/>
      <c r="R1836" s="287">
        <f t="shared" si="1600"/>
        <v>0</v>
      </c>
      <c r="S1836" s="291"/>
      <c r="T1836" s="291"/>
      <c r="U1836" s="291"/>
      <c r="V1836" s="291"/>
      <c r="W1836" s="291"/>
      <c r="X1836" s="291"/>
      <c r="Y1836" s="291"/>
      <c r="Z1836" s="291"/>
      <c r="AA1836" s="290">
        <f t="shared" si="1601"/>
        <v>0</v>
      </c>
      <c r="AB1836" s="290">
        <f t="shared" si="1602"/>
        <v>0</v>
      </c>
      <c r="AC1836" s="37" t="e">
        <f t="shared" si="1603"/>
        <v>#DIV/0!</v>
      </c>
    </row>
    <row r="1837" spans="2:29" ht="28.5" hidden="1" x14ac:dyDescent="0.2">
      <c r="B1837" s="97" t="s">
        <v>998</v>
      </c>
      <c r="C1837" s="98" t="s">
        <v>999</v>
      </c>
      <c r="D1837" s="291">
        <v>0</v>
      </c>
      <c r="E1837" s="285">
        <f>SUM('ADICIONES  2018'!C1837:M1837)</f>
        <v>0</v>
      </c>
      <c r="F1837" s="291"/>
      <c r="G1837" s="291"/>
      <c r="H1837" s="291"/>
      <c r="I1837" s="291"/>
      <c r="J1837" s="291"/>
      <c r="K1837" s="287">
        <f t="shared" si="1604"/>
        <v>0</v>
      </c>
      <c r="L1837" s="291"/>
      <c r="M1837" s="291"/>
      <c r="N1837" s="291"/>
      <c r="O1837" s="291"/>
      <c r="P1837" s="291"/>
      <c r="Q1837" s="291"/>
      <c r="R1837" s="287">
        <f t="shared" si="1600"/>
        <v>0</v>
      </c>
      <c r="S1837" s="291"/>
      <c r="T1837" s="291"/>
      <c r="U1837" s="291"/>
      <c r="V1837" s="291"/>
      <c r="W1837" s="291"/>
      <c r="X1837" s="291"/>
      <c r="Y1837" s="291"/>
      <c r="Z1837" s="291"/>
      <c r="AA1837" s="290">
        <f t="shared" si="1601"/>
        <v>0</v>
      </c>
      <c r="AB1837" s="290">
        <f t="shared" si="1602"/>
        <v>0</v>
      </c>
      <c r="AC1837" s="37" t="e">
        <f t="shared" si="1603"/>
        <v>#DIV/0!</v>
      </c>
    </row>
    <row r="1838" spans="2:29" ht="28.5" hidden="1" x14ac:dyDescent="0.2">
      <c r="B1838" s="97" t="s">
        <v>998</v>
      </c>
      <c r="C1838" s="98" t="s">
        <v>999</v>
      </c>
      <c r="D1838" s="291">
        <v>0</v>
      </c>
      <c r="E1838" s="285">
        <f>SUM('ADICIONES  2018'!C1838:M1838)</f>
        <v>0</v>
      </c>
      <c r="F1838" s="291"/>
      <c r="G1838" s="291"/>
      <c r="H1838" s="291"/>
      <c r="I1838" s="291"/>
      <c r="J1838" s="291"/>
      <c r="K1838" s="287">
        <f t="shared" si="1604"/>
        <v>0</v>
      </c>
      <c r="L1838" s="291"/>
      <c r="M1838" s="291"/>
      <c r="N1838" s="291"/>
      <c r="O1838" s="291"/>
      <c r="P1838" s="291"/>
      <c r="Q1838" s="291"/>
      <c r="R1838" s="287">
        <f t="shared" si="1600"/>
        <v>0</v>
      </c>
      <c r="S1838" s="291"/>
      <c r="T1838" s="291"/>
      <c r="U1838" s="291"/>
      <c r="V1838" s="291"/>
      <c r="W1838" s="291"/>
      <c r="X1838" s="291"/>
      <c r="Y1838" s="291"/>
      <c r="Z1838" s="291"/>
      <c r="AA1838" s="290">
        <f t="shared" si="1601"/>
        <v>0</v>
      </c>
      <c r="AB1838" s="290">
        <f t="shared" si="1602"/>
        <v>0</v>
      </c>
      <c r="AC1838" s="37" t="e">
        <f t="shared" si="1603"/>
        <v>#DIV/0!</v>
      </c>
    </row>
    <row r="1839" spans="2:29" ht="28.5" hidden="1" x14ac:dyDescent="0.2">
      <c r="B1839" s="97" t="s">
        <v>998</v>
      </c>
      <c r="C1839" s="98" t="s">
        <v>999</v>
      </c>
      <c r="D1839" s="291">
        <v>0</v>
      </c>
      <c r="E1839" s="285">
        <f>SUM('ADICIONES  2018'!C1839:M1839)</f>
        <v>0</v>
      </c>
      <c r="F1839" s="291"/>
      <c r="G1839" s="291"/>
      <c r="H1839" s="291"/>
      <c r="I1839" s="291"/>
      <c r="J1839" s="291"/>
      <c r="K1839" s="287">
        <f t="shared" si="1604"/>
        <v>0</v>
      </c>
      <c r="L1839" s="291"/>
      <c r="M1839" s="291"/>
      <c r="N1839" s="291"/>
      <c r="O1839" s="291"/>
      <c r="P1839" s="291"/>
      <c r="Q1839" s="291"/>
      <c r="R1839" s="287">
        <f t="shared" si="1600"/>
        <v>0</v>
      </c>
      <c r="S1839" s="291"/>
      <c r="T1839" s="291"/>
      <c r="U1839" s="291"/>
      <c r="V1839" s="291"/>
      <c r="W1839" s="291"/>
      <c r="X1839" s="291"/>
      <c r="Y1839" s="291"/>
      <c r="Z1839" s="291"/>
      <c r="AA1839" s="290">
        <f t="shared" si="1601"/>
        <v>0</v>
      </c>
      <c r="AB1839" s="290">
        <f t="shared" si="1602"/>
        <v>0</v>
      </c>
      <c r="AC1839" s="37" t="e">
        <f t="shared" si="1603"/>
        <v>#DIV/0!</v>
      </c>
    </row>
    <row r="1840" spans="2:29" ht="28.5" hidden="1" x14ac:dyDescent="0.2">
      <c r="B1840" s="97" t="s">
        <v>998</v>
      </c>
      <c r="C1840" s="98" t="s">
        <v>999</v>
      </c>
      <c r="D1840" s="291">
        <v>0</v>
      </c>
      <c r="E1840" s="285">
        <f>SUM('ADICIONES  2018'!C1840:M1840)</f>
        <v>0</v>
      </c>
      <c r="F1840" s="291"/>
      <c r="G1840" s="291"/>
      <c r="H1840" s="291"/>
      <c r="I1840" s="291"/>
      <c r="J1840" s="291"/>
      <c r="K1840" s="287">
        <f t="shared" si="1604"/>
        <v>0</v>
      </c>
      <c r="L1840" s="291"/>
      <c r="M1840" s="291"/>
      <c r="N1840" s="291"/>
      <c r="O1840" s="291"/>
      <c r="P1840" s="291"/>
      <c r="Q1840" s="291"/>
      <c r="R1840" s="287">
        <f t="shared" si="1600"/>
        <v>0</v>
      </c>
      <c r="S1840" s="291"/>
      <c r="T1840" s="291"/>
      <c r="U1840" s="291"/>
      <c r="V1840" s="291"/>
      <c r="W1840" s="291"/>
      <c r="X1840" s="291"/>
      <c r="Y1840" s="291"/>
      <c r="Z1840" s="291"/>
      <c r="AA1840" s="290">
        <f t="shared" si="1601"/>
        <v>0</v>
      </c>
      <c r="AB1840" s="290">
        <f t="shared" si="1602"/>
        <v>0</v>
      </c>
      <c r="AC1840" s="37" t="e">
        <f t="shared" si="1603"/>
        <v>#DIV/0!</v>
      </c>
    </row>
    <row r="1841" spans="2:29" ht="28.5" hidden="1" x14ac:dyDescent="0.2">
      <c r="B1841" s="97" t="s">
        <v>998</v>
      </c>
      <c r="C1841" s="98" t="s">
        <v>999</v>
      </c>
      <c r="D1841" s="291">
        <v>0</v>
      </c>
      <c r="E1841" s="285">
        <f>SUM('ADICIONES  2018'!C1841:M1841)</f>
        <v>0</v>
      </c>
      <c r="F1841" s="291"/>
      <c r="G1841" s="291"/>
      <c r="H1841" s="291"/>
      <c r="I1841" s="291"/>
      <c r="J1841" s="291"/>
      <c r="K1841" s="287">
        <f t="shared" si="1604"/>
        <v>0</v>
      </c>
      <c r="L1841" s="291"/>
      <c r="M1841" s="291"/>
      <c r="N1841" s="291"/>
      <c r="O1841" s="291"/>
      <c r="P1841" s="291"/>
      <c r="Q1841" s="291"/>
      <c r="R1841" s="287">
        <f t="shared" si="1600"/>
        <v>0</v>
      </c>
      <c r="S1841" s="291"/>
      <c r="T1841" s="291"/>
      <c r="U1841" s="291"/>
      <c r="V1841" s="291"/>
      <c r="W1841" s="291"/>
      <c r="X1841" s="291"/>
      <c r="Y1841" s="291"/>
      <c r="Z1841" s="291"/>
      <c r="AA1841" s="290">
        <f t="shared" si="1601"/>
        <v>0</v>
      </c>
      <c r="AB1841" s="290">
        <f t="shared" si="1602"/>
        <v>0</v>
      </c>
      <c r="AC1841" s="37" t="e">
        <f t="shared" si="1603"/>
        <v>#DIV/0!</v>
      </c>
    </row>
    <row r="1842" spans="2:29" ht="28.5" hidden="1" x14ac:dyDescent="0.2">
      <c r="B1842" s="97" t="s">
        <v>998</v>
      </c>
      <c r="C1842" s="98" t="s">
        <v>999</v>
      </c>
      <c r="D1842" s="291">
        <v>0</v>
      </c>
      <c r="E1842" s="285">
        <f>SUM('ADICIONES  2018'!C1842:M1842)</f>
        <v>0</v>
      </c>
      <c r="F1842" s="291"/>
      <c r="G1842" s="291"/>
      <c r="H1842" s="291"/>
      <c r="I1842" s="291"/>
      <c r="J1842" s="291"/>
      <c r="K1842" s="287">
        <f t="shared" si="1604"/>
        <v>0</v>
      </c>
      <c r="L1842" s="291"/>
      <c r="M1842" s="291"/>
      <c r="N1842" s="291"/>
      <c r="O1842" s="291"/>
      <c r="P1842" s="291"/>
      <c r="Q1842" s="291"/>
      <c r="R1842" s="287">
        <f t="shared" si="1600"/>
        <v>0</v>
      </c>
      <c r="S1842" s="291"/>
      <c r="T1842" s="291"/>
      <c r="U1842" s="291"/>
      <c r="V1842" s="291"/>
      <c r="W1842" s="291"/>
      <c r="X1842" s="291"/>
      <c r="Y1842" s="291"/>
      <c r="Z1842" s="291"/>
      <c r="AA1842" s="290">
        <f t="shared" si="1601"/>
        <v>0</v>
      </c>
      <c r="AB1842" s="290">
        <f t="shared" si="1602"/>
        <v>0</v>
      </c>
      <c r="AC1842" s="37" t="e">
        <f t="shared" si="1603"/>
        <v>#DIV/0!</v>
      </c>
    </row>
    <row r="1843" spans="2:29" ht="28.5" hidden="1" x14ac:dyDescent="0.2">
      <c r="B1843" s="97" t="s">
        <v>998</v>
      </c>
      <c r="C1843" s="98" t="s">
        <v>999</v>
      </c>
      <c r="D1843" s="291">
        <v>0</v>
      </c>
      <c r="E1843" s="285">
        <f>SUM('ADICIONES  2018'!C1843:M1843)</f>
        <v>0</v>
      </c>
      <c r="F1843" s="291"/>
      <c r="G1843" s="291"/>
      <c r="H1843" s="291"/>
      <c r="I1843" s="291"/>
      <c r="J1843" s="291"/>
      <c r="K1843" s="287">
        <f t="shared" si="1604"/>
        <v>0</v>
      </c>
      <c r="L1843" s="291"/>
      <c r="M1843" s="291"/>
      <c r="N1843" s="291"/>
      <c r="O1843" s="291"/>
      <c r="P1843" s="291"/>
      <c r="Q1843" s="291"/>
      <c r="R1843" s="287">
        <f t="shared" si="1600"/>
        <v>0</v>
      </c>
      <c r="S1843" s="291"/>
      <c r="T1843" s="291"/>
      <c r="U1843" s="291"/>
      <c r="V1843" s="291"/>
      <c r="W1843" s="291"/>
      <c r="X1843" s="291"/>
      <c r="Y1843" s="291"/>
      <c r="Z1843" s="291"/>
      <c r="AA1843" s="290">
        <f t="shared" si="1601"/>
        <v>0</v>
      </c>
      <c r="AB1843" s="290">
        <f t="shared" si="1602"/>
        <v>0</v>
      </c>
      <c r="AC1843" s="37" t="e">
        <f t="shared" si="1603"/>
        <v>#DIV/0!</v>
      </c>
    </row>
    <row r="1844" spans="2:29" ht="28.5" hidden="1" x14ac:dyDescent="0.2">
      <c r="B1844" s="97" t="s">
        <v>998</v>
      </c>
      <c r="C1844" s="98" t="s">
        <v>999</v>
      </c>
      <c r="D1844" s="291">
        <v>0</v>
      </c>
      <c r="E1844" s="285">
        <f>SUM('ADICIONES  2018'!C1844:M1844)</f>
        <v>0</v>
      </c>
      <c r="F1844" s="291"/>
      <c r="G1844" s="291"/>
      <c r="H1844" s="291"/>
      <c r="I1844" s="291"/>
      <c r="J1844" s="291"/>
      <c r="K1844" s="287">
        <f t="shared" si="1604"/>
        <v>0</v>
      </c>
      <c r="L1844" s="291"/>
      <c r="M1844" s="291"/>
      <c r="N1844" s="291"/>
      <c r="O1844" s="291"/>
      <c r="P1844" s="291"/>
      <c r="Q1844" s="291"/>
      <c r="R1844" s="287">
        <f t="shared" si="1600"/>
        <v>0</v>
      </c>
      <c r="S1844" s="291"/>
      <c r="T1844" s="291"/>
      <c r="U1844" s="291"/>
      <c r="V1844" s="291"/>
      <c r="W1844" s="291"/>
      <c r="X1844" s="291"/>
      <c r="Y1844" s="291"/>
      <c r="Z1844" s="291"/>
      <c r="AA1844" s="290">
        <f t="shared" si="1601"/>
        <v>0</v>
      </c>
      <c r="AB1844" s="290">
        <f t="shared" si="1602"/>
        <v>0</v>
      </c>
      <c r="AC1844" s="37" t="e">
        <f t="shared" si="1603"/>
        <v>#DIV/0!</v>
      </c>
    </row>
    <row r="1845" spans="2:29" ht="28.5" hidden="1" x14ac:dyDescent="0.2">
      <c r="B1845" s="97" t="s">
        <v>998</v>
      </c>
      <c r="C1845" s="98" t="s">
        <v>999</v>
      </c>
      <c r="D1845" s="291">
        <v>0</v>
      </c>
      <c r="E1845" s="285">
        <f>SUM('ADICIONES  2018'!C1845:M1845)</f>
        <v>0</v>
      </c>
      <c r="F1845" s="291"/>
      <c r="G1845" s="291"/>
      <c r="H1845" s="291"/>
      <c r="I1845" s="291"/>
      <c r="J1845" s="291"/>
      <c r="K1845" s="287">
        <f t="shared" si="1604"/>
        <v>0</v>
      </c>
      <c r="L1845" s="291"/>
      <c r="M1845" s="291"/>
      <c r="N1845" s="291"/>
      <c r="O1845" s="291"/>
      <c r="P1845" s="291"/>
      <c r="Q1845" s="291"/>
      <c r="R1845" s="287">
        <f t="shared" si="1600"/>
        <v>0</v>
      </c>
      <c r="S1845" s="291"/>
      <c r="T1845" s="291"/>
      <c r="U1845" s="291"/>
      <c r="V1845" s="291"/>
      <c r="W1845" s="291"/>
      <c r="X1845" s="291"/>
      <c r="Y1845" s="291"/>
      <c r="Z1845" s="291"/>
      <c r="AA1845" s="290">
        <f t="shared" si="1601"/>
        <v>0</v>
      </c>
      <c r="AB1845" s="290">
        <f t="shared" si="1602"/>
        <v>0</v>
      </c>
      <c r="AC1845" s="37" t="e">
        <f t="shared" si="1603"/>
        <v>#DIV/0!</v>
      </c>
    </row>
    <row r="1846" spans="2:29" ht="28.5" hidden="1" x14ac:dyDescent="0.2">
      <c r="B1846" s="97" t="s">
        <v>998</v>
      </c>
      <c r="C1846" s="98" t="s">
        <v>999</v>
      </c>
      <c r="D1846" s="291">
        <v>0</v>
      </c>
      <c r="E1846" s="285">
        <f>SUM('ADICIONES  2018'!C1846:M1846)</f>
        <v>0</v>
      </c>
      <c r="F1846" s="291"/>
      <c r="G1846" s="291"/>
      <c r="H1846" s="291"/>
      <c r="I1846" s="291"/>
      <c r="J1846" s="291"/>
      <c r="K1846" s="287">
        <f t="shared" si="1604"/>
        <v>0</v>
      </c>
      <c r="L1846" s="291"/>
      <c r="M1846" s="291"/>
      <c r="N1846" s="291"/>
      <c r="O1846" s="291"/>
      <c r="P1846" s="291"/>
      <c r="Q1846" s="291"/>
      <c r="R1846" s="287">
        <f t="shared" si="1600"/>
        <v>0</v>
      </c>
      <c r="S1846" s="291"/>
      <c r="T1846" s="291"/>
      <c r="U1846" s="291"/>
      <c r="V1846" s="291"/>
      <c r="W1846" s="291"/>
      <c r="X1846" s="291"/>
      <c r="Y1846" s="291"/>
      <c r="Z1846" s="291"/>
      <c r="AA1846" s="290">
        <f t="shared" si="1601"/>
        <v>0</v>
      </c>
      <c r="AB1846" s="290">
        <f t="shared" si="1602"/>
        <v>0</v>
      </c>
      <c r="AC1846" s="37" t="e">
        <f t="shared" si="1603"/>
        <v>#DIV/0!</v>
      </c>
    </row>
    <row r="1847" spans="2:29" ht="28.5" hidden="1" x14ac:dyDescent="0.2">
      <c r="B1847" s="97" t="s">
        <v>998</v>
      </c>
      <c r="C1847" s="98" t="s">
        <v>999</v>
      </c>
      <c r="D1847" s="291">
        <v>0</v>
      </c>
      <c r="E1847" s="285">
        <f>SUM('ADICIONES  2018'!C1847:M1847)</f>
        <v>0</v>
      </c>
      <c r="F1847" s="291"/>
      <c r="G1847" s="291"/>
      <c r="H1847" s="291"/>
      <c r="I1847" s="291"/>
      <c r="J1847" s="291"/>
      <c r="K1847" s="287">
        <f t="shared" si="1604"/>
        <v>0</v>
      </c>
      <c r="L1847" s="291"/>
      <c r="M1847" s="291"/>
      <c r="N1847" s="291"/>
      <c r="O1847" s="291"/>
      <c r="P1847" s="291"/>
      <c r="Q1847" s="291"/>
      <c r="R1847" s="287">
        <f t="shared" si="1600"/>
        <v>0</v>
      </c>
      <c r="S1847" s="291"/>
      <c r="T1847" s="291"/>
      <c r="U1847" s="291"/>
      <c r="V1847" s="291"/>
      <c r="W1847" s="291"/>
      <c r="X1847" s="291"/>
      <c r="Y1847" s="291"/>
      <c r="Z1847" s="291"/>
      <c r="AA1847" s="290">
        <f t="shared" si="1601"/>
        <v>0</v>
      </c>
      <c r="AB1847" s="290">
        <f t="shared" si="1602"/>
        <v>0</v>
      </c>
      <c r="AC1847" s="37" t="e">
        <f t="shared" si="1603"/>
        <v>#DIV/0!</v>
      </c>
    </row>
    <row r="1848" spans="2:29" ht="28.5" hidden="1" x14ac:dyDescent="0.2">
      <c r="B1848" s="97" t="s">
        <v>998</v>
      </c>
      <c r="C1848" s="98" t="s">
        <v>999</v>
      </c>
      <c r="D1848" s="291">
        <v>0</v>
      </c>
      <c r="E1848" s="285">
        <f>SUM('ADICIONES  2018'!C1848:M1848)</f>
        <v>0</v>
      </c>
      <c r="F1848" s="291"/>
      <c r="G1848" s="291"/>
      <c r="H1848" s="291"/>
      <c r="I1848" s="291"/>
      <c r="J1848" s="291"/>
      <c r="K1848" s="287">
        <f t="shared" si="1604"/>
        <v>0</v>
      </c>
      <c r="L1848" s="291"/>
      <c r="M1848" s="291"/>
      <c r="N1848" s="291"/>
      <c r="O1848" s="291"/>
      <c r="P1848" s="291"/>
      <c r="Q1848" s="291"/>
      <c r="R1848" s="287">
        <f t="shared" si="1600"/>
        <v>0</v>
      </c>
      <c r="S1848" s="291"/>
      <c r="T1848" s="291"/>
      <c r="U1848" s="291"/>
      <c r="V1848" s="291"/>
      <c r="W1848" s="291"/>
      <c r="X1848" s="291"/>
      <c r="Y1848" s="291"/>
      <c r="Z1848" s="291"/>
      <c r="AA1848" s="290">
        <f t="shared" si="1601"/>
        <v>0</v>
      </c>
      <c r="AB1848" s="290">
        <f t="shared" si="1602"/>
        <v>0</v>
      </c>
      <c r="AC1848" s="37" t="e">
        <f t="shared" si="1603"/>
        <v>#DIV/0!</v>
      </c>
    </row>
    <row r="1849" spans="2:29" ht="28.5" hidden="1" x14ac:dyDescent="0.2">
      <c r="B1849" s="97" t="s">
        <v>998</v>
      </c>
      <c r="C1849" s="98" t="s">
        <v>999</v>
      </c>
      <c r="D1849" s="291">
        <v>0</v>
      </c>
      <c r="E1849" s="285">
        <f>SUM('ADICIONES  2018'!C1849:M1849)</f>
        <v>0</v>
      </c>
      <c r="F1849" s="291"/>
      <c r="G1849" s="291"/>
      <c r="H1849" s="291"/>
      <c r="I1849" s="291"/>
      <c r="J1849" s="291"/>
      <c r="K1849" s="287">
        <f t="shared" si="1604"/>
        <v>0</v>
      </c>
      <c r="L1849" s="291"/>
      <c r="M1849" s="291"/>
      <c r="N1849" s="291"/>
      <c r="O1849" s="291"/>
      <c r="P1849" s="291"/>
      <c r="Q1849" s="291"/>
      <c r="R1849" s="287">
        <f t="shared" si="1600"/>
        <v>0</v>
      </c>
      <c r="S1849" s="291"/>
      <c r="T1849" s="291"/>
      <c r="U1849" s="291"/>
      <c r="V1849" s="291"/>
      <c r="W1849" s="291"/>
      <c r="X1849" s="291"/>
      <c r="Y1849" s="291"/>
      <c r="Z1849" s="291"/>
      <c r="AA1849" s="290">
        <f t="shared" si="1601"/>
        <v>0</v>
      </c>
      <c r="AB1849" s="290">
        <f t="shared" si="1602"/>
        <v>0</v>
      </c>
      <c r="AC1849" s="37" t="e">
        <f t="shared" si="1603"/>
        <v>#DIV/0!</v>
      </c>
    </row>
    <row r="1850" spans="2:29" ht="28.5" hidden="1" x14ac:dyDescent="0.2">
      <c r="B1850" s="97" t="s">
        <v>998</v>
      </c>
      <c r="C1850" s="98" t="s">
        <v>999</v>
      </c>
      <c r="D1850" s="291">
        <v>0</v>
      </c>
      <c r="E1850" s="285">
        <f>SUM('ADICIONES  2018'!C1850:M1850)</f>
        <v>0</v>
      </c>
      <c r="F1850" s="291"/>
      <c r="G1850" s="291"/>
      <c r="H1850" s="291"/>
      <c r="I1850" s="291"/>
      <c r="J1850" s="291"/>
      <c r="K1850" s="287">
        <f t="shared" si="1604"/>
        <v>0</v>
      </c>
      <c r="L1850" s="291"/>
      <c r="M1850" s="291"/>
      <c r="N1850" s="291"/>
      <c r="O1850" s="291"/>
      <c r="P1850" s="291"/>
      <c r="Q1850" s="291"/>
      <c r="R1850" s="287">
        <f t="shared" si="1600"/>
        <v>0</v>
      </c>
      <c r="S1850" s="291"/>
      <c r="T1850" s="291"/>
      <c r="U1850" s="291"/>
      <c r="V1850" s="291"/>
      <c r="W1850" s="291"/>
      <c r="X1850" s="291"/>
      <c r="Y1850" s="291"/>
      <c r="Z1850" s="291"/>
      <c r="AA1850" s="290">
        <f t="shared" si="1601"/>
        <v>0</v>
      </c>
      <c r="AB1850" s="290">
        <f t="shared" si="1602"/>
        <v>0</v>
      </c>
      <c r="AC1850" s="37" t="e">
        <f t="shared" si="1603"/>
        <v>#DIV/0!</v>
      </c>
    </row>
    <row r="1851" spans="2:29" ht="28.5" hidden="1" x14ac:dyDescent="0.2">
      <c r="B1851" s="97" t="s">
        <v>998</v>
      </c>
      <c r="C1851" s="98" t="s">
        <v>999</v>
      </c>
      <c r="D1851" s="291">
        <v>0</v>
      </c>
      <c r="E1851" s="285">
        <f>SUM('ADICIONES  2018'!C1851:M1851)</f>
        <v>0</v>
      </c>
      <c r="F1851" s="291"/>
      <c r="G1851" s="291"/>
      <c r="H1851" s="291"/>
      <c r="I1851" s="291"/>
      <c r="J1851" s="291"/>
      <c r="K1851" s="287">
        <f t="shared" si="1604"/>
        <v>0</v>
      </c>
      <c r="L1851" s="291"/>
      <c r="M1851" s="291"/>
      <c r="N1851" s="291"/>
      <c r="O1851" s="291"/>
      <c r="P1851" s="291"/>
      <c r="Q1851" s="291"/>
      <c r="R1851" s="287">
        <f t="shared" si="1600"/>
        <v>0</v>
      </c>
      <c r="S1851" s="291"/>
      <c r="T1851" s="291"/>
      <c r="U1851" s="291"/>
      <c r="V1851" s="291"/>
      <c r="W1851" s="291"/>
      <c r="X1851" s="291"/>
      <c r="Y1851" s="291"/>
      <c r="Z1851" s="291"/>
      <c r="AA1851" s="290">
        <f t="shared" si="1601"/>
        <v>0</v>
      </c>
      <c r="AB1851" s="290">
        <f t="shared" si="1602"/>
        <v>0</v>
      </c>
      <c r="AC1851" s="37" t="e">
        <f t="shared" si="1603"/>
        <v>#DIV/0!</v>
      </c>
    </row>
    <row r="1852" spans="2:29" ht="28.5" hidden="1" x14ac:dyDescent="0.2">
      <c r="B1852" s="97" t="s">
        <v>998</v>
      </c>
      <c r="C1852" s="98" t="s">
        <v>999</v>
      </c>
      <c r="D1852" s="291">
        <v>0</v>
      </c>
      <c r="E1852" s="285">
        <f>SUM('ADICIONES  2018'!C1852:M1852)</f>
        <v>0</v>
      </c>
      <c r="F1852" s="291"/>
      <c r="G1852" s="291"/>
      <c r="H1852" s="291"/>
      <c r="I1852" s="291"/>
      <c r="J1852" s="291"/>
      <c r="K1852" s="287">
        <f t="shared" si="1604"/>
        <v>0</v>
      </c>
      <c r="L1852" s="291"/>
      <c r="M1852" s="291"/>
      <c r="N1852" s="291"/>
      <c r="O1852" s="291"/>
      <c r="P1852" s="291"/>
      <c r="Q1852" s="291"/>
      <c r="R1852" s="287">
        <f t="shared" si="1600"/>
        <v>0</v>
      </c>
      <c r="S1852" s="291"/>
      <c r="T1852" s="291"/>
      <c r="U1852" s="291"/>
      <c r="V1852" s="291"/>
      <c r="W1852" s="291"/>
      <c r="X1852" s="291"/>
      <c r="Y1852" s="291"/>
      <c r="Z1852" s="291"/>
      <c r="AA1852" s="290">
        <f t="shared" si="1601"/>
        <v>0</v>
      </c>
      <c r="AB1852" s="290">
        <f t="shared" si="1602"/>
        <v>0</v>
      </c>
      <c r="AC1852" s="37" t="e">
        <f t="shared" si="1603"/>
        <v>#DIV/0!</v>
      </c>
    </row>
    <row r="1853" spans="2:29" ht="28.5" hidden="1" x14ac:dyDescent="0.2">
      <c r="B1853" s="97" t="s">
        <v>998</v>
      </c>
      <c r="C1853" s="98" t="s">
        <v>999</v>
      </c>
      <c r="D1853" s="291">
        <v>0</v>
      </c>
      <c r="E1853" s="285">
        <f>SUM('ADICIONES  2018'!C1853:M1853)</f>
        <v>0</v>
      </c>
      <c r="F1853" s="291"/>
      <c r="G1853" s="291"/>
      <c r="H1853" s="291"/>
      <c r="I1853" s="291"/>
      <c r="J1853" s="291"/>
      <c r="K1853" s="287">
        <f t="shared" si="1604"/>
        <v>0</v>
      </c>
      <c r="L1853" s="291"/>
      <c r="M1853" s="291"/>
      <c r="N1853" s="291"/>
      <c r="O1853" s="291"/>
      <c r="P1853" s="291"/>
      <c r="Q1853" s="291"/>
      <c r="R1853" s="287">
        <f t="shared" si="1600"/>
        <v>0</v>
      </c>
      <c r="S1853" s="291"/>
      <c r="T1853" s="291"/>
      <c r="U1853" s="291"/>
      <c r="V1853" s="291"/>
      <c r="W1853" s="291"/>
      <c r="X1853" s="291"/>
      <c r="Y1853" s="291"/>
      <c r="Z1853" s="291"/>
      <c r="AA1853" s="290">
        <f t="shared" si="1601"/>
        <v>0</v>
      </c>
      <c r="AB1853" s="290">
        <f t="shared" si="1602"/>
        <v>0</v>
      </c>
      <c r="AC1853" s="37" t="e">
        <f t="shared" si="1603"/>
        <v>#DIV/0!</v>
      </c>
    </row>
    <row r="1854" spans="2:29" ht="28.5" hidden="1" x14ac:dyDescent="0.2">
      <c r="B1854" s="97" t="s">
        <v>998</v>
      </c>
      <c r="C1854" s="98" t="s">
        <v>999</v>
      </c>
      <c r="D1854" s="291">
        <v>0</v>
      </c>
      <c r="E1854" s="285">
        <f>SUM('ADICIONES  2018'!C1854:M1854)</f>
        <v>0</v>
      </c>
      <c r="F1854" s="291"/>
      <c r="G1854" s="291"/>
      <c r="H1854" s="291"/>
      <c r="I1854" s="291"/>
      <c r="J1854" s="291"/>
      <c r="K1854" s="287">
        <f t="shared" si="1604"/>
        <v>0</v>
      </c>
      <c r="L1854" s="291"/>
      <c r="M1854" s="291"/>
      <c r="N1854" s="291"/>
      <c r="O1854" s="291"/>
      <c r="P1854" s="291"/>
      <c r="Q1854" s="291"/>
      <c r="R1854" s="287">
        <f t="shared" si="1600"/>
        <v>0</v>
      </c>
      <c r="S1854" s="291"/>
      <c r="T1854" s="291"/>
      <c r="U1854" s="291"/>
      <c r="V1854" s="291"/>
      <c r="W1854" s="291"/>
      <c r="X1854" s="291"/>
      <c r="Y1854" s="291"/>
      <c r="Z1854" s="291"/>
      <c r="AA1854" s="290">
        <f t="shared" si="1601"/>
        <v>0</v>
      </c>
      <c r="AB1854" s="290">
        <f t="shared" si="1602"/>
        <v>0</v>
      </c>
      <c r="AC1854" s="37" t="e">
        <f t="shared" si="1603"/>
        <v>#DIV/0!</v>
      </c>
    </row>
    <row r="1855" spans="2:29" ht="28.5" hidden="1" x14ac:dyDescent="0.2">
      <c r="B1855" s="97" t="s">
        <v>998</v>
      </c>
      <c r="C1855" s="98" t="s">
        <v>999</v>
      </c>
      <c r="D1855" s="291">
        <v>0</v>
      </c>
      <c r="E1855" s="285">
        <f>SUM('ADICIONES  2018'!C1855:M1855)</f>
        <v>0</v>
      </c>
      <c r="F1855" s="291"/>
      <c r="G1855" s="291"/>
      <c r="H1855" s="291"/>
      <c r="I1855" s="291"/>
      <c r="J1855" s="291"/>
      <c r="K1855" s="287">
        <f t="shared" si="1604"/>
        <v>0</v>
      </c>
      <c r="L1855" s="291"/>
      <c r="M1855" s="291"/>
      <c r="N1855" s="291"/>
      <c r="O1855" s="291"/>
      <c r="P1855" s="291"/>
      <c r="Q1855" s="291"/>
      <c r="R1855" s="287">
        <f t="shared" si="1600"/>
        <v>0</v>
      </c>
      <c r="S1855" s="291"/>
      <c r="T1855" s="291"/>
      <c r="U1855" s="291"/>
      <c r="V1855" s="291"/>
      <c r="W1855" s="291"/>
      <c r="X1855" s="291"/>
      <c r="Y1855" s="291"/>
      <c r="Z1855" s="291"/>
      <c r="AA1855" s="290">
        <f t="shared" si="1601"/>
        <v>0</v>
      </c>
      <c r="AB1855" s="290">
        <f t="shared" si="1602"/>
        <v>0</v>
      </c>
      <c r="AC1855" s="37" t="e">
        <f t="shared" si="1603"/>
        <v>#DIV/0!</v>
      </c>
    </row>
    <row r="1856" spans="2:29" ht="28.5" hidden="1" x14ac:dyDescent="0.2">
      <c r="B1856" s="97" t="s">
        <v>998</v>
      </c>
      <c r="C1856" s="98" t="s">
        <v>999</v>
      </c>
      <c r="D1856" s="291">
        <v>0</v>
      </c>
      <c r="E1856" s="285">
        <f>SUM('ADICIONES  2018'!C1856:M1856)</f>
        <v>0</v>
      </c>
      <c r="F1856" s="291"/>
      <c r="G1856" s="291"/>
      <c r="H1856" s="291"/>
      <c r="I1856" s="291"/>
      <c r="J1856" s="291"/>
      <c r="K1856" s="287">
        <f t="shared" si="1604"/>
        <v>0</v>
      </c>
      <c r="L1856" s="291"/>
      <c r="M1856" s="291"/>
      <c r="N1856" s="291"/>
      <c r="O1856" s="291"/>
      <c r="P1856" s="291"/>
      <c r="Q1856" s="291"/>
      <c r="R1856" s="287">
        <f t="shared" si="1600"/>
        <v>0</v>
      </c>
      <c r="S1856" s="291"/>
      <c r="T1856" s="291"/>
      <c r="U1856" s="291"/>
      <c r="V1856" s="291"/>
      <c r="W1856" s="291"/>
      <c r="X1856" s="291"/>
      <c r="Y1856" s="291"/>
      <c r="Z1856" s="291"/>
      <c r="AA1856" s="290">
        <f t="shared" si="1601"/>
        <v>0</v>
      </c>
      <c r="AB1856" s="290">
        <f t="shared" si="1602"/>
        <v>0</v>
      </c>
      <c r="AC1856" s="37" t="e">
        <f t="shared" si="1603"/>
        <v>#DIV/0!</v>
      </c>
    </row>
    <row r="1857" spans="2:29" ht="28.5" hidden="1" x14ac:dyDescent="0.2">
      <c r="B1857" s="97" t="s">
        <v>998</v>
      </c>
      <c r="C1857" s="98" t="s">
        <v>999</v>
      </c>
      <c r="D1857" s="291">
        <v>0</v>
      </c>
      <c r="E1857" s="285">
        <f>SUM('ADICIONES  2018'!C1857:M1857)</f>
        <v>0</v>
      </c>
      <c r="F1857" s="291"/>
      <c r="G1857" s="291"/>
      <c r="H1857" s="291"/>
      <c r="I1857" s="291"/>
      <c r="J1857" s="291"/>
      <c r="K1857" s="287">
        <f t="shared" si="1604"/>
        <v>0</v>
      </c>
      <c r="L1857" s="291"/>
      <c r="M1857" s="291"/>
      <c r="N1857" s="291"/>
      <c r="O1857" s="291"/>
      <c r="P1857" s="291"/>
      <c r="Q1857" s="291"/>
      <c r="R1857" s="287">
        <f t="shared" si="1600"/>
        <v>0</v>
      </c>
      <c r="S1857" s="291"/>
      <c r="T1857" s="291"/>
      <c r="U1857" s="291"/>
      <c r="V1857" s="291"/>
      <c r="W1857" s="291"/>
      <c r="X1857" s="291"/>
      <c r="Y1857" s="291"/>
      <c r="Z1857" s="291"/>
      <c r="AA1857" s="290">
        <f t="shared" si="1601"/>
        <v>0</v>
      </c>
      <c r="AB1857" s="290">
        <f t="shared" si="1602"/>
        <v>0</v>
      </c>
      <c r="AC1857" s="37" t="e">
        <f t="shared" si="1603"/>
        <v>#DIV/0!</v>
      </c>
    </row>
    <row r="1858" spans="2:29" ht="28.5" hidden="1" x14ac:dyDescent="0.2">
      <c r="B1858" s="97" t="s">
        <v>998</v>
      </c>
      <c r="C1858" s="98" t="s">
        <v>999</v>
      </c>
      <c r="D1858" s="291">
        <v>0</v>
      </c>
      <c r="E1858" s="285">
        <f>SUM('ADICIONES  2018'!C1858:M1858)</f>
        <v>0</v>
      </c>
      <c r="F1858" s="291"/>
      <c r="G1858" s="291"/>
      <c r="H1858" s="291"/>
      <c r="I1858" s="291"/>
      <c r="J1858" s="291"/>
      <c r="K1858" s="287">
        <f t="shared" si="1604"/>
        <v>0</v>
      </c>
      <c r="L1858" s="291"/>
      <c r="M1858" s="291"/>
      <c r="N1858" s="291"/>
      <c r="O1858" s="291"/>
      <c r="P1858" s="291"/>
      <c r="Q1858" s="291"/>
      <c r="R1858" s="287">
        <f t="shared" si="1600"/>
        <v>0</v>
      </c>
      <c r="S1858" s="291"/>
      <c r="T1858" s="291"/>
      <c r="U1858" s="291"/>
      <c r="V1858" s="291"/>
      <c r="W1858" s="291"/>
      <c r="X1858" s="291"/>
      <c r="Y1858" s="291"/>
      <c r="Z1858" s="291"/>
      <c r="AA1858" s="290">
        <f t="shared" si="1601"/>
        <v>0</v>
      </c>
      <c r="AB1858" s="290">
        <f t="shared" si="1602"/>
        <v>0</v>
      </c>
      <c r="AC1858" s="37" t="e">
        <f t="shared" si="1603"/>
        <v>#DIV/0!</v>
      </c>
    </row>
    <row r="1859" spans="2:29" ht="28.5" hidden="1" x14ac:dyDescent="0.2">
      <c r="B1859" s="97" t="s">
        <v>998</v>
      </c>
      <c r="C1859" s="98" t="s">
        <v>999</v>
      </c>
      <c r="D1859" s="291">
        <v>0</v>
      </c>
      <c r="E1859" s="285">
        <f>SUM('ADICIONES  2018'!C1859:M1859)</f>
        <v>0</v>
      </c>
      <c r="F1859" s="291"/>
      <c r="G1859" s="291"/>
      <c r="H1859" s="291"/>
      <c r="I1859" s="291"/>
      <c r="J1859" s="291"/>
      <c r="K1859" s="287">
        <f t="shared" si="1604"/>
        <v>0</v>
      </c>
      <c r="L1859" s="291"/>
      <c r="M1859" s="291"/>
      <c r="N1859" s="291"/>
      <c r="O1859" s="291"/>
      <c r="P1859" s="291"/>
      <c r="Q1859" s="291"/>
      <c r="R1859" s="287">
        <f t="shared" si="1600"/>
        <v>0</v>
      </c>
      <c r="S1859" s="291"/>
      <c r="T1859" s="291"/>
      <c r="U1859" s="291"/>
      <c r="V1859" s="291"/>
      <c r="W1859" s="291"/>
      <c r="X1859" s="291"/>
      <c r="Y1859" s="291"/>
      <c r="Z1859" s="291"/>
      <c r="AA1859" s="290">
        <f t="shared" si="1601"/>
        <v>0</v>
      </c>
      <c r="AB1859" s="290">
        <f t="shared" si="1602"/>
        <v>0</v>
      </c>
      <c r="AC1859" s="37" t="e">
        <f t="shared" si="1603"/>
        <v>#DIV/0!</v>
      </c>
    </row>
    <row r="1860" spans="2:29" ht="28.5" hidden="1" x14ac:dyDescent="0.2">
      <c r="B1860" s="97" t="s">
        <v>998</v>
      </c>
      <c r="C1860" s="98" t="s">
        <v>999</v>
      </c>
      <c r="D1860" s="291">
        <v>0</v>
      </c>
      <c r="E1860" s="285">
        <f>SUM('ADICIONES  2018'!C1860:M1860)</f>
        <v>0</v>
      </c>
      <c r="F1860" s="291"/>
      <c r="G1860" s="291"/>
      <c r="H1860" s="291"/>
      <c r="I1860" s="291"/>
      <c r="J1860" s="291"/>
      <c r="K1860" s="287">
        <f t="shared" si="1604"/>
        <v>0</v>
      </c>
      <c r="L1860" s="291"/>
      <c r="M1860" s="291"/>
      <c r="N1860" s="291"/>
      <c r="O1860" s="291"/>
      <c r="P1860" s="291"/>
      <c r="Q1860" s="291"/>
      <c r="R1860" s="287">
        <f t="shared" si="1600"/>
        <v>0</v>
      </c>
      <c r="S1860" s="291"/>
      <c r="T1860" s="291"/>
      <c r="U1860" s="291"/>
      <c r="V1860" s="291"/>
      <c r="W1860" s="291"/>
      <c r="X1860" s="291"/>
      <c r="Y1860" s="291"/>
      <c r="Z1860" s="291"/>
      <c r="AA1860" s="290">
        <f t="shared" si="1601"/>
        <v>0</v>
      </c>
      <c r="AB1860" s="290">
        <f t="shared" si="1602"/>
        <v>0</v>
      </c>
      <c r="AC1860" s="37" t="e">
        <f t="shared" si="1603"/>
        <v>#DIV/0!</v>
      </c>
    </row>
    <row r="1861" spans="2:29" ht="28.5" hidden="1" x14ac:dyDescent="0.2">
      <c r="B1861" s="97" t="s">
        <v>998</v>
      </c>
      <c r="C1861" s="98" t="s">
        <v>999</v>
      </c>
      <c r="D1861" s="291">
        <v>0</v>
      </c>
      <c r="E1861" s="285">
        <f>SUM('ADICIONES  2018'!C1861:M1861)</f>
        <v>0</v>
      </c>
      <c r="F1861" s="291"/>
      <c r="G1861" s="291"/>
      <c r="H1861" s="291"/>
      <c r="I1861" s="291"/>
      <c r="J1861" s="291"/>
      <c r="K1861" s="287">
        <f t="shared" si="1604"/>
        <v>0</v>
      </c>
      <c r="L1861" s="291"/>
      <c r="M1861" s="291"/>
      <c r="N1861" s="291"/>
      <c r="O1861" s="291"/>
      <c r="P1861" s="291"/>
      <c r="Q1861" s="291"/>
      <c r="R1861" s="287">
        <f t="shared" si="1600"/>
        <v>0</v>
      </c>
      <c r="S1861" s="291"/>
      <c r="T1861" s="291"/>
      <c r="U1861" s="291"/>
      <c r="V1861" s="291"/>
      <c r="W1861" s="291"/>
      <c r="X1861" s="291"/>
      <c r="Y1861" s="291"/>
      <c r="Z1861" s="291"/>
      <c r="AA1861" s="290">
        <f t="shared" si="1601"/>
        <v>0</v>
      </c>
      <c r="AB1861" s="290">
        <f t="shared" si="1602"/>
        <v>0</v>
      </c>
      <c r="AC1861" s="37" t="e">
        <f t="shared" si="1603"/>
        <v>#DIV/0!</v>
      </c>
    </row>
    <row r="1862" spans="2:29" ht="28.5" hidden="1" x14ac:dyDescent="0.2">
      <c r="B1862" s="97" t="s">
        <v>998</v>
      </c>
      <c r="C1862" s="98" t="s">
        <v>999</v>
      </c>
      <c r="D1862" s="291">
        <v>0</v>
      </c>
      <c r="E1862" s="285">
        <f>SUM('ADICIONES  2018'!C1862:M1862)</f>
        <v>0</v>
      </c>
      <c r="F1862" s="291"/>
      <c r="G1862" s="291"/>
      <c r="H1862" s="291"/>
      <c r="I1862" s="291"/>
      <c r="J1862" s="291"/>
      <c r="K1862" s="287">
        <f t="shared" si="1604"/>
        <v>0</v>
      </c>
      <c r="L1862" s="291"/>
      <c r="M1862" s="291"/>
      <c r="N1862" s="291"/>
      <c r="O1862" s="291"/>
      <c r="P1862" s="291"/>
      <c r="Q1862" s="291"/>
      <c r="R1862" s="287">
        <f t="shared" si="1600"/>
        <v>0</v>
      </c>
      <c r="S1862" s="291"/>
      <c r="T1862" s="291"/>
      <c r="U1862" s="291"/>
      <c r="V1862" s="291"/>
      <c r="W1862" s="291"/>
      <c r="X1862" s="291"/>
      <c r="Y1862" s="291"/>
      <c r="Z1862" s="291"/>
      <c r="AA1862" s="290">
        <f t="shared" si="1601"/>
        <v>0</v>
      </c>
      <c r="AB1862" s="290">
        <f t="shared" si="1602"/>
        <v>0</v>
      </c>
      <c r="AC1862" s="37" t="e">
        <f t="shared" si="1603"/>
        <v>#DIV/0!</v>
      </c>
    </row>
    <row r="1863" spans="2:29" ht="28.5" hidden="1" x14ac:dyDescent="0.2">
      <c r="B1863" s="97" t="s">
        <v>998</v>
      </c>
      <c r="C1863" s="98" t="s">
        <v>999</v>
      </c>
      <c r="D1863" s="291">
        <v>0</v>
      </c>
      <c r="E1863" s="285">
        <f>SUM('ADICIONES  2018'!C1863:M1863)</f>
        <v>0</v>
      </c>
      <c r="F1863" s="291"/>
      <c r="G1863" s="291"/>
      <c r="H1863" s="291"/>
      <c r="I1863" s="291"/>
      <c r="J1863" s="291"/>
      <c r="K1863" s="287">
        <f t="shared" si="1604"/>
        <v>0</v>
      </c>
      <c r="L1863" s="291"/>
      <c r="M1863" s="291"/>
      <c r="N1863" s="291"/>
      <c r="O1863" s="291"/>
      <c r="P1863" s="291"/>
      <c r="Q1863" s="291"/>
      <c r="R1863" s="287">
        <f t="shared" si="1600"/>
        <v>0</v>
      </c>
      <c r="S1863" s="291"/>
      <c r="T1863" s="291"/>
      <c r="U1863" s="291"/>
      <c r="V1863" s="291"/>
      <c r="W1863" s="291"/>
      <c r="X1863" s="291"/>
      <c r="Y1863" s="291"/>
      <c r="Z1863" s="291"/>
      <c r="AA1863" s="290">
        <f t="shared" si="1601"/>
        <v>0</v>
      </c>
      <c r="AB1863" s="290">
        <f t="shared" si="1602"/>
        <v>0</v>
      </c>
      <c r="AC1863" s="37" t="e">
        <f t="shared" si="1603"/>
        <v>#DIV/0!</v>
      </c>
    </row>
    <row r="1864" spans="2:29" ht="28.5" hidden="1" x14ac:dyDescent="0.2">
      <c r="B1864" s="97" t="s">
        <v>998</v>
      </c>
      <c r="C1864" s="98" t="s">
        <v>999</v>
      </c>
      <c r="D1864" s="291">
        <v>0</v>
      </c>
      <c r="E1864" s="285">
        <f>SUM('ADICIONES  2018'!C1864:M1864)</f>
        <v>0</v>
      </c>
      <c r="F1864" s="291"/>
      <c r="G1864" s="291"/>
      <c r="H1864" s="291"/>
      <c r="I1864" s="291"/>
      <c r="J1864" s="291"/>
      <c r="K1864" s="287">
        <f t="shared" si="1604"/>
        <v>0</v>
      </c>
      <c r="L1864" s="291"/>
      <c r="M1864" s="291"/>
      <c r="N1864" s="291"/>
      <c r="O1864" s="291"/>
      <c r="P1864" s="291"/>
      <c r="Q1864" s="291"/>
      <c r="R1864" s="287">
        <f t="shared" si="1600"/>
        <v>0</v>
      </c>
      <c r="S1864" s="291"/>
      <c r="T1864" s="291"/>
      <c r="U1864" s="291"/>
      <c r="V1864" s="291"/>
      <c r="W1864" s="291"/>
      <c r="X1864" s="291"/>
      <c r="Y1864" s="291"/>
      <c r="Z1864" s="291"/>
      <c r="AA1864" s="290">
        <f t="shared" si="1601"/>
        <v>0</v>
      </c>
      <c r="AB1864" s="290">
        <f t="shared" si="1602"/>
        <v>0</v>
      </c>
      <c r="AC1864" s="37" t="e">
        <f t="shared" si="1603"/>
        <v>#DIV/0!</v>
      </c>
    </row>
    <row r="1865" spans="2:29" ht="28.5" hidden="1" x14ac:dyDescent="0.2">
      <c r="B1865" s="97" t="s">
        <v>998</v>
      </c>
      <c r="C1865" s="98" t="s">
        <v>999</v>
      </c>
      <c r="D1865" s="291">
        <v>0</v>
      </c>
      <c r="E1865" s="285">
        <f>SUM('ADICIONES  2018'!C1865:M1865)</f>
        <v>0</v>
      </c>
      <c r="F1865" s="291"/>
      <c r="G1865" s="291"/>
      <c r="H1865" s="291"/>
      <c r="I1865" s="291"/>
      <c r="J1865" s="291"/>
      <c r="K1865" s="287">
        <f t="shared" si="1604"/>
        <v>0</v>
      </c>
      <c r="L1865" s="291"/>
      <c r="M1865" s="291"/>
      <c r="N1865" s="291"/>
      <c r="O1865" s="291"/>
      <c r="P1865" s="291"/>
      <c r="Q1865" s="291"/>
      <c r="R1865" s="287">
        <f t="shared" si="1600"/>
        <v>0</v>
      </c>
      <c r="S1865" s="291"/>
      <c r="T1865" s="291"/>
      <c r="U1865" s="291"/>
      <c r="V1865" s="291"/>
      <c r="W1865" s="291"/>
      <c r="X1865" s="291"/>
      <c r="Y1865" s="291"/>
      <c r="Z1865" s="291"/>
      <c r="AA1865" s="290">
        <f t="shared" si="1601"/>
        <v>0</v>
      </c>
      <c r="AB1865" s="290">
        <f t="shared" si="1602"/>
        <v>0</v>
      </c>
      <c r="AC1865" s="37" t="e">
        <f t="shared" si="1603"/>
        <v>#DIV/0!</v>
      </c>
    </row>
    <row r="1866" spans="2:29" ht="28.5" hidden="1" x14ac:dyDescent="0.2">
      <c r="B1866" s="97" t="s">
        <v>998</v>
      </c>
      <c r="C1866" s="98" t="s">
        <v>999</v>
      </c>
      <c r="D1866" s="291">
        <v>0</v>
      </c>
      <c r="E1866" s="285">
        <f>SUM('ADICIONES  2018'!C1866:M1866)</f>
        <v>0</v>
      </c>
      <c r="F1866" s="291"/>
      <c r="G1866" s="291"/>
      <c r="H1866" s="291"/>
      <c r="I1866" s="291"/>
      <c r="J1866" s="291"/>
      <c r="K1866" s="287">
        <f t="shared" si="1604"/>
        <v>0</v>
      </c>
      <c r="L1866" s="291"/>
      <c r="M1866" s="291"/>
      <c r="N1866" s="291"/>
      <c r="O1866" s="291"/>
      <c r="P1866" s="291"/>
      <c r="Q1866" s="291"/>
      <c r="R1866" s="287">
        <f t="shared" ref="R1866:R1929" si="1605">SUM(L1866:Q1866)</f>
        <v>0</v>
      </c>
      <c r="S1866" s="291"/>
      <c r="T1866" s="291"/>
      <c r="U1866" s="291"/>
      <c r="V1866" s="291"/>
      <c r="W1866" s="291"/>
      <c r="X1866" s="291"/>
      <c r="Y1866" s="291"/>
      <c r="Z1866" s="291"/>
      <c r="AA1866" s="290">
        <f t="shared" si="1601"/>
        <v>0</v>
      </c>
      <c r="AB1866" s="290">
        <f t="shared" si="1602"/>
        <v>0</v>
      </c>
      <c r="AC1866" s="37" t="e">
        <f t="shared" si="1603"/>
        <v>#DIV/0!</v>
      </c>
    </row>
    <row r="1867" spans="2:29" ht="28.5" hidden="1" x14ac:dyDescent="0.2">
      <c r="B1867" s="97" t="s">
        <v>998</v>
      </c>
      <c r="C1867" s="98" t="s">
        <v>999</v>
      </c>
      <c r="D1867" s="291">
        <v>0</v>
      </c>
      <c r="E1867" s="285">
        <f>SUM('ADICIONES  2018'!C1867:M1867)</f>
        <v>0</v>
      </c>
      <c r="F1867" s="291"/>
      <c r="G1867" s="291"/>
      <c r="H1867" s="291"/>
      <c r="I1867" s="291"/>
      <c r="J1867" s="291"/>
      <c r="K1867" s="287">
        <f t="shared" si="1604"/>
        <v>0</v>
      </c>
      <c r="L1867" s="291"/>
      <c r="M1867" s="291"/>
      <c r="N1867" s="291"/>
      <c r="O1867" s="291"/>
      <c r="P1867" s="291"/>
      <c r="Q1867" s="291"/>
      <c r="R1867" s="287">
        <f t="shared" si="1605"/>
        <v>0</v>
      </c>
      <c r="S1867" s="291"/>
      <c r="T1867" s="291"/>
      <c r="U1867" s="291"/>
      <c r="V1867" s="291"/>
      <c r="W1867" s="291"/>
      <c r="X1867" s="291"/>
      <c r="Y1867" s="291"/>
      <c r="Z1867" s="291"/>
      <c r="AA1867" s="290">
        <f t="shared" ref="AA1867:AA1930" si="1606">SUM(S1867:Z1867)</f>
        <v>0</v>
      </c>
      <c r="AB1867" s="290">
        <f t="shared" ref="AB1867:AB1930" si="1607">+AA1867+R1867</f>
        <v>0</v>
      </c>
      <c r="AC1867" s="37" t="e">
        <f t="shared" si="1603"/>
        <v>#DIV/0!</v>
      </c>
    </row>
    <row r="1868" spans="2:29" ht="28.5" hidden="1" x14ac:dyDescent="0.2">
      <c r="B1868" s="97" t="s">
        <v>998</v>
      </c>
      <c r="C1868" s="98" t="s">
        <v>999</v>
      </c>
      <c r="D1868" s="291">
        <v>0</v>
      </c>
      <c r="E1868" s="285">
        <f>SUM('ADICIONES  2018'!C1868:M1868)</f>
        <v>0</v>
      </c>
      <c r="F1868" s="291"/>
      <c r="G1868" s="291"/>
      <c r="H1868" s="291"/>
      <c r="I1868" s="291"/>
      <c r="J1868" s="291"/>
      <c r="K1868" s="287">
        <f t="shared" si="1604"/>
        <v>0</v>
      </c>
      <c r="L1868" s="291"/>
      <c r="M1868" s="291"/>
      <c r="N1868" s="291"/>
      <c r="O1868" s="291"/>
      <c r="P1868" s="291"/>
      <c r="Q1868" s="291"/>
      <c r="R1868" s="287">
        <f t="shared" si="1605"/>
        <v>0</v>
      </c>
      <c r="S1868" s="291"/>
      <c r="T1868" s="291"/>
      <c r="U1868" s="291"/>
      <c r="V1868" s="291"/>
      <c r="W1868" s="291"/>
      <c r="X1868" s="291"/>
      <c r="Y1868" s="291"/>
      <c r="Z1868" s="291"/>
      <c r="AA1868" s="290">
        <f t="shared" si="1606"/>
        <v>0</v>
      </c>
      <c r="AB1868" s="290">
        <f t="shared" si="1607"/>
        <v>0</v>
      </c>
      <c r="AC1868" s="37" t="e">
        <f t="shared" si="1603"/>
        <v>#DIV/0!</v>
      </c>
    </row>
    <row r="1869" spans="2:29" ht="28.5" hidden="1" x14ac:dyDescent="0.2">
      <c r="B1869" s="97" t="s">
        <v>998</v>
      </c>
      <c r="C1869" s="98" t="s">
        <v>999</v>
      </c>
      <c r="D1869" s="291">
        <v>0</v>
      </c>
      <c r="E1869" s="285">
        <f>SUM('ADICIONES  2018'!C1869:M1869)</f>
        <v>0</v>
      </c>
      <c r="F1869" s="291"/>
      <c r="G1869" s="291"/>
      <c r="H1869" s="291"/>
      <c r="I1869" s="291"/>
      <c r="J1869" s="291"/>
      <c r="K1869" s="287">
        <f t="shared" si="1604"/>
        <v>0</v>
      </c>
      <c r="L1869" s="291"/>
      <c r="M1869" s="291"/>
      <c r="N1869" s="291"/>
      <c r="O1869" s="291"/>
      <c r="P1869" s="291"/>
      <c r="Q1869" s="291"/>
      <c r="R1869" s="287">
        <f t="shared" si="1605"/>
        <v>0</v>
      </c>
      <c r="S1869" s="291"/>
      <c r="T1869" s="291"/>
      <c r="U1869" s="291"/>
      <c r="V1869" s="291"/>
      <c r="W1869" s="291"/>
      <c r="X1869" s="291"/>
      <c r="Y1869" s="291"/>
      <c r="Z1869" s="291"/>
      <c r="AA1869" s="290">
        <f t="shared" si="1606"/>
        <v>0</v>
      </c>
      <c r="AB1869" s="290">
        <f t="shared" si="1607"/>
        <v>0</v>
      </c>
      <c r="AC1869" s="37" t="e">
        <f t="shared" si="1603"/>
        <v>#DIV/0!</v>
      </c>
    </row>
    <row r="1870" spans="2:29" ht="28.5" hidden="1" x14ac:dyDescent="0.2">
      <c r="B1870" s="97" t="s">
        <v>998</v>
      </c>
      <c r="C1870" s="98" t="s">
        <v>999</v>
      </c>
      <c r="D1870" s="291">
        <v>0</v>
      </c>
      <c r="E1870" s="285">
        <f>SUM('ADICIONES  2018'!C1870:M1870)</f>
        <v>0</v>
      </c>
      <c r="F1870" s="291"/>
      <c r="G1870" s="291"/>
      <c r="H1870" s="291"/>
      <c r="I1870" s="291"/>
      <c r="J1870" s="291"/>
      <c r="K1870" s="287">
        <f t="shared" si="1604"/>
        <v>0</v>
      </c>
      <c r="L1870" s="291"/>
      <c r="M1870" s="291"/>
      <c r="N1870" s="291"/>
      <c r="O1870" s="291"/>
      <c r="P1870" s="291"/>
      <c r="Q1870" s="291"/>
      <c r="R1870" s="287">
        <f t="shared" si="1605"/>
        <v>0</v>
      </c>
      <c r="S1870" s="291"/>
      <c r="T1870" s="291"/>
      <c r="U1870" s="291"/>
      <c r="V1870" s="291"/>
      <c r="W1870" s="291"/>
      <c r="X1870" s="291"/>
      <c r="Y1870" s="291"/>
      <c r="Z1870" s="291"/>
      <c r="AA1870" s="290">
        <f t="shared" si="1606"/>
        <v>0</v>
      </c>
      <c r="AB1870" s="290">
        <f t="shared" si="1607"/>
        <v>0</v>
      </c>
      <c r="AC1870" s="37" t="e">
        <f t="shared" si="1603"/>
        <v>#DIV/0!</v>
      </c>
    </row>
    <row r="1871" spans="2:29" ht="28.5" hidden="1" x14ac:dyDescent="0.2">
      <c r="B1871" s="97" t="s">
        <v>998</v>
      </c>
      <c r="C1871" s="98" t="s">
        <v>999</v>
      </c>
      <c r="D1871" s="291">
        <v>0</v>
      </c>
      <c r="E1871" s="285">
        <f>SUM('ADICIONES  2018'!C1871:M1871)</f>
        <v>0</v>
      </c>
      <c r="F1871" s="291"/>
      <c r="G1871" s="291"/>
      <c r="H1871" s="291"/>
      <c r="I1871" s="291"/>
      <c r="J1871" s="291"/>
      <c r="K1871" s="287">
        <f t="shared" si="1604"/>
        <v>0</v>
      </c>
      <c r="L1871" s="291"/>
      <c r="M1871" s="291"/>
      <c r="N1871" s="291"/>
      <c r="O1871" s="291"/>
      <c r="P1871" s="291"/>
      <c r="Q1871" s="291"/>
      <c r="R1871" s="287">
        <f t="shared" si="1605"/>
        <v>0</v>
      </c>
      <c r="S1871" s="291"/>
      <c r="T1871" s="291"/>
      <c r="U1871" s="291"/>
      <c r="V1871" s="291"/>
      <c r="W1871" s="291"/>
      <c r="X1871" s="291"/>
      <c r="Y1871" s="291"/>
      <c r="Z1871" s="291"/>
      <c r="AA1871" s="290">
        <f t="shared" si="1606"/>
        <v>0</v>
      </c>
      <c r="AB1871" s="290">
        <f t="shared" si="1607"/>
        <v>0</v>
      </c>
      <c r="AC1871" s="37" t="e">
        <f t="shared" si="1603"/>
        <v>#DIV/0!</v>
      </c>
    </row>
    <row r="1872" spans="2:29" ht="28.5" hidden="1" x14ac:dyDescent="0.2">
      <c r="B1872" s="97" t="s">
        <v>998</v>
      </c>
      <c r="C1872" s="98" t="s">
        <v>999</v>
      </c>
      <c r="D1872" s="291">
        <v>0</v>
      </c>
      <c r="E1872" s="285">
        <f>SUM('ADICIONES  2018'!C1872:M1872)</f>
        <v>0</v>
      </c>
      <c r="F1872" s="291"/>
      <c r="G1872" s="291"/>
      <c r="H1872" s="291"/>
      <c r="I1872" s="291"/>
      <c r="J1872" s="291"/>
      <c r="K1872" s="287">
        <f t="shared" si="1604"/>
        <v>0</v>
      </c>
      <c r="L1872" s="291"/>
      <c r="M1872" s="291"/>
      <c r="N1872" s="291"/>
      <c r="O1872" s="291"/>
      <c r="P1872" s="291"/>
      <c r="Q1872" s="291"/>
      <c r="R1872" s="287">
        <f t="shared" si="1605"/>
        <v>0</v>
      </c>
      <c r="S1872" s="291"/>
      <c r="T1872" s="291"/>
      <c r="U1872" s="291"/>
      <c r="V1872" s="291"/>
      <c r="W1872" s="291"/>
      <c r="X1872" s="291"/>
      <c r="Y1872" s="291"/>
      <c r="Z1872" s="291"/>
      <c r="AA1872" s="290">
        <f t="shared" si="1606"/>
        <v>0</v>
      </c>
      <c r="AB1872" s="290">
        <f t="shared" si="1607"/>
        <v>0</v>
      </c>
      <c r="AC1872" s="37" t="e">
        <f t="shared" si="1603"/>
        <v>#DIV/0!</v>
      </c>
    </row>
    <row r="1873" spans="1:29" ht="28.5" hidden="1" x14ac:dyDescent="0.2">
      <c r="B1873" s="97" t="s">
        <v>998</v>
      </c>
      <c r="C1873" s="98" t="s">
        <v>999</v>
      </c>
      <c r="D1873" s="291">
        <v>0</v>
      </c>
      <c r="E1873" s="285">
        <f>SUM('ADICIONES  2018'!C1873:M1873)</f>
        <v>0</v>
      </c>
      <c r="F1873" s="291"/>
      <c r="G1873" s="291"/>
      <c r="H1873" s="291"/>
      <c r="I1873" s="291"/>
      <c r="J1873" s="291"/>
      <c r="K1873" s="287">
        <f t="shared" si="1604"/>
        <v>0</v>
      </c>
      <c r="L1873" s="291"/>
      <c r="M1873" s="291"/>
      <c r="N1873" s="291"/>
      <c r="O1873" s="291"/>
      <c r="P1873" s="291"/>
      <c r="Q1873" s="291"/>
      <c r="R1873" s="287">
        <f t="shared" si="1605"/>
        <v>0</v>
      </c>
      <c r="S1873" s="291"/>
      <c r="T1873" s="291"/>
      <c r="U1873" s="291"/>
      <c r="V1873" s="291"/>
      <c r="W1873" s="291"/>
      <c r="X1873" s="291"/>
      <c r="Y1873" s="291"/>
      <c r="Z1873" s="291"/>
      <c r="AA1873" s="290">
        <f t="shared" si="1606"/>
        <v>0</v>
      </c>
      <c r="AB1873" s="290">
        <f t="shared" si="1607"/>
        <v>0</v>
      </c>
      <c r="AC1873" s="37" t="e">
        <f t="shared" si="1603"/>
        <v>#DIV/0!</v>
      </c>
    </row>
    <row r="1874" spans="1:29" ht="28.5" hidden="1" x14ac:dyDescent="0.2">
      <c r="B1874" s="97" t="s">
        <v>998</v>
      </c>
      <c r="C1874" s="98" t="s">
        <v>999</v>
      </c>
      <c r="D1874" s="291">
        <v>0</v>
      </c>
      <c r="E1874" s="285">
        <f>SUM('ADICIONES  2018'!C1874:M1874)</f>
        <v>0</v>
      </c>
      <c r="F1874" s="291"/>
      <c r="G1874" s="291"/>
      <c r="H1874" s="291"/>
      <c r="I1874" s="291"/>
      <c r="J1874" s="291"/>
      <c r="K1874" s="287">
        <f t="shared" si="1604"/>
        <v>0</v>
      </c>
      <c r="L1874" s="291"/>
      <c r="M1874" s="291"/>
      <c r="N1874" s="291"/>
      <c r="O1874" s="291"/>
      <c r="P1874" s="291"/>
      <c r="Q1874" s="291"/>
      <c r="R1874" s="287">
        <f t="shared" si="1605"/>
        <v>0</v>
      </c>
      <c r="S1874" s="291"/>
      <c r="T1874" s="291"/>
      <c r="U1874" s="291"/>
      <c r="V1874" s="291"/>
      <c r="W1874" s="291"/>
      <c r="X1874" s="291"/>
      <c r="Y1874" s="291"/>
      <c r="Z1874" s="291"/>
      <c r="AA1874" s="290">
        <f t="shared" si="1606"/>
        <v>0</v>
      </c>
      <c r="AB1874" s="290">
        <f t="shared" si="1607"/>
        <v>0</v>
      </c>
      <c r="AC1874" s="37" t="e">
        <f t="shared" si="1603"/>
        <v>#DIV/0!</v>
      </c>
    </row>
    <row r="1875" spans="1:29" ht="28.5" hidden="1" x14ac:dyDescent="0.2">
      <c r="B1875" s="97" t="s">
        <v>998</v>
      </c>
      <c r="C1875" s="98" t="s">
        <v>999</v>
      </c>
      <c r="D1875" s="291">
        <v>0</v>
      </c>
      <c r="E1875" s="285">
        <f>SUM('ADICIONES  2018'!C1875:M1875)</f>
        <v>0</v>
      </c>
      <c r="F1875" s="291"/>
      <c r="G1875" s="291"/>
      <c r="H1875" s="291"/>
      <c r="I1875" s="291"/>
      <c r="J1875" s="291"/>
      <c r="K1875" s="287">
        <f t="shared" si="1604"/>
        <v>0</v>
      </c>
      <c r="L1875" s="291"/>
      <c r="M1875" s="291"/>
      <c r="N1875" s="291"/>
      <c r="O1875" s="291"/>
      <c r="P1875" s="291"/>
      <c r="Q1875" s="291"/>
      <c r="R1875" s="287">
        <f t="shared" si="1605"/>
        <v>0</v>
      </c>
      <c r="S1875" s="291"/>
      <c r="T1875" s="291"/>
      <c r="U1875" s="291"/>
      <c r="V1875" s="291"/>
      <c r="W1875" s="291"/>
      <c r="X1875" s="291"/>
      <c r="Y1875" s="291"/>
      <c r="Z1875" s="291"/>
      <c r="AA1875" s="290">
        <f t="shared" si="1606"/>
        <v>0</v>
      </c>
      <c r="AB1875" s="290">
        <f t="shared" si="1607"/>
        <v>0</v>
      </c>
      <c r="AC1875" s="37" t="e">
        <f t="shared" si="1603"/>
        <v>#DIV/0!</v>
      </c>
    </row>
    <row r="1876" spans="1:29" ht="28.5" hidden="1" x14ac:dyDescent="0.2">
      <c r="B1876" s="97" t="s">
        <v>998</v>
      </c>
      <c r="C1876" s="98" t="s">
        <v>999</v>
      </c>
      <c r="D1876" s="291">
        <v>0</v>
      </c>
      <c r="E1876" s="285">
        <f>SUM('ADICIONES  2018'!C1876:M1876)</f>
        <v>0</v>
      </c>
      <c r="F1876" s="291"/>
      <c r="G1876" s="291"/>
      <c r="H1876" s="291"/>
      <c r="I1876" s="291"/>
      <c r="J1876" s="291"/>
      <c r="K1876" s="287">
        <f t="shared" si="1604"/>
        <v>0</v>
      </c>
      <c r="L1876" s="291"/>
      <c r="M1876" s="291"/>
      <c r="N1876" s="291"/>
      <c r="O1876" s="291"/>
      <c r="P1876" s="291"/>
      <c r="Q1876" s="291"/>
      <c r="R1876" s="287">
        <f t="shared" si="1605"/>
        <v>0</v>
      </c>
      <c r="S1876" s="291"/>
      <c r="T1876" s="291"/>
      <c r="U1876" s="291"/>
      <c r="V1876" s="291"/>
      <c r="W1876" s="291"/>
      <c r="X1876" s="291"/>
      <c r="Y1876" s="291"/>
      <c r="Z1876" s="291"/>
      <c r="AA1876" s="290">
        <f t="shared" si="1606"/>
        <v>0</v>
      </c>
      <c r="AB1876" s="290">
        <f t="shared" si="1607"/>
        <v>0</v>
      </c>
      <c r="AC1876" s="37" t="e">
        <f t="shared" si="1603"/>
        <v>#DIV/0!</v>
      </c>
    </row>
    <row r="1877" spans="1:29" s="79" customFormat="1" ht="31.5" hidden="1" x14ac:dyDescent="0.2">
      <c r="A1877" s="371"/>
      <c r="B1877" s="110" t="s">
        <v>1840</v>
      </c>
      <c r="C1877" s="106" t="s">
        <v>999</v>
      </c>
      <c r="D1877" s="289">
        <v>0</v>
      </c>
      <c r="E1877" s="105">
        <f>SUM('ADICIONES  2018'!C1877:M1877)</f>
        <v>0</v>
      </c>
      <c r="F1877" s="289">
        <v>0</v>
      </c>
      <c r="G1877" s="289">
        <v>0</v>
      </c>
      <c r="H1877" s="289">
        <v>0</v>
      </c>
      <c r="I1877" s="289">
        <v>0</v>
      </c>
      <c r="J1877" s="289">
        <v>0</v>
      </c>
      <c r="K1877" s="105">
        <f t="shared" si="1604"/>
        <v>0</v>
      </c>
      <c r="L1877" s="289">
        <v>0</v>
      </c>
      <c r="M1877" s="289">
        <v>0</v>
      </c>
      <c r="N1877" s="289">
        <v>0</v>
      </c>
      <c r="O1877" s="289">
        <v>0</v>
      </c>
      <c r="P1877" s="289">
        <v>0</v>
      </c>
      <c r="Q1877" s="289">
        <v>0</v>
      </c>
      <c r="R1877" s="105">
        <f t="shared" si="1605"/>
        <v>0</v>
      </c>
      <c r="S1877" s="289">
        <v>0</v>
      </c>
      <c r="T1877" s="289">
        <v>0</v>
      </c>
      <c r="U1877" s="289">
        <v>0</v>
      </c>
      <c r="V1877" s="289">
        <v>0</v>
      </c>
      <c r="W1877" s="289">
        <v>0</v>
      </c>
      <c r="X1877" s="289">
        <v>0</v>
      </c>
      <c r="Y1877" s="289">
        <v>0</v>
      </c>
      <c r="Z1877" s="289">
        <v>0</v>
      </c>
      <c r="AA1877" s="289">
        <f t="shared" si="1606"/>
        <v>0</v>
      </c>
      <c r="AB1877" s="289">
        <f t="shared" si="1607"/>
        <v>0</v>
      </c>
      <c r="AC1877" s="104" t="e">
        <f t="shared" si="1603"/>
        <v>#DIV/0!</v>
      </c>
    </row>
    <row r="1878" spans="1:29" hidden="1" x14ac:dyDescent="0.2">
      <c r="B1878" s="97" t="s">
        <v>1841</v>
      </c>
      <c r="C1878" s="98" t="s">
        <v>309</v>
      </c>
      <c r="D1878" s="291">
        <v>0</v>
      </c>
      <c r="E1878" s="285">
        <f>SUM('ADICIONES  2018'!C1878:M1878)</f>
        <v>0</v>
      </c>
      <c r="F1878" s="291"/>
      <c r="G1878" s="291"/>
      <c r="H1878" s="291"/>
      <c r="I1878" s="291"/>
      <c r="J1878" s="291"/>
      <c r="K1878" s="287">
        <f t="shared" si="1604"/>
        <v>0</v>
      </c>
      <c r="L1878" s="291"/>
      <c r="M1878" s="291"/>
      <c r="N1878" s="291"/>
      <c r="O1878" s="291"/>
      <c r="P1878" s="291"/>
      <c r="Q1878" s="291"/>
      <c r="R1878" s="287">
        <f t="shared" si="1605"/>
        <v>0</v>
      </c>
      <c r="S1878" s="291"/>
      <c r="T1878" s="291"/>
      <c r="U1878" s="291"/>
      <c r="V1878" s="291"/>
      <c r="W1878" s="291"/>
      <c r="X1878" s="291"/>
      <c r="Y1878" s="291"/>
      <c r="Z1878" s="291"/>
      <c r="AA1878" s="290">
        <f t="shared" si="1606"/>
        <v>0</v>
      </c>
      <c r="AB1878" s="290">
        <f t="shared" si="1607"/>
        <v>0</v>
      </c>
      <c r="AC1878" s="37" t="e">
        <f t="shared" si="1603"/>
        <v>#DIV/0!</v>
      </c>
    </row>
    <row r="1879" spans="1:29" hidden="1" x14ac:dyDescent="0.2">
      <c r="B1879" s="97" t="s">
        <v>1841</v>
      </c>
      <c r="C1879" s="98" t="s">
        <v>309</v>
      </c>
      <c r="D1879" s="291">
        <v>0</v>
      </c>
      <c r="E1879" s="285">
        <f>SUM('ADICIONES  2018'!C1879:M1879)</f>
        <v>0</v>
      </c>
      <c r="F1879" s="291"/>
      <c r="G1879" s="291"/>
      <c r="H1879" s="291"/>
      <c r="I1879" s="291"/>
      <c r="J1879" s="291"/>
      <c r="K1879" s="287">
        <f t="shared" si="1604"/>
        <v>0</v>
      </c>
      <c r="L1879" s="291"/>
      <c r="M1879" s="291"/>
      <c r="N1879" s="291"/>
      <c r="O1879" s="291"/>
      <c r="P1879" s="291"/>
      <c r="Q1879" s="291"/>
      <c r="R1879" s="287">
        <f t="shared" si="1605"/>
        <v>0</v>
      </c>
      <c r="S1879" s="291"/>
      <c r="T1879" s="291"/>
      <c r="U1879" s="291"/>
      <c r="V1879" s="291"/>
      <c r="W1879" s="291"/>
      <c r="X1879" s="291"/>
      <c r="Y1879" s="291"/>
      <c r="Z1879" s="291"/>
      <c r="AA1879" s="290">
        <f t="shared" si="1606"/>
        <v>0</v>
      </c>
      <c r="AB1879" s="290">
        <f t="shared" si="1607"/>
        <v>0</v>
      </c>
      <c r="AC1879" s="37" t="e">
        <f t="shared" si="1603"/>
        <v>#DIV/0!</v>
      </c>
    </row>
    <row r="1880" spans="1:29" ht="28.5" hidden="1" x14ac:dyDescent="0.2">
      <c r="B1880" s="97" t="s">
        <v>1842</v>
      </c>
      <c r="C1880" s="98" t="s">
        <v>1843</v>
      </c>
      <c r="D1880" s="291">
        <v>0</v>
      </c>
      <c r="E1880" s="285">
        <f>SUM('ADICIONES  2018'!C1880:M1880)</f>
        <v>0</v>
      </c>
      <c r="F1880" s="291"/>
      <c r="G1880" s="291"/>
      <c r="H1880" s="291"/>
      <c r="I1880" s="291"/>
      <c r="J1880" s="291"/>
      <c r="K1880" s="287">
        <f t="shared" si="1604"/>
        <v>0</v>
      </c>
      <c r="L1880" s="291"/>
      <c r="M1880" s="291"/>
      <c r="N1880" s="291"/>
      <c r="O1880" s="291"/>
      <c r="P1880" s="291"/>
      <c r="Q1880" s="291"/>
      <c r="R1880" s="287">
        <f t="shared" si="1605"/>
        <v>0</v>
      </c>
      <c r="S1880" s="291"/>
      <c r="T1880" s="291"/>
      <c r="U1880" s="291"/>
      <c r="V1880" s="291"/>
      <c r="W1880" s="291"/>
      <c r="X1880" s="291"/>
      <c r="Y1880" s="291"/>
      <c r="Z1880" s="291"/>
      <c r="AA1880" s="290">
        <f t="shared" si="1606"/>
        <v>0</v>
      </c>
      <c r="AB1880" s="290">
        <f t="shared" si="1607"/>
        <v>0</v>
      </c>
      <c r="AC1880" s="37" t="e">
        <f t="shared" si="1603"/>
        <v>#DIV/0!</v>
      </c>
    </row>
    <row r="1881" spans="1:29" ht="28.5" hidden="1" x14ac:dyDescent="0.2">
      <c r="B1881" s="97" t="s">
        <v>1842</v>
      </c>
      <c r="C1881" s="98" t="s">
        <v>1843</v>
      </c>
      <c r="D1881" s="291">
        <v>0</v>
      </c>
      <c r="E1881" s="285">
        <f>SUM('ADICIONES  2018'!C1881:M1881)</f>
        <v>0</v>
      </c>
      <c r="F1881" s="291"/>
      <c r="G1881" s="291"/>
      <c r="H1881" s="291"/>
      <c r="I1881" s="291"/>
      <c r="J1881" s="291"/>
      <c r="K1881" s="287">
        <f t="shared" si="1604"/>
        <v>0</v>
      </c>
      <c r="L1881" s="291"/>
      <c r="M1881" s="291"/>
      <c r="N1881" s="291"/>
      <c r="O1881" s="291"/>
      <c r="P1881" s="291"/>
      <c r="Q1881" s="291"/>
      <c r="R1881" s="287">
        <f t="shared" si="1605"/>
        <v>0</v>
      </c>
      <c r="S1881" s="291"/>
      <c r="T1881" s="291"/>
      <c r="U1881" s="291"/>
      <c r="V1881" s="291"/>
      <c r="W1881" s="291"/>
      <c r="X1881" s="291"/>
      <c r="Y1881" s="291"/>
      <c r="Z1881" s="291"/>
      <c r="AA1881" s="290">
        <f t="shared" si="1606"/>
        <v>0</v>
      </c>
      <c r="AB1881" s="290">
        <f t="shared" si="1607"/>
        <v>0</v>
      </c>
      <c r="AC1881" s="37" t="e">
        <f t="shared" si="1603"/>
        <v>#DIV/0!</v>
      </c>
    </row>
    <row r="1882" spans="1:29" ht="28.5" hidden="1" x14ac:dyDescent="0.2">
      <c r="B1882" s="97" t="s">
        <v>1844</v>
      </c>
      <c r="C1882" s="98" t="s">
        <v>1845</v>
      </c>
      <c r="D1882" s="291">
        <v>0</v>
      </c>
      <c r="E1882" s="285">
        <f>SUM('ADICIONES  2018'!C1882:M1882)</f>
        <v>0</v>
      </c>
      <c r="F1882" s="291"/>
      <c r="G1882" s="291"/>
      <c r="H1882" s="291"/>
      <c r="I1882" s="291"/>
      <c r="J1882" s="291"/>
      <c r="K1882" s="287">
        <f t="shared" si="1604"/>
        <v>0</v>
      </c>
      <c r="L1882" s="291"/>
      <c r="M1882" s="291"/>
      <c r="N1882" s="291"/>
      <c r="O1882" s="291"/>
      <c r="P1882" s="291"/>
      <c r="Q1882" s="291"/>
      <c r="R1882" s="287">
        <f t="shared" si="1605"/>
        <v>0</v>
      </c>
      <c r="S1882" s="291"/>
      <c r="T1882" s="291"/>
      <c r="U1882" s="291"/>
      <c r="V1882" s="291"/>
      <c r="W1882" s="291"/>
      <c r="X1882" s="291"/>
      <c r="Y1882" s="291"/>
      <c r="Z1882" s="291"/>
      <c r="AA1882" s="290">
        <f t="shared" si="1606"/>
        <v>0</v>
      </c>
      <c r="AB1882" s="290">
        <f t="shared" si="1607"/>
        <v>0</v>
      </c>
      <c r="AC1882" s="37" t="e">
        <f t="shared" si="1603"/>
        <v>#DIV/0!</v>
      </c>
    </row>
    <row r="1883" spans="1:29" ht="28.5" hidden="1" x14ac:dyDescent="0.2">
      <c r="B1883" s="97" t="s">
        <v>1844</v>
      </c>
      <c r="C1883" s="98" t="s">
        <v>1843</v>
      </c>
      <c r="D1883" s="291">
        <v>0</v>
      </c>
      <c r="E1883" s="285">
        <f>SUM('ADICIONES  2018'!C1883:M1883)</f>
        <v>0</v>
      </c>
      <c r="F1883" s="291"/>
      <c r="G1883" s="291"/>
      <c r="H1883" s="291"/>
      <c r="I1883" s="291"/>
      <c r="J1883" s="291"/>
      <c r="K1883" s="287">
        <f t="shared" si="1604"/>
        <v>0</v>
      </c>
      <c r="L1883" s="291"/>
      <c r="M1883" s="291"/>
      <c r="N1883" s="291"/>
      <c r="O1883" s="291"/>
      <c r="P1883" s="291"/>
      <c r="Q1883" s="291"/>
      <c r="R1883" s="287">
        <f t="shared" si="1605"/>
        <v>0</v>
      </c>
      <c r="S1883" s="291"/>
      <c r="T1883" s="291"/>
      <c r="U1883" s="291"/>
      <c r="V1883" s="291"/>
      <c r="W1883" s="291"/>
      <c r="X1883" s="291"/>
      <c r="Y1883" s="291"/>
      <c r="Z1883" s="291"/>
      <c r="AA1883" s="290">
        <f t="shared" si="1606"/>
        <v>0</v>
      </c>
      <c r="AB1883" s="290">
        <f t="shared" si="1607"/>
        <v>0</v>
      </c>
      <c r="AC1883" s="37" t="e">
        <f t="shared" si="1603"/>
        <v>#DIV/0!</v>
      </c>
    </row>
    <row r="1884" spans="1:29" ht="28.5" hidden="1" x14ac:dyDescent="0.2">
      <c r="B1884" s="97" t="s">
        <v>1844</v>
      </c>
      <c r="C1884" s="98" t="s">
        <v>1843</v>
      </c>
      <c r="D1884" s="291">
        <v>0</v>
      </c>
      <c r="E1884" s="285">
        <f>SUM('ADICIONES  2018'!C1884:M1884)</f>
        <v>0</v>
      </c>
      <c r="F1884" s="291"/>
      <c r="G1884" s="291"/>
      <c r="H1884" s="291"/>
      <c r="I1884" s="291"/>
      <c r="J1884" s="291"/>
      <c r="K1884" s="287">
        <f t="shared" si="1604"/>
        <v>0</v>
      </c>
      <c r="L1884" s="291"/>
      <c r="M1884" s="291"/>
      <c r="N1884" s="291"/>
      <c r="O1884" s="291"/>
      <c r="P1884" s="291"/>
      <c r="Q1884" s="291"/>
      <c r="R1884" s="287">
        <f t="shared" si="1605"/>
        <v>0</v>
      </c>
      <c r="S1884" s="291"/>
      <c r="T1884" s="291"/>
      <c r="U1884" s="291"/>
      <c r="V1884" s="291"/>
      <c r="W1884" s="291"/>
      <c r="X1884" s="291"/>
      <c r="Y1884" s="291"/>
      <c r="Z1884" s="291"/>
      <c r="AA1884" s="290">
        <f t="shared" si="1606"/>
        <v>0</v>
      </c>
      <c r="AB1884" s="290">
        <f t="shared" si="1607"/>
        <v>0</v>
      </c>
      <c r="AC1884" s="37" t="e">
        <f t="shared" si="1603"/>
        <v>#DIV/0!</v>
      </c>
    </row>
    <row r="1885" spans="1:29" ht="28.5" hidden="1" x14ac:dyDescent="0.2">
      <c r="B1885" s="97" t="s">
        <v>1846</v>
      </c>
      <c r="C1885" s="98" t="s">
        <v>1847</v>
      </c>
      <c r="D1885" s="291">
        <v>0</v>
      </c>
      <c r="E1885" s="285">
        <f>SUM('ADICIONES  2018'!C1885:M1885)</f>
        <v>0</v>
      </c>
      <c r="F1885" s="291"/>
      <c r="G1885" s="291"/>
      <c r="H1885" s="291"/>
      <c r="I1885" s="291"/>
      <c r="J1885" s="291"/>
      <c r="K1885" s="287">
        <f t="shared" si="1604"/>
        <v>0</v>
      </c>
      <c r="L1885" s="291"/>
      <c r="M1885" s="291"/>
      <c r="N1885" s="291"/>
      <c r="O1885" s="291"/>
      <c r="P1885" s="291"/>
      <c r="Q1885" s="291"/>
      <c r="R1885" s="287">
        <f t="shared" si="1605"/>
        <v>0</v>
      </c>
      <c r="S1885" s="291"/>
      <c r="T1885" s="291"/>
      <c r="U1885" s="291"/>
      <c r="V1885" s="291"/>
      <c r="W1885" s="291"/>
      <c r="X1885" s="291"/>
      <c r="Y1885" s="291"/>
      <c r="Z1885" s="291"/>
      <c r="AA1885" s="290">
        <f t="shared" si="1606"/>
        <v>0</v>
      </c>
      <c r="AB1885" s="290">
        <f t="shared" si="1607"/>
        <v>0</v>
      </c>
      <c r="AC1885" s="37" t="e">
        <f t="shared" ref="AC1885:AC1945" si="1608">+AB1885/K1885</f>
        <v>#DIV/0!</v>
      </c>
    </row>
    <row r="1886" spans="1:29" hidden="1" x14ac:dyDescent="0.2">
      <c r="B1886" s="97" t="s">
        <v>1848</v>
      </c>
      <c r="C1886" s="98" t="s">
        <v>1797</v>
      </c>
      <c r="D1886" s="291">
        <v>0</v>
      </c>
      <c r="E1886" s="285">
        <f>SUM('ADICIONES  2018'!C1886:M1886)</f>
        <v>0</v>
      </c>
      <c r="F1886" s="291"/>
      <c r="G1886" s="291"/>
      <c r="H1886" s="291"/>
      <c r="I1886" s="291"/>
      <c r="J1886" s="291"/>
      <c r="K1886" s="287">
        <f t="shared" si="1604"/>
        <v>0</v>
      </c>
      <c r="L1886" s="291"/>
      <c r="M1886" s="291"/>
      <c r="N1886" s="291"/>
      <c r="O1886" s="291"/>
      <c r="P1886" s="291"/>
      <c r="Q1886" s="291"/>
      <c r="R1886" s="287">
        <f t="shared" si="1605"/>
        <v>0</v>
      </c>
      <c r="S1886" s="291"/>
      <c r="T1886" s="291"/>
      <c r="U1886" s="291"/>
      <c r="V1886" s="291"/>
      <c r="W1886" s="291"/>
      <c r="X1886" s="291"/>
      <c r="Y1886" s="291"/>
      <c r="Z1886" s="291"/>
      <c r="AA1886" s="290">
        <f t="shared" si="1606"/>
        <v>0</v>
      </c>
      <c r="AB1886" s="290">
        <f t="shared" si="1607"/>
        <v>0</v>
      </c>
      <c r="AC1886" s="37" t="e">
        <f t="shared" si="1608"/>
        <v>#DIV/0!</v>
      </c>
    </row>
    <row r="1887" spans="1:29" hidden="1" x14ac:dyDescent="0.2">
      <c r="B1887" s="97" t="s">
        <v>1848</v>
      </c>
      <c r="C1887" s="98" t="s">
        <v>1797</v>
      </c>
      <c r="D1887" s="291">
        <v>0</v>
      </c>
      <c r="E1887" s="285">
        <f>SUM('ADICIONES  2018'!C1887:M1887)</f>
        <v>0</v>
      </c>
      <c r="F1887" s="291"/>
      <c r="G1887" s="291"/>
      <c r="H1887" s="291"/>
      <c r="I1887" s="291"/>
      <c r="J1887" s="291"/>
      <c r="K1887" s="287">
        <f t="shared" si="1604"/>
        <v>0</v>
      </c>
      <c r="L1887" s="291"/>
      <c r="M1887" s="291"/>
      <c r="N1887" s="291"/>
      <c r="O1887" s="291"/>
      <c r="P1887" s="291"/>
      <c r="Q1887" s="291"/>
      <c r="R1887" s="287">
        <f t="shared" si="1605"/>
        <v>0</v>
      </c>
      <c r="S1887" s="291"/>
      <c r="T1887" s="291"/>
      <c r="U1887" s="291"/>
      <c r="V1887" s="291"/>
      <c r="W1887" s="291"/>
      <c r="X1887" s="291"/>
      <c r="Y1887" s="291"/>
      <c r="Z1887" s="291"/>
      <c r="AA1887" s="290">
        <f t="shared" si="1606"/>
        <v>0</v>
      </c>
      <c r="AB1887" s="290">
        <f t="shared" si="1607"/>
        <v>0</v>
      </c>
      <c r="AC1887" s="37" t="e">
        <f t="shared" si="1608"/>
        <v>#DIV/0!</v>
      </c>
    </row>
    <row r="1888" spans="1:29" hidden="1" x14ac:dyDescent="0.2">
      <c r="B1888" s="97" t="s">
        <v>1849</v>
      </c>
      <c r="C1888" s="98" t="s">
        <v>1002</v>
      </c>
      <c r="D1888" s="291">
        <v>0</v>
      </c>
      <c r="E1888" s="285">
        <f>SUM('ADICIONES  2018'!C1888:M1888)</f>
        <v>0</v>
      </c>
      <c r="F1888" s="291"/>
      <c r="G1888" s="291"/>
      <c r="H1888" s="291"/>
      <c r="I1888" s="291"/>
      <c r="J1888" s="291"/>
      <c r="K1888" s="287">
        <f t="shared" si="1604"/>
        <v>0</v>
      </c>
      <c r="L1888" s="291"/>
      <c r="M1888" s="291"/>
      <c r="N1888" s="291"/>
      <c r="O1888" s="291"/>
      <c r="P1888" s="291"/>
      <c r="Q1888" s="291"/>
      <c r="R1888" s="287">
        <f t="shared" si="1605"/>
        <v>0</v>
      </c>
      <c r="S1888" s="291"/>
      <c r="T1888" s="291"/>
      <c r="U1888" s="291"/>
      <c r="V1888" s="291"/>
      <c r="W1888" s="291"/>
      <c r="X1888" s="291"/>
      <c r="Y1888" s="291"/>
      <c r="Z1888" s="291"/>
      <c r="AA1888" s="290">
        <f t="shared" si="1606"/>
        <v>0</v>
      </c>
      <c r="AB1888" s="290">
        <f t="shared" si="1607"/>
        <v>0</v>
      </c>
      <c r="AC1888" s="37" t="e">
        <f t="shared" si="1608"/>
        <v>#DIV/0!</v>
      </c>
    </row>
    <row r="1889" spans="2:29" hidden="1" x14ac:dyDescent="0.2">
      <c r="B1889" s="97" t="s">
        <v>1849</v>
      </c>
      <c r="C1889" s="98" t="s">
        <v>1002</v>
      </c>
      <c r="D1889" s="291">
        <v>0</v>
      </c>
      <c r="E1889" s="285">
        <f>SUM('ADICIONES  2018'!C1889:M1889)</f>
        <v>0</v>
      </c>
      <c r="F1889" s="291"/>
      <c r="G1889" s="291"/>
      <c r="H1889" s="291"/>
      <c r="I1889" s="291"/>
      <c r="J1889" s="291"/>
      <c r="K1889" s="287">
        <f t="shared" ref="K1889:K1945" si="1609">+D1889+E1889-F1889+G1889-H1889</f>
        <v>0</v>
      </c>
      <c r="L1889" s="291"/>
      <c r="M1889" s="291"/>
      <c r="N1889" s="291"/>
      <c r="O1889" s="291"/>
      <c r="P1889" s="291"/>
      <c r="Q1889" s="291"/>
      <c r="R1889" s="287">
        <f t="shared" si="1605"/>
        <v>0</v>
      </c>
      <c r="S1889" s="291"/>
      <c r="T1889" s="291"/>
      <c r="U1889" s="291"/>
      <c r="V1889" s="291"/>
      <c r="W1889" s="291"/>
      <c r="X1889" s="291"/>
      <c r="Y1889" s="291"/>
      <c r="Z1889" s="291"/>
      <c r="AA1889" s="290">
        <f t="shared" si="1606"/>
        <v>0</v>
      </c>
      <c r="AB1889" s="290">
        <f t="shared" si="1607"/>
        <v>0</v>
      </c>
      <c r="AC1889" s="37" t="e">
        <f t="shared" si="1608"/>
        <v>#DIV/0!</v>
      </c>
    </row>
    <row r="1890" spans="2:29" hidden="1" x14ac:dyDescent="0.2">
      <c r="B1890" s="97" t="s">
        <v>1849</v>
      </c>
      <c r="C1890" s="98" t="s">
        <v>1002</v>
      </c>
      <c r="D1890" s="291">
        <v>0</v>
      </c>
      <c r="E1890" s="285">
        <f>SUM('ADICIONES  2018'!C1890:M1890)</f>
        <v>0</v>
      </c>
      <c r="F1890" s="291"/>
      <c r="G1890" s="291"/>
      <c r="H1890" s="291"/>
      <c r="I1890" s="291"/>
      <c r="J1890" s="291"/>
      <c r="K1890" s="287">
        <f t="shared" si="1609"/>
        <v>0</v>
      </c>
      <c r="L1890" s="291"/>
      <c r="M1890" s="291"/>
      <c r="N1890" s="291"/>
      <c r="O1890" s="291"/>
      <c r="P1890" s="291"/>
      <c r="Q1890" s="291"/>
      <c r="R1890" s="287">
        <f t="shared" si="1605"/>
        <v>0</v>
      </c>
      <c r="S1890" s="291"/>
      <c r="T1890" s="291"/>
      <c r="U1890" s="291"/>
      <c r="V1890" s="291"/>
      <c r="W1890" s="291"/>
      <c r="X1890" s="291"/>
      <c r="Y1890" s="291"/>
      <c r="Z1890" s="291"/>
      <c r="AA1890" s="290">
        <f t="shared" si="1606"/>
        <v>0</v>
      </c>
      <c r="AB1890" s="290">
        <f t="shared" si="1607"/>
        <v>0</v>
      </c>
      <c r="AC1890" s="37" t="e">
        <f t="shared" si="1608"/>
        <v>#DIV/0!</v>
      </c>
    </row>
    <row r="1891" spans="2:29" hidden="1" x14ac:dyDescent="0.2">
      <c r="B1891" s="97" t="s">
        <v>1849</v>
      </c>
      <c r="C1891" s="98" t="s">
        <v>1002</v>
      </c>
      <c r="D1891" s="291">
        <v>0</v>
      </c>
      <c r="E1891" s="285">
        <f>SUM('ADICIONES  2018'!C1891:M1891)</f>
        <v>0</v>
      </c>
      <c r="F1891" s="291"/>
      <c r="G1891" s="291"/>
      <c r="H1891" s="291"/>
      <c r="I1891" s="291"/>
      <c r="J1891" s="291"/>
      <c r="K1891" s="287">
        <f t="shared" si="1609"/>
        <v>0</v>
      </c>
      <c r="L1891" s="291"/>
      <c r="M1891" s="291"/>
      <c r="N1891" s="291"/>
      <c r="O1891" s="291"/>
      <c r="P1891" s="291"/>
      <c r="Q1891" s="291"/>
      <c r="R1891" s="287">
        <f t="shared" si="1605"/>
        <v>0</v>
      </c>
      <c r="S1891" s="291"/>
      <c r="T1891" s="291"/>
      <c r="U1891" s="291"/>
      <c r="V1891" s="291"/>
      <c r="W1891" s="291"/>
      <c r="X1891" s="291"/>
      <c r="Y1891" s="291"/>
      <c r="Z1891" s="291"/>
      <c r="AA1891" s="290">
        <f t="shared" si="1606"/>
        <v>0</v>
      </c>
      <c r="AB1891" s="290">
        <f t="shared" si="1607"/>
        <v>0</v>
      </c>
      <c r="AC1891" s="37" t="e">
        <f t="shared" si="1608"/>
        <v>#DIV/0!</v>
      </c>
    </row>
    <row r="1892" spans="2:29" hidden="1" x14ac:dyDescent="0.2">
      <c r="B1892" s="97" t="s">
        <v>1849</v>
      </c>
      <c r="C1892" s="98" t="s">
        <v>1002</v>
      </c>
      <c r="D1892" s="291">
        <v>0</v>
      </c>
      <c r="E1892" s="285">
        <f>SUM('ADICIONES  2018'!C1892:M1892)</f>
        <v>0</v>
      </c>
      <c r="F1892" s="291"/>
      <c r="G1892" s="291"/>
      <c r="H1892" s="291"/>
      <c r="I1892" s="291"/>
      <c r="J1892" s="291"/>
      <c r="K1892" s="287">
        <f t="shared" si="1609"/>
        <v>0</v>
      </c>
      <c r="L1892" s="291"/>
      <c r="M1892" s="291"/>
      <c r="N1892" s="291"/>
      <c r="O1892" s="291"/>
      <c r="P1892" s="291"/>
      <c r="Q1892" s="291"/>
      <c r="R1892" s="287">
        <f t="shared" si="1605"/>
        <v>0</v>
      </c>
      <c r="S1892" s="291"/>
      <c r="T1892" s="291"/>
      <c r="U1892" s="291"/>
      <c r="V1892" s="291"/>
      <c r="W1892" s="291"/>
      <c r="X1892" s="291"/>
      <c r="Y1892" s="291"/>
      <c r="Z1892" s="291"/>
      <c r="AA1892" s="290">
        <f t="shared" si="1606"/>
        <v>0</v>
      </c>
      <c r="AB1892" s="290">
        <f t="shared" si="1607"/>
        <v>0</v>
      </c>
      <c r="AC1892" s="37" t="e">
        <f t="shared" si="1608"/>
        <v>#DIV/0!</v>
      </c>
    </row>
    <row r="1893" spans="2:29" hidden="1" x14ac:dyDescent="0.2">
      <c r="B1893" s="97" t="s">
        <v>1849</v>
      </c>
      <c r="C1893" s="98" t="s">
        <v>1002</v>
      </c>
      <c r="D1893" s="291">
        <v>0</v>
      </c>
      <c r="E1893" s="285">
        <f>SUM('ADICIONES  2018'!C1893:M1893)</f>
        <v>0</v>
      </c>
      <c r="F1893" s="291"/>
      <c r="G1893" s="291"/>
      <c r="H1893" s="291"/>
      <c r="I1893" s="291"/>
      <c r="J1893" s="291"/>
      <c r="K1893" s="287">
        <f t="shared" si="1609"/>
        <v>0</v>
      </c>
      <c r="L1893" s="291"/>
      <c r="M1893" s="291"/>
      <c r="N1893" s="291"/>
      <c r="O1893" s="291"/>
      <c r="P1893" s="291"/>
      <c r="Q1893" s="291"/>
      <c r="R1893" s="287">
        <f t="shared" si="1605"/>
        <v>0</v>
      </c>
      <c r="S1893" s="291"/>
      <c r="T1893" s="291"/>
      <c r="U1893" s="291"/>
      <c r="V1893" s="291"/>
      <c r="W1893" s="291"/>
      <c r="X1893" s="291"/>
      <c r="Y1893" s="291"/>
      <c r="Z1893" s="291"/>
      <c r="AA1893" s="290">
        <f t="shared" si="1606"/>
        <v>0</v>
      </c>
      <c r="AB1893" s="290">
        <f t="shared" si="1607"/>
        <v>0</v>
      </c>
      <c r="AC1893" s="37" t="e">
        <f t="shared" si="1608"/>
        <v>#DIV/0!</v>
      </c>
    </row>
    <row r="1894" spans="2:29" hidden="1" x14ac:dyDescent="0.2">
      <c r="B1894" s="97" t="s">
        <v>1849</v>
      </c>
      <c r="C1894" s="98" t="s">
        <v>1002</v>
      </c>
      <c r="D1894" s="291">
        <v>0</v>
      </c>
      <c r="E1894" s="285">
        <f>SUM('ADICIONES  2018'!C1894:M1894)</f>
        <v>0</v>
      </c>
      <c r="F1894" s="291"/>
      <c r="G1894" s="291"/>
      <c r="H1894" s="291"/>
      <c r="I1894" s="291"/>
      <c r="J1894" s="291"/>
      <c r="K1894" s="287">
        <f t="shared" si="1609"/>
        <v>0</v>
      </c>
      <c r="L1894" s="291"/>
      <c r="M1894" s="291"/>
      <c r="N1894" s="291"/>
      <c r="O1894" s="291"/>
      <c r="P1894" s="291"/>
      <c r="Q1894" s="291"/>
      <c r="R1894" s="287">
        <f t="shared" si="1605"/>
        <v>0</v>
      </c>
      <c r="S1894" s="291"/>
      <c r="T1894" s="291"/>
      <c r="U1894" s="291"/>
      <c r="V1894" s="291"/>
      <c r="W1894" s="291"/>
      <c r="X1894" s="291"/>
      <c r="Y1894" s="291"/>
      <c r="Z1894" s="291"/>
      <c r="AA1894" s="290">
        <f t="shared" si="1606"/>
        <v>0</v>
      </c>
      <c r="AB1894" s="290">
        <f t="shared" si="1607"/>
        <v>0</v>
      </c>
      <c r="AC1894" s="37" t="e">
        <f t="shared" si="1608"/>
        <v>#DIV/0!</v>
      </c>
    </row>
    <row r="1895" spans="2:29" hidden="1" x14ac:dyDescent="0.2">
      <c r="B1895" s="97" t="s">
        <v>1849</v>
      </c>
      <c r="C1895" s="98" t="s">
        <v>1002</v>
      </c>
      <c r="D1895" s="291">
        <v>0</v>
      </c>
      <c r="E1895" s="285">
        <f>SUM('ADICIONES  2018'!C1895:M1895)</f>
        <v>0</v>
      </c>
      <c r="F1895" s="291"/>
      <c r="G1895" s="291"/>
      <c r="H1895" s="291"/>
      <c r="I1895" s="291"/>
      <c r="J1895" s="291"/>
      <c r="K1895" s="287">
        <f t="shared" si="1609"/>
        <v>0</v>
      </c>
      <c r="L1895" s="291"/>
      <c r="M1895" s="291"/>
      <c r="N1895" s="291"/>
      <c r="O1895" s="291"/>
      <c r="P1895" s="291"/>
      <c r="Q1895" s="291"/>
      <c r="R1895" s="287">
        <f t="shared" si="1605"/>
        <v>0</v>
      </c>
      <c r="S1895" s="291"/>
      <c r="T1895" s="291"/>
      <c r="U1895" s="291"/>
      <c r="V1895" s="291"/>
      <c r="W1895" s="291"/>
      <c r="X1895" s="291"/>
      <c r="Y1895" s="291"/>
      <c r="Z1895" s="291"/>
      <c r="AA1895" s="290">
        <f t="shared" si="1606"/>
        <v>0</v>
      </c>
      <c r="AB1895" s="290">
        <f t="shared" si="1607"/>
        <v>0</v>
      </c>
      <c r="AC1895" s="37" t="e">
        <f t="shared" si="1608"/>
        <v>#DIV/0!</v>
      </c>
    </row>
    <row r="1896" spans="2:29" hidden="1" x14ac:dyDescent="0.2">
      <c r="B1896" s="97" t="s">
        <v>1849</v>
      </c>
      <c r="C1896" s="98" t="s">
        <v>1002</v>
      </c>
      <c r="D1896" s="291">
        <v>0</v>
      </c>
      <c r="E1896" s="285">
        <f>SUM('ADICIONES  2018'!C1896:M1896)</f>
        <v>0</v>
      </c>
      <c r="F1896" s="291"/>
      <c r="G1896" s="291"/>
      <c r="H1896" s="291"/>
      <c r="I1896" s="291"/>
      <c r="J1896" s="291"/>
      <c r="K1896" s="287">
        <f t="shared" si="1609"/>
        <v>0</v>
      </c>
      <c r="L1896" s="291"/>
      <c r="M1896" s="291"/>
      <c r="N1896" s="291"/>
      <c r="O1896" s="291"/>
      <c r="P1896" s="291"/>
      <c r="Q1896" s="291"/>
      <c r="R1896" s="287">
        <f t="shared" si="1605"/>
        <v>0</v>
      </c>
      <c r="S1896" s="291"/>
      <c r="T1896" s="291"/>
      <c r="U1896" s="291"/>
      <c r="V1896" s="291"/>
      <c r="W1896" s="291"/>
      <c r="X1896" s="291"/>
      <c r="Y1896" s="291"/>
      <c r="Z1896" s="291"/>
      <c r="AA1896" s="290">
        <f t="shared" si="1606"/>
        <v>0</v>
      </c>
      <c r="AB1896" s="290">
        <f t="shared" si="1607"/>
        <v>0</v>
      </c>
      <c r="AC1896" s="37" t="e">
        <f t="shared" si="1608"/>
        <v>#DIV/0!</v>
      </c>
    </row>
    <row r="1897" spans="2:29" hidden="1" x14ac:dyDescent="0.2">
      <c r="B1897" s="97" t="s">
        <v>1850</v>
      </c>
      <c r="C1897" s="98" t="s">
        <v>1773</v>
      </c>
      <c r="D1897" s="291">
        <v>0</v>
      </c>
      <c r="E1897" s="285">
        <f>SUM('ADICIONES  2018'!C1897:M1897)</f>
        <v>0</v>
      </c>
      <c r="F1897" s="291"/>
      <c r="G1897" s="291"/>
      <c r="H1897" s="291"/>
      <c r="I1897" s="291"/>
      <c r="J1897" s="291"/>
      <c r="K1897" s="287">
        <f t="shared" si="1609"/>
        <v>0</v>
      </c>
      <c r="L1897" s="291"/>
      <c r="M1897" s="291"/>
      <c r="N1897" s="291"/>
      <c r="O1897" s="291"/>
      <c r="P1897" s="291"/>
      <c r="Q1897" s="291"/>
      <c r="R1897" s="287">
        <f t="shared" si="1605"/>
        <v>0</v>
      </c>
      <c r="S1897" s="291"/>
      <c r="T1897" s="291"/>
      <c r="U1897" s="291"/>
      <c r="V1897" s="291"/>
      <c r="W1897" s="291"/>
      <c r="X1897" s="291"/>
      <c r="Y1897" s="291"/>
      <c r="Z1897" s="291"/>
      <c r="AA1897" s="290">
        <f t="shared" si="1606"/>
        <v>0</v>
      </c>
      <c r="AB1897" s="290">
        <f t="shared" si="1607"/>
        <v>0</v>
      </c>
      <c r="AC1897" s="37" t="e">
        <f t="shared" si="1608"/>
        <v>#DIV/0!</v>
      </c>
    </row>
    <row r="1898" spans="2:29" hidden="1" x14ac:dyDescent="0.2">
      <c r="B1898" s="97" t="s">
        <v>1850</v>
      </c>
      <c r="C1898" s="98" t="s">
        <v>1773</v>
      </c>
      <c r="D1898" s="291">
        <v>0</v>
      </c>
      <c r="E1898" s="285">
        <f>SUM('ADICIONES  2018'!C1898:M1898)</f>
        <v>0</v>
      </c>
      <c r="F1898" s="291"/>
      <c r="G1898" s="291"/>
      <c r="H1898" s="291"/>
      <c r="I1898" s="291"/>
      <c r="J1898" s="291"/>
      <c r="K1898" s="287">
        <f t="shared" si="1609"/>
        <v>0</v>
      </c>
      <c r="L1898" s="291"/>
      <c r="M1898" s="291"/>
      <c r="N1898" s="291"/>
      <c r="O1898" s="291"/>
      <c r="P1898" s="291"/>
      <c r="Q1898" s="291"/>
      <c r="R1898" s="287">
        <f t="shared" si="1605"/>
        <v>0</v>
      </c>
      <c r="S1898" s="291"/>
      <c r="T1898" s="291"/>
      <c r="U1898" s="291"/>
      <c r="V1898" s="291"/>
      <c r="W1898" s="291"/>
      <c r="X1898" s="291"/>
      <c r="Y1898" s="291"/>
      <c r="Z1898" s="291"/>
      <c r="AA1898" s="290">
        <f t="shared" si="1606"/>
        <v>0</v>
      </c>
      <c r="AB1898" s="290">
        <f t="shared" si="1607"/>
        <v>0</v>
      </c>
      <c r="AC1898" s="37" t="e">
        <f t="shared" si="1608"/>
        <v>#DIV/0!</v>
      </c>
    </row>
    <row r="1899" spans="2:29" hidden="1" x14ac:dyDescent="0.2">
      <c r="B1899" s="97" t="s">
        <v>1850</v>
      </c>
      <c r="C1899" s="98" t="s">
        <v>1773</v>
      </c>
      <c r="D1899" s="291">
        <v>0</v>
      </c>
      <c r="E1899" s="285">
        <f>SUM('ADICIONES  2018'!C1899:M1899)</f>
        <v>0</v>
      </c>
      <c r="F1899" s="291"/>
      <c r="G1899" s="291"/>
      <c r="H1899" s="291"/>
      <c r="I1899" s="291"/>
      <c r="J1899" s="291"/>
      <c r="K1899" s="287">
        <f t="shared" si="1609"/>
        <v>0</v>
      </c>
      <c r="L1899" s="291"/>
      <c r="M1899" s="291"/>
      <c r="N1899" s="291"/>
      <c r="O1899" s="291"/>
      <c r="P1899" s="291"/>
      <c r="Q1899" s="291"/>
      <c r="R1899" s="287">
        <f t="shared" si="1605"/>
        <v>0</v>
      </c>
      <c r="S1899" s="291"/>
      <c r="T1899" s="291"/>
      <c r="U1899" s="291"/>
      <c r="V1899" s="291"/>
      <c r="W1899" s="291"/>
      <c r="X1899" s="291"/>
      <c r="Y1899" s="291"/>
      <c r="Z1899" s="291"/>
      <c r="AA1899" s="290">
        <f t="shared" si="1606"/>
        <v>0</v>
      </c>
      <c r="AB1899" s="290">
        <f t="shared" si="1607"/>
        <v>0</v>
      </c>
      <c r="AC1899" s="37" t="e">
        <f t="shared" si="1608"/>
        <v>#DIV/0!</v>
      </c>
    </row>
    <row r="1900" spans="2:29" hidden="1" x14ac:dyDescent="0.2">
      <c r="B1900" s="97" t="s">
        <v>1850</v>
      </c>
      <c r="C1900" s="98" t="s">
        <v>1773</v>
      </c>
      <c r="D1900" s="291">
        <v>0</v>
      </c>
      <c r="E1900" s="285">
        <f>SUM('ADICIONES  2018'!C1900:M1900)</f>
        <v>0</v>
      </c>
      <c r="F1900" s="291"/>
      <c r="G1900" s="291"/>
      <c r="H1900" s="291"/>
      <c r="I1900" s="291"/>
      <c r="J1900" s="291"/>
      <c r="K1900" s="287">
        <f t="shared" si="1609"/>
        <v>0</v>
      </c>
      <c r="L1900" s="291"/>
      <c r="M1900" s="291"/>
      <c r="N1900" s="291"/>
      <c r="O1900" s="291"/>
      <c r="P1900" s="291"/>
      <c r="Q1900" s="291"/>
      <c r="R1900" s="287">
        <f t="shared" si="1605"/>
        <v>0</v>
      </c>
      <c r="S1900" s="291"/>
      <c r="T1900" s="291"/>
      <c r="U1900" s="291"/>
      <c r="V1900" s="291"/>
      <c r="W1900" s="291"/>
      <c r="X1900" s="291"/>
      <c r="Y1900" s="291"/>
      <c r="Z1900" s="291"/>
      <c r="AA1900" s="290">
        <f t="shared" si="1606"/>
        <v>0</v>
      </c>
      <c r="AB1900" s="290">
        <f t="shared" si="1607"/>
        <v>0</v>
      </c>
      <c r="AC1900" s="37" t="e">
        <f t="shared" si="1608"/>
        <v>#DIV/0!</v>
      </c>
    </row>
    <row r="1901" spans="2:29" hidden="1" x14ac:dyDescent="0.2">
      <c r="B1901" s="97" t="s">
        <v>1850</v>
      </c>
      <c r="C1901" s="98" t="s">
        <v>1773</v>
      </c>
      <c r="D1901" s="291">
        <v>0</v>
      </c>
      <c r="E1901" s="285">
        <f>SUM('ADICIONES  2018'!C1901:M1901)</f>
        <v>0</v>
      </c>
      <c r="F1901" s="291"/>
      <c r="G1901" s="291"/>
      <c r="H1901" s="291"/>
      <c r="I1901" s="291"/>
      <c r="J1901" s="291"/>
      <c r="K1901" s="287">
        <f t="shared" si="1609"/>
        <v>0</v>
      </c>
      <c r="L1901" s="291"/>
      <c r="M1901" s="291"/>
      <c r="N1901" s="291"/>
      <c r="O1901" s="291"/>
      <c r="P1901" s="291"/>
      <c r="Q1901" s="291"/>
      <c r="R1901" s="287">
        <f t="shared" si="1605"/>
        <v>0</v>
      </c>
      <c r="S1901" s="291"/>
      <c r="T1901" s="291"/>
      <c r="U1901" s="291"/>
      <c r="V1901" s="291"/>
      <c r="W1901" s="291"/>
      <c r="X1901" s="291"/>
      <c r="Y1901" s="291"/>
      <c r="Z1901" s="291"/>
      <c r="AA1901" s="290">
        <f t="shared" si="1606"/>
        <v>0</v>
      </c>
      <c r="AB1901" s="290">
        <f t="shared" si="1607"/>
        <v>0</v>
      </c>
      <c r="AC1901" s="37" t="e">
        <f t="shared" si="1608"/>
        <v>#DIV/0!</v>
      </c>
    </row>
    <row r="1902" spans="2:29" hidden="1" x14ac:dyDescent="0.2">
      <c r="B1902" s="97" t="s">
        <v>1850</v>
      </c>
      <c r="C1902" s="98" t="s">
        <v>1773</v>
      </c>
      <c r="D1902" s="291">
        <v>0</v>
      </c>
      <c r="E1902" s="285">
        <f>SUM('ADICIONES  2018'!C1902:M1902)</f>
        <v>0</v>
      </c>
      <c r="F1902" s="291"/>
      <c r="G1902" s="291"/>
      <c r="H1902" s="291"/>
      <c r="I1902" s="291"/>
      <c r="J1902" s="291"/>
      <c r="K1902" s="287">
        <f t="shared" si="1609"/>
        <v>0</v>
      </c>
      <c r="L1902" s="291"/>
      <c r="M1902" s="291"/>
      <c r="N1902" s="291"/>
      <c r="O1902" s="291"/>
      <c r="P1902" s="291"/>
      <c r="Q1902" s="291"/>
      <c r="R1902" s="287">
        <f t="shared" si="1605"/>
        <v>0</v>
      </c>
      <c r="S1902" s="291"/>
      <c r="T1902" s="291"/>
      <c r="U1902" s="291"/>
      <c r="V1902" s="291"/>
      <c r="W1902" s="291"/>
      <c r="X1902" s="291"/>
      <c r="Y1902" s="291"/>
      <c r="Z1902" s="291"/>
      <c r="AA1902" s="290">
        <f t="shared" si="1606"/>
        <v>0</v>
      </c>
      <c r="AB1902" s="290">
        <f t="shared" si="1607"/>
        <v>0</v>
      </c>
      <c r="AC1902" s="37" t="e">
        <f t="shared" si="1608"/>
        <v>#DIV/0!</v>
      </c>
    </row>
    <row r="1903" spans="2:29" hidden="1" x14ac:dyDescent="0.2">
      <c r="B1903" s="97" t="s">
        <v>1850</v>
      </c>
      <c r="C1903" s="98" t="s">
        <v>1773</v>
      </c>
      <c r="D1903" s="291">
        <v>0</v>
      </c>
      <c r="E1903" s="285">
        <f>SUM('ADICIONES  2018'!C1903:M1903)</f>
        <v>0</v>
      </c>
      <c r="F1903" s="291"/>
      <c r="G1903" s="291"/>
      <c r="H1903" s="291"/>
      <c r="I1903" s="291"/>
      <c r="J1903" s="291"/>
      <c r="K1903" s="287">
        <f t="shared" si="1609"/>
        <v>0</v>
      </c>
      <c r="L1903" s="291"/>
      <c r="M1903" s="291"/>
      <c r="N1903" s="291"/>
      <c r="O1903" s="291"/>
      <c r="P1903" s="291"/>
      <c r="Q1903" s="291"/>
      <c r="R1903" s="287">
        <f t="shared" si="1605"/>
        <v>0</v>
      </c>
      <c r="S1903" s="291"/>
      <c r="T1903" s="291"/>
      <c r="U1903" s="291"/>
      <c r="V1903" s="291"/>
      <c r="W1903" s="291"/>
      <c r="X1903" s="291"/>
      <c r="Y1903" s="291"/>
      <c r="Z1903" s="291"/>
      <c r="AA1903" s="290">
        <f t="shared" si="1606"/>
        <v>0</v>
      </c>
      <c r="AB1903" s="290">
        <f t="shared" si="1607"/>
        <v>0</v>
      </c>
      <c r="AC1903" s="37" t="e">
        <f t="shared" si="1608"/>
        <v>#DIV/0!</v>
      </c>
    </row>
    <row r="1904" spans="2:29" hidden="1" x14ac:dyDescent="0.2">
      <c r="B1904" s="97" t="s">
        <v>1850</v>
      </c>
      <c r="C1904" s="98" t="s">
        <v>1773</v>
      </c>
      <c r="D1904" s="291">
        <v>0</v>
      </c>
      <c r="E1904" s="285">
        <f>SUM('ADICIONES  2018'!C1904:M1904)</f>
        <v>0</v>
      </c>
      <c r="F1904" s="291"/>
      <c r="G1904" s="291"/>
      <c r="H1904" s="291"/>
      <c r="I1904" s="291"/>
      <c r="J1904" s="291"/>
      <c r="K1904" s="287">
        <f t="shared" si="1609"/>
        <v>0</v>
      </c>
      <c r="L1904" s="291"/>
      <c r="M1904" s="291"/>
      <c r="N1904" s="291"/>
      <c r="O1904" s="291"/>
      <c r="P1904" s="291"/>
      <c r="Q1904" s="291"/>
      <c r="R1904" s="287">
        <f t="shared" si="1605"/>
        <v>0</v>
      </c>
      <c r="S1904" s="291"/>
      <c r="T1904" s="291"/>
      <c r="U1904" s="291"/>
      <c r="V1904" s="291"/>
      <c r="W1904" s="291"/>
      <c r="X1904" s="291"/>
      <c r="Y1904" s="291"/>
      <c r="Z1904" s="291"/>
      <c r="AA1904" s="290">
        <f t="shared" si="1606"/>
        <v>0</v>
      </c>
      <c r="AB1904" s="290">
        <f t="shared" si="1607"/>
        <v>0</v>
      </c>
      <c r="AC1904" s="37" t="e">
        <f t="shared" si="1608"/>
        <v>#DIV/0!</v>
      </c>
    </row>
    <row r="1905" spans="1:29" hidden="1" x14ac:dyDescent="0.2">
      <c r="B1905" s="97" t="s">
        <v>1850</v>
      </c>
      <c r="C1905" s="98" t="s">
        <v>1773</v>
      </c>
      <c r="D1905" s="291">
        <v>0</v>
      </c>
      <c r="E1905" s="285">
        <f>SUM('ADICIONES  2018'!C1905:M1905)</f>
        <v>0</v>
      </c>
      <c r="F1905" s="291"/>
      <c r="G1905" s="291"/>
      <c r="H1905" s="291"/>
      <c r="I1905" s="291"/>
      <c r="J1905" s="291"/>
      <c r="K1905" s="287">
        <f t="shared" si="1609"/>
        <v>0</v>
      </c>
      <c r="L1905" s="291"/>
      <c r="M1905" s="291"/>
      <c r="N1905" s="291"/>
      <c r="O1905" s="291"/>
      <c r="P1905" s="291"/>
      <c r="Q1905" s="291"/>
      <c r="R1905" s="287">
        <f t="shared" si="1605"/>
        <v>0</v>
      </c>
      <c r="S1905" s="291"/>
      <c r="T1905" s="291"/>
      <c r="U1905" s="291"/>
      <c r="V1905" s="291"/>
      <c r="W1905" s="291"/>
      <c r="X1905" s="291"/>
      <c r="Y1905" s="291"/>
      <c r="Z1905" s="291"/>
      <c r="AA1905" s="290">
        <f t="shared" si="1606"/>
        <v>0</v>
      </c>
      <c r="AB1905" s="290">
        <f t="shared" si="1607"/>
        <v>0</v>
      </c>
      <c r="AC1905" s="37" t="e">
        <f t="shared" si="1608"/>
        <v>#DIV/0!</v>
      </c>
    </row>
    <row r="1906" spans="1:29" hidden="1" x14ac:dyDescent="0.2">
      <c r="B1906" s="97" t="s">
        <v>1850</v>
      </c>
      <c r="C1906" s="98" t="s">
        <v>1773</v>
      </c>
      <c r="D1906" s="291">
        <v>0</v>
      </c>
      <c r="E1906" s="285">
        <f>SUM('ADICIONES  2018'!C1906:M1906)</f>
        <v>0</v>
      </c>
      <c r="F1906" s="291"/>
      <c r="G1906" s="291"/>
      <c r="H1906" s="291"/>
      <c r="I1906" s="291"/>
      <c r="J1906" s="291"/>
      <c r="K1906" s="287">
        <f t="shared" si="1609"/>
        <v>0</v>
      </c>
      <c r="L1906" s="291"/>
      <c r="M1906" s="291"/>
      <c r="N1906" s="291"/>
      <c r="O1906" s="291"/>
      <c r="P1906" s="291"/>
      <c r="Q1906" s="291"/>
      <c r="R1906" s="287">
        <f t="shared" si="1605"/>
        <v>0</v>
      </c>
      <c r="S1906" s="291"/>
      <c r="T1906" s="291"/>
      <c r="U1906" s="291"/>
      <c r="V1906" s="291"/>
      <c r="W1906" s="291"/>
      <c r="X1906" s="291"/>
      <c r="Y1906" s="291"/>
      <c r="Z1906" s="291"/>
      <c r="AA1906" s="290">
        <f t="shared" si="1606"/>
        <v>0</v>
      </c>
      <c r="AB1906" s="290">
        <f t="shared" si="1607"/>
        <v>0</v>
      </c>
      <c r="AC1906" s="37" t="e">
        <f t="shared" si="1608"/>
        <v>#DIV/0!</v>
      </c>
    </row>
    <row r="1907" spans="1:29" s="79" customFormat="1" ht="31.5" hidden="1" x14ac:dyDescent="0.2">
      <c r="A1907" s="371"/>
      <c r="B1907" s="110" t="s">
        <v>1851</v>
      </c>
      <c r="C1907" s="106" t="s">
        <v>199</v>
      </c>
      <c r="D1907" s="289">
        <f>SUM(D1908:D1909)</f>
        <v>0</v>
      </c>
      <c r="E1907" s="105">
        <f>SUM('ADICIONES  2018'!C1907:M1907)</f>
        <v>0</v>
      </c>
      <c r="F1907" s="289">
        <f t="shared" ref="F1907" si="1610">SUM(F1908:F1909)</f>
        <v>0</v>
      </c>
      <c r="G1907" s="289">
        <f t="shared" ref="G1907:J1907" si="1611">SUM(G1908:G1909)</f>
        <v>0</v>
      </c>
      <c r="H1907" s="289">
        <f t="shared" si="1611"/>
        <v>0</v>
      </c>
      <c r="I1907" s="289">
        <f t="shared" si="1611"/>
        <v>0</v>
      </c>
      <c r="J1907" s="289">
        <f t="shared" si="1611"/>
        <v>0</v>
      </c>
      <c r="K1907" s="105">
        <f t="shared" si="1609"/>
        <v>0</v>
      </c>
      <c r="L1907" s="289">
        <f t="shared" ref="L1907:Q1907" si="1612">SUM(L1908:L1909)</f>
        <v>0</v>
      </c>
      <c r="M1907" s="289">
        <f t="shared" si="1612"/>
        <v>0</v>
      </c>
      <c r="N1907" s="289">
        <f t="shared" si="1612"/>
        <v>0</v>
      </c>
      <c r="O1907" s="289">
        <f t="shared" si="1612"/>
        <v>0</v>
      </c>
      <c r="P1907" s="289">
        <f t="shared" si="1612"/>
        <v>0</v>
      </c>
      <c r="Q1907" s="289">
        <f t="shared" si="1612"/>
        <v>0</v>
      </c>
      <c r="R1907" s="105">
        <f t="shared" si="1605"/>
        <v>0</v>
      </c>
      <c r="S1907" s="289">
        <f t="shared" ref="S1907:Z1907" si="1613">SUM(S1908:S1909)</f>
        <v>0</v>
      </c>
      <c r="T1907" s="289">
        <f t="shared" si="1613"/>
        <v>0</v>
      </c>
      <c r="U1907" s="289">
        <f t="shared" si="1613"/>
        <v>0</v>
      </c>
      <c r="V1907" s="289">
        <f t="shared" si="1613"/>
        <v>0</v>
      </c>
      <c r="W1907" s="289">
        <f t="shared" si="1613"/>
        <v>0</v>
      </c>
      <c r="X1907" s="289">
        <f t="shared" si="1613"/>
        <v>0</v>
      </c>
      <c r="Y1907" s="289">
        <f t="shared" si="1613"/>
        <v>0</v>
      </c>
      <c r="Z1907" s="289">
        <f t="shared" si="1613"/>
        <v>0</v>
      </c>
      <c r="AA1907" s="289">
        <f t="shared" si="1606"/>
        <v>0</v>
      </c>
      <c r="AB1907" s="289">
        <f t="shared" si="1607"/>
        <v>0</v>
      </c>
      <c r="AC1907" s="104" t="e">
        <f t="shared" si="1608"/>
        <v>#DIV/0!</v>
      </c>
    </row>
    <row r="1908" spans="1:29" hidden="1" x14ac:dyDescent="0.2">
      <c r="B1908" s="97" t="s">
        <v>1852</v>
      </c>
      <c r="C1908" s="98" t="s">
        <v>1773</v>
      </c>
      <c r="D1908" s="291">
        <v>0</v>
      </c>
      <c r="E1908" s="285">
        <f>SUM('ADICIONES  2018'!C1908:M1908)</f>
        <v>0</v>
      </c>
      <c r="F1908" s="291"/>
      <c r="G1908" s="291"/>
      <c r="H1908" s="291"/>
      <c r="I1908" s="291"/>
      <c r="J1908" s="291"/>
      <c r="K1908" s="287">
        <f t="shared" si="1609"/>
        <v>0</v>
      </c>
      <c r="L1908" s="291"/>
      <c r="M1908" s="291"/>
      <c r="N1908" s="291"/>
      <c r="O1908" s="291"/>
      <c r="P1908" s="291"/>
      <c r="Q1908" s="291"/>
      <c r="R1908" s="287">
        <f t="shared" si="1605"/>
        <v>0</v>
      </c>
      <c r="S1908" s="291"/>
      <c r="T1908" s="291"/>
      <c r="U1908" s="291"/>
      <c r="V1908" s="291"/>
      <c r="W1908" s="291"/>
      <c r="X1908" s="291"/>
      <c r="Y1908" s="291"/>
      <c r="Z1908" s="291"/>
      <c r="AA1908" s="290">
        <f t="shared" si="1606"/>
        <v>0</v>
      </c>
      <c r="AB1908" s="290">
        <f t="shared" si="1607"/>
        <v>0</v>
      </c>
      <c r="AC1908" s="37" t="e">
        <f t="shared" si="1608"/>
        <v>#DIV/0!</v>
      </c>
    </row>
    <row r="1909" spans="1:29" hidden="1" x14ac:dyDescent="0.2">
      <c r="B1909" s="97" t="s">
        <v>1852</v>
      </c>
      <c r="C1909" s="98" t="s">
        <v>1773</v>
      </c>
      <c r="D1909" s="291">
        <v>0</v>
      </c>
      <c r="E1909" s="285">
        <f>SUM('ADICIONES  2018'!C1909:M1909)</f>
        <v>0</v>
      </c>
      <c r="F1909" s="291"/>
      <c r="G1909" s="291"/>
      <c r="H1909" s="291"/>
      <c r="I1909" s="291"/>
      <c r="J1909" s="291"/>
      <c r="K1909" s="287">
        <f t="shared" si="1609"/>
        <v>0</v>
      </c>
      <c r="L1909" s="291"/>
      <c r="M1909" s="291"/>
      <c r="N1909" s="291"/>
      <c r="O1909" s="291"/>
      <c r="P1909" s="291"/>
      <c r="Q1909" s="291"/>
      <c r="R1909" s="287">
        <f t="shared" si="1605"/>
        <v>0</v>
      </c>
      <c r="S1909" s="291"/>
      <c r="T1909" s="291"/>
      <c r="U1909" s="291"/>
      <c r="V1909" s="291"/>
      <c r="W1909" s="291"/>
      <c r="X1909" s="291"/>
      <c r="Y1909" s="291"/>
      <c r="Z1909" s="291"/>
      <c r="AA1909" s="290">
        <f t="shared" si="1606"/>
        <v>0</v>
      </c>
      <c r="AB1909" s="290">
        <f t="shared" si="1607"/>
        <v>0</v>
      </c>
      <c r="AC1909" s="37" t="e">
        <f t="shared" si="1608"/>
        <v>#DIV/0!</v>
      </c>
    </row>
    <row r="1910" spans="1:29" s="79" customFormat="1" ht="31.5" hidden="1" x14ac:dyDescent="0.2">
      <c r="A1910" s="371"/>
      <c r="B1910" s="110" t="s">
        <v>1853</v>
      </c>
      <c r="C1910" s="106" t="s">
        <v>1854</v>
      </c>
      <c r="D1910" s="289">
        <f>SUM(D1911:D1914)</f>
        <v>0</v>
      </c>
      <c r="E1910" s="105">
        <f>SUM('ADICIONES  2018'!C1910:M1910)</f>
        <v>0</v>
      </c>
      <c r="F1910" s="289">
        <f t="shared" ref="F1910" si="1614">SUM(F1911:F1914)</f>
        <v>0</v>
      </c>
      <c r="G1910" s="289">
        <f t="shared" ref="G1910:J1910" si="1615">SUM(G1911:G1914)</f>
        <v>0</v>
      </c>
      <c r="H1910" s="289">
        <f t="shared" si="1615"/>
        <v>0</v>
      </c>
      <c r="I1910" s="289">
        <f t="shared" si="1615"/>
        <v>0</v>
      </c>
      <c r="J1910" s="289">
        <f t="shared" si="1615"/>
        <v>0</v>
      </c>
      <c r="K1910" s="105">
        <f t="shared" si="1609"/>
        <v>0</v>
      </c>
      <c r="L1910" s="289">
        <f t="shared" ref="L1910:Q1910" si="1616">SUM(L1911:L1914)</f>
        <v>0</v>
      </c>
      <c r="M1910" s="289">
        <f t="shared" si="1616"/>
        <v>0</v>
      </c>
      <c r="N1910" s="289">
        <f t="shared" si="1616"/>
        <v>0</v>
      </c>
      <c r="O1910" s="289">
        <f t="shared" si="1616"/>
        <v>0</v>
      </c>
      <c r="P1910" s="289">
        <f t="shared" si="1616"/>
        <v>0</v>
      </c>
      <c r="Q1910" s="289">
        <f t="shared" si="1616"/>
        <v>0</v>
      </c>
      <c r="R1910" s="105">
        <f t="shared" si="1605"/>
        <v>0</v>
      </c>
      <c r="S1910" s="289">
        <f t="shared" ref="S1910:Z1910" si="1617">SUM(S1911:S1914)</f>
        <v>0</v>
      </c>
      <c r="T1910" s="289">
        <f t="shared" si="1617"/>
        <v>0</v>
      </c>
      <c r="U1910" s="289">
        <f t="shared" si="1617"/>
        <v>0</v>
      </c>
      <c r="V1910" s="289">
        <f t="shared" si="1617"/>
        <v>0</v>
      </c>
      <c r="W1910" s="289">
        <f t="shared" si="1617"/>
        <v>0</v>
      </c>
      <c r="X1910" s="289">
        <f t="shared" si="1617"/>
        <v>0</v>
      </c>
      <c r="Y1910" s="289">
        <f t="shared" si="1617"/>
        <v>0</v>
      </c>
      <c r="Z1910" s="289">
        <f t="shared" si="1617"/>
        <v>0</v>
      </c>
      <c r="AA1910" s="289">
        <f t="shared" si="1606"/>
        <v>0</v>
      </c>
      <c r="AB1910" s="289">
        <f t="shared" si="1607"/>
        <v>0</v>
      </c>
      <c r="AC1910" s="104" t="e">
        <f t="shared" si="1608"/>
        <v>#DIV/0!</v>
      </c>
    </row>
    <row r="1911" spans="1:29" ht="28.5" hidden="1" x14ac:dyDescent="0.2">
      <c r="B1911" s="97" t="s">
        <v>1855</v>
      </c>
      <c r="C1911" s="98" t="s">
        <v>1843</v>
      </c>
      <c r="D1911" s="291">
        <v>0</v>
      </c>
      <c r="E1911" s="285">
        <f>SUM('ADICIONES  2018'!C1911:M1911)</f>
        <v>0</v>
      </c>
      <c r="F1911" s="291"/>
      <c r="G1911" s="291"/>
      <c r="H1911" s="291"/>
      <c r="I1911" s="291"/>
      <c r="J1911" s="291"/>
      <c r="K1911" s="287">
        <f t="shared" si="1609"/>
        <v>0</v>
      </c>
      <c r="L1911" s="291"/>
      <c r="M1911" s="291"/>
      <c r="N1911" s="291"/>
      <c r="O1911" s="291"/>
      <c r="P1911" s="291"/>
      <c r="Q1911" s="291"/>
      <c r="R1911" s="287">
        <f t="shared" si="1605"/>
        <v>0</v>
      </c>
      <c r="S1911" s="291"/>
      <c r="T1911" s="291"/>
      <c r="U1911" s="291"/>
      <c r="V1911" s="291"/>
      <c r="W1911" s="291"/>
      <c r="X1911" s="291"/>
      <c r="Y1911" s="291"/>
      <c r="Z1911" s="291"/>
      <c r="AA1911" s="290">
        <f t="shared" si="1606"/>
        <v>0</v>
      </c>
      <c r="AB1911" s="290">
        <f t="shared" si="1607"/>
        <v>0</v>
      </c>
      <c r="AC1911" s="37" t="e">
        <f t="shared" si="1608"/>
        <v>#DIV/0!</v>
      </c>
    </row>
    <row r="1912" spans="1:29" ht="28.5" hidden="1" x14ac:dyDescent="0.2">
      <c r="B1912" s="97" t="s">
        <v>1855</v>
      </c>
      <c r="C1912" s="98" t="s">
        <v>1843</v>
      </c>
      <c r="D1912" s="291">
        <v>0</v>
      </c>
      <c r="E1912" s="285">
        <f>SUM('ADICIONES  2018'!C1912:M1912)</f>
        <v>0</v>
      </c>
      <c r="F1912" s="291"/>
      <c r="G1912" s="291"/>
      <c r="H1912" s="291"/>
      <c r="I1912" s="291"/>
      <c r="J1912" s="291"/>
      <c r="K1912" s="287">
        <f t="shared" si="1609"/>
        <v>0</v>
      </c>
      <c r="L1912" s="291"/>
      <c r="M1912" s="291"/>
      <c r="N1912" s="291"/>
      <c r="O1912" s="291"/>
      <c r="P1912" s="291"/>
      <c r="Q1912" s="291"/>
      <c r="R1912" s="287">
        <f t="shared" si="1605"/>
        <v>0</v>
      </c>
      <c r="S1912" s="291"/>
      <c r="T1912" s="291"/>
      <c r="U1912" s="291"/>
      <c r="V1912" s="291"/>
      <c r="W1912" s="291"/>
      <c r="X1912" s="291"/>
      <c r="Y1912" s="291"/>
      <c r="Z1912" s="291"/>
      <c r="AA1912" s="290">
        <f t="shared" si="1606"/>
        <v>0</v>
      </c>
      <c r="AB1912" s="290">
        <f t="shared" si="1607"/>
        <v>0</v>
      </c>
      <c r="AC1912" s="37" t="e">
        <f t="shared" si="1608"/>
        <v>#DIV/0!</v>
      </c>
    </row>
    <row r="1913" spans="1:29" ht="28.5" hidden="1" x14ac:dyDescent="0.2">
      <c r="B1913" s="97" t="s">
        <v>1856</v>
      </c>
      <c r="C1913" s="98" t="s">
        <v>1845</v>
      </c>
      <c r="D1913" s="291">
        <v>0</v>
      </c>
      <c r="E1913" s="285">
        <f>SUM('ADICIONES  2018'!C1913:M1913)</f>
        <v>0</v>
      </c>
      <c r="F1913" s="291"/>
      <c r="G1913" s="291"/>
      <c r="H1913" s="291"/>
      <c r="I1913" s="291"/>
      <c r="J1913" s="291"/>
      <c r="K1913" s="287">
        <f t="shared" si="1609"/>
        <v>0</v>
      </c>
      <c r="L1913" s="291"/>
      <c r="M1913" s="291"/>
      <c r="N1913" s="291"/>
      <c r="O1913" s="291"/>
      <c r="P1913" s="291"/>
      <c r="Q1913" s="291"/>
      <c r="R1913" s="287">
        <f t="shared" si="1605"/>
        <v>0</v>
      </c>
      <c r="S1913" s="291"/>
      <c r="T1913" s="291"/>
      <c r="U1913" s="291"/>
      <c r="V1913" s="291"/>
      <c r="W1913" s="291"/>
      <c r="X1913" s="291"/>
      <c r="Y1913" s="291"/>
      <c r="Z1913" s="291"/>
      <c r="AA1913" s="290">
        <f t="shared" si="1606"/>
        <v>0</v>
      </c>
      <c r="AB1913" s="290">
        <f t="shared" si="1607"/>
        <v>0</v>
      </c>
      <c r="AC1913" s="37" t="e">
        <f t="shared" si="1608"/>
        <v>#DIV/0!</v>
      </c>
    </row>
    <row r="1914" spans="1:29" ht="28.5" hidden="1" x14ac:dyDescent="0.2">
      <c r="B1914" s="97" t="s">
        <v>1856</v>
      </c>
      <c r="C1914" s="98" t="s">
        <v>1857</v>
      </c>
      <c r="D1914" s="291">
        <v>0</v>
      </c>
      <c r="E1914" s="285">
        <f>SUM('ADICIONES  2018'!C1914:M1914)</f>
        <v>0</v>
      </c>
      <c r="F1914" s="291"/>
      <c r="G1914" s="291"/>
      <c r="H1914" s="291"/>
      <c r="I1914" s="291"/>
      <c r="J1914" s="291"/>
      <c r="K1914" s="287">
        <f t="shared" si="1609"/>
        <v>0</v>
      </c>
      <c r="L1914" s="291"/>
      <c r="M1914" s="291"/>
      <c r="N1914" s="291"/>
      <c r="O1914" s="291"/>
      <c r="P1914" s="291"/>
      <c r="Q1914" s="291"/>
      <c r="R1914" s="287">
        <f t="shared" si="1605"/>
        <v>0</v>
      </c>
      <c r="S1914" s="291"/>
      <c r="T1914" s="291"/>
      <c r="U1914" s="291"/>
      <c r="V1914" s="291"/>
      <c r="W1914" s="291"/>
      <c r="X1914" s="291"/>
      <c r="Y1914" s="291"/>
      <c r="Z1914" s="291"/>
      <c r="AA1914" s="290">
        <f t="shared" si="1606"/>
        <v>0</v>
      </c>
      <c r="AB1914" s="290">
        <f t="shared" si="1607"/>
        <v>0</v>
      </c>
      <c r="AC1914" s="37" t="e">
        <f t="shared" si="1608"/>
        <v>#DIV/0!</v>
      </c>
    </row>
    <row r="1915" spans="1:29" s="79" customFormat="1" ht="31.5" hidden="1" x14ac:dyDescent="0.2">
      <c r="A1915" s="371"/>
      <c r="B1915" s="110" t="s">
        <v>1858</v>
      </c>
      <c r="C1915" s="106" t="s">
        <v>199</v>
      </c>
      <c r="D1915" s="289">
        <f>SUM(D1916:D1917)</f>
        <v>0</v>
      </c>
      <c r="E1915" s="105">
        <f>SUM('ADICIONES  2018'!C1915:M1915)</f>
        <v>0</v>
      </c>
      <c r="F1915" s="289">
        <f t="shared" ref="F1915" si="1618">SUM(F1916:F1917)</f>
        <v>0</v>
      </c>
      <c r="G1915" s="289">
        <f t="shared" ref="G1915:J1915" si="1619">SUM(G1916:G1917)</f>
        <v>0</v>
      </c>
      <c r="H1915" s="289">
        <f t="shared" si="1619"/>
        <v>0</v>
      </c>
      <c r="I1915" s="289">
        <f t="shared" si="1619"/>
        <v>0</v>
      </c>
      <c r="J1915" s="289">
        <f t="shared" si="1619"/>
        <v>0</v>
      </c>
      <c r="K1915" s="105">
        <f t="shared" si="1609"/>
        <v>0</v>
      </c>
      <c r="L1915" s="289">
        <f t="shared" ref="L1915:Q1915" si="1620">SUM(L1916:L1917)</f>
        <v>0</v>
      </c>
      <c r="M1915" s="289">
        <f t="shared" si="1620"/>
        <v>0</v>
      </c>
      <c r="N1915" s="289">
        <f t="shared" si="1620"/>
        <v>0</v>
      </c>
      <c r="O1915" s="289">
        <f t="shared" si="1620"/>
        <v>0</v>
      </c>
      <c r="P1915" s="289">
        <f t="shared" si="1620"/>
        <v>0</v>
      </c>
      <c r="Q1915" s="289">
        <f t="shared" si="1620"/>
        <v>0</v>
      </c>
      <c r="R1915" s="105">
        <f t="shared" si="1605"/>
        <v>0</v>
      </c>
      <c r="S1915" s="289">
        <f t="shared" ref="S1915:Z1915" si="1621">SUM(S1916:S1917)</f>
        <v>0</v>
      </c>
      <c r="T1915" s="289">
        <f t="shared" si="1621"/>
        <v>0</v>
      </c>
      <c r="U1915" s="289">
        <f t="shared" si="1621"/>
        <v>0</v>
      </c>
      <c r="V1915" s="289">
        <f t="shared" si="1621"/>
        <v>0</v>
      </c>
      <c r="W1915" s="289">
        <f t="shared" si="1621"/>
        <v>0</v>
      </c>
      <c r="X1915" s="289">
        <f t="shared" si="1621"/>
        <v>0</v>
      </c>
      <c r="Y1915" s="289">
        <f t="shared" si="1621"/>
        <v>0</v>
      </c>
      <c r="Z1915" s="289">
        <f t="shared" si="1621"/>
        <v>0</v>
      </c>
      <c r="AA1915" s="289">
        <f t="shared" si="1606"/>
        <v>0</v>
      </c>
      <c r="AB1915" s="289">
        <f t="shared" si="1607"/>
        <v>0</v>
      </c>
      <c r="AC1915" s="104" t="e">
        <f t="shared" si="1608"/>
        <v>#DIV/0!</v>
      </c>
    </row>
    <row r="1916" spans="1:29" hidden="1" x14ac:dyDescent="0.2">
      <c r="B1916" s="97" t="s">
        <v>1859</v>
      </c>
      <c r="C1916" s="98" t="s">
        <v>1797</v>
      </c>
      <c r="D1916" s="291">
        <v>0</v>
      </c>
      <c r="E1916" s="285">
        <f>SUM('ADICIONES  2018'!C1916:M1916)</f>
        <v>0</v>
      </c>
      <c r="F1916" s="291"/>
      <c r="G1916" s="291"/>
      <c r="H1916" s="291"/>
      <c r="I1916" s="291"/>
      <c r="J1916" s="291"/>
      <c r="K1916" s="287">
        <f t="shared" si="1609"/>
        <v>0</v>
      </c>
      <c r="L1916" s="291"/>
      <c r="M1916" s="291"/>
      <c r="N1916" s="291"/>
      <c r="O1916" s="291"/>
      <c r="P1916" s="291"/>
      <c r="Q1916" s="291"/>
      <c r="R1916" s="287">
        <f t="shared" si="1605"/>
        <v>0</v>
      </c>
      <c r="S1916" s="291"/>
      <c r="T1916" s="291"/>
      <c r="U1916" s="291"/>
      <c r="V1916" s="291"/>
      <c r="W1916" s="291"/>
      <c r="X1916" s="291"/>
      <c r="Y1916" s="291"/>
      <c r="Z1916" s="291"/>
      <c r="AA1916" s="290">
        <f t="shared" si="1606"/>
        <v>0</v>
      </c>
      <c r="AB1916" s="290">
        <f t="shared" si="1607"/>
        <v>0</v>
      </c>
      <c r="AC1916" s="37" t="e">
        <f t="shared" si="1608"/>
        <v>#DIV/0!</v>
      </c>
    </row>
    <row r="1917" spans="1:29" hidden="1" x14ac:dyDescent="0.2">
      <c r="B1917" s="97" t="s">
        <v>1859</v>
      </c>
      <c r="C1917" s="98" t="s">
        <v>1797</v>
      </c>
      <c r="D1917" s="291">
        <v>0</v>
      </c>
      <c r="E1917" s="285">
        <f>SUM('ADICIONES  2018'!C1917:M1917)</f>
        <v>0</v>
      </c>
      <c r="F1917" s="291"/>
      <c r="G1917" s="291"/>
      <c r="H1917" s="291"/>
      <c r="I1917" s="291"/>
      <c r="J1917" s="291"/>
      <c r="K1917" s="287">
        <f t="shared" si="1609"/>
        <v>0</v>
      </c>
      <c r="L1917" s="291"/>
      <c r="M1917" s="291"/>
      <c r="N1917" s="291"/>
      <c r="O1917" s="291"/>
      <c r="P1917" s="291"/>
      <c r="Q1917" s="291"/>
      <c r="R1917" s="287">
        <f t="shared" si="1605"/>
        <v>0</v>
      </c>
      <c r="S1917" s="291"/>
      <c r="T1917" s="291"/>
      <c r="U1917" s="291"/>
      <c r="V1917" s="291"/>
      <c r="W1917" s="291"/>
      <c r="X1917" s="291"/>
      <c r="Y1917" s="291"/>
      <c r="Z1917" s="291"/>
      <c r="AA1917" s="290">
        <f t="shared" si="1606"/>
        <v>0</v>
      </c>
      <c r="AB1917" s="290">
        <f t="shared" si="1607"/>
        <v>0</v>
      </c>
      <c r="AC1917" s="37" t="e">
        <f t="shared" si="1608"/>
        <v>#DIV/0!</v>
      </c>
    </row>
    <row r="1918" spans="1:29" s="79" customFormat="1" ht="31.5" hidden="1" x14ac:dyDescent="0.2">
      <c r="A1918" s="371"/>
      <c r="B1918" s="110" t="s">
        <v>1860</v>
      </c>
      <c r="C1918" s="106" t="s">
        <v>1819</v>
      </c>
      <c r="D1918" s="289">
        <f>SUM(D1919:D1921)</f>
        <v>0</v>
      </c>
      <c r="E1918" s="105">
        <f>SUM('ADICIONES  2018'!C1918:M1918)</f>
        <v>0</v>
      </c>
      <c r="F1918" s="289">
        <f t="shared" ref="F1918" si="1622">SUM(F1919:F1921)</f>
        <v>0</v>
      </c>
      <c r="G1918" s="289">
        <f t="shared" ref="G1918:J1918" si="1623">SUM(G1919:G1921)</f>
        <v>0</v>
      </c>
      <c r="H1918" s="289">
        <f t="shared" si="1623"/>
        <v>0</v>
      </c>
      <c r="I1918" s="289">
        <f t="shared" si="1623"/>
        <v>0</v>
      </c>
      <c r="J1918" s="289">
        <f t="shared" si="1623"/>
        <v>0</v>
      </c>
      <c r="K1918" s="105">
        <f t="shared" si="1609"/>
        <v>0</v>
      </c>
      <c r="L1918" s="289">
        <f t="shared" ref="L1918:Q1918" si="1624">SUM(L1919:L1921)</f>
        <v>0</v>
      </c>
      <c r="M1918" s="289">
        <f t="shared" si="1624"/>
        <v>0</v>
      </c>
      <c r="N1918" s="289">
        <f t="shared" si="1624"/>
        <v>0</v>
      </c>
      <c r="O1918" s="289">
        <f t="shared" si="1624"/>
        <v>0</v>
      </c>
      <c r="P1918" s="289">
        <f t="shared" si="1624"/>
        <v>0</v>
      </c>
      <c r="Q1918" s="289">
        <f t="shared" si="1624"/>
        <v>0</v>
      </c>
      <c r="R1918" s="105">
        <f t="shared" si="1605"/>
        <v>0</v>
      </c>
      <c r="S1918" s="289">
        <f t="shared" ref="S1918:Z1918" si="1625">SUM(S1919:S1921)</f>
        <v>0</v>
      </c>
      <c r="T1918" s="289">
        <f t="shared" si="1625"/>
        <v>0</v>
      </c>
      <c r="U1918" s="289">
        <f t="shared" si="1625"/>
        <v>0</v>
      </c>
      <c r="V1918" s="289">
        <f t="shared" si="1625"/>
        <v>0</v>
      </c>
      <c r="W1918" s="289">
        <f t="shared" si="1625"/>
        <v>0</v>
      </c>
      <c r="X1918" s="289">
        <f t="shared" si="1625"/>
        <v>0</v>
      </c>
      <c r="Y1918" s="289">
        <f t="shared" si="1625"/>
        <v>0</v>
      </c>
      <c r="Z1918" s="289">
        <f t="shared" si="1625"/>
        <v>0</v>
      </c>
      <c r="AA1918" s="289">
        <f t="shared" si="1606"/>
        <v>0</v>
      </c>
      <c r="AB1918" s="289">
        <f t="shared" si="1607"/>
        <v>0</v>
      </c>
      <c r="AC1918" s="104" t="e">
        <f t="shared" si="1608"/>
        <v>#DIV/0!</v>
      </c>
    </row>
    <row r="1919" spans="1:29" hidden="1" x14ac:dyDescent="0.2">
      <c r="B1919" s="97" t="s">
        <v>1861</v>
      </c>
      <c r="C1919" s="98" t="s">
        <v>1797</v>
      </c>
      <c r="D1919" s="291">
        <v>0</v>
      </c>
      <c r="E1919" s="285">
        <f>SUM('ADICIONES  2018'!C1919:M1919)</f>
        <v>0</v>
      </c>
      <c r="F1919" s="291"/>
      <c r="G1919" s="291"/>
      <c r="H1919" s="291"/>
      <c r="I1919" s="291"/>
      <c r="J1919" s="291"/>
      <c r="K1919" s="287">
        <f t="shared" si="1609"/>
        <v>0</v>
      </c>
      <c r="L1919" s="291"/>
      <c r="M1919" s="291"/>
      <c r="N1919" s="291"/>
      <c r="O1919" s="291"/>
      <c r="P1919" s="291"/>
      <c r="Q1919" s="291"/>
      <c r="R1919" s="287">
        <f t="shared" si="1605"/>
        <v>0</v>
      </c>
      <c r="S1919" s="291"/>
      <c r="T1919" s="291"/>
      <c r="U1919" s="291"/>
      <c r="V1919" s="291"/>
      <c r="W1919" s="291"/>
      <c r="X1919" s="291"/>
      <c r="Y1919" s="291"/>
      <c r="Z1919" s="291"/>
      <c r="AA1919" s="290">
        <f t="shared" si="1606"/>
        <v>0</v>
      </c>
      <c r="AB1919" s="290">
        <f t="shared" si="1607"/>
        <v>0</v>
      </c>
      <c r="AC1919" s="37" t="e">
        <f t="shared" si="1608"/>
        <v>#DIV/0!</v>
      </c>
    </row>
    <row r="1920" spans="1:29" hidden="1" x14ac:dyDescent="0.2">
      <c r="B1920" s="97" t="s">
        <v>1861</v>
      </c>
      <c r="C1920" s="98" t="s">
        <v>1797</v>
      </c>
      <c r="D1920" s="291">
        <v>0</v>
      </c>
      <c r="E1920" s="285">
        <f>SUM('ADICIONES  2018'!C1920:M1920)</f>
        <v>0</v>
      </c>
      <c r="F1920" s="291"/>
      <c r="G1920" s="291"/>
      <c r="H1920" s="291"/>
      <c r="I1920" s="291"/>
      <c r="J1920" s="291"/>
      <c r="K1920" s="287">
        <f t="shared" si="1609"/>
        <v>0</v>
      </c>
      <c r="L1920" s="291"/>
      <c r="M1920" s="291"/>
      <c r="N1920" s="291"/>
      <c r="O1920" s="291"/>
      <c r="P1920" s="291"/>
      <c r="Q1920" s="291"/>
      <c r="R1920" s="287">
        <f t="shared" si="1605"/>
        <v>0</v>
      </c>
      <c r="S1920" s="291"/>
      <c r="T1920" s="291"/>
      <c r="U1920" s="291"/>
      <c r="V1920" s="291"/>
      <c r="W1920" s="291"/>
      <c r="X1920" s="291"/>
      <c r="Y1920" s="291"/>
      <c r="Z1920" s="291"/>
      <c r="AA1920" s="290">
        <f t="shared" si="1606"/>
        <v>0</v>
      </c>
      <c r="AB1920" s="290">
        <f t="shared" si="1607"/>
        <v>0</v>
      </c>
      <c r="AC1920" s="37" t="e">
        <f t="shared" si="1608"/>
        <v>#DIV/0!</v>
      </c>
    </row>
    <row r="1921" spans="1:29" hidden="1" x14ac:dyDescent="0.2">
      <c r="B1921" s="97" t="s">
        <v>1861</v>
      </c>
      <c r="C1921" s="98" t="s">
        <v>1797</v>
      </c>
      <c r="D1921" s="291">
        <v>0</v>
      </c>
      <c r="E1921" s="285">
        <f>SUM('ADICIONES  2018'!C1921:M1921)</f>
        <v>0</v>
      </c>
      <c r="F1921" s="291"/>
      <c r="G1921" s="291"/>
      <c r="H1921" s="291"/>
      <c r="I1921" s="291"/>
      <c r="J1921" s="291"/>
      <c r="K1921" s="287">
        <f t="shared" si="1609"/>
        <v>0</v>
      </c>
      <c r="L1921" s="291"/>
      <c r="M1921" s="291"/>
      <c r="N1921" s="291"/>
      <c r="O1921" s="291"/>
      <c r="P1921" s="291"/>
      <c r="Q1921" s="291"/>
      <c r="R1921" s="287">
        <f t="shared" si="1605"/>
        <v>0</v>
      </c>
      <c r="S1921" s="291"/>
      <c r="T1921" s="291"/>
      <c r="U1921" s="291"/>
      <c r="V1921" s="291"/>
      <c r="W1921" s="291"/>
      <c r="X1921" s="291"/>
      <c r="Y1921" s="291"/>
      <c r="Z1921" s="291"/>
      <c r="AA1921" s="290">
        <f t="shared" si="1606"/>
        <v>0</v>
      </c>
      <c r="AB1921" s="290">
        <f t="shared" si="1607"/>
        <v>0</v>
      </c>
      <c r="AC1921" s="37" t="e">
        <f t="shared" si="1608"/>
        <v>#DIV/0!</v>
      </c>
    </row>
    <row r="1922" spans="1:29" s="21" customFormat="1" ht="15.75" hidden="1" x14ac:dyDescent="0.2">
      <c r="A1922" s="92">
        <v>1</v>
      </c>
      <c r="B1922" s="111" t="s">
        <v>1183</v>
      </c>
      <c r="C1922" s="112" t="s">
        <v>1184</v>
      </c>
      <c r="D1922" s="289">
        <f>+D1923</f>
        <v>0</v>
      </c>
      <c r="E1922" s="105">
        <f>SUM('ADICIONES  2018'!C1922:M1922)</f>
        <v>0</v>
      </c>
      <c r="F1922" s="289">
        <f t="shared" ref="F1922:J1924" si="1626">+F1923</f>
        <v>0</v>
      </c>
      <c r="G1922" s="289">
        <f t="shared" si="1626"/>
        <v>0</v>
      </c>
      <c r="H1922" s="289">
        <f t="shared" si="1626"/>
        <v>0</v>
      </c>
      <c r="I1922" s="289">
        <f t="shared" si="1626"/>
        <v>0</v>
      </c>
      <c r="J1922" s="289">
        <f t="shared" si="1626"/>
        <v>0</v>
      </c>
      <c r="K1922" s="285">
        <f t="shared" si="1609"/>
        <v>0</v>
      </c>
      <c r="L1922" s="289">
        <f t="shared" ref="L1922:Q1924" si="1627">+L1923</f>
        <v>0</v>
      </c>
      <c r="M1922" s="289">
        <f t="shared" si="1627"/>
        <v>0</v>
      </c>
      <c r="N1922" s="289">
        <f t="shared" si="1627"/>
        <v>0</v>
      </c>
      <c r="O1922" s="289">
        <f t="shared" si="1627"/>
        <v>0</v>
      </c>
      <c r="P1922" s="289">
        <f t="shared" si="1627"/>
        <v>0</v>
      </c>
      <c r="Q1922" s="289">
        <f t="shared" si="1627"/>
        <v>0</v>
      </c>
      <c r="R1922" s="285">
        <f t="shared" si="1605"/>
        <v>0</v>
      </c>
      <c r="S1922" s="291">
        <f t="shared" ref="S1922:Z1924" si="1628">+S1923</f>
        <v>0</v>
      </c>
      <c r="T1922" s="291">
        <f t="shared" si="1628"/>
        <v>0</v>
      </c>
      <c r="U1922" s="291">
        <f t="shared" si="1628"/>
        <v>0</v>
      </c>
      <c r="V1922" s="291">
        <f t="shared" si="1628"/>
        <v>0</v>
      </c>
      <c r="W1922" s="291">
        <f t="shared" si="1628"/>
        <v>0</v>
      </c>
      <c r="X1922" s="289">
        <f t="shared" si="1628"/>
        <v>0</v>
      </c>
      <c r="Y1922" s="291">
        <f t="shared" si="1628"/>
        <v>0</v>
      </c>
      <c r="Z1922" s="289">
        <f t="shared" si="1628"/>
        <v>0</v>
      </c>
      <c r="AA1922" s="289">
        <f t="shared" si="1606"/>
        <v>0</v>
      </c>
      <c r="AB1922" s="291">
        <f t="shared" si="1607"/>
        <v>0</v>
      </c>
      <c r="AC1922" s="113" t="e">
        <f t="shared" si="1608"/>
        <v>#DIV/0!</v>
      </c>
    </row>
    <row r="1923" spans="1:29" s="79" customFormat="1" ht="15.75" hidden="1" x14ac:dyDescent="0.2">
      <c r="A1923" s="371"/>
      <c r="B1923" s="110" t="s">
        <v>1185</v>
      </c>
      <c r="C1923" s="106" t="s">
        <v>1195</v>
      </c>
      <c r="D1923" s="289">
        <f>+D1924</f>
        <v>0</v>
      </c>
      <c r="E1923" s="105">
        <f>SUM('ADICIONES  2018'!C1923:M1923)</f>
        <v>0</v>
      </c>
      <c r="F1923" s="289">
        <f t="shared" si="1626"/>
        <v>0</v>
      </c>
      <c r="G1923" s="289">
        <f t="shared" si="1626"/>
        <v>0</v>
      </c>
      <c r="H1923" s="289">
        <f t="shared" si="1626"/>
        <v>0</v>
      </c>
      <c r="I1923" s="289">
        <f t="shared" si="1626"/>
        <v>0</v>
      </c>
      <c r="J1923" s="289">
        <f t="shared" si="1626"/>
        <v>0</v>
      </c>
      <c r="K1923" s="105">
        <f t="shared" si="1609"/>
        <v>0</v>
      </c>
      <c r="L1923" s="289">
        <f t="shared" si="1627"/>
        <v>0</v>
      </c>
      <c r="M1923" s="289">
        <f t="shared" si="1627"/>
        <v>0</v>
      </c>
      <c r="N1923" s="289">
        <f t="shared" si="1627"/>
        <v>0</v>
      </c>
      <c r="O1923" s="289">
        <f t="shared" si="1627"/>
        <v>0</v>
      </c>
      <c r="P1923" s="289">
        <f t="shared" si="1627"/>
        <v>0</v>
      </c>
      <c r="Q1923" s="289">
        <f t="shared" si="1627"/>
        <v>0</v>
      </c>
      <c r="R1923" s="105">
        <f t="shared" si="1605"/>
        <v>0</v>
      </c>
      <c r="S1923" s="289">
        <f t="shared" si="1628"/>
        <v>0</v>
      </c>
      <c r="T1923" s="289">
        <f t="shared" si="1628"/>
        <v>0</v>
      </c>
      <c r="U1923" s="289">
        <f t="shared" si="1628"/>
        <v>0</v>
      </c>
      <c r="V1923" s="289">
        <f t="shared" si="1628"/>
        <v>0</v>
      </c>
      <c r="W1923" s="289">
        <f t="shared" si="1628"/>
        <v>0</v>
      </c>
      <c r="X1923" s="289">
        <f t="shared" si="1628"/>
        <v>0</v>
      </c>
      <c r="Y1923" s="289">
        <f t="shared" si="1628"/>
        <v>0</v>
      </c>
      <c r="Z1923" s="289">
        <f t="shared" si="1628"/>
        <v>0</v>
      </c>
      <c r="AA1923" s="289">
        <f t="shared" si="1606"/>
        <v>0</v>
      </c>
      <c r="AB1923" s="289">
        <f t="shared" si="1607"/>
        <v>0</v>
      </c>
      <c r="AC1923" s="104" t="e">
        <f t="shared" si="1608"/>
        <v>#DIV/0!</v>
      </c>
    </row>
    <row r="1924" spans="1:29" s="79" customFormat="1" ht="15.75" hidden="1" x14ac:dyDescent="0.2">
      <c r="A1924" s="371"/>
      <c r="B1924" s="110" t="s">
        <v>1862</v>
      </c>
      <c r="C1924" s="106" t="s">
        <v>1863</v>
      </c>
      <c r="D1924" s="289">
        <f>+D1925</f>
        <v>0</v>
      </c>
      <c r="E1924" s="105">
        <f>SUM('ADICIONES  2018'!C1924:M1924)</f>
        <v>0</v>
      </c>
      <c r="F1924" s="289">
        <f t="shared" si="1626"/>
        <v>0</v>
      </c>
      <c r="G1924" s="289">
        <f t="shared" si="1626"/>
        <v>0</v>
      </c>
      <c r="H1924" s="289">
        <f t="shared" si="1626"/>
        <v>0</v>
      </c>
      <c r="I1924" s="289">
        <f t="shared" si="1626"/>
        <v>0</v>
      </c>
      <c r="J1924" s="289">
        <f t="shared" si="1626"/>
        <v>0</v>
      </c>
      <c r="K1924" s="105">
        <f t="shared" si="1609"/>
        <v>0</v>
      </c>
      <c r="L1924" s="289">
        <f t="shared" si="1627"/>
        <v>0</v>
      </c>
      <c r="M1924" s="289">
        <f t="shared" si="1627"/>
        <v>0</v>
      </c>
      <c r="N1924" s="289">
        <f t="shared" si="1627"/>
        <v>0</v>
      </c>
      <c r="O1924" s="289">
        <f t="shared" si="1627"/>
        <v>0</v>
      </c>
      <c r="P1924" s="289">
        <f t="shared" si="1627"/>
        <v>0</v>
      </c>
      <c r="Q1924" s="289">
        <f t="shared" si="1627"/>
        <v>0</v>
      </c>
      <c r="R1924" s="105">
        <f t="shared" si="1605"/>
        <v>0</v>
      </c>
      <c r="S1924" s="289">
        <f t="shared" si="1628"/>
        <v>0</v>
      </c>
      <c r="T1924" s="289">
        <f t="shared" si="1628"/>
        <v>0</v>
      </c>
      <c r="U1924" s="289">
        <f t="shared" si="1628"/>
        <v>0</v>
      </c>
      <c r="V1924" s="289">
        <f t="shared" si="1628"/>
        <v>0</v>
      </c>
      <c r="W1924" s="289">
        <f t="shared" si="1628"/>
        <v>0</v>
      </c>
      <c r="X1924" s="289">
        <f t="shared" si="1628"/>
        <v>0</v>
      </c>
      <c r="Y1924" s="289">
        <f t="shared" si="1628"/>
        <v>0</v>
      </c>
      <c r="Z1924" s="289">
        <f t="shared" si="1628"/>
        <v>0</v>
      </c>
      <c r="AA1924" s="289">
        <f t="shared" si="1606"/>
        <v>0</v>
      </c>
      <c r="AB1924" s="289">
        <f t="shared" si="1607"/>
        <v>0</v>
      </c>
      <c r="AC1924" s="104" t="e">
        <f t="shared" si="1608"/>
        <v>#DIV/0!</v>
      </c>
    </row>
    <row r="1925" spans="1:29" ht="42.75" hidden="1" x14ac:dyDescent="0.2">
      <c r="B1925" s="97" t="s">
        <v>1864</v>
      </c>
      <c r="C1925" s="98" t="s">
        <v>1865</v>
      </c>
      <c r="D1925" s="291">
        <v>0</v>
      </c>
      <c r="E1925" s="285">
        <f>SUM('ADICIONES  2018'!C1925:M1925)</f>
        <v>0</v>
      </c>
      <c r="F1925" s="291"/>
      <c r="G1925" s="291"/>
      <c r="H1925" s="291"/>
      <c r="I1925" s="291"/>
      <c r="J1925" s="291"/>
      <c r="K1925" s="287">
        <f t="shared" si="1609"/>
        <v>0</v>
      </c>
      <c r="L1925" s="291"/>
      <c r="M1925" s="291"/>
      <c r="N1925" s="291"/>
      <c r="O1925" s="291"/>
      <c r="P1925" s="291"/>
      <c r="Q1925" s="291"/>
      <c r="R1925" s="287">
        <f t="shared" si="1605"/>
        <v>0</v>
      </c>
      <c r="S1925" s="291"/>
      <c r="T1925" s="291"/>
      <c r="U1925" s="291"/>
      <c r="V1925" s="291"/>
      <c r="W1925" s="291"/>
      <c r="X1925" s="291"/>
      <c r="Y1925" s="291"/>
      <c r="Z1925" s="291"/>
      <c r="AA1925" s="290">
        <f t="shared" si="1606"/>
        <v>0</v>
      </c>
      <c r="AB1925" s="290">
        <f t="shared" si="1607"/>
        <v>0</v>
      </c>
      <c r="AC1925" s="37" t="e">
        <f t="shared" si="1608"/>
        <v>#DIV/0!</v>
      </c>
    </row>
    <row r="1926" spans="1:29" s="21" customFormat="1" ht="30.75" thickBot="1" x14ac:dyDescent="0.25">
      <c r="A1926" s="92">
        <v>1</v>
      </c>
      <c r="B1926" s="111" t="s">
        <v>310</v>
      </c>
      <c r="C1926" s="112" t="s">
        <v>105</v>
      </c>
      <c r="D1926" s="289">
        <f>+D1927</f>
        <v>1284477910.51</v>
      </c>
      <c r="E1926" s="105">
        <f>SUM('ADICIONES  2018'!C1926:M1926)</f>
        <v>0</v>
      </c>
      <c r="F1926" s="289">
        <f t="shared" ref="F1926:J1926" si="1629">+F1927</f>
        <v>0</v>
      </c>
      <c r="G1926" s="289">
        <f t="shared" si="1629"/>
        <v>0</v>
      </c>
      <c r="H1926" s="289">
        <f t="shared" si="1629"/>
        <v>0</v>
      </c>
      <c r="I1926" s="289">
        <f t="shared" si="1629"/>
        <v>0</v>
      </c>
      <c r="J1926" s="289">
        <f t="shared" si="1629"/>
        <v>0</v>
      </c>
      <c r="K1926" s="285">
        <f t="shared" si="1609"/>
        <v>1284477910.51</v>
      </c>
      <c r="L1926" s="289">
        <f t="shared" ref="L1926:Q1926" si="1630">+L1927</f>
        <v>183344974.31999999</v>
      </c>
      <c r="M1926" s="289">
        <f t="shared" si="1630"/>
        <v>183309974.22</v>
      </c>
      <c r="N1926" s="289">
        <f t="shared" si="1630"/>
        <v>0.01</v>
      </c>
      <c r="O1926" s="289">
        <f t="shared" si="1630"/>
        <v>495830125.09999996</v>
      </c>
      <c r="P1926" s="289">
        <f t="shared" si="1630"/>
        <v>273665295.65999997</v>
      </c>
      <c r="Q1926" s="289">
        <f t="shared" si="1630"/>
        <v>0</v>
      </c>
      <c r="R1926" s="285">
        <f t="shared" si="1605"/>
        <v>1136150369.3099999</v>
      </c>
      <c r="S1926" s="291">
        <f t="shared" ref="S1926:Z1926" si="1631">+S1927</f>
        <v>532829005.79000002</v>
      </c>
      <c r="T1926" s="291">
        <f t="shared" si="1631"/>
        <v>119255253.75</v>
      </c>
      <c r="U1926" s="291">
        <f t="shared" si="1631"/>
        <v>122611659.92000002</v>
      </c>
      <c r="V1926" s="291">
        <f t="shared" si="1631"/>
        <v>525688961.03000003</v>
      </c>
      <c r="W1926" s="291">
        <f t="shared" si="1631"/>
        <v>344940618.79000008</v>
      </c>
      <c r="X1926" s="289">
        <f t="shared" si="1631"/>
        <v>0</v>
      </c>
      <c r="Y1926" s="291">
        <f t="shared" si="1631"/>
        <v>0</v>
      </c>
      <c r="Z1926" s="289">
        <f t="shared" si="1631"/>
        <v>0</v>
      </c>
      <c r="AA1926" s="289">
        <f t="shared" si="1606"/>
        <v>1645325499.2800002</v>
      </c>
      <c r="AB1926" s="291">
        <f t="shared" si="1607"/>
        <v>2781475868.5900002</v>
      </c>
      <c r="AC1926" s="113">
        <f t="shared" si="1608"/>
        <v>2.1654524735934304</v>
      </c>
    </row>
    <row r="1927" spans="1:29" s="79" customFormat="1" ht="32.25" hidden="1" thickBot="1" x14ac:dyDescent="0.25">
      <c r="A1927" s="371"/>
      <c r="B1927" s="110" t="s">
        <v>311</v>
      </c>
      <c r="C1927" s="106" t="s">
        <v>108</v>
      </c>
      <c r="D1927" s="289">
        <f>+D1928+D1936</f>
        <v>1284477910.51</v>
      </c>
      <c r="E1927" s="105">
        <f>SUM('ADICIONES  2018'!C1927:M1927)</f>
        <v>0</v>
      </c>
      <c r="F1927" s="289">
        <f t="shared" ref="F1927:J1927" si="1632">+F1928+F1936</f>
        <v>0</v>
      </c>
      <c r="G1927" s="289">
        <f t="shared" si="1632"/>
        <v>0</v>
      </c>
      <c r="H1927" s="289">
        <f t="shared" si="1632"/>
        <v>0</v>
      </c>
      <c r="I1927" s="289">
        <f t="shared" si="1632"/>
        <v>0</v>
      </c>
      <c r="J1927" s="289">
        <f t="shared" si="1632"/>
        <v>0</v>
      </c>
      <c r="K1927" s="105">
        <f t="shared" si="1609"/>
        <v>1284477910.51</v>
      </c>
      <c r="L1927" s="289">
        <f t="shared" ref="L1927:Q1927" si="1633">+L1928+L1936</f>
        <v>183344974.31999999</v>
      </c>
      <c r="M1927" s="289">
        <f t="shared" si="1633"/>
        <v>183309974.22</v>
      </c>
      <c r="N1927" s="289">
        <f t="shared" si="1633"/>
        <v>0.01</v>
      </c>
      <c r="O1927" s="289">
        <f t="shared" si="1633"/>
        <v>495830125.09999996</v>
      </c>
      <c r="P1927" s="289">
        <f t="shared" si="1633"/>
        <v>273665295.65999997</v>
      </c>
      <c r="Q1927" s="289">
        <f t="shared" si="1633"/>
        <v>0</v>
      </c>
      <c r="R1927" s="105">
        <f t="shared" si="1605"/>
        <v>1136150369.3099999</v>
      </c>
      <c r="S1927" s="289">
        <f t="shared" ref="S1927:Z1927" si="1634">+S1928+S1936</f>
        <v>532829005.79000002</v>
      </c>
      <c r="T1927" s="289">
        <f t="shared" si="1634"/>
        <v>119255253.75</v>
      </c>
      <c r="U1927" s="289">
        <f t="shared" si="1634"/>
        <v>122611659.92000002</v>
      </c>
      <c r="V1927" s="289">
        <f t="shared" si="1634"/>
        <v>525688961.03000003</v>
      </c>
      <c r="W1927" s="289">
        <f t="shared" si="1634"/>
        <v>344940618.79000008</v>
      </c>
      <c r="X1927" s="289">
        <f t="shared" si="1634"/>
        <v>0</v>
      </c>
      <c r="Y1927" s="289">
        <f t="shared" si="1634"/>
        <v>0</v>
      </c>
      <c r="Z1927" s="289">
        <f t="shared" si="1634"/>
        <v>0</v>
      </c>
      <c r="AA1927" s="289">
        <f t="shared" si="1606"/>
        <v>1645325499.2800002</v>
      </c>
      <c r="AB1927" s="289">
        <f t="shared" si="1607"/>
        <v>2781475868.5900002</v>
      </c>
      <c r="AC1927" s="104">
        <f t="shared" si="1608"/>
        <v>2.1654524735934304</v>
      </c>
    </row>
    <row r="1928" spans="1:29" s="79" customFormat="1" ht="32.25" hidden="1" thickBot="1" x14ac:dyDescent="0.25">
      <c r="A1928" s="371"/>
      <c r="B1928" s="110" t="s">
        <v>357</v>
      </c>
      <c r="C1928" s="106" t="s">
        <v>358</v>
      </c>
      <c r="D1928" s="289">
        <f>SUM(D1929:D1931)</f>
        <v>0</v>
      </c>
      <c r="E1928" s="105">
        <f>SUM('ADICIONES  2018'!C1928:M1928)</f>
        <v>0</v>
      </c>
      <c r="F1928" s="289">
        <f t="shared" ref="F1928" si="1635">SUM(F1929:F1931)</f>
        <v>0</v>
      </c>
      <c r="G1928" s="289">
        <f t="shared" ref="G1928:J1928" si="1636">SUM(G1929:G1931)</f>
        <v>0</v>
      </c>
      <c r="H1928" s="289">
        <f t="shared" si="1636"/>
        <v>0</v>
      </c>
      <c r="I1928" s="289">
        <f t="shared" si="1636"/>
        <v>0</v>
      </c>
      <c r="J1928" s="289">
        <f t="shared" si="1636"/>
        <v>0</v>
      </c>
      <c r="K1928" s="105">
        <f t="shared" si="1609"/>
        <v>0</v>
      </c>
      <c r="L1928" s="289">
        <f t="shared" ref="L1928:Q1928" si="1637">SUM(L1929:L1931)</f>
        <v>0</v>
      </c>
      <c r="M1928" s="289">
        <f t="shared" si="1637"/>
        <v>0</v>
      </c>
      <c r="N1928" s="289">
        <f t="shared" si="1637"/>
        <v>0</v>
      </c>
      <c r="O1928" s="289">
        <f t="shared" si="1637"/>
        <v>0</v>
      </c>
      <c r="P1928" s="289">
        <f t="shared" si="1637"/>
        <v>0</v>
      </c>
      <c r="Q1928" s="289">
        <f t="shared" si="1637"/>
        <v>0</v>
      </c>
      <c r="R1928" s="105">
        <f t="shared" si="1605"/>
        <v>0</v>
      </c>
      <c r="S1928" s="289">
        <f t="shared" ref="S1928:Z1928" si="1638">SUM(S1929:S1931)</f>
        <v>0</v>
      </c>
      <c r="T1928" s="289">
        <f t="shared" si="1638"/>
        <v>0</v>
      </c>
      <c r="U1928" s="289">
        <f t="shared" si="1638"/>
        <v>0</v>
      </c>
      <c r="V1928" s="289">
        <f t="shared" si="1638"/>
        <v>0</v>
      </c>
      <c r="W1928" s="289">
        <f t="shared" si="1638"/>
        <v>0</v>
      </c>
      <c r="X1928" s="289">
        <f t="shared" si="1638"/>
        <v>0</v>
      </c>
      <c r="Y1928" s="289">
        <f t="shared" si="1638"/>
        <v>0</v>
      </c>
      <c r="Z1928" s="289">
        <f t="shared" si="1638"/>
        <v>0</v>
      </c>
      <c r="AA1928" s="289">
        <f t="shared" si="1606"/>
        <v>0</v>
      </c>
      <c r="AB1928" s="289">
        <f t="shared" si="1607"/>
        <v>0</v>
      </c>
      <c r="AC1928" s="104" t="e">
        <f t="shared" si="1608"/>
        <v>#DIV/0!</v>
      </c>
    </row>
    <row r="1929" spans="1:29" ht="29.25" hidden="1" thickBot="1" x14ac:dyDescent="0.25">
      <c r="B1929" s="97" t="s">
        <v>359</v>
      </c>
      <c r="C1929" s="98" t="s">
        <v>360</v>
      </c>
      <c r="D1929" s="291">
        <v>0</v>
      </c>
      <c r="E1929" s="285">
        <f>SUM('ADICIONES  2018'!C1929:M1929)</f>
        <v>0</v>
      </c>
      <c r="F1929" s="291"/>
      <c r="G1929" s="291"/>
      <c r="H1929" s="291"/>
      <c r="I1929" s="291"/>
      <c r="J1929" s="291"/>
      <c r="K1929" s="287">
        <f t="shared" si="1609"/>
        <v>0</v>
      </c>
      <c r="L1929" s="291"/>
      <c r="M1929" s="291"/>
      <c r="N1929" s="291"/>
      <c r="O1929" s="291"/>
      <c r="P1929" s="291"/>
      <c r="Q1929" s="291"/>
      <c r="R1929" s="287">
        <f t="shared" si="1605"/>
        <v>0</v>
      </c>
      <c r="S1929" s="291"/>
      <c r="T1929" s="291"/>
      <c r="U1929" s="291"/>
      <c r="V1929" s="291"/>
      <c r="W1929" s="291"/>
      <c r="X1929" s="291"/>
      <c r="Y1929" s="291"/>
      <c r="Z1929" s="291"/>
      <c r="AA1929" s="290">
        <f t="shared" si="1606"/>
        <v>0</v>
      </c>
      <c r="AB1929" s="290">
        <f t="shared" si="1607"/>
        <v>0</v>
      </c>
      <c r="AC1929" s="37" t="e">
        <f t="shared" si="1608"/>
        <v>#DIV/0!</v>
      </c>
    </row>
    <row r="1930" spans="1:29" ht="43.5" hidden="1" thickBot="1" x14ac:dyDescent="0.25">
      <c r="B1930" s="97" t="s">
        <v>1866</v>
      </c>
      <c r="C1930" s="98" t="s">
        <v>1867</v>
      </c>
      <c r="D1930" s="291">
        <v>0</v>
      </c>
      <c r="E1930" s="285">
        <f>SUM('ADICIONES  2018'!C1930:M1930)</f>
        <v>0</v>
      </c>
      <c r="F1930" s="291"/>
      <c r="G1930" s="291"/>
      <c r="H1930" s="291"/>
      <c r="I1930" s="291"/>
      <c r="J1930" s="291"/>
      <c r="K1930" s="287">
        <f t="shared" si="1609"/>
        <v>0</v>
      </c>
      <c r="L1930" s="291"/>
      <c r="M1930" s="291"/>
      <c r="N1930" s="291"/>
      <c r="O1930" s="291"/>
      <c r="P1930" s="291"/>
      <c r="Q1930" s="291"/>
      <c r="R1930" s="287">
        <f t="shared" ref="R1930:R1945" si="1639">SUM(L1930:Q1930)</f>
        <v>0</v>
      </c>
      <c r="S1930" s="291"/>
      <c r="T1930" s="291"/>
      <c r="U1930" s="291"/>
      <c r="V1930" s="291"/>
      <c r="W1930" s="291"/>
      <c r="X1930" s="291"/>
      <c r="Y1930" s="291"/>
      <c r="Z1930" s="291"/>
      <c r="AA1930" s="290">
        <f t="shared" si="1606"/>
        <v>0</v>
      </c>
      <c r="AB1930" s="290">
        <f t="shared" si="1607"/>
        <v>0</v>
      </c>
      <c r="AC1930" s="37" t="e">
        <f t="shared" si="1608"/>
        <v>#DIV/0!</v>
      </c>
    </row>
    <row r="1931" spans="1:29" s="79" customFormat="1" ht="48" hidden="1" thickBot="1" x14ac:dyDescent="0.25">
      <c r="A1931" s="371"/>
      <c r="B1931" s="110" t="s">
        <v>361</v>
      </c>
      <c r="C1931" s="106" t="s">
        <v>362</v>
      </c>
      <c r="D1931" s="289">
        <f>SUM(D1932:D1935)</f>
        <v>0</v>
      </c>
      <c r="E1931" s="105">
        <f>SUM('ADICIONES  2018'!C1931:M1931)</f>
        <v>0</v>
      </c>
      <c r="F1931" s="289">
        <f t="shared" ref="F1931" si="1640">SUM(F1932:F1935)</f>
        <v>0</v>
      </c>
      <c r="G1931" s="289">
        <f t="shared" ref="G1931:J1931" si="1641">SUM(G1932:G1935)</f>
        <v>0</v>
      </c>
      <c r="H1931" s="289">
        <f t="shared" si="1641"/>
        <v>0</v>
      </c>
      <c r="I1931" s="289">
        <f t="shared" si="1641"/>
        <v>0</v>
      </c>
      <c r="J1931" s="289">
        <f t="shared" si="1641"/>
        <v>0</v>
      </c>
      <c r="K1931" s="105">
        <f t="shared" si="1609"/>
        <v>0</v>
      </c>
      <c r="L1931" s="289">
        <f t="shared" ref="L1931:Q1931" si="1642">SUM(L1932:L1935)</f>
        <v>0</v>
      </c>
      <c r="M1931" s="289">
        <f t="shared" si="1642"/>
        <v>0</v>
      </c>
      <c r="N1931" s="289">
        <f t="shared" si="1642"/>
        <v>0</v>
      </c>
      <c r="O1931" s="289">
        <f t="shared" si="1642"/>
        <v>0</v>
      </c>
      <c r="P1931" s="289">
        <f t="shared" si="1642"/>
        <v>0</v>
      </c>
      <c r="Q1931" s="289">
        <f t="shared" si="1642"/>
        <v>0</v>
      </c>
      <c r="R1931" s="105">
        <f t="shared" si="1639"/>
        <v>0</v>
      </c>
      <c r="S1931" s="289">
        <f t="shared" ref="S1931:Z1931" si="1643">SUM(S1932:S1935)</f>
        <v>0</v>
      </c>
      <c r="T1931" s="289">
        <f t="shared" si="1643"/>
        <v>0</v>
      </c>
      <c r="U1931" s="289">
        <f t="shared" si="1643"/>
        <v>0</v>
      </c>
      <c r="V1931" s="289">
        <f t="shared" si="1643"/>
        <v>0</v>
      </c>
      <c r="W1931" s="289">
        <f t="shared" si="1643"/>
        <v>0</v>
      </c>
      <c r="X1931" s="289">
        <f t="shared" si="1643"/>
        <v>0</v>
      </c>
      <c r="Y1931" s="289">
        <f t="shared" si="1643"/>
        <v>0</v>
      </c>
      <c r="Z1931" s="289">
        <f t="shared" si="1643"/>
        <v>0</v>
      </c>
      <c r="AA1931" s="289">
        <f t="shared" ref="AA1931:AA1945" si="1644">SUM(S1931:Z1931)</f>
        <v>0</v>
      </c>
      <c r="AB1931" s="289">
        <f t="shared" ref="AB1931:AB1945" si="1645">+AA1931+R1931</f>
        <v>0</v>
      </c>
      <c r="AC1931" s="104" t="e">
        <f t="shared" si="1608"/>
        <v>#DIV/0!</v>
      </c>
    </row>
    <row r="1932" spans="1:29" ht="29.25" hidden="1" thickBot="1" x14ac:dyDescent="0.25">
      <c r="B1932" s="97" t="s">
        <v>363</v>
      </c>
      <c r="C1932" s="98" t="s">
        <v>364</v>
      </c>
      <c r="D1932" s="291">
        <v>0</v>
      </c>
      <c r="E1932" s="285">
        <f>SUM('ADICIONES  2018'!C1932:M1932)</f>
        <v>0</v>
      </c>
      <c r="F1932" s="291"/>
      <c r="G1932" s="291"/>
      <c r="H1932" s="291"/>
      <c r="I1932" s="291"/>
      <c r="J1932" s="291"/>
      <c r="K1932" s="287">
        <f t="shared" si="1609"/>
        <v>0</v>
      </c>
      <c r="L1932" s="291"/>
      <c r="M1932" s="291"/>
      <c r="N1932" s="291"/>
      <c r="O1932" s="291"/>
      <c r="P1932" s="291"/>
      <c r="Q1932" s="291"/>
      <c r="R1932" s="287">
        <f t="shared" si="1639"/>
        <v>0</v>
      </c>
      <c r="S1932" s="291"/>
      <c r="T1932" s="291"/>
      <c r="U1932" s="291"/>
      <c r="V1932" s="291"/>
      <c r="W1932" s="291"/>
      <c r="X1932" s="291"/>
      <c r="Y1932" s="291"/>
      <c r="Z1932" s="291"/>
      <c r="AA1932" s="290">
        <f t="shared" si="1644"/>
        <v>0</v>
      </c>
      <c r="AB1932" s="290">
        <f t="shared" si="1645"/>
        <v>0</v>
      </c>
      <c r="AC1932" s="37" t="e">
        <f t="shared" si="1608"/>
        <v>#DIV/0!</v>
      </c>
    </row>
    <row r="1933" spans="1:29" ht="29.25" hidden="1" thickBot="1" x14ac:dyDescent="0.25">
      <c r="B1933" s="97" t="s">
        <v>365</v>
      </c>
      <c r="C1933" s="98" t="s">
        <v>366</v>
      </c>
      <c r="D1933" s="291">
        <v>0</v>
      </c>
      <c r="E1933" s="285">
        <f>SUM('ADICIONES  2018'!C1933:M1933)</f>
        <v>0</v>
      </c>
      <c r="F1933" s="291"/>
      <c r="G1933" s="291"/>
      <c r="H1933" s="291"/>
      <c r="I1933" s="291"/>
      <c r="J1933" s="291"/>
      <c r="K1933" s="287">
        <f t="shared" si="1609"/>
        <v>0</v>
      </c>
      <c r="L1933" s="291"/>
      <c r="M1933" s="291"/>
      <c r="N1933" s="291"/>
      <c r="O1933" s="291"/>
      <c r="P1933" s="291"/>
      <c r="Q1933" s="291"/>
      <c r="R1933" s="287">
        <f t="shared" si="1639"/>
        <v>0</v>
      </c>
      <c r="S1933" s="291"/>
      <c r="T1933" s="291"/>
      <c r="U1933" s="291"/>
      <c r="V1933" s="291"/>
      <c r="W1933" s="291"/>
      <c r="X1933" s="291"/>
      <c r="Y1933" s="291"/>
      <c r="Z1933" s="291"/>
      <c r="AA1933" s="290">
        <f t="shared" si="1644"/>
        <v>0</v>
      </c>
      <c r="AB1933" s="290">
        <f t="shared" si="1645"/>
        <v>0</v>
      </c>
      <c r="AC1933" s="37" t="e">
        <f t="shared" si="1608"/>
        <v>#DIV/0!</v>
      </c>
    </row>
    <row r="1934" spans="1:29" ht="29.25" hidden="1" thickBot="1" x14ac:dyDescent="0.25">
      <c r="B1934" s="97" t="s">
        <v>367</v>
      </c>
      <c r="C1934" s="98" t="s">
        <v>368</v>
      </c>
      <c r="D1934" s="291">
        <v>0</v>
      </c>
      <c r="E1934" s="285">
        <f>SUM('ADICIONES  2018'!C1934:M1934)</f>
        <v>0</v>
      </c>
      <c r="F1934" s="291"/>
      <c r="G1934" s="291"/>
      <c r="H1934" s="291"/>
      <c r="I1934" s="291"/>
      <c r="J1934" s="291"/>
      <c r="K1934" s="287">
        <f t="shared" si="1609"/>
        <v>0</v>
      </c>
      <c r="L1934" s="291"/>
      <c r="M1934" s="291"/>
      <c r="N1934" s="291"/>
      <c r="O1934" s="291"/>
      <c r="P1934" s="291"/>
      <c r="Q1934" s="291"/>
      <c r="R1934" s="287">
        <f t="shared" si="1639"/>
        <v>0</v>
      </c>
      <c r="S1934" s="291"/>
      <c r="T1934" s="291"/>
      <c r="U1934" s="291"/>
      <c r="V1934" s="291"/>
      <c r="W1934" s="291"/>
      <c r="X1934" s="291"/>
      <c r="Y1934" s="291"/>
      <c r="Z1934" s="291"/>
      <c r="AA1934" s="290">
        <f t="shared" si="1644"/>
        <v>0</v>
      </c>
      <c r="AB1934" s="290">
        <f t="shared" si="1645"/>
        <v>0</v>
      </c>
      <c r="AC1934" s="37" t="e">
        <f t="shared" si="1608"/>
        <v>#DIV/0!</v>
      </c>
    </row>
    <row r="1935" spans="1:29" ht="29.25" hidden="1" thickBot="1" x14ac:dyDescent="0.25">
      <c r="B1935" s="97" t="s">
        <v>1868</v>
      </c>
      <c r="C1935" s="98" t="s">
        <v>1869</v>
      </c>
      <c r="D1935" s="291">
        <v>0</v>
      </c>
      <c r="E1935" s="285">
        <f>SUM('ADICIONES  2018'!C1935:M1935)</f>
        <v>0</v>
      </c>
      <c r="F1935" s="291"/>
      <c r="G1935" s="291"/>
      <c r="H1935" s="291"/>
      <c r="I1935" s="291"/>
      <c r="J1935" s="291"/>
      <c r="K1935" s="287">
        <f t="shared" si="1609"/>
        <v>0</v>
      </c>
      <c r="L1935" s="291"/>
      <c r="M1935" s="291"/>
      <c r="N1935" s="291"/>
      <c r="O1935" s="291"/>
      <c r="P1935" s="291"/>
      <c r="Q1935" s="291"/>
      <c r="R1935" s="287">
        <f t="shared" si="1639"/>
        <v>0</v>
      </c>
      <c r="S1935" s="291"/>
      <c r="T1935" s="291"/>
      <c r="U1935" s="291"/>
      <c r="V1935" s="291"/>
      <c r="W1935" s="291"/>
      <c r="X1935" s="291"/>
      <c r="Y1935" s="291"/>
      <c r="Z1935" s="291"/>
      <c r="AA1935" s="290">
        <f t="shared" si="1644"/>
        <v>0</v>
      </c>
      <c r="AB1935" s="290">
        <f t="shared" si="1645"/>
        <v>0</v>
      </c>
      <c r="AC1935" s="37" t="e">
        <f t="shared" si="1608"/>
        <v>#DIV/0!</v>
      </c>
    </row>
    <row r="1936" spans="1:29" s="79" customFormat="1" ht="48" hidden="1" thickBot="1" x14ac:dyDescent="0.25">
      <c r="A1936" s="371"/>
      <c r="B1936" s="110" t="s">
        <v>312</v>
      </c>
      <c r="C1936" s="106" t="s">
        <v>313</v>
      </c>
      <c r="D1936" s="289">
        <f>+D1937+D1940</f>
        <v>1284477910.51</v>
      </c>
      <c r="E1936" s="105">
        <f>SUM('ADICIONES  2018'!C1936:M1936)</f>
        <v>0</v>
      </c>
      <c r="F1936" s="289">
        <f t="shared" ref="F1936:J1936" si="1646">+F1937+F1940</f>
        <v>0</v>
      </c>
      <c r="G1936" s="289">
        <f t="shared" si="1646"/>
        <v>0</v>
      </c>
      <c r="H1936" s="289">
        <f t="shared" si="1646"/>
        <v>0</v>
      </c>
      <c r="I1936" s="289">
        <f t="shared" si="1646"/>
        <v>0</v>
      </c>
      <c r="J1936" s="289">
        <f t="shared" si="1646"/>
        <v>0</v>
      </c>
      <c r="K1936" s="105">
        <f t="shared" si="1609"/>
        <v>1284477910.51</v>
      </c>
      <c r="L1936" s="289">
        <f t="shared" ref="L1936:Q1936" si="1647">+L1937+L1940</f>
        <v>183344974.31999999</v>
      </c>
      <c r="M1936" s="289">
        <f t="shared" si="1647"/>
        <v>183309974.22</v>
      </c>
      <c r="N1936" s="289">
        <f t="shared" si="1647"/>
        <v>0.01</v>
      </c>
      <c r="O1936" s="289">
        <f t="shared" si="1647"/>
        <v>495830125.09999996</v>
      </c>
      <c r="P1936" s="289">
        <f t="shared" si="1647"/>
        <v>273665295.65999997</v>
      </c>
      <c r="Q1936" s="289">
        <f t="shared" si="1647"/>
        <v>0</v>
      </c>
      <c r="R1936" s="105">
        <f t="shared" si="1639"/>
        <v>1136150369.3099999</v>
      </c>
      <c r="S1936" s="289">
        <f t="shared" ref="S1936:Z1936" si="1648">+S1937+S1940</f>
        <v>532829005.79000002</v>
      </c>
      <c r="T1936" s="289">
        <f t="shared" si="1648"/>
        <v>119255253.75</v>
      </c>
      <c r="U1936" s="289">
        <f t="shared" si="1648"/>
        <v>122611659.92000002</v>
      </c>
      <c r="V1936" s="289">
        <f t="shared" si="1648"/>
        <v>525688961.03000003</v>
      </c>
      <c r="W1936" s="289">
        <f t="shared" si="1648"/>
        <v>344940618.79000008</v>
      </c>
      <c r="X1936" s="289">
        <f t="shared" si="1648"/>
        <v>0</v>
      </c>
      <c r="Y1936" s="289">
        <f t="shared" si="1648"/>
        <v>0</v>
      </c>
      <c r="Z1936" s="289">
        <f t="shared" si="1648"/>
        <v>0</v>
      </c>
      <c r="AA1936" s="289">
        <f t="shared" si="1644"/>
        <v>1645325499.2800002</v>
      </c>
      <c r="AB1936" s="289">
        <f t="shared" si="1645"/>
        <v>2781475868.5900002</v>
      </c>
      <c r="AC1936" s="104">
        <f t="shared" si="1608"/>
        <v>2.1654524735934304</v>
      </c>
    </row>
    <row r="1937" spans="1:29" s="79" customFormat="1" ht="32.25" hidden="1" thickBot="1" x14ac:dyDescent="0.25">
      <c r="A1937" s="371"/>
      <c r="B1937" s="110" t="s">
        <v>314</v>
      </c>
      <c r="C1937" s="106" t="s">
        <v>315</v>
      </c>
      <c r="D1937" s="289">
        <f>SUM(D1938:D1939)</f>
        <v>125000000</v>
      </c>
      <c r="E1937" s="105">
        <f>SUM('ADICIONES  2018'!C1937:M1937)</f>
        <v>0</v>
      </c>
      <c r="F1937" s="289">
        <f t="shared" ref="F1937" si="1649">SUM(F1938:F1939)</f>
        <v>0</v>
      </c>
      <c r="G1937" s="289">
        <f t="shared" ref="G1937:J1937" si="1650">SUM(G1938:G1939)</f>
        <v>0</v>
      </c>
      <c r="H1937" s="289">
        <f t="shared" si="1650"/>
        <v>0</v>
      </c>
      <c r="I1937" s="289">
        <f t="shared" si="1650"/>
        <v>0</v>
      </c>
      <c r="J1937" s="289">
        <f t="shared" si="1650"/>
        <v>0</v>
      </c>
      <c r="K1937" s="105">
        <f t="shared" si="1609"/>
        <v>125000000</v>
      </c>
      <c r="L1937" s="289">
        <f t="shared" ref="L1937:Q1937" si="1651">SUM(L1938:L1939)</f>
        <v>11217237.279999999</v>
      </c>
      <c r="M1937" s="289">
        <f t="shared" si="1651"/>
        <v>8929791.6500000004</v>
      </c>
      <c r="N1937" s="289">
        <f t="shared" si="1651"/>
        <v>0</v>
      </c>
      <c r="O1937" s="289">
        <f t="shared" si="1651"/>
        <v>21420296.140000001</v>
      </c>
      <c r="P1937" s="289">
        <f t="shared" si="1651"/>
        <v>12860457.779999999</v>
      </c>
      <c r="Q1937" s="289">
        <f t="shared" si="1651"/>
        <v>0</v>
      </c>
      <c r="R1937" s="105">
        <f t="shared" si="1639"/>
        <v>54427782.850000001</v>
      </c>
      <c r="S1937" s="289">
        <f t="shared" ref="S1937:Z1937" si="1652">SUM(S1938:S1939)</f>
        <v>27125263.82</v>
      </c>
      <c r="T1937" s="289">
        <f t="shared" si="1652"/>
        <v>14217700.93</v>
      </c>
      <c r="U1937" s="289">
        <f t="shared" si="1652"/>
        <v>13798445.619999999</v>
      </c>
      <c r="V1937" s="289">
        <f t="shared" si="1652"/>
        <v>15364127.91</v>
      </c>
      <c r="W1937" s="289">
        <f t="shared" si="1652"/>
        <v>16687708.51</v>
      </c>
      <c r="X1937" s="289">
        <f t="shared" si="1652"/>
        <v>0</v>
      </c>
      <c r="Y1937" s="289">
        <f t="shared" si="1652"/>
        <v>0</v>
      </c>
      <c r="Z1937" s="289">
        <f t="shared" si="1652"/>
        <v>0</v>
      </c>
      <c r="AA1937" s="289">
        <f t="shared" si="1644"/>
        <v>87193246.790000007</v>
      </c>
      <c r="AB1937" s="289">
        <f t="shared" si="1645"/>
        <v>141621029.64000002</v>
      </c>
      <c r="AC1937" s="104">
        <f t="shared" si="1608"/>
        <v>1.1329682371200001</v>
      </c>
    </row>
    <row r="1938" spans="1:29" ht="29.25" hidden="1" thickBot="1" x14ac:dyDescent="0.25">
      <c r="B1938" s="97" t="s">
        <v>316</v>
      </c>
      <c r="C1938" s="98" t="s">
        <v>173</v>
      </c>
      <c r="D1938" s="291">
        <v>84000000</v>
      </c>
      <c r="E1938" s="285">
        <f>SUM('ADICIONES  2018'!C1938:M1938)</f>
        <v>0</v>
      </c>
      <c r="F1938" s="291"/>
      <c r="G1938" s="291"/>
      <c r="H1938" s="291"/>
      <c r="I1938" s="291"/>
      <c r="J1938" s="291"/>
      <c r="K1938" s="287">
        <f t="shared" si="1609"/>
        <v>84000000</v>
      </c>
      <c r="L1938" s="291">
        <v>8646413.2799999993</v>
      </c>
      <c r="M1938" s="291">
        <v>6928089.6500000004</v>
      </c>
      <c r="N1938" s="291"/>
      <c r="O1938" s="291">
        <v>17421871.140000001</v>
      </c>
      <c r="P1938" s="291">
        <v>10653644.779999999</v>
      </c>
      <c r="Q1938" s="291"/>
      <c r="R1938" s="287">
        <f t="shared" si="1639"/>
        <v>43650018.850000001</v>
      </c>
      <c r="S1938" s="291">
        <v>20974050.82</v>
      </c>
      <c r="T1938" s="291">
        <v>11347498.93</v>
      </c>
      <c r="U1938" s="291">
        <v>10866881.619999999</v>
      </c>
      <c r="V1938" s="291">
        <v>12052016.91</v>
      </c>
      <c r="W1938" s="291">
        <v>13232087.51</v>
      </c>
      <c r="X1938" s="291"/>
      <c r="Y1938" s="291"/>
      <c r="Z1938" s="291"/>
      <c r="AA1938" s="290">
        <f t="shared" si="1644"/>
        <v>68472535.790000007</v>
      </c>
      <c r="AB1938" s="290">
        <f t="shared" si="1645"/>
        <v>112122554.64000002</v>
      </c>
      <c r="AC1938" s="37">
        <f t="shared" si="1608"/>
        <v>1.3347923171428573</v>
      </c>
    </row>
    <row r="1939" spans="1:29" ht="29.25" hidden="1" thickBot="1" x14ac:dyDescent="0.25">
      <c r="B1939" s="97" t="s">
        <v>337</v>
      </c>
      <c r="C1939" s="98" t="s">
        <v>335</v>
      </c>
      <c r="D1939" s="291">
        <v>41000000</v>
      </c>
      <c r="E1939" s="285">
        <f>SUM('ADICIONES  2018'!C1939:M1939)</f>
        <v>0</v>
      </c>
      <c r="F1939" s="291"/>
      <c r="G1939" s="291"/>
      <c r="H1939" s="291"/>
      <c r="I1939" s="291"/>
      <c r="J1939" s="291"/>
      <c r="K1939" s="287">
        <f t="shared" si="1609"/>
        <v>41000000</v>
      </c>
      <c r="L1939" s="291">
        <v>2570824</v>
      </c>
      <c r="M1939" s="291">
        <v>2001702</v>
      </c>
      <c r="N1939" s="291"/>
      <c r="O1939" s="291">
        <v>3998425</v>
      </c>
      <c r="P1939" s="291">
        <v>2206813</v>
      </c>
      <c r="Q1939" s="291"/>
      <c r="R1939" s="287">
        <f t="shared" si="1639"/>
        <v>10777764</v>
      </c>
      <c r="S1939" s="291">
        <v>6151213</v>
      </c>
      <c r="T1939" s="291">
        <v>2870202</v>
      </c>
      <c r="U1939" s="291">
        <v>2931564</v>
      </c>
      <c r="V1939" s="291">
        <v>3312111</v>
      </c>
      <c r="W1939" s="291">
        <v>3455621</v>
      </c>
      <c r="X1939" s="291"/>
      <c r="Y1939" s="291"/>
      <c r="Z1939" s="291"/>
      <c r="AA1939" s="290">
        <f t="shared" si="1644"/>
        <v>18720711</v>
      </c>
      <c r="AB1939" s="290">
        <f t="shared" si="1645"/>
        <v>29498475</v>
      </c>
      <c r="AC1939" s="37">
        <f t="shared" si="1608"/>
        <v>0.71947499999999998</v>
      </c>
    </row>
    <row r="1940" spans="1:29" s="79" customFormat="1" ht="32.25" hidden="1" thickBot="1" x14ac:dyDescent="0.25">
      <c r="A1940" s="371"/>
      <c r="B1940" s="110" t="s">
        <v>317</v>
      </c>
      <c r="C1940" s="106" t="s">
        <v>140</v>
      </c>
      <c r="D1940" s="289">
        <f>SUM(D1941:D1945)</f>
        <v>1159477910.51</v>
      </c>
      <c r="E1940" s="105">
        <f>SUM('ADICIONES  2018'!C1940:M1940)</f>
        <v>0</v>
      </c>
      <c r="F1940" s="289">
        <f t="shared" ref="F1940" si="1653">SUM(F1941:F1945)</f>
        <v>0</v>
      </c>
      <c r="G1940" s="289">
        <f t="shared" ref="G1940:J1940" si="1654">SUM(G1941:G1945)</f>
        <v>0</v>
      </c>
      <c r="H1940" s="289">
        <f t="shared" si="1654"/>
        <v>0</v>
      </c>
      <c r="I1940" s="289">
        <f t="shared" si="1654"/>
        <v>0</v>
      </c>
      <c r="J1940" s="289">
        <f t="shared" si="1654"/>
        <v>0</v>
      </c>
      <c r="K1940" s="105">
        <f t="shared" si="1609"/>
        <v>1159477910.51</v>
      </c>
      <c r="L1940" s="289">
        <f t="shared" ref="L1940:Q1940" si="1655">SUM(L1941:L1945)</f>
        <v>172127737.03999999</v>
      </c>
      <c r="M1940" s="289">
        <f t="shared" si="1655"/>
        <v>174380182.56999999</v>
      </c>
      <c r="N1940" s="289">
        <f t="shared" si="1655"/>
        <v>0.01</v>
      </c>
      <c r="O1940" s="289">
        <f t="shared" si="1655"/>
        <v>474409828.95999998</v>
      </c>
      <c r="P1940" s="289">
        <f t="shared" si="1655"/>
        <v>260804837.88</v>
      </c>
      <c r="Q1940" s="289">
        <f t="shared" si="1655"/>
        <v>0</v>
      </c>
      <c r="R1940" s="105">
        <f t="shared" si="1639"/>
        <v>1081722586.46</v>
      </c>
      <c r="S1940" s="289">
        <f t="shared" ref="S1940:Z1940" si="1656">SUM(S1941:S1945)</f>
        <v>505703741.97000003</v>
      </c>
      <c r="T1940" s="289">
        <f t="shared" si="1656"/>
        <v>105037552.81999999</v>
      </c>
      <c r="U1940" s="289">
        <f t="shared" si="1656"/>
        <v>108813214.30000001</v>
      </c>
      <c r="V1940" s="289">
        <f>SUM(V1941:V1945)</f>
        <v>510324833.12</v>
      </c>
      <c r="W1940" s="289">
        <f t="shared" si="1656"/>
        <v>328252910.28000009</v>
      </c>
      <c r="X1940" s="289">
        <f t="shared" si="1656"/>
        <v>0</v>
      </c>
      <c r="Y1940" s="289">
        <f t="shared" si="1656"/>
        <v>0</v>
      </c>
      <c r="Z1940" s="289">
        <f t="shared" si="1656"/>
        <v>0</v>
      </c>
      <c r="AA1940" s="289">
        <f t="shared" si="1644"/>
        <v>1558132252.4900002</v>
      </c>
      <c r="AB1940" s="289">
        <f t="shared" si="1645"/>
        <v>2639854838.9500003</v>
      </c>
      <c r="AC1940" s="104">
        <f t="shared" si="1608"/>
        <v>2.2767616485154529</v>
      </c>
    </row>
    <row r="1941" spans="1:29" ht="29.25" hidden="1" thickBot="1" x14ac:dyDescent="0.25">
      <c r="B1941" s="97" t="s">
        <v>318</v>
      </c>
      <c r="C1941" s="98" t="s">
        <v>172</v>
      </c>
      <c r="D1941" s="291">
        <v>403471851.23000002</v>
      </c>
      <c r="E1941" s="285">
        <f>SUM('ADICIONES  2018'!C1941:M1941)</f>
        <v>0</v>
      </c>
      <c r="F1941" s="291"/>
      <c r="G1941" s="291"/>
      <c r="H1941" s="291"/>
      <c r="I1941" s="291"/>
      <c r="J1941" s="291"/>
      <c r="K1941" s="287">
        <f t="shared" si="1609"/>
        <v>403471851.23000002</v>
      </c>
      <c r="L1941" s="291">
        <v>49322911.82</v>
      </c>
      <c r="M1941" s="291">
        <v>62708211.380000003</v>
      </c>
      <c r="N1941" s="291">
        <v>0.01</v>
      </c>
      <c r="O1941" s="291">
        <v>230560502.25999999</v>
      </c>
      <c r="P1941" s="291">
        <v>135882152.56999999</v>
      </c>
      <c r="Q1941" s="291"/>
      <c r="R1941" s="287">
        <f t="shared" si="1639"/>
        <v>478473778.04000002</v>
      </c>
      <c r="S1941" s="291">
        <v>308311298.63</v>
      </c>
      <c r="T1941" s="291">
        <v>0</v>
      </c>
      <c r="U1941" s="291">
        <v>0</v>
      </c>
      <c r="V1941" s="291">
        <v>459950857.24000001</v>
      </c>
      <c r="W1941" s="291">
        <v>151908716.46000001</v>
      </c>
      <c r="X1941" s="291"/>
      <c r="Y1941" s="291"/>
      <c r="Z1941" s="291"/>
      <c r="AA1941" s="290">
        <f t="shared" si="1644"/>
        <v>920170872.33000004</v>
      </c>
      <c r="AB1941" s="290">
        <f t="shared" si="1645"/>
        <v>1398644650.3700001</v>
      </c>
      <c r="AC1941" s="37">
        <f>+AB1941/K1941</f>
        <v>3.4665234913072029</v>
      </c>
    </row>
    <row r="1942" spans="1:29" ht="43.5" hidden="1" thickBot="1" x14ac:dyDescent="0.25">
      <c r="B1942" s="97" t="s">
        <v>876</v>
      </c>
      <c r="C1942" s="98" t="s">
        <v>369</v>
      </c>
      <c r="D1942" s="291">
        <v>466006059.27999997</v>
      </c>
      <c r="E1942" s="285">
        <f>SUM('ADICIONES  2018'!C1942:M1942)</f>
        <v>0</v>
      </c>
      <c r="F1942" s="291"/>
      <c r="G1942" s="291"/>
      <c r="H1942" s="291"/>
      <c r="I1942" s="291"/>
      <c r="J1942" s="291"/>
      <c r="K1942" s="287">
        <f t="shared" si="1609"/>
        <v>466006059.27999997</v>
      </c>
      <c r="L1942" s="291">
        <v>67741597</v>
      </c>
      <c r="M1942" s="291">
        <v>69140999</v>
      </c>
      <c r="N1942" s="291">
        <v>0</v>
      </c>
      <c r="O1942" s="291">
        <v>157117380</v>
      </c>
      <c r="P1942" s="291">
        <v>80126373</v>
      </c>
      <c r="Q1942" s="291"/>
      <c r="R1942" s="287">
        <f t="shared" si="1639"/>
        <v>374126349</v>
      </c>
      <c r="S1942" s="291">
        <v>116524496</v>
      </c>
      <c r="T1942" s="291">
        <v>62379059</v>
      </c>
      <c r="U1942" s="291">
        <v>65135775</v>
      </c>
      <c r="V1942" s="291">
        <v>0</v>
      </c>
      <c r="W1942" s="291">
        <v>123489914</v>
      </c>
      <c r="X1942" s="291"/>
      <c r="Y1942" s="291"/>
      <c r="Z1942" s="291"/>
      <c r="AA1942" s="290">
        <f t="shared" si="1644"/>
        <v>367529244</v>
      </c>
      <c r="AB1942" s="290">
        <f t="shared" si="1645"/>
        <v>741655593</v>
      </c>
      <c r="AC1942" s="37">
        <f t="shared" si="1608"/>
        <v>1.5915149132307223</v>
      </c>
    </row>
    <row r="1943" spans="1:29" ht="29.25" hidden="1" thickBot="1" x14ac:dyDescent="0.25">
      <c r="B1943" s="97" t="s">
        <v>319</v>
      </c>
      <c r="C1943" s="98" t="s">
        <v>320</v>
      </c>
      <c r="D1943" s="291">
        <v>290000000</v>
      </c>
      <c r="E1943" s="285">
        <f>SUM('ADICIONES  2018'!C1943:M1943)</f>
        <v>0</v>
      </c>
      <c r="F1943" s="291"/>
      <c r="G1943" s="291"/>
      <c r="H1943" s="291"/>
      <c r="I1943" s="291"/>
      <c r="J1943" s="291"/>
      <c r="K1943" s="287">
        <f t="shared" si="1609"/>
        <v>290000000</v>
      </c>
      <c r="L1943" s="291">
        <v>32399573.199999999</v>
      </c>
      <c r="M1943" s="291">
        <v>33524963.219999999</v>
      </c>
      <c r="N1943" s="291">
        <v>0</v>
      </c>
      <c r="O1943" s="291">
        <v>71757982.049999997</v>
      </c>
      <c r="P1943" s="291">
        <v>33247508.93</v>
      </c>
      <c r="Q1943" s="291"/>
      <c r="R1943" s="287">
        <f t="shared" si="1639"/>
        <v>170930027.40000001</v>
      </c>
      <c r="S1943" s="291">
        <v>54732351.869999997</v>
      </c>
      <c r="T1943" s="291">
        <v>26338563.690000001</v>
      </c>
      <c r="U1943" s="291">
        <v>25152268.010000002</v>
      </c>
      <c r="V1943" s="291">
        <v>27081574.390000001</v>
      </c>
      <c r="W1943" s="291">
        <v>26577283.100000001</v>
      </c>
      <c r="X1943" s="291"/>
      <c r="Y1943" s="291"/>
      <c r="Z1943" s="291"/>
      <c r="AA1943" s="290">
        <f t="shared" si="1644"/>
        <v>159882041.06</v>
      </c>
      <c r="AB1943" s="290">
        <f t="shared" si="1645"/>
        <v>330812068.46000004</v>
      </c>
      <c r="AC1943" s="37">
        <f t="shared" si="1608"/>
        <v>1.1407312705517243</v>
      </c>
    </row>
    <row r="1944" spans="1:29" ht="15.75" hidden="1" thickBot="1" x14ac:dyDescent="0.25">
      <c r="B1944" s="97" t="s">
        <v>1308</v>
      </c>
      <c r="C1944" s="98" t="s">
        <v>1309</v>
      </c>
      <c r="D1944" s="291">
        <v>0</v>
      </c>
      <c r="E1944" s="285">
        <f>SUM('ADICIONES  2018'!C1944:M1944)</f>
        <v>0</v>
      </c>
      <c r="F1944" s="291"/>
      <c r="G1944" s="291"/>
      <c r="H1944" s="291"/>
      <c r="I1944" s="291"/>
      <c r="J1944" s="291"/>
      <c r="K1944" s="287">
        <f t="shared" si="1609"/>
        <v>0</v>
      </c>
      <c r="L1944" s="291">
        <v>22663655.02</v>
      </c>
      <c r="M1944" s="291">
        <v>9006008.9700000007</v>
      </c>
      <c r="N1944" s="291">
        <v>0</v>
      </c>
      <c r="O1944" s="291">
        <v>14973964.65</v>
      </c>
      <c r="P1944" s="291">
        <v>11548803.380000001</v>
      </c>
      <c r="Q1944" s="291"/>
      <c r="R1944" s="287">
        <f t="shared" si="1639"/>
        <v>58192432.020000003</v>
      </c>
      <c r="S1944" s="291">
        <v>26135595.469999999</v>
      </c>
      <c r="T1944" s="291">
        <v>16319930.130000001</v>
      </c>
      <c r="U1944" s="291">
        <v>18525171.289999999</v>
      </c>
      <c r="V1944" s="291">
        <v>23292401.489999998</v>
      </c>
      <c r="W1944" s="291">
        <v>26276996.719999999</v>
      </c>
      <c r="X1944" s="291"/>
      <c r="Y1944" s="291"/>
      <c r="Z1944" s="291"/>
      <c r="AA1944" s="290">
        <f t="shared" si="1644"/>
        <v>110550095.09999999</v>
      </c>
      <c r="AB1944" s="290">
        <f t="shared" si="1645"/>
        <v>168742527.12</v>
      </c>
      <c r="AC1944" s="37">
        <v>0</v>
      </c>
    </row>
    <row r="1945" spans="1:29" ht="29.25" hidden="1" thickBot="1" x14ac:dyDescent="0.25">
      <c r="B1945" s="316" t="s">
        <v>1870</v>
      </c>
      <c r="C1945" s="317" t="s">
        <v>1869</v>
      </c>
      <c r="D1945" s="380">
        <v>0</v>
      </c>
      <c r="E1945" s="285">
        <f>SUM('ADICIONES  2018'!C1945:M1945)</f>
        <v>0</v>
      </c>
      <c r="F1945" s="380"/>
      <c r="G1945" s="380"/>
      <c r="H1945" s="380"/>
      <c r="I1945" s="380"/>
      <c r="J1945" s="380"/>
      <c r="K1945" s="340">
        <f t="shared" si="1609"/>
        <v>0</v>
      </c>
      <c r="L1945" s="380">
        <v>0</v>
      </c>
      <c r="M1945" s="380">
        <v>0</v>
      </c>
      <c r="N1945" s="380">
        <v>0</v>
      </c>
      <c r="O1945" s="380">
        <v>0</v>
      </c>
      <c r="P1945" s="380">
        <v>0</v>
      </c>
      <c r="Q1945" s="380"/>
      <c r="R1945" s="340">
        <f t="shared" si="1639"/>
        <v>0</v>
      </c>
      <c r="S1945" s="380">
        <v>0</v>
      </c>
      <c r="T1945" s="380">
        <v>0</v>
      </c>
      <c r="U1945" s="380">
        <v>0</v>
      </c>
      <c r="V1945" s="380">
        <v>0</v>
      </c>
      <c r="W1945" s="380">
        <v>0</v>
      </c>
      <c r="X1945" s="380"/>
      <c r="Y1945" s="380"/>
      <c r="Z1945" s="380"/>
      <c r="AA1945" s="318">
        <f t="shared" si="1644"/>
        <v>0</v>
      </c>
      <c r="AB1945" s="318">
        <f t="shared" si="1645"/>
        <v>0</v>
      </c>
      <c r="AC1945" s="39" t="e">
        <f t="shared" si="1608"/>
        <v>#DIV/0!</v>
      </c>
    </row>
    <row r="1946" spans="1:29" s="79" customFormat="1" ht="31.5" customHeight="1" thickBot="1" x14ac:dyDescent="0.25">
      <c r="A1946" s="371">
        <v>1</v>
      </c>
      <c r="B1946" s="423" t="s">
        <v>23</v>
      </c>
      <c r="C1946" s="424"/>
      <c r="D1946" s="349">
        <f t="shared" ref="D1946:AB1946" si="1657">+D1373</f>
        <v>103133015452.86998</v>
      </c>
      <c r="E1946" s="350">
        <f t="shared" si="1657"/>
        <v>128954455330.20999</v>
      </c>
      <c r="F1946" s="350">
        <f t="shared" si="1657"/>
        <v>672314984.52999985</v>
      </c>
      <c r="G1946" s="350">
        <f t="shared" si="1657"/>
        <v>0</v>
      </c>
      <c r="H1946" s="350">
        <f t="shared" si="1657"/>
        <v>0</v>
      </c>
      <c r="I1946" s="350">
        <f t="shared" si="1657"/>
        <v>0</v>
      </c>
      <c r="J1946" s="350">
        <f t="shared" si="1657"/>
        <v>0</v>
      </c>
      <c r="K1946" s="351">
        <f t="shared" si="1657"/>
        <v>231415155798.54996</v>
      </c>
      <c r="L1946" s="351">
        <f t="shared" si="1657"/>
        <v>1666536233.74</v>
      </c>
      <c r="M1946" s="351">
        <f t="shared" si="1657"/>
        <v>24349635091.52</v>
      </c>
      <c r="N1946" s="351">
        <f t="shared" si="1657"/>
        <v>4443562109.4700003</v>
      </c>
      <c r="O1946" s="351">
        <f t="shared" si="1657"/>
        <v>10287034733.410002</v>
      </c>
      <c r="P1946" s="351">
        <f t="shared" si="1657"/>
        <v>22835477888.969997</v>
      </c>
      <c r="Q1946" s="351">
        <f t="shared" si="1657"/>
        <v>5428513036.1100006</v>
      </c>
      <c r="R1946" s="351">
        <f t="shared" si="1657"/>
        <v>69010759093.220001</v>
      </c>
      <c r="S1946" s="351">
        <f t="shared" si="1657"/>
        <v>66209275884</v>
      </c>
      <c r="T1946" s="351">
        <f t="shared" si="1657"/>
        <v>8637851393.5</v>
      </c>
      <c r="U1946" s="351">
        <f t="shared" si="1657"/>
        <v>8624193621.7000008</v>
      </c>
      <c r="V1946" s="351">
        <f t="shared" si="1657"/>
        <v>10569927981.390001</v>
      </c>
      <c r="W1946" s="351">
        <f t="shared" si="1657"/>
        <v>27268857124.5</v>
      </c>
      <c r="X1946" s="351">
        <f t="shared" si="1657"/>
        <v>0</v>
      </c>
      <c r="Y1946" s="351">
        <f t="shared" si="1657"/>
        <v>900000000</v>
      </c>
      <c r="Z1946" s="351">
        <f t="shared" si="1657"/>
        <v>0</v>
      </c>
      <c r="AA1946" s="351">
        <f t="shared" si="1657"/>
        <v>122210106005.09</v>
      </c>
      <c r="AB1946" s="351">
        <f t="shared" si="1657"/>
        <v>191220865098.31</v>
      </c>
      <c r="AC1946" s="393">
        <f>AB1946/K1946</f>
        <v>0.82631089756614884</v>
      </c>
    </row>
    <row r="1947" spans="1:29" x14ac:dyDescent="0.2">
      <c r="A1947" s="156">
        <v>1</v>
      </c>
      <c r="B1947" s="22"/>
      <c r="C1947" s="3"/>
      <c r="D1947" s="394"/>
      <c r="E1947" s="379"/>
      <c r="F1947" s="391"/>
      <c r="G1947" s="391"/>
      <c r="H1947" s="391"/>
      <c r="I1947" s="379"/>
      <c r="J1947" s="379"/>
      <c r="K1947" s="379"/>
      <c r="L1947" s="379"/>
      <c r="M1947" s="379"/>
      <c r="N1947" s="379"/>
      <c r="O1947" s="379"/>
      <c r="P1947" s="379"/>
      <c r="Q1947" s="379"/>
      <c r="R1947" s="379"/>
      <c r="S1947" s="379"/>
      <c r="T1947" s="379"/>
      <c r="U1947" s="379"/>
      <c r="V1947" s="379"/>
      <c r="W1947" s="379"/>
      <c r="X1947" s="379"/>
      <c r="Y1947" s="379"/>
      <c r="Z1947" s="379"/>
      <c r="AA1947" s="379"/>
      <c r="AB1947" s="379"/>
      <c r="AC1947" s="40"/>
    </row>
    <row r="1948" spans="1:29" ht="19.5" x14ac:dyDescent="0.2">
      <c r="A1948" s="156">
        <v>1</v>
      </c>
      <c r="B1948" s="425" t="s">
        <v>1946</v>
      </c>
      <c r="C1948" s="426"/>
      <c r="D1948" s="285"/>
      <c r="E1948" s="287"/>
      <c r="F1948" s="286"/>
      <c r="G1948" s="286"/>
      <c r="H1948" s="286"/>
      <c r="I1948" s="287"/>
      <c r="J1948" s="287"/>
      <c r="K1948" s="287"/>
      <c r="L1948" s="287"/>
      <c r="M1948" s="287"/>
      <c r="N1948" s="287"/>
      <c r="O1948" s="287"/>
      <c r="P1948" s="287"/>
      <c r="Q1948" s="287"/>
      <c r="R1948" s="287"/>
      <c r="S1948" s="287"/>
      <c r="T1948" s="287"/>
      <c r="U1948" s="287"/>
      <c r="V1948" s="287"/>
      <c r="W1948" s="287"/>
      <c r="X1948" s="287"/>
      <c r="Y1948" s="287"/>
      <c r="Z1948" s="287"/>
      <c r="AA1948" s="287"/>
      <c r="AB1948" s="287"/>
      <c r="AC1948" s="37"/>
    </row>
    <row r="1949" spans="1:29" s="79" customFormat="1" ht="15.75" x14ac:dyDescent="0.25">
      <c r="A1949" s="371">
        <v>1</v>
      </c>
      <c r="B1949" s="355" t="s">
        <v>186</v>
      </c>
      <c r="C1949" s="356" t="s">
        <v>1947</v>
      </c>
      <c r="D1949" s="105">
        <f>+D1950+D1963</f>
        <v>0</v>
      </c>
      <c r="E1949" s="105">
        <f>SUM('ADICIONES  2018'!C1949:M1949)</f>
        <v>3279075420.3299999</v>
      </c>
      <c r="F1949" s="105">
        <f t="shared" ref="F1949:J1949" si="1658">+F1950+F1963</f>
        <v>0</v>
      </c>
      <c r="G1949" s="105">
        <f t="shared" si="1658"/>
        <v>0</v>
      </c>
      <c r="H1949" s="105">
        <f t="shared" si="1658"/>
        <v>0</v>
      </c>
      <c r="I1949" s="105">
        <f t="shared" si="1658"/>
        <v>0</v>
      </c>
      <c r="J1949" s="105">
        <f t="shared" si="1658"/>
        <v>0</v>
      </c>
      <c r="K1949" s="105">
        <f t="shared" ref="K1949:K1982" si="1659">+D1949+E1949-F1949+G1949-H1949</f>
        <v>3279075420.3299999</v>
      </c>
      <c r="L1949" s="105">
        <f t="shared" ref="L1949:Q1949" si="1660">+L1950+L1963</f>
        <v>0</v>
      </c>
      <c r="M1949" s="105">
        <f t="shared" si="1660"/>
        <v>0</v>
      </c>
      <c r="N1949" s="105">
        <f t="shared" si="1660"/>
        <v>0</v>
      </c>
      <c r="O1949" s="105">
        <f t="shared" si="1660"/>
        <v>0</v>
      </c>
      <c r="P1949" s="105">
        <f t="shared" si="1660"/>
        <v>0</v>
      </c>
      <c r="Q1949" s="105">
        <f t="shared" si="1660"/>
        <v>298790324.04000002</v>
      </c>
      <c r="R1949" s="105">
        <f>SUM(L1949:Q1949)</f>
        <v>298790324.04000002</v>
      </c>
      <c r="S1949" s="105">
        <f t="shared" ref="S1949:Y1949" si="1661">+S1950+S1963</f>
        <v>0</v>
      </c>
      <c r="T1949" s="105">
        <f t="shared" si="1661"/>
        <v>0</v>
      </c>
      <c r="U1949" s="105">
        <f t="shared" si="1661"/>
        <v>0</v>
      </c>
      <c r="V1949" s="105">
        <f t="shared" si="1661"/>
        <v>0</v>
      </c>
      <c r="W1949" s="105">
        <f t="shared" si="1661"/>
        <v>0</v>
      </c>
      <c r="X1949" s="105">
        <f t="shared" si="1661"/>
        <v>0</v>
      </c>
      <c r="Y1949" s="105">
        <f t="shared" si="1661"/>
        <v>305141501.56</v>
      </c>
      <c r="Z1949" s="286"/>
      <c r="AA1949" s="292">
        <f t="shared" ref="AA1949:AA1981" si="1662">SUM(S1949:Z1949)</f>
        <v>305141501.56</v>
      </c>
      <c r="AB1949" s="289">
        <f t="shared" ref="AB1949:AB1982" si="1663">+AA1949+R1949</f>
        <v>603931825.60000002</v>
      </c>
      <c r="AC1949" s="104">
        <f t="shared" ref="AC1949:AC1983" si="1664">+AB1949/K1949</f>
        <v>0.18417747327666573</v>
      </c>
    </row>
    <row r="1950" spans="1:29" s="79" customFormat="1" ht="15.75" x14ac:dyDescent="0.25">
      <c r="A1950" s="371">
        <v>1</v>
      </c>
      <c r="B1950" s="355" t="s">
        <v>188</v>
      </c>
      <c r="C1950" s="356" t="s">
        <v>91</v>
      </c>
      <c r="D1950" s="105">
        <f t="shared" ref="D1950:D1956" si="1665">+D1951</f>
        <v>0</v>
      </c>
      <c r="E1950" s="105">
        <f>SUM('ADICIONES  2018'!C1950:M1950)</f>
        <v>2680285809.9099998</v>
      </c>
      <c r="F1950" s="105">
        <f t="shared" ref="F1950:J1956" si="1666">+F1951</f>
        <v>0</v>
      </c>
      <c r="G1950" s="105">
        <f t="shared" si="1666"/>
        <v>0</v>
      </c>
      <c r="H1950" s="105">
        <f t="shared" si="1666"/>
        <v>0</v>
      </c>
      <c r="I1950" s="105">
        <f t="shared" si="1666"/>
        <v>0</v>
      </c>
      <c r="J1950" s="105">
        <f t="shared" si="1666"/>
        <v>0</v>
      </c>
      <c r="K1950" s="105">
        <f t="shared" si="1659"/>
        <v>2680285809.9099998</v>
      </c>
      <c r="L1950" s="105">
        <f t="shared" ref="L1950:Q1956" si="1667">+L1951</f>
        <v>0</v>
      </c>
      <c r="M1950" s="105">
        <f t="shared" si="1667"/>
        <v>0</v>
      </c>
      <c r="N1950" s="105">
        <f t="shared" si="1667"/>
        <v>0</v>
      </c>
      <c r="O1950" s="105">
        <f t="shared" si="1667"/>
        <v>0</v>
      </c>
      <c r="P1950" s="105">
        <f t="shared" si="1667"/>
        <v>0</v>
      </c>
      <c r="Q1950" s="105">
        <f t="shared" si="1667"/>
        <v>296285041</v>
      </c>
      <c r="R1950" s="105">
        <f t="shared" ref="R1950:R1982" si="1668">SUM(L1950:Q1950)</f>
        <v>296285041</v>
      </c>
      <c r="S1950" s="105">
        <f t="shared" ref="S1950:Y1956" si="1669">+S1951</f>
        <v>0</v>
      </c>
      <c r="T1950" s="105">
        <f t="shared" si="1669"/>
        <v>0</v>
      </c>
      <c r="U1950" s="105">
        <f t="shared" si="1669"/>
        <v>0</v>
      </c>
      <c r="V1950" s="105">
        <f t="shared" si="1669"/>
        <v>0</v>
      </c>
      <c r="W1950" s="105">
        <f t="shared" si="1669"/>
        <v>0</v>
      </c>
      <c r="X1950" s="105">
        <f t="shared" si="1669"/>
        <v>0</v>
      </c>
      <c r="Y1950" s="105">
        <f t="shared" si="1669"/>
        <v>0</v>
      </c>
      <c r="Z1950" s="286"/>
      <c r="AA1950" s="292">
        <f t="shared" si="1662"/>
        <v>0</v>
      </c>
      <c r="AB1950" s="289">
        <f t="shared" si="1663"/>
        <v>296285041</v>
      </c>
      <c r="AC1950" s="104">
        <f t="shared" si="1664"/>
        <v>0.11054233093520308</v>
      </c>
    </row>
    <row r="1951" spans="1:29" s="21" customFormat="1" ht="15.75" x14ac:dyDescent="0.2">
      <c r="A1951" s="92">
        <v>1</v>
      </c>
      <c r="B1951" s="357" t="s">
        <v>237</v>
      </c>
      <c r="C1951" s="358" t="s">
        <v>238</v>
      </c>
      <c r="D1951" s="105">
        <f t="shared" si="1665"/>
        <v>0</v>
      </c>
      <c r="E1951" s="105">
        <f>SUM('ADICIONES  2018'!C1951:M1951)</f>
        <v>2680285809.9099998</v>
      </c>
      <c r="F1951" s="105">
        <f t="shared" si="1666"/>
        <v>0</v>
      </c>
      <c r="G1951" s="105">
        <f t="shared" si="1666"/>
        <v>0</v>
      </c>
      <c r="H1951" s="105">
        <f t="shared" si="1666"/>
        <v>0</v>
      </c>
      <c r="I1951" s="105">
        <f t="shared" si="1666"/>
        <v>0</v>
      </c>
      <c r="J1951" s="105">
        <f t="shared" si="1666"/>
        <v>0</v>
      </c>
      <c r="K1951" s="285">
        <f t="shared" si="1659"/>
        <v>2680285809.9099998</v>
      </c>
      <c r="L1951" s="105">
        <f t="shared" si="1667"/>
        <v>0</v>
      </c>
      <c r="M1951" s="105">
        <f t="shared" si="1667"/>
        <v>0</v>
      </c>
      <c r="N1951" s="105">
        <f t="shared" si="1667"/>
        <v>0</v>
      </c>
      <c r="O1951" s="105">
        <f t="shared" si="1667"/>
        <v>0</v>
      </c>
      <c r="P1951" s="105">
        <f t="shared" si="1667"/>
        <v>0</v>
      </c>
      <c r="Q1951" s="105">
        <f t="shared" si="1667"/>
        <v>296285041</v>
      </c>
      <c r="R1951" s="285">
        <f t="shared" si="1668"/>
        <v>296285041</v>
      </c>
      <c r="S1951" s="285">
        <f t="shared" si="1669"/>
        <v>0</v>
      </c>
      <c r="T1951" s="285">
        <f t="shared" si="1669"/>
        <v>0</v>
      </c>
      <c r="U1951" s="285">
        <f t="shared" si="1669"/>
        <v>0</v>
      </c>
      <c r="V1951" s="285">
        <f t="shared" si="1669"/>
        <v>0</v>
      </c>
      <c r="W1951" s="285">
        <f t="shared" si="1669"/>
        <v>0</v>
      </c>
      <c r="X1951" s="105">
        <f t="shared" si="1669"/>
        <v>0</v>
      </c>
      <c r="Y1951" s="285">
        <f t="shared" si="1669"/>
        <v>0</v>
      </c>
      <c r="Z1951" s="286"/>
      <c r="AA1951" s="292">
        <f t="shared" si="1662"/>
        <v>0</v>
      </c>
      <c r="AB1951" s="291">
        <f t="shared" si="1663"/>
        <v>296285041</v>
      </c>
      <c r="AC1951" s="113">
        <f t="shared" si="1664"/>
        <v>0.11054233093520308</v>
      </c>
    </row>
    <row r="1952" spans="1:29" s="5" customFormat="1" ht="15.75" hidden="1" x14ac:dyDescent="0.25">
      <c r="A1952" s="156"/>
      <c r="B1952" s="218" t="s">
        <v>268</v>
      </c>
      <c r="C1952" s="139" t="s">
        <v>269</v>
      </c>
      <c r="D1952" s="105">
        <f t="shared" si="1665"/>
        <v>0</v>
      </c>
      <c r="E1952" s="105">
        <f>SUM('ADICIONES  2018'!C1952:M1952)</f>
        <v>2680285809.9099998</v>
      </c>
      <c r="F1952" s="105">
        <f t="shared" si="1666"/>
        <v>0</v>
      </c>
      <c r="G1952" s="105">
        <f t="shared" si="1666"/>
        <v>0</v>
      </c>
      <c r="H1952" s="105">
        <f t="shared" si="1666"/>
        <v>0</v>
      </c>
      <c r="I1952" s="105">
        <f t="shared" si="1666"/>
        <v>0</v>
      </c>
      <c r="J1952" s="105">
        <f t="shared" si="1666"/>
        <v>0</v>
      </c>
      <c r="K1952" s="286">
        <f t="shared" si="1659"/>
        <v>2680285809.9099998</v>
      </c>
      <c r="L1952" s="105">
        <f t="shared" si="1667"/>
        <v>0</v>
      </c>
      <c r="M1952" s="105">
        <f t="shared" si="1667"/>
        <v>0</v>
      </c>
      <c r="N1952" s="105">
        <f t="shared" si="1667"/>
        <v>0</v>
      </c>
      <c r="O1952" s="105">
        <f t="shared" si="1667"/>
        <v>0</v>
      </c>
      <c r="P1952" s="105">
        <f t="shared" si="1667"/>
        <v>0</v>
      </c>
      <c r="Q1952" s="105">
        <f t="shared" si="1667"/>
        <v>296285041</v>
      </c>
      <c r="R1952" s="105">
        <f t="shared" si="1668"/>
        <v>296285041</v>
      </c>
      <c r="S1952" s="105">
        <f t="shared" si="1669"/>
        <v>0</v>
      </c>
      <c r="T1952" s="105">
        <f t="shared" si="1669"/>
        <v>0</v>
      </c>
      <c r="U1952" s="105">
        <f t="shared" si="1669"/>
        <v>0</v>
      </c>
      <c r="V1952" s="105">
        <f t="shared" si="1669"/>
        <v>0</v>
      </c>
      <c r="W1952" s="105">
        <f t="shared" si="1669"/>
        <v>0</v>
      </c>
      <c r="X1952" s="105">
        <f t="shared" si="1669"/>
        <v>0</v>
      </c>
      <c r="Y1952" s="105">
        <f t="shared" si="1669"/>
        <v>0</v>
      </c>
      <c r="Z1952" s="286"/>
      <c r="AA1952" s="292">
        <f t="shared" si="1662"/>
        <v>0</v>
      </c>
      <c r="AB1952" s="292">
        <f t="shared" si="1663"/>
        <v>296285041</v>
      </c>
      <c r="AC1952" s="36">
        <f t="shared" si="1664"/>
        <v>0.11054233093520308</v>
      </c>
    </row>
    <row r="1953" spans="1:29" s="5" customFormat="1" ht="15.75" hidden="1" x14ac:dyDescent="0.25">
      <c r="A1953" s="156"/>
      <c r="B1953" s="218" t="s">
        <v>270</v>
      </c>
      <c r="C1953" s="139" t="s">
        <v>1948</v>
      </c>
      <c r="D1953" s="105">
        <f t="shared" si="1665"/>
        <v>0</v>
      </c>
      <c r="E1953" s="105">
        <f>SUM('ADICIONES  2018'!C1953:M1953)</f>
        <v>2680285809.9099998</v>
      </c>
      <c r="F1953" s="105">
        <f t="shared" si="1666"/>
        <v>0</v>
      </c>
      <c r="G1953" s="105">
        <f t="shared" si="1666"/>
        <v>0</v>
      </c>
      <c r="H1953" s="105">
        <f t="shared" si="1666"/>
        <v>0</v>
      </c>
      <c r="I1953" s="105">
        <f t="shared" si="1666"/>
        <v>0</v>
      </c>
      <c r="J1953" s="105">
        <f t="shared" si="1666"/>
        <v>0</v>
      </c>
      <c r="K1953" s="286">
        <f t="shared" si="1659"/>
        <v>2680285809.9099998</v>
      </c>
      <c r="L1953" s="105">
        <f t="shared" si="1667"/>
        <v>0</v>
      </c>
      <c r="M1953" s="105">
        <f t="shared" si="1667"/>
        <v>0</v>
      </c>
      <c r="N1953" s="105">
        <f t="shared" si="1667"/>
        <v>0</v>
      </c>
      <c r="O1953" s="105">
        <f t="shared" si="1667"/>
        <v>0</v>
      </c>
      <c r="P1953" s="105">
        <f t="shared" si="1667"/>
        <v>0</v>
      </c>
      <c r="Q1953" s="105">
        <f t="shared" si="1667"/>
        <v>296285041</v>
      </c>
      <c r="R1953" s="105">
        <f t="shared" si="1668"/>
        <v>296285041</v>
      </c>
      <c r="S1953" s="105">
        <f t="shared" si="1669"/>
        <v>0</v>
      </c>
      <c r="T1953" s="105">
        <f t="shared" si="1669"/>
        <v>0</v>
      </c>
      <c r="U1953" s="105">
        <f t="shared" si="1669"/>
        <v>0</v>
      </c>
      <c r="V1953" s="105">
        <f t="shared" si="1669"/>
        <v>0</v>
      </c>
      <c r="W1953" s="105">
        <f t="shared" si="1669"/>
        <v>0</v>
      </c>
      <c r="X1953" s="105">
        <f t="shared" si="1669"/>
        <v>0</v>
      </c>
      <c r="Y1953" s="105">
        <f t="shared" si="1669"/>
        <v>0</v>
      </c>
      <c r="Z1953" s="286"/>
      <c r="AA1953" s="292">
        <f t="shared" si="1662"/>
        <v>0</v>
      </c>
      <c r="AB1953" s="292">
        <f t="shared" si="1663"/>
        <v>296285041</v>
      </c>
      <c r="AC1953" s="36">
        <f t="shared" si="1664"/>
        <v>0.11054233093520308</v>
      </c>
    </row>
    <row r="1954" spans="1:29" s="5" customFormat="1" ht="15.75" hidden="1" x14ac:dyDescent="0.25">
      <c r="A1954" s="156"/>
      <c r="B1954" s="218" t="s">
        <v>271</v>
      </c>
      <c r="C1954" s="139" t="s">
        <v>97</v>
      </c>
      <c r="D1954" s="105">
        <f t="shared" si="1665"/>
        <v>0</v>
      </c>
      <c r="E1954" s="105">
        <f>SUM('ADICIONES  2018'!C1954:M1954)</f>
        <v>2680285809.9099998</v>
      </c>
      <c r="F1954" s="105">
        <f t="shared" si="1666"/>
        <v>0</v>
      </c>
      <c r="G1954" s="105">
        <f t="shared" si="1666"/>
        <v>0</v>
      </c>
      <c r="H1954" s="105">
        <f t="shared" si="1666"/>
        <v>0</v>
      </c>
      <c r="I1954" s="105">
        <f t="shared" si="1666"/>
        <v>0</v>
      </c>
      <c r="J1954" s="105">
        <f t="shared" si="1666"/>
        <v>0</v>
      </c>
      <c r="K1954" s="286">
        <f t="shared" si="1659"/>
        <v>2680285809.9099998</v>
      </c>
      <c r="L1954" s="105">
        <f t="shared" si="1667"/>
        <v>0</v>
      </c>
      <c r="M1954" s="105">
        <f t="shared" si="1667"/>
        <v>0</v>
      </c>
      <c r="N1954" s="105">
        <f t="shared" si="1667"/>
        <v>0</v>
      </c>
      <c r="O1954" s="105">
        <f t="shared" si="1667"/>
        <v>0</v>
      </c>
      <c r="P1954" s="105">
        <f t="shared" si="1667"/>
        <v>0</v>
      </c>
      <c r="Q1954" s="105">
        <f t="shared" si="1667"/>
        <v>296285041</v>
      </c>
      <c r="R1954" s="105">
        <f t="shared" si="1668"/>
        <v>296285041</v>
      </c>
      <c r="S1954" s="105">
        <f t="shared" si="1669"/>
        <v>0</v>
      </c>
      <c r="T1954" s="105">
        <f t="shared" si="1669"/>
        <v>0</v>
      </c>
      <c r="U1954" s="105">
        <f t="shared" si="1669"/>
        <v>0</v>
      </c>
      <c r="V1954" s="105">
        <f t="shared" si="1669"/>
        <v>0</v>
      </c>
      <c r="W1954" s="105">
        <f t="shared" si="1669"/>
        <v>0</v>
      </c>
      <c r="X1954" s="105">
        <f t="shared" si="1669"/>
        <v>0</v>
      </c>
      <c r="Y1954" s="105">
        <f t="shared" si="1669"/>
        <v>0</v>
      </c>
      <c r="Z1954" s="286"/>
      <c r="AA1954" s="292">
        <f t="shared" si="1662"/>
        <v>0</v>
      </c>
      <c r="AB1954" s="292">
        <f t="shared" si="1663"/>
        <v>296285041</v>
      </c>
      <c r="AC1954" s="36">
        <f t="shared" si="1664"/>
        <v>0.11054233093520308</v>
      </c>
    </row>
    <row r="1955" spans="1:29" s="5" customFormat="1" ht="15.75" hidden="1" x14ac:dyDescent="0.25">
      <c r="A1955" s="156"/>
      <c r="B1955" s="218" t="s">
        <v>272</v>
      </c>
      <c r="C1955" s="139" t="s">
        <v>1949</v>
      </c>
      <c r="D1955" s="105">
        <f t="shared" si="1665"/>
        <v>0</v>
      </c>
      <c r="E1955" s="105">
        <f>SUM('ADICIONES  2018'!C1955:M1955)</f>
        <v>2680285809.9099998</v>
      </c>
      <c r="F1955" s="105">
        <f t="shared" si="1666"/>
        <v>0</v>
      </c>
      <c r="G1955" s="105">
        <f t="shared" si="1666"/>
        <v>0</v>
      </c>
      <c r="H1955" s="105">
        <f t="shared" si="1666"/>
        <v>0</v>
      </c>
      <c r="I1955" s="105">
        <f t="shared" si="1666"/>
        <v>0</v>
      </c>
      <c r="J1955" s="105">
        <f t="shared" si="1666"/>
        <v>0</v>
      </c>
      <c r="K1955" s="286">
        <f t="shared" si="1659"/>
        <v>2680285809.9099998</v>
      </c>
      <c r="L1955" s="105">
        <f t="shared" si="1667"/>
        <v>0</v>
      </c>
      <c r="M1955" s="105">
        <f t="shared" si="1667"/>
        <v>0</v>
      </c>
      <c r="N1955" s="105">
        <f t="shared" si="1667"/>
        <v>0</v>
      </c>
      <c r="O1955" s="105">
        <f t="shared" si="1667"/>
        <v>0</v>
      </c>
      <c r="P1955" s="105">
        <f t="shared" si="1667"/>
        <v>0</v>
      </c>
      <c r="Q1955" s="105">
        <f t="shared" si="1667"/>
        <v>296285041</v>
      </c>
      <c r="R1955" s="105">
        <f t="shared" si="1668"/>
        <v>296285041</v>
      </c>
      <c r="S1955" s="105">
        <f t="shared" si="1669"/>
        <v>0</v>
      </c>
      <c r="T1955" s="105">
        <f t="shared" si="1669"/>
        <v>0</v>
      </c>
      <c r="U1955" s="105">
        <f t="shared" si="1669"/>
        <v>0</v>
      </c>
      <c r="V1955" s="105">
        <f t="shared" si="1669"/>
        <v>0</v>
      </c>
      <c r="W1955" s="105">
        <f t="shared" si="1669"/>
        <v>0</v>
      </c>
      <c r="X1955" s="105">
        <f t="shared" si="1669"/>
        <v>0</v>
      </c>
      <c r="Y1955" s="105">
        <f t="shared" si="1669"/>
        <v>0</v>
      </c>
      <c r="Z1955" s="286"/>
      <c r="AA1955" s="292">
        <f t="shared" si="1662"/>
        <v>0</v>
      </c>
      <c r="AB1955" s="292">
        <f t="shared" si="1663"/>
        <v>296285041</v>
      </c>
      <c r="AC1955" s="36">
        <f t="shared" si="1664"/>
        <v>0.11054233093520308</v>
      </c>
    </row>
    <row r="1956" spans="1:29" s="5" customFormat="1" ht="30" hidden="1" x14ac:dyDescent="0.25">
      <c r="A1956" s="156"/>
      <c r="B1956" s="218" t="s">
        <v>747</v>
      </c>
      <c r="C1956" s="139" t="s">
        <v>748</v>
      </c>
      <c r="D1956" s="105">
        <f t="shared" si="1665"/>
        <v>0</v>
      </c>
      <c r="E1956" s="105">
        <f>SUM('ADICIONES  2018'!C1956:M1956)</f>
        <v>2680285809.9099998</v>
      </c>
      <c r="F1956" s="105">
        <f t="shared" si="1666"/>
        <v>0</v>
      </c>
      <c r="G1956" s="105">
        <f t="shared" si="1666"/>
        <v>0</v>
      </c>
      <c r="H1956" s="105">
        <f t="shared" si="1666"/>
        <v>0</v>
      </c>
      <c r="I1956" s="105">
        <f t="shared" si="1666"/>
        <v>0</v>
      </c>
      <c r="J1956" s="105">
        <f t="shared" si="1666"/>
        <v>0</v>
      </c>
      <c r="K1956" s="286">
        <f t="shared" si="1659"/>
        <v>2680285809.9099998</v>
      </c>
      <c r="L1956" s="105">
        <f t="shared" si="1667"/>
        <v>0</v>
      </c>
      <c r="M1956" s="105">
        <f t="shared" si="1667"/>
        <v>0</v>
      </c>
      <c r="N1956" s="105">
        <f t="shared" si="1667"/>
        <v>0</v>
      </c>
      <c r="O1956" s="105">
        <f t="shared" si="1667"/>
        <v>0</v>
      </c>
      <c r="P1956" s="105">
        <f t="shared" si="1667"/>
        <v>0</v>
      </c>
      <c r="Q1956" s="105">
        <f t="shared" si="1667"/>
        <v>296285041</v>
      </c>
      <c r="R1956" s="105">
        <f t="shared" si="1668"/>
        <v>296285041</v>
      </c>
      <c r="S1956" s="105">
        <f t="shared" si="1669"/>
        <v>0</v>
      </c>
      <c r="T1956" s="105">
        <f t="shared" si="1669"/>
        <v>0</v>
      </c>
      <c r="U1956" s="105">
        <f t="shared" si="1669"/>
        <v>0</v>
      </c>
      <c r="V1956" s="105">
        <f t="shared" si="1669"/>
        <v>0</v>
      </c>
      <c r="W1956" s="105">
        <f t="shared" si="1669"/>
        <v>0</v>
      </c>
      <c r="X1956" s="105">
        <f t="shared" si="1669"/>
        <v>0</v>
      </c>
      <c r="Y1956" s="105">
        <f t="shared" si="1669"/>
        <v>0</v>
      </c>
      <c r="Z1956" s="286"/>
      <c r="AA1956" s="292">
        <f t="shared" si="1662"/>
        <v>0</v>
      </c>
      <c r="AB1956" s="292">
        <f t="shared" si="1663"/>
        <v>296285041</v>
      </c>
      <c r="AC1956" s="36">
        <f t="shared" si="1664"/>
        <v>0.11054233093520308</v>
      </c>
    </row>
    <row r="1957" spans="1:29" s="5" customFormat="1" ht="30" hidden="1" x14ac:dyDescent="0.25">
      <c r="A1957" s="156"/>
      <c r="B1957" s="218" t="s">
        <v>1950</v>
      </c>
      <c r="C1957" s="139" t="s">
        <v>1951</v>
      </c>
      <c r="D1957" s="105">
        <f>SUM(D1958:D1962)</f>
        <v>0</v>
      </c>
      <c r="E1957" s="105">
        <f>SUM('ADICIONES  2018'!C1957:M1957)</f>
        <v>2680285809.9099998</v>
      </c>
      <c r="F1957" s="105">
        <f t="shared" ref="F1957:J1957" si="1670">SUM(F1958:F1962)</f>
        <v>0</v>
      </c>
      <c r="G1957" s="105">
        <f t="shared" si="1670"/>
        <v>0</v>
      </c>
      <c r="H1957" s="105">
        <f t="shared" si="1670"/>
        <v>0</v>
      </c>
      <c r="I1957" s="105">
        <f t="shared" si="1670"/>
        <v>0</v>
      </c>
      <c r="J1957" s="105">
        <f t="shared" si="1670"/>
        <v>0</v>
      </c>
      <c r="K1957" s="286">
        <f t="shared" si="1659"/>
        <v>2680285809.9099998</v>
      </c>
      <c r="L1957" s="105">
        <f t="shared" ref="L1957:Q1957" si="1671">SUM(L1958:L1962)</f>
        <v>0</v>
      </c>
      <c r="M1957" s="105">
        <f t="shared" si="1671"/>
        <v>0</v>
      </c>
      <c r="N1957" s="105">
        <f t="shared" si="1671"/>
        <v>0</v>
      </c>
      <c r="O1957" s="105">
        <f t="shared" si="1671"/>
        <v>0</v>
      </c>
      <c r="P1957" s="105">
        <f t="shared" si="1671"/>
        <v>0</v>
      </c>
      <c r="Q1957" s="105">
        <f t="shared" si="1671"/>
        <v>296285041</v>
      </c>
      <c r="R1957" s="105">
        <f t="shared" si="1668"/>
        <v>296285041</v>
      </c>
      <c r="S1957" s="105">
        <f t="shared" ref="S1957:Z1957" si="1672">SUM(S1958:S1962)</f>
        <v>0</v>
      </c>
      <c r="T1957" s="105">
        <f t="shared" si="1672"/>
        <v>0</v>
      </c>
      <c r="U1957" s="105">
        <f t="shared" si="1672"/>
        <v>0</v>
      </c>
      <c r="V1957" s="105">
        <f t="shared" si="1672"/>
        <v>0</v>
      </c>
      <c r="W1957" s="105">
        <f t="shared" si="1672"/>
        <v>0</v>
      </c>
      <c r="X1957" s="105">
        <f t="shared" si="1672"/>
        <v>0</v>
      </c>
      <c r="Y1957" s="105">
        <f t="shared" si="1672"/>
        <v>0</v>
      </c>
      <c r="Z1957" s="105">
        <f t="shared" si="1672"/>
        <v>0</v>
      </c>
      <c r="AA1957" s="292">
        <f t="shared" si="1662"/>
        <v>0</v>
      </c>
      <c r="AB1957" s="292">
        <f t="shared" si="1663"/>
        <v>296285041</v>
      </c>
      <c r="AC1957" s="36">
        <f t="shared" si="1664"/>
        <v>0.11054233093520308</v>
      </c>
    </row>
    <row r="1958" spans="1:29" ht="57" hidden="1" x14ac:dyDescent="0.2">
      <c r="A1958" s="156"/>
      <c r="B1958" s="353" t="s">
        <v>1952</v>
      </c>
      <c r="C1958" s="352" t="s">
        <v>1953</v>
      </c>
      <c r="D1958" s="285"/>
      <c r="E1958" s="285">
        <f>SUM('ADICIONES  2018'!C1958:M1958)</f>
        <v>1046383879</v>
      </c>
      <c r="F1958" s="285"/>
      <c r="G1958" s="285"/>
      <c r="H1958" s="285"/>
      <c r="I1958" s="285"/>
      <c r="J1958" s="285"/>
      <c r="K1958" s="287">
        <f t="shared" si="1659"/>
        <v>1046383879</v>
      </c>
      <c r="L1958" s="285"/>
      <c r="M1958" s="285"/>
      <c r="N1958" s="285"/>
      <c r="O1958" s="285"/>
      <c r="P1958" s="285"/>
      <c r="Q1958" s="285">
        <v>71412088</v>
      </c>
      <c r="R1958" s="287">
        <f t="shared" si="1668"/>
        <v>71412088</v>
      </c>
      <c r="S1958" s="285"/>
      <c r="T1958" s="285"/>
      <c r="U1958" s="285"/>
      <c r="V1958" s="285"/>
      <c r="W1958" s="285"/>
      <c r="X1958" s="285"/>
      <c r="Y1958" s="285"/>
      <c r="Z1958" s="287"/>
      <c r="AA1958" s="290">
        <f t="shared" si="1662"/>
        <v>0</v>
      </c>
      <c r="AB1958" s="290">
        <f t="shared" si="1663"/>
        <v>71412088</v>
      </c>
      <c r="AC1958" s="37">
        <f t="shared" si="1664"/>
        <v>6.8246548358759637E-2</v>
      </c>
    </row>
    <row r="1959" spans="1:29" ht="42.75" hidden="1" x14ac:dyDescent="0.2">
      <c r="A1959" s="156"/>
      <c r="B1959" s="353" t="s">
        <v>1954</v>
      </c>
      <c r="C1959" s="352" t="s">
        <v>1955</v>
      </c>
      <c r="D1959" s="285"/>
      <c r="E1959" s="285">
        <f>SUM('ADICIONES  2018'!C1959:M1959)</f>
        <v>499738874</v>
      </c>
      <c r="F1959" s="285"/>
      <c r="G1959" s="285"/>
      <c r="H1959" s="285"/>
      <c r="I1959" s="285"/>
      <c r="J1959" s="285"/>
      <c r="K1959" s="287">
        <f t="shared" si="1659"/>
        <v>499738874</v>
      </c>
      <c r="L1959" s="285"/>
      <c r="M1959" s="285"/>
      <c r="N1959" s="285"/>
      <c r="O1959" s="285"/>
      <c r="P1959" s="285"/>
      <c r="Q1959" s="285">
        <v>51087894</v>
      </c>
      <c r="R1959" s="287">
        <f t="shared" si="1668"/>
        <v>51087894</v>
      </c>
      <c r="S1959" s="285"/>
      <c r="T1959" s="285"/>
      <c r="U1959" s="285"/>
      <c r="V1959" s="285"/>
      <c r="W1959" s="285"/>
      <c r="X1959" s="285"/>
      <c r="Y1959" s="285"/>
      <c r="Z1959" s="287"/>
      <c r="AA1959" s="290">
        <f t="shared" si="1662"/>
        <v>0</v>
      </c>
      <c r="AB1959" s="290">
        <f t="shared" si="1663"/>
        <v>51087894</v>
      </c>
      <c r="AC1959" s="37">
        <f t="shared" si="1664"/>
        <v>0.10222917739235152</v>
      </c>
    </row>
    <row r="1960" spans="1:29" ht="42.75" hidden="1" x14ac:dyDescent="0.2">
      <c r="A1960" s="156"/>
      <c r="B1960" s="353" t="s">
        <v>1956</v>
      </c>
      <c r="C1960" s="352" t="s">
        <v>1957</v>
      </c>
      <c r="D1960" s="285"/>
      <c r="E1960" s="285">
        <f>SUM('ADICIONES  2018'!C1960:M1960)</f>
        <v>681430453</v>
      </c>
      <c r="F1960" s="285"/>
      <c r="G1960" s="285"/>
      <c r="H1960" s="285"/>
      <c r="I1960" s="285"/>
      <c r="J1960" s="285"/>
      <c r="K1960" s="287">
        <f t="shared" si="1659"/>
        <v>681430453</v>
      </c>
      <c r="L1960" s="285"/>
      <c r="M1960" s="285"/>
      <c r="N1960" s="285"/>
      <c r="O1960" s="285"/>
      <c r="P1960" s="285"/>
      <c r="Q1960" s="285">
        <v>173785059</v>
      </c>
      <c r="R1960" s="287">
        <f t="shared" si="1668"/>
        <v>173785059</v>
      </c>
      <c r="S1960" s="285"/>
      <c r="T1960" s="285"/>
      <c r="U1960" s="285"/>
      <c r="V1960" s="285"/>
      <c r="W1960" s="285"/>
      <c r="X1960" s="285"/>
      <c r="Y1960" s="285"/>
      <c r="Z1960" s="287"/>
      <c r="AA1960" s="290">
        <f t="shared" si="1662"/>
        <v>0</v>
      </c>
      <c r="AB1960" s="290">
        <f t="shared" si="1663"/>
        <v>173785059</v>
      </c>
      <c r="AC1960" s="37">
        <f t="shared" si="1664"/>
        <v>0.25502978071336652</v>
      </c>
    </row>
    <row r="1961" spans="1:29" ht="42.75" hidden="1" x14ac:dyDescent="0.2">
      <c r="A1961" s="156"/>
      <c r="B1961" s="353" t="s">
        <v>2553</v>
      </c>
      <c r="C1961" s="352" t="s">
        <v>2554</v>
      </c>
      <c r="D1961" s="285"/>
      <c r="E1961" s="285">
        <f>SUM('ADICIONES  2018'!C1961:M1961)</f>
        <v>6391470.9100000001</v>
      </c>
      <c r="F1961" s="285"/>
      <c r="G1961" s="285"/>
      <c r="H1961" s="285"/>
      <c r="I1961" s="285"/>
      <c r="J1961" s="285"/>
      <c r="K1961" s="287">
        <f t="shared" si="1659"/>
        <v>6391470.9100000001</v>
      </c>
      <c r="L1961" s="285"/>
      <c r="M1961" s="285"/>
      <c r="N1961" s="285"/>
      <c r="O1961" s="285"/>
      <c r="P1961" s="285"/>
      <c r="Q1961" s="285"/>
      <c r="R1961" s="287">
        <f t="shared" si="1668"/>
        <v>0</v>
      </c>
      <c r="S1961" s="285"/>
      <c r="T1961" s="285"/>
      <c r="U1961" s="285"/>
      <c r="V1961" s="285"/>
      <c r="W1961" s="285"/>
      <c r="X1961" s="285"/>
      <c r="Y1961" s="285"/>
      <c r="Z1961" s="287"/>
      <c r="AA1961" s="290">
        <f t="shared" ref="AA1961:AA1962" si="1673">SUM(S1961:Z1961)</f>
        <v>0</v>
      </c>
      <c r="AB1961" s="290">
        <f t="shared" si="1663"/>
        <v>0</v>
      </c>
      <c r="AC1961" s="37">
        <f t="shared" si="1664"/>
        <v>0</v>
      </c>
    </row>
    <row r="1962" spans="1:29" ht="42.75" hidden="1" x14ac:dyDescent="0.2">
      <c r="A1962" s="156"/>
      <c r="B1962" s="353" t="s">
        <v>2553</v>
      </c>
      <c r="C1962" s="352" t="s">
        <v>2554</v>
      </c>
      <c r="D1962" s="285"/>
      <c r="E1962" s="285">
        <f>SUM('ADICIONES  2018'!C1962:M1962)</f>
        <v>446341133</v>
      </c>
      <c r="F1962" s="285"/>
      <c r="G1962" s="285"/>
      <c r="H1962" s="285"/>
      <c r="I1962" s="285"/>
      <c r="J1962" s="285"/>
      <c r="K1962" s="287">
        <f t="shared" si="1659"/>
        <v>446341133</v>
      </c>
      <c r="L1962" s="285"/>
      <c r="M1962" s="285"/>
      <c r="N1962" s="285"/>
      <c r="O1962" s="285"/>
      <c r="P1962" s="285"/>
      <c r="Q1962" s="285"/>
      <c r="R1962" s="287">
        <f t="shared" si="1668"/>
        <v>0</v>
      </c>
      <c r="S1962" s="285"/>
      <c r="T1962" s="285"/>
      <c r="U1962" s="285"/>
      <c r="V1962" s="285"/>
      <c r="W1962" s="285"/>
      <c r="X1962" s="285"/>
      <c r="Y1962" s="285"/>
      <c r="Z1962" s="287"/>
      <c r="AA1962" s="290">
        <f t="shared" si="1673"/>
        <v>0</v>
      </c>
      <c r="AB1962" s="290">
        <f t="shared" si="1663"/>
        <v>0</v>
      </c>
      <c r="AC1962" s="37">
        <f t="shared" si="1664"/>
        <v>0</v>
      </c>
    </row>
    <row r="1963" spans="1:29" s="79" customFormat="1" ht="15.75" x14ac:dyDescent="0.25">
      <c r="A1963" s="371">
        <v>1</v>
      </c>
      <c r="B1963" s="355" t="s">
        <v>308</v>
      </c>
      <c r="C1963" s="356" t="s">
        <v>102</v>
      </c>
      <c r="D1963" s="105">
        <f>+D1964+D1974</f>
        <v>0</v>
      </c>
      <c r="E1963" s="105">
        <f>SUM('ADICIONES  2018'!C1963:M1963)</f>
        <v>598789610.42000008</v>
      </c>
      <c r="F1963" s="105">
        <f t="shared" ref="F1963:J1963" si="1674">+F1964+F1974</f>
        <v>0</v>
      </c>
      <c r="G1963" s="105">
        <f t="shared" si="1674"/>
        <v>0</v>
      </c>
      <c r="H1963" s="105">
        <f t="shared" si="1674"/>
        <v>0</v>
      </c>
      <c r="I1963" s="105">
        <f t="shared" si="1674"/>
        <v>0</v>
      </c>
      <c r="J1963" s="105">
        <f t="shared" si="1674"/>
        <v>0</v>
      </c>
      <c r="K1963" s="105">
        <f t="shared" si="1659"/>
        <v>598789610.42000008</v>
      </c>
      <c r="L1963" s="105">
        <f t="shared" ref="L1963:Q1963" si="1675">+L1964+L1974</f>
        <v>0</v>
      </c>
      <c r="M1963" s="105">
        <f t="shared" si="1675"/>
        <v>0</v>
      </c>
      <c r="N1963" s="105">
        <f t="shared" si="1675"/>
        <v>0</v>
      </c>
      <c r="O1963" s="105">
        <f t="shared" si="1675"/>
        <v>0</v>
      </c>
      <c r="P1963" s="105">
        <f t="shared" si="1675"/>
        <v>0</v>
      </c>
      <c r="Q1963" s="105">
        <f t="shared" si="1675"/>
        <v>2505283.04</v>
      </c>
      <c r="R1963" s="105">
        <f t="shared" si="1668"/>
        <v>2505283.04</v>
      </c>
      <c r="S1963" s="105">
        <f t="shared" ref="S1963:Y1963" si="1676">+S1964+S1974</f>
        <v>0</v>
      </c>
      <c r="T1963" s="105">
        <f t="shared" si="1676"/>
        <v>0</v>
      </c>
      <c r="U1963" s="105">
        <f t="shared" si="1676"/>
        <v>0</v>
      </c>
      <c r="V1963" s="105">
        <f t="shared" si="1676"/>
        <v>0</v>
      </c>
      <c r="W1963" s="105">
        <f t="shared" si="1676"/>
        <v>0</v>
      </c>
      <c r="X1963" s="105">
        <f t="shared" si="1676"/>
        <v>0</v>
      </c>
      <c r="Y1963" s="105">
        <f t="shared" si="1676"/>
        <v>305141501.56</v>
      </c>
      <c r="Z1963" s="286"/>
      <c r="AA1963" s="290">
        <f t="shared" si="1662"/>
        <v>305141501.56</v>
      </c>
      <c r="AB1963" s="289">
        <f t="shared" si="1663"/>
        <v>307646784.60000002</v>
      </c>
      <c r="AC1963" s="104">
        <f t="shared" si="1664"/>
        <v>0.51378109981603037</v>
      </c>
    </row>
    <row r="1964" spans="1:29" s="21" customFormat="1" ht="15.75" x14ac:dyDescent="0.2">
      <c r="A1964" s="92">
        <v>1</v>
      </c>
      <c r="B1964" s="357" t="s">
        <v>799</v>
      </c>
      <c r="C1964" s="358" t="s">
        <v>1958</v>
      </c>
      <c r="D1964" s="105">
        <f t="shared" ref="D1964:D1969" si="1677">+D1965</f>
        <v>0</v>
      </c>
      <c r="E1964" s="105">
        <f>SUM('ADICIONES  2018'!C1964:M1964)</f>
        <v>578289610.42000008</v>
      </c>
      <c r="F1964" s="105">
        <f t="shared" ref="F1964:J1969" si="1678">+F1965</f>
        <v>0</v>
      </c>
      <c r="G1964" s="105">
        <f t="shared" si="1678"/>
        <v>0</v>
      </c>
      <c r="H1964" s="105">
        <f t="shared" si="1678"/>
        <v>0</v>
      </c>
      <c r="I1964" s="105">
        <f t="shared" si="1678"/>
        <v>0</v>
      </c>
      <c r="J1964" s="105">
        <f t="shared" si="1678"/>
        <v>0</v>
      </c>
      <c r="K1964" s="285">
        <f t="shared" si="1659"/>
        <v>578289610.42000008</v>
      </c>
      <c r="L1964" s="105">
        <f t="shared" ref="L1964:Q1969" si="1679">+L1965</f>
        <v>0</v>
      </c>
      <c r="M1964" s="105">
        <f t="shared" si="1679"/>
        <v>0</v>
      </c>
      <c r="N1964" s="105">
        <f t="shared" si="1679"/>
        <v>0</v>
      </c>
      <c r="O1964" s="105">
        <f t="shared" si="1679"/>
        <v>0</v>
      </c>
      <c r="P1964" s="105">
        <f t="shared" si="1679"/>
        <v>0</v>
      </c>
      <c r="Q1964" s="105">
        <f t="shared" si="1679"/>
        <v>0</v>
      </c>
      <c r="R1964" s="285">
        <f t="shared" si="1668"/>
        <v>0</v>
      </c>
      <c r="S1964" s="285">
        <f t="shared" ref="S1964:Y1969" si="1680">+S1965</f>
        <v>0</v>
      </c>
      <c r="T1964" s="285">
        <f t="shared" si="1680"/>
        <v>0</v>
      </c>
      <c r="U1964" s="285">
        <f t="shared" si="1680"/>
        <v>0</v>
      </c>
      <c r="V1964" s="285">
        <f t="shared" si="1680"/>
        <v>0</v>
      </c>
      <c r="W1964" s="285">
        <f t="shared" si="1680"/>
        <v>0</v>
      </c>
      <c r="X1964" s="105">
        <f t="shared" si="1680"/>
        <v>0</v>
      </c>
      <c r="Y1964" s="285">
        <f t="shared" si="1680"/>
        <v>303906293</v>
      </c>
      <c r="Z1964" s="286"/>
      <c r="AA1964" s="290">
        <f t="shared" si="1662"/>
        <v>303906293</v>
      </c>
      <c r="AB1964" s="291">
        <f t="shared" si="1663"/>
        <v>303906293</v>
      </c>
      <c r="AC1964" s="113">
        <f t="shared" si="1664"/>
        <v>0.52552611619509992</v>
      </c>
    </row>
    <row r="1965" spans="1:29" s="5" customFormat="1" ht="15.75" hidden="1" x14ac:dyDescent="0.25">
      <c r="A1965" s="156"/>
      <c r="B1965" s="218" t="s">
        <v>352</v>
      </c>
      <c r="C1965" s="139" t="s">
        <v>1959</v>
      </c>
      <c r="D1965" s="105">
        <f t="shared" si="1677"/>
        <v>0</v>
      </c>
      <c r="E1965" s="105">
        <f>SUM('ADICIONES  2018'!C1965:M1965)</f>
        <v>578289610.42000008</v>
      </c>
      <c r="F1965" s="105">
        <f t="shared" si="1678"/>
        <v>0</v>
      </c>
      <c r="G1965" s="105">
        <f t="shared" si="1678"/>
        <v>0</v>
      </c>
      <c r="H1965" s="105">
        <f t="shared" si="1678"/>
        <v>0</v>
      </c>
      <c r="I1965" s="105">
        <f t="shared" si="1678"/>
        <v>0</v>
      </c>
      <c r="J1965" s="105">
        <f t="shared" si="1678"/>
        <v>0</v>
      </c>
      <c r="K1965" s="286">
        <f t="shared" si="1659"/>
        <v>578289610.42000008</v>
      </c>
      <c r="L1965" s="105">
        <f t="shared" si="1679"/>
        <v>0</v>
      </c>
      <c r="M1965" s="105">
        <f t="shared" si="1679"/>
        <v>0</v>
      </c>
      <c r="N1965" s="105">
        <f t="shared" si="1679"/>
        <v>0</v>
      </c>
      <c r="O1965" s="105">
        <f t="shared" si="1679"/>
        <v>0</v>
      </c>
      <c r="P1965" s="105">
        <f t="shared" si="1679"/>
        <v>0</v>
      </c>
      <c r="Q1965" s="105">
        <f t="shared" si="1679"/>
        <v>0</v>
      </c>
      <c r="R1965" s="105">
        <f t="shared" si="1668"/>
        <v>0</v>
      </c>
      <c r="S1965" s="105">
        <f t="shared" si="1680"/>
        <v>0</v>
      </c>
      <c r="T1965" s="105">
        <f t="shared" si="1680"/>
        <v>0</v>
      </c>
      <c r="U1965" s="105">
        <f t="shared" si="1680"/>
        <v>0</v>
      </c>
      <c r="V1965" s="105">
        <f t="shared" si="1680"/>
        <v>0</v>
      </c>
      <c r="W1965" s="105">
        <f t="shared" si="1680"/>
        <v>0</v>
      </c>
      <c r="X1965" s="105">
        <f t="shared" si="1680"/>
        <v>0</v>
      </c>
      <c r="Y1965" s="105">
        <f t="shared" si="1680"/>
        <v>303906293</v>
      </c>
      <c r="Z1965" s="286"/>
      <c r="AA1965" s="290">
        <f t="shared" si="1662"/>
        <v>303906293</v>
      </c>
      <c r="AB1965" s="292">
        <f t="shared" si="1663"/>
        <v>303906293</v>
      </c>
      <c r="AC1965" s="36">
        <f t="shared" si="1664"/>
        <v>0.52552611619509992</v>
      </c>
    </row>
    <row r="1966" spans="1:29" s="5" customFormat="1" ht="30" hidden="1" x14ac:dyDescent="0.25">
      <c r="A1966" s="156"/>
      <c r="B1966" s="218" t="s">
        <v>353</v>
      </c>
      <c r="C1966" s="139" t="s">
        <v>1960</v>
      </c>
      <c r="D1966" s="105">
        <f t="shared" si="1677"/>
        <v>0</v>
      </c>
      <c r="E1966" s="105">
        <f>SUM('ADICIONES  2018'!C1966:M1966)</f>
        <v>578289610.42000008</v>
      </c>
      <c r="F1966" s="105">
        <f t="shared" si="1678"/>
        <v>0</v>
      </c>
      <c r="G1966" s="105">
        <f t="shared" si="1678"/>
        <v>0</v>
      </c>
      <c r="H1966" s="105">
        <f t="shared" si="1678"/>
        <v>0</v>
      </c>
      <c r="I1966" s="105">
        <f t="shared" si="1678"/>
        <v>0</v>
      </c>
      <c r="J1966" s="105">
        <f t="shared" si="1678"/>
        <v>0</v>
      </c>
      <c r="K1966" s="286">
        <f t="shared" si="1659"/>
        <v>578289610.42000008</v>
      </c>
      <c r="L1966" s="105">
        <f t="shared" si="1679"/>
        <v>0</v>
      </c>
      <c r="M1966" s="105">
        <f t="shared" si="1679"/>
        <v>0</v>
      </c>
      <c r="N1966" s="105">
        <f t="shared" si="1679"/>
        <v>0</v>
      </c>
      <c r="O1966" s="105">
        <f t="shared" si="1679"/>
        <v>0</v>
      </c>
      <c r="P1966" s="105">
        <f t="shared" si="1679"/>
        <v>0</v>
      </c>
      <c r="Q1966" s="105">
        <f t="shared" si="1679"/>
        <v>0</v>
      </c>
      <c r="R1966" s="105">
        <f t="shared" si="1668"/>
        <v>0</v>
      </c>
      <c r="S1966" s="105">
        <f t="shared" si="1680"/>
        <v>0</v>
      </c>
      <c r="T1966" s="105">
        <f t="shared" si="1680"/>
        <v>0</v>
      </c>
      <c r="U1966" s="105">
        <f t="shared" si="1680"/>
        <v>0</v>
      </c>
      <c r="V1966" s="105">
        <f t="shared" si="1680"/>
        <v>0</v>
      </c>
      <c r="W1966" s="105">
        <f t="shared" si="1680"/>
        <v>0</v>
      </c>
      <c r="X1966" s="105">
        <f t="shared" si="1680"/>
        <v>0</v>
      </c>
      <c r="Y1966" s="105">
        <f t="shared" si="1680"/>
        <v>303906293</v>
      </c>
      <c r="Z1966" s="286"/>
      <c r="AA1966" s="290">
        <f t="shared" si="1662"/>
        <v>303906293</v>
      </c>
      <c r="AB1966" s="292">
        <f t="shared" si="1663"/>
        <v>303906293</v>
      </c>
      <c r="AC1966" s="36">
        <f t="shared" si="1664"/>
        <v>0.52552611619509992</v>
      </c>
    </row>
    <row r="1967" spans="1:29" s="5" customFormat="1" ht="30" hidden="1" x14ac:dyDescent="0.25">
      <c r="A1967" s="156"/>
      <c r="B1967" s="218" t="s">
        <v>931</v>
      </c>
      <c r="C1967" s="139" t="s">
        <v>990</v>
      </c>
      <c r="D1967" s="105">
        <f t="shared" si="1677"/>
        <v>0</v>
      </c>
      <c r="E1967" s="105">
        <f>SUM('ADICIONES  2018'!C1967:M1967)</f>
        <v>578289610.42000008</v>
      </c>
      <c r="F1967" s="105">
        <f t="shared" si="1678"/>
        <v>0</v>
      </c>
      <c r="G1967" s="105">
        <f t="shared" si="1678"/>
        <v>0</v>
      </c>
      <c r="H1967" s="105">
        <f t="shared" si="1678"/>
        <v>0</v>
      </c>
      <c r="I1967" s="105">
        <f t="shared" si="1678"/>
        <v>0</v>
      </c>
      <c r="J1967" s="105">
        <f t="shared" si="1678"/>
        <v>0</v>
      </c>
      <c r="K1967" s="286">
        <f t="shared" si="1659"/>
        <v>578289610.42000008</v>
      </c>
      <c r="L1967" s="105">
        <f t="shared" si="1679"/>
        <v>0</v>
      </c>
      <c r="M1967" s="105">
        <f t="shared" si="1679"/>
        <v>0</v>
      </c>
      <c r="N1967" s="105">
        <f t="shared" si="1679"/>
        <v>0</v>
      </c>
      <c r="O1967" s="105">
        <f t="shared" si="1679"/>
        <v>0</v>
      </c>
      <c r="P1967" s="105">
        <f t="shared" si="1679"/>
        <v>0</v>
      </c>
      <c r="Q1967" s="105">
        <f t="shared" si="1679"/>
        <v>0</v>
      </c>
      <c r="R1967" s="105">
        <f t="shared" si="1668"/>
        <v>0</v>
      </c>
      <c r="S1967" s="105">
        <f t="shared" si="1680"/>
        <v>0</v>
      </c>
      <c r="T1967" s="105">
        <f t="shared" si="1680"/>
        <v>0</v>
      </c>
      <c r="U1967" s="105">
        <f t="shared" si="1680"/>
        <v>0</v>
      </c>
      <c r="V1967" s="105">
        <f t="shared" si="1680"/>
        <v>0</v>
      </c>
      <c r="W1967" s="105">
        <f t="shared" si="1680"/>
        <v>0</v>
      </c>
      <c r="X1967" s="105">
        <f t="shared" si="1680"/>
        <v>0</v>
      </c>
      <c r="Y1967" s="105">
        <f t="shared" si="1680"/>
        <v>303906293</v>
      </c>
      <c r="Z1967" s="286"/>
      <c r="AA1967" s="290">
        <f t="shared" si="1662"/>
        <v>303906293</v>
      </c>
      <c r="AB1967" s="292">
        <f t="shared" si="1663"/>
        <v>303906293</v>
      </c>
      <c r="AC1967" s="36">
        <f t="shared" si="1664"/>
        <v>0.52552611619509992</v>
      </c>
    </row>
    <row r="1968" spans="1:29" s="5" customFormat="1" ht="30" hidden="1" x14ac:dyDescent="0.25">
      <c r="A1968" s="156"/>
      <c r="B1968" s="218" t="s">
        <v>932</v>
      </c>
      <c r="C1968" s="139" t="s">
        <v>1961</v>
      </c>
      <c r="D1968" s="105">
        <f t="shared" si="1677"/>
        <v>0</v>
      </c>
      <c r="E1968" s="105">
        <f>SUM('ADICIONES  2018'!C1968:M1968)</f>
        <v>578289610.42000008</v>
      </c>
      <c r="F1968" s="105">
        <f t="shared" si="1678"/>
        <v>0</v>
      </c>
      <c r="G1968" s="105">
        <f t="shared" si="1678"/>
        <v>0</v>
      </c>
      <c r="H1968" s="105">
        <f t="shared" si="1678"/>
        <v>0</v>
      </c>
      <c r="I1968" s="105">
        <f t="shared" si="1678"/>
        <v>0</v>
      </c>
      <c r="J1968" s="105">
        <f t="shared" si="1678"/>
        <v>0</v>
      </c>
      <c r="K1968" s="286">
        <f t="shared" si="1659"/>
        <v>578289610.42000008</v>
      </c>
      <c r="L1968" s="105">
        <f t="shared" si="1679"/>
        <v>0</v>
      </c>
      <c r="M1968" s="105">
        <f t="shared" si="1679"/>
        <v>0</v>
      </c>
      <c r="N1968" s="105">
        <f t="shared" si="1679"/>
        <v>0</v>
      </c>
      <c r="O1968" s="105">
        <f t="shared" si="1679"/>
        <v>0</v>
      </c>
      <c r="P1968" s="105">
        <f t="shared" si="1679"/>
        <v>0</v>
      </c>
      <c r="Q1968" s="105">
        <f t="shared" si="1679"/>
        <v>0</v>
      </c>
      <c r="R1968" s="105">
        <f t="shared" si="1668"/>
        <v>0</v>
      </c>
      <c r="S1968" s="105">
        <f t="shared" si="1680"/>
        <v>0</v>
      </c>
      <c r="T1968" s="105">
        <f t="shared" si="1680"/>
        <v>0</v>
      </c>
      <c r="U1968" s="105">
        <f t="shared" si="1680"/>
        <v>0</v>
      </c>
      <c r="V1968" s="105">
        <f t="shared" si="1680"/>
        <v>0</v>
      </c>
      <c r="W1968" s="105">
        <f t="shared" si="1680"/>
        <v>0</v>
      </c>
      <c r="X1968" s="105">
        <f t="shared" si="1680"/>
        <v>0</v>
      </c>
      <c r="Y1968" s="105">
        <f t="shared" si="1680"/>
        <v>303906293</v>
      </c>
      <c r="Z1968" s="286"/>
      <c r="AA1968" s="290">
        <f t="shared" si="1662"/>
        <v>303906293</v>
      </c>
      <c r="AB1968" s="292">
        <f t="shared" si="1663"/>
        <v>303906293</v>
      </c>
      <c r="AC1968" s="36">
        <f t="shared" si="1664"/>
        <v>0.52552611619509992</v>
      </c>
    </row>
    <row r="1969" spans="1:29" s="5" customFormat="1" ht="45" hidden="1" x14ac:dyDescent="0.25">
      <c r="A1969" s="156"/>
      <c r="B1969" s="218" t="s">
        <v>933</v>
      </c>
      <c r="C1969" s="139" t="s">
        <v>1962</v>
      </c>
      <c r="D1969" s="105">
        <f t="shared" si="1677"/>
        <v>0</v>
      </c>
      <c r="E1969" s="105">
        <f>SUM('ADICIONES  2018'!C1969:M1969)</f>
        <v>578289610.42000008</v>
      </c>
      <c r="F1969" s="105">
        <f t="shared" si="1678"/>
        <v>0</v>
      </c>
      <c r="G1969" s="105">
        <f t="shared" si="1678"/>
        <v>0</v>
      </c>
      <c r="H1969" s="105">
        <f t="shared" si="1678"/>
        <v>0</v>
      </c>
      <c r="I1969" s="105">
        <f t="shared" si="1678"/>
        <v>0</v>
      </c>
      <c r="J1969" s="105">
        <f t="shared" si="1678"/>
        <v>0</v>
      </c>
      <c r="K1969" s="286">
        <f t="shared" si="1659"/>
        <v>578289610.42000008</v>
      </c>
      <c r="L1969" s="105">
        <f t="shared" si="1679"/>
        <v>0</v>
      </c>
      <c r="M1969" s="105">
        <f t="shared" si="1679"/>
        <v>0</v>
      </c>
      <c r="N1969" s="105">
        <f t="shared" si="1679"/>
        <v>0</v>
      </c>
      <c r="O1969" s="105">
        <f t="shared" si="1679"/>
        <v>0</v>
      </c>
      <c r="P1969" s="105">
        <f t="shared" si="1679"/>
        <v>0</v>
      </c>
      <c r="Q1969" s="105">
        <f t="shared" si="1679"/>
        <v>0</v>
      </c>
      <c r="R1969" s="105">
        <f t="shared" si="1668"/>
        <v>0</v>
      </c>
      <c r="S1969" s="105">
        <f t="shared" si="1680"/>
        <v>0</v>
      </c>
      <c r="T1969" s="105">
        <f t="shared" si="1680"/>
        <v>0</v>
      </c>
      <c r="U1969" s="105">
        <f t="shared" si="1680"/>
        <v>0</v>
      </c>
      <c r="V1969" s="105">
        <f t="shared" si="1680"/>
        <v>0</v>
      </c>
      <c r="W1969" s="105">
        <f t="shared" si="1680"/>
        <v>0</v>
      </c>
      <c r="X1969" s="105">
        <f t="shared" si="1680"/>
        <v>0</v>
      </c>
      <c r="Y1969" s="105">
        <f t="shared" si="1680"/>
        <v>303906293</v>
      </c>
      <c r="Z1969" s="286"/>
      <c r="AA1969" s="290">
        <f t="shared" si="1662"/>
        <v>303906293</v>
      </c>
      <c r="AB1969" s="292">
        <f t="shared" si="1663"/>
        <v>303906293</v>
      </c>
      <c r="AC1969" s="36">
        <f t="shared" si="1664"/>
        <v>0.52552611619509992</v>
      </c>
    </row>
    <row r="1970" spans="1:29" s="5" customFormat="1" ht="45" hidden="1" x14ac:dyDescent="0.25">
      <c r="A1970" s="156"/>
      <c r="B1970" s="218" t="s">
        <v>1963</v>
      </c>
      <c r="C1970" s="139" t="s">
        <v>1962</v>
      </c>
      <c r="D1970" s="105">
        <f>SUM(D1971:D1973)</f>
        <v>0</v>
      </c>
      <c r="E1970" s="105">
        <f>SUM('ADICIONES  2018'!C1970:M1970)</f>
        <v>578289610.42000008</v>
      </c>
      <c r="F1970" s="105">
        <f t="shared" ref="F1970:J1970" si="1681">SUM(F1971:F1973)</f>
        <v>0</v>
      </c>
      <c r="G1970" s="105">
        <f t="shared" si="1681"/>
        <v>0</v>
      </c>
      <c r="H1970" s="105">
        <f t="shared" si="1681"/>
        <v>0</v>
      </c>
      <c r="I1970" s="105">
        <f t="shared" si="1681"/>
        <v>0</v>
      </c>
      <c r="J1970" s="105">
        <f t="shared" si="1681"/>
        <v>0</v>
      </c>
      <c r="K1970" s="286">
        <f t="shared" si="1659"/>
        <v>578289610.42000008</v>
      </c>
      <c r="L1970" s="105">
        <f t="shared" ref="L1970:Q1970" si="1682">SUM(L1971:L1973)</f>
        <v>0</v>
      </c>
      <c r="M1970" s="105">
        <f t="shared" si="1682"/>
        <v>0</v>
      </c>
      <c r="N1970" s="105">
        <f t="shared" si="1682"/>
        <v>0</v>
      </c>
      <c r="O1970" s="105">
        <f t="shared" si="1682"/>
        <v>0</v>
      </c>
      <c r="P1970" s="105">
        <f t="shared" si="1682"/>
        <v>0</v>
      </c>
      <c r="Q1970" s="105">
        <f t="shared" si="1682"/>
        <v>0</v>
      </c>
      <c r="R1970" s="105">
        <f t="shared" si="1668"/>
        <v>0</v>
      </c>
      <c r="S1970" s="105">
        <f t="shared" ref="S1970:Y1970" si="1683">SUM(S1971:S1973)</f>
        <v>0</v>
      </c>
      <c r="T1970" s="105">
        <f t="shared" si="1683"/>
        <v>0</v>
      </c>
      <c r="U1970" s="105">
        <f t="shared" si="1683"/>
        <v>0</v>
      </c>
      <c r="V1970" s="105">
        <f t="shared" si="1683"/>
        <v>0</v>
      </c>
      <c r="W1970" s="105">
        <f t="shared" si="1683"/>
        <v>0</v>
      </c>
      <c r="X1970" s="105">
        <f t="shared" si="1683"/>
        <v>0</v>
      </c>
      <c r="Y1970" s="105">
        <f t="shared" si="1683"/>
        <v>303906293</v>
      </c>
      <c r="Z1970" s="286"/>
      <c r="AA1970" s="290">
        <f t="shared" si="1662"/>
        <v>303906293</v>
      </c>
      <c r="AB1970" s="292">
        <f t="shared" si="1663"/>
        <v>303906293</v>
      </c>
      <c r="AC1970" s="36">
        <f t="shared" si="1664"/>
        <v>0.52552611619509992</v>
      </c>
    </row>
    <row r="1971" spans="1:29" ht="57" hidden="1" x14ac:dyDescent="0.2">
      <c r="A1971" s="156"/>
      <c r="B1971" s="353" t="s">
        <v>1964</v>
      </c>
      <c r="C1971" s="352" t="s">
        <v>1953</v>
      </c>
      <c r="D1971" s="285"/>
      <c r="E1971" s="285">
        <f>SUM('ADICIONES  2018'!C1971:M1971)</f>
        <v>373644744</v>
      </c>
      <c r="F1971" s="285"/>
      <c r="G1971" s="285"/>
      <c r="H1971" s="285"/>
      <c r="I1971" s="285"/>
      <c r="J1971" s="285"/>
      <c r="K1971" s="287">
        <f t="shared" si="1659"/>
        <v>373644744</v>
      </c>
      <c r="L1971" s="285"/>
      <c r="M1971" s="285"/>
      <c r="N1971" s="285"/>
      <c r="O1971" s="285"/>
      <c r="P1971" s="285"/>
      <c r="Q1971" s="285"/>
      <c r="R1971" s="285">
        <f t="shared" si="1668"/>
        <v>0</v>
      </c>
      <c r="S1971" s="285"/>
      <c r="T1971" s="285"/>
      <c r="U1971" s="285"/>
      <c r="V1971" s="285"/>
      <c r="W1971" s="285"/>
      <c r="X1971" s="285"/>
      <c r="Y1971" s="285">
        <v>97199152</v>
      </c>
      <c r="Z1971" s="287"/>
      <c r="AA1971" s="290">
        <f t="shared" si="1662"/>
        <v>97199152</v>
      </c>
      <c r="AB1971" s="290">
        <f t="shared" si="1663"/>
        <v>97199152</v>
      </c>
      <c r="AC1971" s="37">
        <f t="shared" si="1664"/>
        <v>0.26013788113128122</v>
      </c>
    </row>
    <row r="1972" spans="1:29" ht="42.75" hidden="1" x14ac:dyDescent="0.2">
      <c r="A1972" s="156"/>
      <c r="B1972" s="353" t="s">
        <v>1965</v>
      </c>
      <c r="C1972" s="352" t="s">
        <v>1955</v>
      </c>
      <c r="D1972" s="285"/>
      <c r="E1972" s="285">
        <f>SUM('ADICIONES  2018'!C1972:M1972)</f>
        <v>86012313.420000002</v>
      </c>
      <c r="F1972" s="285"/>
      <c r="G1972" s="285"/>
      <c r="H1972" s="285"/>
      <c r="I1972" s="285"/>
      <c r="J1972" s="285"/>
      <c r="K1972" s="287">
        <f t="shared" si="1659"/>
        <v>86012313.420000002</v>
      </c>
      <c r="L1972" s="285"/>
      <c r="M1972" s="285"/>
      <c r="N1972" s="285"/>
      <c r="O1972" s="285"/>
      <c r="P1972" s="285"/>
      <c r="Q1972" s="285"/>
      <c r="R1972" s="285">
        <f t="shared" si="1668"/>
        <v>0</v>
      </c>
      <c r="S1972" s="285"/>
      <c r="T1972" s="285"/>
      <c r="U1972" s="285"/>
      <c r="V1972" s="285"/>
      <c r="W1972" s="285"/>
      <c r="X1972" s="285"/>
      <c r="Y1972" s="285">
        <v>46631865</v>
      </c>
      <c r="Z1972" s="287"/>
      <c r="AA1972" s="290">
        <f t="shared" si="1662"/>
        <v>46631865</v>
      </c>
      <c r="AB1972" s="290">
        <f t="shared" si="1663"/>
        <v>46631865</v>
      </c>
      <c r="AC1972" s="37">
        <f t="shared" si="1664"/>
        <v>0.54215336323179197</v>
      </c>
    </row>
    <row r="1973" spans="1:29" ht="42.75" hidden="1" x14ac:dyDescent="0.2">
      <c r="A1973" s="156"/>
      <c r="B1973" s="353" t="s">
        <v>1966</v>
      </c>
      <c r="C1973" s="352" t="s">
        <v>1957</v>
      </c>
      <c r="D1973" s="285"/>
      <c r="E1973" s="285">
        <f>SUM('ADICIONES  2018'!C1973:M1973)</f>
        <v>118632553</v>
      </c>
      <c r="F1973" s="285"/>
      <c r="G1973" s="285"/>
      <c r="H1973" s="285"/>
      <c r="I1973" s="285"/>
      <c r="J1973" s="285"/>
      <c r="K1973" s="287">
        <f t="shared" si="1659"/>
        <v>118632553</v>
      </c>
      <c r="L1973" s="285"/>
      <c r="M1973" s="285"/>
      <c r="N1973" s="285"/>
      <c r="O1973" s="285"/>
      <c r="P1973" s="285"/>
      <c r="Q1973" s="285"/>
      <c r="R1973" s="285">
        <f t="shared" si="1668"/>
        <v>0</v>
      </c>
      <c r="S1973" s="285"/>
      <c r="T1973" s="285"/>
      <c r="U1973" s="285"/>
      <c r="V1973" s="285"/>
      <c r="W1973" s="285"/>
      <c r="X1973" s="285"/>
      <c r="Y1973" s="285">
        <v>160075276</v>
      </c>
      <c r="Z1973" s="287"/>
      <c r="AA1973" s="290">
        <f t="shared" si="1662"/>
        <v>160075276</v>
      </c>
      <c r="AB1973" s="290">
        <f t="shared" si="1663"/>
        <v>160075276</v>
      </c>
      <c r="AC1973" s="37">
        <f t="shared" si="1664"/>
        <v>1.349336855289627</v>
      </c>
    </row>
    <row r="1974" spans="1:29" s="21" customFormat="1" ht="30.75" thickBot="1" x14ac:dyDescent="0.25">
      <c r="A1974" s="92">
        <v>1</v>
      </c>
      <c r="B1974" s="357" t="s">
        <v>310</v>
      </c>
      <c r="C1974" s="358" t="s">
        <v>1967</v>
      </c>
      <c r="D1974" s="105">
        <f>+D1975</f>
        <v>0</v>
      </c>
      <c r="E1974" s="105">
        <f>SUM('ADICIONES  2018'!C1974:M1974)</f>
        <v>20500000</v>
      </c>
      <c r="F1974" s="105">
        <f t="shared" ref="F1974:J1977" si="1684">+F1975</f>
        <v>0</v>
      </c>
      <c r="G1974" s="105">
        <f t="shared" si="1684"/>
        <v>0</v>
      </c>
      <c r="H1974" s="105">
        <f t="shared" si="1684"/>
        <v>0</v>
      </c>
      <c r="I1974" s="105">
        <f t="shared" si="1684"/>
        <v>0</v>
      </c>
      <c r="J1974" s="105">
        <f t="shared" si="1684"/>
        <v>0</v>
      </c>
      <c r="K1974" s="285">
        <f t="shared" si="1659"/>
        <v>20500000</v>
      </c>
      <c r="L1974" s="105">
        <f t="shared" ref="L1974:Q1977" si="1685">+L1975</f>
        <v>0</v>
      </c>
      <c r="M1974" s="105">
        <f t="shared" si="1685"/>
        <v>0</v>
      </c>
      <c r="N1974" s="105">
        <f t="shared" si="1685"/>
        <v>0</v>
      </c>
      <c r="O1974" s="105">
        <f t="shared" si="1685"/>
        <v>0</v>
      </c>
      <c r="P1974" s="105">
        <f t="shared" si="1685"/>
        <v>0</v>
      </c>
      <c r="Q1974" s="105">
        <f t="shared" si="1685"/>
        <v>2505283.04</v>
      </c>
      <c r="R1974" s="285">
        <f t="shared" si="1668"/>
        <v>2505283.04</v>
      </c>
      <c r="S1974" s="285">
        <f t="shared" ref="S1974:Y1977" si="1686">+S1975</f>
        <v>0</v>
      </c>
      <c r="T1974" s="285">
        <f t="shared" si="1686"/>
        <v>0</v>
      </c>
      <c r="U1974" s="285">
        <f t="shared" si="1686"/>
        <v>0</v>
      </c>
      <c r="V1974" s="285">
        <f t="shared" si="1686"/>
        <v>0</v>
      </c>
      <c r="W1974" s="285">
        <f t="shared" si="1686"/>
        <v>0</v>
      </c>
      <c r="X1974" s="105">
        <f t="shared" si="1686"/>
        <v>0</v>
      </c>
      <c r="Y1974" s="285">
        <f t="shared" si="1686"/>
        <v>1235208.56</v>
      </c>
      <c r="Z1974" s="286"/>
      <c r="AA1974" s="292">
        <f t="shared" si="1662"/>
        <v>1235208.56</v>
      </c>
      <c r="AB1974" s="291">
        <f t="shared" si="1663"/>
        <v>3740491.6</v>
      </c>
      <c r="AC1974" s="113">
        <f t="shared" si="1664"/>
        <v>0.18246300487804878</v>
      </c>
    </row>
    <row r="1975" spans="1:29" s="5" customFormat="1" ht="30.75" hidden="1" thickBot="1" x14ac:dyDescent="0.3">
      <c r="A1975" s="156"/>
      <c r="B1975" s="218" t="s">
        <v>311</v>
      </c>
      <c r="C1975" s="139" t="s">
        <v>1968</v>
      </c>
      <c r="D1975" s="105">
        <f>+D1976</f>
        <v>0</v>
      </c>
      <c r="E1975" s="105">
        <f>SUM('ADICIONES  2018'!C1975:M1975)</f>
        <v>20500000</v>
      </c>
      <c r="F1975" s="105">
        <f t="shared" si="1684"/>
        <v>0</v>
      </c>
      <c r="G1975" s="105">
        <f t="shared" si="1684"/>
        <v>0</v>
      </c>
      <c r="H1975" s="105">
        <f t="shared" si="1684"/>
        <v>0</v>
      </c>
      <c r="I1975" s="105">
        <f t="shared" si="1684"/>
        <v>0</v>
      </c>
      <c r="J1975" s="105">
        <f t="shared" si="1684"/>
        <v>0</v>
      </c>
      <c r="K1975" s="286">
        <f t="shared" si="1659"/>
        <v>20500000</v>
      </c>
      <c r="L1975" s="105">
        <f t="shared" si="1685"/>
        <v>0</v>
      </c>
      <c r="M1975" s="105">
        <f t="shared" si="1685"/>
        <v>0</v>
      </c>
      <c r="N1975" s="105">
        <f t="shared" si="1685"/>
        <v>0</v>
      </c>
      <c r="O1975" s="105">
        <f t="shared" si="1685"/>
        <v>0</v>
      </c>
      <c r="P1975" s="105">
        <f t="shared" si="1685"/>
        <v>0</v>
      </c>
      <c r="Q1975" s="105">
        <f t="shared" si="1685"/>
        <v>2505283.04</v>
      </c>
      <c r="R1975" s="105">
        <f t="shared" si="1668"/>
        <v>2505283.04</v>
      </c>
      <c r="S1975" s="105">
        <f t="shared" si="1686"/>
        <v>0</v>
      </c>
      <c r="T1975" s="105">
        <f t="shared" si="1686"/>
        <v>0</v>
      </c>
      <c r="U1975" s="105">
        <f t="shared" si="1686"/>
        <v>0</v>
      </c>
      <c r="V1975" s="105">
        <f t="shared" si="1686"/>
        <v>0</v>
      </c>
      <c r="W1975" s="105">
        <f t="shared" si="1686"/>
        <v>0</v>
      </c>
      <c r="X1975" s="105">
        <f t="shared" si="1686"/>
        <v>0</v>
      </c>
      <c r="Y1975" s="105">
        <f t="shared" si="1686"/>
        <v>1235208.56</v>
      </c>
      <c r="Z1975" s="286"/>
      <c r="AA1975" s="292">
        <f t="shared" si="1662"/>
        <v>1235208.56</v>
      </c>
      <c r="AB1975" s="292">
        <f t="shared" si="1663"/>
        <v>3740491.6</v>
      </c>
      <c r="AC1975" s="36">
        <f t="shared" si="1664"/>
        <v>0.18246300487804878</v>
      </c>
    </row>
    <row r="1976" spans="1:29" s="5" customFormat="1" ht="30.75" hidden="1" thickBot="1" x14ac:dyDescent="0.3">
      <c r="A1976" s="156"/>
      <c r="B1976" s="218" t="s">
        <v>811</v>
      </c>
      <c r="C1976" s="139" t="s">
        <v>812</v>
      </c>
      <c r="D1976" s="105">
        <f>+D1977</f>
        <v>0</v>
      </c>
      <c r="E1976" s="105">
        <f>SUM('ADICIONES  2018'!C1976:M1976)</f>
        <v>20500000</v>
      </c>
      <c r="F1976" s="105">
        <f t="shared" si="1684"/>
        <v>0</v>
      </c>
      <c r="G1976" s="105">
        <f t="shared" si="1684"/>
        <v>0</v>
      </c>
      <c r="H1976" s="105">
        <f t="shared" si="1684"/>
        <v>0</v>
      </c>
      <c r="I1976" s="105">
        <f t="shared" si="1684"/>
        <v>0</v>
      </c>
      <c r="J1976" s="105">
        <f t="shared" si="1684"/>
        <v>0</v>
      </c>
      <c r="K1976" s="286">
        <f t="shared" si="1659"/>
        <v>20500000</v>
      </c>
      <c r="L1976" s="105">
        <f t="shared" si="1685"/>
        <v>0</v>
      </c>
      <c r="M1976" s="105">
        <f t="shared" si="1685"/>
        <v>0</v>
      </c>
      <c r="N1976" s="105">
        <f t="shared" si="1685"/>
        <v>0</v>
      </c>
      <c r="O1976" s="105">
        <f t="shared" si="1685"/>
        <v>0</v>
      </c>
      <c r="P1976" s="105">
        <f t="shared" si="1685"/>
        <v>0</v>
      </c>
      <c r="Q1976" s="105">
        <f t="shared" si="1685"/>
        <v>2505283.04</v>
      </c>
      <c r="R1976" s="105">
        <f t="shared" si="1668"/>
        <v>2505283.04</v>
      </c>
      <c r="S1976" s="105">
        <f t="shared" si="1686"/>
        <v>0</v>
      </c>
      <c r="T1976" s="105">
        <f t="shared" si="1686"/>
        <v>0</v>
      </c>
      <c r="U1976" s="105">
        <f t="shared" si="1686"/>
        <v>0</v>
      </c>
      <c r="V1976" s="105">
        <f t="shared" si="1686"/>
        <v>0</v>
      </c>
      <c r="W1976" s="105">
        <f t="shared" si="1686"/>
        <v>0</v>
      </c>
      <c r="X1976" s="105">
        <f t="shared" si="1686"/>
        <v>0</v>
      </c>
      <c r="Y1976" s="105">
        <f t="shared" si="1686"/>
        <v>1235208.56</v>
      </c>
      <c r="Z1976" s="286"/>
      <c r="AA1976" s="292">
        <f t="shared" si="1662"/>
        <v>1235208.56</v>
      </c>
      <c r="AB1976" s="292">
        <f t="shared" si="1663"/>
        <v>3740491.6</v>
      </c>
      <c r="AC1976" s="36">
        <f t="shared" si="1664"/>
        <v>0.18246300487804878</v>
      </c>
    </row>
    <row r="1977" spans="1:29" s="5" customFormat="1" ht="45.75" hidden="1" thickBot="1" x14ac:dyDescent="0.3">
      <c r="A1977" s="156"/>
      <c r="B1977" s="218" t="s">
        <v>813</v>
      </c>
      <c r="C1977" s="139" t="s">
        <v>1969</v>
      </c>
      <c r="D1977" s="105">
        <f>+D1978</f>
        <v>0</v>
      </c>
      <c r="E1977" s="105">
        <f>SUM('ADICIONES  2018'!C1977:M1977)</f>
        <v>20500000</v>
      </c>
      <c r="F1977" s="105">
        <f t="shared" si="1684"/>
        <v>0</v>
      </c>
      <c r="G1977" s="105">
        <f t="shared" si="1684"/>
        <v>0</v>
      </c>
      <c r="H1977" s="105">
        <f t="shared" si="1684"/>
        <v>0</v>
      </c>
      <c r="I1977" s="105">
        <f t="shared" si="1684"/>
        <v>0</v>
      </c>
      <c r="J1977" s="105">
        <f t="shared" si="1684"/>
        <v>0</v>
      </c>
      <c r="K1977" s="286">
        <f t="shared" si="1659"/>
        <v>20500000</v>
      </c>
      <c r="L1977" s="105">
        <f t="shared" si="1685"/>
        <v>0</v>
      </c>
      <c r="M1977" s="105">
        <f t="shared" si="1685"/>
        <v>0</v>
      </c>
      <c r="N1977" s="105">
        <f t="shared" si="1685"/>
        <v>0</v>
      </c>
      <c r="O1977" s="105">
        <f t="shared" si="1685"/>
        <v>0</v>
      </c>
      <c r="P1977" s="105">
        <f t="shared" si="1685"/>
        <v>0</v>
      </c>
      <c r="Q1977" s="105">
        <f t="shared" si="1685"/>
        <v>2505283.04</v>
      </c>
      <c r="R1977" s="105">
        <f t="shared" si="1668"/>
        <v>2505283.04</v>
      </c>
      <c r="S1977" s="105">
        <f t="shared" si="1686"/>
        <v>0</v>
      </c>
      <c r="T1977" s="105">
        <f t="shared" si="1686"/>
        <v>0</v>
      </c>
      <c r="U1977" s="105">
        <f t="shared" si="1686"/>
        <v>0</v>
      </c>
      <c r="V1977" s="105">
        <f t="shared" si="1686"/>
        <v>0</v>
      </c>
      <c r="W1977" s="105">
        <f t="shared" si="1686"/>
        <v>0</v>
      </c>
      <c r="X1977" s="105">
        <f t="shared" si="1686"/>
        <v>0</v>
      </c>
      <c r="Y1977" s="105">
        <f t="shared" si="1686"/>
        <v>1235208.56</v>
      </c>
      <c r="Z1977" s="286"/>
      <c r="AA1977" s="292">
        <f t="shared" si="1662"/>
        <v>1235208.56</v>
      </c>
      <c r="AB1977" s="292">
        <f t="shared" si="1663"/>
        <v>3740491.6</v>
      </c>
      <c r="AC1977" s="36">
        <f t="shared" si="1664"/>
        <v>0.18246300487804878</v>
      </c>
    </row>
    <row r="1978" spans="1:29" s="5" customFormat="1" ht="30.75" hidden="1" thickBot="1" x14ac:dyDescent="0.3">
      <c r="A1978" s="156"/>
      <c r="B1978" s="218" t="s">
        <v>1970</v>
      </c>
      <c r="C1978" s="139" t="s">
        <v>1951</v>
      </c>
      <c r="D1978" s="105">
        <f>SUM(D1979:D1982)</f>
        <v>0</v>
      </c>
      <c r="E1978" s="105">
        <f>SUM('ADICIONES  2018'!C1978:M1978)</f>
        <v>20500000</v>
      </c>
      <c r="F1978" s="105">
        <f t="shared" ref="F1978:J1978" si="1687">SUM(F1979:F1982)</f>
        <v>0</v>
      </c>
      <c r="G1978" s="105">
        <f t="shared" si="1687"/>
        <v>0</v>
      </c>
      <c r="H1978" s="105">
        <f t="shared" si="1687"/>
        <v>0</v>
      </c>
      <c r="I1978" s="105">
        <f t="shared" si="1687"/>
        <v>0</v>
      </c>
      <c r="J1978" s="105">
        <f t="shared" si="1687"/>
        <v>0</v>
      </c>
      <c r="K1978" s="286">
        <f t="shared" si="1659"/>
        <v>20500000</v>
      </c>
      <c r="L1978" s="105">
        <f t="shared" ref="L1978:Q1978" si="1688">SUM(L1979:L1982)</f>
        <v>0</v>
      </c>
      <c r="M1978" s="105">
        <f t="shared" si="1688"/>
        <v>0</v>
      </c>
      <c r="N1978" s="105">
        <f t="shared" si="1688"/>
        <v>0</v>
      </c>
      <c r="O1978" s="105">
        <f t="shared" si="1688"/>
        <v>0</v>
      </c>
      <c r="P1978" s="105">
        <f t="shared" si="1688"/>
        <v>0</v>
      </c>
      <c r="Q1978" s="105">
        <f t="shared" si="1688"/>
        <v>2505283.04</v>
      </c>
      <c r="R1978" s="105">
        <f t="shared" si="1668"/>
        <v>2505283.04</v>
      </c>
      <c r="S1978" s="105">
        <f t="shared" ref="S1978:Z1978" si="1689">SUM(S1979:S1982)</f>
        <v>0</v>
      </c>
      <c r="T1978" s="105">
        <f t="shared" si="1689"/>
        <v>0</v>
      </c>
      <c r="U1978" s="105">
        <f t="shared" si="1689"/>
        <v>0</v>
      </c>
      <c r="V1978" s="105">
        <f t="shared" si="1689"/>
        <v>0</v>
      </c>
      <c r="W1978" s="105">
        <f t="shared" si="1689"/>
        <v>0</v>
      </c>
      <c r="X1978" s="105">
        <f t="shared" si="1689"/>
        <v>0</v>
      </c>
      <c r="Y1978" s="105">
        <f t="shared" si="1689"/>
        <v>1235208.56</v>
      </c>
      <c r="Z1978" s="105">
        <f t="shared" si="1689"/>
        <v>0</v>
      </c>
      <c r="AA1978" s="292">
        <f t="shared" si="1662"/>
        <v>1235208.56</v>
      </c>
      <c r="AB1978" s="292">
        <f t="shared" si="1663"/>
        <v>3740491.6</v>
      </c>
      <c r="AC1978" s="36">
        <f t="shared" si="1664"/>
        <v>0.18246300487804878</v>
      </c>
    </row>
    <row r="1979" spans="1:29" ht="57.75" hidden="1" thickBot="1" x14ac:dyDescent="0.25">
      <c r="A1979" s="156"/>
      <c r="B1979" s="353" t="s">
        <v>1971</v>
      </c>
      <c r="C1979" s="352" t="s">
        <v>1953</v>
      </c>
      <c r="D1979" s="285"/>
      <c r="E1979" s="285">
        <f>SUM('ADICIONES  2018'!C1979:M1979)</f>
        <v>1500000</v>
      </c>
      <c r="F1979" s="285"/>
      <c r="G1979" s="285"/>
      <c r="H1979" s="285"/>
      <c r="I1979" s="285"/>
      <c r="J1979" s="285"/>
      <c r="K1979" s="287">
        <f t="shared" si="1659"/>
        <v>1500000</v>
      </c>
      <c r="L1979" s="285"/>
      <c r="M1979" s="285"/>
      <c r="N1979" s="285"/>
      <c r="O1979" s="285"/>
      <c r="P1979" s="285"/>
      <c r="Q1979" s="285">
        <v>547188</v>
      </c>
      <c r="R1979" s="285">
        <f t="shared" si="1668"/>
        <v>547188</v>
      </c>
      <c r="S1979" s="285"/>
      <c r="T1979" s="285"/>
      <c r="U1979" s="285"/>
      <c r="V1979" s="285"/>
      <c r="W1979" s="285"/>
      <c r="X1979" s="285"/>
      <c r="Y1979" s="285">
        <v>265643</v>
      </c>
      <c r="Z1979" s="287"/>
      <c r="AA1979" s="290">
        <f t="shared" si="1662"/>
        <v>265643</v>
      </c>
      <c r="AB1979" s="290">
        <f t="shared" si="1663"/>
        <v>812831</v>
      </c>
      <c r="AC1979" s="37">
        <f t="shared" si="1664"/>
        <v>0.54188733333333339</v>
      </c>
    </row>
    <row r="1980" spans="1:29" ht="43.5" hidden="1" thickBot="1" x14ac:dyDescent="0.25">
      <c r="A1980" s="156"/>
      <c r="B1980" s="353" t="s">
        <v>1972</v>
      </c>
      <c r="C1980" s="352" t="s">
        <v>1955</v>
      </c>
      <c r="D1980" s="285"/>
      <c r="E1980" s="285">
        <f>SUM('ADICIONES  2018'!C1980:M1980)</f>
        <v>1500000</v>
      </c>
      <c r="F1980" s="285"/>
      <c r="G1980" s="285"/>
      <c r="H1980" s="285"/>
      <c r="I1980" s="285"/>
      <c r="J1980" s="285"/>
      <c r="K1980" s="287">
        <f t="shared" si="1659"/>
        <v>1500000</v>
      </c>
      <c r="L1980" s="285"/>
      <c r="M1980" s="285"/>
      <c r="N1980" s="285"/>
      <c r="O1980" s="285"/>
      <c r="P1980" s="285"/>
      <c r="Q1980" s="285">
        <v>788173.04</v>
      </c>
      <c r="R1980" s="285">
        <f t="shared" si="1668"/>
        <v>788173.04</v>
      </c>
      <c r="S1980" s="285"/>
      <c r="T1980" s="285"/>
      <c r="U1980" s="285"/>
      <c r="V1980" s="285"/>
      <c r="W1980" s="285"/>
      <c r="X1980" s="285"/>
      <c r="Y1980" s="285">
        <v>475133.56</v>
      </c>
      <c r="Z1980" s="287"/>
      <c r="AA1980" s="290">
        <f t="shared" si="1662"/>
        <v>475133.56</v>
      </c>
      <c r="AB1980" s="290">
        <f t="shared" si="1663"/>
        <v>1263306.6000000001</v>
      </c>
      <c r="AC1980" s="37">
        <f t="shared" si="1664"/>
        <v>0.84220440000000008</v>
      </c>
    </row>
    <row r="1981" spans="1:29" ht="43.5" hidden="1" thickBot="1" x14ac:dyDescent="0.25">
      <c r="A1981" s="156"/>
      <c r="B1981" s="353" t="s">
        <v>1973</v>
      </c>
      <c r="C1981" s="352" t="s">
        <v>1957</v>
      </c>
      <c r="D1981" s="285"/>
      <c r="E1981" s="285">
        <f>SUM('ADICIONES  2018'!C1981:M1981)</f>
        <v>1500000</v>
      </c>
      <c r="F1981" s="285"/>
      <c r="G1981" s="285"/>
      <c r="H1981" s="285"/>
      <c r="I1981" s="285"/>
      <c r="J1981" s="285"/>
      <c r="K1981" s="287">
        <f t="shared" si="1659"/>
        <v>1500000</v>
      </c>
      <c r="L1981" s="285"/>
      <c r="M1981" s="285"/>
      <c r="N1981" s="285"/>
      <c r="O1981" s="285"/>
      <c r="P1981" s="285"/>
      <c r="Q1981" s="285">
        <v>1169922</v>
      </c>
      <c r="R1981" s="285">
        <f t="shared" si="1668"/>
        <v>1169922</v>
      </c>
      <c r="S1981" s="285"/>
      <c r="T1981" s="285"/>
      <c r="U1981" s="285"/>
      <c r="V1981" s="285"/>
      <c r="W1981" s="285"/>
      <c r="X1981" s="285"/>
      <c r="Y1981" s="285">
        <v>494432</v>
      </c>
      <c r="Z1981" s="287"/>
      <c r="AA1981" s="290">
        <f t="shared" si="1662"/>
        <v>494432</v>
      </c>
      <c r="AB1981" s="290">
        <f t="shared" si="1663"/>
        <v>1664354</v>
      </c>
      <c r="AC1981" s="37">
        <f t="shared" si="1664"/>
        <v>1.1095693333333334</v>
      </c>
    </row>
    <row r="1982" spans="1:29" ht="43.5" hidden="1" thickBot="1" x14ac:dyDescent="0.25">
      <c r="A1982" s="156"/>
      <c r="B1982" s="359" t="s">
        <v>2555</v>
      </c>
      <c r="C1982" s="360" t="s">
        <v>2554</v>
      </c>
      <c r="D1982" s="337"/>
      <c r="E1982" s="285">
        <f>SUM('ADICIONES  2018'!C1982:M1982)</f>
        <v>16000000</v>
      </c>
      <c r="F1982" s="337"/>
      <c r="G1982" s="337"/>
      <c r="H1982" s="337"/>
      <c r="I1982" s="337"/>
      <c r="J1982" s="337"/>
      <c r="K1982" s="340">
        <f t="shared" si="1659"/>
        <v>16000000</v>
      </c>
      <c r="L1982" s="337"/>
      <c r="M1982" s="337"/>
      <c r="N1982" s="337"/>
      <c r="O1982" s="337"/>
      <c r="P1982" s="337"/>
      <c r="Q1982" s="337"/>
      <c r="R1982" s="337">
        <f t="shared" si="1668"/>
        <v>0</v>
      </c>
      <c r="S1982" s="337"/>
      <c r="T1982" s="337"/>
      <c r="U1982" s="337"/>
      <c r="V1982" s="337"/>
      <c r="W1982" s="337"/>
      <c r="X1982" s="337"/>
      <c r="Y1982" s="337"/>
      <c r="Z1982" s="340"/>
      <c r="AA1982" s="318">
        <f t="shared" ref="AA1982" si="1690">SUM(S1982:Z1982)</f>
        <v>0</v>
      </c>
      <c r="AB1982" s="318">
        <f t="shared" si="1663"/>
        <v>0</v>
      </c>
      <c r="AC1982" s="39">
        <f t="shared" si="1664"/>
        <v>0</v>
      </c>
    </row>
    <row r="1983" spans="1:29" s="330" customFormat="1" ht="20.25" thickBot="1" x14ac:dyDescent="0.25">
      <c r="A1983" s="329">
        <v>1</v>
      </c>
      <c r="B1983" s="414" t="s">
        <v>1974</v>
      </c>
      <c r="C1983" s="415"/>
      <c r="D1983" s="381">
        <f>+D1949</f>
        <v>0</v>
      </c>
      <c r="E1983" s="381">
        <f>+E1949</f>
        <v>3279075420.3299999</v>
      </c>
      <c r="F1983" s="381">
        <f t="shared" ref="F1983:AB1983" si="1691">+F1949</f>
        <v>0</v>
      </c>
      <c r="G1983" s="381">
        <f t="shared" si="1691"/>
        <v>0</v>
      </c>
      <c r="H1983" s="381">
        <f t="shared" si="1691"/>
        <v>0</v>
      </c>
      <c r="I1983" s="381">
        <f t="shared" si="1691"/>
        <v>0</v>
      </c>
      <c r="J1983" s="381">
        <f t="shared" si="1691"/>
        <v>0</v>
      </c>
      <c r="K1983" s="381">
        <f t="shared" si="1691"/>
        <v>3279075420.3299999</v>
      </c>
      <c r="L1983" s="381">
        <f t="shared" si="1691"/>
        <v>0</v>
      </c>
      <c r="M1983" s="381">
        <f t="shared" si="1691"/>
        <v>0</v>
      </c>
      <c r="N1983" s="381">
        <f t="shared" si="1691"/>
        <v>0</v>
      </c>
      <c r="O1983" s="381">
        <f t="shared" si="1691"/>
        <v>0</v>
      </c>
      <c r="P1983" s="381">
        <f t="shared" si="1691"/>
        <v>0</v>
      </c>
      <c r="Q1983" s="381">
        <f t="shared" si="1691"/>
        <v>298790324.04000002</v>
      </c>
      <c r="R1983" s="381">
        <f t="shared" si="1691"/>
        <v>298790324.04000002</v>
      </c>
      <c r="S1983" s="381">
        <f t="shared" si="1691"/>
        <v>0</v>
      </c>
      <c r="T1983" s="381">
        <f t="shared" si="1691"/>
        <v>0</v>
      </c>
      <c r="U1983" s="381">
        <f t="shared" si="1691"/>
        <v>0</v>
      </c>
      <c r="V1983" s="381">
        <f t="shared" si="1691"/>
        <v>0</v>
      </c>
      <c r="W1983" s="381">
        <f t="shared" si="1691"/>
        <v>0</v>
      </c>
      <c r="X1983" s="381">
        <f t="shared" si="1691"/>
        <v>0</v>
      </c>
      <c r="Y1983" s="381">
        <f t="shared" si="1691"/>
        <v>305141501.56</v>
      </c>
      <c r="Z1983" s="381">
        <f t="shared" si="1691"/>
        <v>0</v>
      </c>
      <c r="AA1983" s="381">
        <f t="shared" si="1691"/>
        <v>305141501.56</v>
      </c>
      <c r="AB1983" s="395">
        <f t="shared" si="1691"/>
        <v>603931825.60000002</v>
      </c>
      <c r="AC1983" s="341">
        <f t="shared" si="1664"/>
        <v>0.18417747327666573</v>
      </c>
    </row>
    <row r="1984" spans="1:29" x14ac:dyDescent="0.2">
      <c r="A1984" s="156">
        <v>1</v>
      </c>
      <c r="B1984" s="300"/>
      <c r="C1984" s="301"/>
      <c r="D1984" s="396"/>
      <c r="E1984" s="382"/>
      <c r="F1984" s="397"/>
      <c r="G1984" s="397"/>
      <c r="H1984" s="397"/>
      <c r="I1984" s="382"/>
      <c r="J1984" s="382"/>
      <c r="K1984" s="382"/>
      <c r="L1984" s="382"/>
      <c r="M1984" s="382"/>
      <c r="N1984" s="382"/>
      <c r="O1984" s="382"/>
      <c r="P1984" s="382"/>
      <c r="Q1984" s="382"/>
      <c r="R1984" s="382"/>
      <c r="S1984" s="382"/>
      <c r="T1984" s="382"/>
      <c r="U1984" s="382"/>
      <c r="V1984" s="382"/>
      <c r="W1984" s="382"/>
      <c r="X1984" s="382"/>
      <c r="Y1984" s="382"/>
      <c r="Z1984" s="382"/>
      <c r="AA1984" s="382"/>
      <c r="AB1984" s="382"/>
      <c r="AC1984" s="302"/>
    </row>
    <row r="1985" spans="1:29" ht="19.5" hidden="1" x14ac:dyDescent="0.2">
      <c r="A1985" s="156"/>
      <c r="B1985" s="412" t="s">
        <v>1889</v>
      </c>
      <c r="C1985" s="413"/>
      <c r="D1985" s="285"/>
      <c r="E1985" s="287"/>
      <c r="F1985" s="286"/>
      <c r="G1985" s="286"/>
      <c r="H1985" s="286"/>
      <c r="I1985" s="287"/>
      <c r="J1985" s="287"/>
      <c r="K1985" s="287"/>
      <c r="L1985" s="287"/>
      <c r="M1985" s="287"/>
      <c r="N1985" s="287"/>
      <c r="O1985" s="287"/>
      <c r="P1985" s="287"/>
      <c r="Q1985" s="287"/>
      <c r="R1985" s="287"/>
      <c r="S1985" s="287"/>
      <c r="T1985" s="287"/>
      <c r="U1985" s="287"/>
      <c r="V1985" s="287"/>
      <c r="W1985" s="287"/>
      <c r="X1985" s="287"/>
      <c r="Y1985" s="287"/>
      <c r="Z1985" s="287"/>
      <c r="AA1985" s="287"/>
      <c r="AB1985" s="287"/>
      <c r="AC1985" s="37"/>
    </row>
    <row r="1986" spans="1:29" ht="51" hidden="1" x14ac:dyDescent="0.2">
      <c r="A1986" s="156"/>
      <c r="B1986" s="334"/>
      <c r="C1986" s="335" t="s">
        <v>1891</v>
      </c>
      <c r="D1986" s="337"/>
      <c r="E1986" s="337">
        <f>SUM('ADICIONES  2018'!C1986:M1986)</f>
        <v>607642880</v>
      </c>
      <c r="F1986" s="398"/>
      <c r="G1986" s="398"/>
      <c r="H1986" s="398"/>
      <c r="I1986" s="340"/>
      <c r="J1986" s="340"/>
      <c r="K1986" s="340">
        <f>+D1986+E1986-F1986+G1986-H1986</f>
        <v>607642880</v>
      </c>
      <c r="L1986" s="340"/>
      <c r="M1986" s="340"/>
      <c r="N1986" s="340"/>
      <c r="O1986" s="340"/>
      <c r="P1986" s="340"/>
      <c r="Q1986" s="340"/>
      <c r="R1986" s="340">
        <f t="shared" ref="R1986" si="1692">SUM(L1986:Q1986)</f>
        <v>0</v>
      </c>
      <c r="S1986" s="340"/>
      <c r="T1986" s="340"/>
      <c r="U1986" s="340"/>
      <c r="V1986" s="340"/>
      <c r="W1986" s="340"/>
      <c r="X1986" s="340"/>
      <c r="Y1986" s="340"/>
      <c r="Z1986" s="340"/>
      <c r="AA1986" s="318">
        <f t="shared" ref="AA1986" si="1693">SUM(S1986:Z1986)</f>
        <v>0</v>
      </c>
      <c r="AB1986" s="318">
        <f t="shared" ref="AB1986" si="1694">+AA1986+R1986</f>
        <v>0</v>
      </c>
      <c r="AC1986" s="39">
        <v>0</v>
      </c>
    </row>
    <row r="1987" spans="1:29" ht="20.25" hidden="1" thickBot="1" x14ac:dyDescent="0.25">
      <c r="A1987" s="156"/>
      <c r="B1987" s="414" t="s">
        <v>1890</v>
      </c>
      <c r="C1987" s="415"/>
      <c r="D1987" s="319">
        <f>+D1986</f>
        <v>0</v>
      </c>
      <c r="E1987" s="319">
        <f>+E1986</f>
        <v>607642880</v>
      </c>
      <c r="F1987" s="319">
        <f t="shared" ref="F1987:AB1987" si="1695">+F1986</f>
        <v>0</v>
      </c>
      <c r="G1987" s="319">
        <f t="shared" si="1695"/>
        <v>0</v>
      </c>
      <c r="H1987" s="319">
        <f t="shared" si="1695"/>
        <v>0</v>
      </c>
      <c r="I1987" s="319">
        <f t="shared" si="1695"/>
        <v>0</v>
      </c>
      <c r="J1987" s="319">
        <f t="shared" si="1695"/>
        <v>0</v>
      </c>
      <c r="K1987" s="319">
        <f t="shared" si="1695"/>
        <v>607642880</v>
      </c>
      <c r="L1987" s="319">
        <f t="shared" si="1695"/>
        <v>0</v>
      </c>
      <c r="M1987" s="319">
        <f t="shared" si="1695"/>
        <v>0</v>
      </c>
      <c r="N1987" s="319">
        <f t="shared" si="1695"/>
        <v>0</v>
      </c>
      <c r="O1987" s="319">
        <f t="shared" si="1695"/>
        <v>0</v>
      </c>
      <c r="P1987" s="319">
        <f t="shared" si="1695"/>
        <v>0</v>
      </c>
      <c r="Q1987" s="319">
        <f t="shared" si="1695"/>
        <v>0</v>
      </c>
      <c r="R1987" s="319">
        <f t="shared" si="1695"/>
        <v>0</v>
      </c>
      <c r="S1987" s="319">
        <f t="shared" si="1695"/>
        <v>0</v>
      </c>
      <c r="T1987" s="319">
        <f t="shared" si="1695"/>
        <v>0</v>
      </c>
      <c r="U1987" s="319">
        <f t="shared" si="1695"/>
        <v>0</v>
      </c>
      <c r="V1987" s="319">
        <f t="shared" si="1695"/>
        <v>0</v>
      </c>
      <c r="W1987" s="319">
        <f t="shared" si="1695"/>
        <v>0</v>
      </c>
      <c r="X1987" s="319">
        <f t="shared" si="1695"/>
        <v>0</v>
      </c>
      <c r="Y1987" s="319">
        <f t="shared" si="1695"/>
        <v>0</v>
      </c>
      <c r="Z1987" s="319">
        <f t="shared" si="1695"/>
        <v>0</v>
      </c>
      <c r="AA1987" s="319">
        <f t="shared" si="1695"/>
        <v>0</v>
      </c>
      <c r="AB1987" s="319">
        <f t="shared" si="1695"/>
        <v>0</v>
      </c>
      <c r="AC1987" s="114">
        <f t="shared" ref="AC1987" si="1696">+AB1987/K1987</f>
        <v>0</v>
      </c>
    </row>
    <row r="1988" spans="1:29" hidden="1" x14ac:dyDescent="0.2">
      <c r="A1988" s="156"/>
      <c r="B1988" s="300"/>
      <c r="C1988" s="301"/>
      <c r="D1988" s="396"/>
      <c r="E1988" s="382"/>
      <c r="F1988" s="397">
        <v>0</v>
      </c>
      <c r="G1988" s="397">
        <v>0</v>
      </c>
      <c r="H1988" s="397">
        <v>0</v>
      </c>
      <c r="I1988" s="382"/>
      <c r="J1988" s="382"/>
      <c r="K1988" s="382"/>
      <c r="L1988" s="382"/>
      <c r="M1988" s="382"/>
      <c r="N1988" s="382"/>
      <c r="O1988" s="382"/>
      <c r="P1988" s="382"/>
      <c r="Q1988" s="382"/>
      <c r="R1988" s="382"/>
      <c r="S1988" s="382"/>
      <c r="T1988" s="382"/>
      <c r="U1988" s="382"/>
      <c r="V1988" s="382"/>
      <c r="W1988" s="382"/>
      <c r="X1988" s="382"/>
      <c r="Y1988" s="382"/>
      <c r="Z1988" s="382"/>
      <c r="AA1988" s="382"/>
      <c r="AB1988" s="382"/>
      <c r="AC1988" s="302"/>
    </row>
    <row r="1989" spans="1:29" ht="19.5" x14ac:dyDescent="0.2">
      <c r="A1989" s="156">
        <v>1</v>
      </c>
      <c r="B1989" s="412" t="s">
        <v>32</v>
      </c>
      <c r="C1989" s="413"/>
      <c r="D1989" s="105"/>
      <c r="E1989" s="105"/>
      <c r="F1989" s="105"/>
      <c r="G1989" s="105"/>
      <c r="H1989" s="105"/>
      <c r="I1989" s="105"/>
      <c r="J1989" s="286"/>
      <c r="K1989" s="286"/>
      <c r="L1989" s="286"/>
      <c r="M1989" s="286"/>
      <c r="N1989" s="286"/>
      <c r="O1989" s="286"/>
      <c r="P1989" s="286"/>
      <c r="Q1989" s="286"/>
      <c r="R1989" s="286"/>
      <c r="S1989" s="286"/>
      <c r="T1989" s="286"/>
      <c r="U1989" s="286"/>
      <c r="V1989" s="286"/>
      <c r="W1989" s="286"/>
      <c r="X1989" s="286"/>
      <c r="Y1989" s="286"/>
      <c r="Z1989" s="286"/>
      <c r="AA1989" s="286"/>
      <c r="AB1989" s="287"/>
      <c r="AC1989" s="36"/>
    </row>
    <row r="1990" spans="1:29" s="79" customFormat="1" ht="15.75" x14ac:dyDescent="0.2">
      <c r="A1990" s="371">
        <v>1</v>
      </c>
      <c r="B1990" s="133" t="s">
        <v>90</v>
      </c>
      <c r="C1990" s="138" t="s">
        <v>355</v>
      </c>
      <c r="D1990" s="294">
        <f>+D1991</f>
        <v>522208495081</v>
      </c>
      <c r="E1990" s="105">
        <f>SUM('ADICIONES  2018'!C1990:M1990)</f>
        <v>13516566917</v>
      </c>
      <c r="F1990" s="294">
        <f t="shared" ref="F1990:J1990" si="1697">+F1991</f>
        <v>0</v>
      </c>
      <c r="G1990" s="294">
        <f t="shared" si="1697"/>
        <v>0</v>
      </c>
      <c r="H1990" s="294">
        <f t="shared" si="1697"/>
        <v>0</v>
      </c>
      <c r="I1990" s="294">
        <f t="shared" si="1697"/>
        <v>0</v>
      </c>
      <c r="J1990" s="294">
        <f t="shared" si="1697"/>
        <v>0</v>
      </c>
      <c r="K1990" s="294">
        <f t="shared" ref="K1990:K2047" si="1698">+D1990+E1990-F1990+G1990-H1990</f>
        <v>535725061998</v>
      </c>
      <c r="L1990" s="294">
        <f t="shared" ref="L1990:Q1990" si="1699">+L1991</f>
        <v>37773099177.309998</v>
      </c>
      <c r="M1990" s="294">
        <f t="shared" si="1699"/>
        <v>33443485307.389999</v>
      </c>
      <c r="N1990" s="294">
        <f t="shared" si="1699"/>
        <v>43885047325</v>
      </c>
      <c r="O1990" s="294">
        <f t="shared" si="1699"/>
        <v>37342432702</v>
      </c>
      <c r="P1990" s="294">
        <f t="shared" si="1699"/>
        <v>36688025197</v>
      </c>
      <c r="Q1990" s="294">
        <f t="shared" si="1699"/>
        <v>43542580430.580002</v>
      </c>
      <c r="R1990" s="294">
        <f>SUM(L1990:Q1990)</f>
        <v>232674670139.28003</v>
      </c>
      <c r="S1990" s="294">
        <f t="shared" ref="S1990:Z1990" si="1700">+S1991</f>
        <v>74895888799.119995</v>
      </c>
      <c r="T1990" s="294">
        <f t="shared" si="1700"/>
        <v>35297251320</v>
      </c>
      <c r="U1990" s="294">
        <f t="shared" si="1700"/>
        <v>35555303837.480003</v>
      </c>
      <c r="V1990" s="294">
        <f t="shared" si="1700"/>
        <v>34202972986.5</v>
      </c>
      <c r="W1990" s="294">
        <f t="shared" si="1700"/>
        <v>44774202922.639999</v>
      </c>
      <c r="X1990" s="294">
        <f t="shared" si="1700"/>
        <v>0</v>
      </c>
      <c r="Y1990" s="294">
        <f t="shared" si="1700"/>
        <v>0</v>
      </c>
      <c r="Z1990" s="294">
        <f t="shared" si="1700"/>
        <v>0</v>
      </c>
      <c r="AA1990" s="105">
        <f>SUM(S1990:Z1990)</f>
        <v>224725619865.73999</v>
      </c>
      <c r="AB1990" s="105">
        <f>+R1990+AA1990</f>
        <v>457400290005.02002</v>
      </c>
      <c r="AC1990" s="104">
        <f>AB1990/K1990</f>
        <v>0.85379669993248819</v>
      </c>
    </row>
    <row r="1991" spans="1:29" s="79" customFormat="1" ht="15.75" x14ac:dyDescent="0.2">
      <c r="A1991" s="371">
        <v>1</v>
      </c>
      <c r="B1991" s="133" t="s">
        <v>186</v>
      </c>
      <c r="C1991" s="138" t="s">
        <v>355</v>
      </c>
      <c r="D1991" s="294">
        <f>+D1992+D2013</f>
        <v>522208495081</v>
      </c>
      <c r="E1991" s="105">
        <f>SUM('ADICIONES  2018'!C1991:M1991)</f>
        <v>13516566917</v>
      </c>
      <c r="F1991" s="294">
        <f t="shared" ref="F1991:J1991" si="1701">+F1992+F2013</f>
        <v>0</v>
      </c>
      <c r="G1991" s="294">
        <f t="shared" si="1701"/>
        <v>0</v>
      </c>
      <c r="H1991" s="294">
        <f t="shared" si="1701"/>
        <v>0</v>
      </c>
      <c r="I1991" s="294">
        <f t="shared" si="1701"/>
        <v>0</v>
      </c>
      <c r="J1991" s="294">
        <f t="shared" si="1701"/>
        <v>0</v>
      </c>
      <c r="K1991" s="294">
        <f t="shared" si="1698"/>
        <v>535725061998</v>
      </c>
      <c r="L1991" s="294">
        <f t="shared" ref="L1991:Q1991" si="1702">+L1992+L2013</f>
        <v>37773099177.309998</v>
      </c>
      <c r="M1991" s="294">
        <f t="shared" si="1702"/>
        <v>33443485307.389999</v>
      </c>
      <c r="N1991" s="294">
        <f t="shared" si="1702"/>
        <v>43885047325</v>
      </c>
      <c r="O1991" s="294">
        <f t="shared" si="1702"/>
        <v>37342432702</v>
      </c>
      <c r="P1991" s="294">
        <f t="shared" si="1702"/>
        <v>36688025197</v>
      </c>
      <c r="Q1991" s="294">
        <f t="shared" si="1702"/>
        <v>43542580430.580002</v>
      </c>
      <c r="R1991" s="294">
        <f t="shared" ref="R1991:R2047" si="1703">SUM(L1991:Q1991)</f>
        <v>232674670139.28003</v>
      </c>
      <c r="S1991" s="294">
        <f t="shared" ref="S1991:Z1991" si="1704">+S1992+S2013</f>
        <v>74895888799.119995</v>
      </c>
      <c r="T1991" s="294">
        <f t="shared" si="1704"/>
        <v>35297251320</v>
      </c>
      <c r="U1991" s="294">
        <f t="shared" si="1704"/>
        <v>35555303837.480003</v>
      </c>
      <c r="V1991" s="294">
        <f t="shared" si="1704"/>
        <v>34202972986.5</v>
      </c>
      <c r="W1991" s="294">
        <f t="shared" si="1704"/>
        <v>44774202922.639999</v>
      </c>
      <c r="X1991" s="294">
        <f t="shared" si="1704"/>
        <v>0</v>
      </c>
      <c r="Y1991" s="294">
        <f t="shared" si="1704"/>
        <v>0</v>
      </c>
      <c r="Z1991" s="294">
        <f t="shared" si="1704"/>
        <v>0</v>
      </c>
      <c r="AA1991" s="105">
        <f t="shared" ref="AA1991:AA2030" si="1705">SUM(S1991:Z1991)</f>
        <v>224725619865.73999</v>
      </c>
      <c r="AB1991" s="105">
        <f t="shared" ref="AB1991:AB2047" si="1706">+R1991+AA1991</f>
        <v>457400290005.02002</v>
      </c>
      <c r="AC1991" s="104">
        <f t="shared" ref="AC1991:AC2048" si="1707">AB1991/K1991</f>
        <v>0.85379669993248819</v>
      </c>
    </row>
    <row r="1992" spans="1:29" s="79" customFormat="1" ht="15.75" x14ac:dyDescent="0.2">
      <c r="A1992" s="371">
        <v>1</v>
      </c>
      <c r="B1992" s="133" t="s">
        <v>188</v>
      </c>
      <c r="C1992" s="138" t="s">
        <v>91</v>
      </c>
      <c r="D1992" s="294">
        <f>+D1993</f>
        <v>521097495081</v>
      </c>
      <c r="E1992" s="105">
        <f>SUM('ADICIONES  2018'!C1992:M1992)</f>
        <v>0</v>
      </c>
      <c r="F1992" s="294">
        <f t="shared" ref="F1992:J1992" si="1708">+F1993</f>
        <v>0</v>
      </c>
      <c r="G1992" s="294">
        <f t="shared" si="1708"/>
        <v>0</v>
      </c>
      <c r="H1992" s="294">
        <f t="shared" si="1708"/>
        <v>0</v>
      </c>
      <c r="I1992" s="294">
        <f t="shared" si="1708"/>
        <v>0</v>
      </c>
      <c r="J1992" s="294">
        <f t="shared" si="1708"/>
        <v>0</v>
      </c>
      <c r="K1992" s="294">
        <f t="shared" si="1698"/>
        <v>521097495081</v>
      </c>
      <c r="L1992" s="294">
        <f t="shared" ref="L1992:Q1992" si="1709">+L1993</f>
        <v>37700249028</v>
      </c>
      <c r="M1992" s="294">
        <f t="shared" si="1709"/>
        <v>33369269866</v>
      </c>
      <c r="N1992" s="294">
        <f t="shared" si="1709"/>
        <v>43419755420</v>
      </c>
      <c r="O1992" s="294">
        <f t="shared" si="1709"/>
        <v>37272503942</v>
      </c>
      <c r="P1992" s="294">
        <f t="shared" si="1709"/>
        <v>36624425101</v>
      </c>
      <c r="Q1992" s="294">
        <f t="shared" si="1709"/>
        <v>43459197304</v>
      </c>
      <c r="R1992" s="294">
        <f t="shared" si="1703"/>
        <v>231845400661</v>
      </c>
      <c r="S1992" s="294">
        <f t="shared" ref="S1992:Z1992" si="1710">+S1993</f>
        <v>61284476030</v>
      </c>
      <c r="T1992" s="294">
        <f t="shared" si="1710"/>
        <v>35214276201</v>
      </c>
      <c r="U1992" s="294">
        <f t="shared" si="1710"/>
        <v>35427210257</v>
      </c>
      <c r="V1992" s="294">
        <f t="shared" si="1710"/>
        <v>34124755022</v>
      </c>
      <c r="W1992" s="294">
        <f t="shared" si="1710"/>
        <v>44679839055.82</v>
      </c>
      <c r="X1992" s="294">
        <f t="shared" si="1710"/>
        <v>0</v>
      </c>
      <c r="Y1992" s="294">
        <f t="shared" si="1710"/>
        <v>0</v>
      </c>
      <c r="Z1992" s="294">
        <f t="shared" si="1710"/>
        <v>0</v>
      </c>
      <c r="AA1992" s="105">
        <f t="shared" si="1705"/>
        <v>210730556565.82001</v>
      </c>
      <c r="AB1992" s="105">
        <f t="shared" si="1706"/>
        <v>442575957226.82001</v>
      </c>
      <c r="AC1992" s="104">
        <f t="shared" si="1707"/>
        <v>0.84931507329166012</v>
      </c>
    </row>
    <row r="1993" spans="1:29" s="79" customFormat="1" ht="15.75" x14ac:dyDescent="0.2">
      <c r="A1993" s="371">
        <v>1</v>
      </c>
      <c r="B1993" s="133" t="s">
        <v>237</v>
      </c>
      <c r="C1993" s="138" t="s">
        <v>658</v>
      </c>
      <c r="D1993" s="294">
        <f>+D1994+D2011</f>
        <v>521097495081</v>
      </c>
      <c r="E1993" s="105">
        <f>SUM('ADICIONES  2018'!C1993:M1993)</f>
        <v>0</v>
      </c>
      <c r="F1993" s="294">
        <f t="shared" ref="F1993:J1993" si="1711">+F1994+F2011</f>
        <v>0</v>
      </c>
      <c r="G1993" s="294">
        <f t="shared" si="1711"/>
        <v>0</v>
      </c>
      <c r="H1993" s="294">
        <f t="shared" si="1711"/>
        <v>0</v>
      </c>
      <c r="I1993" s="294">
        <f t="shared" si="1711"/>
        <v>0</v>
      </c>
      <c r="J1993" s="294">
        <f t="shared" si="1711"/>
        <v>0</v>
      </c>
      <c r="K1993" s="294">
        <f t="shared" si="1698"/>
        <v>521097495081</v>
      </c>
      <c r="L1993" s="294">
        <f t="shared" ref="L1993:Q1993" si="1712">+L1994+L2011</f>
        <v>37700249028</v>
      </c>
      <c r="M1993" s="294">
        <f t="shared" si="1712"/>
        <v>33369269866</v>
      </c>
      <c r="N1993" s="294">
        <f t="shared" si="1712"/>
        <v>43419755420</v>
      </c>
      <c r="O1993" s="294">
        <f t="shared" si="1712"/>
        <v>37272503942</v>
      </c>
      <c r="P1993" s="294">
        <f t="shared" si="1712"/>
        <v>36624425101</v>
      </c>
      <c r="Q1993" s="294">
        <f t="shared" si="1712"/>
        <v>43459197304</v>
      </c>
      <c r="R1993" s="294">
        <f t="shared" si="1703"/>
        <v>231845400661</v>
      </c>
      <c r="S1993" s="294">
        <f t="shared" ref="S1993:Z1993" si="1713">+S1994+S2011</f>
        <v>61284476030</v>
      </c>
      <c r="T1993" s="294">
        <f t="shared" si="1713"/>
        <v>35214276201</v>
      </c>
      <c r="U1993" s="294">
        <f t="shared" si="1713"/>
        <v>35427210257</v>
      </c>
      <c r="V1993" s="294">
        <f t="shared" si="1713"/>
        <v>34124755022</v>
      </c>
      <c r="W1993" s="294">
        <f t="shared" si="1713"/>
        <v>44679839055.82</v>
      </c>
      <c r="X1993" s="294">
        <f t="shared" si="1713"/>
        <v>0</v>
      </c>
      <c r="Y1993" s="294">
        <f t="shared" si="1713"/>
        <v>0</v>
      </c>
      <c r="Z1993" s="294">
        <f t="shared" si="1713"/>
        <v>0</v>
      </c>
      <c r="AA1993" s="105">
        <f t="shared" si="1705"/>
        <v>210730556565.82001</v>
      </c>
      <c r="AB1993" s="105">
        <f t="shared" si="1706"/>
        <v>442575957226.82001</v>
      </c>
      <c r="AC1993" s="104">
        <f t="shared" si="1707"/>
        <v>0.84931507329166012</v>
      </c>
    </row>
    <row r="1994" spans="1:29" s="79" customFormat="1" ht="15.75" x14ac:dyDescent="0.2">
      <c r="A1994" s="371">
        <v>1</v>
      </c>
      <c r="B1994" s="133" t="s">
        <v>268</v>
      </c>
      <c r="C1994" s="138" t="s">
        <v>269</v>
      </c>
      <c r="D1994" s="294">
        <f>+D1995+D1999</f>
        <v>521097495081</v>
      </c>
      <c r="E1994" s="105">
        <f>SUM('ADICIONES  2018'!C1994:M1994)</f>
        <v>0</v>
      </c>
      <c r="F1994" s="294">
        <f t="shared" ref="F1994:J1994" si="1714">+F1995+F1999</f>
        <v>0</v>
      </c>
      <c r="G1994" s="294">
        <f t="shared" si="1714"/>
        <v>0</v>
      </c>
      <c r="H1994" s="294">
        <f t="shared" si="1714"/>
        <v>0</v>
      </c>
      <c r="I1994" s="294">
        <f t="shared" si="1714"/>
        <v>0</v>
      </c>
      <c r="J1994" s="294">
        <f t="shared" si="1714"/>
        <v>0</v>
      </c>
      <c r="K1994" s="294">
        <f t="shared" si="1698"/>
        <v>521097495081</v>
      </c>
      <c r="L1994" s="294">
        <f t="shared" ref="L1994:Q1994" si="1715">+L1995+L1999</f>
        <v>37700249028</v>
      </c>
      <c r="M1994" s="294">
        <f t="shared" si="1715"/>
        <v>33369269866</v>
      </c>
      <c r="N1994" s="294">
        <f t="shared" si="1715"/>
        <v>43419755420</v>
      </c>
      <c r="O1994" s="294">
        <f t="shared" si="1715"/>
        <v>37272503942</v>
      </c>
      <c r="P1994" s="294">
        <f t="shared" si="1715"/>
        <v>36624425101</v>
      </c>
      <c r="Q1994" s="294">
        <f t="shared" si="1715"/>
        <v>43459197304</v>
      </c>
      <c r="R1994" s="294">
        <f t="shared" si="1703"/>
        <v>231845400661</v>
      </c>
      <c r="S1994" s="294">
        <f t="shared" ref="S1994:Z1994" si="1716">+S1995+S1999</f>
        <v>61284476030</v>
      </c>
      <c r="T1994" s="294">
        <f t="shared" si="1716"/>
        <v>35214276201</v>
      </c>
      <c r="U1994" s="294">
        <f t="shared" si="1716"/>
        <v>35427210257</v>
      </c>
      <c r="V1994" s="294">
        <f t="shared" si="1716"/>
        <v>34124755022</v>
      </c>
      <c r="W1994" s="294">
        <f t="shared" si="1716"/>
        <v>44679839055.82</v>
      </c>
      <c r="X1994" s="294">
        <f t="shared" si="1716"/>
        <v>0</v>
      </c>
      <c r="Y1994" s="294">
        <f t="shared" si="1716"/>
        <v>0</v>
      </c>
      <c r="Z1994" s="294">
        <f t="shared" si="1716"/>
        <v>0</v>
      </c>
      <c r="AA1994" s="105">
        <f t="shared" si="1705"/>
        <v>210730556565.82001</v>
      </c>
      <c r="AB1994" s="105">
        <f t="shared" si="1706"/>
        <v>442575957226.82001</v>
      </c>
      <c r="AC1994" s="104">
        <f t="shared" si="1707"/>
        <v>0.84931507329166012</v>
      </c>
    </row>
    <row r="1995" spans="1:29" s="79" customFormat="1" ht="31.5" hidden="1" x14ac:dyDescent="0.2">
      <c r="A1995" s="371">
        <v>1</v>
      </c>
      <c r="B1995" s="133" t="s">
        <v>736</v>
      </c>
      <c r="C1995" s="138" t="s">
        <v>1871</v>
      </c>
      <c r="D1995" s="294">
        <f>+D1996</f>
        <v>0</v>
      </c>
      <c r="E1995" s="105">
        <f>SUM('ADICIONES  2018'!C1995:M1995)</f>
        <v>0</v>
      </c>
      <c r="F1995" s="294">
        <f t="shared" ref="F1995:J1997" si="1717">+F1996</f>
        <v>0</v>
      </c>
      <c r="G1995" s="294">
        <f t="shared" si="1717"/>
        <v>0</v>
      </c>
      <c r="H1995" s="294">
        <f t="shared" si="1717"/>
        <v>0</v>
      </c>
      <c r="I1995" s="294">
        <f t="shared" si="1717"/>
        <v>0</v>
      </c>
      <c r="J1995" s="294">
        <f t="shared" si="1717"/>
        <v>0</v>
      </c>
      <c r="K1995" s="294">
        <f t="shared" si="1698"/>
        <v>0</v>
      </c>
      <c r="L1995" s="294">
        <f t="shared" ref="L1995:Q1997" si="1718">+L1996</f>
        <v>0</v>
      </c>
      <c r="M1995" s="294">
        <f t="shared" si="1718"/>
        <v>0</v>
      </c>
      <c r="N1995" s="294">
        <f t="shared" si="1718"/>
        <v>0</v>
      </c>
      <c r="O1995" s="294">
        <f t="shared" si="1718"/>
        <v>0</v>
      </c>
      <c r="P1995" s="294">
        <f t="shared" si="1718"/>
        <v>0</v>
      </c>
      <c r="Q1995" s="294">
        <f t="shared" si="1718"/>
        <v>0</v>
      </c>
      <c r="R1995" s="294">
        <f t="shared" si="1703"/>
        <v>0</v>
      </c>
      <c r="S1995" s="294">
        <f t="shared" ref="S1995:Z1997" si="1719">+S1996</f>
        <v>0</v>
      </c>
      <c r="T1995" s="294">
        <f t="shared" si="1719"/>
        <v>0</v>
      </c>
      <c r="U1995" s="294">
        <f t="shared" si="1719"/>
        <v>0</v>
      </c>
      <c r="V1995" s="294">
        <f t="shared" si="1719"/>
        <v>0</v>
      </c>
      <c r="W1995" s="294">
        <f t="shared" si="1719"/>
        <v>0</v>
      </c>
      <c r="X1995" s="294">
        <f t="shared" si="1719"/>
        <v>0</v>
      </c>
      <c r="Y1995" s="294">
        <f t="shared" si="1719"/>
        <v>0</v>
      </c>
      <c r="Z1995" s="294">
        <f t="shared" si="1719"/>
        <v>0</v>
      </c>
      <c r="AA1995" s="105">
        <f t="shared" si="1705"/>
        <v>0</v>
      </c>
      <c r="AB1995" s="105">
        <f t="shared" si="1706"/>
        <v>0</v>
      </c>
      <c r="AC1995" s="104" t="e">
        <f t="shared" si="1707"/>
        <v>#DIV/0!</v>
      </c>
    </row>
    <row r="1996" spans="1:29" s="79" customFormat="1" ht="15.75" hidden="1" x14ac:dyDescent="0.2">
      <c r="A1996" s="371"/>
      <c r="B1996" s="133" t="s">
        <v>1872</v>
      </c>
      <c r="C1996" s="138" t="s">
        <v>1873</v>
      </c>
      <c r="D1996" s="294">
        <f>+D1997</f>
        <v>0</v>
      </c>
      <c r="E1996" s="105">
        <f>SUM('ADICIONES  2018'!C1996:M1996)</f>
        <v>0</v>
      </c>
      <c r="F1996" s="294">
        <f t="shared" si="1717"/>
        <v>0</v>
      </c>
      <c r="G1996" s="294">
        <f t="shared" si="1717"/>
        <v>0</v>
      </c>
      <c r="H1996" s="294">
        <f t="shared" si="1717"/>
        <v>0</v>
      </c>
      <c r="I1996" s="294">
        <f t="shared" si="1717"/>
        <v>0</v>
      </c>
      <c r="J1996" s="294">
        <f t="shared" si="1717"/>
        <v>0</v>
      </c>
      <c r="K1996" s="294">
        <f t="shared" si="1698"/>
        <v>0</v>
      </c>
      <c r="L1996" s="294">
        <f t="shared" si="1718"/>
        <v>0</v>
      </c>
      <c r="M1996" s="294">
        <f t="shared" si="1718"/>
        <v>0</v>
      </c>
      <c r="N1996" s="294">
        <f t="shared" si="1718"/>
        <v>0</v>
      </c>
      <c r="O1996" s="294">
        <f t="shared" si="1718"/>
        <v>0</v>
      </c>
      <c r="P1996" s="294">
        <f t="shared" si="1718"/>
        <v>0</v>
      </c>
      <c r="Q1996" s="294">
        <f t="shared" si="1718"/>
        <v>0</v>
      </c>
      <c r="R1996" s="294">
        <f t="shared" si="1703"/>
        <v>0</v>
      </c>
      <c r="S1996" s="294">
        <f t="shared" si="1719"/>
        <v>0</v>
      </c>
      <c r="T1996" s="294">
        <f t="shared" si="1719"/>
        <v>0</v>
      </c>
      <c r="U1996" s="294">
        <f t="shared" si="1719"/>
        <v>0</v>
      </c>
      <c r="V1996" s="294">
        <f t="shared" si="1719"/>
        <v>0</v>
      </c>
      <c r="W1996" s="294">
        <f t="shared" si="1719"/>
        <v>0</v>
      </c>
      <c r="X1996" s="294">
        <f t="shared" si="1719"/>
        <v>0</v>
      </c>
      <c r="Y1996" s="294">
        <f t="shared" si="1719"/>
        <v>0</v>
      </c>
      <c r="Z1996" s="294">
        <f t="shared" si="1719"/>
        <v>0</v>
      </c>
      <c r="AA1996" s="105">
        <f t="shared" si="1705"/>
        <v>0</v>
      </c>
      <c r="AB1996" s="105">
        <f t="shared" si="1706"/>
        <v>0</v>
      </c>
      <c r="AC1996" s="104" t="e">
        <f t="shared" si="1707"/>
        <v>#DIV/0!</v>
      </c>
    </row>
    <row r="1997" spans="1:29" s="79" customFormat="1" ht="47.25" hidden="1" x14ac:dyDescent="0.2">
      <c r="A1997" s="371"/>
      <c r="B1997" s="133" t="s">
        <v>1874</v>
      </c>
      <c r="C1997" s="138" t="s">
        <v>1875</v>
      </c>
      <c r="D1997" s="294">
        <f>+D1998</f>
        <v>0</v>
      </c>
      <c r="E1997" s="105">
        <f>SUM('ADICIONES  2018'!C1997:M1997)</f>
        <v>0</v>
      </c>
      <c r="F1997" s="294">
        <f t="shared" si="1717"/>
        <v>0</v>
      </c>
      <c r="G1997" s="294">
        <f t="shared" si="1717"/>
        <v>0</v>
      </c>
      <c r="H1997" s="294">
        <f t="shared" si="1717"/>
        <v>0</v>
      </c>
      <c r="I1997" s="294">
        <f t="shared" si="1717"/>
        <v>0</v>
      </c>
      <c r="J1997" s="294">
        <f t="shared" si="1717"/>
        <v>0</v>
      </c>
      <c r="K1997" s="294">
        <f t="shared" si="1698"/>
        <v>0</v>
      </c>
      <c r="L1997" s="294">
        <f t="shared" si="1718"/>
        <v>0</v>
      </c>
      <c r="M1997" s="294">
        <f t="shared" si="1718"/>
        <v>0</v>
      </c>
      <c r="N1997" s="294">
        <f t="shared" si="1718"/>
        <v>0</v>
      </c>
      <c r="O1997" s="294">
        <f t="shared" si="1718"/>
        <v>0</v>
      </c>
      <c r="P1997" s="294">
        <f t="shared" si="1718"/>
        <v>0</v>
      </c>
      <c r="Q1997" s="294">
        <f t="shared" si="1718"/>
        <v>0</v>
      </c>
      <c r="R1997" s="294">
        <f t="shared" si="1703"/>
        <v>0</v>
      </c>
      <c r="S1997" s="294">
        <f t="shared" si="1719"/>
        <v>0</v>
      </c>
      <c r="T1997" s="294">
        <f t="shared" si="1719"/>
        <v>0</v>
      </c>
      <c r="U1997" s="294">
        <f t="shared" si="1719"/>
        <v>0</v>
      </c>
      <c r="V1997" s="294">
        <f t="shared" si="1719"/>
        <v>0</v>
      </c>
      <c r="W1997" s="294">
        <f t="shared" si="1719"/>
        <v>0</v>
      </c>
      <c r="X1997" s="294">
        <f t="shared" si="1719"/>
        <v>0</v>
      </c>
      <c r="Y1997" s="294">
        <f t="shared" si="1719"/>
        <v>0</v>
      </c>
      <c r="Z1997" s="294">
        <f t="shared" si="1719"/>
        <v>0</v>
      </c>
      <c r="AA1997" s="105">
        <f t="shared" si="1705"/>
        <v>0</v>
      </c>
      <c r="AB1997" s="105">
        <f t="shared" si="1706"/>
        <v>0</v>
      </c>
      <c r="AC1997" s="104" t="e">
        <f t="shared" si="1707"/>
        <v>#DIV/0!</v>
      </c>
    </row>
    <row r="1998" spans="1:29" s="21" customFormat="1" ht="28.5" hidden="1" x14ac:dyDescent="0.2">
      <c r="A1998" s="92"/>
      <c r="B1998" s="134" t="s">
        <v>1876</v>
      </c>
      <c r="C1998" s="137" t="s">
        <v>1875</v>
      </c>
      <c r="D1998" s="295">
        <v>0</v>
      </c>
      <c r="E1998" s="285">
        <f>SUM('ADICIONES  2018'!C1998:M1998)</f>
        <v>0</v>
      </c>
      <c r="F1998" s="295"/>
      <c r="G1998" s="295"/>
      <c r="H1998" s="295"/>
      <c r="I1998" s="295"/>
      <c r="J1998" s="295"/>
      <c r="K1998" s="295">
        <f t="shared" si="1698"/>
        <v>0</v>
      </c>
      <c r="L1998" s="295"/>
      <c r="M1998" s="295">
        <v>0</v>
      </c>
      <c r="N1998" s="295">
        <v>0</v>
      </c>
      <c r="O1998" s="295">
        <v>0</v>
      </c>
      <c r="P1998" s="295">
        <v>0</v>
      </c>
      <c r="Q1998" s="295"/>
      <c r="R1998" s="295">
        <f t="shared" si="1703"/>
        <v>0</v>
      </c>
      <c r="S1998" s="295">
        <v>0</v>
      </c>
      <c r="T1998" s="295">
        <v>0</v>
      </c>
      <c r="U1998" s="295">
        <v>0</v>
      </c>
      <c r="V1998" s="295"/>
      <c r="W1998" s="295"/>
      <c r="X1998" s="295"/>
      <c r="Y1998" s="295"/>
      <c r="Z1998" s="295"/>
      <c r="AA1998" s="285">
        <f t="shared" si="1705"/>
        <v>0</v>
      </c>
      <c r="AB1998" s="285">
        <f t="shared" si="1706"/>
        <v>0</v>
      </c>
      <c r="AC1998" s="113" t="e">
        <f t="shared" si="1707"/>
        <v>#DIV/0!</v>
      </c>
    </row>
    <row r="1999" spans="1:29" s="21" customFormat="1" ht="30" x14ac:dyDescent="0.2">
      <c r="A1999" s="92">
        <v>1</v>
      </c>
      <c r="B1999" s="140" t="s">
        <v>270</v>
      </c>
      <c r="C1999" s="141" t="s">
        <v>96</v>
      </c>
      <c r="D1999" s="294">
        <f>+D2000</f>
        <v>521097495081</v>
      </c>
      <c r="E1999" s="105">
        <f>SUM('ADICIONES  2018'!C1999:M1999)</f>
        <v>0</v>
      </c>
      <c r="F1999" s="294">
        <f t="shared" ref="F1999:J1999" si="1720">+F2000</f>
        <v>0</v>
      </c>
      <c r="G1999" s="294">
        <f t="shared" si="1720"/>
        <v>0</v>
      </c>
      <c r="H1999" s="294">
        <f t="shared" si="1720"/>
        <v>0</v>
      </c>
      <c r="I1999" s="294">
        <f t="shared" si="1720"/>
        <v>0</v>
      </c>
      <c r="J1999" s="294">
        <f t="shared" si="1720"/>
        <v>0</v>
      </c>
      <c r="K1999" s="295">
        <f t="shared" si="1698"/>
        <v>521097495081</v>
      </c>
      <c r="L1999" s="294">
        <f t="shared" ref="L1999:Q1999" si="1721">+L2000</f>
        <v>37700249028</v>
      </c>
      <c r="M1999" s="294">
        <f t="shared" si="1721"/>
        <v>33369269866</v>
      </c>
      <c r="N1999" s="294">
        <f t="shared" si="1721"/>
        <v>43419755420</v>
      </c>
      <c r="O1999" s="294">
        <f t="shared" si="1721"/>
        <v>37272503942</v>
      </c>
      <c r="P1999" s="294">
        <f t="shared" si="1721"/>
        <v>36624425101</v>
      </c>
      <c r="Q1999" s="294">
        <f t="shared" si="1721"/>
        <v>43459197304</v>
      </c>
      <c r="R1999" s="295">
        <f t="shared" si="1703"/>
        <v>231845400661</v>
      </c>
      <c r="S1999" s="295">
        <f t="shared" ref="S1999:Z1999" si="1722">+S2000</f>
        <v>61284476030</v>
      </c>
      <c r="T1999" s="295">
        <f t="shared" si="1722"/>
        <v>35214276201</v>
      </c>
      <c r="U1999" s="295">
        <f t="shared" si="1722"/>
        <v>35427210257</v>
      </c>
      <c r="V1999" s="295">
        <f t="shared" si="1722"/>
        <v>34124755022</v>
      </c>
      <c r="W1999" s="295">
        <f t="shared" si="1722"/>
        <v>44679839055.82</v>
      </c>
      <c r="X1999" s="294">
        <f t="shared" si="1722"/>
        <v>0</v>
      </c>
      <c r="Y1999" s="295">
        <f t="shared" si="1722"/>
        <v>0</v>
      </c>
      <c r="Z1999" s="294">
        <f t="shared" si="1722"/>
        <v>0</v>
      </c>
      <c r="AA1999" s="105">
        <f t="shared" si="1705"/>
        <v>210730556565.82001</v>
      </c>
      <c r="AB1999" s="285">
        <f t="shared" si="1706"/>
        <v>442575957226.82001</v>
      </c>
      <c r="AC1999" s="113">
        <f t="shared" si="1707"/>
        <v>0.84931507329166012</v>
      </c>
    </row>
    <row r="2000" spans="1:29" s="79" customFormat="1" ht="15.75" hidden="1" x14ac:dyDescent="0.2">
      <c r="A2000" s="371"/>
      <c r="B2000" s="133" t="s">
        <v>271</v>
      </c>
      <c r="C2000" s="138" t="s">
        <v>97</v>
      </c>
      <c r="D2000" s="294">
        <f>+D2001+D2008</f>
        <v>521097495081</v>
      </c>
      <c r="E2000" s="105">
        <f>SUM('ADICIONES  2018'!C2000:M2000)</f>
        <v>0</v>
      </c>
      <c r="F2000" s="294">
        <f t="shared" ref="F2000:J2000" si="1723">+F2001+F2008</f>
        <v>0</v>
      </c>
      <c r="G2000" s="294">
        <f t="shared" si="1723"/>
        <v>0</v>
      </c>
      <c r="H2000" s="294">
        <f t="shared" si="1723"/>
        <v>0</v>
      </c>
      <c r="I2000" s="294">
        <f t="shared" si="1723"/>
        <v>0</v>
      </c>
      <c r="J2000" s="294">
        <f t="shared" si="1723"/>
        <v>0</v>
      </c>
      <c r="K2000" s="294">
        <f t="shared" si="1698"/>
        <v>521097495081</v>
      </c>
      <c r="L2000" s="294">
        <f t="shared" ref="L2000:Q2000" si="1724">+L2001+L2008</f>
        <v>37700249028</v>
      </c>
      <c r="M2000" s="294">
        <f t="shared" si="1724"/>
        <v>33369269866</v>
      </c>
      <c r="N2000" s="294">
        <f t="shared" si="1724"/>
        <v>43419755420</v>
      </c>
      <c r="O2000" s="294">
        <f t="shared" si="1724"/>
        <v>37272503942</v>
      </c>
      <c r="P2000" s="294">
        <f t="shared" si="1724"/>
        <v>36624425101</v>
      </c>
      <c r="Q2000" s="294">
        <f t="shared" si="1724"/>
        <v>43459197304</v>
      </c>
      <c r="R2000" s="294">
        <f t="shared" si="1703"/>
        <v>231845400661</v>
      </c>
      <c r="S2000" s="294">
        <f t="shared" ref="S2000:Z2000" si="1725">+S2001+S2008</f>
        <v>61284476030</v>
      </c>
      <c r="T2000" s="294">
        <f t="shared" si="1725"/>
        <v>35214276201</v>
      </c>
      <c r="U2000" s="294">
        <f t="shared" si="1725"/>
        <v>35427210257</v>
      </c>
      <c r="V2000" s="294">
        <f t="shared" si="1725"/>
        <v>34124755022</v>
      </c>
      <c r="W2000" s="294">
        <f t="shared" si="1725"/>
        <v>44679839055.82</v>
      </c>
      <c r="X2000" s="294">
        <f t="shared" si="1725"/>
        <v>0</v>
      </c>
      <c r="Y2000" s="294">
        <f t="shared" si="1725"/>
        <v>0</v>
      </c>
      <c r="Z2000" s="294">
        <f t="shared" si="1725"/>
        <v>0</v>
      </c>
      <c r="AA2000" s="105">
        <f t="shared" si="1705"/>
        <v>210730556565.82001</v>
      </c>
      <c r="AB2000" s="105">
        <f t="shared" si="1706"/>
        <v>442575957226.82001</v>
      </c>
      <c r="AC2000" s="104">
        <f t="shared" si="1707"/>
        <v>0.84931507329166012</v>
      </c>
    </row>
    <row r="2001" spans="1:29" s="79" customFormat="1" ht="31.5" hidden="1" x14ac:dyDescent="0.2">
      <c r="A2001" s="371"/>
      <c r="B2001" s="133" t="s">
        <v>272</v>
      </c>
      <c r="C2001" s="138" t="s">
        <v>98</v>
      </c>
      <c r="D2001" s="294">
        <f>+D2002</f>
        <v>505445411562</v>
      </c>
      <c r="E2001" s="105">
        <f>SUM('ADICIONES  2018'!C2001:M2001)</f>
        <v>0</v>
      </c>
      <c r="F2001" s="294">
        <f t="shared" ref="F2001:J2002" si="1726">+F2002</f>
        <v>0</v>
      </c>
      <c r="G2001" s="294">
        <f t="shared" si="1726"/>
        <v>0</v>
      </c>
      <c r="H2001" s="294">
        <f t="shared" si="1726"/>
        <v>0</v>
      </c>
      <c r="I2001" s="294">
        <f t="shared" si="1726"/>
        <v>0</v>
      </c>
      <c r="J2001" s="294">
        <f t="shared" si="1726"/>
        <v>0</v>
      </c>
      <c r="K2001" s="294">
        <f t="shared" si="1698"/>
        <v>505445411562</v>
      </c>
      <c r="L2001" s="294">
        <f t="shared" ref="L2001:Q2002" si="1727">+L2002</f>
        <v>35308603761</v>
      </c>
      <c r="M2001" s="294">
        <f t="shared" si="1727"/>
        <v>33369269866</v>
      </c>
      <c r="N2001" s="294">
        <f t="shared" si="1727"/>
        <v>43419755420</v>
      </c>
      <c r="O2001" s="294">
        <f t="shared" si="1727"/>
        <v>37272503942</v>
      </c>
      <c r="P2001" s="294">
        <f t="shared" si="1727"/>
        <v>34784606583</v>
      </c>
      <c r="Q2001" s="294">
        <f t="shared" si="1727"/>
        <v>41456540844</v>
      </c>
      <c r="R2001" s="294">
        <f t="shared" si="1703"/>
        <v>225611280416</v>
      </c>
      <c r="S2001" s="294">
        <f t="shared" ref="S2001:Z2002" si="1728">+S2002</f>
        <v>52158292192</v>
      </c>
      <c r="T2001" s="294">
        <f t="shared" si="1728"/>
        <v>35214276201</v>
      </c>
      <c r="U2001" s="294">
        <f t="shared" si="1728"/>
        <v>35300901973</v>
      </c>
      <c r="V2001" s="294">
        <f t="shared" si="1728"/>
        <v>34056341279</v>
      </c>
      <c r="W2001" s="294">
        <f t="shared" si="1728"/>
        <v>44633681360</v>
      </c>
      <c r="X2001" s="294">
        <f t="shared" si="1728"/>
        <v>0</v>
      </c>
      <c r="Y2001" s="294">
        <f t="shared" si="1728"/>
        <v>0</v>
      </c>
      <c r="Z2001" s="294">
        <f t="shared" si="1728"/>
        <v>0</v>
      </c>
      <c r="AA2001" s="105">
        <f t="shared" si="1705"/>
        <v>201363493005</v>
      </c>
      <c r="AB2001" s="105">
        <f t="shared" si="1706"/>
        <v>426974773421</v>
      </c>
      <c r="AC2001" s="104">
        <f t="shared" si="1707"/>
        <v>0.84474952913609647</v>
      </c>
    </row>
    <row r="2002" spans="1:29" s="79" customFormat="1" ht="31.5" hidden="1" x14ac:dyDescent="0.2">
      <c r="A2002" s="371"/>
      <c r="B2002" s="133" t="s">
        <v>877</v>
      </c>
      <c r="C2002" s="138" t="s">
        <v>878</v>
      </c>
      <c r="D2002" s="294">
        <f>+D2003</f>
        <v>505445411562</v>
      </c>
      <c r="E2002" s="105">
        <f>SUM('ADICIONES  2018'!C2002:M2002)</f>
        <v>0</v>
      </c>
      <c r="F2002" s="294">
        <f t="shared" si="1726"/>
        <v>0</v>
      </c>
      <c r="G2002" s="294">
        <f t="shared" si="1726"/>
        <v>0</v>
      </c>
      <c r="H2002" s="294">
        <f t="shared" si="1726"/>
        <v>0</v>
      </c>
      <c r="I2002" s="294">
        <f t="shared" si="1726"/>
        <v>0</v>
      </c>
      <c r="J2002" s="294">
        <f t="shared" si="1726"/>
        <v>0</v>
      </c>
      <c r="K2002" s="294">
        <f t="shared" si="1698"/>
        <v>505445411562</v>
      </c>
      <c r="L2002" s="294">
        <f t="shared" si="1727"/>
        <v>35308603761</v>
      </c>
      <c r="M2002" s="294">
        <f t="shared" si="1727"/>
        <v>33369269866</v>
      </c>
      <c r="N2002" s="294">
        <f t="shared" si="1727"/>
        <v>43419755420</v>
      </c>
      <c r="O2002" s="294">
        <f t="shared" si="1727"/>
        <v>37272503942</v>
      </c>
      <c r="P2002" s="294">
        <f t="shared" si="1727"/>
        <v>34784606583</v>
      </c>
      <c r="Q2002" s="294">
        <f t="shared" si="1727"/>
        <v>41456540844</v>
      </c>
      <c r="R2002" s="294">
        <f t="shared" si="1703"/>
        <v>225611280416</v>
      </c>
      <c r="S2002" s="294">
        <f t="shared" si="1728"/>
        <v>52158292192</v>
      </c>
      <c r="T2002" s="294">
        <f t="shared" si="1728"/>
        <v>35214276201</v>
      </c>
      <c r="U2002" s="294">
        <f t="shared" si="1728"/>
        <v>35300901973</v>
      </c>
      <c r="V2002" s="294">
        <f t="shared" si="1728"/>
        <v>34056341279</v>
      </c>
      <c r="W2002" s="294">
        <f t="shared" si="1728"/>
        <v>44633681360</v>
      </c>
      <c r="X2002" s="294">
        <f t="shared" si="1728"/>
        <v>0</v>
      </c>
      <c r="Y2002" s="294">
        <f t="shared" si="1728"/>
        <v>0</v>
      </c>
      <c r="Z2002" s="294">
        <f t="shared" si="1728"/>
        <v>0</v>
      </c>
      <c r="AA2002" s="105">
        <f t="shared" si="1705"/>
        <v>201363493005</v>
      </c>
      <c r="AB2002" s="105">
        <f t="shared" si="1706"/>
        <v>426974773421</v>
      </c>
      <c r="AC2002" s="104">
        <f t="shared" si="1707"/>
        <v>0.84474952913609647</v>
      </c>
    </row>
    <row r="2003" spans="1:29" s="79" customFormat="1" ht="31.5" hidden="1" x14ac:dyDescent="0.2">
      <c r="A2003" s="371"/>
      <c r="B2003" s="133" t="s">
        <v>879</v>
      </c>
      <c r="C2003" s="138" t="s">
        <v>880</v>
      </c>
      <c r="D2003" s="294">
        <f>SUM(D2004:D2007)</f>
        <v>505445411562</v>
      </c>
      <c r="E2003" s="105">
        <f>SUM('ADICIONES  2018'!C2003:M2003)</f>
        <v>0</v>
      </c>
      <c r="F2003" s="294">
        <f t="shared" ref="F2003:J2003" si="1729">SUM(F2004:F2007)</f>
        <v>0</v>
      </c>
      <c r="G2003" s="294">
        <f t="shared" si="1729"/>
        <v>0</v>
      </c>
      <c r="H2003" s="294">
        <f t="shared" si="1729"/>
        <v>0</v>
      </c>
      <c r="I2003" s="294">
        <f t="shared" si="1729"/>
        <v>0</v>
      </c>
      <c r="J2003" s="294">
        <f t="shared" si="1729"/>
        <v>0</v>
      </c>
      <c r="K2003" s="294">
        <f t="shared" si="1698"/>
        <v>505445411562</v>
      </c>
      <c r="L2003" s="294">
        <f t="shared" ref="L2003:Q2003" si="1730">SUM(L2004:L2007)</f>
        <v>35308603761</v>
      </c>
      <c r="M2003" s="294">
        <f t="shared" si="1730"/>
        <v>33369269866</v>
      </c>
      <c r="N2003" s="294">
        <f t="shared" si="1730"/>
        <v>43419755420</v>
      </c>
      <c r="O2003" s="294">
        <f t="shared" si="1730"/>
        <v>37272503942</v>
      </c>
      <c r="P2003" s="294">
        <f t="shared" si="1730"/>
        <v>34784606583</v>
      </c>
      <c r="Q2003" s="294">
        <f t="shared" si="1730"/>
        <v>41456540844</v>
      </c>
      <c r="R2003" s="294">
        <f t="shared" si="1703"/>
        <v>225611280416</v>
      </c>
      <c r="S2003" s="294">
        <f t="shared" ref="S2003:Z2003" si="1731">SUM(S2004:S2007)</f>
        <v>52158292192</v>
      </c>
      <c r="T2003" s="294">
        <f t="shared" si="1731"/>
        <v>35214276201</v>
      </c>
      <c r="U2003" s="294">
        <f t="shared" si="1731"/>
        <v>35300901973</v>
      </c>
      <c r="V2003" s="294">
        <f t="shared" si="1731"/>
        <v>34056341279</v>
      </c>
      <c r="W2003" s="294">
        <f t="shared" si="1731"/>
        <v>44633681360</v>
      </c>
      <c r="X2003" s="294">
        <f t="shared" si="1731"/>
        <v>0</v>
      </c>
      <c r="Y2003" s="294">
        <f t="shared" si="1731"/>
        <v>0</v>
      </c>
      <c r="Z2003" s="294">
        <f t="shared" si="1731"/>
        <v>0</v>
      </c>
      <c r="AA2003" s="105">
        <f t="shared" si="1705"/>
        <v>201363493005</v>
      </c>
      <c r="AB2003" s="105">
        <f t="shared" si="1706"/>
        <v>426974773421</v>
      </c>
      <c r="AC2003" s="104">
        <f t="shared" si="1707"/>
        <v>0.84474952913609647</v>
      </c>
    </row>
    <row r="2004" spans="1:29" hidden="1" x14ac:dyDescent="0.2">
      <c r="B2004" s="134" t="s">
        <v>881</v>
      </c>
      <c r="C2004" s="137" t="s">
        <v>882</v>
      </c>
      <c r="D2004" s="296">
        <v>54345322343</v>
      </c>
      <c r="E2004" s="285">
        <f>SUM('ADICIONES  2018'!C2004:M2004)</f>
        <v>0</v>
      </c>
      <c r="F2004" s="296"/>
      <c r="G2004" s="296"/>
      <c r="H2004" s="296"/>
      <c r="I2004" s="296"/>
      <c r="J2004" s="296"/>
      <c r="K2004" s="296">
        <f t="shared" si="1698"/>
        <v>54345322343</v>
      </c>
      <c r="L2004" s="296">
        <v>3853429501</v>
      </c>
      <c r="M2004" s="296">
        <v>0</v>
      </c>
      <c r="N2004" s="296">
        <v>4435497128</v>
      </c>
      <c r="O2004" s="296">
        <v>3534004815</v>
      </c>
      <c r="P2004" s="296">
        <v>3455664303</v>
      </c>
      <c r="Q2004" s="296">
        <v>4679823074</v>
      </c>
      <c r="R2004" s="296">
        <f t="shared" si="1703"/>
        <v>19958418821</v>
      </c>
      <c r="S2004" s="296">
        <v>2875122886</v>
      </c>
      <c r="T2004" s="296">
        <v>3473039775</v>
      </c>
      <c r="U2004" s="296">
        <v>3505174818</v>
      </c>
      <c r="V2004" s="296">
        <v>3548492364</v>
      </c>
      <c r="W2004" s="296">
        <v>8155211700.8000002</v>
      </c>
      <c r="X2004" s="296"/>
      <c r="Y2004" s="296"/>
      <c r="Z2004" s="296"/>
      <c r="AA2004" s="287">
        <f t="shared" si="1705"/>
        <v>21557041543.799999</v>
      </c>
      <c r="AB2004" s="287">
        <f t="shared" si="1706"/>
        <v>41515460364.800003</v>
      </c>
      <c r="AC2004" s="113">
        <f t="shared" si="1707"/>
        <v>0.76391966364235653</v>
      </c>
    </row>
    <row r="2005" spans="1:29" hidden="1" x14ac:dyDescent="0.2">
      <c r="B2005" s="134" t="s">
        <v>883</v>
      </c>
      <c r="C2005" s="137" t="s">
        <v>884</v>
      </c>
      <c r="D2005" s="296">
        <v>376357537531</v>
      </c>
      <c r="E2005" s="285">
        <f>SUM('ADICIONES  2018'!C2005:M2005)</f>
        <v>0</v>
      </c>
      <c r="F2005" s="296"/>
      <c r="G2005" s="296"/>
      <c r="H2005" s="296"/>
      <c r="I2005" s="296"/>
      <c r="J2005" s="296"/>
      <c r="K2005" s="296">
        <f t="shared" si="1698"/>
        <v>376357537531</v>
      </c>
      <c r="L2005" s="296">
        <v>25729327847</v>
      </c>
      <c r="M2005" s="296">
        <v>29521877814</v>
      </c>
      <c r="N2005" s="296">
        <v>31150806388</v>
      </c>
      <c r="O2005" s="296">
        <v>27805914923</v>
      </c>
      <c r="P2005" s="296">
        <v>25396358076</v>
      </c>
      <c r="Q2005" s="296">
        <v>29571703836</v>
      </c>
      <c r="R2005" s="296">
        <f t="shared" si="1703"/>
        <v>169175988884</v>
      </c>
      <c r="S2005" s="296">
        <v>42172461960</v>
      </c>
      <c r="T2005" s="296">
        <v>26115948594</v>
      </c>
      <c r="U2005" s="296">
        <v>26083813551</v>
      </c>
      <c r="V2005" s="296">
        <v>26484322372</v>
      </c>
      <c r="W2005" s="296">
        <v>34529837074.199997</v>
      </c>
      <c r="X2005" s="296"/>
      <c r="Y2005" s="296"/>
      <c r="Z2005" s="296"/>
      <c r="AA2005" s="287">
        <f t="shared" si="1705"/>
        <v>155386383551.20001</v>
      </c>
      <c r="AB2005" s="287">
        <f t="shared" si="1706"/>
        <v>324562372435.20001</v>
      </c>
      <c r="AC2005" s="113">
        <f t="shared" si="1707"/>
        <v>0.86237776600519478</v>
      </c>
    </row>
    <row r="2006" spans="1:29" ht="28.5" hidden="1" x14ac:dyDescent="0.2">
      <c r="B2006" s="134" t="s">
        <v>885</v>
      </c>
      <c r="C2006" s="137" t="s">
        <v>886</v>
      </c>
      <c r="D2006" s="296">
        <v>22650586400</v>
      </c>
      <c r="E2006" s="285">
        <f>SUM('ADICIONES  2018'!C2006:M2006)</f>
        <v>0</v>
      </c>
      <c r="F2006" s="287"/>
      <c r="G2006" s="287"/>
      <c r="H2006" s="287"/>
      <c r="I2006" s="287"/>
      <c r="J2006" s="287"/>
      <c r="K2006" s="296">
        <f t="shared" si="1698"/>
        <v>22650586400</v>
      </c>
      <c r="L2006" s="287">
        <v>1878454361</v>
      </c>
      <c r="M2006" s="287">
        <v>1878454361</v>
      </c>
      <c r="N2006" s="287">
        <v>1838730664</v>
      </c>
      <c r="O2006" s="287">
        <v>1903281205</v>
      </c>
      <c r="P2006" s="287">
        <v>1903281205</v>
      </c>
      <c r="Q2006" s="287">
        <v>2071337276</v>
      </c>
      <c r="R2006" s="296">
        <f t="shared" si="1703"/>
        <v>11473539072</v>
      </c>
      <c r="S2006" s="287">
        <v>1926003403</v>
      </c>
      <c r="T2006" s="287">
        <v>1975430562</v>
      </c>
      <c r="U2006" s="287">
        <v>1975430562</v>
      </c>
      <c r="V2006" s="287">
        <v>1932628279</v>
      </c>
      <c r="W2006" s="287">
        <v>1948632585</v>
      </c>
      <c r="X2006" s="287"/>
      <c r="Y2006" s="287"/>
      <c r="Z2006" s="287"/>
      <c r="AA2006" s="287">
        <f t="shared" si="1705"/>
        <v>9758125391</v>
      </c>
      <c r="AB2006" s="287">
        <f t="shared" si="1706"/>
        <v>21231664463</v>
      </c>
      <c r="AC2006" s="113">
        <f t="shared" si="1707"/>
        <v>0.93735606169560359</v>
      </c>
    </row>
    <row r="2007" spans="1:29" hidden="1" x14ac:dyDescent="0.2">
      <c r="B2007" s="134" t="s">
        <v>887</v>
      </c>
      <c r="C2007" s="137" t="s">
        <v>888</v>
      </c>
      <c r="D2007" s="296">
        <v>52091965288</v>
      </c>
      <c r="E2007" s="285">
        <f>SUM('ADICIONES  2018'!C2007:M2007)</f>
        <v>0</v>
      </c>
      <c r="F2007" s="296"/>
      <c r="G2007" s="296"/>
      <c r="H2007" s="296"/>
      <c r="I2007" s="296"/>
      <c r="J2007" s="296"/>
      <c r="K2007" s="296">
        <f t="shared" si="1698"/>
        <v>52091965288</v>
      </c>
      <c r="L2007" s="296">
        <v>3847392052</v>
      </c>
      <c r="M2007" s="296">
        <v>1968937691</v>
      </c>
      <c r="N2007" s="296">
        <v>5994721240</v>
      </c>
      <c r="O2007" s="296">
        <v>4029302999</v>
      </c>
      <c r="P2007" s="296">
        <v>4029302999</v>
      </c>
      <c r="Q2007" s="296">
        <v>5133676658</v>
      </c>
      <c r="R2007" s="296">
        <f t="shared" si="1703"/>
        <v>25003333639</v>
      </c>
      <c r="S2007" s="296">
        <v>5184703943</v>
      </c>
      <c r="T2007" s="296">
        <v>3649857270</v>
      </c>
      <c r="U2007" s="296">
        <v>3736483042</v>
      </c>
      <c r="V2007" s="296">
        <v>2090898264</v>
      </c>
      <c r="W2007" s="296">
        <v>0</v>
      </c>
      <c r="X2007" s="296"/>
      <c r="Y2007" s="296"/>
      <c r="Z2007" s="296"/>
      <c r="AA2007" s="287">
        <f t="shared" si="1705"/>
        <v>14661942519</v>
      </c>
      <c r="AB2007" s="287">
        <f t="shared" si="1706"/>
        <v>39665276158</v>
      </c>
      <c r="AC2007" s="113">
        <f t="shared" si="1707"/>
        <v>0.76144710491729839</v>
      </c>
    </row>
    <row r="2008" spans="1:29" s="79" customFormat="1" ht="47.25" hidden="1" x14ac:dyDescent="0.2">
      <c r="A2008" s="371"/>
      <c r="B2008" s="133" t="s">
        <v>281</v>
      </c>
      <c r="C2008" s="138" t="s">
        <v>889</v>
      </c>
      <c r="D2008" s="294">
        <f>+D2009</f>
        <v>15652083519</v>
      </c>
      <c r="E2008" s="105">
        <f>SUM('ADICIONES  2018'!C2008:M2008)</f>
        <v>0</v>
      </c>
      <c r="F2008" s="294">
        <f t="shared" ref="F2008:J2009" si="1732">+F2009</f>
        <v>0</v>
      </c>
      <c r="G2008" s="294">
        <f t="shared" si="1732"/>
        <v>0</v>
      </c>
      <c r="H2008" s="294">
        <f t="shared" si="1732"/>
        <v>0</v>
      </c>
      <c r="I2008" s="294">
        <f t="shared" si="1732"/>
        <v>0</v>
      </c>
      <c r="J2008" s="294">
        <f t="shared" si="1732"/>
        <v>0</v>
      </c>
      <c r="K2008" s="294">
        <f t="shared" si="1698"/>
        <v>15652083519</v>
      </c>
      <c r="L2008" s="294">
        <f t="shared" ref="L2008:Q2009" si="1733">+L2009</f>
        <v>2391645267</v>
      </c>
      <c r="M2008" s="294">
        <f t="shared" si="1733"/>
        <v>0</v>
      </c>
      <c r="N2008" s="294">
        <f t="shared" si="1733"/>
        <v>0</v>
      </c>
      <c r="O2008" s="294">
        <f t="shared" si="1733"/>
        <v>0</v>
      </c>
      <c r="P2008" s="294">
        <f t="shared" si="1733"/>
        <v>1839818518</v>
      </c>
      <c r="Q2008" s="294">
        <f t="shared" si="1733"/>
        <v>2002656460</v>
      </c>
      <c r="R2008" s="294">
        <f t="shared" si="1703"/>
        <v>6234120245</v>
      </c>
      <c r="S2008" s="294">
        <f t="shared" ref="S2008:Z2009" si="1734">+S2009</f>
        <v>9126183838</v>
      </c>
      <c r="T2008" s="294">
        <f t="shared" si="1734"/>
        <v>0</v>
      </c>
      <c r="U2008" s="294">
        <f t="shared" si="1734"/>
        <v>126308284</v>
      </c>
      <c r="V2008" s="294">
        <f t="shared" si="1734"/>
        <v>68413743</v>
      </c>
      <c r="W2008" s="294">
        <f t="shared" si="1734"/>
        <v>46157695.82</v>
      </c>
      <c r="X2008" s="294">
        <f t="shared" si="1734"/>
        <v>0</v>
      </c>
      <c r="Y2008" s="294">
        <f t="shared" si="1734"/>
        <v>0</v>
      </c>
      <c r="Z2008" s="294">
        <f t="shared" si="1734"/>
        <v>0</v>
      </c>
      <c r="AA2008" s="105">
        <f t="shared" si="1705"/>
        <v>9367063560.8199997</v>
      </c>
      <c r="AB2008" s="105">
        <f t="shared" si="1706"/>
        <v>15601183805.82</v>
      </c>
      <c r="AC2008" s="104">
        <f t="shared" si="1707"/>
        <v>0.99674805509961573</v>
      </c>
    </row>
    <row r="2009" spans="1:29" s="79" customFormat="1" ht="15.75" hidden="1" x14ac:dyDescent="0.2">
      <c r="A2009" s="371"/>
      <c r="B2009" s="133" t="s">
        <v>890</v>
      </c>
      <c r="C2009" s="138" t="s">
        <v>891</v>
      </c>
      <c r="D2009" s="294">
        <f>+D2010</f>
        <v>15652083519</v>
      </c>
      <c r="E2009" s="105">
        <f>SUM('ADICIONES  2018'!C2009:M2009)</f>
        <v>0</v>
      </c>
      <c r="F2009" s="294">
        <f t="shared" si="1732"/>
        <v>0</v>
      </c>
      <c r="G2009" s="294">
        <f t="shared" si="1732"/>
        <v>0</v>
      </c>
      <c r="H2009" s="294">
        <f t="shared" si="1732"/>
        <v>0</v>
      </c>
      <c r="I2009" s="294">
        <f t="shared" si="1732"/>
        <v>0</v>
      </c>
      <c r="J2009" s="294">
        <f t="shared" si="1732"/>
        <v>0</v>
      </c>
      <c r="K2009" s="294">
        <f t="shared" si="1698"/>
        <v>15652083519</v>
      </c>
      <c r="L2009" s="294">
        <f t="shared" si="1733"/>
        <v>2391645267</v>
      </c>
      <c r="M2009" s="294">
        <f t="shared" si="1733"/>
        <v>0</v>
      </c>
      <c r="N2009" s="294">
        <f t="shared" si="1733"/>
        <v>0</v>
      </c>
      <c r="O2009" s="294">
        <f t="shared" si="1733"/>
        <v>0</v>
      </c>
      <c r="P2009" s="294">
        <f t="shared" si="1733"/>
        <v>1839818518</v>
      </c>
      <c r="Q2009" s="294">
        <f t="shared" si="1733"/>
        <v>2002656460</v>
      </c>
      <c r="R2009" s="294">
        <f t="shared" si="1703"/>
        <v>6234120245</v>
      </c>
      <c r="S2009" s="294">
        <f t="shared" si="1734"/>
        <v>9126183838</v>
      </c>
      <c r="T2009" s="294">
        <f t="shared" si="1734"/>
        <v>0</v>
      </c>
      <c r="U2009" s="294">
        <f t="shared" si="1734"/>
        <v>126308284</v>
      </c>
      <c r="V2009" s="294">
        <f t="shared" si="1734"/>
        <v>68413743</v>
      </c>
      <c r="W2009" s="294">
        <f t="shared" si="1734"/>
        <v>46157695.82</v>
      </c>
      <c r="X2009" s="294">
        <f t="shared" si="1734"/>
        <v>0</v>
      </c>
      <c r="Y2009" s="294">
        <f t="shared" si="1734"/>
        <v>0</v>
      </c>
      <c r="Z2009" s="294">
        <f t="shared" si="1734"/>
        <v>0</v>
      </c>
      <c r="AA2009" s="105">
        <f t="shared" si="1705"/>
        <v>9367063560.8199997</v>
      </c>
      <c r="AB2009" s="105">
        <f t="shared" si="1706"/>
        <v>15601183805.82</v>
      </c>
      <c r="AC2009" s="104">
        <f t="shared" si="1707"/>
        <v>0.99674805509961573</v>
      </c>
    </row>
    <row r="2010" spans="1:29" ht="28.5" hidden="1" x14ac:dyDescent="0.2">
      <c r="B2010" s="134" t="s">
        <v>892</v>
      </c>
      <c r="C2010" s="137" t="s">
        <v>893</v>
      </c>
      <c r="D2010" s="296">
        <v>15652083519</v>
      </c>
      <c r="E2010" s="285">
        <f>SUM('ADICIONES  2018'!C2010:M2010)</f>
        <v>0</v>
      </c>
      <c r="F2010" s="296"/>
      <c r="G2010" s="296"/>
      <c r="H2010" s="296"/>
      <c r="I2010" s="296"/>
      <c r="J2010" s="296"/>
      <c r="K2010" s="296">
        <f t="shared" si="1698"/>
        <v>15652083519</v>
      </c>
      <c r="L2010" s="296">
        <v>2391645267</v>
      </c>
      <c r="M2010" s="296">
        <v>0</v>
      </c>
      <c r="N2010" s="296"/>
      <c r="O2010" s="296"/>
      <c r="P2010" s="296">
        <v>1839818518</v>
      </c>
      <c r="Q2010" s="296">
        <v>2002656460</v>
      </c>
      <c r="R2010" s="296">
        <f t="shared" si="1703"/>
        <v>6234120245</v>
      </c>
      <c r="S2010" s="296">
        <v>9126183838</v>
      </c>
      <c r="T2010" s="296"/>
      <c r="U2010" s="296">
        <v>126308284</v>
      </c>
      <c r="V2010" s="296">
        <v>68413743</v>
      </c>
      <c r="W2010" s="296">
        <v>46157695.82</v>
      </c>
      <c r="X2010" s="296"/>
      <c r="Y2010" s="296"/>
      <c r="Z2010" s="296"/>
      <c r="AA2010" s="287">
        <f t="shared" si="1705"/>
        <v>9367063560.8199997</v>
      </c>
      <c r="AB2010" s="287">
        <f t="shared" si="1706"/>
        <v>15601183805.82</v>
      </c>
      <c r="AC2010" s="113">
        <f t="shared" si="1707"/>
        <v>0.99674805509961573</v>
      </c>
    </row>
    <row r="2011" spans="1:29" s="79" customFormat="1" ht="31.5" hidden="1" x14ac:dyDescent="0.2">
      <c r="A2011" s="371">
        <v>1</v>
      </c>
      <c r="B2011" s="133" t="s">
        <v>294</v>
      </c>
      <c r="C2011" s="138" t="s">
        <v>99</v>
      </c>
      <c r="D2011" s="294">
        <f>+D2012</f>
        <v>0</v>
      </c>
      <c r="E2011" s="285">
        <f>SUM('ADICIONES  2018'!C2011:M2011)</f>
        <v>0</v>
      </c>
      <c r="F2011" s="294">
        <f t="shared" ref="F2011:J2011" si="1735">+F2012</f>
        <v>0</v>
      </c>
      <c r="G2011" s="294">
        <f t="shared" si="1735"/>
        <v>0</v>
      </c>
      <c r="H2011" s="294">
        <f t="shared" si="1735"/>
        <v>0</v>
      </c>
      <c r="I2011" s="294">
        <f t="shared" si="1735"/>
        <v>0</v>
      </c>
      <c r="J2011" s="294">
        <f t="shared" si="1735"/>
        <v>0</v>
      </c>
      <c r="K2011" s="294">
        <f t="shared" si="1698"/>
        <v>0</v>
      </c>
      <c r="L2011" s="294">
        <f t="shared" ref="L2011:Q2011" si="1736">+L2012</f>
        <v>0</v>
      </c>
      <c r="M2011" s="294">
        <f t="shared" si="1736"/>
        <v>0</v>
      </c>
      <c r="N2011" s="294">
        <f t="shared" si="1736"/>
        <v>0</v>
      </c>
      <c r="O2011" s="294">
        <f t="shared" si="1736"/>
        <v>0</v>
      </c>
      <c r="P2011" s="294">
        <f t="shared" si="1736"/>
        <v>0</v>
      </c>
      <c r="Q2011" s="294">
        <f t="shared" si="1736"/>
        <v>0</v>
      </c>
      <c r="R2011" s="294">
        <f t="shared" si="1703"/>
        <v>0</v>
      </c>
      <c r="S2011" s="294">
        <f t="shared" ref="S2011:Z2011" si="1737">+S2012</f>
        <v>0</v>
      </c>
      <c r="T2011" s="294">
        <f t="shared" si="1737"/>
        <v>0</v>
      </c>
      <c r="U2011" s="294">
        <f t="shared" si="1737"/>
        <v>0</v>
      </c>
      <c r="V2011" s="294">
        <f t="shared" si="1737"/>
        <v>0</v>
      </c>
      <c r="W2011" s="294">
        <f t="shared" si="1737"/>
        <v>0</v>
      </c>
      <c r="X2011" s="294">
        <f t="shared" si="1737"/>
        <v>0</v>
      </c>
      <c r="Y2011" s="294">
        <f t="shared" si="1737"/>
        <v>0</v>
      </c>
      <c r="Z2011" s="294">
        <f t="shared" si="1737"/>
        <v>0</v>
      </c>
      <c r="AA2011" s="105">
        <f t="shared" si="1705"/>
        <v>0</v>
      </c>
      <c r="AB2011" s="105">
        <f t="shared" si="1706"/>
        <v>0</v>
      </c>
      <c r="AC2011" s="104">
        <v>0</v>
      </c>
    </row>
    <row r="2012" spans="1:29" hidden="1" x14ac:dyDescent="0.2">
      <c r="B2012" s="134" t="s">
        <v>356</v>
      </c>
      <c r="C2012" s="137" t="s">
        <v>1877</v>
      </c>
      <c r="D2012" s="285">
        <v>0</v>
      </c>
      <c r="E2012" s="285">
        <f>SUM('ADICIONES  2018'!C2012:M2012)</f>
        <v>0</v>
      </c>
      <c r="F2012" s="285"/>
      <c r="G2012" s="285"/>
      <c r="H2012" s="285"/>
      <c r="I2012" s="285"/>
      <c r="J2012" s="285"/>
      <c r="K2012" s="295">
        <f t="shared" si="1698"/>
        <v>0</v>
      </c>
      <c r="L2012" s="285"/>
      <c r="M2012" s="285">
        <v>0</v>
      </c>
      <c r="N2012" s="285">
        <v>0</v>
      </c>
      <c r="O2012" s="285">
        <v>0</v>
      </c>
      <c r="P2012" s="285">
        <v>0</v>
      </c>
      <c r="Q2012" s="285">
        <v>0</v>
      </c>
      <c r="R2012" s="295">
        <f t="shared" si="1703"/>
        <v>0</v>
      </c>
      <c r="S2012" s="285"/>
      <c r="T2012" s="285"/>
      <c r="U2012" s="285"/>
      <c r="V2012" s="285"/>
      <c r="W2012" s="285">
        <v>0</v>
      </c>
      <c r="X2012" s="285"/>
      <c r="Y2012" s="285"/>
      <c r="Z2012" s="285"/>
      <c r="AA2012" s="285">
        <f t="shared" ref="AA2012:AA2021" si="1738">SUM(S2012:Z2012)</f>
        <v>0</v>
      </c>
      <c r="AB2012" s="285">
        <f t="shared" si="1706"/>
        <v>0</v>
      </c>
      <c r="AC2012" s="113">
        <v>0</v>
      </c>
    </row>
    <row r="2013" spans="1:29" s="79" customFormat="1" ht="15.75" x14ac:dyDescent="0.2">
      <c r="A2013" s="371">
        <v>1</v>
      </c>
      <c r="B2013" s="133" t="s">
        <v>308</v>
      </c>
      <c r="C2013" s="138" t="s">
        <v>102</v>
      </c>
      <c r="D2013" s="105">
        <f>+D2014+D2018+D2020+D2039</f>
        <v>1111000000</v>
      </c>
      <c r="E2013" s="105">
        <f>SUM('ADICIONES  2018'!C2013:M2013)</f>
        <v>13516566917</v>
      </c>
      <c r="F2013" s="105">
        <f t="shared" ref="F2013:J2013" si="1739">+F2014+F2018+F2020+F2039</f>
        <v>0</v>
      </c>
      <c r="G2013" s="105">
        <f t="shared" si="1739"/>
        <v>0</v>
      </c>
      <c r="H2013" s="105">
        <f t="shared" si="1739"/>
        <v>0</v>
      </c>
      <c r="I2013" s="105">
        <f t="shared" si="1739"/>
        <v>0</v>
      </c>
      <c r="J2013" s="105">
        <f t="shared" si="1739"/>
        <v>0</v>
      </c>
      <c r="K2013" s="294">
        <f t="shared" si="1698"/>
        <v>14627566917</v>
      </c>
      <c r="L2013" s="105">
        <f t="shared" ref="L2013:Q2013" si="1740">+L2014+L2018+L2020+L2039</f>
        <v>72850149.310000002</v>
      </c>
      <c r="M2013" s="105">
        <f t="shared" si="1740"/>
        <v>74215441.390000001</v>
      </c>
      <c r="N2013" s="105">
        <f t="shared" si="1740"/>
        <v>465291905</v>
      </c>
      <c r="O2013" s="105">
        <f t="shared" si="1740"/>
        <v>69928760</v>
      </c>
      <c r="P2013" s="105">
        <f t="shared" si="1740"/>
        <v>63600096</v>
      </c>
      <c r="Q2013" s="105">
        <f t="shared" si="1740"/>
        <v>83383126.579999998</v>
      </c>
      <c r="R2013" s="294">
        <f t="shared" si="1703"/>
        <v>829269478.28000009</v>
      </c>
      <c r="S2013" s="105">
        <f t="shared" ref="S2013:Z2013" si="1741">+S2014+S2018+S2020+S2039</f>
        <v>13611412769.120001</v>
      </c>
      <c r="T2013" s="105">
        <f t="shared" si="1741"/>
        <v>82975119</v>
      </c>
      <c r="U2013" s="105">
        <f t="shared" si="1741"/>
        <v>128093580.47999999</v>
      </c>
      <c r="V2013" s="105">
        <f t="shared" si="1741"/>
        <v>78217964.5</v>
      </c>
      <c r="W2013" s="105">
        <f t="shared" si="1741"/>
        <v>94363866.819999993</v>
      </c>
      <c r="X2013" s="105">
        <f t="shared" si="1741"/>
        <v>0</v>
      </c>
      <c r="Y2013" s="105">
        <f t="shared" si="1741"/>
        <v>0</v>
      </c>
      <c r="Z2013" s="105">
        <f t="shared" si="1741"/>
        <v>0</v>
      </c>
      <c r="AA2013" s="105">
        <f t="shared" si="1738"/>
        <v>13995063299.92</v>
      </c>
      <c r="AB2013" s="105">
        <f t="shared" si="1706"/>
        <v>14824332778.200001</v>
      </c>
      <c r="AC2013" s="104">
        <f t="shared" si="1707"/>
        <v>1.0134517149924176</v>
      </c>
    </row>
    <row r="2014" spans="1:29" s="21" customFormat="1" ht="15.75" x14ac:dyDescent="0.2">
      <c r="A2014" s="92">
        <v>1</v>
      </c>
      <c r="B2014" s="140" t="s">
        <v>894</v>
      </c>
      <c r="C2014" s="141" t="s">
        <v>184</v>
      </c>
      <c r="D2014" s="105">
        <f>+D2015+D2017</f>
        <v>800000000</v>
      </c>
      <c r="E2014" s="105">
        <f>SUM('ADICIONES  2018'!C2014:M2014)</f>
        <v>0</v>
      </c>
      <c r="F2014" s="105">
        <f t="shared" ref="F2014:J2014" si="1742">+F2015+F2017</f>
        <v>0</v>
      </c>
      <c r="G2014" s="105">
        <f t="shared" si="1742"/>
        <v>0</v>
      </c>
      <c r="H2014" s="105">
        <f t="shared" si="1742"/>
        <v>0</v>
      </c>
      <c r="I2014" s="105">
        <f t="shared" si="1742"/>
        <v>0</v>
      </c>
      <c r="J2014" s="105">
        <f t="shared" si="1742"/>
        <v>0</v>
      </c>
      <c r="K2014" s="295">
        <f t="shared" si="1698"/>
        <v>800000000</v>
      </c>
      <c r="L2014" s="105">
        <f t="shared" ref="L2014:Q2014" si="1743">+L2015+L2017</f>
        <v>42951527</v>
      </c>
      <c r="M2014" s="105">
        <f t="shared" si="1743"/>
        <v>34741195</v>
      </c>
      <c r="N2014" s="105">
        <f t="shared" si="1743"/>
        <v>423168383</v>
      </c>
      <c r="O2014" s="105">
        <f t="shared" si="1743"/>
        <v>29009090</v>
      </c>
      <c r="P2014" s="105">
        <f t="shared" si="1743"/>
        <v>22252305</v>
      </c>
      <c r="Q2014" s="105">
        <f t="shared" si="1743"/>
        <v>33501351</v>
      </c>
      <c r="R2014" s="295">
        <f t="shared" si="1703"/>
        <v>585623851</v>
      </c>
      <c r="S2014" s="285">
        <f t="shared" ref="S2014:Z2014" si="1744">+S2015+S2017</f>
        <v>191613767.12</v>
      </c>
      <c r="T2014" s="285">
        <f t="shared" si="1744"/>
        <v>19046284</v>
      </c>
      <c r="U2014" s="285">
        <f t="shared" si="1744"/>
        <v>59172716.5</v>
      </c>
      <c r="V2014" s="285">
        <f t="shared" si="1744"/>
        <v>17366331.5</v>
      </c>
      <c r="W2014" s="285">
        <f t="shared" si="1744"/>
        <v>25822438</v>
      </c>
      <c r="X2014" s="105">
        <f t="shared" si="1744"/>
        <v>0</v>
      </c>
      <c r="Y2014" s="285">
        <f t="shared" si="1744"/>
        <v>0</v>
      </c>
      <c r="Z2014" s="105">
        <f t="shared" si="1744"/>
        <v>0</v>
      </c>
      <c r="AA2014" s="105">
        <f t="shared" si="1738"/>
        <v>313021537.12</v>
      </c>
      <c r="AB2014" s="285">
        <f t="shared" si="1706"/>
        <v>898645388.12</v>
      </c>
      <c r="AC2014" s="113">
        <f t="shared" si="1707"/>
        <v>1.1233067351499999</v>
      </c>
    </row>
    <row r="2015" spans="1:29" s="79" customFormat="1" ht="15.75" hidden="1" x14ac:dyDescent="0.2">
      <c r="A2015" s="371"/>
      <c r="B2015" s="133" t="s">
        <v>1878</v>
      </c>
      <c r="C2015" s="138" t="s">
        <v>1879</v>
      </c>
      <c r="D2015" s="105">
        <f>+D2016</f>
        <v>0</v>
      </c>
      <c r="E2015" s="285">
        <f>SUM('ADICIONES  2018'!C2015:M2015)</f>
        <v>0</v>
      </c>
      <c r="F2015" s="105">
        <f t="shared" ref="F2015:J2015" si="1745">+F2016</f>
        <v>0</v>
      </c>
      <c r="G2015" s="105">
        <f t="shared" si="1745"/>
        <v>0</v>
      </c>
      <c r="H2015" s="105">
        <f t="shared" si="1745"/>
        <v>0</v>
      </c>
      <c r="I2015" s="105">
        <f t="shared" si="1745"/>
        <v>0</v>
      </c>
      <c r="J2015" s="105">
        <f t="shared" si="1745"/>
        <v>0</v>
      </c>
      <c r="K2015" s="294">
        <f t="shared" si="1698"/>
        <v>0</v>
      </c>
      <c r="L2015" s="105">
        <f t="shared" ref="L2015:Q2015" si="1746">+L2016</f>
        <v>0</v>
      </c>
      <c r="M2015" s="105">
        <f t="shared" si="1746"/>
        <v>0</v>
      </c>
      <c r="N2015" s="105">
        <f t="shared" si="1746"/>
        <v>0</v>
      </c>
      <c r="O2015" s="105">
        <f t="shared" si="1746"/>
        <v>0</v>
      </c>
      <c r="P2015" s="105">
        <f t="shared" si="1746"/>
        <v>0</v>
      </c>
      <c r="Q2015" s="105">
        <f t="shared" si="1746"/>
        <v>0</v>
      </c>
      <c r="R2015" s="294">
        <f t="shared" si="1703"/>
        <v>0</v>
      </c>
      <c r="S2015" s="105">
        <f t="shared" ref="S2015:Z2015" si="1747">+S2016</f>
        <v>0</v>
      </c>
      <c r="T2015" s="105">
        <f t="shared" si="1747"/>
        <v>0</v>
      </c>
      <c r="U2015" s="105">
        <f t="shared" si="1747"/>
        <v>0</v>
      </c>
      <c r="V2015" s="105">
        <f t="shared" si="1747"/>
        <v>0</v>
      </c>
      <c r="W2015" s="105">
        <f t="shared" si="1747"/>
        <v>0</v>
      </c>
      <c r="X2015" s="105">
        <f t="shared" si="1747"/>
        <v>0</v>
      </c>
      <c r="Y2015" s="105">
        <f t="shared" si="1747"/>
        <v>0</v>
      </c>
      <c r="Z2015" s="105">
        <f t="shared" si="1747"/>
        <v>0</v>
      </c>
      <c r="AA2015" s="105">
        <f t="shared" si="1738"/>
        <v>0</v>
      </c>
      <c r="AB2015" s="105">
        <f t="shared" si="1706"/>
        <v>0</v>
      </c>
      <c r="AC2015" s="104">
        <v>0</v>
      </c>
    </row>
    <row r="2016" spans="1:29" hidden="1" x14ac:dyDescent="0.2">
      <c r="B2016" s="134" t="s">
        <v>1880</v>
      </c>
      <c r="C2016" s="137" t="s">
        <v>1881</v>
      </c>
      <c r="D2016" s="287">
        <v>0</v>
      </c>
      <c r="E2016" s="285">
        <f>SUM('ADICIONES  2018'!C2016:M2016)</f>
        <v>0</v>
      </c>
      <c r="F2016" s="287"/>
      <c r="G2016" s="287"/>
      <c r="H2016" s="287"/>
      <c r="I2016" s="287"/>
      <c r="J2016" s="287"/>
      <c r="K2016" s="296">
        <f t="shared" si="1698"/>
        <v>0</v>
      </c>
      <c r="L2016" s="287">
        <v>0</v>
      </c>
      <c r="M2016" s="287">
        <v>0</v>
      </c>
      <c r="N2016" s="287">
        <v>0</v>
      </c>
      <c r="O2016" s="287">
        <v>0</v>
      </c>
      <c r="P2016" s="287">
        <v>0</v>
      </c>
      <c r="Q2016" s="287">
        <v>0</v>
      </c>
      <c r="R2016" s="296">
        <f t="shared" si="1703"/>
        <v>0</v>
      </c>
      <c r="S2016" s="287">
        <v>0</v>
      </c>
      <c r="T2016" s="287">
        <v>0</v>
      </c>
      <c r="U2016" s="287">
        <v>0</v>
      </c>
      <c r="V2016" s="287">
        <v>0</v>
      </c>
      <c r="W2016" s="287">
        <v>0</v>
      </c>
      <c r="X2016" s="287"/>
      <c r="Y2016" s="287"/>
      <c r="Z2016" s="287"/>
      <c r="AA2016" s="287">
        <f t="shared" si="1738"/>
        <v>0</v>
      </c>
      <c r="AB2016" s="287">
        <f t="shared" si="1706"/>
        <v>0</v>
      </c>
      <c r="AC2016" s="113">
        <v>0</v>
      </c>
    </row>
    <row r="2017" spans="1:29" ht="42.75" hidden="1" x14ac:dyDescent="0.2">
      <c r="B2017" s="134" t="s">
        <v>895</v>
      </c>
      <c r="C2017" s="137" t="s">
        <v>896</v>
      </c>
      <c r="D2017" s="287">
        <v>800000000</v>
      </c>
      <c r="E2017" s="285">
        <f>SUM('ADICIONES  2018'!C2017:M2017)</f>
        <v>0</v>
      </c>
      <c r="F2017" s="287"/>
      <c r="G2017" s="287"/>
      <c r="H2017" s="287"/>
      <c r="I2017" s="287"/>
      <c r="J2017" s="287"/>
      <c r="K2017" s="296">
        <f t="shared" si="1698"/>
        <v>800000000</v>
      </c>
      <c r="L2017" s="287">
        <v>42951527</v>
      </c>
      <c r="M2017" s="287">
        <v>34741195</v>
      </c>
      <c r="N2017" s="287">
        <v>423168383</v>
      </c>
      <c r="O2017" s="287">
        <v>29009090</v>
      </c>
      <c r="P2017" s="287">
        <v>22252305</v>
      </c>
      <c r="Q2017" s="287">
        <v>33501351</v>
      </c>
      <c r="R2017" s="296">
        <f t="shared" si="1703"/>
        <v>585623851</v>
      </c>
      <c r="S2017" s="287">
        <v>191613767.12</v>
      </c>
      <c r="T2017" s="287">
        <v>19046284</v>
      </c>
      <c r="U2017" s="287">
        <v>59172716.5</v>
      </c>
      <c r="V2017" s="287">
        <v>17366331.5</v>
      </c>
      <c r="W2017" s="287">
        <v>25822438</v>
      </c>
      <c r="X2017" s="287"/>
      <c r="Y2017" s="287"/>
      <c r="Z2017" s="287"/>
      <c r="AA2017" s="287">
        <f t="shared" si="1738"/>
        <v>313021537.12</v>
      </c>
      <c r="AB2017" s="287">
        <f t="shared" si="1706"/>
        <v>898645388.12</v>
      </c>
      <c r="AC2017" s="113">
        <f t="shared" si="1707"/>
        <v>1.1233067351499999</v>
      </c>
    </row>
    <row r="2018" spans="1:29" s="21" customFormat="1" ht="15.75" x14ac:dyDescent="0.2">
      <c r="A2018" s="92">
        <v>1</v>
      </c>
      <c r="B2018" s="140" t="s">
        <v>897</v>
      </c>
      <c r="C2018" s="141" t="s">
        <v>898</v>
      </c>
      <c r="D2018" s="294">
        <f>+D2019</f>
        <v>50000000</v>
      </c>
      <c r="E2018" s="105">
        <f>SUM('ADICIONES  2018'!C2018:M2018)</f>
        <v>0</v>
      </c>
      <c r="F2018" s="294">
        <f t="shared" ref="F2018:J2018" si="1748">+F2019</f>
        <v>0</v>
      </c>
      <c r="G2018" s="294">
        <f t="shared" si="1748"/>
        <v>0</v>
      </c>
      <c r="H2018" s="294">
        <f t="shared" si="1748"/>
        <v>0</v>
      </c>
      <c r="I2018" s="294">
        <f t="shared" si="1748"/>
        <v>0</v>
      </c>
      <c r="J2018" s="294">
        <f t="shared" si="1748"/>
        <v>0</v>
      </c>
      <c r="K2018" s="295">
        <f t="shared" si="1698"/>
        <v>50000000</v>
      </c>
      <c r="L2018" s="294">
        <f t="shared" ref="L2018:Q2018" si="1749">+L2019</f>
        <v>1171850</v>
      </c>
      <c r="M2018" s="294">
        <f t="shared" si="1749"/>
        <v>0</v>
      </c>
      <c r="N2018" s="294">
        <f t="shared" si="1749"/>
        <v>0</v>
      </c>
      <c r="O2018" s="294">
        <f t="shared" si="1749"/>
        <v>0</v>
      </c>
      <c r="P2018" s="294">
        <f t="shared" si="1749"/>
        <v>0</v>
      </c>
      <c r="Q2018" s="294">
        <f t="shared" si="1749"/>
        <v>0</v>
      </c>
      <c r="R2018" s="295">
        <f t="shared" si="1703"/>
        <v>1171850</v>
      </c>
      <c r="S2018" s="295">
        <f t="shared" ref="S2018:Z2018" si="1750">+S2019</f>
        <v>5078110</v>
      </c>
      <c r="T2018" s="295">
        <f t="shared" si="1750"/>
        <v>0</v>
      </c>
      <c r="U2018" s="295">
        <f t="shared" si="1750"/>
        <v>7031028</v>
      </c>
      <c r="V2018" s="295">
        <f t="shared" si="1750"/>
        <v>1171863</v>
      </c>
      <c r="W2018" s="295">
        <f t="shared" si="1750"/>
        <v>5859315</v>
      </c>
      <c r="X2018" s="294">
        <f t="shared" si="1750"/>
        <v>0</v>
      </c>
      <c r="Y2018" s="295">
        <f t="shared" si="1750"/>
        <v>0</v>
      </c>
      <c r="Z2018" s="294">
        <f t="shared" si="1750"/>
        <v>0</v>
      </c>
      <c r="AA2018" s="105">
        <f t="shared" si="1738"/>
        <v>19140316</v>
      </c>
      <c r="AB2018" s="285">
        <f t="shared" si="1706"/>
        <v>20312166</v>
      </c>
      <c r="AC2018" s="113">
        <f t="shared" si="1707"/>
        <v>0.40624332000000002</v>
      </c>
    </row>
    <row r="2019" spans="1:29" hidden="1" x14ac:dyDescent="0.2">
      <c r="B2019" s="134" t="s">
        <v>899</v>
      </c>
      <c r="C2019" s="137" t="s">
        <v>900</v>
      </c>
      <c r="D2019" s="296">
        <v>50000000</v>
      </c>
      <c r="E2019" s="285">
        <f>SUM('ADICIONES  2018'!C2019:M2019)</f>
        <v>0</v>
      </c>
      <c r="F2019" s="287"/>
      <c r="G2019" s="287"/>
      <c r="H2019" s="287"/>
      <c r="I2019" s="287"/>
      <c r="J2019" s="287"/>
      <c r="K2019" s="296">
        <f t="shared" si="1698"/>
        <v>50000000</v>
      </c>
      <c r="L2019" s="287">
        <v>1171850</v>
      </c>
      <c r="M2019" s="287"/>
      <c r="N2019" s="287"/>
      <c r="O2019" s="287"/>
      <c r="P2019" s="287"/>
      <c r="Q2019" s="287"/>
      <c r="R2019" s="296">
        <f t="shared" si="1703"/>
        <v>1171850</v>
      </c>
      <c r="S2019" s="287">
        <v>5078110</v>
      </c>
      <c r="T2019" s="287"/>
      <c r="U2019" s="287">
        <v>7031028</v>
      </c>
      <c r="V2019" s="287">
        <v>1171863</v>
      </c>
      <c r="W2019" s="287">
        <v>5859315</v>
      </c>
      <c r="X2019" s="287"/>
      <c r="Y2019" s="287"/>
      <c r="Z2019" s="287"/>
      <c r="AA2019" s="287">
        <f t="shared" si="1738"/>
        <v>19140316</v>
      </c>
      <c r="AB2019" s="287">
        <f t="shared" si="1706"/>
        <v>20312166</v>
      </c>
      <c r="AC2019" s="113">
        <f t="shared" si="1707"/>
        <v>0.40624332000000002</v>
      </c>
    </row>
    <row r="2020" spans="1:29" s="21" customFormat="1" ht="15.75" x14ac:dyDescent="0.2">
      <c r="A2020" s="92">
        <v>1</v>
      </c>
      <c r="B2020" s="140" t="s">
        <v>799</v>
      </c>
      <c r="C2020" s="141" t="s">
        <v>174</v>
      </c>
      <c r="D2020" s="294">
        <f>+D2021</f>
        <v>0</v>
      </c>
      <c r="E2020" s="105">
        <f>SUM('ADICIONES  2018'!C2020:M2020)</f>
        <v>13366566917</v>
      </c>
      <c r="F2020" s="294">
        <f t="shared" ref="F2020:J2020" si="1751">+F2021</f>
        <v>0</v>
      </c>
      <c r="G2020" s="294">
        <f t="shared" si="1751"/>
        <v>0</v>
      </c>
      <c r="H2020" s="294">
        <f t="shared" si="1751"/>
        <v>0</v>
      </c>
      <c r="I2020" s="294">
        <f t="shared" si="1751"/>
        <v>0</v>
      </c>
      <c r="J2020" s="294">
        <f t="shared" si="1751"/>
        <v>0</v>
      </c>
      <c r="K2020" s="295">
        <f t="shared" si="1698"/>
        <v>13366566917</v>
      </c>
      <c r="L2020" s="294">
        <f t="shared" ref="L2020:Q2020" si="1752">+L2021</f>
        <v>0</v>
      </c>
      <c r="M2020" s="294">
        <f t="shared" si="1752"/>
        <v>0</v>
      </c>
      <c r="N2020" s="294">
        <f t="shared" si="1752"/>
        <v>0</v>
      </c>
      <c r="O2020" s="294">
        <f t="shared" si="1752"/>
        <v>781242</v>
      </c>
      <c r="P2020" s="294">
        <f t="shared" si="1752"/>
        <v>0</v>
      </c>
      <c r="Q2020" s="294">
        <f t="shared" si="1752"/>
        <v>4296868</v>
      </c>
      <c r="R2020" s="295">
        <f t="shared" si="1703"/>
        <v>5078110</v>
      </c>
      <c r="S2020" s="295">
        <f t="shared" ref="S2020:Z2020" si="1753">+S2021</f>
        <v>13361488807</v>
      </c>
      <c r="T2020" s="295">
        <f t="shared" si="1753"/>
        <v>0</v>
      </c>
      <c r="U2020" s="295">
        <f t="shared" si="1753"/>
        <v>0</v>
      </c>
      <c r="V2020" s="295">
        <f t="shared" si="1753"/>
        <v>0</v>
      </c>
      <c r="W2020" s="295">
        <f t="shared" si="1753"/>
        <v>0</v>
      </c>
      <c r="X2020" s="294">
        <f t="shared" si="1753"/>
        <v>0</v>
      </c>
      <c r="Y2020" s="295">
        <f t="shared" si="1753"/>
        <v>0</v>
      </c>
      <c r="Z2020" s="294">
        <f t="shared" si="1753"/>
        <v>0</v>
      </c>
      <c r="AA2020" s="105">
        <f t="shared" si="1738"/>
        <v>13361488807</v>
      </c>
      <c r="AB2020" s="285">
        <f t="shared" si="1706"/>
        <v>13366566917</v>
      </c>
      <c r="AC2020" s="113">
        <v>0</v>
      </c>
    </row>
    <row r="2021" spans="1:29" s="79" customFormat="1" ht="15.75" hidden="1" x14ac:dyDescent="0.2">
      <c r="A2021" s="371"/>
      <c r="B2021" s="133" t="s">
        <v>352</v>
      </c>
      <c r="C2021" s="138" t="s">
        <v>175</v>
      </c>
      <c r="D2021" s="294">
        <f>+D2022+D2033</f>
        <v>0</v>
      </c>
      <c r="E2021" s="105">
        <f>SUM('ADICIONES  2018'!C2021:M2021)</f>
        <v>13366566917</v>
      </c>
      <c r="F2021" s="294">
        <f t="shared" ref="F2021:J2021" si="1754">+F2022+F2033</f>
        <v>0</v>
      </c>
      <c r="G2021" s="294">
        <f t="shared" si="1754"/>
        <v>0</v>
      </c>
      <c r="H2021" s="294">
        <f t="shared" si="1754"/>
        <v>0</v>
      </c>
      <c r="I2021" s="294">
        <f t="shared" si="1754"/>
        <v>0</v>
      </c>
      <c r="J2021" s="294">
        <f t="shared" si="1754"/>
        <v>0</v>
      </c>
      <c r="K2021" s="294">
        <f t="shared" si="1698"/>
        <v>13366566917</v>
      </c>
      <c r="L2021" s="294">
        <f t="shared" ref="L2021:Q2021" si="1755">+L2022+L2033</f>
        <v>0</v>
      </c>
      <c r="M2021" s="294">
        <f t="shared" si="1755"/>
        <v>0</v>
      </c>
      <c r="N2021" s="294">
        <f t="shared" si="1755"/>
        <v>0</v>
      </c>
      <c r="O2021" s="294">
        <f t="shared" si="1755"/>
        <v>781242</v>
      </c>
      <c r="P2021" s="294">
        <f t="shared" si="1755"/>
        <v>0</v>
      </c>
      <c r="Q2021" s="294">
        <f t="shared" si="1755"/>
        <v>4296868</v>
      </c>
      <c r="R2021" s="294">
        <f t="shared" si="1703"/>
        <v>5078110</v>
      </c>
      <c r="S2021" s="294">
        <f t="shared" ref="S2021:Z2021" si="1756">+S2022+S2033</f>
        <v>13361488807</v>
      </c>
      <c r="T2021" s="294">
        <f t="shared" si="1756"/>
        <v>0</v>
      </c>
      <c r="U2021" s="294">
        <f t="shared" si="1756"/>
        <v>0</v>
      </c>
      <c r="V2021" s="294">
        <f t="shared" si="1756"/>
        <v>0</v>
      </c>
      <c r="W2021" s="294">
        <f t="shared" si="1756"/>
        <v>0</v>
      </c>
      <c r="X2021" s="294">
        <f t="shared" si="1756"/>
        <v>0</v>
      </c>
      <c r="Y2021" s="294">
        <f t="shared" si="1756"/>
        <v>0</v>
      </c>
      <c r="Z2021" s="294">
        <f t="shared" si="1756"/>
        <v>0</v>
      </c>
      <c r="AA2021" s="105">
        <f t="shared" si="1738"/>
        <v>13361488807</v>
      </c>
      <c r="AB2021" s="105">
        <f t="shared" si="1706"/>
        <v>13366566917</v>
      </c>
      <c r="AC2021" s="104">
        <v>0</v>
      </c>
    </row>
    <row r="2022" spans="1:29" s="79" customFormat="1" ht="31.5" hidden="1" x14ac:dyDescent="0.2">
      <c r="A2022" s="371"/>
      <c r="B2022" s="133" t="s">
        <v>353</v>
      </c>
      <c r="C2022" s="138" t="s">
        <v>354</v>
      </c>
      <c r="D2022" s="294">
        <f>+D2023</f>
        <v>0</v>
      </c>
      <c r="E2022" s="105">
        <f>SUM('ADICIONES  2018'!C2022:M2022)</f>
        <v>11669719971</v>
      </c>
      <c r="F2022" s="294">
        <f t="shared" ref="F2022:J2022" si="1757">+F2023</f>
        <v>0</v>
      </c>
      <c r="G2022" s="294">
        <f t="shared" si="1757"/>
        <v>0</v>
      </c>
      <c r="H2022" s="294">
        <f t="shared" si="1757"/>
        <v>0</v>
      </c>
      <c r="I2022" s="294">
        <f t="shared" si="1757"/>
        <v>0</v>
      </c>
      <c r="J2022" s="294">
        <f t="shared" si="1757"/>
        <v>0</v>
      </c>
      <c r="K2022" s="294">
        <f t="shared" si="1698"/>
        <v>11669719971</v>
      </c>
      <c r="L2022" s="294">
        <f t="shared" ref="L2022:Q2022" si="1758">+L2023</f>
        <v>0</v>
      </c>
      <c r="M2022" s="294">
        <f t="shared" si="1758"/>
        <v>0</v>
      </c>
      <c r="N2022" s="294">
        <f t="shared" si="1758"/>
        <v>0</v>
      </c>
      <c r="O2022" s="294">
        <f t="shared" si="1758"/>
        <v>781242</v>
      </c>
      <c r="P2022" s="294">
        <f t="shared" si="1758"/>
        <v>0</v>
      </c>
      <c r="Q2022" s="294">
        <f t="shared" si="1758"/>
        <v>4296868</v>
      </c>
      <c r="R2022" s="294">
        <f t="shared" si="1703"/>
        <v>5078110</v>
      </c>
      <c r="S2022" s="294">
        <f t="shared" ref="S2022:Z2022" si="1759">+S2023</f>
        <v>11664641861</v>
      </c>
      <c r="T2022" s="294">
        <f t="shared" si="1759"/>
        <v>0</v>
      </c>
      <c r="U2022" s="294">
        <f t="shared" si="1759"/>
        <v>0</v>
      </c>
      <c r="V2022" s="294">
        <f t="shared" si="1759"/>
        <v>0</v>
      </c>
      <c r="W2022" s="294">
        <f t="shared" si="1759"/>
        <v>0</v>
      </c>
      <c r="X2022" s="294">
        <f t="shared" si="1759"/>
        <v>0</v>
      </c>
      <c r="Y2022" s="294">
        <f t="shared" si="1759"/>
        <v>0</v>
      </c>
      <c r="Z2022" s="294">
        <f t="shared" si="1759"/>
        <v>0</v>
      </c>
      <c r="AA2022" s="105">
        <f t="shared" si="1705"/>
        <v>11664641861</v>
      </c>
      <c r="AB2022" s="105">
        <f t="shared" si="1706"/>
        <v>11669719971</v>
      </c>
      <c r="AC2022" s="104">
        <v>0</v>
      </c>
    </row>
    <row r="2023" spans="1:29" s="79" customFormat="1" ht="47.25" hidden="1" x14ac:dyDescent="0.2">
      <c r="A2023" s="371"/>
      <c r="B2023" s="133" t="s">
        <v>931</v>
      </c>
      <c r="C2023" s="138" t="s">
        <v>1197</v>
      </c>
      <c r="D2023" s="294">
        <f>+D2024+D2028+D2029+D2030+D2031+D2032+D2027</f>
        <v>0</v>
      </c>
      <c r="E2023" s="105">
        <f>SUM('ADICIONES  2018'!C2023:M2023)</f>
        <v>11669719971</v>
      </c>
      <c r="F2023" s="294">
        <f t="shared" ref="F2023:J2023" si="1760">+F2024+F2028+F2029+F2030+F2031+F2032+F2027</f>
        <v>0</v>
      </c>
      <c r="G2023" s="294">
        <f t="shared" si="1760"/>
        <v>0</v>
      </c>
      <c r="H2023" s="294">
        <f t="shared" si="1760"/>
        <v>0</v>
      </c>
      <c r="I2023" s="294">
        <f t="shared" si="1760"/>
        <v>0</v>
      </c>
      <c r="J2023" s="294">
        <f t="shared" si="1760"/>
        <v>0</v>
      </c>
      <c r="K2023" s="294">
        <f t="shared" si="1698"/>
        <v>11669719971</v>
      </c>
      <c r="L2023" s="294">
        <f t="shared" ref="L2023:Q2023" si="1761">+L2024+L2028+L2029+L2030+L2031+L2032+L2027</f>
        <v>0</v>
      </c>
      <c r="M2023" s="294">
        <f t="shared" si="1761"/>
        <v>0</v>
      </c>
      <c r="N2023" s="294">
        <f t="shared" si="1761"/>
        <v>0</v>
      </c>
      <c r="O2023" s="294">
        <f t="shared" si="1761"/>
        <v>781242</v>
      </c>
      <c r="P2023" s="294">
        <f t="shared" si="1761"/>
        <v>0</v>
      </c>
      <c r="Q2023" s="294">
        <f t="shared" si="1761"/>
        <v>4296868</v>
      </c>
      <c r="R2023" s="294">
        <f t="shared" si="1703"/>
        <v>5078110</v>
      </c>
      <c r="S2023" s="294">
        <f t="shared" ref="S2023:Z2023" si="1762">+S2024+S2028+S2029+S2030+S2031+S2032+S2027</f>
        <v>11664641861</v>
      </c>
      <c r="T2023" s="294">
        <f t="shared" si="1762"/>
        <v>0</v>
      </c>
      <c r="U2023" s="294">
        <f t="shared" si="1762"/>
        <v>0</v>
      </c>
      <c r="V2023" s="294">
        <f t="shared" si="1762"/>
        <v>0</v>
      </c>
      <c r="W2023" s="294">
        <f t="shared" si="1762"/>
        <v>0</v>
      </c>
      <c r="X2023" s="294">
        <f t="shared" si="1762"/>
        <v>0</v>
      </c>
      <c r="Y2023" s="294">
        <f t="shared" si="1762"/>
        <v>0</v>
      </c>
      <c r="Z2023" s="294">
        <f t="shared" si="1762"/>
        <v>0</v>
      </c>
      <c r="AA2023" s="105">
        <f t="shared" si="1705"/>
        <v>11664641861</v>
      </c>
      <c r="AB2023" s="105">
        <f t="shared" si="1706"/>
        <v>11669719971</v>
      </c>
      <c r="AC2023" s="104">
        <v>0</v>
      </c>
    </row>
    <row r="2024" spans="1:29" s="79" customFormat="1" ht="47.25" hidden="1" x14ac:dyDescent="0.2">
      <c r="A2024" s="371"/>
      <c r="B2024" s="133" t="s">
        <v>932</v>
      </c>
      <c r="C2024" s="138" t="s">
        <v>1198</v>
      </c>
      <c r="D2024" s="294">
        <f>+D2025</f>
        <v>0</v>
      </c>
      <c r="E2024" s="105">
        <f>SUM('ADICIONES  2018'!C2024:M2024)</f>
        <v>6860170889</v>
      </c>
      <c r="F2024" s="294">
        <f t="shared" ref="F2024:J2025" si="1763">+F2025</f>
        <v>0</v>
      </c>
      <c r="G2024" s="294">
        <f t="shared" si="1763"/>
        <v>0</v>
      </c>
      <c r="H2024" s="294">
        <f t="shared" si="1763"/>
        <v>0</v>
      </c>
      <c r="I2024" s="294">
        <f t="shared" si="1763"/>
        <v>0</v>
      </c>
      <c r="J2024" s="294">
        <f t="shared" si="1763"/>
        <v>0</v>
      </c>
      <c r="K2024" s="294">
        <f t="shared" si="1698"/>
        <v>6860170889</v>
      </c>
      <c r="L2024" s="294">
        <f t="shared" ref="L2024:Q2025" si="1764">+L2025</f>
        <v>0</v>
      </c>
      <c r="M2024" s="294">
        <f t="shared" si="1764"/>
        <v>0</v>
      </c>
      <c r="N2024" s="294">
        <f t="shared" si="1764"/>
        <v>0</v>
      </c>
      <c r="O2024" s="294">
        <f t="shared" si="1764"/>
        <v>0</v>
      </c>
      <c r="P2024" s="294">
        <f t="shared" si="1764"/>
        <v>0</v>
      </c>
      <c r="Q2024" s="294">
        <f t="shared" si="1764"/>
        <v>0</v>
      </c>
      <c r="R2024" s="294">
        <f t="shared" si="1703"/>
        <v>0</v>
      </c>
      <c r="S2024" s="294">
        <f t="shared" ref="S2024:Z2025" si="1765">+S2025</f>
        <v>6860170889</v>
      </c>
      <c r="T2024" s="294">
        <f t="shared" si="1765"/>
        <v>0</v>
      </c>
      <c r="U2024" s="294">
        <f t="shared" si="1765"/>
        <v>0</v>
      </c>
      <c r="V2024" s="294">
        <f t="shared" si="1765"/>
        <v>0</v>
      </c>
      <c r="W2024" s="294">
        <f t="shared" si="1765"/>
        <v>0</v>
      </c>
      <c r="X2024" s="294">
        <f t="shared" si="1765"/>
        <v>0</v>
      </c>
      <c r="Y2024" s="294">
        <f t="shared" si="1765"/>
        <v>0</v>
      </c>
      <c r="Z2024" s="294">
        <f t="shared" si="1765"/>
        <v>0</v>
      </c>
      <c r="AA2024" s="105">
        <f t="shared" si="1705"/>
        <v>6860170889</v>
      </c>
      <c r="AB2024" s="105">
        <f t="shared" si="1706"/>
        <v>6860170889</v>
      </c>
      <c r="AC2024" s="104">
        <f t="shared" si="1707"/>
        <v>1</v>
      </c>
    </row>
    <row r="2025" spans="1:29" s="79" customFormat="1" ht="31.5" hidden="1" x14ac:dyDescent="0.2">
      <c r="A2025" s="371"/>
      <c r="B2025" s="133" t="s">
        <v>1199</v>
      </c>
      <c r="C2025" s="138" t="s">
        <v>1200</v>
      </c>
      <c r="D2025" s="294">
        <f>+D2026</f>
        <v>0</v>
      </c>
      <c r="E2025" s="105">
        <f>SUM('ADICIONES  2018'!C2025:M2025)</f>
        <v>6860170889</v>
      </c>
      <c r="F2025" s="294">
        <f t="shared" si="1763"/>
        <v>0</v>
      </c>
      <c r="G2025" s="294">
        <f t="shared" si="1763"/>
        <v>0</v>
      </c>
      <c r="H2025" s="294">
        <f t="shared" si="1763"/>
        <v>0</v>
      </c>
      <c r="I2025" s="294">
        <f t="shared" si="1763"/>
        <v>0</v>
      </c>
      <c r="J2025" s="294">
        <f t="shared" si="1763"/>
        <v>0</v>
      </c>
      <c r="K2025" s="294">
        <f t="shared" si="1698"/>
        <v>6860170889</v>
      </c>
      <c r="L2025" s="294">
        <f t="shared" si="1764"/>
        <v>0</v>
      </c>
      <c r="M2025" s="294">
        <f t="shared" si="1764"/>
        <v>0</v>
      </c>
      <c r="N2025" s="294">
        <f t="shared" si="1764"/>
        <v>0</v>
      </c>
      <c r="O2025" s="294">
        <f t="shared" si="1764"/>
        <v>0</v>
      </c>
      <c r="P2025" s="294">
        <f t="shared" si="1764"/>
        <v>0</v>
      </c>
      <c r="Q2025" s="294">
        <f t="shared" si="1764"/>
        <v>0</v>
      </c>
      <c r="R2025" s="294">
        <f t="shared" si="1703"/>
        <v>0</v>
      </c>
      <c r="S2025" s="294">
        <f t="shared" si="1765"/>
        <v>6860170889</v>
      </c>
      <c r="T2025" s="294">
        <f t="shared" si="1765"/>
        <v>0</v>
      </c>
      <c r="U2025" s="294">
        <f t="shared" si="1765"/>
        <v>0</v>
      </c>
      <c r="V2025" s="294">
        <f t="shared" si="1765"/>
        <v>0</v>
      </c>
      <c r="W2025" s="294">
        <f t="shared" si="1765"/>
        <v>0</v>
      </c>
      <c r="X2025" s="294">
        <f t="shared" si="1765"/>
        <v>0</v>
      </c>
      <c r="Y2025" s="294">
        <f t="shared" si="1765"/>
        <v>0</v>
      </c>
      <c r="Z2025" s="294">
        <f t="shared" si="1765"/>
        <v>0</v>
      </c>
      <c r="AA2025" s="105">
        <f t="shared" si="1705"/>
        <v>6860170889</v>
      </c>
      <c r="AB2025" s="105">
        <f t="shared" si="1706"/>
        <v>6860170889</v>
      </c>
      <c r="AC2025" s="104">
        <f t="shared" si="1707"/>
        <v>1</v>
      </c>
    </row>
    <row r="2026" spans="1:29" hidden="1" x14ac:dyDescent="0.2">
      <c r="B2026" s="134" t="s">
        <v>1201</v>
      </c>
      <c r="C2026" s="137" t="s">
        <v>1202</v>
      </c>
      <c r="D2026" s="296">
        <v>0</v>
      </c>
      <c r="E2026" s="285">
        <f>SUM('ADICIONES  2018'!C2026:M2026)</f>
        <v>6860170889</v>
      </c>
      <c r="F2026" s="287"/>
      <c r="G2026" s="287"/>
      <c r="H2026" s="287"/>
      <c r="I2026" s="287"/>
      <c r="J2026" s="287"/>
      <c r="K2026" s="296">
        <f t="shared" si="1698"/>
        <v>6860170889</v>
      </c>
      <c r="L2026" s="287"/>
      <c r="M2026" s="287"/>
      <c r="N2026" s="287"/>
      <c r="O2026" s="287">
        <v>0</v>
      </c>
      <c r="P2026" s="287"/>
      <c r="Q2026" s="287"/>
      <c r="R2026" s="296">
        <f t="shared" si="1703"/>
        <v>0</v>
      </c>
      <c r="S2026" s="287">
        <v>6860170889</v>
      </c>
      <c r="T2026" s="287"/>
      <c r="U2026" s="287">
        <v>0</v>
      </c>
      <c r="V2026" s="287"/>
      <c r="W2026" s="287"/>
      <c r="X2026" s="287"/>
      <c r="Y2026" s="287"/>
      <c r="Z2026" s="287"/>
      <c r="AA2026" s="287">
        <f t="shared" si="1705"/>
        <v>6860170889</v>
      </c>
      <c r="AB2026" s="287">
        <f t="shared" si="1706"/>
        <v>6860170889</v>
      </c>
      <c r="AC2026" s="113">
        <f t="shared" si="1707"/>
        <v>1</v>
      </c>
    </row>
    <row r="2027" spans="1:29" ht="28.5" hidden="1" x14ac:dyDescent="0.2">
      <c r="B2027" s="134" t="s">
        <v>2532</v>
      </c>
      <c r="C2027" s="137" t="s">
        <v>2533</v>
      </c>
      <c r="D2027" s="296"/>
      <c r="E2027" s="285">
        <f>SUM('ADICIONES  2018'!C2027:M2027)</f>
        <v>4082293992</v>
      </c>
      <c r="F2027" s="287"/>
      <c r="G2027" s="287"/>
      <c r="H2027" s="287"/>
      <c r="I2027" s="287"/>
      <c r="J2027" s="287"/>
      <c r="K2027" s="296">
        <f t="shared" si="1698"/>
        <v>4082293992</v>
      </c>
      <c r="L2027" s="287"/>
      <c r="M2027" s="287"/>
      <c r="N2027" s="287"/>
      <c r="O2027" s="287"/>
      <c r="P2027" s="287"/>
      <c r="Q2027" s="287"/>
      <c r="R2027" s="296">
        <f t="shared" si="1703"/>
        <v>0</v>
      </c>
      <c r="S2027" s="287">
        <v>4082293992</v>
      </c>
      <c r="T2027" s="287"/>
      <c r="U2027" s="287">
        <v>0</v>
      </c>
      <c r="V2027" s="287"/>
      <c r="W2027" s="287"/>
      <c r="X2027" s="287"/>
      <c r="Y2027" s="287"/>
      <c r="Z2027" s="287"/>
      <c r="AA2027" s="287">
        <f t="shared" ref="AA2027" si="1766">SUM(S2027:Z2027)</f>
        <v>4082293992</v>
      </c>
      <c r="AB2027" s="287">
        <f t="shared" si="1706"/>
        <v>4082293992</v>
      </c>
      <c r="AC2027" s="113">
        <f t="shared" si="1707"/>
        <v>1</v>
      </c>
    </row>
    <row r="2028" spans="1:29" ht="42.75" hidden="1" x14ac:dyDescent="0.2">
      <c r="B2028" s="134" t="s">
        <v>934</v>
      </c>
      <c r="C2028" s="137" t="s">
        <v>1203</v>
      </c>
      <c r="D2028" s="296">
        <v>0</v>
      </c>
      <c r="E2028" s="285">
        <f>SUM('ADICIONES  2018'!C2028:M2028)</f>
        <v>125395289</v>
      </c>
      <c r="F2028" s="296"/>
      <c r="G2028" s="296"/>
      <c r="H2028" s="296"/>
      <c r="I2028" s="296"/>
      <c r="J2028" s="296"/>
      <c r="K2028" s="296">
        <f t="shared" si="1698"/>
        <v>125395289</v>
      </c>
      <c r="L2028" s="296"/>
      <c r="M2028" s="296"/>
      <c r="N2028" s="296"/>
      <c r="O2028" s="296">
        <v>0</v>
      </c>
      <c r="P2028" s="296"/>
      <c r="Q2028" s="296"/>
      <c r="R2028" s="296">
        <f t="shared" si="1703"/>
        <v>0</v>
      </c>
      <c r="S2028" s="296">
        <v>125395289</v>
      </c>
      <c r="T2028" s="296"/>
      <c r="U2028" s="296">
        <v>0</v>
      </c>
      <c r="V2028" s="296"/>
      <c r="W2028" s="296"/>
      <c r="X2028" s="296"/>
      <c r="Y2028" s="296"/>
      <c r="Z2028" s="296"/>
      <c r="AA2028" s="287">
        <f t="shared" si="1705"/>
        <v>125395289</v>
      </c>
      <c r="AB2028" s="287">
        <f t="shared" si="1706"/>
        <v>125395289</v>
      </c>
      <c r="AC2028" s="113">
        <f t="shared" si="1707"/>
        <v>1</v>
      </c>
    </row>
    <row r="2029" spans="1:29" ht="42.75" hidden="1" x14ac:dyDescent="0.2">
      <c r="B2029" s="134" t="s">
        <v>934</v>
      </c>
      <c r="C2029" s="137" t="s">
        <v>1203</v>
      </c>
      <c r="D2029" s="296">
        <v>0</v>
      </c>
      <c r="E2029" s="285">
        <f>SUM('ADICIONES  2018'!C2029:M2029)</f>
        <v>0</v>
      </c>
      <c r="F2029" s="287"/>
      <c r="G2029" s="287"/>
      <c r="H2029" s="287"/>
      <c r="I2029" s="287"/>
      <c r="J2029" s="287"/>
      <c r="K2029" s="296">
        <f t="shared" si="1698"/>
        <v>0</v>
      </c>
      <c r="L2029" s="287"/>
      <c r="M2029" s="287"/>
      <c r="N2029" s="287"/>
      <c r="O2029" s="287">
        <v>0</v>
      </c>
      <c r="P2029" s="287"/>
      <c r="Q2029" s="287"/>
      <c r="R2029" s="296">
        <f t="shared" si="1703"/>
        <v>0</v>
      </c>
      <c r="S2029" s="287">
        <v>0</v>
      </c>
      <c r="T2029" s="287"/>
      <c r="U2029" s="287">
        <v>0</v>
      </c>
      <c r="V2029" s="287"/>
      <c r="W2029" s="287"/>
      <c r="X2029" s="287"/>
      <c r="Y2029" s="287"/>
      <c r="Z2029" s="287"/>
      <c r="AA2029" s="287">
        <f t="shared" si="1705"/>
        <v>0</v>
      </c>
      <c r="AB2029" s="287">
        <f t="shared" si="1706"/>
        <v>0</v>
      </c>
      <c r="AC2029" s="113" t="e">
        <f t="shared" si="1707"/>
        <v>#DIV/0!</v>
      </c>
    </row>
    <row r="2030" spans="1:29" ht="42.75" hidden="1" x14ac:dyDescent="0.2">
      <c r="B2030" s="134" t="s">
        <v>934</v>
      </c>
      <c r="C2030" s="137" t="s">
        <v>1203</v>
      </c>
      <c r="D2030" s="296">
        <v>0</v>
      </c>
      <c r="E2030" s="285">
        <f>SUM('ADICIONES  2018'!C2030:M2030)</f>
        <v>0</v>
      </c>
      <c r="F2030" s="287"/>
      <c r="G2030" s="287"/>
      <c r="H2030" s="287"/>
      <c r="I2030" s="287"/>
      <c r="J2030" s="287"/>
      <c r="K2030" s="296">
        <f t="shared" si="1698"/>
        <v>0</v>
      </c>
      <c r="L2030" s="287"/>
      <c r="M2030" s="287"/>
      <c r="N2030" s="287"/>
      <c r="O2030" s="287">
        <v>0</v>
      </c>
      <c r="P2030" s="287"/>
      <c r="Q2030" s="287"/>
      <c r="R2030" s="296">
        <f t="shared" si="1703"/>
        <v>0</v>
      </c>
      <c r="S2030" s="287">
        <v>0</v>
      </c>
      <c r="T2030" s="287"/>
      <c r="U2030" s="287">
        <v>0</v>
      </c>
      <c r="V2030" s="287"/>
      <c r="W2030" s="287"/>
      <c r="X2030" s="287"/>
      <c r="Y2030" s="287"/>
      <c r="Z2030" s="287"/>
      <c r="AA2030" s="287">
        <f t="shared" si="1705"/>
        <v>0</v>
      </c>
      <c r="AB2030" s="287">
        <f t="shared" si="1706"/>
        <v>0</v>
      </c>
      <c r="AC2030" s="104" t="e">
        <f t="shared" si="1707"/>
        <v>#DIV/0!</v>
      </c>
    </row>
    <row r="2031" spans="1:29" ht="42.75" hidden="1" x14ac:dyDescent="0.2">
      <c r="B2031" s="134" t="s">
        <v>934</v>
      </c>
      <c r="C2031" s="137" t="s">
        <v>1203</v>
      </c>
      <c r="D2031" s="296">
        <v>0</v>
      </c>
      <c r="E2031" s="285">
        <f>SUM('ADICIONES  2018'!C2031:M2031)</f>
        <v>0</v>
      </c>
      <c r="F2031" s="287"/>
      <c r="G2031" s="287"/>
      <c r="H2031" s="287"/>
      <c r="I2031" s="287"/>
      <c r="J2031" s="287"/>
      <c r="K2031" s="296">
        <f t="shared" si="1698"/>
        <v>0</v>
      </c>
      <c r="L2031" s="287"/>
      <c r="M2031" s="287"/>
      <c r="N2031" s="287"/>
      <c r="O2031" s="287">
        <v>781242</v>
      </c>
      <c r="P2031" s="287"/>
      <c r="Q2031" s="287">
        <v>4296868</v>
      </c>
      <c r="R2031" s="296">
        <f t="shared" si="1703"/>
        <v>5078110</v>
      </c>
      <c r="S2031" s="287">
        <v>-5078110</v>
      </c>
      <c r="T2031" s="287"/>
      <c r="U2031" s="287">
        <v>0</v>
      </c>
      <c r="V2031" s="287"/>
      <c r="W2031" s="287"/>
      <c r="X2031" s="287"/>
      <c r="Y2031" s="287"/>
      <c r="Z2031" s="287"/>
      <c r="AA2031" s="287">
        <f t="shared" ref="AA2031:AA2047" si="1767">SUM(S2031:Z2031)</f>
        <v>-5078110</v>
      </c>
      <c r="AB2031" s="287">
        <f t="shared" si="1706"/>
        <v>0</v>
      </c>
      <c r="AC2031" s="113">
        <v>0</v>
      </c>
    </row>
    <row r="2032" spans="1:29" ht="42.75" hidden="1" x14ac:dyDescent="0.2">
      <c r="B2032" s="134" t="s">
        <v>934</v>
      </c>
      <c r="C2032" s="137" t="s">
        <v>1203</v>
      </c>
      <c r="D2032" s="296">
        <v>0</v>
      </c>
      <c r="E2032" s="285">
        <f>SUM('ADICIONES  2018'!C2032:M2032)</f>
        <v>601859801</v>
      </c>
      <c r="F2032" s="287"/>
      <c r="G2032" s="287"/>
      <c r="H2032" s="287"/>
      <c r="I2032" s="287"/>
      <c r="J2032" s="287"/>
      <c r="K2032" s="296">
        <f t="shared" si="1698"/>
        <v>601859801</v>
      </c>
      <c r="L2032" s="287"/>
      <c r="M2032" s="287"/>
      <c r="N2032" s="287"/>
      <c r="O2032" s="287">
        <v>0</v>
      </c>
      <c r="P2032" s="287"/>
      <c r="Q2032" s="287"/>
      <c r="R2032" s="296">
        <f t="shared" si="1703"/>
        <v>0</v>
      </c>
      <c r="S2032" s="287">
        <v>601859801</v>
      </c>
      <c r="T2032" s="287"/>
      <c r="U2032" s="287">
        <v>0</v>
      </c>
      <c r="V2032" s="287"/>
      <c r="W2032" s="287"/>
      <c r="X2032" s="287"/>
      <c r="Y2032" s="287"/>
      <c r="Z2032" s="287"/>
      <c r="AA2032" s="287">
        <f t="shared" si="1767"/>
        <v>601859801</v>
      </c>
      <c r="AB2032" s="287">
        <f t="shared" si="1706"/>
        <v>601859801</v>
      </c>
      <c r="AC2032" s="104">
        <f t="shared" si="1707"/>
        <v>1</v>
      </c>
    </row>
    <row r="2033" spans="1:29" s="79" customFormat="1" ht="31.5" hidden="1" x14ac:dyDescent="0.2">
      <c r="A2033" s="371"/>
      <c r="B2033" s="133" t="s">
        <v>987</v>
      </c>
      <c r="C2033" s="138" t="s">
        <v>1882</v>
      </c>
      <c r="D2033" s="294">
        <f>+D2034</f>
        <v>0</v>
      </c>
      <c r="E2033" s="105">
        <f>SUM('ADICIONES  2018'!C2033:M2033)</f>
        <v>1696846946</v>
      </c>
      <c r="F2033" s="294">
        <f t="shared" ref="F2033:J2033" si="1768">+F2034</f>
        <v>0</v>
      </c>
      <c r="G2033" s="294">
        <f t="shared" si="1768"/>
        <v>0</v>
      </c>
      <c r="H2033" s="294">
        <f t="shared" si="1768"/>
        <v>0</v>
      </c>
      <c r="I2033" s="294">
        <f t="shared" si="1768"/>
        <v>0</v>
      </c>
      <c r="J2033" s="294">
        <f t="shared" si="1768"/>
        <v>0</v>
      </c>
      <c r="K2033" s="297">
        <f t="shared" si="1698"/>
        <v>1696846946</v>
      </c>
      <c r="L2033" s="294">
        <f t="shared" ref="L2033:Q2033" si="1769">+L2034</f>
        <v>0</v>
      </c>
      <c r="M2033" s="294">
        <f t="shared" si="1769"/>
        <v>0</v>
      </c>
      <c r="N2033" s="294">
        <f t="shared" si="1769"/>
        <v>0</v>
      </c>
      <c r="O2033" s="294">
        <f t="shared" si="1769"/>
        <v>0</v>
      </c>
      <c r="P2033" s="294">
        <f t="shared" si="1769"/>
        <v>0</v>
      </c>
      <c r="Q2033" s="294">
        <f t="shared" si="1769"/>
        <v>0</v>
      </c>
      <c r="R2033" s="297">
        <f t="shared" si="1703"/>
        <v>0</v>
      </c>
      <c r="S2033" s="294">
        <f t="shared" ref="S2033:Z2033" si="1770">+S2034</f>
        <v>1696846946</v>
      </c>
      <c r="T2033" s="294">
        <f t="shared" si="1770"/>
        <v>0</v>
      </c>
      <c r="U2033" s="294">
        <f t="shared" si="1770"/>
        <v>0</v>
      </c>
      <c r="V2033" s="294">
        <f t="shared" si="1770"/>
        <v>0</v>
      </c>
      <c r="W2033" s="294">
        <f t="shared" si="1770"/>
        <v>0</v>
      </c>
      <c r="X2033" s="294">
        <f t="shared" si="1770"/>
        <v>0</v>
      </c>
      <c r="Y2033" s="294">
        <f t="shared" si="1770"/>
        <v>0</v>
      </c>
      <c r="Z2033" s="294">
        <f t="shared" si="1770"/>
        <v>0</v>
      </c>
      <c r="AA2033" s="105">
        <f t="shared" si="1767"/>
        <v>1696846946</v>
      </c>
      <c r="AB2033" s="105">
        <f t="shared" si="1706"/>
        <v>1696846946</v>
      </c>
      <c r="AC2033" s="104">
        <f t="shared" si="1707"/>
        <v>1</v>
      </c>
    </row>
    <row r="2034" spans="1:29" s="79" customFormat="1" ht="47.25" hidden="1" x14ac:dyDescent="0.2">
      <c r="A2034" s="371"/>
      <c r="B2034" s="133" t="s">
        <v>989</v>
      </c>
      <c r="C2034" s="138" t="s">
        <v>1883</v>
      </c>
      <c r="D2034" s="294">
        <f>+D2035+D2038</f>
        <v>0</v>
      </c>
      <c r="E2034" s="105">
        <f>SUM('ADICIONES  2018'!C2034:M2034)</f>
        <v>1696846946</v>
      </c>
      <c r="F2034" s="294">
        <f t="shared" ref="F2034:J2034" si="1771">+F2035+F2038</f>
        <v>0</v>
      </c>
      <c r="G2034" s="294">
        <f t="shared" si="1771"/>
        <v>0</v>
      </c>
      <c r="H2034" s="294">
        <f t="shared" si="1771"/>
        <v>0</v>
      </c>
      <c r="I2034" s="294">
        <f t="shared" si="1771"/>
        <v>0</v>
      </c>
      <c r="J2034" s="294">
        <f t="shared" si="1771"/>
        <v>0</v>
      </c>
      <c r="K2034" s="297">
        <f t="shared" si="1698"/>
        <v>1696846946</v>
      </c>
      <c r="L2034" s="294">
        <f t="shared" ref="L2034:Q2034" si="1772">+L2035+L2038</f>
        <v>0</v>
      </c>
      <c r="M2034" s="294">
        <f t="shared" si="1772"/>
        <v>0</v>
      </c>
      <c r="N2034" s="294">
        <f t="shared" si="1772"/>
        <v>0</v>
      </c>
      <c r="O2034" s="294">
        <f t="shared" si="1772"/>
        <v>0</v>
      </c>
      <c r="P2034" s="294">
        <f t="shared" si="1772"/>
        <v>0</v>
      </c>
      <c r="Q2034" s="294">
        <f t="shared" si="1772"/>
        <v>0</v>
      </c>
      <c r="R2034" s="297">
        <f t="shared" si="1703"/>
        <v>0</v>
      </c>
      <c r="S2034" s="294">
        <f t="shared" ref="S2034:Z2034" si="1773">+S2035+S2038</f>
        <v>1696846946</v>
      </c>
      <c r="T2034" s="294">
        <f t="shared" si="1773"/>
        <v>0</v>
      </c>
      <c r="U2034" s="294">
        <f t="shared" si="1773"/>
        <v>0</v>
      </c>
      <c r="V2034" s="294">
        <f t="shared" si="1773"/>
        <v>0</v>
      </c>
      <c r="W2034" s="294">
        <f t="shared" si="1773"/>
        <v>0</v>
      </c>
      <c r="X2034" s="294">
        <f t="shared" si="1773"/>
        <v>0</v>
      </c>
      <c r="Y2034" s="294">
        <f t="shared" si="1773"/>
        <v>0</v>
      </c>
      <c r="Z2034" s="294">
        <f t="shared" si="1773"/>
        <v>0</v>
      </c>
      <c r="AA2034" s="105">
        <f t="shared" si="1767"/>
        <v>1696846946</v>
      </c>
      <c r="AB2034" s="105">
        <f t="shared" si="1706"/>
        <v>1696846946</v>
      </c>
      <c r="AC2034" s="104">
        <f t="shared" si="1707"/>
        <v>1</v>
      </c>
    </row>
    <row r="2035" spans="1:29" s="79" customFormat="1" ht="47.25" hidden="1" x14ac:dyDescent="0.2">
      <c r="A2035" s="371"/>
      <c r="B2035" s="133" t="s">
        <v>991</v>
      </c>
      <c r="C2035" s="138" t="s">
        <v>1198</v>
      </c>
      <c r="D2035" s="294">
        <f>+D2036</f>
        <v>0</v>
      </c>
      <c r="E2035" s="105">
        <f>SUM('ADICIONES  2018'!C2035:M2035)</f>
        <v>1696846946</v>
      </c>
      <c r="F2035" s="294">
        <f t="shared" ref="F2035:J2036" si="1774">+F2036</f>
        <v>0</v>
      </c>
      <c r="G2035" s="294">
        <f t="shared" si="1774"/>
        <v>0</v>
      </c>
      <c r="H2035" s="294">
        <f t="shared" si="1774"/>
        <v>0</v>
      </c>
      <c r="I2035" s="294">
        <f t="shared" si="1774"/>
        <v>0</v>
      </c>
      <c r="J2035" s="294">
        <f t="shared" si="1774"/>
        <v>0</v>
      </c>
      <c r="K2035" s="297">
        <f t="shared" si="1698"/>
        <v>1696846946</v>
      </c>
      <c r="L2035" s="294">
        <f t="shared" ref="L2035:Q2036" si="1775">+L2036</f>
        <v>0</v>
      </c>
      <c r="M2035" s="294">
        <f t="shared" si="1775"/>
        <v>0</v>
      </c>
      <c r="N2035" s="294">
        <f t="shared" si="1775"/>
        <v>0</v>
      </c>
      <c r="O2035" s="294">
        <f t="shared" si="1775"/>
        <v>0</v>
      </c>
      <c r="P2035" s="294">
        <f t="shared" si="1775"/>
        <v>0</v>
      </c>
      <c r="Q2035" s="294">
        <f t="shared" si="1775"/>
        <v>0</v>
      </c>
      <c r="R2035" s="297">
        <f t="shared" si="1703"/>
        <v>0</v>
      </c>
      <c r="S2035" s="294">
        <f t="shared" ref="S2035:Z2036" si="1776">+S2036</f>
        <v>1696846946</v>
      </c>
      <c r="T2035" s="294">
        <f t="shared" si="1776"/>
        <v>0</v>
      </c>
      <c r="U2035" s="294">
        <f t="shared" si="1776"/>
        <v>0</v>
      </c>
      <c r="V2035" s="294">
        <f t="shared" si="1776"/>
        <v>0</v>
      </c>
      <c r="W2035" s="294">
        <f t="shared" si="1776"/>
        <v>0</v>
      </c>
      <c r="X2035" s="294">
        <f t="shared" si="1776"/>
        <v>0</v>
      </c>
      <c r="Y2035" s="294">
        <f t="shared" si="1776"/>
        <v>0</v>
      </c>
      <c r="Z2035" s="294">
        <f t="shared" si="1776"/>
        <v>0</v>
      </c>
      <c r="AA2035" s="105">
        <f t="shared" si="1767"/>
        <v>1696846946</v>
      </c>
      <c r="AB2035" s="105">
        <f t="shared" si="1706"/>
        <v>1696846946</v>
      </c>
      <c r="AC2035" s="104">
        <f t="shared" si="1707"/>
        <v>1</v>
      </c>
    </row>
    <row r="2036" spans="1:29" s="79" customFormat="1" ht="31.5" hidden="1" x14ac:dyDescent="0.2">
      <c r="A2036" s="371"/>
      <c r="B2036" s="133" t="s">
        <v>1884</v>
      </c>
      <c r="C2036" s="138" t="s">
        <v>1885</v>
      </c>
      <c r="D2036" s="294">
        <f>+D2037</f>
        <v>0</v>
      </c>
      <c r="E2036" s="105">
        <f>SUM('ADICIONES  2018'!C2036:M2036)</f>
        <v>1696846946</v>
      </c>
      <c r="F2036" s="294">
        <f t="shared" si="1774"/>
        <v>0</v>
      </c>
      <c r="G2036" s="294">
        <f t="shared" si="1774"/>
        <v>0</v>
      </c>
      <c r="H2036" s="294">
        <f t="shared" si="1774"/>
        <v>0</v>
      </c>
      <c r="I2036" s="294">
        <f t="shared" si="1774"/>
        <v>0</v>
      </c>
      <c r="J2036" s="294">
        <f t="shared" si="1774"/>
        <v>0</v>
      </c>
      <c r="K2036" s="297">
        <f t="shared" si="1698"/>
        <v>1696846946</v>
      </c>
      <c r="L2036" s="294">
        <f t="shared" si="1775"/>
        <v>0</v>
      </c>
      <c r="M2036" s="294">
        <f t="shared" si="1775"/>
        <v>0</v>
      </c>
      <c r="N2036" s="294">
        <f t="shared" si="1775"/>
        <v>0</v>
      </c>
      <c r="O2036" s="294">
        <f t="shared" si="1775"/>
        <v>0</v>
      </c>
      <c r="P2036" s="294">
        <f t="shared" si="1775"/>
        <v>0</v>
      </c>
      <c r="Q2036" s="294">
        <f t="shared" si="1775"/>
        <v>0</v>
      </c>
      <c r="R2036" s="297">
        <f t="shared" si="1703"/>
        <v>0</v>
      </c>
      <c r="S2036" s="294">
        <f t="shared" si="1776"/>
        <v>1696846946</v>
      </c>
      <c r="T2036" s="294">
        <f t="shared" si="1776"/>
        <v>0</v>
      </c>
      <c r="U2036" s="294">
        <f t="shared" si="1776"/>
        <v>0</v>
      </c>
      <c r="V2036" s="294">
        <f t="shared" si="1776"/>
        <v>0</v>
      </c>
      <c r="W2036" s="294">
        <f t="shared" si="1776"/>
        <v>0</v>
      </c>
      <c r="X2036" s="294">
        <f t="shared" si="1776"/>
        <v>0</v>
      </c>
      <c r="Y2036" s="294">
        <f t="shared" si="1776"/>
        <v>0</v>
      </c>
      <c r="Z2036" s="294">
        <f t="shared" si="1776"/>
        <v>0</v>
      </c>
      <c r="AA2036" s="105">
        <f t="shared" si="1767"/>
        <v>1696846946</v>
      </c>
      <c r="AB2036" s="105">
        <f t="shared" si="1706"/>
        <v>1696846946</v>
      </c>
      <c r="AC2036" s="104">
        <f t="shared" si="1707"/>
        <v>1</v>
      </c>
    </row>
    <row r="2037" spans="1:29" ht="15.75" hidden="1" x14ac:dyDescent="0.2">
      <c r="B2037" s="134" t="s">
        <v>1886</v>
      </c>
      <c r="C2037" s="137" t="s">
        <v>1202</v>
      </c>
      <c r="D2037" s="296">
        <v>0</v>
      </c>
      <c r="E2037" s="285">
        <f>SUM('ADICIONES  2018'!C2037:M2037)</f>
        <v>1696846946</v>
      </c>
      <c r="F2037" s="287"/>
      <c r="G2037" s="287"/>
      <c r="H2037" s="287"/>
      <c r="I2037" s="287"/>
      <c r="J2037" s="287"/>
      <c r="K2037" s="296">
        <f t="shared" si="1698"/>
        <v>1696846946</v>
      </c>
      <c r="L2037" s="287"/>
      <c r="M2037" s="287"/>
      <c r="N2037" s="287"/>
      <c r="O2037" s="287"/>
      <c r="P2037" s="287"/>
      <c r="Q2037" s="287"/>
      <c r="R2037" s="296">
        <f t="shared" si="1703"/>
        <v>0</v>
      </c>
      <c r="S2037" s="287">
        <v>1696846946</v>
      </c>
      <c r="T2037" s="287"/>
      <c r="U2037" s="287"/>
      <c r="V2037" s="287"/>
      <c r="W2037" s="287"/>
      <c r="X2037" s="287"/>
      <c r="Y2037" s="287"/>
      <c r="Z2037" s="287"/>
      <c r="AA2037" s="287">
        <f t="shared" si="1767"/>
        <v>1696846946</v>
      </c>
      <c r="AB2037" s="287">
        <f t="shared" si="1706"/>
        <v>1696846946</v>
      </c>
      <c r="AC2037" s="104">
        <f t="shared" si="1707"/>
        <v>1</v>
      </c>
    </row>
    <row r="2038" spans="1:29" ht="42.75" hidden="1" x14ac:dyDescent="0.2">
      <c r="B2038" s="134" t="s">
        <v>995</v>
      </c>
      <c r="C2038" s="137" t="s">
        <v>1887</v>
      </c>
      <c r="D2038" s="296">
        <v>0</v>
      </c>
      <c r="E2038" s="285">
        <f>SUM('ADICIONES  2018'!C2038:M2038)</f>
        <v>0</v>
      </c>
      <c r="F2038" s="287"/>
      <c r="G2038" s="287"/>
      <c r="H2038" s="287"/>
      <c r="I2038" s="287"/>
      <c r="J2038" s="287"/>
      <c r="K2038" s="296">
        <f t="shared" si="1698"/>
        <v>0</v>
      </c>
      <c r="L2038" s="287"/>
      <c r="M2038" s="287"/>
      <c r="N2038" s="287"/>
      <c r="O2038" s="287"/>
      <c r="P2038" s="287"/>
      <c r="Q2038" s="287"/>
      <c r="R2038" s="296">
        <f t="shared" si="1703"/>
        <v>0</v>
      </c>
      <c r="S2038" s="287">
        <v>0</v>
      </c>
      <c r="T2038" s="287"/>
      <c r="U2038" s="287"/>
      <c r="V2038" s="287"/>
      <c r="W2038" s="287"/>
      <c r="X2038" s="287"/>
      <c r="Y2038" s="287"/>
      <c r="Z2038" s="287"/>
      <c r="AA2038" s="287">
        <f t="shared" si="1767"/>
        <v>0</v>
      </c>
      <c r="AB2038" s="287">
        <f t="shared" si="1706"/>
        <v>0</v>
      </c>
      <c r="AC2038" s="104" t="e">
        <f t="shared" si="1707"/>
        <v>#DIV/0!</v>
      </c>
    </row>
    <row r="2039" spans="1:29" s="21" customFormat="1" ht="30.75" thickBot="1" x14ac:dyDescent="0.25">
      <c r="A2039" s="92">
        <v>1</v>
      </c>
      <c r="B2039" s="140" t="s">
        <v>310</v>
      </c>
      <c r="C2039" s="141" t="s">
        <v>105</v>
      </c>
      <c r="D2039" s="294">
        <f>+D2040</f>
        <v>261000000</v>
      </c>
      <c r="E2039" s="105">
        <f>SUM('ADICIONES  2018'!C2039:M2039)</f>
        <v>150000000</v>
      </c>
      <c r="F2039" s="294">
        <f t="shared" ref="F2039:J2039" si="1777">+F2040</f>
        <v>0</v>
      </c>
      <c r="G2039" s="294">
        <f t="shared" si="1777"/>
        <v>0</v>
      </c>
      <c r="H2039" s="294">
        <f t="shared" si="1777"/>
        <v>0</v>
      </c>
      <c r="I2039" s="294">
        <f t="shared" si="1777"/>
        <v>0</v>
      </c>
      <c r="J2039" s="294">
        <f t="shared" si="1777"/>
        <v>0</v>
      </c>
      <c r="K2039" s="296">
        <f t="shared" si="1698"/>
        <v>411000000</v>
      </c>
      <c r="L2039" s="294">
        <f t="shared" ref="L2039:Q2039" si="1778">+L2040</f>
        <v>28726772.309999999</v>
      </c>
      <c r="M2039" s="294">
        <f t="shared" si="1778"/>
        <v>39474246.390000001</v>
      </c>
      <c r="N2039" s="294">
        <f t="shared" si="1778"/>
        <v>42123522</v>
      </c>
      <c r="O2039" s="294">
        <f t="shared" si="1778"/>
        <v>40138428</v>
      </c>
      <c r="P2039" s="294">
        <f t="shared" si="1778"/>
        <v>41347791</v>
      </c>
      <c r="Q2039" s="294">
        <f t="shared" si="1778"/>
        <v>45584907.579999998</v>
      </c>
      <c r="R2039" s="296">
        <f t="shared" si="1703"/>
        <v>237395667.27999997</v>
      </c>
      <c r="S2039" s="295">
        <f t="shared" ref="S2039:Z2039" si="1779">+S2040</f>
        <v>53232085</v>
      </c>
      <c r="T2039" s="295">
        <f t="shared" si="1779"/>
        <v>63928835</v>
      </c>
      <c r="U2039" s="295">
        <f t="shared" si="1779"/>
        <v>61889835.979999997</v>
      </c>
      <c r="V2039" s="295">
        <f t="shared" si="1779"/>
        <v>59679770</v>
      </c>
      <c r="W2039" s="295">
        <f t="shared" si="1779"/>
        <v>62682113.82</v>
      </c>
      <c r="X2039" s="294">
        <f t="shared" si="1779"/>
        <v>0</v>
      </c>
      <c r="Y2039" s="295">
        <f t="shared" si="1779"/>
        <v>0</v>
      </c>
      <c r="Z2039" s="294">
        <f t="shared" si="1779"/>
        <v>0</v>
      </c>
      <c r="AA2039" s="105">
        <f t="shared" si="1767"/>
        <v>301412639.80000001</v>
      </c>
      <c r="AB2039" s="285">
        <f t="shared" si="1706"/>
        <v>538808307.07999992</v>
      </c>
      <c r="AC2039" s="113">
        <f t="shared" si="1707"/>
        <v>1.3109691169829683</v>
      </c>
    </row>
    <row r="2040" spans="1:29" s="79" customFormat="1" ht="32.25" hidden="1" thickBot="1" x14ac:dyDescent="0.25">
      <c r="A2040" s="371"/>
      <c r="B2040" s="133" t="s">
        <v>311</v>
      </c>
      <c r="C2040" s="138" t="s">
        <v>108</v>
      </c>
      <c r="D2040" s="294">
        <f>+D2041+D2044</f>
        <v>261000000</v>
      </c>
      <c r="E2040" s="105">
        <f>SUM('ADICIONES  2018'!C2040:M2040)</f>
        <v>150000000</v>
      </c>
      <c r="F2040" s="294">
        <f t="shared" ref="F2040:J2040" si="1780">+F2041+F2044</f>
        <v>0</v>
      </c>
      <c r="G2040" s="294">
        <f t="shared" si="1780"/>
        <v>0</v>
      </c>
      <c r="H2040" s="294">
        <f t="shared" si="1780"/>
        <v>0</v>
      </c>
      <c r="I2040" s="294">
        <f t="shared" si="1780"/>
        <v>0</v>
      </c>
      <c r="J2040" s="294">
        <f t="shared" si="1780"/>
        <v>0</v>
      </c>
      <c r="K2040" s="297">
        <f t="shared" si="1698"/>
        <v>411000000</v>
      </c>
      <c r="L2040" s="294">
        <f t="shared" ref="L2040:Q2040" si="1781">+L2041+L2044</f>
        <v>28726772.309999999</v>
      </c>
      <c r="M2040" s="294">
        <f t="shared" si="1781"/>
        <v>39474246.390000001</v>
      </c>
      <c r="N2040" s="294">
        <f t="shared" si="1781"/>
        <v>42123522</v>
      </c>
      <c r="O2040" s="294">
        <f t="shared" si="1781"/>
        <v>40138428</v>
      </c>
      <c r="P2040" s="294">
        <f t="shared" si="1781"/>
        <v>41347791</v>
      </c>
      <c r="Q2040" s="294">
        <f t="shared" si="1781"/>
        <v>45584907.579999998</v>
      </c>
      <c r="R2040" s="297">
        <f t="shared" si="1703"/>
        <v>237395667.27999997</v>
      </c>
      <c r="S2040" s="294">
        <f t="shared" ref="S2040:Z2040" si="1782">+S2041+S2044</f>
        <v>53232085</v>
      </c>
      <c r="T2040" s="294">
        <f t="shared" si="1782"/>
        <v>63928835</v>
      </c>
      <c r="U2040" s="294">
        <f t="shared" si="1782"/>
        <v>61889835.979999997</v>
      </c>
      <c r="V2040" s="294">
        <f t="shared" si="1782"/>
        <v>59679770</v>
      </c>
      <c r="W2040" s="294">
        <f t="shared" si="1782"/>
        <v>62682113.82</v>
      </c>
      <c r="X2040" s="294">
        <f t="shared" si="1782"/>
        <v>0</v>
      </c>
      <c r="Y2040" s="294">
        <f t="shared" si="1782"/>
        <v>0</v>
      </c>
      <c r="Z2040" s="294">
        <f t="shared" si="1782"/>
        <v>0</v>
      </c>
      <c r="AA2040" s="105">
        <f t="shared" si="1767"/>
        <v>301412639.80000001</v>
      </c>
      <c r="AB2040" s="105">
        <f t="shared" si="1706"/>
        <v>538808307.07999992</v>
      </c>
      <c r="AC2040" s="104">
        <f t="shared" si="1707"/>
        <v>1.3109691169829683</v>
      </c>
    </row>
    <row r="2041" spans="1:29" s="79" customFormat="1" ht="48" hidden="1" thickBot="1" x14ac:dyDescent="0.25">
      <c r="A2041" s="371"/>
      <c r="B2041" s="133" t="s">
        <v>811</v>
      </c>
      <c r="C2041" s="138" t="s">
        <v>901</v>
      </c>
      <c r="D2041" s="294">
        <f>+D2042</f>
        <v>100000000</v>
      </c>
      <c r="E2041" s="105">
        <f>SUM('ADICIONES  2018'!C2041:M2041)</f>
        <v>150000000</v>
      </c>
      <c r="F2041" s="294">
        <f t="shared" ref="F2041:J2042" si="1783">+F2042</f>
        <v>0</v>
      </c>
      <c r="G2041" s="294">
        <f t="shared" si="1783"/>
        <v>0</v>
      </c>
      <c r="H2041" s="294">
        <f t="shared" si="1783"/>
        <v>0</v>
      </c>
      <c r="I2041" s="294">
        <f t="shared" si="1783"/>
        <v>0</v>
      </c>
      <c r="J2041" s="294">
        <f t="shared" si="1783"/>
        <v>0</v>
      </c>
      <c r="K2041" s="297">
        <f t="shared" si="1698"/>
        <v>250000000</v>
      </c>
      <c r="L2041" s="294">
        <f t="shared" ref="L2041:Q2042" si="1784">+L2042</f>
        <v>21656764.309999999</v>
      </c>
      <c r="M2041" s="294">
        <f t="shared" si="1784"/>
        <v>28535805.390000001</v>
      </c>
      <c r="N2041" s="294">
        <f t="shared" si="1784"/>
        <v>31171932</v>
      </c>
      <c r="O2041" s="294">
        <f t="shared" si="1784"/>
        <v>29168452</v>
      </c>
      <c r="P2041" s="294">
        <f t="shared" si="1784"/>
        <v>30259905</v>
      </c>
      <c r="Q2041" s="294">
        <f t="shared" si="1784"/>
        <v>31286373.579999998</v>
      </c>
      <c r="R2041" s="297">
        <f t="shared" si="1703"/>
        <v>172079232.27999997</v>
      </c>
      <c r="S2041" s="294">
        <f t="shared" ref="S2041:Z2042" si="1785">+S2042</f>
        <v>35302907</v>
      </c>
      <c r="T2041" s="294">
        <f t="shared" si="1785"/>
        <v>34779389</v>
      </c>
      <c r="U2041" s="294">
        <f t="shared" si="1785"/>
        <v>34018379.979999997</v>
      </c>
      <c r="V2041" s="294">
        <f t="shared" si="1785"/>
        <v>31726344</v>
      </c>
      <c r="W2041" s="294">
        <f t="shared" si="1785"/>
        <v>35889382</v>
      </c>
      <c r="X2041" s="294">
        <f t="shared" si="1785"/>
        <v>0</v>
      </c>
      <c r="Y2041" s="294">
        <f t="shared" si="1785"/>
        <v>0</v>
      </c>
      <c r="Z2041" s="294">
        <f t="shared" si="1785"/>
        <v>0</v>
      </c>
      <c r="AA2041" s="105">
        <f t="shared" si="1767"/>
        <v>171716401.97999999</v>
      </c>
      <c r="AB2041" s="105">
        <f t="shared" si="1706"/>
        <v>343795634.25999999</v>
      </c>
      <c r="AC2041" s="104">
        <f t="shared" si="1707"/>
        <v>1.3751825370399999</v>
      </c>
    </row>
    <row r="2042" spans="1:29" s="79" customFormat="1" ht="48" hidden="1" thickBot="1" x14ac:dyDescent="0.25">
      <c r="A2042" s="371"/>
      <c r="B2042" s="133" t="s">
        <v>902</v>
      </c>
      <c r="C2042" s="138" t="s">
        <v>903</v>
      </c>
      <c r="D2042" s="294">
        <f>+D2043</f>
        <v>100000000</v>
      </c>
      <c r="E2042" s="105">
        <f>SUM('ADICIONES  2018'!C2042:M2042)</f>
        <v>150000000</v>
      </c>
      <c r="F2042" s="294">
        <f t="shared" si="1783"/>
        <v>0</v>
      </c>
      <c r="G2042" s="294">
        <f t="shared" si="1783"/>
        <v>0</v>
      </c>
      <c r="H2042" s="294">
        <f t="shared" si="1783"/>
        <v>0</v>
      </c>
      <c r="I2042" s="294">
        <f t="shared" si="1783"/>
        <v>0</v>
      </c>
      <c r="J2042" s="294">
        <f t="shared" si="1783"/>
        <v>0</v>
      </c>
      <c r="K2042" s="297">
        <f t="shared" si="1698"/>
        <v>250000000</v>
      </c>
      <c r="L2042" s="294">
        <f t="shared" si="1784"/>
        <v>21656764.309999999</v>
      </c>
      <c r="M2042" s="294">
        <f t="shared" si="1784"/>
        <v>28535805.390000001</v>
      </c>
      <c r="N2042" s="294">
        <f t="shared" si="1784"/>
        <v>31171932</v>
      </c>
      <c r="O2042" s="294">
        <f t="shared" si="1784"/>
        <v>29168452</v>
      </c>
      <c r="P2042" s="294">
        <f t="shared" si="1784"/>
        <v>30259905</v>
      </c>
      <c r="Q2042" s="294">
        <f t="shared" si="1784"/>
        <v>31286373.579999998</v>
      </c>
      <c r="R2042" s="297">
        <f t="shared" si="1703"/>
        <v>172079232.27999997</v>
      </c>
      <c r="S2042" s="294">
        <f t="shared" si="1785"/>
        <v>35302907</v>
      </c>
      <c r="T2042" s="294">
        <f t="shared" si="1785"/>
        <v>34779389</v>
      </c>
      <c r="U2042" s="294">
        <f t="shared" si="1785"/>
        <v>34018379.979999997</v>
      </c>
      <c r="V2042" s="294">
        <f t="shared" si="1785"/>
        <v>31726344</v>
      </c>
      <c r="W2042" s="294">
        <f t="shared" si="1785"/>
        <v>35889382</v>
      </c>
      <c r="X2042" s="294">
        <f t="shared" si="1785"/>
        <v>0</v>
      </c>
      <c r="Y2042" s="294">
        <f t="shared" si="1785"/>
        <v>0</v>
      </c>
      <c r="Z2042" s="294">
        <f t="shared" si="1785"/>
        <v>0</v>
      </c>
      <c r="AA2042" s="105">
        <f t="shared" si="1767"/>
        <v>171716401.97999999</v>
      </c>
      <c r="AB2042" s="105">
        <f t="shared" si="1706"/>
        <v>343795634.25999999</v>
      </c>
      <c r="AC2042" s="104">
        <f t="shared" si="1707"/>
        <v>1.3751825370399999</v>
      </c>
    </row>
    <row r="2043" spans="1:29" ht="15.75" hidden="1" thickBot="1" x14ac:dyDescent="0.25">
      <c r="B2043" s="134" t="s">
        <v>904</v>
      </c>
      <c r="C2043" s="137" t="s">
        <v>905</v>
      </c>
      <c r="D2043" s="296">
        <v>100000000</v>
      </c>
      <c r="E2043" s="285">
        <f>SUM('ADICIONES  2018'!C2043:M2043)</f>
        <v>150000000</v>
      </c>
      <c r="F2043" s="287"/>
      <c r="G2043" s="287"/>
      <c r="H2043" s="287"/>
      <c r="I2043" s="287"/>
      <c r="J2043" s="287"/>
      <c r="K2043" s="296">
        <f t="shared" si="1698"/>
        <v>250000000</v>
      </c>
      <c r="L2043" s="287">
        <v>21656764.309999999</v>
      </c>
      <c r="M2043" s="287">
        <v>28535805.390000001</v>
      </c>
      <c r="N2043" s="287">
        <v>31171932</v>
      </c>
      <c r="O2043" s="287">
        <v>29168452</v>
      </c>
      <c r="P2043" s="287">
        <v>30259905</v>
      </c>
      <c r="Q2043" s="287">
        <v>31286373.579999998</v>
      </c>
      <c r="R2043" s="296">
        <f t="shared" si="1703"/>
        <v>172079232.27999997</v>
      </c>
      <c r="S2043" s="287">
        <v>35302907</v>
      </c>
      <c r="T2043" s="287">
        <v>34779389</v>
      </c>
      <c r="U2043" s="287">
        <v>34018379.979999997</v>
      </c>
      <c r="V2043" s="287">
        <v>31726344</v>
      </c>
      <c r="W2043" s="287">
        <v>35889382</v>
      </c>
      <c r="X2043" s="287"/>
      <c r="Y2043" s="287"/>
      <c r="Z2043" s="287"/>
      <c r="AA2043" s="287">
        <f t="shared" si="1767"/>
        <v>171716401.97999999</v>
      </c>
      <c r="AB2043" s="287">
        <f t="shared" si="1706"/>
        <v>343795634.25999999</v>
      </c>
      <c r="AC2043" s="113">
        <f t="shared" si="1707"/>
        <v>1.3751825370399999</v>
      </c>
    </row>
    <row r="2044" spans="1:29" s="79" customFormat="1" ht="48" hidden="1" thickBot="1" x14ac:dyDescent="0.25">
      <c r="A2044" s="371"/>
      <c r="B2044" s="133" t="s">
        <v>312</v>
      </c>
      <c r="C2044" s="138" t="s">
        <v>906</v>
      </c>
      <c r="D2044" s="294">
        <f>SUM(D2045:D2047)</f>
        <v>161000000</v>
      </c>
      <c r="E2044" s="105">
        <f>SUM('ADICIONES  2018'!C2044:M2044)</f>
        <v>0</v>
      </c>
      <c r="F2044" s="294">
        <f t="shared" ref="F2044:J2044" si="1786">SUM(F2045:F2047)</f>
        <v>0</v>
      </c>
      <c r="G2044" s="294">
        <f t="shared" si="1786"/>
        <v>0</v>
      </c>
      <c r="H2044" s="294">
        <f t="shared" si="1786"/>
        <v>0</v>
      </c>
      <c r="I2044" s="294">
        <f t="shared" si="1786"/>
        <v>0</v>
      </c>
      <c r="J2044" s="294">
        <f t="shared" si="1786"/>
        <v>0</v>
      </c>
      <c r="K2044" s="297">
        <f t="shared" si="1698"/>
        <v>161000000</v>
      </c>
      <c r="L2044" s="294">
        <f t="shared" ref="L2044:Q2044" si="1787">SUM(L2045:L2047)</f>
        <v>7070008</v>
      </c>
      <c r="M2044" s="294">
        <f t="shared" si="1787"/>
        <v>10938441</v>
      </c>
      <c r="N2044" s="294">
        <f t="shared" si="1787"/>
        <v>10951590</v>
      </c>
      <c r="O2044" s="294">
        <f t="shared" si="1787"/>
        <v>10969976</v>
      </c>
      <c r="P2044" s="294">
        <f t="shared" si="1787"/>
        <v>11087886</v>
      </c>
      <c r="Q2044" s="294">
        <f t="shared" si="1787"/>
        <v>14298534</v>
      </c>
      <c r="R2044" s="294">
        <f t="shared" si="1703"/>
        <v>65316435</v>
      </c>
      <c r="S2044" s="294">
        <f t="shared" ref="S2044:Z2044" si="1788">SUM(S2045:S2047)</f>
        <v>17929178</v>
      </c>
      <c r="T2044" s="294">
        <f t="shared" si="1788"/>
        <v>29149446</v>
      </c>
      <c r="U2044" s="294">
        <f t="shared" si="1788"/>
        <v>27871456</v>
      </c>
      <c r="V2044" s="294">
        <f t="shared" si="1788"/>
        <v>27953426</v>
      </c>
      <c r="W2044" s="294">
        <f t="shared" si="1788"/>
        <v>26792731.82</v>
      </c>
      <c r="X2044" s="294">
        <f t="shared" si="1788"/>
        <v>0</v>
      </c>
      <c r="Y2044" s="294">
        <f t="shared" si="1788"/>
        <v>0</v>
      </c>
      <c r="Z2044" s="294">
        <f t="shared" si="1788"/>
        <v>0</v>
      </c>
      <c r="AA2044" s="105">
        <f t="shared" si="1767"/>
        <v>129696237.81999999</v>
      </c>
      <c r="AB2044" s="105">
        <f t="shared" si="1706"/>
        <v>195012672.81999999</v>
      </c>
      <c r="AC2044" s="104">
        <f t="shared" si="1707"/>
        <v>1.2112588373913042</v>
      </c>
    </row>
    <row r="2045" spans="1:29" ht="29.25" hidden="1" thickBot="1" x14ac:dyDescent="0.25">
      <c r="B2045" s="134" t="s">
        <v>314</v>
      </c>
      <c r="C2045" s="137" t="s">
        <v>906</v>
      </c>
      <c r="D2045" s="296">
        <v>0</v>
      </c>
      <c r="E2045" s="285">
        <f>SUM('ADICIONES  2018'!C2045:M2045)</f>
        <v>0</v>
      </c>
      <c r="F2045" s="287"/>
      <c r="G2045" s="287"/>
      <c r="H2045" s="287"/>
      <c r="I2045" s="287"/>
      <c r="J2045" s="287"/>
      <c r="K2045" s="296">
        <f t="shared" si="1698"/>
        <v>0</v>
      </c>
      <c r="L2045" s="287">
        <v>0</v>
      </c>
      <c r="M2045" s="287">
        <v>0</v>
      </c>
      <c r="N2045" s="287"/>
      <c r="O2045" s="287">
        <v>0</v>
      </c>
      <c r="P2045" s="287">
        <v>0</v>
      </c>
      <c r="Q2045" s="287">
        <v>0</v>
      </c>
      <c r="R2045" s="296">
        <f t="shared" si="1703"/>
        <v>0</v>
      </c>
      <c r="S2045" s="287">
        <v>0</v>
      </c>
      <c r="T2045" s="287">
        <v>0</v>
      </c>
      <c r="U2045" s="287">
        <v>0</v>
      </c>
      <c r="V2045" s="287">
        <v>0</v>
      </c>
      <c r="W2045" s="287">
        <v>0</v>
      </c>
      <c r="X2045" s="287"/>
      <c r="Y2045" s="287"/>
      <c r="Z2045" s="287"/>
      <c r="AA2045" s="287">
        <f t="shared" si="1767"/>
        <v>0</v>
      </c>
      <c r="AB2045" s="287">
        <f t="shared" si="1706"/>
        <v>0</v>
      </c>
      <c r="AC2045" s="104" t="e">
        <f t="shared" si="1707"/>
        <v>#DIV/0!</v>
      </c>
    </row>
    <row r="2046" spans="1:29" ht="29.25" hidden="1" thickBot="1" x14ac:dyDescent="0.25">
      <c r="B2046" s="134" t="s">
        <v>314</v>
      </c>
      <c r="C2046" s="137" t="s">
        <v>906</v>
      </c>
      <c r="D2046" s="296">
        <v>160000000</v>
      </c>
      <c r="E2046" s="285">
        <f>SUM('ADICIONES  2018'!C2046:M2046)</f>
        <v>0</v>
      </c>
      <c r="F2046" s="287"/>
      <c r="G2046" s="287"/>
      <c r="H2046" s="287"/>
      <c r="I2046" s="287"/>
      <c r="J2046" s="287"/>
      <c r="K2046" s="296">
        <f t="shared" si="1698"/>
        <v>160000000</v>
      </c>
      <c r="L2046" s="287">
        <v>6939073</v>
      </c>
      <c r="M2046" s="287">
        <v>10806464</v>
      </c>
      <c r="N2046" s="287">
        <v>10819475</v>
      </c>
      <c r="O2046" s="287">
        <v>10837507</v>
      </c>
      <c r="P2046" s="287">
        <v>10954485</v>
      </c>
      <c r="Q2046" s="287">
        <v>14162709</v>
      </c>
      <c r="R2046" s="296">
        <f t="shared" si="1703"/>
        <v>64519713</v>
      </c>
      <c r="S2046" s="287">
        <v>17791218</v>
      </c>
      <c r="T2046" s="287">
        <v>29011342</v>
      </c>
      <c r="U2046" s="287">
        <v>27731580</v>
      </c>
      <c r="V2046" s="287">
        <v>27807590</v>
      </c>
      <c r="W2046" s="287">
        <v>26640432.82</v>
      </c>
      <c r="X2046" s="287"/>
      <c r="Y2046" s="287"/>
      <c r="Z2046" s="287"/>
      <c r="AA2046" s="287">
        <f t="shared" si="1767"/>
        <v>128982162.81999999</v>
      </c>
      <c r="AB2046" s="287">
        <f t="shared" si="1706"/>
        <v>193501875.81999999</v>
      </c>
      <c r="AC2046" s="113">
        <f t="shared" si="1707"/>
        <v>1.209386723875</v>
      </c>
    </row>
    <row r="2047" spans="1:29" ht="29.25" hidden="1" thickBot="1" x14ac:dyDescent="0.25">
      <c r="B2047" s="135" t="s">
        <v>317</v>
      </c>
      <c r="C2047" s="274" t="s">
        <v>1888</v>
      </c>
      <c r="D2047" s="298">
        <v>1000000</v>
      </c>
      <c r="E2047" s="285">
        <f>SUM('ADICIONES  2018'!C2047:M2047)</f>
        <v>0</v>
      </c>
      <c r="F2047" s="288"/>
      <c r="G2047" s="288"/>
      <c r="H2047" s="288"/>
      <c r="I2047" s="288"/>
      <c r="J2047" s="288"/>
      <c r="K2047" s="298">
        <f t="shared" si="1698"/>
        <v>1000000</v>
      </c>
      <c r="L2047" s="288">
        <v>130935</v>
      </c>
      <c r="M2047" s="288">
        <v>131977</v>
      </c>
      <c r="N2047" s="288">
        <v>132115</v>
      </c>
      <c r="O2047" s="288">
        <v>132469</v>
      </c>
      <c r="P2047" s="288">
        <v>133401</v>
      </c>
      <c r="Q2047" s="288">
        <v>135825</v>
      </c>
      <c r="R2047" s="298">
        <f t="shared" si="1703"/>
        <v>796722</v>
      </c>
      <c r="S2047" s="288">
        <v>137960</v>
      </c>
      <c r="T2047" s="288">
        <v>138104</v>
      </c>
      <c r="U2047" s="288">
        <v>139876</v>
      </c>
      <c r="V2047" s="288">
        <v>145836</v>
      </c>
      <c r="W2047" s="288">
        <v>152299</v>
      </c>
      <c r="X2047" s="288"/>
      <c r="Y2047" s="288"/>
      <c r="Z2047" s="288"/>
      <c r="AA2047" s="288">
        <f t="shared" si="1767"/>
        <v>714075</v>
      </c>
      <c r="AB2047" s="288">
        <f t="shared" si="1706"/>
        <v>1510797</v>
      </c>
      <c r="AC2047" s="338">
        <f t="shared" si="1707"/>
        <v>1.5107969999999999</v>
      </c>
    </row>
    <row r="2048" spans="1:29" s="79" customFormat="1" ht="20.25" thickBot="1" x14ac:dyDescent="0.25">
      <c r="A2048" s="371">
        <v>1</v>
      </c>
      <c r="B2048" s="418" t="s">
        <v>26</v>
      </c>
      <c r="C2048" s="419"/>
      <c r="D2048" s="383">
        <f>+D1990</f>
        <v>522208495081</v>
      </c>
      <c r="E2048" s="384">
        <f t="shared" ref="E2048:AB2048" si="1789">+E1990</f>
        <v>13516566917</v>
      </c>
      <c r="F2048" s="383">
        <f t="shared" si="1789"/>
        <v>0</v>
      </c>
      <c r="G2048" s="383">
        <f t="shared" si="1789"/>
        <v>0</v>
      </c>
      <c r="H2048" s="383">
        <f t="shared" si="1789"/>
        <v>0</v>
      </c>
      <c r="I2048" s="383">
        <f t="shared" si="1789"/>
        <v>0</v>
      </c>
      <c r="J2048" s="383">
        <f t="shared" si="1789"/>
        <v>0</v>
      </c>
      <c r="K2048" s="384">
        <f t="shared" si="1789"/>
        <v>535725061998</v>
      </c>
      <c r="L2048" s="383">
        <f t="shared" si="1789"/>
        <v>37773099177.309998</v>
      </c>
      <c r="M2048" s="383">
        <f t="shared" si="1789"/>
        <v>33443485307.389999</v>
      </c>
      <c r="N2048" s="383">
        <f t="shared" si="1789"/>
        <v>43885047325</v>
      </c>
      <c r="O2048" s="383">
        <f t="shared" si="1789"/>
        <v>37342432702</v>
      </c>
      <c r="P2048" s="383">
        <f t="shared" si="1789"/>
        <v>36688025197</v>
      </c>
      <c r="Q2048" s="383">
        <f t="shared" si="1789"/>
        <v>43542580430.580002</v>
      </c>
      <c r="R2048" s="384">
        <f t="shared" si="1789"/>
        <v>232674670139.28003</v>
      </c>
      <c r="S2048" s="384">
        <f t="shared" si="1789"/>
        <v>74895888799.119995</v>
      </c>
      <c r="T2048" s="384">
        <f t="shared" si="1789"/>
        <v>35297251320</v>
      </c>
      <c r="U2048" s="384">
        <f t="shared" si="1789"/>
        <v>35555303837.480003</v>
      </c>
      <c r="V2048" s="384">
        <f t="shared" si="1789"/>
        <v>34202972986.5</v>
      </c>
      <c r="W2048" s="384">
        <f t="shared" si="1789"/>
        <v>44774202922.639999</v>
      </c>
      <c r="X2048" s="383">
        <f t="shared" si="1789"/>
        <v>0</v>
      </c>
      <c r="Y2048" s="384">
        <f t="shared" si="1789"/>
        <v>0</v>
      </c>
      <c r="Z2048" s="383">
        <f t="shared" si="1789"/>
        <v>0</v>
      </c>
      <c r="AA2048" s="383">
        <f t="shared" si="1789"/>
        <v>224725619865.73999</v>
      </c>
      <c r="AB2048" s="384">
        <f t="shared" si="1789"/>
        <v>457400290005.02002</v>
      </c>
      <c r="AC2048" s="114">
        <f t="shared" si="1707"/>
        <v>0.85379669993248819</v>
      </c>
    </row>
    <row r="2049" spans="1:29" ht="20.25" thickBot="1" x14ac:dyDescent="0.25">
      <c r="A2049" s="156">
        <v>1</v>
      </c>
      <c r="B2049" s="418" t="s">
        <v>49</v>
      </c>
      <c r="C2049" s="419"/>
      <c r="D2049" s="384">
        <f t="shared" ref="D2049:AA2049" si="1790">+D1370+D1946+D2048+D1983</f>
        <v>1247384580885.1699</v>
      </c>
      <c r="E2049" s="384">
        <f t="shared" si="1790"/>
        <v>598668657395</v>
      </c>
      <c r="F2049" s="384">
        <f t="shared" si="1790"/>
        <v>2995797538.5299997</v>
      </c>
      <c r="G2049" s="384">
        <f t="shared" si="1790"/>
        <v>0</v>
      </c>
      <c r="H2049" s="384">
        <f t="shared" si="1790"/>
        <v>0</v>
      </c>
      <c r="I2049" s="384">
        <f t="shared" si="1790"/>
        <v>0</v>
      </c>
      <c r="J2049" s="384">
        <f t="shared" si="1790"/>
        <v>0</v>
      </c>
      <c r="K2049" s="384">
        <f t="shared" si="1790"/>
        <v>1843057440741.6401</v>
      </c>
      <c r="L2049" s="384">
        <f t="shared" si="1790"/>
        <v>99248804284.12999</v>
      </c>
      <c r="M2049" s="384">
        <f t="shared" si="1790"/>
        <v>97344905555.979996</v>
      </c>
      <c r="N2049" s="384">
        <f t="shared" si="1790"/>
        <v>96958360679.729996</v>
      </c>
      <c r="O2049" s="384">
        <f t="shared" si="1790"/>
        <v>114909623088.69</v>
      </c>
      <c r="P2049" s="384">
        <f t="shared" si="1790"/>
        <v>335067818201.85004</v>
      </c>
      <c r="Q2049" s="384">
        <f t="shared" si="1790"/>
        <v>101361163473.90001</v>
      </c>
      <c r="R2049" s="384">
        <f t="shared" si="1790"/>
        <v>844890675284.28015</v>
      </c>
      <c r="S2049" s="384">
        <f t="shared" si="1790"/>
        <v>185883109305.40997</v>
      </c>
      <c r="T2049" s="384">
        <f t="shared" si="1790"/>
        <v>85948003584.290009</v>
      </c>
      <c r="U2049" s="384">
        <f t="shared" si="1790"/>
        <v>183146939081.89005</v>
      </c>
      <c r="V2049" s="384">
        <f t="shared" si="1790"/>
        <v>79258524424.180008</v>
      </c>
      <c r="W2049" s="384">
        <f t="shared" si="1790"/>
        <v>142438979614.72998</v>
      </c>
      <c r="X2049" s="384">
        <f t="shared" si="1790"/>
        <v>0</v>
      </c>
      <c r="Y2049" s="384">
        <f t="shared" si="1790"/>
        <v>-10726563515.870001</v>
      </c>
      <c r="Z2049" s="384">
        <f t="shared" si="1790"/>
        <v>0</v>
      </c>
      <c r="AA2049" s="384">
        <f t="shared" si="1790"/>
        <v>665948992494.63013</v>
      </c>
      <c r="AB2049" s="384">
        <f>+AB1370+AB1946+AB2048+AB1983</f>
        <v>1510839667778.9102</v>
      </c>
      <c r="AC2049" s="114">
        <f>AB2049/K2049</f>
        <v>0.81974638141009504</v>
      </c>
    </row>
    <row r="2050" spans="1:29" x14ac:dyDescent="0.2">
      <c r="A2050" s="156">
        <v>1</v>
      </c>
      <c r="B2050" s="420" t="s">
        <v>2641</v>
      </c>
      <c r="C2050" s="421"/>
      <c r="D2050" s="421"/>
      <c r="E2050" s="421"/>
      <c r="F2050" s="421"/>
      <c r="G2050" s="421"/>
      <c r="H2050" s="421"/>
      <c r="I2050" s="421"/>
      <c r="J2050" s="421"/>
      <c r="K2050" s="421"/>
      <c r="L2050" s="421"/>
      <c r="M2050" s="421"/>
      <c r="N2050" s="421"/>
      <c r="O2050" s="421"/>
      <c r="P2050" s="421"/>
      <c r="Q2050" s="421"/>
      <c r="R2050" s="421"/>
      <c r="S2050" s="421"/>
      <c r="T2050" s="421"/>
      <c r="U2050" s="421"/>
      <c r="V2050" s="421"/>
      <c r="W2050" s="421"/>
      <c r="X2050" s="421"/>
      <c r="Y2050" s="421"/>
      <c r="Z2050" s="421"/>
      <c r="AA2050" s="421"/>
      <c r="AB2050" s="421"/>
      <c r="AC2050" s="421"/>
    </row>
    <row r="2051" spans="1:29" x14ac:dyDescent="0.2">
      <c r="A2051" s="156">
        <v>1</v>
      </c>
      <c r="B2051" s="408"/>
      <c r="C2051" s="409"/>
      <c r="D2051" s="409"/>
      <c r="E2051" s="409"/>
      <c r="F2051" s="409"/>
      <c r="G2051" s="409"/>
      <c r="H2051" s="409"/>
      <c r="I2051" s="409"/>
      <c r="J2051" s="409"/>
      <c r="K2051" s="409"/>
      <c r="L2051" s="409"/>
      <c r="M2051" s="409"/>
      <c r="N2051" s="409"/>
      <c r="O2051" s="409"/>
      <c r="P2051" s="409"/>
      <c r="Q2051" s="409"/>
      <c r="R2051" s="409"/>
      <c r="S2051" s="409"/>
      <c r="T2051" s="409"/>
      <c r="U2051" s="409"/>
      <c r="V2051" s="409"/>
      <c r="W2051" s="409"/>
      <c r="X2051" s="409"/>
      <c r="Y2051" s="409"/>
      <c r="Z2051" s="409"/>
      <c r="AA2051" s="409"/>
      <c r="AB2051" s="409"/>
      <c r="AC2051" s="409"/>
    </row>
    <row r="2052" spans="1:29" hidden="1" x14ac:dyDescent="0.2">
      <c r="A2052" s="156"/>
      <c r="B2052" s="373"/>
      <c r="C2052" s="374"/>
      <c r="D2052" s="361"/>
      <c r="E2052" s="361"/>
      <c r="F2052" s="361"/>
      <c r="G2052" s="361"/>
      <c r="H2052" s="361"/>
      <c r="I2052" s="361"/>
      <c r="J2052" s="361"/>
      <c r="K2052" s="361"/>
      <c r="L2052" s="361"/>
      <c r="M2052" s="361"/>
      <c r="N2052" s="361"/>
      <c r="O2052" s="361"/>
      <c r="P2052" s="361"/>
      <c r="Q2052" s="361"/>
      <c r="R2052" s="361"/>
      <c r="S2052" s="361"/>
      <c r="T2052" s="361"/>
      <c r="U2052" s="361"/>
      <c r="V2052" s="361"/>
      <c r="W2052" s="361"/>
      <c r="X2052" s="361"/>
      <c r="Y2052" s="361"/>
      <c r="Z2052" s="361"/>
      <c r="AA2052" s="361"/>
      <c r="AB2052" s="362"/>
      <c r="AC2052" s="361"/>
    </row>
    <row r="2053" spans="1:29" hidden="1" x14ac:dyDescent="0.2">
      <c r="A2053" s="156"/>
      <c r="B2053" s="373"/>
      <c r="C2053" s="374"/>
      <c r="D2053" s="361"/>
      <c r="E2053" s="361"/>
      <c r="F2053" s="361"/>
      <c r="G2053" s="361"/>
      <c r="H2053" s="361"/>
      <c r="I2053" s="361"/>
      <c r="J2053" s="361"/>
      <c r="K2053" s="361"/>
      <c r="L2053" s="361"/>
      <c r="M2053" s="361"/>
      <c r="N2053" s="361"/>
      <c r="O2053" s="361"/>
      <c r="P2053" s="361"/>
      <c r="Q2053" s="361"/>
      <c r="R2053" s="361"/>
      <c r="S2053" s="361"/>
      <c r="T2053" s="361"/>
      <c r="U2053" s="361"/>
      <c r="V2053" s="361"/>
      <c r="W2053" s="361"/>
      <c r="X2053" s="361"/>
      <c r="Y2053" s="361"/>
      <c r="Z2053" s="361"/>
      <c r="AA2053" s="361"/>
      <c r="AB2053" s="361"/>
      <c r="AC2053" s="361"/>
    </row>
    <row r="2054" spans="1:29" x14ac:dyDescent="0.2">
      <c r="A2054" s="156">
        <v>1</v>
      </c>
      <c r="C2054" s="45"/>
      <c r="E2054" s="385"/>
      <c r="F2054" s="385"/>
      <c r="G2054" s="385"/>
      <c r="H2054" s="385"/>
      <c r="I2054" s="385"/>
      <c r="J2054" s="385"/>
      <c r="K2054" s="385"/>
      <c r="AC2054" s="42"/>
    </row>
    <row r="2055" spans="1:29" ht="15" customHeight="1" x14ac:dyDescent="0.2">
      <c r="A2055" s="156">
        <v>1</v>
      </c>
      <c r="B2055" s="410" t="s">
        <v>54</v>
      </c>
      <c r="C2055" s="410"/>
      <c r="D2055" s="410"/>
      <c r="E2055" s="410"/>
      <c r="F2055" s="410"/>
      <c r="G2055" s="410"/>
      <c r="H2055" s="410"/>
      <c r="I2055" s="410"/>
      <c r="J2055" s="410"/>
      <c r="K2055" s="410"/>
      <c r="L2055" s="410"/>
      <c r="M2055" s="410"/>
      <c r="N2055" s="410"/>
      <c r="O2055" s="410"/>
      <c r="P2055" s="410"/>
      <c r="Q2055" s="410"/>
      <c r="R2055" s="410"/>
      <c r="S2055" s="410"/>
      <c r="T2055" s="410"/>
      <c r="U2055" s="410"/>
      <c r="V2055" s="410"/>
      <c r="W2055" s="410"/>
      <c r="X2055" s="410"/>
      <c r="Y2055" s="410"/>
      <c r="Z2055" s="410"/>
      <c r="AA2055" s="410"/>
      <c r="AB2055" s="410"/>
      <c r="AC2055" s="410"/>
    </row>
    <row r="2056" spans="1:29" ht="15" customHeight="1" x14ac:dyDescent="0.2">
      <c r="A2056" s="156">
        <v>1</v>
      </c>
      <c r="B2056" s="411" t="s">
        <v>89</v>
      </c>
      <c r="C2056" s="411"/>
      <c r="D2056" s="411"/>
      <c r="E2056" s="411"/>
      <c r="F2056" s="411"/>
      <c r="G2056" s="411"/>
      <c r="H2056" s="411"/>
      <c r="I2056" s="411"/>
      <c r="J2056" s="411"/>
      <c r="K2056" s="411"/>
      <c r="L2056" s="411"/>
      <c r="M2056" s="411"/>
      <c r="N2056" s="411"/>
      <c r="O2056" s="411"/>
      <c r="P2056" s="411"/>
      <c r="Q2056" s="411"/>
      <c r="R2056" s="411"/>
      <c r="S2056" s="411"/>
      <c r="T2056" s="411"/>
      <c r="U2056" s="411"/>
      <c r="V2056" s="411"/>
      <c r="W2056" s="411"/>
      <c r="X2056" s="411"/>
      <c r="Y2056" s="411"/>
      <c r="Z2056" s="411"/>
      <c r="AA2056" s="411"/>
      <c r="AB2056" s="411"/>
      <c r="AC2056" s="411"/>
    </row>
    <row r="2057" spans="1:29" x14ac:dyDescent="0.2">
      <c r="E2057" s="385"/>
      <c r="F2057" s="385"/>
      <c r="G2057" s="385"/>
      <c r="H2057" s="385"/>
    </row>
    <row r="2058" spans="1:29" x14ac:dyDescent="0.2">
      <c r="E2058" s="385"/>
      <c r="F2058" s="385"/>
      <c r="G2058" s="385"/>
      <c r="H2058" s="385"/>
    </row>
    <row r="2059" spans="1:29" x14ac:dyDescent="0.2">
      <c r="E2059" s="385"/>
      <c r="F2059" s="385"/>
      <c r="G2059" s="385"/>
      <c r="H2059" s="385"/>
      <c r="I2059" s="385"/>
      <c r="J2059" s="385"/>
      <c r="K2059" s="385"/>
      <c r="L2059" s="385"/>
      <c r="M2059" s="385"/>
      <c r="N2059" s="385"/>
      <c r="O2059" s="385"/>
      <c r="P2059" s="385"/>
      <c r="Q2059" s="385"/>
      <c r="R2059" s="385"/>
    </row>
    <row r="2060" spans="1:29" x14ac:dyDescent="0.2">
      <c r="E2060" s="385"/>
      <c r="F2060" s="385"/>
      <c r="G2060" s="385"/>
      <c r="H2060" s="385"/>
    </row>
    <row r="2061" spans="1:29" x14ac:dyDescent="0.2">
      <c r="E2061" s="385"/>
      <c r="F2061" s="385"/>
      <c r="G2061" s="385"/>
      <c r="H2061" s="385"/>
    </row>
    <row r="2066" spans="1:29" s="282" customFormat="1" x14ac:dyDescent="0.2">
      <c r="A2066" s="372"/>
      <c r="B2066" s="24"/>
      <c r="C2066" s="1"/>
      <c r="D2066" s="385"/>
      <c r="E2066" s="283"/>
      <c r="F2066" s="283"/>
      <c r="G2066" s="299"/>
      <c r="H2066" s="299"/>
      <c r="I2066" s="283"/>
      <c r="J2066" s="283"/>
      <c r="K2066" s="283"/>
      <c r="L2066" s="283"/>
      <c r="M2066" s="283"/>
      <c r="N2066" s="283"/>
      <c r="O2066" s="283"/>
      <c r="P2066" s="283"/>
      <c r="Q2066" s="283"/>
      <c r="R2066" s="283"/>
      <c r="S2066" s="283"/>
      <c r="T2066" s="283"/>
      <c r="U2066" s="283"/>
      <c r="V2066" s="283"/>
      <c r="W2066" s="283"/>
      <c r="X2066" s="283"/>
      <c r="Y2066" s="283"/>
      <c r="Z2066" s="283"/>
      <c r="AA2066" s="283"/>
      <c r="AB2066" s="283"/>
      <c r="AC2066" s="41"/>
    </row>
  </sheetData>
  <autoFilter ref="A8:AC2056">
    <filterColumn colId="0">
      <customFilters>
        <customFilter operator="notEqual" val=" "/>
      </customFilters>
    </filterColumn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6" showButton="0"/>
    <filterColumn colId="27" showButton="0"/>
  </autoFilter>
  <mergeCells count="43">
    <mergeCell ref="B8:AC8"/>
    <mergeCell ref="B9:B10"/>
    <mergeCell ref="C9:C10"/>
    <mergeCell ref="D9:D10"/>
    <mergeCell ref="E9:E10"/>
    <mergeCell ref="F9:F10"/>
    <mergeCell ref="G9:G10"/>
    <mergeCell ref="H9:H10"/>
    <mergeCell ref="I9:I10"/>
    <mergeCell ref="J9:J10"/>
    <mergeCell ref="AC9:AC10"/>
    <mergeCell ref="AB9:AB10"/>
    <mergeCell ref="B1983:C1983"/>
    <mergeCell ref="W9:W10"/>
    <mergeCell ref="X9:X10"/>
    <mergeCell ref="Y9:Y10"/>
    <mergeCell ref="Z9:Z10"/>
    <mergeCell ref="Q9:Q10"/>
    <mergeCell ref="R9:R10"/>
    <mergeCell ref="S9:S10"/>
    <mergeCell ref="T9:T10"/>
    <mergeCell ref="U9:U10"/>
    <mergeCell ref="V9:V10"/>
    <mergeCell ref="K9:K10"/>
    <mergeCell ref="L9:L10"/>
    <mergeCell ref="M9:M10"/>
    <mergeCell ref="N9:N10"/>
    <mergeCell ref="O9:O10"/>
    <mergeCell ref="B1370:C1370"/>
    <mergeCell ref="C1372:D1372"/>
    <mergeCell ref="B1946:C1946"/>
    <mergeCell ref="B1948:C1948"/>
    <mergeCell ref="AA9:AA10"/>
    <mergeCell ref="P9:P10"/>
    <mergeCell ref="B2051:AC2051"/>
    <mergeCell ref="B2055:AC2055"/>
    <mergeCell ref="B2056:AC2056"/>
    <mergeCell ref="B1985:C1985"/>
    <mergeCell ref="B1987:C1987"/>
    <mergeCell ref="B1989:C1989"/>
    <mergeCell ref="B2048:C2048"/>
    <mergeCell ref="B2049:C2049"/>
    <mergeCell ref="B2050:AC2050"/>
  </mergeCells>
  <printOptions gridLines="1"/>
  <pageMargins left="1.2598425196850394" right="0" top="0.59055118110236227" bottom="0.78740157480314965" header="0.31496062992125984" footer="0.59055118110236227"/>
  <pageSetup paperSize="5" scale="60" orientation="landscape" horizontalDpi="4294967295" verticalDpi="4294967295" r:id="rId1"/>
  <headerFooter alignWithMargins="0">
    <oddHeader xml:space="preserve">&amp;L&amp;"Arial,Negrita"&amp;8                                       SECRETARIA DE HACIENDA -   DIRECCION TECNICA DE PRESUPUESTO </oddHeader>
    <oddFooter>&amp;L&amp;"Arial,Negrita"&amp;8                                       FECHA: NOVIEMBRE   2018  -  ELABORO: JOSE LUNA D
                                       FUENTE: CONTABILIDAD &amp;C&amp;P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71"/>
  <sheetViews>
    <sheetView zoomScaleNormal="100" workbookViewId="0">
      <pane xSplit="1" ySplit="3" topLeftCell="E4" activePane="bottomRight" state="frozen"/>
      <selection activeCell="K60" sqref="K60"/>
      <selection pane="topRight" activeCell="K60" sqref="K60"/>
      <selection pane="bottomLeft" activeCell="K60" sqref="K60"/>
      <selection pane="bottomRight" activeCell="Z168" sqref="Z168"/>
    </sheetView>
  </sheetViews>
  <sheetFormatPr baseColWidth="10" defaultColWidth="11.42578125" defaultRowHeight="14.25" x14ac:dyDescent="0.2"/>
  <cols>
    <col min="1" max="1" width="66.7109375" style="1" customWidth="1"/>
    <col min="2" max="2" width="11" style="1" hidden="1" customWidth="1"/>
    <col min="3" max="3" width="19.42578125" style="1" hidden="1" customWidth="1"/>
    <col min="4" max="4" width="17.85546875" style="1" hidden="1" customWidth="1"/>
    <col min="5" max="5" width="18.5703125" style="32" bestFit="1" customWidth="1"/>
    <col min="6" max="6" width="17.28515625" style="1" bestFit="1" customWidth="1"/>
    <col min="7" max="7" width="17.7109375" style="1" hidden="1" customWidth="1"/>
    <col min="8" max="8" width="14.140625" style="1" hidden="1" customWidth="1"/>
    <col min="9" max="9" width="18.5703125" style="1" bestFit="1" customWidth="1"/>
    <col min="10" max="10" width="11.140625" style="1" customWidth="1"/>
    <col min="11" max="11" width="18.5703125" style="1" bestFit="1" customWidth="1"/>
    <col min="12" max="12" width="16.7109375" style="1" bestFit="1" customWidth="1"/>
    <col min="13" max="14" width="7.28515625" style="1" bestFit="1" customWidth="1"/>
    <col min="15" max="15" width="16.7109375" style="1" bestFit="1" customWidth="1"/>
    <col min="16" max="16" width="21.85546875" style="1" hidden="1" customWidth="1"/>
    <col min="17" max="17" width="14.7109375" style="1" bestFit="1" customWidth="1"/>
    <col min="18" max="18" width="6.5703125" style="1" customWidth="1"/>
    <col min="19" max="20" width="7.140625" style="1" customWidth="1"/>
    <col min="21" max="21" width="7.7109375" style="1" customWidth="1"/>
    <col min="22" max="22" width="16.7109375" style="1" hidden="1" customWidth="1"/>
    <col min="23" max="23" width="13" style="1" hidden="1" customWidth="1"/>
    <col min="24" max="24" width="21.42578125" style="1" hidden="1" customWidth="1"/>
    <col min="25" max="25" width="16.5703125" style="1" hidden="1" customWidth="1"/>
    <col min="26" max="26" width="18.5703125" style="1" bestFit="1" customWidth="1"/>
    <col min="27" max="27" width="8.140625" style="41" customWidth="1"/>
    <col min="28" max="28" width="12.42578125" style="1" bestFit="1" customWidth="1"/>
    <col min="29" max="16384" width="11.42578125" style="1"/>
  </cols>
  <sheetData>
    <row r="1" spans="1:27" ht="27.75" customHeight="1" thickBot="1" x14ac:dyDescent="0.25">
      <c r="A1" s="456" t="s">
        <v>2643</v>
      </c>
      <c r="B1" s="457"/>
      <c r="C1" s="457"/>
      <c r="D1" s="457"/>
      <c r="E1" s="457"/>
      <c r="F1" s="457"/>
      <c r="G1" s="457"/>
      <c r="H1" s="457"/>
      <c r="I1" s="457"/>
      <c r="J1" s="457"/>
      <c r="K1" s="457"/>
      <c r="L1" s="457"/>
      <c r="M1" s="457"/>
      <c r="N1" s="457"/>
      <c r="O1" s="457"/>
      <c r="P1" s="457"/>
      <c r="Q1" s="457"/>
      <c r="R1" s="457"/>
      <c r="S1" s="457"/>
      <c r="T1" s="457"/>
      <c r="U1" s="457"/>
      <c r="V1" s="457"/>
      <c r="W1" s="457"/>
      <c r="X1" s="457"/>
      <c r="Y1" s="457"/>
      <c r="Z1" s="457"/>
      <c r="AA1" s="457"/>
    </row>
    <row r="2" spans="1:27" s="18" customFormat="1" ht="29.25" customHeight="1" x14ac:dyDescent="0.2">
      <c r="A2" s="367" t="s">
        <v>0</v>
      </c>
      <c r="B2" s="367" t="s">
        <v>1</v>
      </c>
      <c r="C2" s="454" t="s">
        <v>28</v>
      </c>
      <c r="D2" s="454" t="s">
        <v>29</v>
      </c>
      <c r="E2" s="458" t="s">
        <v>2</v>
      </c>
      <c r="F2" s="454" t="s">
        <v>3</v>
      </c>
      <c r="G2" s="454" t="s">
        <v>39</v>
      </c>
      <c r="H2" s="454" t="s">
        <v>53</v>
      </c>
      <c r="I2" s="367" t="s">
        <v>4</v>
      </c>
      <c r="J2" s="454" t="s">
        <v>5</v>
      </c>
      <c r="K2" s="454" t="s">
        <v>6</v>
      </c>
      <c r="L2" s="454" t="s">
        <v>7</v>
      </c>
      <c r="M2" s="454" t="s">
        <v>8</v>
      </c>
      <c r="N2" s="454" t="s">
        <v>9</v>
      </c>
      <c r="O2" s="454" t="s">
        <v>40</v>
      </c>
      <c r="P2" s="367" t="s">
        <v>11</v>
      </c>
      <c r="Q2" s="454" t="s">
        <v>12</v>
      </c>
      <c r="R2" s="454" t="s">
        <v>13</v>
      </c>
      <c r="S2" s="454" t="s">
        <v>14</v>
      </c>
      <c r="T2" s="454" t="s">
        <v>15</v>
      </c>
      <c r="U2" s="454" t="s">
        <v>16</v>
      </c>
      <c r="V2" s="454" t="s">
        <v>17</v>
      </c>
      <c r="W2" s="454" t="s">
        <v>51</v>
      </c>
      <c r="X2" s="454" t="s">
        <v>52</v>
      </c>
      <c r="Y2" s="367" t="s">
        <v>11</v>
      </c>
      <c r="Z2" s="367" t="s">
        <v>18</v>
      </c>
      <c r="AA2" s="33" t="s">
        <v>19</v>
      </c>
    </row>
    <row r="3" spans="1:27" s="18" customFormat="1" ht="16.5" customHeight="1" thickBot="1" x14ac:dyDescent="0.25">
      <c r="A3" s="368" t="s">
        <v>25</v>
      </c>
      <c r="B3" s="368" t="s">
        <v>20</v>
      </c>
      <c r="C3" s="455"/>
      <c r="D3" s="455"/>
      <c r="E3" s="459"/>
      <c r="F3" s="455"/>
      <c r="G3" s="455"/>
      <c r="H3" s="455"/>
      <c r="I3" s="368" t="s">
        <v>21</v>
      </c>
      <c r="J3" s="455"/>
      <c r="K3" s="455"/>
      <c r="L3" s="455"/>
      <c r="M3" s="455"/>
      <c r="N3" s="455"/>
      <c r="O3" s="455"/>
      <c r="P3" s="368" t="s">
        <v>30</v>
      </c>
      <c r="Q3" s="455"/>
      <c r="R3" s="455"/>
      <c r="S3" s="455"/>
      <c r="T3" s="455"/>
      <c r="U3" s="455"/>
      <c r="V3" s="455"/>
      <c r="W3" s="455"/>
      <c r="X3" s="455"/>
      <c r="Y3" s="368" t="s">
        <v>31</v>
      </c>
      <c r="Z3" s="368" t="s">
        <v>27</v>
      </c>
      <c r="AA3" s="34" t="s">
        <v>24</v>
      </c>
    </row>
    <row r="4" spans="1:27" ht="15" x14ac:dyDescent="0.2">
      <c r="A4" s="116" t="s">
        <v>86</v>
      </c>
      <c r="B4" s="14"/>
      <c r="C4" s="14"/>
      <c r="D4" s="14"/>
      <c r="E4" s="29"/>
      <c r="F4" s="14"/>
      <c r="G4" s="15"/>
      <c r="H4" s="15"/>
      <c r="I4" s="14"/>
      <c r="J4" s="30"/>
      <c r="K4" s="15"/>
      <c r="L4" s="15"/>
      <c r="M4" s="15"/>
      <c r="N4" s="15"/>
      <c r="O4" s="15"/>
      <c r="P4" s="15"/>
      <c r="Q4" s="19"/>
      <c r="R4" s="15"/>
      <c r="S4" s="15"/>
      <c r="T4" s="15"/>
      <c r="U4" s="15"/>
      <c r="V4" s="15"/>
      <c r="W4" s="15"/>
      <c r="X4" s="15"/>
      <c r="Y4" s="15"/>
      <c r="Z4" s="3"/>
      <c r="AA4" s="40"/>
    </row>
    <row r="5" spans="1:27" s="5" customFormat="1" ht="15" x14ac:dyDescent="0.2">
      <c r="A5" s="66" t="s">
        <v>42</v>
      </c>
      <c r="B5" s="25">
        <f t="shared" ref="B5:H5" si="0">+B6</f>
        <v>0</v>
      </c>
      <c r="C5" s="25">
        <f t="shared" si="0"/>
        <v>0</v>
      </c>
      <c r="D5" s="25">
        <f t="shared" si="0"/>
        <v>0</v>
      </c>
      <c r="E5" s="25">
        <f t="shared" si="0"/>
        <v>213997602702.73001</v>
      </c>
      <c r="F5" s="25">
        <f t="shared" si="0"/>
        <v>6030267158.6199999</v>
      </c>
      <c r="G5" s="25">
        <f t="shared" si="0"/>
        <v>0</v>
      </c>
      <c r="H5" s="25">
        <f t="shared" si="0"/>
        <v>0</v>
      </c>
      <c r="I5" s="25">
        <f>+B5+C5-D5+E5-F5</f>
        <v>207967335544.11002</v>
      </c>
      <c r="J5" s="25">
        <f t="shared" ref="J5:O5" si="1">+J6</f>
        <v>0</v>
      </c>
      <c r="K5" s="25">
        <f t="shared" si="1"/>
        <v>213997602702.73001</v>
      </c>
      <c r="L5" s="25">
        <f t="shared" si="1"/>
        <v>-5622348486.1099997</v>
      </c>
      <c r="M5" s="25">
        <f t="shared" si="1"/>
        <v>0</v>
      </c>
      <c r="N5" s="25">
        <f t="shared" si="1"/>
        <v>0</v>
      </c>
      <c r="O5" s="25">
        <f t="shared" si="1"/>
        <v>-158070193.41999999</v>
      </c>
      <c r="P5" s="25">
        <f>SUM(J5:O5)</f>
        <v>208217184023.20001</v>
      </c>
      <c r="Q5" s="25">
        <f t="shared" ref="Q5:X5" si="2">+Q6</f>
        <v>-249848479.09</v>
      </c>
      <c r="R5" s="25">
        <f t="shared" si="2"/>
        <v>0</v>
      </c>
      <c r="S5" s="25">
        <f t="shared" si="2"/>
        <v>0</v>
      </c>
      <c r="T5" s="25">
        <f t="shared" si="2"/>
        <v>0</v>
      </c>
      <c r="U5" s="25">
        <f t="shared" si="2"/>
        <v>0</v>
      </c>
      <c r="V5" s="25">
        <f t="shared" si="2"/>
        <v>0</v>
      </c>
      <c r="W5" s="25">
        <f t="shared" si="2"/>
        <v>0</v>
      </c>
      <c r="X5" s="25">
        <f t="shared" si="2"/>
        <v>0</v>
      </c>
      <c r="Y5" s="25">
        <f>SUM(Q5:X5)</f>
        <v>-249848479.09</v>
      </c>
      <c r="Z5" s="25">
        <f>+P5+Y5</f>
        <v>207967335544.11002</v>
      </c>
      <c r="AA5" s="36">
        <f>+Z5/I5</f>
        <v>1</v>
      </c>
    </row>
    <row r="6" spans="1:27" s="5" customFormat="1" ht="15" x14ac:dyDescent="0.2">
      <c r="A6" s="66" t="s">
        <v>43</v>
      </c>
      <c r="B6" s="25">
        <f t="shared" ref="B6:H6" si="3">+B7+B13+B29+B35+B37+B39+B43+B47+B53+B55+B57+B61+B65+B67+B69+B71+B82+B114+B59+B63+B45+B74+B78+B80+B27+B76</f>
        <v>0</v>
      </c>
      <c r="C6" s="25">
        <f t="shared" si="3"/>
        <v>0</v>
      </c>
      <c r="D6" s="25">
        <f t="shared" si="3"/>
        <v>0</v>
      </c>
      <c r="E6" s="25">
        <f t="shared" si="3"/>
        <v>213997602702.73001</v>
      </c>
      <c r="F6" s="25">
        <f t="shared" si="3"/>
        <v>6030267158.6199999</v>
      </c>
      <c r="G6" s="25">
        <f t="shared" si="3"/>
        <v>0</v>
      </c>
      <c r="H6" s="25">
        <f t="shared" si="3"/>
        <v>0</v>
      </c>
      <c r="I6" s="25">
        <f>+B6+C6-D6+E6-F6</f>
        <v>207967335544.11002</v>
      </c>
      <c r="J6" s="25">
        <f t="shared" ref="J6:O6" si="4">+J7+J13+J29+J35+J37+J39+J43+J47+J53+J55+J57+J61+J65+J67+J69+J71+J82+J114+J59+J63+J45+J74+J78+J80+J27+J76</f>
        <v>0</v>
      </c>
      <c r="K6" s="25">
        <f t="shared" si="4"/>
        <v>213997602702.73001</v>
      </c>
      <c r="L6" s="25">
        <f t="shared" si="4"/>
        <v>-5622348486.1099997</v>
      </c>
      <c r="M6" s="25">
        <f t="shared" si="4"/>
        <v>0</v>
      </c>
      <c r="N6" s="25">
        <f t="shared" si="4"/>
        <v>0</v>
      </c>
      <c r="O6" s="25">
        <f t="shared" si="4"/>
        <v>-158070193.41999999</v>
      </c>
      <c r="P6" s="25">
        <f t="shared" ref="P6:P72" si="5">SUM(J6:O6)</f>
        <v>208217184023.20001</v>
      </c>
      <c r="Q6" s="25">
        <f t="shared" ref="Q6:X6" si="6">+Q7+Q13+Q29+Q35+Q37+Q39+Q43+Q47+Q53+Q55+Q57+Q61+Q65+Q67+Q69+Q71+Q82+Q114+Q59+Q63+Q45+Q74+Q78+Q80+Q27+Q76</f>
        <v>-249848479.09</v>
      </c>
      <c r="R6" s="25">
        <f t="shared" si="6"/>
        <v>0</v>
      </c>
      <c r="S6" s="25">
        <f t="shared" si="6"/>
        <v>0</v>
      </c>
      <c r="T6" s="25">
        <f t="shared" si="6"/>
        <v>0</v>
      </c>
      <c r="U6" s="25">
        <f t="shared" si="6"/>
        <v>0</v>
      </c>
      <c r="V6" s="25">
        <f t="shared" si="6"/>
        <v>0</v>
      </c>
      <c r="W6" s="25">
        <f t="shared" si="6"/>
        <v>0</v>
      </c>
      <c r="X6" s="25">
        <f t="shared" si="6"/>
        <v>0</v>
      </c>
      <c r="Y6" s="25">
        <f>SUM(Q6:X6)</f>
        <v>-249848479.09</v>
      </c>
      <c r="Z6" s="25">
        <f>+P6+Y6</f>
        <v>207967335544.11002</v>
      </c>
      <c r="AA6" s="36">
        <f>+Z6/I6</f>
        <v>1</v>
      </c>
    </row>
    <row r="7" spans="1:27" s="5" customFormat="1" ht="24" customHeight="1" x14ac:dyDescent="0.2">
      <c r="A7" s="66" t="s">
        <v>44</v>
      </c>
      <c r="B7" s="25">
        <f t="shared" ref="B7:H7" si="7">SUM(B8:B12)</f>
        <v>0</v>
      </c>
      <c r="C7" s="25">
        <f t="shared" si="7"/>
        <v>0</v>
      </c>
      <c r="D7" s="25">
        <f t="shared" si="7"/>
        <v>0</v>
      </c>
      <c r="E7" s="25">
        <f t="shared" si="7"/>
        <v>20360844444.120003</v>
      </c>
      <c r="F7" s="25">
        <f t="shared" si="7"/>
        <v>398141856.39999992</v>
      </c>
      <c r="G7" s="25">
        <f t="shared" si="7"/>
        <v>0</v>
      </c>
      <c r="H7" s="25">
        <f t="shared" si="7"/>
        <v>0</v>
      </c>
      <c r="I7" s="25">
        <f>+B7+C7-D7+E7-F7</f>
        <v>19962702587.720001</v>
      </c>
      <c r="J7" s="25">
        <f t="shared" ref="J7:O7" si="8">SUM(J8:J12)</f>
        <v>0</v>
      </c>
      <c r="K7" s="25">
        <f t="shared" si="8"/>
        <v>20360844444.120003</v>
      </c>
      <c r="L7" s="25">
        <f t="shared" si="8"/>
        <v>0</v>
      </c>
      <c r="M7" s="25">
        <f t="shared" si="8"/>
        <v>0</v>
      </c>
      <c r="N7" s="25">
        <f t="shared" si="8"/>
        <v>0</v>
      </c>
      <c r="O7" s="25">
        <f t="shared" si="8"/>
        <v>-148293377.31</v>
      </c>
      <c r="P7" s="25">
        <f t="shared" si="5"/>
        <v>20212551066.810001</v>
      </c>
      <c r="Q7" s="25">
        <f t="shared" ref="Q7:X7" si="9">SUM(Q8:Q12)</f>
        <v>-249848479.09</v>
      </c>
      <c r="R7" s="25">
        <f t="shared" si="9"/>
        <v>0</v>
      </c>
      <c r="S7" s="25">
        <f t="shared" si="9"/>
        <v>0</v>
      </c>
      <c r="T7" s="25">
        <f t="shared" si="9"/>
        <v>0</v>
      </c>
      <c r="U7" s="25">
        <f t="shared" si="9"/>
        <v>0</v>
      </c>
      <c r="V7" s="25">
        <f t="shared" si="9"/>
        <v>0</v>
      </c>
      <c r="W7" s="25">
        <f t="shared" si="9"/>
        <v>0</v>
      </c>
      <c r="X7" s="25">
        <f t="shared" si="9"/>
        <v>0</v>
      </c>
      <c r="Y7" s="25">
        <f>SUM(Q7:X7)</f>
        <v>-249848479.09</v>
      </c>
      <c r="Z7" s="25">
        <f>+P7+Y7</f>
        <v>19962702587.720001</v>
      </c>
      <c r="AA7" s="36">
        <f>+Z7/I7</f>
        <v>1</v>
      </c>
    </row>
    <row r="8" spans="1:27" x14ac:dyDescent="0.2">
      <c r="A8" s="67" t="s">
        <v>56</v>
      </c>
      <c r="B8" s="16"/>
      <c r="C8" s="16"/>
      <c r="D8" s="16"/>
      <c r="E8" s="27">
        <v>20030094723.120003</v>
      </c>
      <c r="F8" s="16">
        <v>397424356.39999992</v>
      </c>
      <c r="G8" s="16"/>
      <c r="H8" s="16"/>
      <c r="I8" s="27">
        <f>+B8+C8-D8+E8-F8</f>
        <v>19632670366.720001</v>
      </c>
      <c r="J8" s="16"/>
      <c r="K8" s="16">
        <v>20030094723.120003</v>
      </c>
      <c r="L8" s="16"/>
      <c r="M8" s="16"/>
      <c r="N8" s="16"/>
      <c r="O8" s="16">
        <v>-147575877.31</v>
      </c>
      <c r="P8" s="27">
        <f t="shared" si="5"/>
        <v>19882518845.810001</v>
      </c>
      <c r="Q8" s="16">
        <v>-249848479.09</v>
      </c>
      <c r="R8" s="16"/>
      <c r="S8" s="16"/>
      <c r="T8" s="16"/>
      <c r="U8" s="16"/>
      <c r="V8" s="16"/>
      <c r="W8" s="16"/>
      <c r="X8" s="16"/>
      <c r="Y8" s="27">
        <f>SUM(Q8:X8)</f>
        <v>-249848479.09</v>
      </c>
      <c r="Z8" s="27">
        <f>+P8+Y8</f>
        <v>19632670366.720001</v>
      </c>
      <c r="AA8" s="37">
        <f>+Z8/I8</f>
        <v>1</v>
      </c>
    </row>
    <row r="9" spans="1:27" x14ac:dyDescent="0.2">
      <c r="A9" s="67" t="s">
        <v>176</v>
      </c>
      <c r="B9" s="16"/>
      <c r="C9" s="16"/>
      <c r="D9" s="16"/>
      <c r="E9" s="27">
        <v>57303332</v>
      </c>
      <c r="F9" s="16"/>
      <c r="G9" s="16"/>
      <c r="H9" s="16"/>
      <c r="I9" s="27">
        <f t="shared" ref="I9:I73" si="10">+B9+C9-D9+E9-F9</f>
        <v>57303332</v>
      </c>
      <c r="J9" s="16"/>
      <c r="K9" s="16">
        <v>57303332</v>
      </c>
      <c r="L9" s="16"/>
      <c r="M9" s="16"/>
      <c r="N9" s="16"/>
      <c r="O9" s="16"/>
      <c r="P9" s="27">
        <f t="shared" si="5"/>
        <v>57303332</v>
      </c>
      <c r="Q9" s="16"/>
      <c r="R9" s="16"/>
      <c r="S9" s="16"/>
      <c r="T9" s="16"/>
      <c r="U9" s="16"/>
      <c r="V9" s="16"/>
      <c r="W9" s="16"/>
      <c r="X9" s="16"/>
      <c r="Y9" s="27">
        <f t="shared" ref="Y9:Y12" si="11">SUM(Q9:X9)</f>
        <v>0</v>
      </c>
      <c r="Z9" s="27">
        <f t="shared" ref="Z9:Z73" si="12">+P9+Y9</f>
        <v>57303332</v>
      </c>
      <c r="AA9" s="37">
        <f t="shared" ref="AA9:AA73" si="13">+Z9/I9</f>
        <v>1</v>
      </c>
    </row>
    <row r="10" spans="1:27" ht="25.5" x14ac:dyDescent="0.2">
      <c r="A10" s="67" t="s">
        <v>342</v>
      </c>
      <c r="B10" s="16"/>
      <c r="C10" s="16"/>
      <c r="D10" s="16"/>
      <c r="E10" s="27">
        <v>7105000</v>
      </c>
      <c r="F10" s="16"/>
      <c r="G10" s="16"/>
      <c r="H10" s="16"/>
      <c r="I10" s="27">
        <f t="shared" si="10"/>
        <v>7105000</v>
      </c>
      <c r="J10" s="16"/>
      <c r="K10" s="16">
        <v>7105000</v>
      </c>
      <c r="L10" s="16"/>
      <c r="M10" s="16"/>
      <c r="N10" s="16"/>
      <c r="O10" s="16"/>
      <c r="P10" s="27">
        <f t="shared" si="5"/>
        <v>7105000</v>
      </c>
      <c r="Q10" s="16"/>
      <c r="R10" s="16"/>
      <c r="S10" s="16"/>
      <c r="T10" s="16"/>
      <c r="U10" s="16"/>
      <c r="V10" s="16"/>
      <c r="W10" s="16"/>
      <c r="X10" s="16"/>
      <c r="Y10" s="27">
        <f t="shared" si="11"/>
        <v>0</v>
      </c>
      <c r="Z10" s="27">
        <f t="shared" si="12"/>
        <v>7105000</v>
      </c>
      <c r="AA10" s="37">
        <f t="shared" si="13"/>
        <v>1</v>
      </c>
    </row>
    <row r="11" spans="1:27" x14ac:dyDescent="0.2">
      <c r="A11" s="67" t="s">
        <v>1900</v>
      </c>
      <c r="B11" s="16"/>
      <c r="C11" s="16"/>
      <c r="D11" s="16"/>
      <c r="E11" s="27">
        <v>238932889</v>
      </c>
      <c r="F11" s="16"/>
      <c r="G11" s="16"/>
      <c r="H11" s="16"/>
      <c r="I11" s="27">
        <f t="shared" si="10"/>
        <v>238932889</v>
      </c>
      <c r="J11" s="16"/>
      <c r="K11" s="27">
        <v>238932889</v>
      </c>
      <c r="L11" s="16"/>
      <c r="M11" s="16"/>
      <c r="N11" s="16"/>
      <c r="O11" s="16">
        <v>-717500</v>
      </c>
      <c r="P11" s="27">
        <f t="shared" si="5"/>
        <v>238215389</v>
      </c>
      <c r="Q11" s="16"/>
      <c r="R11" s="16"/>
      <c r="S11" s="16"/>
      <c r="T11" s="16"/>
      <c r="U11" s="16"/>
      <c r="V11" s="16"/>
      <c r="W11" s="16"/>
      <c r="X11" s="16"/>
      <c r="Y11" s="27">
        <f t="shared" si="11"/>
        <v>0</v>
      </c>
      <c r="Z11" s="27">
        <f t="shared" si="12"/>
        <v>238215389</v>
      </c>
      <c r="AA11" s="37">
        <f t="shared" si="13"/>
        <v>0.99699706472807936</v>
      </c>
    </row>
    <row r="12" spans="1:27" x14ac:dyDescent="0.2">
      <c r="A12" s="67" t="s">
        <v>182</v>
      </c>
      <c r="B12" s="16"/>
      <c r="C12" s="16"/>
      <c r="D12" s="16"/>
      <c r="E12" s="27">
        <v>27408500</v>
      </c>
      <c r="F12" s="16">
        <v>717500</v>
      </c>
      <c r="G12" s="16"/>
      <c r="H12" s="16"/>
      <c r="I12" s="27">
        <f t="shared" si="10"/>
        <v>26691000</v>
      </c>
      <c r="J12" s="16"/>
      <c r="K12" s="27">
        <v>27408500</v>
      </c>
      <c r="L12" s="16"/>
      <c r="M12" s="16"/>
      <c r="N12" s="16"/>
      <c r="O12" s="16"/>
      <c r="P12" s="27">
        <f t="shared" si="5"/>
        <v>27408500</v>
      </c>
      <c r="Q12" s="16"/>
      <c r="R12" s="16"/>
      <c r="S12" s="16"/>
      <c r="T12" s="16"/>
      <c r="U12" s="16"/>
      <c r="V12" s="16"/>
      <c r="W12" s="16"/>
      <c r="X12" s="16"/>
      <c r="Y12" s="27">
        <f t="shared" si="11"/>
        <v>0</v>
      </c>
      <c r="Z12" s="27">
        <f t="shared" si="12"/>
        <v>27408500</v>
      </c>
      <c r="AA12" s="37">
        <f t="shared" si="13"/>
        <v>1.0268817204301075</v>
      </c>
    </row>
    <row r="13" spans="1:27" s="5" customFormat="1" ht="15" x14ac:dyDescent="0.2">
      <c r="A13" s="66" t="s">
        <v>37</v>
      </c>
      <c r="B13" s="25">
        <f>+B17+B19+B14+B23+B25</f>
        <v>0</v>
      </c>
      <c r="C13" s="25">
        <f t="shared" ref="C13:H13" si="14">+C17+C19+C14+C23+C25</f>
        <v>0</v>
      </c>
      <c r="D13" s="25">
        <f t="shared" si="14"/>
        <v>0</v>
      </c>
      <c r="E13" s="25">
        <f t="shared" si="14"/>
        <v>18710639214.139999</v>
      </c>
      <c r="F13" s="25">
        <f t="shared" si="14"/>
        <v>8849250.9000000004</v>
      </c>
      <c r="G13" s="25">
        <f t="shared" si="14"/>
        <v>0</v>
      </c>
      <c r="H13" s="25">
        <f t="shared" si="14"/>
        <v>0</v>
      </c>
      <c r="I13" s="25">
        <f t="shared" si="10"/>
        <v>18701789963.239998</v>
      </c>
      <c r="J13" s="25">
        <f t="shared" ref="J13:O13" si="15">+J17+J19+J14+J23+J25</f>
        <v>0</v>
      </c>
      <c r="K13" s="25">
        <f t="shared" si="15"/>
        <v>18710639214.139999</v>
      </c>
      <c r="L13" s="25">
        <f t="shared" si="15"/>
        <v>0</v>
      </c>
      <c r="M13" s="25">
        <f t="shared" si="15"/>
        <v>0</v>
      </c>
      <c r="N13" s="25">
        <f t="shared" si="15"/>
        <v>0</v>
      </c>
      <c r="O13" s="25">
        <f t="shared" si="15"/>
        <v>-8849250.9000000004</v>
      </c>
      <c r="P13" s="25">
        <f>SUM(J13:O13)</f>
        <v>18701789963.239998</v>
      </c>
      <c r="Q13" s="25">
        <f t="shared" ref="Q13:X13" si="16">+Q17+Q19+Q14+Q23+Q25</f>
        <v>0</v>
      </c>
      <c r="R13" s="25">
        <f t="shared" si="16"/>
        <v>0</v>
      </c>
      <c r="S13" s="25">
        <f t="shared" si="16"/>
        <v>0</v>
      </c>
      <c r="T13" s="25">
        <f t="shared" si="16"/>
        <v>0</v>
      </c>
      <c r="U13" s="25">
        <f t="shared" si="16"/>
        <v>0</v>
      </c>
      <c r="V13" s="25">
        <f t="shared" si="16"/>
        <v>0</v>
      </c>
      <c r="W13" s="25">
        <f t="shared" si="16"/>
        <v>0</v>
      </c>
      <c r="X13" s="25">
        <f t="shared" si="16"/>
        <v>0</v>
      </c>
      <c r="Y13" s="25">
        <f t="shared" ref="Y13:Y75" si="17">SUM(Q13:X13)</f>
        <v>0</v>
      </c>
      <c r="Z13" s="25">
        <f t="shared" si="12"/>
        <v>18701789963.239998</v>
      </c>
      <c r="AA13" s="36">
        <f t="shared" si="13"/>
        <v>1</v>
      </c>
    </row>
    <row r="14" spans="1:27" s="5" customFormat="1" ht="15" x14ac:dyDescent="0.2">
      <c r="A14" s="66" t="s">
        <v>33</v>
      </c>
      <c r="B14" s="25">
        <f t="shared" ref="B14:H14" si="18">+B15+B16</f>
        <v>0</v>
      </c>
      <c r="C14" s="25">
        <f t="shared" si="18"/>
        <v>0</v>
      </c>
      <c r="D14" s="25">
        <f t="shared" si="18"/>
        <v>0</v>
      </c>
      <c r="E14" s="25">
        <f t="shared" si="18"/>
        <v>2395632400</v>
      </c>
      <c r="F14" s="25">
        <f t="shared" si="18"/>
        <v>0</v>
      </c>
      <c r="G14" s="25">
        <f t="shared" si="18"/>
        <v>0</v>
      </c>
      <c r="H14" s="25">
        <f t="shared" si="18"/>
        <v>0</v>
      </c>
      <c r="I14" s="25">
        <f t="shared" si="10"/>
        <v>2395632400</v>
      </c>
      <c r="J14" s="25">
        <f t="shared" ref="J14:O14" si="19">+J15+J16</f>
        <v>0</v>
      </c>
      <c r="K14" s="25">
        <f t="shared" si="19"/>
        <v>2395632400</v>
      </c>
      <c r="L14" s="25">
        <f t="shared" si="19"/>
        <v>0</v>
      </c>
      <c r="M14" s="25">
        <f t="shared" si="19"/>
        <v>0</v>
      </c>
      <c r="N14" s="25">
        <f t="shared" si="19"/>
        <v>0</v>
      </c>
      <c r="O14" s="25">
        <f t="shared" si="19"/>
        <v>0</v>
      </c>
      <c r="P14" s="25">
        <f t="shared" si="5"/>
        <v>2395632400</v>
      </c>
      <c r="Q14" s="25">
        <f t="shared" ref="Q14:X14" si="20">+Q15+Q16</f>
        <v>0</v>
      </c>
      <c r="R14" s="25">
        <f t="shared" si="20"/>
        <v>0</v>
      </c>
      <c r="S14" s="25">
        <f t="shared" si="20"/>
        <v>0</v>
      </c>
      <c r="T14" s="25">
        <f t="shared" si="20"/>
        <v>0</v>
      </c>
      <c r="U14" s="25">
        <f t="shared" si="20"/>
        <v>0</v>
      </c>
      <c r="V14" s="25">
        <f t="shared" si="20"/>
        <v>0</v>
      </c>
      <c r="W14" s="25">
        <f t="shared" si="20"/>
        <v>0</v>
      </c>
      <c r="X14" s="25">
        <f t="shared" si="20"/>
        <v>0</v>
      </c>
      <c r="Y14" s="25">
        <f t="shared" si="17"/>
        <v>0</v>
      </c>
      <c r="Z14" s="25">
        <f t="shared" si="12"/>
        <v>2395632400</v>
      </c>
      <c r="AA14" s="36">
        <f t="shared" si="13"/>
        <v>1</v>
      </c>
    </row>
    <row r="15" spans="1:27" x14ac:dyDescent="0.2">
      <c r="A15" s="67" t="s">
        <v>57</v>
      </c>
      <c r="B15" s="27"/>
      <c r="C15" s="27"/>
      <c r="D15" s="27"/>
      <c r="E15" s="27">
        <v>2395632400</v>
      </c>
      <c r="F15" s="27"/>
      <c r="G15" s="27"/>
      <c r="H15" s="27"/>
      <c r="I15" s="27">
        <f t="shared" si="10"/>
        <v>2395632400</v>
      </c>
      <c r="J15" s="27"/>
      <c r="K15" s="27">
        <v>2395632400</v>
      </c>
      <c r="L15" s="27"/>
      <c r="M15" s="27"/>
      <c r="N15" s="27"/>
      <c r="O15" s="27"/>
      <c r="P15" s="27">
        <f t="shared" si="5"/>
        <v>2395632400</v>
      </c>
      <c r="Q15" s="27"/>
      <c r="R15" s="27"/>
      <c r="S15" s="27"/>
      <c r="T15" s="27"/>
      <c r="U15" s="27"/>
      <c r="V15" s="27"/>
      <c r="W15" s="27"/>
      <c r="X15" s="27"/>
      <c r="Y15" s="27">
        <f t="shared" si="17"/>
        <v>0</v>
      </c>
      <c r="Z15" s="27">
        <f t="shared" si="12"/>
        <v>2395632400</v>
      </c>
      <c r="AA15" s="37">
        <f t="shared" si="13"/>
        <v>1</v>
      </c>
    </row>
    <row r="16" spans="1:27" hidden="1" x14ac:dyDescent="0.2">
      <c r="A16" s="67" t="s">
        <v>340</v>
      </c>
      <c r="B16" s="27"/>
      <c r="C16" s="27"/>
      <c r="D16" s="27"/>
      <c r="E16" s="27"/>
      <c r="F16" s="27"/>
      <c r="G16" s="27"/>
      <c r="H16" s="27"/>
      <c r="I16" s="27">
        <f t="shared" si="10"/>
        <v>0</v>
      </c>
      <c r="J16" s="27"/>
      <c r="K16" s="27"/>
      <c r="L16" s="27"/>
      <c r="M16" s="27"/>
      <c r="N16" s="27"/>
      <c r="O16" s="27"/>
      <c r="P16" s="27">
        <f t="shared" si="5"/>
        <v>0</v>
      </c>
      <c r="Q16" s="27"/>
      <c r="R16" s="27"/>
      <c r="S16" s="27"/>
      <c r="T16" s="27"/>
      <c r="U16" s="27"/>
      <c r="V16" s="27"/>
      <c r="W16" s="27"/>
      <c r="X16" s="27"/>
      <c r="Y16" s="27">
        <f t="shared" si="17"/>
        <v>0</v>
      </c>
      <c r="Z16" s="27">
        <f t="shared" si="12"/>
        <v>0</v>
      </c>
      <c r="AA16" s="37" t="e">
        <f t="shared" si="13"/>
        <v>#DIV/0!</v>
      </c>
    </row>
    <row r="17" spans="1:27" s="5" customFormat="1" ht="15" x14ac:dyDescent="0.2">
      <c r="A17" s="66" t="s">
        <v>38</v>
      </c>
      <c r="B17" s="25">
        <f t="shared" ref="B17:H17" si="21">+B18</f>
        <v>0</v>
      </c>
      <c r="C17" s="25">
        <f t="shared" si="21"/>
        <v>0</v>
      </c>
      <c r="D17" s="25">
        <f t="shared" si="21"/>
        <v>0</v>
      </c>
      <c r="E17" s="25">
        <f t="shared" si="21"/>
        <v>1137382886.1999998</v>
      </c>
      <c r="F17" s="25">
        <f t="shared" si="21"/>
        <v>0</v>
      </c>
      <c r="G17" s="25">
        <f t="shared" si="21"/>
        <v>0</v>
      </c>
      <c r="H17" s="25">
        <f t="shared" si="21"/>
        <v>0</v>
      </c>
      <c r="I17" s="25">
        <f t="shared" si="10"/>
        <v>1137382886.1999998</v>
      </c>
      <c r="J17" s="25">
        <f t="shared" ref="J17:O17" si="22">+J18</f>
        <v>0</v>
      </c>
      <c r="K17" s="25">
        <f t="shared" si="22"/>
        <v>1137382886.1999998</v>
      </c>
      <c r="L17" s="25">
        <f t="shared" si="22"/>
        <v>0</v>
      </c>
      <c r="M17" s="25">
        <f t="shared" si="22"/>
        <v>0</v>
      </c>
      <c r="N17" s="25">
        <f t="shared" si="22"/>
        <v>0</v>
      </c>
      <c r="O17" s="25">
        <f t="shared" si="22"/>
        <v>0</v>
      </c>
      <c r="P17" s="25">
        <f t="shared" si="5"/>
        <v>1137382886.1999998</v>
      </c>
      <c r="Q17" s="25">
        <f t="shared" ref="Q17:X17" si="23">+Q18</f>
        <v>0</v>
      </c>
      <c r="R17" s="25">
        <f t="shared" si="23"/>
        <v>0</v>
      </c>
      <c r="S17" s="25">
        <f t="shared" si="23"/>
        <v>0</v>
      </c>
      <c r="T17" s="25">
        <f t="shared" si="23"/>
        <v>0</v>
      </c>
      <c r="U17" s="25">
        <f t="shared" si="23"/>
        <v>0</v>
      </c>
      <c r="V17" s="25">
        <f t="shared" si="23"/>
        <v>0</v>
      </c>
      <c r="W17" s="25">
        <f t="shared" si="23"/>
        <v>0</v>
      </c>
      <c r="X17" s="25">
        <f t="shared" si="23"/>
        <v>0</v>
      </c>
      <c r="Y17" s="25">
        <f t="shared" si="17"/>
        <v>0</v>
      </c>
      <c r="Z17" s="25">
        <f t="shared" si="12"/>
        <v>1137382886.1999998</v>
      </c>
      <c r="AA17" s="36">
        <f t="shared" si="13"/>
        <v>1</v>
      </c>
    </row>
    <row r="18" spans="1:27" x14ac:dyDescent="0.2">
      <c r="A18" s="67" t="s">
        <v>58</v>
      </c>
      <c r="B18" s="16"/>
      <c r="C18" s="16"/>
      <c r="D18" s="16"/>
      <c r="E18" s="27">
        <v>1137382886.1999998</v>
      </c>
      <c r="F18" s="16"/>
      <c r="G18" s="16"/>
      <c r="H18" s="16"/>
      <c r="I18" s="27">
        <f t="shared" si="10"/>
        <v>1137382886.1999998</v>
      </c>
      <c r="J18" s="16"/>
      <c r="K18" s="27">
        <v>1137382886.1999998</v>
      </c>
      <c r="L18" s="16"/>
      <c r="M18" s="16"/>
      <c r="N18" s="16"/>
      <c r="O18" s="16"/>
      <c r="P18" s="27">
        <f t="shared" si="5"/>
        <v>1137382886.1999998</v>
      </c>
      <c r="Q18" s="16"/>
      <c r="R18" s="16"/>
      <c r="S18" s="16"/>
      <c r="T18" s="16"/>
      <c r="U18" s="16"/>
      <c r="V18" s="16"/>
      <c r="W18" s="16"/>
      <c r="X18" s="16"/>
      <c r="Y18" s="27">
        <f t="shared" si="17"/>
        <v>0</v>
      </c>
      <c r="Z18" s="27">
        <f t="shared" si="12"/>
        <v>1137382886.1999998</v>
      </c>
      <c r="AA18" s="37">
        <f t="shared" si="13"/>
        <v>1</v>
      </c>
    </row>
    <row r="19" spans="1:27" s="5" customFormat="1" ht="15" x14ac:dyDescent="0.2">
      <c r="A19" s="66" t="s">
        <v>34</v>
      </c>
      <c r="B19" s="25">
        <f t="shared" ref="B19:H19" si="24">SUM(B20:B22)</f>
        <v>0</v>
      </c>
      <c r="C19" s="25">
        <f t="shared" si="24"/>
        <v>0</v>
      </c>
      <c r="D19" s="25">
        <f t="shared" si="24"/>
        <v>0</v>
      </c>
      <c r="E19" s="25">
        <f t="shared" si="24"/>
        <v>8357118113.829999</v>
      </c>
      <c r="F19" s="25">
        <f t="shared" si="24"/>
        <v>8849250.9000000004</v>
      </c>
      <c r="G19" s="25">
        <f t="shared" si="24"/>
        <v>0</v>
      </c>
      <c r="H19" s="25">
        <f t="shared" si="24"/>
        <v>0</v>
      </c>
      <c r="I19" s="25">
        <f t="shared" si="10"/>
        <v>8348268862.9299994</v>
      </c>
      <c r="J19" s="25">
        <f t="shared" ref="J19:O19" si="25">SUM(J20:J22)</f>
        <v>0</v>
      </c>
      <c r="K19" s="25">
        <f t="shared" si="25"/>
        <v>8357118113.829999</v>
      </c>
      <c r="L19" s="25">
        <f t="shared" si="25"/>
        <v>0</v>
      </c>
      <c r="M19" s="25">
        <f t="shared" si="25"/>
        <v>0</v>
      </c>
      <c r="N19" s="25">
        <f t="shared" si="25"/>
        <v>0</v>
      </c>
      <c r="O19" s="25">
        <f t="shared" si="25"/>
        <v>-8849250.9000000004</v>
      </c>
      <c r="P19" s="25">
        <f t="shared" si="5"/>
        <v>8348268862.9299994</v>
      </c>
      <c r="Q19" s="25">
        <f t="shared" ref="Q19:X19" si="26">SUM(Q20:Q22)</f>
        <v>0</v>
      </c>
      <c r="R19" s="25">
        <f t="shared" si="26"/>
        <v>0</v>
      </c>
      <c r="S19" s="25">
        <f t="shared" si="26"/>
        <v>0</v>
      </c>
      <c r="T19" s="25">
        <f t="shared" si="26"/>
        <v>0</v>
      </c>
      <c r="U19" s="25">
        <f t="shared" si="26"/>
        <v>0</v>
      </c>
      <c r="V19" s="25">
        <f t="shared" si="26"/>
        <v>0</v>
      </c>
      <c r="W19" s="25">
        <f t="shared" si="26"/>
        <v>0</v>
      </c>
      <c r="X19" s="25">
        <f t="shared" si="26"/>
        <v>0</v>
      </c>
      <c r="Y19" s="25">
        <f t="shared" si="17"/>
        <v>0</v>
      </c>
      <c r="Z19" s="25">
        <f t="shared" si="12"/>
        <v>8348268862.9299994</v>
      </c>
      <c r="AA19" s="36">
        <f t="shared" si="13"/>
        <v>1</v>
      </c>
    </row>
    <row r="20" spans="1:27" s="5" customFormat="1" ht="24" customHeight="1" x14ac:dyDescent="0.2">
      <c r="A20" s="67" t="s">
        <v>59</v>
      </c>
      <c r="B20" s="16"/>
      <c r="C20" s="16"/>
      <c r="D20" s="16"/>
      <c r="E20" s="27">
        <v>830409926.77999997</v>
      </c>
      <c r="F20" s="16">
        <v>8849250.9000000004</v>
      </c>
      <c r="G20" s="16"/>
      <c r="H20" s="16"/>
      <c r="I20" s="27">
        <f t="shared" si="10"/>
        <v>821560675.88</v>
      </c>
      <c r="J20" s="16"/>
      <c r="K20" s="27">
        <v>830409926.77999997</v>
      </c>
      <c r="L20" s="16"/>
      <c r="M20" s="16"/>
      <c r="N20" s="16"/>
      <c r="O20" s="16">
        <v>-8849250.9000000004</v>
      </c>
      <c r="P20" s="27">
        <f t="shared" si="5"/>
        <v>821560675.88</v>
      </c>
      <c r="Q20" s="16"/>
      <c r="R20" s="16"/>
      <c r="S20" s="16"/>
      <c r="T20" s="16"/>
      <c r="U20" s="16"/>
      <c r="V20" s="16"/>
      <c r="W20" s="16"/>
      <c r="X20" s="16"/>
      <c r="Y20" s="27">
        <f t="shared" si="17"/>
        <v>0</v>
      </c>
      <c r="Z20" s="27">
        <f t="shared" si="12"/>
        <v>821560675.88</v>
      </c>
      <c r="AA20" s="37">
        <f t="shared" si="13"/>
        <v>1</v>
      </c>
    </row>
    <row r="21" spans="1:27" ht="24.75" hidden="1" customHeight="1" x14ac:dyDescent="0.2">
      <c r="A21" s="67" t="s">
        <v>60</v>
      </c>
      <c r="B21" s="16"/>
      <c r="C21" s="16"/>
      <c r="D21" s="16"/>
      <c r="E21" s="27"/>
      <c r="F21" s="16"/>
      <c r="G21" s="16"/>
      <c r="H21" s="16"/>
      <c r="I21" s="27">
        <f t="shared" si="10"/>
        <v>0</v>
      </c>
      <c r="J21" s="16"/>
      <c r="K21" s="27"/>
      <c r="L21" s="16"/>
      <c r="M21" s="16"/>
      <c r="N21" s="16"/>
      <c r="O21" s="16"/>
      <c r="P21" s="27">
        <f t="shared" si="5"/>
        <v>0</v>
      </c>
      <c r="Q21" s="16"/>
      <c r="R21" s="16"/>
      <c r="S21" s="16"/>
      <c r="T21" s="16"/>
      <c r="U21" s="16"/>
      <c r="V21" s="16"/>
      <c r="W21" s="16"/>
      <c r="X21" s="16"/>
      <c r="Y21" s="27">
        <f t="shared" si="17"/>
        <v>0</v>
      </c>
      <c r="Z21" s="27">
        <f t="shared" si="12"/>
        <v>0</v>
      </c>
      <c r="AA21" s="37" t="e">
        <f t="shared" si="13"/>
        <v>#DIV/0!</v>
      </c>
    </row>
    <row r="22" spans="1:27" ht="24" customHeight="1" x14ac:dyDescent="0.2">
      <c r="A22" s="67" t="s">
        <v>61</v>
      </c>
      <c r="B22" s="16"/>
      <c r="C22" s="16"/>
      <c r="D22" s="16"/>
      <c r="E22" s="27">
        <v>7526708187.0499992</v>
      </c>
      <c r="F22" s="16"/>
      <c r="G22" s="16"/>
      <c r="H22" s="16"/>
      <c r="I22" s="27">
        <f t="shared" si="10"/>
        <v>7526708187.0499992</v>
      </c>
      <c r="J22" s="16"/>
      <c r="K22" s="27">
        <v>7526708187.0499992</v>
      </c>
      <c r="L22" s="16"/>
      <c r="M22" s="16"/>
      <c r="N22" s="16"/>
      <c r="O22" s="16"/>
      <c r="P22" s="27">
        <f t="shared" si="5"/>
        <v>7526708187.0499992</v>
      </c>
      <c r="Q22" s="16"/>
      <c r="R22" s="16"/>
      <c r="S22" s="16"/>
      <c r="T22" s="16"/>
      <c r="U22" s="16"/>
      <c r="V22" s="16"/>
      <c r="W22" s="16"/>
      <c r="X22" s="16"/>
      <c r="Y22" s="27">
        <f t="shared" si="17"/>
        <v>0</v>
      </c>
      <c r="Z22" s="27">
        <f t="shared" si="12"/>
        <v>7526708187.0499992</v>
      </c>
      <c r="AA22" s="37">
        <f t="shared" si="13"/>
        <v>1</v>
      </c>
    </row>
    <row r="23" spans="1:27" s="5" customFormat="1" ht="15" x14ac:dyDescent="0.2">
      <c r="A23" s="66" t="s">
        <v>35</v>
      </c>
      <c r="B23" s="7">
        <f t="shared" ref="B23:H23" si="27">+B24</f>
        <v>0</v>
      </c>
      <c r="C23" s="7">
        <f t="shared" si="27"/>
        <v>0</v>
      </c>
      <c r="D23" s="7">
        <f t="shared" si="27"/>
        <v>0</v>
      </c>
      <c r="E23" s="7">
        <f t="shared" si="27"/>
        <v>4526114037.1099997</v>
      </c>
      <c r="F23" s="7">
        <f t="shared" si="27"/>
        <v>0</v>
      </c>
      <c r="G23" s="7">
        <f t="shared" si="27"/>
        <v>0</v>
      </c>
      <c r="H23" s="7">
        <f t="shared" si="27"/>
        <v>0</v>
      </c>
      <c r="I23" s="25">
        <f t="shared" si="10"/>
        <v>4526114037.1099997</v>
      </c>
      <c r="J23" s="7">
        <f t="shared" ref="J23:O23" si="28">+J24</f>
        <v>0</v>
      </c>
      <c r="K23" s="7">
        <f t="shared" si="28"/>
        <v>4526114037.1099997</v>
      </c>
      <c r="L23" s="7">
        <f t="shared" si="28"/>
        <v>0</v>
      </c>
      <c r="M23" s="7">
        <f t="shared" si="28"/>
        <v>0</v>
      </c>
      <c r="N23" s="7">
        <f t="shared" si="28"/>
        <v>0</v>
      </c>
      <c r="O23" s="7">
        <f t="shared" si="28"/>
        <v>0</v>
      </c>
      <c r="P23" s="25">
        <f t="shared" si="5"/>
        <v>4526114037.1099997</v>
      </c>
      <c r="Q23" s="7">
        <f t="shared" ref="Q23:X23" si="29">+Q24</f>
        <v>0</v>
      </c>
      <c r="R23" s="7">
        <f t="shared" si="29"/>
        <v>0</v>
      </c>
      <c r="S23" s="7">
        <f t="shared" si="29"/>
        <v>0</v>
      </c>
      <c r="T23" s="7">
        <f t="shared" si="29"/>
        <v>0</v>
      </c>
      <c r="U23" s="7">
        <f t="shared" si="29"/>
        <v>0</v>
      </c>
      <c r="V23" s="7">
        <f t="shared" si="29"/>
        <v>0</v>
      </c>
      <c r="W23" s="7">
        <f t="shared" si="29"/>
        <v>0</v>
      </c>
      <c r="X23" s="7">
        <f t="shared" si="29"/>
        <v>0</v>
      </c>
      <c r="Y23" s="25">
        <f t="shared" si="17"/>
        <v>0</v>
      </c>
      <c r="Z23" s="25">
        <f t="shared" si="12"/>
        <v>4526114037.1099997</v>
      </c>
      <c r="AA23" s="36">
        <f t="shared" si="13"/>
        <v>1</v>
      </c>
    </row>
    <row r="24" spans="1:27" x14ac:dyDescent="0.2">
      <c r="A24" s="67" t="s">
        <v>62</v>
      </c>
      <c r="B24" s="16"/>
      <c r="C24" s="16"/>
      <c r="D24" s="16"/>
      <c r="E24" s="27">
        <v>4526114037.1099997</v>
      </c>
      <c r="F24" s="16"/>
      <c r="G24" s="16"/>
      <c r="H24" s="16"/>
      <c r="I24" s="27">
        <f t="shared" si="10"/>
        <v>4526114037.1099997</v>
      </c>
      <c r="J24" s="16"/>
      <c r="K24" s="26">
        <v>4526114037.1099997</v>
      </c>
      <c r="L24" s="16"/>
      <c r="M24" s="16"/>
      <c r="N24" s="16"/>
      <c r="O24" s="16"/>
      <c r="P24" s="27">
        <f t="shared" si="5"/>
        <v>4526114037.1099997</v>
      </c>
      <c r="Q24" s="16"/>
      <c r="R24" s="16"/>
      <c r="S24" s="16"/>
      <c r="T24" s="16"/>
      <c r="U24" s="16"/>
      <c r="V24" s="16"/>
      <c r="W24" s="16"/>
      <c r="X24" s="16"/>
      <c r="Y24" s="27">
        <f t="shared" si="17"/>
        <v>0</v>
      </c>
      <c r="Z24" s="27">
        <f t="shared" si="12"/>
        <v>4526114037.1099997</v>
      </c>
      <c r="AA24" s="37">
        <f t="shared" si="13"/>
        <v>1</v>
      </c>
    </row>
    <row r="25" spans="1:27" s="5" customFormat="1" ht="15" x14ac:dyDescent="0.2">
      <c r="A25" s="66" t="s">
        <v>1894</v>
      </c>
      <c r="B25" s="7">
        <f>+B26</f>
        <v>0</v>
      </c>
      <c r="C25" s="7">
        <f t="shared" ref="C25:H25" si="30">+C26</f>
        <v>0</v>
      </c>
      <c r="D25" s="7">
        <f t="shared" si="30"/>
        <v>0</v>
      </c>
      <c r="E25" s="7">
        <f t="shared" si="30"/>
        <v>2294391777</v>
      </c>
      <c r="F25" s="7">
        <f t="shared" si="30"/>
        <v>0</v>
      </c>
      <c r="G25" s="7">
        <f t="shared" si="30"/>
        <v>0</v>
      </c>
      <c r="H25" s="7">
        <f t="shared" si="30"/>
        <v>0</v>
      </c>
      <c r="I25" s="25">
        <f t="shared" si="10"/>
        <v>2294391777</v>
      </c>
      <c r="J25" s="7">
        <f t="shared" ref="J25:O25" si="31">+J26</f>
        <v>0</v>
      </c>
      <c r="K25" s="7">
        <f t="shared" si="31"/>
        <v>2294391777</v>
      </c>
      <c r="L25" s="7">
        <f t="shared" si="31"/>
        <v>0</v>
      </c>
      <c r="M25" s="7">
        <f t="shared" si="31"/>
        <v>0</v>
      </c>
      <c r="N25" s="7">
        <f t="shared" si="31"/>
        <v>0</v>
      </c>
      <c r="O25" s="7">
        <f t="shared" si="31"/>
        <v>0</v>
      </c>
      <c r="P25" s="25">
        <f t="shared" si="5"/>
        <v>2294391777</v>
      </c>
      <c r="Q25" s="7">
        <f t="shared" ref="Q25:X25" si="32">+Q26</f>
        <v>0</v>
      </c>
      <c r="R25" s="7">
        <f t="shared" si="32"/>
        <v>0</v>
      </c>
      <c r="S25" s="7">
        <f t="shared" si="32"/>
        <v>0</v>
      </c>
      <c r="T25" s="7">
        <f t="shared" si="32"/>
        <v>0</v>
      </c>
      <c r="U25" s="7">
        <f t="shared" si="32"/>
        <v>0</v>
      </c>
      <c r="V25" s="7">
        <f t="shared" si="32"/>
        <v>0</v>
      </c>
      <c r="W25" s="7">
        <f t="shared" si="32"/>
        <v>0</v>
      </c>
      <c r="X25" s="7">
        <f t="shared" si="32"/>
        <v>0</v>
      </c>
      <c r="Y25" s="25">
        <f t="shared" ref="Y25:Y26" si="33">SUM(Q25:X25)</f>
        <v>0</v>
      </c>
      <c r="Z25" s="25">
        <f t="shared" si="12"/>
        <v>2294391777</v>
      </c>
      <c r="AA25" s="36">
        <f t="shared" si="13"/>
        <v>1</v>
      </c>
    </row>
    <row r="26" spans="1:27" x14ac:dyDescent="0.2">
      <c r="A26" s="67" t="s">
        <v>1894</v>
      </c>
      <c r="B26" s="16"/>
      <c r="C26" s="16"/>
      <c r="D26" s="16"/>
      <c r="E26" s="27">
        <v>2294391777</v>
      </c>
      <c r="F26" s="16"/>
      <c r="G26" s="16"/>
      <c r="H26" s="16"/>
      <c r="I26" s="27">
        <f t="shared" si="10"/>
        <v>2294391777</v>
      </c>
      <c r="J26" s="16"/>
      <c r="K26" s="26">
        <v>2294391777</v>
      </c>
      <c r="L26" s="16"/>
      <c r="M26" s="16"/>
      <c r="N26" s="16"/>
      <c r="O26" s="16"/>
      <c r="P26" s="27">
        <f t="shared" si="5"/>
        <v>2294391777</v>
      </c>
      <c r="Q26" s="16"/>
      <c r="R26" s="16"/>
      <c r="S26" s="16"/>
      <c r="T26" s="16"/>
      <c r="U26" s="16"/>
      <c r="V26" s="16"/>
      <c r="W26" s="16"/>
      <c r="X26" s="16"/>
      <c r="Y26" s="27">
        <f t="shared" si="33"/>
        <v>0</v>
      </c>
      <c r="Z26" s="27">
        <f t="shared" si="12"/>
        <v>2294391777</v>
      </c>
      <c r="AA26" s="37">
        <f t="shared" si="13"/>
        <v>1</v>
      </c>
    </row>
    <row r="27" spans="1:27" ht="15" hidden="1" x14ac:dyDescent="0.2">
      <c r="A27" s="66" t="s">
        <v>343</v>
      </c>
      <c r="B27" s="25">
        <f t="shared" ref="B27:H27" si="34">+B28</f>
        <v>0</v>
      </c>
      <c r="C27" s="25">
        <f t="shared" si="34"/>
        <v>0</v>
      </c>
      <c r="D27" s="25">
        <f t="shared" si="34"/>
        <v>0</v>
      </c>
      <c r="E27" s="25">
        <f t="shared" si="34"/>
        <v>0</v>
      </c>
      <c r="F27" s="25">
        <f t="shared" si="34"/>
        <v>0</v>
      </c>
      <c r="G27" s="25">
        <f t="shared" si="34"/>
        <v>0</v>
      </c>
      <c r="H27" s="25">
        <f t="shared" si="34"/>
        <v>0</v>
      </c>
      <c r="I27" s="25">
        <f t="shared" si="10"/>
        <v>0</v>
      </c>
      <c r="J27" s="25">
        <f t="shared" ref="J27:O27" si="35">+J28</f>
        <v>0</v>
      </c>
      <c r="K27" s="25">
        <f t="shared" si="35"/>
        <v>0</v>
      </c>
      <c r="L27" s="25">
        <f t="shared" si="35"/>
        <v>0</v>
      </c>
      <c r="M27" s="25">
        <f t="shared" si="35"/>
        <v>0</v>
      </c>
      <c r="N27" s="25">
        <f t="shared" si="35"/>
        <v>0</v>
      </c>
      <c r="O27" s="25">
        <f t="shared" si="35"/>
        <v>0</v>
      </c>
      <c r="P27" s="25">
        <f t="shared" si="5"/>
        <v>0</v>
      </c>
      <c r="Q27" s="25">
        <f t="shared" ref="Q27:X27" si="36">+Q28</f>
        <v>0</v>
      </c>
      <c r="R27" s="25">
        <f t="shared" si="36"/>
        <v>0</v>
      </c>
      <c r="S27" s="25">
        <f t="shared" si="36"/>
        <v>0</v>
      </c>
      <c r="T27" s="25">
        <f t="shared" si="36"/>
        <v>0</v>
      </c>
      <c r="U27" s="25">
        <f t="shared" si="36"/>
        <v>0</v>
      </c>
      <c r="V27" s="25">
        <f t="shared" si="36"/>
        <v>0</v>
      </c>
      <c r="W27" s="25">
        <f t="shared" si="36"/>
        <v>0</v>
      </c>
      <c r="X27" s="25">
        <f t="shared" si="36"/>
        <v>0</v>
      </c>
      <c r="Y27" s="25">
        <f t="shared" si="17"/>
        <v>0</v>
      </c>
      <c r="Z27" s="25">
        <f t="shared" si="12"/>
        <v>0</v>
      </c>
      <c r="AA27" s="36" t="e">
        <f t="shared" si="13"/>
        <v>#DIV/0!</v>
      </c>
    </row>
    <row r="28" spans="1:27" hidden="1" x14ac:dyDescent="0.2">
      <c r="A28" s="67" t="s">
        <v>344</v>
      </c>
      <c r="B28" s="16"/>
      <c r="C28" s="16"/>
      <c r="D28" s="16"/>
      <c r="E28" s="27"/>
      <c r="F28" s="16"/>
      <c r="G28" s="16"/>
      <c r="H28" s="16"/>
      <c r="I28" s="27">
        <f t="shared" si="10"/>
        <v>0</v>
      </c>
      <c r="J28" s="16"/>
      <c r="K28" s="26"/>
      <c r="L28" s="16"/>
      <c r="M28" s="16"/>
      <c r="N28" s="16"/>
      <c r="O28" s="16"/>
      <c r="P28" s="27">
        <f t="shared" si="5"/>
        <v>0</v>
      </c>
      <c r="Q28" s="16"/>
      <c r="R28" s="16"/>
      <c r="S28" s="16"/>
      <c r="T28" s="16"/>
      <c r="U28" s="16"/>
      <c r="V28" s="16"/>
      <c r="W28" s="16"/>
      <c r="X28" s="16"/>
      <c r="Y28" s="27">
        <f t="shared" si="17"/>
        <v>0</v>
      </c>
      <c r="Z28" s="27">
        <f t="shared" si="12"/>
        <v>0</v>
      </c>
      <c r="AA28" s="37" t="e">
        <f t="shared" si="13"/>
        <v>#DIV/0!</v>
      </c>
    </row>
    <row r="29" spans="1:27" s="5" customFormat="1" ht="15" x14ac:dyDescent="0.2">
      <c r="A29" s="66" t="s">
        <v>63</v>
      </c>
      <c r="B29" s="25">
        <f>SUM(B30:B34)</f>
        <v>0</v>
      </c>
      <c r="C29" s="25">
        <f t="shared" ref="C29:H29" si="37">SUM(C30:C34)</f>
        <v>0</v>
      </c>
      <c r="D29" s="25">
        <f t="shared" si="37"/>
        <v>0</v>
      </c>
      <c r="E29" s="25">
        <f t="shared" si="37"/>
        <v>6563001122.5900002</v>
      </c>
      <c r="F29" s="25">
        <f t="shared" si="37"/>
        <v>0</v>
      </c>
      <c r="G29" s="25">
        <f t="shared" si="37"/>
        <v>0</v>
      </c>
      <c r="H29" s="25">
        <f t="shared" si="37"/>
        <v>0</v>
      </c>
      <c r="I29" s="25">
        <f t="shared" si="10"/>
        <v>6563001122.5900002</v>
      </c>
      <c r="J29" s="25">
        <f t="shared" ref="J29:O29" si="38">SUM(J30:J34)</f>
        <v>0</v>
      </c>
      <c r="K29" s="25">
        <f t="shared" si="38"/>
        <v>6563001122.5900002</v>
      </c>
      <c r="L29" s="25">
        <f t="shared" si="38"/>
        <v>0</v>
      </c>
      <c r="M29" s="25">
        <f t="shared" si="38"/>
        <v>0</v>
      </c>
      <c r="N29" s="25">
        <f t="shared" si="38"/>
        <v>0</v>
      </c>
      <c r="O29" s="25">
        <f t="shared" si="38"/>
        <v>0</v>
      </c>
      <c r="P29" s="25">
        <f>SUM(J29:O29)</f>
        <v>6563001122.5900002</v>
      </c>
      <c r="Q29" s="25">
        <f t="shared" ref="Q29:X29" si="39">SUM(Q30:Q34)</f>
        <v>0</v>
      </c>
      <c r="R29" s="25">
        <f t="shared" si="39"/>
        <v>0</v>
      </c>
      <c r="S29" s="25">
        <f t="shared" si="39"/>
        <v>0</v>
      </c>
      <c r="T29" s="25">
        <f t="shared" si="39"/>
        <v>0</v>
      </c>
      <c r="U29" s="25">
        <f t="shared" si="39"/>
        <v>0</v>
      </c>
      <c r="V29" s="25">
        <f t="shared" si="39"/>
        <v>0</v>
      </c>
      <c r="W29" s="25">
        <f t="shared" si="39"/>
        <v>0</v>
      </c>
      <c r="X29" s="25">
        <f t="shared" si="39"/>
        <v>0</v>
      </c>
      <c r="Y29" s="25">
        <f>SUM(Q29:X29)</f>
        <v>0</v>
      </c>
      <c r="Z29" s="25">
        <f t="shared" si="12"/>
        <v>6563001122.5900002</v>
      </c>
      <c r="AA29" s="36">
        <f t="shared" si="13"/>
        <v>1</v>
      </c>
    </row>
    <row r="30" spans="1:27" s="5" customFormat="1" ht="25.5" x14ac:dyDescent="0.2">
      <c r="A30" s="64" t="s">
        <v>1895</v>
      </c>
      <c r="B30" s="4"/>
      <c r="C30" s="4"/>
      <c r="D30" s="4"/>
      <c r="E30" s="27">
        <v>408804314</v>
      </c>
      <c r="F30" s="4"/>
      <c r="G30" s="4"/>
      <c r="H30" s="4"/>
      <c r="I30" s="27">
        <f t="shared" si="10"/>
        <v>408804314</v>
      </c>
      <c r="J30" s="4"/>
      <c r="K30" s="26">
        <v>408804314</v>
      </c>
      <c r="L30" s="4"/>
      <c r="M30" s="4"/>
      <c r="N30" s="4"/>
      <c r="O30" s="4"/>
      <c r="P30" s="27">
        <f t="shared" si="5"/>
        <v>408804314</v>
      </c>
      <c r="Q30" s="4"/>
      <c r="R30" s="4"/>
      <c r="S30" s="4"/>
      <c r="T30" s="4"/>
      <c r="U30" s="4"/>
      <c r="V30" s="4"/>
      <c r="W30" s="4"/>
      <c r="X30" s="4"/>
      <c r="Y30" s="27">
        <f t="shared" si="17"/>
        <v>0</v>
      </c>
      <c r="Z30" s="27">
        <f t="shared" si="12"/>
        <v>408804314</v>
      </c>
      <c r="AA30" s="37">
        <f t="shared" si="13"/>
        <v>1</v>
      </c>
    </row>
    <row r="31" spans="1:27" x14ac:dyDescent="0.2">
      <c r="A31" s="64" t="s">
        <v>323</v>
      </c>
      <c r="B31" s="16"/>
      <c r="C31" s="16"/>
      <c r="D31" s="16"/>
      <c r="E31" s="27">
        <v>4106712944.5</v>
      </c>
      <c r="F31" s="16"/>
      <c r="G31" s="16"/>
      <c r="H31" s="16"/>
      <c r="I31" s="27">
        <f t="shared" si="10"/>
        <v>4106712944.5</v>
      </c>
      <c r="J31" s="16"/>
      <c r="K31" s="26">
        <v>4106712944.5</v>
      </c>
      <c r="L31" s="16"/>
      <c r="M31" s="16"/>
      <c r="N31" s="16"/>
      <c r="O31" s="16"/>
      <c r="P31" s="27">
        <f t="shared" si="5"/>
        <v>4106712944.5</v>
      </c>
      <c r="Q31" s="16"/>
      <c r="R31" s="16"/>
      <c r="S31" s="16"/>
      <c r="T31" s="16"/>
      <c r="U31" s="16"/>
      <c r="V31" s="16"/>
      <c r="W31" s="16"/>
      <c r="X31" s="16"/>
      <c r="Y31" s="27"/>
      <c r="Z31" s="27">
        <f t="shared" si="12"/>
        <v>4106712944.5</v>
      </c>
      <c r="AA31" s="37">
        <f t="shared" si="13"/>
        <v>1</v>
      </c>
    </row>
    <row r="32" spans="1:27" ht="25.5" x14ac:dyDescent="0.2">
      <c r="A32" s="64" t="s">
        <v>180</v>
      </c>
      <c r="B32" s="16"/>
      <c r="C32" s="16"/>
      <c r="D32" s="16"/>
      <c r="E32" s="27">
        <v>1170098543.0900002</v>
      </c>
      <c r="F32" s="16"/>
      <c r="G32" s="16"/>
      <c r="H32" s="16"/>
      <c r="I32" s="27">
        <f t="shared" si="10"/>
        <v>1170098543.0900002</v>
      </c>
      <c r="J32" s="16"/>
      <c r="K32" s="26">
        <v>1170098543.0900002</v>
      </c>
      <c r="L32" s="16"/>
      <c r="M32" s="16"/>
      <c r="N32" s="16"/>
      <c r="O32" s="16"/>
      <c r="P32" s="27">
        <f t="shared" si="5"/>
        <v>1170098543.0900002</v>
      </c>
      <c r="Q32" s="16"/>
      <c r="R32" s="16"/>
      <c r="S32" s="16"/>
      <c r="T32" s="16"/>
      <c r="U32" s="16"/>
      <c r="V32" s="16"/>
      <c r="W32" s="16"/>
      <c r="X32" s="16"/>
      <c r="Y32" s="27">
        <f t="shared" si="17"/>
        <v>0</v>
      </c>
      <c r="Z32" s="27">
        <f t="shared" si="12"/>
        <v>1170098543.0900002</v>
      </c>
      <c r="AA32" s="37">
        <f t="shared" si="13"/>
        <v>1</v>
      </c>
    </row>
    <row r="33" spans="1:27" x14ac:dyDescent="0.2">
      <c r="A33" s="64" t="s">
        <v>1896</v>
      </c>
      <c r="B33" s="16"/>
      <c r="C33" s="16"/>
      <c r="D33" s="16"/>
      <c r="E33" s="27">
        <v>795350000</v>
      </c>
      <c r="F33" s="16"/>
      <c r="G33" s="16"/>
      <c r="H33" s="16"/>
      <c r="I33" s="27">
        <f t="shared" si="10"/>
        <v>795350000</v>
      </c>
      <c r="J33" s="16"/>
      <c r="K33" s="26">
        <v>795350000</v>
      </c>
      <c r="L33" s="16"/>
      <c r="M33" s="16"/>
      <c r="N33" s="16"/>
      <c r="O33" s="16"/>
      <c r="P33" s="27">
        <f t="shared" si="5"/>
        <v>795350000</v>
      </c>
      <c r="Q33" s="16"/>
      <c r="R33" s="16"/>
      <c r="S33" s="16"/>
      <c r="T33" s="16"/>
      <c r="U33" s="16"/>
      <c r="V33" s="16"/>
      <c r="W33" s="16"/>
      <c r="X33" s="16"/>
      <c r="Y33" s="27">
        <f t="shared" ref="Y33" si="40">SUM(Q33:X33)</f>
        <v>0</v>
      </c>
      <c r="Z33" s="27">
        <f t="shared" si="12"/>
        <v>795350000</v>
      </c>
      <c r="AA33" s="37">
        <f t="shared" si="13"/>
        <v>1</v>
      </c>
    </row>
    <row r="34" spans="1:27" ht="25.5" x14ac:dyDescent="0.2">
      <c r="A34" s="64" t="s">
        <v>341</v>
      </c>
      <c r="B34" s="16"/>
      <c r="C34" s="16"/>
      <c r="D34" s="16"/>
      <c r="E34" s="27">
        <v>82035321</v>
      </c>
      <c r="F34" s="16"/>
      <c r="G34" s="16"/>
      <c r="H34" s="16"/>
      <c r="I34" s="27">
        <f t="shared" si="10"/>
        <v>82035321</v>
      </c>
      <c r="J34" s="16"/>
      <c r="K34" s="26">
        <v>82035321</v>
      </c>
      <c r="L34" s="16"/>
      <c r="M34" s="16"/>
      <c r="N34" s="16"/>
      <c r="O34" s="16"/>
      <c r="P34" s="27">
        <f t="shared" si="5"/>
        <v>82035321</v>
      </c>
      <c r="Q34" s="16"/>
      <c r="R34" s="16"/>
      <c r="S34" s="16"/>
      <c r="T34" s="16"/>
      <c r="U34" s="16"/>
      <c r="V34" s="16"/>
      <c r="W34" s="16"/>
      <c r="X34" s="16"/>
      <c r="Y34" s="27">
        <f t="shared" si="17"/>
        <v>0</v>
      </c>
      <c r="Z34" s="27">
        <f t="shared" si="12"/>
        <v>82035321</v>
      </c>
      <c r="AA34" s="37">
        <f t="shared" si="13"/>
        <v>1</v>
      </c>
    </row>
    <row r="35" spans="1:27" s="5" customFormat="1" ht="15" x14ac:dyDescent="0.2">
      <c r="A35" s="66" t="s">
        <v>64</v>
      </c>
      <c r="B35" s="25">
        <f t="shared" ref="B35:X35" si="41">+B36</f>
        <v>0</v>
      </c>
      <c r="C35" s="25">
        <f t="shared" si="41"/>
        <v>0</v>
      </c>
      <c r="D35" s="25">
        <f t="shared" si="41"/>
        <v>0</v>
      </c>
      <c r="E35" s="25">
        <f>+E36</f>
        <v>43046180</v>
      </c>
      <c r="F35" s="25">
        <f t="shared" si="41"/>
        <v>0</v>
      </c>
      <c r="G35" s="25">
        <f t="shared" si="41"/>
        <v>0</v>
      </c>
      <c r="H35" s="25">
        <f t="shared" si="41"/>
        <v>0</v>
      </c>
      <c r="I35" s="25">
        <f t="shared" si="10"/>
        <v>43046180</v>
      </c>
      <c r="J35" s="25">
        <f t="shared" si="41"/>
        <v>0</v>
      </c>
      <c r="K35" s="25">
        <f t="shared" si="41"/>
        <v>43046180</v>
      </c>
      <c r="L35" s="25">
        <f t="shared" si="41"/>
        <v>0</v>
      </c>
      <c r="M35" s="25">
        <f t="shared" si="41"/>
        <v>0</v>
      </c>
      <c r="N35" s="25">
        <f t="shared" si="41"/>
        <v>0</v>
      </c>
      <c r="O35" s="25">
        <f t="shared" si="41"/>
        <v>0</v>
      </c>
      <c r="P35" s="25">
        <f t="shared" si="5"/>
        <v>43046180</v>
      </c>
      <c r="Q35" s="25">
        <f t="shared" si="41"/>
        <v>0</v>
      </c>
      <c r="R35" s="25">
        <f t="shared" si="41"/>
        <v>0</v>
      </c>
      <c r="S35" s="25">
        <f t="shared" si="41"/>
        <v>0</v>
      </c>
      <c r="T35" s="25">
        <f t="shared" si="41"/>
        <v>0</v>
      </c>
      <c r="U35" s="25">
        <f t="shared" si="41"/>
        <v>0</v>
      </c>
      <c r="V35" s="25">
        <f t="shared" si="41"/>
        <v>0</v>
      </c>
      <c r="W35" s="25">
        <f t="shared" si="41"/>
        <v>0</v>
      </c>
      <c r="X35" s="25">
        <f t="shared" si="41"/>
        <v>0</v>
      </c>
      <c r="Y35" s="25">
        <f t="shared" si="17"/>
        <v>0</v>
      </c>
      <c r="Z35" s="25">
        <f t="shared" si="12"/>
        <v>43046180</v>
      </c>
      <c r="AA35" s="36">
        <f t="shared" si="13"/>
        <v>1</v>
      </c>
    </row>
    <row r="36" spans="1:27" x14ac:dyDescent="0.2">
      <c r="A36" s="67" t="s">
        <v>65</v>
      </c>
      <c r="B36" s="16"/>
      <c r="C36" s="16"/>
      <c r="D36" s="16"/>
      <c r="E36" s="27">
        <v>43046180</v>
      </c>
      <c r="F36" s="16"/>
      <c r="G36" s="16"/>
      <c r="H36" s="16"/>
      <c r="I36" s="27">
        <f t="shared" si="10"/>
        <v>43046180</v>
      </c>
      <c r="J36" s="16"/>
      <c r="K36" s="26">
        <v>43046180</v>
      </c>
      <c r="L36" s="16"/>
      <c r="M36" s="16"/>
      <c r="N36" s="16"/>
      <c r="O36" s="16"/>
      <c r="P36" s="27">
        <f t="shared" si="5"/>
        <v>43046180</v>
      </c>
      <c r="Q36" s="16"/>
      <c r="R36" s="16"/>
      <c r="S36" s="16"/>
      <c r="T36" s="16"/>
      <c r="U36" s="16"/>
      <c r="V36" s="16"/>
      <c r="W36" s="16"/>
      <c r="X36" s="16"/>
      <c r="Y36" s="27">
        <f t="shared" si="17"/>
        <v>0</v>
      </c>
      <c r="Z36" s="27">
        <f t="shared" si="12"/>
        <v>43046180</v>
      </c>
      <c r="AA36" s="37">
        <f t="shared" si="13"/>
        <v>1</v>
      </c>
    </row>
    <row r="37" spans="1:27" s="5" customFormat="1" ht="15" x14ac:dyDescent="0.2">
      <c r="A37" s="66" t="s">
        <v>1897</v>
      </c>
      <c r="B37" s="25">
        <f t="shared" ref="B37:H37" si="42">SUM(B38:B38)</f>
        <v>0</v>
      </c>
      <c r="C37" s="25">
        <f t="shared" si="42"/>
        <v>0</v>
      </c>
      <c r="D37" s="25">
        <f t="shared" si="42"/>
        <v>0</v>
      </c>
      <c r="E37" s="25">
        <f t="shared" si="42"/>
        <v>64595650773.349998</v>
      </c>
      <c r="F37" s="25">
        <f t="shared" si="42"/>
        <v>5622348486.1099997</v>
      </c>
      <c r="G37" s="25">
        <f t="shared" si="42"/>
        <v>0</v>
      </c>
      <c r="H37" s="25">
        <f t="shared" si="42"/>
        <v>0</v>
      </c>
      <c r="I37" s="25">
        <f t="shared" si="10"/>
        <v>58973302287.239998</v>
      </c>
      <c r="J37" s="25">
        <f t="shared" ref="J37:O37" si="43">SUM(J38:J38)</f>
        <v>0</v>
      </c>
      <c r="K37" s="25">
        <f t="shared" si="43"/>
        <v>64595650773.349998</v>
      </c>
      <c r="L37" s="25">
        <f t="shared" si="43"/>
        <v>-5622348486.1099997</v>
      </c>
      <c r="M37" s="25">
        <f t="shared" si="43"/>
        <v>0</v>
      </c>
      <c r="N37" s="25">
        <f t="shared" si="43"/>
        <v>0</v>
      </c>
      <c r="O37" s="25">
        <f t="shared" si="43"/>
        <v>0</v>
      </c>
      <c r="P37" s="25">
        <f t="shared" si="5"/>
        <v>58973302287.239998</v>
      </c>
      <c r="Q37" s="25">
        <f t="shared" ref="Q37:X37" si="44">SUM(Q38:Q38)</f>
        <v>0</v>
      </c>
      <c r="R37" s="25">
        <f t="shared" si="44"/>
        <v>0</v>
      </c>
      <c r="S37" s="25">
        <f t="shared" si="44"/>
        <v>0</v>
      </c>
      <c r="T37" s="25">
        <f t="shared" si="44"/>
        <v>0</v>
      </c>
      <c r="U37" s="25">
        <f t="shared" si="44"/>
        <v>0</v>
      </c>
      <c r="V37" s="25">
        <f t="shared" si="44"/>
        <v>0</v>
      </c>
      <c r="W37" s="25">
        <f t="shared" si="44"/>
        <v>0</v>
      </c>
      <c r="X37" s="25">
        <f t="shared" si="44"/>
        <v>0</v>
      </c>
      <c r="Y37" s="25">
        <f t="shared" si="17"/>
        <v>0</v>
      </c>
      <c r="Z37" s="25">
        <f t="shared" si="12"/>
        <v>58973302287.239998</v>
      </c>
      <c r="AA37" s="36">
        <f t="shared" si="13"/>
        <v>1</v>
      </c>
    </row>
    <row r="38" spans="1:27" s="5" customFormat="1" ht="15" x14ac:dyDescent="0.2">
      <c r="A38" s="64" t="s">
        <v>1897</v>
      </c>
      <c r="B38" s="4"/>
      <c r="C38" s="4"/>
      <c r="D38" s="4"/>
      <c r="E38" s="27">
        <v>64595650773.349998</v>
      </c>
      <c r="F38" s="4">
        <f>5622348486.11</f>
        <v>5622348486.1099997</v>
      </c>
      <c r="G38" s="4"/>
      <c r="H38" s="4"/>
      <c r="I38" s="27">
        <f t="shared" si="10"/>
        <v>58973302287.239998</v>
      </c>
      <c r="J38" s="4"/>
      <c r="K38" s="26">
        <v>64595650773.349998</v>
      </c>
      <c r="L38" s="4">
        <v>-5622348486.1099997</v>
      </c>
      <c r="M38" s="4"/>
      <c r="N38" s="4"/>
      <c r="O38" s="4"/>
      <c r="P38" s="27">
        <f t="shared" si="5"/>
        <v>58973302287.239998</v>
      </c>
      <c r="Q38" s="4"/>
      <c r="R38" s="4"/>
      <c r="S38" s="4"/>
      <c r="T38" s="4"/>
      <c r="U38" s="4"/>
      <c r="V38" s="4"/>
      <c r="W38" s="4"/>
      <c r="X38" s="4"/>
      <c r="Y38" s="27">
        <f t="shared" si="17"/>
        <v>0</v>
      </c>
      <c r="Z38" s="27">
        <f t="shared" si="12"/>
        <v>58973302287.239998</v>
      </c>
      <c r="AA38" s="37">
        <f t="shared" si="13"/>
        <v>1</v>
      </c>
    </row>
    <row r="39" spans="1:27" s="5" customFormat="1" ht="15" x14ac:dyDescent="0.2">
      <c r="A39" s="66" t="s">
        <v>66</v>
      </c>
      <c r="B39" s="25">
        <f>SUM(B40:B42)</f>
        <v>0</v>
      </c>
      <c r="C39" s="25">
        <f t="shared" ref="C39:H39" si="45">SUM(C40:C42)</f>
        <v>0</v>
      </c>
      <c r="D39" s="25">
        <f t="shared" si="45"/>
        <v>0</v>
      </c>
      <c r="E39" s="25">
        <f t="shared" si="45"/>
        <v>463384420.10000002</v>
      </c>
      <c r="F39" s="25">
        <f t="shared" si="45"/>
        <v>833000</v>
      </c>
      <c r="G39" s="25">
        <f t="shared" si="45"/>
        <v>0</v>
      </c>
      <c r="H39" s="25">
        <f t="shared" si="45"/>
        <v>0</v>
      </c>
      <c r="I39" s="25">
        <f t="shared" si="10"/>
        <v>462551420.10000002</v>
      </c>
      <c r="J39" s="25">
        <f t="shared" ref="J39:O39" si="46">SUM(J40:J42)</f>
        <v>0</v>
      </c>
      <c r="K39" s="25">
        <f t="shared" si="46"/>
        <v>463384420.10000002</v>
      </c>
      <c r="L39" s="25">
        <f t="shared" si="46"/>
        <v>0</v>
      </c>
      <c r="M39" s="25">
        <f t="shared" si="46"/>
        <v>0</v>
      </c>
      <c r="N39" s="25">
        <f t="shared" si="46"/>
        <v>0</v>
      </c>
      <c r="O39" s="25">
        <f t="shared" si="46"/>
        <v>-833000</v>
      </c>
      <c r="P39" s="25">
        <f t="shared" si="5"/>
        <v>462551420.10000002</v>
      </c>
      <c r="Q39" s="25">
        <f t="shared" ref="Q39:X39" si="47">SUM(Q40:Q42)</f>
        <v>0</v>
      </c>
      <c r="R39" s="25">
        <f t="shared" si="47"/>
        <v>0</v>
      </c>
      <c r="S39" s="25">
        <f t="shared" si="47"/>
        <v>0</v>
      </c>
      <c r="T39" s="25">
        <f t="shared" si="47"/>
        <v>0</v>
      </c>
      <c r="U39" s="25">
        <f t="shared" si="47"/>
        <v>0</v>
      </c>
      <c r="V39" s="25">
        <f t="shared" si="47"/>
        <v>0</v>
      </c>
      <c r="W39" s="25">
        <f t="shared" si="47"/>
        <v>0</v>
      </c>
      <c r="X39" s="25">
        <f t="shared" si="47"/>
        <v>0</v>
      </c>
      <c r="Y39" s="25">
        <f t="shared" si="17"/>
        <v>0</v>
      </c>
      <c r="Z39" s="25">
        <f t="shared" si="12"/>
        <v>462551420.10000002</v>
      </c>
      <c r="AA39" s="36">
        <f t="shared" si="13"/>
        <v>1</v>
      </c>
    </row>
    <row r="40" spans="1:27" hidden="1" x14ac:dyDescent="0.2">
      <c r="A40" s="67" t="s">
        <v>67</v>
      </c>
      <c r="B40" s="16"/>
      <c r="C40" s="16"/>
      <c r="D40" s="16"/>
      <c r="E40" s="27"/>
      <c r="F40" s="16"/>
      <c r="G40" s="16"/>
      <c r="H40" s="16"/>
      <c r="I40" s="27">
        <f t="shared" si="10"/>
        <v>0</v>
      </c>
      <c r="J40" s="16"/>
      <c r="K40" s="26"/>
      <c r="L40" s="16"/>
      <c r="M40" s="16"/>
      <c r="N40" s="16"/>
      <c r="O40" s="16"/>
      <c r="P40" s="27">
        <f t="shared" si="5"/>
        <v>0</v>
      </c>
      <c r="Q40" s="16"/>
      <c r="R40" s="16"/>
      <c r="S40" s="16"/>
      <c r="T40" s="16"/>
      <c r="U40" s="16"/>
      <c r="V40" s="16"/>
      <c r="W40" s="16"/>
      <c r="X40" s="16"/>
      <c r="Y40" s="27">
        <f t="shared" si="17"/>
        <v>0</v>
      </c>
      <c r="Z40" s="27">
        <f t="shared" si="12"/>
        <v>0</v>
      </c>
      <c r="AA40" s="37" t="e">
        <f t="shared" si="13"/>
        <v>#DIV/0!</v>
      </c>
    </row>
    <row r="41" spans="1:27" ht="25.5" x14ac:dyDescent="0.2">
      <c r="A41" s="67" t="s">
        <v>1892</v>
      </c>
      <c r="B41" s="16"/>
      <c r="C41" s="16"/>
      <c r="D41" s="16"/>
      <c r="E41" s="27">
        <v>7140000</v>
      </c>
      <c r="F41" s="16">
        <v>833000</v>
      </c>
      <c r="G41" s="16"/>
      <c r="H41" s="16"/>
      <c r="I41" s="27">
        <f t="shared" si="10"/>
        <v>6307000</v>
      </c>
      <c r="J41" s="16"/>
      <c r="K41" s="26">
        <v>7140000</v>
      </c>
      <c r="L41" s="16"/>
      <c r="M41" s="16"/>
      <c r="N41" s="16"/>
      <c r="O41" s="16">
        <v>-833000</v>
      </c>
      <c r="P41" s="27">
        <f t="shared" si="5"/>
        <v>6307000</v>
      </c>
      <c r="Q41" s="16"/>
      <c r="R41" s="16"/>
      <c r="S41" s="16"/>
      <c r="T41" s="16"/>
      <c r="U41" s="16"/>
      <c r="V41" s="16"/>
      <c r="W41" s="16"/>
      <c r="X41" s="16"/>
      <c r="Y41" s="27">
        <f t="shared" ref="Y41" si="48">SUM(Q41:X41)</f>
        <v>0</v>
      </c>
      <c r="Z41" s="27">
        <f t="shared" si="12"/>
        <v>6307000</v>
      </c>
      <c r="AA41" s="37">
        <f t="shared" si="13"/>
        <v>1</v>
      </c>
    </row>
    <row r="42" spans="1:27" x14ac:dyDescent="0.2">
      <c r="A42" s="67" t="s">
        <v>348</v>
      </c>
      <c r="B42" s="16"/>
      <c r="C42" s="16"/>
      <c r="D42" s="16"/>
      <c r="E42" s="27">
        <v>456244420.10000002</v>
      </c>
      <c r="F42" s="16"/>
      <c r="G42" s="16"/>
      <c r="H42" s="16"/>
      <c r="I42" s="27">
        <f t="shared" si="10"/>
        <v>456244420.10000002</v>
      </c>
      <c r="J42" s="16"/>
      <c r="K42" s="26">
        <v>456244420.10000002</v>
      </c>
      <c r="L42" s="16"/>
      <c r="M42" s="16"/>
      <c r="N42" s="16"/>
      <c r="O42" s="16"/>
      <c r="P42" s="27">
        <f t="shared" si="5"/>
        <v>456244420.10000002</v>
      </c>
      <c r="Q42" s="16"/>
      <c r="R42" s="16"/>
      <c r="S42" s="16"/>
      <c r="T42" s="16"/>
      <c r="U42" s="16"/>
      <c r="V42" s="16"/>
      <c r="W42" s="16"/>
      <c r="X42" s="16"/>
      <c r="Y42" s="27">
        <f>SUM(Q42:X42)</f>
        <v>0</v>
      </c>
      <c r="Z42" s="27">
        <f>+P42+Y42</f>
        <v>456244420.10000002</v>
      </c>
      <c r="AA42" s="37">
        <f>+Z42/I42</f>
        <v>1</v>
      </c>
    </row>
    <row r="43" spans="1:27" s="5" customFormat="1" ht="15" x14ac:dyDescent="0.2">
      <c r="A43" s="68" t="s">
        <v>913</v>
      </c>
      <c r="B43" s="25">
        <f t="shared" ref="B43:X43" si="49">SUM(B44:B44)</f>
        <v>0</v>
      </c>
      <c r="C43" s="25">
        <f t="shared" si="49"/>
        <v>0</v>
      </c>
      <c r="D43" s="25">
        <f t="shared" si="49"/>
        <v>0</v>
      </c>
      <c r="E43" s="25">
        <f>SUM(E44:E44)</f>
        <v>463844294.50999999</v>
      </c>
      <c r="F43" s="25">
        <f t="shared" si="49"/>
        <v>0</v>
      </c>
      <c r="G43" s="25">
        <f t="shared" si="49"/>
        <v>0</v>
      </c>
      <c r="H43" s="25">
        <f t="shared" si="49"/>
        <v>0</v>
      </c>
      <c r="I43" s="25">
        <f t="shared" si="10"/>
        <v>463844294.50999999</v>
      </c>
      <c r="J43" s="25">
        <f t="shared" si="49"/>
        <v>0</v>
      </c>
      <c r="K43" s="25">
        <f t="shared" si="49"/>
        <v>463844294.50999999</v>
      </c>
      <c r="L43" s="25">
        <f t="shared" si="49"/>
        <v>0</v>
      </c>
      <c r="M43" s="25">
        <f t="shared" si="49"/>
        <v>0</v>
      </c>
      <c r="N43" s="25">
        <f t="shared" si="49"/>
        <v>0</v>
      </c>
      <c r="O43" s="25">
        <f t="shared" si="49"/>
        <v>0</v>
      </c>
      <c r="P43" s="25">
        <f t="shared" si="5"/>
        <v>463844294.50999999</v>
      </c>
      <c r="Q43" s="25">
        <f t="shared" si="49"/>
        <v>0</v>
      </c>
      <c r="R43" s="25">
        <f t="shared" si="49"/>
        <v>0</v>
      </c>
      <c r="S43" s="25">
        <f t="shared" si="49"/>
        <v>0</v>
      </c>
      <c r="T43" s="25">
        <f t="shared" si="49"/>
        <v>0</v>
      </c>
      <c r="U43" s="25">
        <f t="shared" si="49"/>
        <v>0</v>
      </c>
      <c r="V43" s="25">
        <f t="shared" si="49"/>
        <v>0</v>
      </c>
      <c r="W43" s="25">
        <f t="shared" si="49"/>
        <v>0</v>
      </c>
      <c r="X43" s="25">
        <f t="shared" si="49"/>
        <v>0</v>
      </c>
      <c r="Y43" s="25">
        <f t="shared" si="17"/>
        <v>0</v>
      </c>
      <c r="Z43" s="25">
        <f t="shared" si="12"/>
        <v>463844294.50999999</v>
      </c>
      <c r="AA43" s="36">
        <f t="shared" si="13"/>
        <v>1</v>
      </c>
    </row>
    <row r="44" spans="1:27" x14ac:dyDescent="0.2">
      <c r="A44" s="65" t="s">
        <v>913</v>
      </c>
      <c r="B44" s="16"/>
      <c r="C44" s="16"/>
      <c r="D44" s="16"/>
      <c r="E44" s="27">
        <v>463844294.50999999</v>
      </c>
      <c r="F44" s="16"/>
      <c r="G44" s="16"/>
      <c r="H44" s="16"/>
      <c r="I44" s="27">
        <f t="shared" si="10"/>
        <v>463844294.50999999</v>
      </c>
      <c r="J44" s="16"/>
      <c r="K44" s="26">
        <v>463844294.50999999</v>
      </c>
      <c r="L44" s="16"/>
      <c r="M44" s="16"/>
      <c r="N44" s="16"/>
      <c r="O44" s="16"/>
      <c r="P44" s="27">
        <f t="shared" si="5"/>
        <v>463844294.50999999</v>
      </c>
      <c r="Q44" s="16"/>
      <c r="R44" s="16"/>
      <c r="S44" s="16"/>
      <c r="T44" s="16"/>
      <c r="U44" s="16"/>
      <c r="V44" s="16"/>
      <c r="W44" s="16"/>
      <c r="X44" s="16"/>
      <c r="Y44" s="27">
        <f t="shared" si="17"/>
        <v>0</v>
      </c>
      <c r="Z44" s="27">
        <f t="shared" si="12"/>
        <v>463844294.50999999</v>
      </c>
      <c r="AA44" s="37">
        <f t="shared" si="13"/>
        <v>1</v>
      </c>
    </row>
    <row r="45" spans="1:27" s="5" customFormat="1" ht="15" hidden="1" x14ac:dyDescent="0.2">
      <c r="A45" s="68" t="s">
        <v>911</v>
      </c>
      <c r="B45" s="7">
        <f t="shared" ref="B45:H45" si="50">+B46</f>
        <v>0</v>
      </c>
      <c r="C45" s="7">
        <f t="shared" si="50"/>
        <v>0</v>
      </c>
      <c r="D45" s="7">
        <f t="shared" si="50"/>
        <v>0</v>
      </c>
      <c r="E45" s="7">
        <f t="shared" si="50"/>
        <v>0</v>
      </c>
      <c r="F45" s="7">
        <f t="shared" si="50"/>
        <v>0</v>
      </c>
      <c r="G45" s="7">
        <f t="shared" si="50"/>
        <v>0</v>
      </c>
      <c r="H45" s="7">
        <f t="shared" si="50"/>
        <v>0</v>
      </c>
      <c r="I45" s="25">
        <f t="shared" si="10"/>
        <v>0</v>
      </c>
      <c r="J45" s="7">
        <f t="shared" ref="J45:O45" si="51">+J46</f>
        <v>0</v>
      </c>
      <c r="K45" s="7">
        <f t="shared" si="51"/>
        <v>0</v>
      </c>
      <c r="L45" s="7">
        <f t="shared" si="51"/>
        <v>0</v>
      </c>
      <c r="M45" s="7">
        <f t="shared" si="51"/>
        <v>0</v>
      </c>
      <c r="N45" s="7">
        <f t="shared" si="51"/>
        <v>0</v>
      </c>
      <c r="O45" s="7">
        <f t="shared" si="51"/>
        <v>0</v>
      </c>
      <c r="P45" s="25">
        <f t="shared" si="5"/>
        <v>0</v>
      </c>
      <c r="Q45" s="7">
        <f t="shared" ref="Q45:X45" si="52">+Q46</f>
        <v>0</v>
      </c>
      <c r="R45" s="7">
        <f t="shared" si="52"/>
        <v>0</v>
      </c>
      <c r="S45" s="7">
        <f t="shared" si="52"/>
        <v>0</v>
      </c>
      <c r="T45" s="7">
        <f t="shared" si="52"/>
        <v>0</v>
      </c>
      <c r="U45" s="7">
        <f t="shared" si="52"/>
        <v>0</v>
      </c>
      <c r="V45" s="7">
        <f t="shared" si="52"/>
        <v>0</v>
      </c>
      <c r="W45" s="7">
        <f t="shared" si="52"/>
        <v>0</v>
      </c>
      <c r="X45" s="7">
        <f t="shared" si="52"/>
        <v>0</v>
      </c>
      <c r="Y45" s="25">
        <f t="shared" si="17"/>
        <v>0</v>
      </c>
      <c r="Z45" s="25">
        <f t="shared" si="12"/>
        <v>0</v>
      </c>
      <c r="AA45" s="36" t="e">
        <f t="shared" si="13"/>
        <v>#DIV/0!</v>
      </c>
    </row>
    <row r="46" spans="1:27" hidden="1" x14ac:dyDescent="0.2">
      <c r="A46" s="67" t="s">
        <v>911</v>
      </c>
      <c r="B46" s="16"/>
      <c r="C46" s="16"/>
      <c r="D46" s="16"/>
      <c r="E46" s="27"/>
      <c r="F46" s="16"/>
      <c r="G46" s="16"/>
      <c r="H46" s="16"/>
      <c r="I46" s="27">
        <f t="shared" si="10"/>
        <v>0</v>
      </c>
      <c r="J46" s="16"/>
      <c r="K46" s="10"/>
      <c r="L46" s="16"/>
      <c r="M46" s="16"/>
      <c r="N46" s="16"/>
      <c r="O46" s="16"/>
      <c r="P46" s="27">
        <f t="shared" si="5"/>
        <v>0</v>
      </c>
      <c r="Q46" s="16"/>
      <c r="R46" s="16"/>
      <c r="S46" s="16"/>
      <c r="T46" s="16"/>
      <c r="U46" s="16"/>
      <c r="V46" s="16"/>
      <c r="W46" s="16"/>
      <c r="X46" s="16"/>
      <c r="Y46" s="27">
        <f t="shared" si="17"/>
        <v>0</v>
      </c>
      <c r="Z46" s="27">
        <f t="shared" si="12"/>
        <v>0</v>
      </c>
      <c r="AA46" s="37" t="e">
        <f t="shared" si="13"/>
        <v>#DIV/0!</v>
      </c>
    </row>
    <row r="47" spans="1:27" s="5" customFormat="1" ht="15" x14ac:dyDescent="0.2">
      <c r="A47" s="66" t="s">
        <v>68</v>
      </c>
      <c r="B47" s="25">
        <f t="shared" ref="B47:H47" si="53">SUM(B48:B52)</f>
        <v>0</v>
      </c>
      <c r="C47" s="25">
        <f t="shared" si="53"/>
        <v>0</v>
      </c>
      <c r="D47" s="25">
        <f t="shared" si="53"/>
        <v>0</v>
      </c>
      <c r="E47" s="25">
        <f>SUM(E48:E52)</f>
        <v>645131173.63000011</v>
      </c>
      <c r="F47" s="25">
        <f t="shared" si="53"/>
        <v>0</v>
      </c>
      <c r="G47" s="25">
        <f t="shared" si="53"/>
        <v>0</v>
      </c>
      <c r="H47" s="25">
        <f t="shared" si="53"/>
        <v>0</v>
      </c>
      <c r="I47" s="25">
        <f t="shared" si="10"/>
        <v>645131173.63000011</v>
      </c>
      <c r="J47" s="25">
        <f t="shared" ref="J47:O47" si="54">SUM(J48:J52)</f>
        <v>0</v>
      </c>
      <c r="K47" s="25">
        <f t="shared" si="54"/>
        <v>645131173.63000011</v>
      </c>
      <c r="L47" s="25">
        <f t="shared" si="54"/>
        <v>0</v>
      </c>
      <c r="M47" s="25">
        <f t="shared" si="54"/>
        <v>0</v>
      </c>
      <c r="N47" s="25">
        <f t="shared" si="54"/>
        <v>0</v>
      </c>
      <c r="O47" s="25">
        <f t="shared" si="54"/>
        <v>0</v>
      </c>
      <c r="P47" s="25">
        <f t="shared" si="5"/>
        <v>645131173.63000011</v>
      </c>
      <c r="Q47" s="25">
        <f t="shared" ref="Q47:X47" si="55">SUM(Q48:Q52)</f>
        <v>0</v>
      </c>
      <c r="R47" s="25">
        <f t="shared" si="55"/>
        <v>0</v>
      </c>
      <c r="S47" s="25">
        <f t="shared" si="55"/>
        <v>0</v>
      </c>
      <c r="T47" s="25">
        <f t="shared" si="55"/>
        <v>0</v>
      </c>
      <c r="U47" s="25">
        <f t="shared" si="55"/>
        <v>0</v>
      </c>
      <c r="V47" s="25">
        <f t="shared" si="55"/>
        <v>0</v>
      </c>
      <c r="W47" s="25">
        <f t="shared" si="55"/>
        <v>0</v>
      </c>
      <c r="X47" s="25">
        <f t="shared" si="55"/>
        <v>0</v>
      </c>
      <c r="Y47" s="25">
        <f t="shared" si="17"/>
        <v>0</v>
      </c>
      <c r="Z47" s="25">
        <f t="shared" si="12"/>
        <v>645131173.63000011</v>
      </c>
      <c r="AA47" s="36">
        <f t="shared" si="13"/>
        <v>1</v>
      </c>
    </row>
    <row r="48" spans="1:27" hidden="1" x14ac:dyDescent="0.2">
      <c r="A48" s="67" t="s">
        <v>69</v>
      </c>
      <c r="B48" s="16"/>
      <c r="C48" s="16"/>
      <c r="D48" s="16"/>
      <c r="E48" s="27"/>
      <c r="F48" s="16"/>
      <c r="G48" s="16"/>
      <c r="H48" s="16"/>
      <c r="I48" s="27">
        <f t="shared" si="10"/>
        <v>0</v>
      </c>
      <c r="J48" s="16"/>
      <c r="K48" s="27"/>
      <c r="L48" s="16"/>
      <c r="M48" s="16"/>
      <c r="N48" s="16"/>
      <c r="O48" s="16"/>
      <c r="P48" s="27">
        <f t="shared" si="5"/>
        <v>0</v>
      </c>
      <c r="Q48" s="16"/>
      <c r="R48" s="16"/>
      <c r="S48" s="16"/>
      <c r="T48" s="16"/>
      <c r="U48" s="16"/>
      <c r="V48" s="16"/>
      <c r="W48" s="16"/>
      <c r="X48" s="16"/>
      <c r="Y48" s="27">
        <f t="shared" si="17"/>
        <v>0</v>
      </c>
      <c r="Z48" s="27">
        <f t="shared" si="12"/>
        <v>0</v>
      </c>
      <c r="AA48" s="37" t="e">
        <f t="shared" si="13"/>
        <v>#DIV/0!</v>
      </c>
    </row>
    <row r="49" spans="1:29" x14ac:dyDescent="0.2">
      <c r="A49" s="67" t="s">
        <v>70</v>
      </c>
      <c r="B49" s="16"/>
      <c r="C49" s="16"/>
      <c r="D49" s="16"/>
      <c r="E49" s="27">
        <v>11006466.66</v>
      </c>
      <c r="F49" s="16"/>
      <c r="G49" s="16"/>
      <c r="H49" s="16"/>
      <c r="I49" s="27">
        <f t="shared" si="10"/>
        <v>11006466.66</v>
      </c>
      <c r="J49" s="16"/>
      <c r="K49" s="27">
        <v>11006466.66</v>
      </c>
      <c r="L49" s="16"/>
      <c r="M49" s="16"/>
      <c r="N49" s="16"/>
      <c r="O49" s="16"/>
      <c r="P49" s="27">
        <f t="shared" si="5"/>
        <v>11006466.66</v>
      </c>
      <c r="Q49" s="16"/>
      <c r="R49" s="16"/>
      <c r="S49" s="16"/>
      <c r="T49" s="16"/>
      <c r="U49" s="16"/>
      <c r="V49" s="16"/>
      <c r="W49" s="16"/>
      <c r="X49" s="16"/>
      <c r="Y49" s="27">
        <f t="shared" si="17"/>
        <v>0</v>
      </c>
      <c r="Z49" s="27">
        <f t="shared" si="12"/>
        <v>11006466.66</v>
      </c>
      <c r="AA49" s="37">
        <f t="shared" si="13"/>
        <v>1</v>
      </c>
    </row>
    <row r="50" spans="1:29" ht="25.5" x14ac:dyDescent="0.2">
      <c r="A50" s="67" t="s">
        <v>179</v>
      </c>
      <c r="B50" s="16"/>
      <c r="C50" s="16"/>
      <c r="D50" s="16"/>
      <c r="E50" s="27">
        <v>429783739.17000002</v>
      </c>
      <c r="F50" s="16"/>
      <c r="G50" s="16"/>
      <c r="H50" s="16"/>
      <c r="I50" s="27">
        <f t="shared" si="10"/>
        <v>429783739.17000002</v>
      </c>
      <c r="J50" s="16"/>
      <c r="K50" s="27">
        <v>429783739.17000002</v>
      </c>
      <c r="L50" s="16"/>
      <c r="M50" s="16"/>
      <c r="N50" s="16"/>
      <c r="O50" s="16"/>
      <c r="P50" s="27">
        <f t="shared" si="5"/>
        <v>429783739.17000002</v>
      </c>
      <c r="Q50" s="16"/>
      <c r="R50" s="16"/>
      <c r="S50" s="16"/>
      <c r="T50" s="16"/>
      <c r="U50" s="16"/>
      <c r="V50" s="16"/>
      <c r="W50" s="16"/>
      <c r="X50" s="16"/>
      <c r="Y50" s="27">
        <f t="shared" si="17"/>
        <v>0</v>
      </c>
      <c r="Z50" s="27">
        <f t="shared" si="12"/>
        <v>429783739.17000002</v>
      </c>
      <c r="AA50" s="37">
        <f t="shared" si="13"/>
        <v>1</v>
      </c>
    </row>
    <row r="51" spans="1:29" ht="12.75" hidden="1" customHeight="1" x14ac:dyDescent="0.2">
      <c r="A51" s="67" t="s">
        <v>325</v>
      </c>
      <c r="B51" s="16"/>
      <c r="C51" s="16"/>
      <c r="D51" s="16"/>
      <c r="E51" s="27"/>
      <c r="F51" s="16"/>
      <c r="G51" s="16"/>
      <c r="H51" s="16"/>
      <c r="I51" s="27">
        <f t="shared" si="10"/>
        <v>0</v>
      </c>
      <c r="J51" s="16"/>
      <c r="K51" s="27"/>
      <c r="L51" s="16"/>
      <c r="M51" s="16"/>
      <c r="N51" s="16"/>
      <c r="O51" s="16"/>
      <c r="P51" s="27">
        <f t="shared" si="5"/>
        <v>0</v>
      </c>
      <c r="Q51" s="16"/>
      <c r="R51" s="16"/>
      <c r="S51" s="16"/>
      <c r="T51" s="16"/>
      <c r="U51" s="16"/>
      <c r="V51" s="16"/>
      <c r="W51" s="16"/>
      <c r="X51" s="16"/>
      <c r="Y51" s="27">
        <f t="shared" si="17"/>
        <v>0</v>
      </c>
      <c r="Z51" s="27">
        <f t="shared" si="12"/>
        <v>0</v>
      </c>
      <c r="AA51" s="37" t="e">
        <f t="shared" si="13"/>
        <v>#DIV/0!</v>
      </c>
    </row>
    <row r="52" spans="1:29" x14ac:dyDescent="0.2">
      <c r="A52" s="67" t="s">
        <v>1893</v>
      </c>
      <c r="B52" s="16"/>
      <c r="C52" s="16"/>
      <c r="D52" s="16"/>
      <c r="E52" s="27">
        <v>204340967.80000001</v>
      </c>
      <c r="F52" s="16"/>
      <c r="G52" s="16"/>
      <c r="H52" s="16"/>
      <c r="I52" s="27">
        <f t="shared" si="10"/>
        <v>204340967.80000001</v>
      </c>
      <c r="J52" s="16"/>
      <c r="K52" s="27">
        <v>204340967.80000001</v>
      </c>
      <c r="L52" s="16"/>
      <c r="M52" s="16"/>
      <c r="N52" s="16"/>
      <c r="O52" s="16"/>
      <c r="P52" s="27">
        <f t="shared" si="5"/>
        <v>204340967.80000001</v>
      </c>
      <c r="Q52" s="16"/>
      <c r="R52" s="16"/>
      <c r="S52" s="16"/>
      <c r="T52" s="16"/>
      <c r="U52" s="16"/>
      <c r="V52" s="16"/>
      <c r="W52" s="16"/>
      <c r="X52" s="16"/>
      <c r="Y52" s="27">
        <f t="shared" si="17"/>
        <v>0</v>
      </c>
      <c r="Z52" s="27">
        <f t="shared" si="12"/>
        <v>204340967.80000001</v>
      </c>
      <c r="AA52" s="37">
        <f t="shared" si="13"/>
        <v>1</v>
      </c>
    </row>
    <row r="53" spans="1:29" s="5" customFormat="1" ht="15" hidden="1" x14ac:dyDescent="0.2">
      <c r="A53" s="66" t="s">
        <v>71</v>
      </c>
      <c r="B53" s="25">
        <f t="shared" ref="B53:X53" si="56">+B54</f>
        <v>0</v>
      </c>
      <c r="C53" s="25">
        <f t="shared" si="56"/>
        <v>0</v>
      </c>
      <c r="D53" s="25">
        <f t="shared" si="56"/>
        <v>0</v>
      </c>
      <c r="E53" s="25">
        <f>+E54</f>
        <v>0</v>
      </c>
      <c r="F53" s="25">
        <f t="shared" si="56"/>
        <v>0</v>
      </c>
      <c r="G53" s="25">
        <f t="shared" si="56"/>
        <v>0</v>
      </c>
      <c r="H53" s="25">
        <f t="shared" si="56"/>
        <v>0</v>
      </c>
      <c r="I53" s="25">
        <f t="shared" si="10"/>
        <v>0</v>
      </c>
      <c r="J53" s="25">
        <f t="shared" si="56"/>
        <v>0</v>
      </c>
      <c r="K53" s="25">
        <f t="shared" si="56"/>
        <v>0</v>
      </c>
      <c r="L53" s="25">
        <f t="shared" si="56"/>
        <v>0</v>
      </c>
      <c r="M53" s="25">
        <f t="shared" si="56"/>
        <v>0</v>
      </c>
      <c r="N53" s="25">
        <f t="shared" si="56"/>
        <v>0</v>
      </c>
      <c r="O53" s="25">
        <f t="shared" si="56"/>
        <v>0</v>
      </c>
      <c r="P53" s="25">
        <f t="shared" si="5"/>
        <v>0</v>
      </c>
      <c r="Q53" s="25">
        <f t="shared" si="56"/>
        <v>0</v>
      </c>
      <c r="R53" s="25">
        <f t="shared" si="56"/>
        <v>0</v>
      </c>
      <c r="S53" s="25">
        <f t="shared" si="56"/>
        <v>0</v>
      </c>
      <c r="T53" s="25">
        <f t="shared" si="56"/>
        <v>0</v>
      </c>
      <c r="U53" s="25">
        <f t="shared" si="56"/>
        <v>0</v>
      </c>
      <c r="V53" s="25">
        <f t="shared" si="56"/>
        <v>0</v>
      </c>
      <c r="W53" s="25">
        <f t="shared" si="56"/>
        <v>0</v>
      </c>
      <c r="X53" s="25">
        <f t="shared" si="56"/>
        <v>0</v>
      </c>
      <c r="Y53" s="25">
        <f t="shared" si="17"/>
        <v>0</v>
      </c>
      <c r="Z53" s="25">
        <f t="shared" si="12"/>
        <v>0</v>
      </c>
      <c r="AA53" s="36" t="e">
        <f t="shared" si="13"/>
        <v>#DIV/0!</v>
      </c>
    </row>
    <row r="54" spans="1:29" hidden="1" x14ac:dyDescent="0.2">
      <c r="A54" s="67" t="s">
        <v>177</v>
      </c>
      <c r="B54" s="16"/>
      <c r="C54" s="16"/>
      <c r="D54" s="16"/>
      <c r="E54" s="27"/>
      <c r="F54" s="16"/>
      <c r="G54" s="16"/>
      <c r="H54" s="16"/>
      <c r="I54" s="27">
        <f t="shared" si="10"/>
        <v>0</v>
      </c>
      <c r="J54" s="16"/>
      <c r="K54" s="10"/>
      <c r="L54" s="16"/>
      <c r="M54" s="16"/>
      <c r="N54" s="16"/>
      <c r="O54" s="16"/>
      <c r="P54" s="27">
        <f t="shared" si="5"/>
        <v>0</v>
      </c>
      <c r="Q54" s="16"/>
      <c r="R54" s="16"/>
      <c r="S54" s="16"/>
      <c r="T54" s="16"/>
      <c r="U54" s="16"/>
      <c r="V54" s="16"/>
      <c r="W54" s="16"/>
      <c r="X54" s="16"/>
      <c r="Y54" s="27">
        <f t="shared" si="17"/>
        <v>0</v>
      </c>
      <c r="Z54" s="27">
        <f t="shared" si="12"/>
        <v>0</v>
      </c>
      <c r="AA54" s="37" t="e">
        <f t="shared" si="13"/>
        <v>#DIV/0!</v>
      </c>
    </row>
    <row r="55" spans="1:29" s="5" customFormat="1" ht="15" x14ac:dyDescent="0.2">
      <c r="A55" s="66" t="s">
        <v>72</v>
      </c>
      <c r="B55" s="25">
        <f t="shared" ref="B55:H55" si="57">+B56</f>
        <v>0</v>
      </c>
      <c r="C55" s="25">
        <f t="shared" si="57"/>
        <v>0</v>
      </c>
      <c r="D55" s="25">
        <f t="shared" si="57"/>
        <v>0</v>
      </c>
      <c r="E55" s="25">
        <f t="shared" si="57"/>
        <v>352216746.56999999</v>
      </c>
      <c r="F55" s="25">
        <f t="shared" si="57"/>
        <v>93660.82</v>
      </c>
      <c r="G55" s="25">
        <f t="shared" si="57"/>
        <v>0</v>
      </c>
      <c r="H55" s="25">
        <f t="shared" si="57"/>
        <v>0</v>
      </c>
      <c r="I55" s="25">
        <f t="shared" si="10"/>
        <v>352123085.75</v>
      </c>
      <c r="J55" s="25">
        <f t="shared" ref="J55:O55" si="58">+J56</f>
        <v>0</v>
      </c>
      <c r="K55" s="25">
        <f t="shared" si="58"/>
        <v>352216746.56999999</v>
      </c>
      <c r="L55" s="25">
        <f t="shared" si="58"/>
        <v>0</v>
      </c>
      <c r="M55" s="25">
        <f t="shared" si="58"/>
        <v>0</v>
      </c>
      <c r="N55" s="25">
        <f t="shared" si="58"/>
        <v>0</v>
      </c>
      <c r="O55" s="25">
        <f t="shared" si="58"/>
        <v>-93660.82</v>
      </c>
      <c r="P55" s="25">
        <f t="shared" si="5"/>
        <v>352123085.75</v>
      </c>
      <c r="Q55" s="25">
        <f t="shared" ref="Q55:X55" si="59">+Q56</f>
        <v>0</v>
      </c>
      <c r="R55" s="25">
        <f t="shared" si="59"/>
        <v>0</v>
      </c>
      <c r="S55" s="25">
        <f t="shared" si="59"/>
        <v>0</v>
      </c>
      <c r="T55" s="25">
        <f t="shared" si="59"/>
        <v>0</v>
      </c>
      <c r="U55" s="25">
        <f t="shared" si="59"/>
        <v>0</v>
      </c>
      <c r="V55" s="25">
        <f t="shared" si="59"/>
        <v>0</v>
      </c>
      <c r="W55" s="25">
        <f t="shared" si="59"/>
        <v>0</v>
      </c>
      <c r="X55" s="25">
        <f t="shared" si="59"/>
        <v>0</v>
      </c>
      <c r="Y55" s="25">
        <f t="shared" si="17"/>
        <v>0</v>
      </c>
      <c r="Z55" s="25">
        <f t="shared" si="12"/>
        <v>352123085.75</v>
      </c>
      <c r="AA55" s="36">
        <f t="shared" si="13"/>
        <v>1</v>
      </c>
    </row>
    <row r="56" spans="1:29" s="5" customFormat="1" ht="15" x14ac:dyDescent="0.2">
      <c r="A56" s="67" t="s">
        <v>73</v>
      </c>
      <c r="B56" s="16"/>
      <c r="C56" s="16"/>
      <c r="D56" s="16"/>
      <c r="E56" s="27">
        <v>352216746.56999999</v>
      </c>
      <c r="F56" s="16">
        <v>93660.82</v>
      </c>
      <c r="G56" s="16"/>
      <c r="H56" s="16"/>
      <c r="I56" s="27">
        <f t="shared" si="10"/>
        <v>352123085.75</v>
      </c>
      <c r="J56" s="16"/>
      <c r="K56" s="10">
        <v>352216746.56999999</v>
      </c>
      <c r="L56" s="16"/>
      <c r="M56" s="16"/>
      <c r="N56" s="16"/>
      <c r="O56" s="16">
        <v>-93660.82</v>
      </c>
      <c r="P56" s="27">
        <f t="shared" si="5"/>
        <v>352123085.75</v>
      </c>
      <c r="Q56" s="16"/>
      <c r="R56" s="16"/>
      <c r="S56" s="16"/>
      <c r="T56" s="16"/>
      <c r="U56" s="16"/>
      <c r="V56" s="16"/>
      <c r="W56" s="16"/>
      <c r="X56" s="16"/>
      <c r="Y56" s="27">
        <f t="shared" si="17"/>
        <v>0</v>
      </c>
      <c r="Z56" s="27">
        <f t="shared" si="12"/>
        <v>352123085.75</v>
      </c>
      <c r="AA56" s="37">
        <f t="shared" si="13"/>
        <v>1</v>
      </c>
      <c r="AC56" s="1"/>
    </row>
    <row r="57" spans="1:29" s="5" customFormat="1" ht="15" x14ac:dyDescent="0.2">
      <c r="A57" s="66" t="s">
        <v>1898</v>
      </c>
      <c r="B57" s="7">
        <f>+B58</f>
        <v>0</v>
      </c>
      <c r="C57" s="7">
        <f t="shared" ref="C57:H57" si="60">+C58</f>
        <v>0</v>
      </c>
      <c r="D57" s="7">
        <f t="shared" si="60"/>
        <v>0</v>
      </c>
      <c r="E57" s="7">
        <f t="shared" si="60"/>
        <v>84245802.219999999</v>
      </c>
      <c r="F57" s="7">
        <f t="shared" si="60"/>
        <v>0</v>
      </c>
      <c r="G57" s="7">
        <f t="shared" si="60"/>
        <v>0</v>
      </c>
      <c r="H57" s="7">
        <f t="shared" si="60"/>
        <v>0</v>
      </c>
      <c r="I57" s="25">
        <f t="shared" si="10"/>
        <v>84245802.219999999</v>
      </c>
      <c r="J57" s="7">
        <f t="shared" ref="J57:O57" si="61">+J58</f>
        <v>0</v>
      </c>
      <c r="K57" s="7">
        <f t="shared" si="61"/>
        <v>84245802.219999999</v>
      </c>
      <c r="L57" s="7">
        <f t="shared" si="61"/>
        <v>0</v>
      </c>
      <c r="M57" s="7">
        <f t="shared" si="61"/>
        <v>0</v>
      </c>
      <c r="N57" s="7">
        <f t="shared" si="61"/>
        <v>0</v>
      </c>
      <c r="O57" s="7">
        <f t="shared" si="61"/>
        <v>0</v>
      </c>
      <c r="P57" s="25">
        <f t="shared" si="5"/>
        <v>84245802.219999999</v>
      </c>
      <c r="Q57" s="7">
        <f t="shared" ref="Q57:X57" si="62">+Q58</f>
        <v>0</v>
      </c>
      <c r="R57" s="7">
        <f t="shared" si="62"/>
        <v>0</v>
      </c>
      <c r="S57" s="7">
        <f t="shared" si="62"/>
        <v>0</v>
      </c>
      <c r="T57" s="7">
        <f t="shared" si="62"/>
        <v>0</v>
      </c>
      <c r="U57" s="7">
        <f t="shared" si="62"/>
        <v>0</v>
      </c>
      <c r="V57" s="7">
        <f t="shared" si="62"/>
        <v>0</v>
      </c>
      <c r="W57" s="7">
        <f t="shared" si="62"/>
        <v>0</v>
      </c>
      <c r="X57" s="7">
        <f t="shared" si="62"/>
        <v>0</v>
      </c>
      <c r="Y57" s="25">
        <f>SUM(Q57:X57)</f>
        <v>0</v>
      </c>
      <c r="Z57" s="25">
        <f t="shared" si="12"/>
        <v>84245802.219999999</v>
      </c>
      <c r="AA57" s="36">
        <f t="shared" si="13"/>
        <v>1</v>
      </c>
      <c r="AC57" s="1"/>
    </row>
    <row r="58" spans="1:29" s="5" customFormat="1" ht="15" x14ac:dyDescent="0.2">
      <c r="A58" s="67" t="s">
        <v>1899</v>
      </c>
      <c r="B58" s="16"/>
      <c r="C58" s="16"/>
      <c r="D58" s="16"/>
      <c r="E58" s="27">
        <v>84245802.219999999</v>
      </c>
      <c r="F58" s="16"/>
      <c r="G58" s="16"/>
      <c r="H58" s="16"/>
      <c r="I58" s="27">
        <f t="shared" si="10"/>
        <v>84245802.219999999</v>
      </c>
      <c r="J58" s="16"/>
      <c r="K58" s="10">
        <v>84245802.219999999</v>
      </c>
      <c r="L58" s="16"/>
      <c r="M58" s="16"/>
      <c r="N58" s="16"/>
      <c r="O58" s="16"/>
      <c r="P58" s="27">
        <f t="shared" si="5"/>
        <v>84245802.219999999</v>
      </c>
      <c r="Q58" s="16"/>
      <c r="R58" s="16"/>
      <c r="S58" s="16"/>
      <c r="T58" s="16"/>
      <c r="U58" s="16"/>
      <c r="V58" s="16"/>
      <c r="W58" s="16"/>
      <c r="X58" s="16"/>
      <c r="Y58" s="27">
        <f>SUM(Q58:X58)</f>
        <v>0</v>
      </c>
      <c r="Z58" s="27">
        <f t="shared" si="12"/>
        <v>84245802.219999999</v>
      </c>
      <c r="AA58" s="37">
        <f t="shared" si="13"/>
        <v>1</v>
      </c>
      <c r="AC58" s="1"/>
    </row>
    <row r="59" spans="1:29" s="5" customFormat="1" ht="15" hidden="1" x14ac:dyDescent="0.2">
      <c r="A59" s="66" t="s">
        <v>74</v>
      </c>
      <c r="B59" s="7">
        <f t="shared" ref="B59:H59" si="63">+B60</f>
        <v>0</v>
      </c>
      <c r="C59" s="7">
        <f t="shared" si="63"/>
        <v>0</v>
      </c>
      <c r="D59" s="7">
        <f t="shared" si="63"/>
        <v>0</v>
      </c>
      <c r="E59" s="7">
        <f t="shared" si="63"/>
        <v>0</v>
      </c>
      <c r="F59" s="7">
        <f t="shared" si="63"/>
        <v>0</v>
      </c>
      <c r="G59" s="7">
        <f t="shared" si="63"/>
        <v>0</v>
      </c>
      <c r="H59" s="7">
        <f t="shared" si="63"/>
        <v>0</v>
      </c>
      <c r="I59" s="25">
        <f t="shared" si="10"/>
        <v>0</v>
      </c>
      <c r="J59" s="7">
        <f t="shared" ref="J59:O59" si="64">+J60</f>
        <v>0</v>
      </c>
      <c r="K59" s="7">
        <f t="shared" si="64"/>
        <v>0</v>
      </c>
      <c r="L59" s="7">
        <f t="shared" si="64"/>
        <v>0</v>
      </c>
      <c r="M59" s="7">
        <f t="shared" si="64"/>
        <v>0</v>
      </c>
      <c r="N59" s="7">
        <f t="shared" si="64"/>
        <v>0</v>
      </c>
      <c r="O59" s="7">
        <f t="shared" si="64"/>
        <v>0</v>
      </c>
      <c r="P59" s="25">
        <f t="shared" si="5"/>
        <v>0</v>
      </c>
      <c r="Q59" s="7">
        <f t="shared" ref="Q59:X59" si="65">+Q60</f>
        <v>0</v>
      </c>
      <c r="R59" s="7">
        <f t="shared" si="65"/>
        <v>0</v>
      </c>
      <c r="S59" s="7">
        <f t="shared" si="65"/>
        <v>0</v>
      </c>
      <c r="T59" s="7">
        <f t="shared" si="65"/>
        <v>0</v>
      </c>
      <c r="U59" s="7">
        <f t="shared" si="65"/>
        <v>0</v>
      </c>
      <c r="V59" s="7">
        <f t="shared" si="65"/>
        <v>0</v>
      </c>
      <c r="W59" s="7">
        <f t="shared" si="65"/>
        <v>0</v>
      </c>
      <c r="X59" s="7">
        <f t="shared" si="65"/>
        <v>0</v>
      </c>
      <c r="Y59" s="25">
        <f t="shared" si="17"/>
        <v>0</v>
      </c>
      <c r="Z59" s="25">
        <f t="shared" si="12"/>
        <v>0</v>
      </c>
      <c r="AA59" s="36" t="e">
        <f t="shared" si="13"/>
        <v>#DIV/0!</v>
      </c>
      <c r="AC59" s="1"/>
    </row>
    <row r="60" spans="1:29" hidden="1" x14ac:dyDescent="0.2">
      <c r="A60" s="67" t="s">
        <v>75</v>
      </c>
      <c r="B60" s="16"/>
      <c r="C60" s="16"/>
      <c r="D60" s="16"/>
      <c r="E60" s="27"/>
      <c r="F60" s="16"/>
      <c r="G60" s="16"/>
      <c r="H60" s="16"/>
      <c r="I60" s="27">
        <f t="shared" si="10"/>
        <v>0</v>
      </c>
      <c r="J60" s="16"/>
      <c r="K60" s="10"/>
      <c r="L60" s="16"/>
      <c r="M60" s="16"/>
      <c r="N60" s="16"/>
      <c r="O60" s="16"/>
      <c r="P60" s="27">
        <f t="shared" si="5"/>
        <v>0</v>
      </c>
      <c r="Q60" s="16"/>
      <c r="R60" s="16"/>
      <c r="S60" s="16"/>
      <c r="T60" s="16"/>
      <c r="U60" s="16"/>
      <c r="V60" s="16"/>
      <c r="W60" s="16"/>
      <c r="X60" s="16"/>
      <c r="Y60" s="27">
        <f t="shared" si="17"/>
        <v>0</v>
      </c>
      <c r="Z60" s="27">
        <f t="shared" si="12"/>
        <v>0</v>
      </c>
      <c r="AA60" s="37" t="e">
        <f t="shared" si="13"/>
        <v>#DIV/0!</v>
      </c>
    </row>
    <row r="61" spans="1:29" s="5" customFormat="1" ht="15" hidden="1" x14ac:dyDescent="0.2">
      <c r="A61" s="66" t="s">
        <v>76</v>
      </c>
      <c r="B61" s="25">
        <f t="shared" ref="B61:X61" si="66">SUM(B62:B62)</f>
        <v>0</v>
      </c>
      <c r="C61" s="25">
        <f t="shared" si="66"/>
        <v>0</v>
      </c>
      <c r="D61" s="25">
        <f t="shared" si="66"/>
        <v>0</v>
      </c>
      <c r="E61" s="25">
        <f>SUM(E62:E62)</f>
        <v>0</v>
      </c>
      <c r="F61" s="25">
        <f t="shared" si="66"/>
        <v>0</v>
      </c>
      <c r="G61" s="25">
        <f t="shared" si="66"/>
        <v>0</v>
      </c>
      <c r="H61" s="25">
        <f t="shared" si="66"/>
        <v>0</v>
      </c>
      <c r="I61" s="25">
        <f t="shared" si="10"/>
        <v>0</v>
      </c>
      <c r="J61" s="25">
        <f t="shared" si="66"/>
        <v>0</v>
      </c>
      <c r="K61" s="25">
        <f t="shared" si="66"/>
        <v>0</v>
      </c>
      <c r="L61" s="25">
        <f t="shared" si="66"/>
        <v>0</v>
      </c>
      <c r="M61" s="25">
        <f t="shared" si="66"/>
        <v>0</v>
      </c>
      <c r="N61" s="25">
        <f t="shared" si="66"/>
        <v>0</v>
      </c>
      <c r="O61" s="25">
        <f t="shared" si="66"/>
        <v>0</v>
      </c>
      <c r="P61" s="25">
        <f t="shared" si="5"/>
        <v>0</v>
      </c>
      <c r="Q61" s="25">
        <f t="shared" si="66"/>
        <v>0</v>
      </c>
      <c r="R61" s="25">
        <f t="shared" si="66"/>
        <v>0</v>
      </c>
      <c r="S61" s="25">
        <f t="shared" si="66"/>
        <v>0</v>
      </c>
      <c r="T61" s="25">
        <f t="shared" si="66"/>
        <v>0</v>
      </c>
      <c r="U61" s="25">
        <f t="shared" si="66"/>
        <v>0</v>
      </c>
      <c r="V61" s="25">
        <f t="shared" si="66"/>
        <v>0</v>
      </c>
      <c r="W61" s="25">
        <f t="shared" si="66"/>
        <v>0</v>
      </c>
      <c r="X61" s="25">
        <f t="shared" si="66"/>
        <v>0</v>
      </c>
      <c r="Y61" s="25">
        <f t="shared" si="17"/>
        <v>0</v>
      </c>
      <c r="Z61" s="25">
        <f t="shared" si="12"/>
        <v>0</v>
      </c>
      <c r="AA61" s="36" t="e">
        <f t="shared" si="13"/>
        <v>#DIV/0!</v>
      </c>
      <c r="AC61" s="1"/>
    </row>
    <row r="62" spans="1:29" hidden="1" x14ac:dyDescent="0.2">
      <c r="A62" s="67" t="s">
        <v>77</v>
      </c>
      <c r="B62" s="16"/>
      <c r="C62" s="16"/>
      <c r="D62" s="16"/>
      <c r="E62" s="27"/>
      <c r="F62" s="16"/>
      <c r="G62" s="16"/>
      <c r="H62" s="16"/>
      <c r="I62" s="27">
        <f t="shared" si="10"/>
        <v>0</v>
      </c>
      <c r="J62" s="16"/>
      <c r="K62" s="10"/>
      <c r="L62" s="16"/>
      <c r="M62" s="16"/>
      <c r="N62" s="16"/>
      <c r="O62" s="16"/>
      <c r="P62" s="27">
        <f t="shared" si="5"/>
        <v>0</v>
      </c>
      <c r="Q62" s="16"/>
      <c r="R62" s="16"/>
      <c r="S62" s="16"/>
      <c r="T62" s="16"/>
      <c r="U62" s="16"/>
      <c r="V62" s="16"/>
      <c r="W62" s="16"/>
      <c r="X62" s="16"/>
      <c r="Y62" s="27">
        <f t="shared" si="17"/>
        <v>0</v>
      </c>
      <c r="Z62" s="27">
        <f t="shared" si="12"/>
        <v>0</v>
      </c>
      <c r="AA62" s="37" t="e">
        <f t="shared" si="13"/>
        <v>#DIV/0!</v>
      </c>
    </row>
    <row r="63" spans="1:29" s="5" customFormat="1" ht="15" x14ac:dyDescent="0.2">
      <c r="A63" s="66" t="s">
        <v>1901</v>
      </c>
      <c r="B63" s="7">
        <f t="shared" ref="B63:H63" si="67">+B64</f>
        <v>0</v>
      </c>
      <c r="C63" s="7">
        <f t="shared" si="67"/>
        <v>0</v>
      </c>
      <c r="D63" s="7">
        <f t="shared" si="67"/>
        <v>0</v>
      </c>
      <c r="E63" s="7">
        <f t="shared" si="67"/>
        <v>276410440</v>
      </c>
      <c r="F63" s="7">
        <f t="shared" si="67"/>
        <v>0</v>
      </c>
      <c r="G63" s="7">
        <f t="shared" si="67"/>
        <v>0</v>
      </c>
      <c r="H63" s="7">
        <f t="shared" si="67"/>
        <v>0</v>
      </c>
      <c r="I63" s="25">
        <f t="shared" si="10"/>
        <v>276410440</v>
      </c>
      <c r="J63" s="7">
        <f t="shared" ref="J63:O63" si="68">+J64</f>
        <v>0</v>
      </c>
      <c r="K63" s="7">
        <f t="shared" si="68"/>
        <v>276410440</v>
      </c>
      <c r="L63" s="7">
        <f t="shared" si="68"/>
        <v>0</v>
      </c>
      <c r="M63" s="7">
        <f t="shared" si="68"/>
        <v>0</v>
      </c>
      <c r="N63" s="7">
        <f t="shared" si="68"/>
        <v>0</v>
      </c>
      <c r="O63" s="7">
        <f t="shared" si="68"/>
        <v>0</v>
      </c>
      <c r="P63" s="25">
        <f t="shared" si="5"/>
        <v>276410440</v>
      </c>
      <c r="Q63" s="7">
        <f t="shared" ref="Q63:X63" si="69">+Q64</f>
        <v>0</v>
      </c>
      <c r="R63" s="7">
        <f t="shared" si="69"/>
        <v>0</v>
      </c>
      <c r="S63" s="7">
        <f t="shared" si="69"/>
        <v>0</v>
      </c>
      <c r="T63" s="7">
        <f t="shared" si="69"/>
        <v>0</v>
      </c>
      <c r="U63" s="7">
        <f t="shared" si="69"/>
        <v>0</v>
      </c>
      <c r="V63" s="7">
        <f t="shared" si="69"/>
        <v>0</v>
      </c>
      <c r="W63" s="7">
        <f t="shared" si="69"/>
        <v>0</v>
      </c>
      <c r="X63" s="7">
        <f t="shared" si="69"/>
        <v>0</v>
      </c>
      <c r="Y63" s="25">
        <f t="shared" si="17"/>
        <v>0</v>
      </c>
      <c r="Z63" s="25">
        <f t="shared" si="12"/>
        <v>276410440</v>
      </c>
      <c r="AA63" s="36">
        <f t="shared" si="13"/>
        <v>1</v>
      </c>
      <c r="AC63" s="1"/>
    </row>
    <row r="64" spans="1:29" x14ac:dyDescent="0.2">
      <c r="A64" s="64" t="s">
        <v>1902</v>
      </c>
      <c r="B64" s="16"/>
      <c r="C64" s="16"/>
      <c r="D64" s="16"/>
      <c r="E64" s="27">
        <v>276410440</v>
      </c>
      <c r="F64" s="16"/>
      <c r="G64" s="16"/>
      <c r="H64" s="16"/>
      <c r="I64" s="27">
        <f t="shared" si="10"/>
        <v>276410440</v>
      </c>
      <c r="J64" s="16"/>
      <c r="K64" s="26">
        <v>276410440</v>
      </c>
      <c r="L64" s="16"/>
      <c r="M64" s="16"/>
      <c r="N64" s="16"/>
      <c r="O64" s="16"/>
      <c r="P64" s="27">
        <f t="shared" si="5"/>
        <v>276410440</v>
      </c>
      <c r="Q64" s="16"/>
      <c r="R64" s="16"/>
      <c r="S64" s="16"/>
      <c r="T64" s="16"/>
      <c r="U64" s="16"/>
      <c r="V64" s="16"/>
      <c r="W64" s="16"/>
      <c r="X64" s="16"/>
      <c r="Y64" s="27">
        <f t="shared" si="17"/>
        <v>0</v>
      </c>
      <c r="Z64" s="27">
        <f t="shared" si="12"/>
        <v>276410440</v>
      </c>
      <c r="AA64" s="37">
        <f t="shared" si="13"/>
        <v>1</v>
      </c>
    </row>
    <row r="65" spans="1:29" s="5" customFormat="1" ht="25.5" hidden="1" x14ac:dyDescent="0.2">
      <c r="A65" s="66" t="s">
        <v>326</v>
      </c>
      <c r="B65" s="25">
        <f t="shared" ref="B65:H65" si="70">+B66</f>
        <v>0</v>
      </c>
      <c r="C65" s="25">
        <f t="shared" si="70"/>
        <v>0</v>
      </c>
      <c r="D65" s="25">
        <f t="shared" si="70"/>
        <v>0</v>
      </c>
      <c r="E65" s="25">
        <f t="shared" si="70"/>
        <v>0</v>
      </c>
      <c r="F65" s="25">
        <f t="shared" si="70"/>
        <v>0</v>
      </c>
      <c r="G65" s="25">
        <f t="shared" si="70"/>
        <v>0</v>
      </c>
      <c r="H65" s="25">
        <f t="shared" si="70"/>
        <v>0</v>
      </c>
      <c r="I65" s="25">
        <f t="shared" si="10"/>
        <v>0</v>
      </c>
      <c r="J65" s="25">
        <f t="shared" ref="J65:O65" si="71">+J66</f>
        <v>0</v>
      </c>
      <c r="K65" s="25">
        <f t="shared" si="71"/>
        <v>0</v>
      </c>
      <c r="L65" s="25">
        <f t="shared" si="71"/>
        <v>0</v>
      </c>
      <c r="M65" s="25">
        <f t="shared" si="71"/>
        <v>0</v>
      </c>
      <c r="N65" s="25">
        <f t="shared" si="71"/>
        <v>0</v>
      </c>
      <c r="O65" s="25">
        <f t="shared" si="71"/>
        <v>0</v>
      </c>
      <c r="P65" s="25">
        <f t="shared" si="5"/>
        <v>0</v>
      </c>
      <c r="Q65" s="25">
        <f t="shared" ref="Q65:X65" si="72">+Q66</f>
        <v>0</v>
      </c>
      <c r="R65" s="25">
        <f t="shared" si="72"/>
        <v>0</v>
      </c>
      <c r="S65" s="25">
        <f t="shared" si="72"/>
        <v>0</v>
      </c>
      <c r="T65" s="25">
        <f t="shared" si="72"/>
        <v>0</v>
      </c>
      <c r="U65" s="25">
        <f t="shared" si="72"/>
        <v>0</v>
      </c>
      <c r="V65" s="25">
        <f t="shared" si="72"/>
        <v>0</v>
      </c>
      <c r="W65" s="25">
        <f t="shared" si="72"/>
        <v>0</v>
      </c>
      <c r="X65" s="25">
        <f t="shared" si="72"/>
        <v>0</v>
      </c>
      <c r="Y65" s="25">
        <f t="shared" si="17"/>
        <v>0</v>
      </c>
      <c r="Z65" s="25">
        <f t="shared" si="12"/>
        <v>0</v>
      </c>
      <c r="AA65" s="36" t="e">
        <f t="shared" si="13"/>
        <v>#DIV/0!</v>
      </c>
      <c r="AC65" s="1"/>
    </row>
    <row r="66" spans="1:29" ht="25.5" hidden="1" x14ac:dyDescent="0.2">
      <c r="A66" s="65" t="s">
        <v>326</v>
      </c>
      <c r="B66" s="16"/>
      <c r="C66" s="16"/>
      <c r="D66" s="16"/>
      <c r="E66" s="27"/>
      <c r="F66" s="16"/>
      <c r="G66" s="16"/>
      <c r="H66" s="16"/>
      <c r="I66" s="27">
        <f t="shared" si="10"/>
        <v>0</v>
      </c>
      <c r="J66" s="16"/>
      <c r="K66" s="16"/>
      <c r="L66" s="16"/>
      <c r="M66" s="16"/>
      <c r="N66" s="16"/>
      <c r="O66" s="16"/>
      <c r="P66" s="27">
        <f t="shared" si="5"/>
        <v>0</v>
      </c>
      <c r="Q66" s="16"/>
      <c r="R66" s="16"/>
      <c r="S66" s="16"/>
      <c r="T66" s="16"/>
      <c r="U66" s="16"/>
      <c r="V66" s="16"/>
      <c r="W66" s="16"/>
      <c r="X66" s="16"/>
      <c r="Y66" s="27">
        <f t="shared" si="17"/>
        <v>0</v>
      </c>
      <c r="Z66" s="27">
        <f t="shared" si="12"/>
        <v>0</v>
      </c>
      <c r="AA66" s="37" t="e">
        <f t="shared" si="13"/>
        <v>#DIV/0!</v>
      </c>
    </row>
    <row r="67" spans="1:29" s="5" customFormat="1" ht="25.5" hidden="1" x14ac:dyDescent="0.2">
      <c r="A67" s="66" t="s">
        <v>914</v>
      </c>
      <c r="B67" s="25">
        <f t="shared" ref="B67:H67" si="73">+B68</f>
        <v>0</v>
      </c>
      <c r="C67" s="25">
        <f t="shared" si="73"/>
        <v>0</v>
      </c>
      <c r="D67" s="25">
        <f t="shared" si="73"/>
        <v>0</v>
      </c>
      <c r="E67" s="25">
        <f t="shared" si="73"/>
        <v>0</v>
      </c>
      <c r="F67" s="25">
        <f t="shared" si="73"/>
        <v>0</v>
      </c>
      <c r="G67" s="25">
        <f t="shared" si="73"/>
        <v>0</v>
      </c>
      <c r="H67" s="25">
        <f t="shared" si="73"/>
        <v>0</v>
      </c>
      <c r="I67" s="25">
        <f t="shared" si="10"/>
        <v>0</v>
      </c>
      <c r="J67" s="25">
        <f t="shared" ref="J67:O67" si="74">+J68</f>
        <v>0</v>
      </c>
      <c r="K67" s="25">
        <f t="shared" si="74"/>
        <v>0</v>
      </c>
      <c r="L67" s="25">
        <f t="shared" si="74"/>
        <v>0</v>
      </c>
      <c r="M67" s="25">
        <f t="shared" si="74"/>
        <v>0</v>
      </c>
      <c r="N67" s="25">
        <f t="shared" si="74"/>
        <v>0</v>
      </c>
      <c r="O67" s="25">
        <f t="shared" si="74"/>
        <v>0</v>
      </c>
      <c r="P67" s="25">
        <f t="shared" si="5"/>
        <v>0</v>
      </c>
      <c r="Q67" s="25">
        <f t="shared" ref="Q67:X67" si="75">+Q68</f>
        <v>0</v>
      </c>
      <c r="R67" s="25">
        <f t="shared" si="75"/>
        <v>0</v>
      </c>
      <c r="S67" s="25">
        <f t="shared" si="75"/>
        <v>0</v>
      </c>
      <c r="T67" s="25">
        <f t="shared" si="75"/>
        <v>0</v>
      </c>
      <c r="U67" s="25">
        <f t="shared" si="75"/>
        <v>0</v>
      </c>
      <c r="V67" s="25">
        <f t="shared" si="75"/>
        <v>0</v>
      </c>
      <c r="W67" s="25">
        <f t="shared" si="75"/>
        <v>0</v>
      </c>
      <c r="X67" s="25">
        <f t="shared" si="75"/>
        <v>0</v>
      </c>
      <c r="Y67" s="25">
        <f t="shared" si="17"/>
        <v>0</v>
      </c>
      <c r="Z67" s="25">
        <f t="shared" si="12"/>
        <v>0</v>
      </c>
      <c r="AA67" s="36" t="e">
        <f t="shared" si="13"/>
        <v>#DIV/0!</v>
      </c>
    </row>
    <row r="68" spans="1:29" ht="25.5" hidden="1" x14ac:dyDescent="0.2">
      <c r="A68" s="67" t="s">
        <v>914</v>
      </c>
      <c r="B68" s="16"/>
      <c r="C68" s="16"/>
      <c r="D68" s="16"/>
      <c r="E68" s="27"/>
      <c r="F68" s="16"/>
      <c r="G68" s="16"/>
      <c r="H68" s="16"/>
      <c r="I68" s="27">
        <f t="shared" si="10"/>
        <v>0</v>
      </c>
      <c r="J68" s="16"/>
      <c r="K68" s="26"/>
      <c r="L68" s="16"/>
      <c r="M68" s="16"/>
      <c r="N68" s="16"/>
      <c r="O68" s="16"/>
      <c r="P68" s="27">
        <f t="shared" si="5"/>
        <v>0</v>
      </c>
      <c r="Q68" s="16"/>
      <c r="R68" s="16"/>
      <c r="S68" s="16"/>
      <c r="T68" s="16"/>
      <c r="U68" s="16"/>
      <c r="V68" s="16"/>
      <c r="W68" s="16"/>
      <c r="X68" s="16"/>
      <c r="Y68" s="27">
        <f t="shared" si="17"/>
        <v>0</v>
      </c>
      <c r="Z68" s="27">
        <f t="shared" si="12"/>
        <v>0</v>
      </c>
      <c r="AA68" s="37" t="e">
        <f t="shared" si="13"/>
        <v>#DIV/0!</v>
      </c>
    </row>
    <row r="69" spans="1:29" s="5" customFormat="1" ht="15" x14ac:dyDescent="0.2">
      <c r="A69" s="66" t="s">
        <v>78</v>
      </c>
      <c r="B69" s="25">
        <f t="shared" ref="B69:H69" si="76">+B70</f>
        <v>0</v>
      </c>
      <c r="C69" s="25">
        <f t="shared" si="76"/>
        <v>0</v>
      </c>
      <c r="D69" s="25">
        <f t="shared" si="76"/>
        <v>0</v>
      </c>
      <c r="E69" s="25">
        <f t="shared" si="76"/>
        <v>1614644843.4400001</v>
      </c>
      <c r="F69" s="25">
        <f t="shared" si="76"/>
        <v>904.39</v>
      </c>
      <c r="G69" s="25">
        <f t="shared" si="76"/>
        <v>0</v>
      </c>
      <c r="H69" s="25">
        <f t="shared" si="76"/>
        <v>0</v>
      </c>
      <c r="I69" s="25">
        <f t="shared" si="10"/>
        <v>1614643939.05</v>
      </c>
      <c r="J69" s="25">
        <f t="shared" ref="J69:O69" si="77">+J70</f>
        <v>0</v>
      </c>
      <c r="K69" s="25">
        <f t="shared" si="77"/>
        <v>1614644843.4400001</v>
      </c>
      <c r="L69" s="25">
        <f t="shared" si="77"/>
        <v>0</v>
      </c>
      <c r="M69" s="25">
        <f t="shared" si="77"/>
        <v>0</v>
      </c>
      <c r="N69" s="25">
        <f t="shared" si="77"/>
        <v>0</v>
      </c>
      <c r="O69" s="25">
        <f t="shared" si="77"/>
        <v>-904.39</v>
      </c>
      <c r="P69" s="25">
        <f t="shared" si="5"/>
        <v>1614643939.05</v>
      </c>
      <c r="Q69" s="25">
        <f t="shared" ref="Q69:X69" si="78">+Q70</f>
        <v>0</v>
      </c>
      <c r="R69" s="25">
        <f t="shared" si="78"/>
        <v>0</v>
      </c>
      <c r="S69" s="25">
        <f t="shared" si="78"/>
        <v>0</v>
      </c>
      <c r="T69" s="25">
        <f t="shared" si="78"/>
        <v>0</v>
      </c>
      <c r="U69" s="25">
        <f t="shared" si="78"/>
        <v>0</v>
      </c>
      <c r="V69" s="25">
        <f t="shared" si="78"/>
        <v>0</v>
      </c>
      <c r="W69" s="25">
        <f t="shared" si="78"/>
        <v>0</v>
      </c>
      <c r="X69" s="25">
        <f t="shared" si="78"/>
        <v>0</v>
      </c>
      <c r="Y69" s="25">
        <f t="shared" si="17"/>
        <v>0</v>
      </c>
      <c r="Z69" s="25">
        <f t="shared" si="12"/>
        <v>1614643939.05</v>
      </c>
      <c r="AA69" s="36">
        <f t="shared" si="13"/>
        <v>1</v>
      </c>
    </row>
    <row r="70" spans="1:29" x14ac:dyDescent="0.2">
      <c r="A70" s="67" t="s">
        <v>79</v>
      </c>
      <c r="B70" s="16"/>
      <c r="C70" s="16"/>
      <c r="D70" s="16"/>
      <c r="E70" s="27">
        <v>1614644843.4400001</v>
      </c>
      <c r="F70" s="16">
        <v>904.39</v>
      </c>
      <c r="G70" s="16"/>
      <c r="H70" s="16"/>
      <c r="I70" s="27">
        <f t="shared" si="10"/>
        <v>1614643939.05</v>
      </c>
      <c r="J70" s="16"/>
      <c r="K70" s="26">
        <v>1614644843.4400001</v>
      </c>
      <c r="L70" s="16"/>
      <c r="M70" s="16"/>
      <c r="N70" s="16"/>
      <c r="O70" s="16">
        <v>-904.39</v>
      </c>
      <c r="P70" s="27">
        <f t="shared" si="5"/>
        <v>1614643939.05</v>
      </c>
      <c r="Q70" s="16"/>
      <c r="R70" s="16"/>
      <c r="S70" s="16"/>
      <c r="T70" s="16"/>
      <c r="U70" s="16"/>
      <c r="V70" s="16"/>
      <c r="W70" s="16"/>
      <c r="X70" s="16"/>
      <c r="Y70" s="27">
        <f t="shared" si="17"/>
        <v>0</v>
      </c>
      <c r="Z70" s="27">
        <f t="shared" si="12"/>
        <v>1614643939.05</v>
      </c>
      <c r="AA70" s="37">
        <f t="shared" si="13"/>
        <v>1</v>
      </c>
    </row>
    <row r="71" spans="1:29" s="5" customFormat="1" ht="15" hidden="1" x14ac:dyDescent="0.2">
      <c r="A71" s="66" t="s">
        <v>80</v>
      </c>
      <c r="B71" s="25">
        <f t="shared" ref="B71:H71" si="79">SUM(B72:B73)</f>
        <v>0</v>
      </c>
      <c r="C71" s="25">
        <f t="shared" si="79"/>
        <v>0</v>
      </c>
      <c r="D71" s="25">
        <f t="shared" si="79"/>
        <v>0</v>
      </c>
      <c r="E71" s="25">
        <f t="shared" si="79"/>
        <v>0</v>
      </c>
      <c r="F71" s="25">
        <f t="shared" si="79"/>
        <v>0</v>
      </c>
      <c r="G71" s="25">
        <f t="shared" si="79"/>
        <v>0</v>
      </c>
      <c r="H71" s="25">
        <f t="shared" si="79"/>
        <v>0</v>
      </c>
      <c r="I71" s="25">
        <f t="shared" si="10"/>
        <v>0</v>
      </c>
      <c r="J71" s="25">
        <f t="shared" ref="J71:O71" si="80">SUM(J72:J73)</f>
        <v>0</v>
      </c>
      <c r="K71" s="25">
        <f t="shared" si="80"/>
        <v>0</v>
      </c>
      <c r="L71" s="25">
        <f t="shared" si="80"/>
        <v>0</v>
      </c>
      <c r="M71" s="25">
        <f t="shared" si="80"/>
        <v>0</v>
      </c>
      <c r="N71" s="25">
        <f t="shared" si="80"/>
        <v>0</v>
      </c>
      <c r="O71" s="25">
        <f t="shared" si="80"/>
        <v>0</v>
      </c>
      <c r="P71" s="25">
        <f t="shared" si="5"/>
        <v>0</v>
      </c>
      <c r="Q71" s="25">
        <f t="shared" ref="Q71:X71" si="81">SUM(Q72:Q73)</f>
        <v>0</v>
      </c>
      <c r="R71" s="25">
        <f t="shared" si="81"/>
        <v>0</v>
      </c>
      <c r="S71" s="25">
        <f t="shared" si="81"/>
        <v>0</v>
      </c>
      <c r="T71" s="25">
        <f t="shared" si="81"/>
        <v>0</v>
      </c>
      <c r="U71" s="25">
        <f t="shared" si="81"/>
        <v>0</v>
      </c>
      <c r="V71" s="25">
        <f t="shared" si="81"/>
        <v>0</v>
      </c>
      <c r="W71" s="25">
        <f t="shared" si="81"/>
        <v>0</v>
      </c>
      <c r="X71" s="25">
        <f t="shared" si="81"/>
        <v>0</v>
      </c>
      <c r="Y71" s="25">
        <f t="shared" si="17"/>
        <v>0</v>
      </c>
      <c r="Z71" s="25">
        <f t="shared" si="12"/>
        <v>0</v>
      </c>
      <c r="AA71" s="36" t="e">
        <f t="shared" si="13"/>
        <v>#DIV/0!</v>
      </c>
    </row>
    <row r="72" spans="1:29" s="5" customFormat="1" ht="15" hidden="1" x14ac:dyDescent="0.2">
      <c r="A72" s="67" t="s">
        <v>909</v>
      </c>
      <c r="B72" s="16"/>
      <c r="C72" s="16"/>
      <c r="D72" s="16"/>
      <c r="E72" s="27"/>
      <c r="F72" s="16"/>
      <c r="G72" s="16"/>
      <c r="H72" s="16"/>
      <c r="I72" s="27">
        <f t="shared" si="10"/>
        <v>0</v>
      </c>
      <c r="J72" s="16"/>
      <c r="K72" s="26"/>
      <c r="L72" s="16"/>
      <c r="M72" s="16"/>
      <c r="N72" s="16"/>
      <c r="O72" s="16"/>
      <c r="P72" s="27">
        <f t="shared" si="5"/>
        <v>0</v>
      </c>
      <c r="Q72" s="16"/>
      <c r="R72" s="16"/>
      <c r="S72" s="16"/>
      <c r="T72" s="16"/>
      <c r="U72" s="16"/>
      <c r="V72" s="16"/>
      <c r="W72" s="16"/>
      <c r="X72" s="16"/>
      <c r="Y72" s="27">
        <f t="shared" si="17"/>
        <v>0</v>
      </c>
      <c r="Z72" s="27">
        <f t="shared" si="12"/>
        <v>0</v>
      </c>
      <c r="AA72" s="37" t="e">
        <f t="shared" si="13"/>
        <v>#DIV/0!</v>
      </c>
    </row>
    <row r="73" spans="1:29" s="5" customFormat="1" ht="15" hidden="1" x14ac:dyDescent="0.2">
      <c r="A73" s="67" t="s">
        <v>324</v>
      </c>
      <c r="B73" s="16"/>
      <c r="C73" s="16"/>
      <c r="D73" s="16"/>
      <c r="E73" s="27"/>
      <c r="F73" s="16"/>
      <c r="G73" s="16"/>
      <c r="H73" s="16"/>
      <c r="I73" s="27">
        <f t="shared" si="10"/>
        <v>0</v>
      </c>
      <c r="J73" s="16"/>
      <c r="K73" s="26"/>
      <c r="L73" s="16"/>
      <c r="M73" s="16"/>
      <c r="N73" s="16"/>
      <c r="O73" s="16"/>
      <c r="P73" s="27">
        <f t="shared" ref="P73:P117" si="82">SUM(J73:O73)</f>
        <v>0</v>
      </c>
      <c r="Q73" s="16"/>
      <c r="R73" s="16"/>
      <c r="S73" s="16"/>
      <c r="T73" s="16"/>
      <c r="U73" s="16"/>
      <c r="V73" s="16"/>
      <c r="W73" s="16"/>
      <c r="X73" s="16"/>
      <c r="Y73" s="27">
        <f t="shared" si="17"/>
        <v>0</v>
      </c>
      <c r="Z73" s="27">
        <f t="shared" si="12"/>
        <v>0</v>
      </c>
      <c r="AA73" s="37" t="e">
        <f t="shared" si="13"/>
        <v>#DIV/0!</v>
      </c>
    </row>
    <row r="74" spans="1:29" s="5" customFormat="1" ht="15" hidden="1" x14ac:dyDescent="0.2">
      <c r="A74" s="66" t="s">
        <v>345</v>
      </c>
      <c r="B74" s="7">
        <f t="shared" ref="B74:H74" si="83">SUM(B75:B75)</f>
        <v>0</v>
      </c>
      <c r="C74" s="7">
        <f t="shared" si="83"/>
        <v>0</v>
      </c>
      <c r="D74" s="7">
        <f t="shared" si="83"/>
        <v>0</v>
      </c>
      <c r="E74" s="7">
        <f t="shared" si="83"/>
        <v>0</v>
      </c>
      <c r="F74" s="7">
        <f t="shared" si="83"/>
        <v>0</v>
      </c>
      <c r="G74" s="7">
        <f t="shared" si="83"/>
        <v>0</v>
      </c>
      <c r="H74" s="7">
        <f t="shared" si="83"/>
        <v>0</v>
      </c>
      <c r="I74" s="25">
        <f t="shared" ref="I74:I117" si="84">+B74+C74-D74+E74-F74</f>
        <v>0</v>
      </c>
      <c r="J74" s="7">
        <f t="shared" ref="J74:O74" si="85">SUM(J75:J75)</f>
        <v>0</v>
      </c>
      <c r="K74" s="7">
        <f t="shared" si="85"/>
        <v>0</v>
      </c>
      <c r="L74" s="7">
        <f t="shared" si="85"/>
        <v>0</v>
      </c>
      <c r="M74" s="7">
        <f t="shared" si="85"/>
        <v>0</v>
      </c>
      <c r="N74" s="7">
        <f t="shared" si="85"/>
        <v>0</v>
      </c>
      <c r="O74" s="7">
        <f t="shared" si="85"/>
        <v>0</v>
      </c>
      <c r="P74" s="25">
        <f t="shared" si="82"/>
        <v>0</v>
      </c>
      <c r="Q74" s="7">
        <f t="shared" ref="Q74:X74" si="86">SUM(Q75:Q75)</f>
        <v>0</v>
      </c>
      <c r="R74" s="7">
        <f t="shared" si="86"/>
        <v>0</v>
      </c>
      <c r="S74" s="7">
        <f t="shared" si="86"/>
        <v>0</v>
      </c>
      <c r="T74" s="7">
        <f t="shared" si="86"/>
        <v>0</v>
      </c>
      <c r="U74" s="7">
        <f t="shared" si="86"/>
        <v>0</v>
      </c>
      <c r="V74" s="7">
        <f t="shared" si="86"/>
        <v>0</v>
      </c>
      <c r="W74" s="7">
        <f t="shared" si="86"/>
        <v>0</v>
      </c>
      <c r="X74" s="7">
        <f t="shared" si="86"/>
        <v>0</v>
      </c>
      <c r="Y74" s="25">
        <f t="shared" si="17"/>
        <v>0</v>
      </c>
      <c r="Z74" s="25">
        <f t="shared" ref="Z74:Z117" si="87">+P74+Y74</f>
        <v>0</v>
      </c>
      <c r="AA74" s="36" t="e">
        <f t="shared" ref="AA74:AA117" si="88">+Z74/I74</f>
        <v>#DIV/0!</v>
      </c>
    </row>
    <row r="75" spans="1:29" s="5" customFormat="1" ht="15" hidden="1" x14ac:dyDescent="0.2">
      <c r="A75" s="67" t="s">
        <v>910</v>
      </c>
      <c r="B75" s="16"/>
      <c r="C75" s="16"/>
      <c r="D75" s="16"/>
      <c r="E75" s="27"/>
      <c r="F75" s="16"/>
      <c r="G75" s="16"/>
      <c r="H75" s="16"/>
      <c r="I75" s="27">
        <f t="shared" si="84"/>
        <v>0</v>
      </c>
      <c r="J75" s="16"/>
      <c r="K75" s="26"/>
      <c r="L75" s="16"/>
      <c r="M75" s="16"/>
      <c r="N75" s="16"/>
      <c r="O75" s="16"/>
      <c r="P75" s="27">
        <f t="shared" si="82"/>
        <v>0</v>
      </c>
      <c r="Q75" s="16"/>
      <c r="R75" s="16"/>
      <c r="S75" s="16"/>
      <c r="T75" s="16"/>
      <c r="U75" s="16"/>
      <c r="V75" s="16"/>
      <c r="W75" s="16"/>
      <c r="X75" s="16"/>
      <c r="Y75" s="27">
        <f t="shared" si="17"/>
        <v>0</v>
      </c>
      <c r="Z75" s="27">
        <f t="shared" si="87"/>
        <v>0</v>
      </c>
      <c r="AA75" s="37" t="e">
        <f t="shared" si="88"/>
        <v>#DIV/0!</v>
      </c>
    </row>
    <row r="76" spans="1:29" s="5" customFormat="1" ht="15" hidden="1" x14ac:dyDescent="0.2">
      <c r="A76" s="66" t="s">
        <v>346</v>
      </c>
      <c r="B76" s="7">
        <f t="shared" ref="B76:H76" si="89">+B77</f>
        <v>0</v>
      </c>
      <c r="C76" s="7">
        <f t="shared" si="89"/>
        <v>0</v>
      </c>
      <c r="D76" s="7">
        <f t="shared" si="89"/>
        <v>0</v>
      </c>
      <c r="E76" s="25">
        <f t="shared" si="89"/>
        <v>0</v>
      </c>
      <c r="F76" s="7">
        <f t="shared" si="89"/>
        <v>0</v>
      </c>
      <c r="G76" s="7">
        <f t="shared" si="89"/>
        <v>0</v>
      </c>
      <c r="H76" s="7">
        <f t="shared" si="89"/>
        <v>0</v>
      </c>
      <c r="I76" s="25">
        <f t="shared" si="84"/>
        <v>0</v>
      </c>
      <c r="J76" s="7">
        <f t="shared" ref="J76:O76" si="90">+J77</f>
        <v>0</v>
      </c>
      <c r="K76" s="7">
        <f t="shared" si="90"/>
        <v>0</v>
      </c>
      <c r="L76" s="7">
        <f t="shared" si="90"/>
        <v>0</v>
      </c>
      <c r="M76" s="7">
        <f t="shared" si="90"/>
        <v>0</v>
      </c>
      <c r="N76" s="7">
        <f t="shared" si="90"/>
        <v>0</v>
      </c>
      <c r="O76" s="7">
        <f t="shared" si="90"/>
        <v>0</v>
      </c>
      <c r="P76" s="25">
        <f t="shared" si="82"/>
        <v>0</v>
      </c>
      <c r="Q76" s="7">
        <f t="shared" ref="Q76:X76" si="91">+Q77</f>
        <v>0</v>
      </c>
      <c r="R76" s="7">
        <f t="shared" si="91"/>
        <v>0</v>
      </c>
      <c r="S76" s="7">
        <f t="shared" si="91"/>
        <v>0</v>
      </c>
      <c r="T76" s="7">
        <f t="shared" si="91"/>
        <v>0</v>
      </c>
      <c r="U76" s="7">
        <f t="shared" si="91"/>
        <v>0</v>
      </c>
      <c r="V76" s="7">
        <f t="shared" si="91"/>
        <v>0</v>
      </c>
      <c r="W76" s="7">
        <f t="shared" si="91"/>
        <v>0</v>
      </c>
      <c r="X76" s="7">
        <f t="shared" si="91"/>
        <v>0</v>
      </c>
      <c r="Y76" s="25">
        <f t="shared" ref="Y76:Y117" si="92">SUM(Q76:X76)</f>
        <v>0</v>
      </c>
      <c r="Z76" s="25">
        <f t="shared" si="87"/>
        <v>0</v>
      </c>
      <c r="AA76" s="36" t="e">
        <f t="shared" si="88"/>
        <v>#DIV/0!</v>
      </c>
    </row>
    <row r="77" spans="1:29" s="5" customFormat="1" ht="15" hidden="1" x14ac:dyDescent="0.2">
      <c r="A77" s="67" t="s">
        <v>347</v>
      </c>
      <c r="B77" s="16"/>
      <c r="C77" s="16"/>
      <c r="D77" s="16"/>
      <c r="E77" s="27"/>
      <c r="F77" s="16"/>
      <c r="G77" s="16"/>
      <c r="H77" s="16"/>
      <c r="I77" s="27">
        <f t="shared" si="84"/>
        <v>0</v>
      </c>
      <c r="J77" s="16"/>
      <c r="K77" s="26"/>
      <c r="L77" s="16"/>
      <c r="M77" s="16"/>
      <c r="N77" s="16"/>
      <c r="O77" s="16"/>
      <c r="P77" s="27">
        <f t="shared" si="82"/>
        <v>0</v>
      </c>
      <c r="Q77" s="16"/>
      <c r="R77" s="16"/>
      <c r="S77" s="16"/>
      <c r="T77" s="16"/>
      <c r="U77" s="16"/>
      <c r="V77" s="16"/>
      <c r="W77" s="16"/>
      <c r="X77" s="16"/>
      <c r="Y77" s="27">
        <f t="shared" si="92"/>
        <v>0</v>
      </c>
      <c r="Z77" s="27">
        <f t="shared" si="87"/>
        <v>0</v>
      </c>
      <c r="AA77" s="37" t="e">
        <f t="shared" si="88"/>
        <v>#DIV/0!</v>
      </c>
    </row>
    <row r="78" spans="1:29" s="5" customFormat="1" ht="15" hidden="1" x14ac:dyDescent="0.2">
      <c r="A78" s="66" t="s">
        <v>915</v>
      </c>
      <c r="B78" s="7">
        <f t="shared" ref="B78:H78" si="93">+B79</f>
        <v>0</v>
      </c>
      <c r="C78" s="7">
        <f t="shared" si="93"/>
        <v>0</v>
      </c>
      <c r="D78" s="7">
        <f t="shared" si="93"/>
        <v>0</v>
      </c>
      <c r="E78" s="7">
        <f t="shared" si="93"/>
        <v>0</v>
      </c>
      <c r="F78" s="7">
        <f t="shared" si="93"/>
        <v>0</v>
      </c>
      <c r="G78" s="7">
        <f t="shared" si="93"/>
        <v>0</v>
      </c>
      <c r="H78" s="7">
        <f t="shared" si="93"/>
        <v>0</v>
      </c>
      <c r="I78" s="25">
        <f t="shared" si="84"/>
        <v>0</v>
      </c>
      <c r="J78" s="7">
        <f t="shared" ref="J78:O78" si="94">+J79</f>
        <v>0</v>
      </c>
      <c r="K78" s="7">
        <f t="shared" si="94"/>
        <v>0</v>
      </c>
      <c r="L78" s="7">
        <f t="shared" si="94"/>
        <v>0</v>
      </c>
      <c r="M78" s="7">
        <f t="shared" si="94"/>
        <v>0</v>
      </c>
      <c r="N78" s="7">
        <f t="shared" si="94"/>
        <v>0</v>
      </c>
      <c r="O78" s="7">
        <f t="shared" si="94"/>
        <v>0</v>
      </c>
      <c r="P78" s="25">
        <f t="shared" si="82"/>
        <v>0</v>
      </c>
      <c r="Q78" s="7">
        <f t="shared" ref="Q78:X78" si="95">+Q79</f>
        <v>0</v>
      </c>
      <c r="R78" s="7">
        <f t="shared" si="95"/>
        <v>0</v>
      </c>
      <c r="S78" s="7">
        <f t="shared" si="95"/>
        <v>0</v>
      </c>
      <c r="T78" s="7">
        <f t="shared" si="95"/>
        <v>0</v>
      </c>
      <c r="U78" s="7">
        <f t="shared" si="95"/>
        <v>0</v>
      </c>
      <c r="V78" s="7">
        <f t="shared" si="95"/>
        <v>0</v>
      </c>
      <c r="W78" s="7">
        <f t="shared" si="95"/>
        <v>0</v>
      </c>
      <c r="X78" s="7">
        <f t="shared" si="95"/>
        <v>0</v>
      </c>
      <c r="Y78" s="25">
        <f t="shared" si="92"/>
        <v>0</v>
      </c>
      <c r="Z78" s="25">
        <f t="shared" si="87"/>
        <v>0</v>
      </c>
      <c r="AA78" s="36" t="e">
        <f t="shared" si="88"/>
        <v>#DIV/0!</v>
      </c>
    </row>
    <row r="79" spans="1:29" s="5" customFormat="1" ht="15" hidden="1" x14ac:dyDescent="0.2">
      <c r="A79" s="67" t="s">
        <v>915</v>
      </c>
      <c r="B79" s="16"/>
      <c r="C79" s="16"/>
      <c r="D79" s="16"/>
      <c r="E79" s="27"/>
      <c r="F79" s="16"/>
      <c r="G79" s="16"/>
      <c r="H79" s="16"/>
      <c r="I79" s="27">
        <f t="shared" si="84"/>
        <v>0</v>
      </c>
      <c r="J79" s="16"/>
      <c r="K79" s="26"/>
      <c r="L79" s="16"/>
      <c r="M79" s="16"/>
      <c r="N79" s="16"/>
      <c r="O79" s="16"/>
      <c r="P79" s="27">
        <f t="shared" si="82"/>
        <v>0</v>
      </c>
      <c r="Q79" s="16"/>
      <c r="R79" s="16"/>
      <c r="S79" s="16"/>
      <c r="T79" s="16"/>
      <c r="U79" s="16"/>
      <c r="V79" s="16"/>
      <c r="W79" s="16"/>
      <c r="X79" s="16"/>
      <c r="Y79" s="27">
        <f t="shared" si="92"/>
        <v>0</v>
      </c>
      <c r="Z79" s="27">
        <f t="shared" si="87"/>
        <v>0</v>
      </c>
      <c r="AA79" s="37" t="e">
        <f t="shared" si="88"/>
        <v>#DIV/0!</v>
      </c>
    </row>
    <row r="80" spans="1:29" s="5" customFormat="1" ht="15" hidden="1" x14ac:dyDescent="0.2">
      <c r="A80" s="66" t="s">
        <v>912</v>
      </c>
      <c r="B80" s="7">
        <f t="shared" ref="B80:H80" si="96">+B81</f>
        <v>0</v>
      </c>
      <c r="C80" s="7">
        <f t="shared" si="96"/>
        <v>0</v>
      </c>
      <c r="D80" s="7">
        <f t="shared" si="96"/>
        <v>0</v>
      </c>
      <c r="E80" s="7">
        <f t="shared" si="96"/>
        <v>0</v>
      </c>
      <c r="F80" s="7">
        <f t="shared" si="96"/>
        <v>0</v>
      </c>
      <c r="G80" s="7">
        <f t="shared" si="96"/>
        <v>0</v>
      </c>
      <c r="H80" s="7">
        <f t="shared" si="96"/>
        <v>0</v>
      </c>
      <c r="I80" s="25">
        <f t="shared" si="84"/>
        <v>0</v>
      </c>
      <c r="J80" s="7">
        <f t="shared" ref="J80:O80" si="97">+J81</f>
        <v>0</v>
      </c>
      <c r="K80" s="7">
        <f t="shared" si="97"/>
        <v>0</v>
      </c>
      <c r="L80" s="7">
        <f t="shared" si="97"/>
        <v>0</v>
      </c>
      <c r="M80" s="7">
        <f t="shared" si="97"/>
        <v>0</v>
      </c>
      <c r="N80" s="7">
        <f t="shared" si="97"/>
        <v>0</v>
      </c>
      <c r="O80" s="7">
        <f t="shared" si="97"/>
        <v>0</v>
      </c>
      <c r="P80" s="25">
        <f t="shared" si="82"/>
        <v>0</v>
      </c>
      <c r="Q80" s="7">
        <f t="shared" ref="Q80:X80" si="98">+Q81</f>
        <v>0</v>
      </c>
      <c r="R80" s="7">
        <f t="shared" si="98"/>
        <v>0</v>
      </c>
      <c r="S80" s="7">
        <f t="shared" si="98"/>
        <v>0</v>
      </c>
      <c r="T80" s="7">
        <f t="shared" si="98"/>
        <v>0</v>
      </c>
      <c r="U80" s="7">
        <f t="shared" si="98"/>
        <v>0</v>
      </c>
      <c r="V80" s="7">
        <f t="shared" si="98"/>
        <v>0</v>
      </c>
      <c r="W80" s="7">
        <f t="shared" si="98"/>
        <v>0</v>
      </c>
      <c r="X80" s="7">
        <f t="shared" si="98"/>
        <v>0</v>
      </c>
      <c r="Y80" s="25">
        <f t="shared" si="92"/>
        <v>0</v>
      </c>
      <c r="Z80" s="25">
        <f t="shared" si="87"/>
        <v>0</v>
      </c>
      <c r="AA80" s="36" t="e">
        <f t="shared" si="88"/>
        <v>#DIV/0!</v>
      </c>
    </row>
    <row r="81" spans="1:27" s="5" customFormat="1" ht="15" hidden="1" x14ac:dyDescent="0.2">
      <c r="A81" s="67" t="s">
        <v>912</v>
      </c>
      <c r="B81" s="16"/>
      <c r="C81" s="16"/>
      <c r="D81" s="16"/>
      <c r="E81" s="27"/>
      <c r="F81" s="16"/>
      <c r="G81" s="16"/>
      <c r="H81" s="16"/>
      <c r="I81" s="27">
        <f t="shared" si="84"/>
        <v>0</v>
      </c>
      <c r="J81" s="16"/>
      <c r="K81" s="16"/>
      <c r="L81" s="16"/>
      <c r="M81" s="16"/>
      <c r="N81" s="16"/>
      <c r="O81" s="16"/>
      <c r="P81" s="27">
        <f t="shared" si="82"/>
        <v>0</v>
      </c>
      <c r="Q81" s="16"/>
      <c r="R81" s="16"/>
      <c r="S81" s="16"/>
      <c r="T81" s="16"/>
      <c r="U81" s="16"/>
      <c r="V81" s="16"/>
      <c r="W81" s="16"/>
      <c r="X81" s="16"/>
      <c r="Y81" s="27">
        <f t="shared" si="92"/>
        <v>0</v>
      </c>
      <c r="Z81" s="27">
        <f t="shared" si="87"/>
        <v>0</v>
      </c>
      <c r="AA81" s="37" t="e">
        <f t="shared" si="88"/>
        <v>#DIV/0!</v>
      </c>
    </row>
    <row r="82" spans="1:27" s="5" customFormat="1" ht="15" x14ac:dyDescent="0.2">
      <c r="A82" s="66" t="s">
        <v>55</v>
      </c>
      <c r="B82" s="25">
        <f>SUM(B83:B113)</f>
        <v>0</v>
      </c>
      <c r="C82" s="25">
        <f t="shared" ref="C82:H82" si="99">SUM(C83:C113)</f>
        <v>0</v>
      </c>
      <c r="D82" s="25">
        <f t="shared" si="99"/>
        <v>0</v>
      </c>
      <c r="E82" s="25">
        <f t="shared" si="99"/>
        <v>99313605920.069992</v>
      </c>
      <c r="F82" s="25">
        <f t="shared" si="99"/>
        <v>0</v>
      </c>
      <c r="G82" s="25">
        <f t="shared" si="99"/>
        <v>0</v>
      </c>
      <c r="H82" s="25">
        <f t="shared" si="99"/>
        <v>0</v>
      </c>
      <c r="I82" s="25">
        <f t="shared" si="84"/>
        <v>99313605920.069992</v>
      </c>
      <c r="J82" s="25">
        <f t="shared" ref="J82:O82" si="100">SUM(J83:J113)</f>
        <v>0</v>
      </c>
      <c r="K82" s="25">
        <f t="shared" si="100"/>
        <v>99313605920.069992</v>
      </c>
      <c r="L82" s="25">
        <f t="shared" si="100"/>
        <v>0</v>
      </c>
      <c r="M82" s="25">
        <f t="shared" si="100"/>
        <v>0</v>
      </c>
      <c r="N82" s="25">
        <f t="shared" si="100"/>
        <v>0</v>
      </c>
      <c r="O82" s="25">
        <f t="shared" si="100"/>
        <v>0</v>
      </c>
      <c r="P82" s="25">
        <f t="shared" si="82"/>
        <v>99313605920.069992</v>
      </c>
      <c r="Q82" s="25">
        <f t="shared" ref="Q82:X82" si="101">SUM(Q83:Q113)</f>
        <v>0</v>
      </c>
      <c r="R82" s="25">
        <f t="shared" si="101"/>
        <v>0</v>
      </c>
      <c r="S82" s="25">
        <f t="shared" si="101"/>
        <v>0</v>
      </c>
      <c r="T82" s="25">
        <f t="shared" si="101"/>
        <v>0</v>
      </c>
      <c r="U82" s="25">
        <f t="shared" si="101"/>
        <v>0</v>
      </c>
      <c r="V82" s="25">
        <f t="shared" si="101"/>
        <v>0</v>
      </c>
      <c r="W82" s="25">
        <f t="shared" si="101"/>
        <v>0</v>
      </c>
      <c r="X82" s="25">
        <f t="shared" si="101"/>
        <v>0</v>
      </c>
      <c r="Y82" s="25">
        <f t="shared" si="92"/>
        <v>0</v>
      </c>
      <c r="Z82" s="25">
        <f t="shared" si="87"/>
        <v>99313605920.069992</v>
      </c>
      <c r="AA82" s="36">
        <f t="shared" si="88"/>
        <v>1</v>
      </c>
    </row>
    <row r="83" spans="1:27" ht="33.75" x14ac:dyDescent="0.15">
      <c r="A83" s="321" t="s">
        <v>1906</v>
      </c>
      <c r="B83" s="27"/>
      <c r="C83" s="27"/>
      <c r="D83" s="27"/>
      <c r="E83" s="27">
        <v>6201740138.4799995</v>
      </c>
      <c r="F83" s="27"/>
      <c r="G83" s="27"/>
      <c r="H83" s="27"/>
      <c r="I83" s="27">
        <f t="shared" si="84"/>
        <v>6201740138.4799995</v>
      </c>
      <c r="J83" s="27"/>
      <c r="K83" s="27">
        <v>6201740138.4799995</v>
      </c>
      <c r="L83" s="27"/>
      <c r="M83" s="27"/>
      <c r="N83" s="27"/>
      <c r="O83" s="27"/>
      <c r="P83" s="27">
        <f t="shared" si="82"/>
        <v>6201740138.4799995</v>
      </c>
      <c r="Q83" s="27"/>
      <c r="R83" s="27"/>
      <c r="S83" s="27"/>
      <c r="T83" s="27"/>
      <c r="U83" s="27"/>
      <c r="V83" s="27"/>
      <c r="W83" s="27"/>
      <c r="X83" s="27"/>
      <c r="Y83" s="27">
        <f t="shared" si="92"/>
        <v>0</v>
      </c>
      <c r="Z83" s="27">
        <f t="shared" si="87"/>
        <v>6201740138.4799995</v>
      </c>
      <c r="AA83" s="37">
        <f t="shared" si="88"/>
        <v>1</v>
      </c>
    </row>
    <row r="84" spans="1:27" ht="38.25" x14ac:dyDescent="0.2">
      <c r="A84" s="64" t="s">
        <v>1907</v>
      </c>
      <c r="B84" s="27"/>
      <c r="C84" s="27"/>
      <c r="D84" s="27"/>
      <c r="E84" s="27">
        <v>2538000000</v>
      </c>
      <c r="F84" s="27"/>
      <c r="G84" s="27"/>
      <c r="H84" s="27"/>
      <c r="I84" s="27">
        <f t="shared" si="84"/>
        <v>2538000000</v>
      </c>
      <c r="J84" s="27"/>
      <c r="K84" s="27">
        <v>2538000000</v>
      </c>
      <c r="L84" s="27"/>
      <c r="M84" s="27"/>
      <c r="N84" s="27"/>
      <c r="O84" s="27"/>
      <c r="P84" s="27">
        <f t="shared" si="82"/>
        <v>2538000000</v>
      </c>
      <c r="Q84" s="27"/>
      <c r="R84" s="27"/>
      <c r="S84" s="27"/>
      <c r="T84" s="27"/>
      <c r="U84" s="27"/>
      <c r="V84" s="27"/>
      <c r="W84" s="27"/>
      <c r="X84" s="27"/>
      <c r="Y84" s="27">
        <f t="shared" si="92"/>
        <v>0</v>
      </c>
      <c r="Z84" s="27">
        <f t="shared" si="87"/>
        <v>2538000000</v>
      </c>
      <c r="AA84" s="37">
        <f t="shared" si="88"/>
        <v>1</v>
      </c>
    </row>
    <row r="85" spans="1:27" ht="38.25" x14ac:dyDescent="0.2">
      <c r="A85" s="64" t="s">
        <v>1908</v>
      </c>
      <c r="B85" s="27"/>
      <c r="C85" s="27"/>
      <c r="D85" s="27"/>
      <c r="E85" s="27">
        <v>10019267683.52</v>
      </c>
      <c r="F85" s="27"/>
      <c r="G85" s="27"/>
      <c r="H85" s="27"/>
      <c r="I85" s="27">
        <f t="shared" si="84"/>
        <v>10019267683.52</v>
      </c>
      <c r="J85" s="27"/>
      <c r="K85" s="27">
        <v>10019267683.52</v>
      </c>
      <c r="L85" s="27"/>
      <c r="M85" s="27"/>
      <c r="N85" s="27"/>
      <c r="O85" s="27"/>
      <c r="P85" s="27">
        <f t="shared" si="82"/>
        <v>10019267683.52</v>
      </c>
      <c r="Q85" s="27"/>
      <c r="R85" s="27"/>
      <c r="S85" s="27"/>
      <c r="T85" s="27"/>
      <c r="U85" s="27"/>
      <c r="V85" s="27"/>
      <c r="W85" s="27"/>
      <c r="X85" s="27"/>
      <c r="Y85" s="27">
        <f t="shared" si="92"/>
        <v>0</v>
      </c>
      <c r="Z85" s="27">
        <f t="shared" si="87"/>
        <v>10019267683.52</v>
      </c>
      <c r="AA85" s="37">
        <f t="shared" si="88"/>
        <v>1</v>
      </c>
    </row>
    <row r="86" spans="1:27" ht="38.25" x14ac:dyDescent="0.2">
      <c r="A86" s="64" t="s">
        <v>1909</v>
      </c>
      <c r="B86" s="27"/>
      <c r="C86" s="27"/>
      <c r="D86" s="27"/>
      <c r="E86" s="27">
        <v>3815115607.5</v>
      </c>
      <c r="F86" s="27"/>
      <c r="G86" s="27"/>
      <c r="H86" s="27"/>
      <c r="I86" s="27">
        <f t="shared" si="84"/>
        <v>3815115607.5</v>
      </c>
      <c r="J86" s="27"/>
      <c r="K86" s="27">
        <v>3815115607.5</v>
      </c>
      <c r="L86" s="27"/>
      <c r="M86" s="27"/>
      <c r="N86" s="27"/>
      <c r="O86" s="27"/>
      <c r="P86" s="27">
        <f t="shared" si="82"/>
        <v>3815115607.5</v>
      </c>
      <c r="Q86" s="27"/>
      <c r="R86" s="27"/>
      <c r="S86" s="27"/>
      <c r="T86" s="27"/>
      <c r="U86" s="27"/>
      <c r="V86" s="27"/>
      <c r="W86" s="27"/>
      <c r="X86" s="27"/>
      <c r="Y86" s="27">
        <f t="shared" si="92"/>
        <v>0</v>
      </c>
      <c r="Z86" s="27">
        <f t="shared" si="87"/>
        <v>3815115607.5</v>
      </c>
      <c r="AA86" s="37">
        <f t="shared" si="88"/>
        <v>1</v>
      </c>
    </row>
    <row r="87" spans="1:27" ht="38.25" x14ac:dyDescent="0.2">
      <c r="A87" s="64" t="s">
        <v>1910</v>
      </c>
      <c r="B87" s="27"/>
      <c r="C87" s="27"/>
      <c r="D87" s="27"/>
      <c r="E87" s="27">
        <v>16833252260.440001</v>
      </c>
      <c r="F87" s="27"/>
      <c r="G87" s="27"/>
      <c r="H87" s="27"/>
      <c r="I87" s="27">
        <f t="shared" si="84"/>
        <v>16833252260.440001</v>
      </c>
      <c r="J87" s="27"/>
      <c r="K87" s="27">
        <v>16833252260.440001</v>
      </c>
      <c r="L87" s="27"/>
      <c r="M87" s="27"/>
      <c r="N87" s="27"/>
      <c r="O87" s="27"/>
      <c r="P87" s="27">
        <f t="shared" si="82"/>
        <v>16833252260.440001</v>
      </c>
      <c r="Q87" s="27"/>
      <c r="R87" s="27"/>
      <c r="S87" s="27"/>
      <c r="T87" s="27"/>
      <c r="U87" s="27"/>
      <c r="V87" s="27"/>
      <c r="W87" s="27"/>
      <c r="X87" s="27"/>
      <c r="Y87" s="27">
        <f t="shared" si="92"/>
        <v>0</v>
      </c>
      <c r="Z87" s="27">
        <f t="shared" si="87"/>
        <v>16833252260.440001</v>
      </c>
      <c r="AA87" s="37">
        <f t="shared" si="88"/>
        <v>1</v>
      </c>
    </row>
    <row r="88" spans="1:27" x14ac:dyDescent="0.2">
      <c r="A88" s="64" t="s">
        <v>1911</v>
      </c>
      <c r="B88" s="27"/>
      <c r="C88" s="27"/>
      <c r="D88" s="27"/>
      <c r="E88" s="27">
        <v>948797072.36000001</v>
      </c>
      <c r="F88" s="27"/>
      <c r="G88" s="27"/>
      <c r="H88" s="27"/>
      <c r="I88" s="27">
        <f t="shared" si="84"/>
        <v>948797072.36000001</v>
      </c>
      <c r="J88" s="27"/>
      <c r="K88" s="27">
        <v>948797072.36000001</v>
      </c>
      <c r="L88" s="27"/>
      <c r="M88" s="27"/>
      <c r="N88" s="27"/>
      <c r="O88" s="27"/>
      <c r="P88" s="27">
        <f t="shared" si="82"/>
        <v>948797072.36000001</v>
      </c>
      <c r="Q88" s="27"/>
      <c r="R88" s="27"/>
      <c r="S88" s="27"/>
      <c r="T88" s="27"/>
      <c r="U88" s="27"/>
      <c r="V88" s="27"/>
      <c r="W88" s="27"/>
      <c r="X88" s="27"/>
      <c r="Y88" s="27">
        <f t="shared" si="92"/>
        <v>0</v>
      </c>
      <c r="Z88" s="27">
        <f t="shared" si="87"/>
        <v>948797072.36000001</v>
      </c>
      <c r="AA88" s="37">
        <f t="shared" si="88"/>
        <v>1</v>
      </c>
    </row>
    <row r="89" spans="1:27" ht="25.5" x14ac:dyDescent="0.2">
      <c r="A89" s="64" t="s">
        <v>1912</v>
      </c>
      <c r="B89" s="27"/>
      <c r="C89" s="27"/>
      <c r="D89" s="27"/>
      <c r="E89" s="27">
        <v>5150000000</v>
      </c>
      <c r="F89" s="27"/>
      <c r="G89" s="27"/>
      <c r="H89" s="27"/>
      <c r="I89" s="27">
        <f t="shared" si="84"/>
        <v>5150000000</v>
      </c>
      <c r="J89" s="27"/>
      <c r="K89" s="27">
        <v>5150000000</v>
      </c>
      <c r="L89" s="27"/>
      <c r="M89" s="27"/>
      <c r="N89" s="27"/>
      <c r="O89" s="27"/>
      <c r="P89" s="27">
        <f t="shared" si="82"/>
        <v>5150000000</v>
      </c>
      <c r="Q89" s="27"/>
      <c r="R89" s="27"/>
      <c r="S89" s="27"/>
      <c r="T89" s="27"/>
      <c r="U89" s="27"/>
      <c r="V89" s="27"/>
      <c r="W89" s="27"/>
      <c r="X89" s="27"/>
      <c r="Y89" s="27">
        <f t="shared" si="92"/>
        <v>0</v>
      </c>
      <c r="Z89" s="27">
        <f t="shared" si="87"/>
        <v>5150000000</v>
      </c>
      <c r="AA89" s="37">
        <f t="shared" si="88"/>
        <v>1</v>
      </c>
    </row>
    <row r="90" spans="1:27" ht="25.5" x14ac:dyDescent="0.2">
      <c r="A90" s="64" t="s">
        <v>1913</v>
      </c>
      <c r="B90" s="27"/>
      <c r="C90" s="27"/>
      <c r="D90" s="27"/>
      <c r="E90" s="27">
        <v>1897491168.25</v>
      </c>
      <c r="F90" s="27"/>
      <c r="G90" s="27"/>
      <c r="H90" s="27"/>
      <c r="I90" s="27">
        <f t="shared" si="84"/>
        <v>1897491168.25</v>
      </c>
      <c r="J90" s="27"/>
      <c r="K90" s="27">
        <v>1897491168.25</v>
      </c>
      <c r="L90" s="27"/>
      <c r="M90" s="27"/>
      <c r="N90" s="27"/>
      <c r="O90" s="27"/>
      <c r="P90" s="27">
        <f t="shared" si="82"/>
        <v>1897491168.25</v>
      </c>
      <c r="Q90" s="27"/>
      <c r="R90" s="27"/>
      <c r="S90" s="27"/>
      <c r="T90" s="27"/>
      <c r="U90" s="27"/>
      <c r="V90" s="27"/>
      <c r="W90" s="27"/>
      <c r="X90" s="27"/>
      <c r="Y90" s="27">
        <f t="shared" si="92"/>
        <v>0</v>
      </c>
      <c r="Z90" s="27">
        <f t="shared" si="87"/>
        <v>1897491168.25</v>
      </c>
      <c r="AA90" s="37">
        <f t="shared" si="88"/>
        <v>1</v>
      </c>
    </row>
    <row r="91" spans="1:27" x14ac:dyDescent="0.2">
      <c r="A91" s="64" t="s">
        <v>1914</v>
      </c>
      <c r="B91" s="27"/>
      <c r="C91" s="27"/>
      <c r="D91" s="27"/>
      <c r="E91" s="27">
        <v>2243210335</v>
      </c>
      <c r="F91" s="27"/>
      <c r="G91" s="27"/>
      <c r="H91" s="27"/>
      <c r="I91" s="27">
        <f t="shared" si="84"/>
        <v>2243210335</v>
      </c>
      <c r="J91" s="27"/>
      <c r="K91" s="27">
        <v>2243210335</v>
      </c>
      <c r="L91" s="27"/>
      <c r="M91" s="27"/>
      <c r="N91" s="27"/>
      <c r="O91" s="27"/>
      <c r="P91" s="27">
        <f t="shared" si="82"/>
        <v>2243210335</v>
      </c>
      <c r="Q91" s="27"/>
      <c r="R91" s="27"/>
      <c r="S91" s="27"/>
      <c r="T91" s="27"/>
      <c r="U91" s="27"/>
      <c r="V91" s="27"/>
      <c r="W91" s="27"/>
      <c r="X91" s="27"/>
      <c r="Y91" s="27">
        <f t="shared" si="92"/>
        <v>0</v>
      </c>
      <c r="Z91" s="27">
        <f t="shared" si="87"/>
        <v>2243210335</v>
      </c>
      <c r="AA91" s="37">
        <f t="shared" si="88"/>
        <v>1</v>
      </c>
    </row>
    <row r="92" spans="1:27" x14ac:dyDescent="0.2">
      <c r="A92" s="64" t="s">
        <v>1915</v>
      </c>
      <c r="B92" s="27"/>
      <c r="C92" s="27"/>
      <c r="D92" s="27"/>
      <c r="E92" s="27">
        <v>2210488777.4699998</v>
      </c>
      <c r="F92" s="27"/>
      <c r="G92" s="27"/>
      <c r="H92" s="27"/>
      <c r="I92" s="27">
        <f t="shared" si="84"/>
        <v>2210488777.4699998</v>
      </c>
      <c r="J92" s="27"/>
      <c r="K92" s="27">
        <v>2210488777.4699998</v>
      </c>
      <c r="L92" s="27"/>
      <c r="M92" s="27"/>
      <c r="N92" s="27"/>
      <c r="O92" s="27"/>
      <c r="P92" s="27">
        <f t="shared" si="82"/>
        <v>2210488777.4699998</v>
      </c>
      <c r="Q92" s="27"/>
      <c r="R92" s="27"/>
      <c r="S92" s="27"/>
      <c r="T92" s="27"/>
      <c r="U92" s="27"/>
      <c r="V92" s="27"/>
      <c r="W92" s="27"/>
      <c r="X92" s="27"/>
      <c r="Y92" s="27">
        <f t="shared" si="92"/>
        <v>0</v>
      </c>
      <c r="Z92" s="27">
        <f t="shared" si="87"/>
        <v>2210488777.4699998</v>
      </c>
      <c r="AA92" s="37">
        <f t="shared" si="88"/>
        <v>1</v>
      </c>
    </row>
    <row r="93" spans="1:27" ht="25.5" x14ac:dyDescent="0.2">
      <c r="A93" s="64" t="s">
        <v>1916</v>
      </c>
      <c r="B93" s="27"/>
      <c r="C93" s="27"/>
      <c r="D93" s="27"/>
      <c r="E93" s="27">
        <v>1165985186</v>
      </c>
      <c r="F93" s="27"/>
      <c r="G93" s="27"/>
      <c r="H93" s="27"/>
      <c r="I93" s="27">
        <f t="shared" si="84"/>
        <v>1165985186</v>
      </c>
      <c r="J93" s="27"/>
      <c r="K93" s="27">
        <v>1165985186</v>
      </c>
      <c r="L93" s="27"/>
      <c r="M93" s="27"/>
      <c r="N93" s="27"/>
      <c r="O93" s="27"/>
      <c r="P93" s="27">
        <f t="shared" si="82"/>
        <v>1165985186</v>
      </c>
      <c r="Q93" s="27"/>
      <c r="R93" s="27"/>
      <c r="S93" s="27"/>
      <c r="T93" s="27"/>
      <c r="U93" s="27"/>
      <c r="V93" s="27"/>
      <c r="W93" s="27"/>
      <c r="X93" s="27"/>
      <c r="Y93" s="27">
        <f t="shared" si="92"/>
        <v>0</v>
      </c>
      <c r="Z93" s="27">
        <f t="shared" si="87"/>
        <v>1165985186</v>
      </c>
      <c r="AA93" s="37">
        <f t="shared" si="88"/>
        <v>1</v>
      </c>
    </row>
    <row r="94" spans="1:27" ht="25.5" x14ac:dyDescent="0.2">
      <c r="A94" s="64" t="s">
        <v>1917</v>
      </c>
      <c r="B94" s="27"/>
      <c r="C94" s="27"/>
      <c r="D94" s="27"/>
      <c r="E94" s="27">
        <v>638445030.70000005</v>
      </c>
      <c r="F94" s="27"/>
      <c r="G94" s="27"/>
      <c r="H94" s="27"/>
      <c r="I94" s="27">
        <f t="shared" si="84"/>
        <v>638445030.70000005</v>
      </c>
      <c r="J94" s="27"/>
      <c r="K94" s="27">
        <v>638445030.70000005</v>
      </c>
      <c r="L94" s="27"/>
      <c r="M94" s="27"/>
      <c r="N94" s="27"/>
      <c r="O94" s="27"/>
      <c r="P94" s="27">
        <f t="shared" si="82"/>
        <v>638445030.70000005</v>
      </c>
      <c r="Q94" s="27"/>
      <c r="R94" s="27"/>
      <c r="S94" s="27"/>
      <c r="T94" s="27"/>
      <c r="U94" s="27"/>
      <c r="V94" s="27"/>
      <c r="W94" s="27"/>
      <c r="X94" s="27"/>
      <c r="Y94" s="27">
        <f t="shared" si="92"/>
        <v>0</v>
      </c>
      <c r="Z94" s="27">
        <f t="shared" si="87"/>
        <v>638445030.70000005</v>
      </c>
      <c r="AA94" s="37">
        <f t="shared" si="88"/>
        <v>1</v>
      </c>
    </row>
    <row r="95" spans="1:27" ht="25.5" x14ac:dyDescent="0.2">
      <c r="A95" s="64" t="s">
        <v>1918</v>
      </c>
      <c r="B95" s="27"/>
      <c r="C95" s="27"/>
      <c r="D95" s="27"/>
      <c r="E95" s="27">
        <v>547688730.39999998</v>
      </c>
      <c r="F95" s="27"/>
      <c r="G95" s="27"/>
      <c r="H95" s="27"/>
      <c r="I95" s="27">
        <f t="shared" si="84"/>
        <v>547688730.39999998</v>
      </c>
      <c r="J95" s="27"/>
      <c r="K95" s="27">
        <v>547688730.39999998</v>
      </c>
      <c r="L95" s="27"/>
      <c r="M95" s="27"/>
      <c r="N95" s="27"/>
      <c r="O95" s="27"/>
      <c r="P95" s="27">
        <f t="shared" si="82"/>
        <v>547688730.39999998</v>
      </c>
      <c r="Q95" s="27"/>
      <c r="R95" s="27"/>
      <c r="S95" s="27"/>
      <c r="T95" s="27"/>
      <c r="U95" s="27"/>
      <c r="V95" s="27"/>
      <c r="W95" s="27"/>
      <c r="X95" s="27"/>
      <c r="Y95" s="27">
        <f t="shared" si="92"/>
        <v>0</v>
      </c>
      <c r="Z95" s="27">
        <f t="shared" si="87"/>
        <v>547688730.39999998</v>
      </c>
      <c r="AA95" s="37">
        <f t="shared" si="88"/>
        <v>1</v>
      </c>
    </row>
    <row r="96" spans="1:27" ht="25.5" x14ac:dyDescent="0.2">
      <c r="A96" s="64" t="s">
        <v>1919</v>
      </c>
      <c r="B96" s="27"/>
      <c r="C96" s="27"/>
      <c r="D96" s="27"/>
      <c r="E96" s="27">
        <v>10000000</v>
      </c>
      <c r="F96" s="27"/>
      <c r="G96" s="27"/>
      <c r="H96" s="27"/>
      <c r="I96" s="27">
        <f t="shared" si="84"/>
        <v>10000000</v>
      </c>
      <c r="J96" s="27"/>
      <c r="K96" s="27">
        <v>10000000</v>
      </c>
      <c r="L96" s="27"/>
      <c r="M96" s="27"/>
      <c r="N96" s="27"/>
      <c r="O96" s="27"/>
      <c r="P96" s="27">
        <f t="shared" si="82"/>
        <v>10000000</v>
      </c>
      <c r="Q96" s="27"/>
      <c r="R96" s="27"/>
      <c r="S96" s="27"/>
      <c r="T96" s="27"/>
      <c r="U96" s="27"/>
      <c r="V96" s="27"/>
      <c r="W96" s="27"/>
      <c r="X96" s="27"/>
      <c r="Y96" s="27">
        <f t="shared" si="92"/>
        <v>0</v>
      </c>
      <c r="Z96" s="27">
        <f t="shared" si="87"/>
        <v>10000000</v>
      </c>
      <c r="AA96" s="37">
        <f t="shared" si="88"/>
        <v>1</v>
      </c>
    </row>
    <row r="97" spans="1:27" ht="25.5" x14ac:dyDescent="0.2">
      <c r="A97" s="64" t="s">
        <v>1920</v>
      </c>
      <c r="B97" s="27"/>
      <c r="C97" s="27"/>
      <c r="D97" s="27"/>
      <c r="E97" s="27">
        <v>15000000</v>
      </c>
      <c r="F97" s="27"/>
      <c r="G97" s="27"/>
      <c r="H97" s="27"/>
      <c r="I97" s="27">
        <f t="shared" si="84"/>
        <v>15000000</v>
      </c>
      <c r="J97" s="27"/>
      <c r="K97" s="27">
        <v>15000000</v>
      </c>
      <c r="L97" s="27"/>
      <c r="M97" s="27"/>
      <c r="N97" s="27"/>
      <c r="O97" s="27"/>
      <c r="P97" s="27">
        <f t="shared" si="82"/>
        <v>15000000</v>
      </c>
      <c r="Q97" s="27"/>
      <c r="R97" s="27"/>
      <c r="S97" s="27"/>
      <c r="T97" s="27"/>
      <c r="U97" s="27"/>
      <c r="V97" s="27"/>
      <c r="W97" s="27"/>
      <c r="X97" s="27"/>
      <c r="Y97" s="27">
        <f t="shared" si="92"/>
        <v>0</v>
      </c>
      <c r="Z97" s="27">
        <f t="shared" si="87"/>
        <v>15000000</v>
      </c>
      <c r="AA97" s="37">
        <f t="shared" si="88"/>
        <v>1</v>
      </c>
    </row>
    <row r="98" spans="1:27" ht="25.5" x14ac:dyDescent="0.2">
      <c r="A98" s="64" t="s">
        <v>1921</v>
      </c>
      <c r="B98" s="27"/>
      <c r="C98" s="27"/>
      <c r="D98" s="27"/>
      <c r="E98" s="27">
        <v>9095600</v>
      </c>
      <c r="F98" s="27"/>
      <c r="G98" s="27"/>
      <c r="H98" s="27"/>
      <c r="I98" s="27">
        <f t="shared" si="84"/>
        <v>9095600</v>
      </c>
      <c r="J98" s="27"/>
      <c r="K98" s="27">
        <v>9095600</v>
      </c>
      <c r="L98" s="27"/>
      <c r="M98" s="27"/>
      <c r="N98" s="27"/>
      <c r="O98" s="27"/>
      <c r="P98" s="27">
        <f t="shared" si="82"/>
        <v>9095600</v>
      </c>
      <c r="Q98" s="27"/>
      <c r="R98" s="27"/>
      <c r="S98" s="27"/>
      <c r="T98" s="27"/>
      <c r="U98" s="27"/>
      <c r="V98" s="27"/>
      <c r="W98" s="27"/>
      <c r="X98" s="27"/>
      <c r="Y98" s="27">
        <f t="shared" si="92"/>
        <v>0</v>
      </c>
      <c r="Z98" s="27">
        <f t="shared" si="87"/>
        <v>9095600</v>
      </c>
      <c r="AA98" s="37">
        <f t="shared" si="88"/>
        <v>1</v>
      </c>
    </row>
    <row r="99" spans="1:27" ht="25.5" x14ac:dyDescent="0.2">
      <c r="A99" s="64" t="s">
        <v>1922</v>
      </c>
      <c r="B99" s="27"/>
      <c r="C99" s="27"/>
      <c r="D99" s="27"/>
      <c r="E99" s="27">
        <v>10000000</v>
      </c>
      <c r="F99" s="27"/>
      <c r="G99" s="27"/>
      <c r="H99" s="27"/>
      <c r="I99" s="27">
        <f t="shared" si="84"/>
        <v>10000000</v>
      </c>
      <c r="J99" s="27"/>
      <c r="K99" s="27">
        <v>10000000</v>
      </c>
      <c r="L99" s="27"/>
      <c r="M99" s="27"/>
      <c r="N99" s="27"/>
      <c r="O99" s="27"/>
      <c r="P99" s="27">
        <f t="shared" si="82"/>
        <v>10000000</v>
      </c>
      <c r="Q99" s="27"/>
      <c r="R99" s="27"/>
      <c r="S99" s="27"/>
      <c r="T99" s="27"/>
      <c r="U99" s="27"/>
      <c r="V99" s="27"/>
      <c r="W99" s="27"/>
      <c r="X99" s="27"/>
      <c r="Y99" s="27">
        <f t="shared" si="92"/>
        <v>0</v>
      </c>
      <c r="Z99" s="27">
        <f t="shared" si="87"/>
        <v>10000000</v>
      </c>
      <c r="AA99" s="37">
        <f t="shared" si="88"/>
        <v>1</v>
      </c>
    </row>
    <row r="100" spans="1:27" ht="25.5" x14ac:dyDescent="0.2">
      <c r="A100" s="64" t="s">
        <v>1923</v>
      </c>
      <c r="B100" s="27"/>
      <c r="C100" s="27"/>
      <c r="D100" s="27"/>
      <c r="E100" s="27">
        <v>2000000</v>
      </c>
      <c r="F100" s="27"/>
      <c r="G100" s="27"/>
      <c r="H100" s="27"/>
      <c r="I100" s="27">
        <f t="shared" si="84"/>
        <v>2000000</v>
      </c>
      <c r="J100" s="27"/>
      <c r="K100" s="27">
        <v>2000000</v>
      </c>
      <c r="L100" s="27"/>
      <c r="M100" s="27"/>
      <c r="N100" s="27"/>
      <c r="O100" s="27"/>
      <c r="P100" s="27">
        <f t="shared" si="82"/>
        <v>2000000</v>
      </c>
      <c r="Q100" s="27"/>
      <c r="R100" s="27"/>
      <c r="S100" s="27"/>
      <c r="T100" s="27"/>
      <c r="U100" s="27"/>
      <c r="V100" s="27"/>
      <c r="W100" s="27"/>
      <c r="X100" s="27"/>
      <c r="Y100" s="27">
        <f t="shared" si="92"/>
        <v>0</v>
      </c>
      <c r="Z100" s="27">
        <f t="shared" si="87"/>
        <v>2000000</v>
      </c>
      <c r="AA100" s="37">
        <f t="shared" si="88"/>
        <v>1</v>
      </c>
    </row>
    <row r="101" spans="1:27" ht="25.5" x14ac:dyDescent="0.2">
      <c r="A101" s="64" t="s">
        <v>1924</v>
      </c>
      <c r="B101" s="27"/>
      <c r="C101" s="27"/>
      <c r="D101" s="27"/>
      <c r="E101" s="27">
        <v>5000000</v>
      </c>
      <c r="F101" s="27"/>
      <c r="G101" s="27"/>
      <c r="H101" s="27"/>
      <c r="I101" s="27">
        <f t="shared" si="84"/>
        <v>5000000</v>
      </c>
      <c r="J101" s="27"/>
      <c r="K101" s="27">
        <v>5000000</v>
      </c>
      <c r="L101" s="27"/>
      <c r="M101" s="27"/>
      <c r="N101" s="27"/>
      <c r="O101" s="27"/>
      <c r="P101" s="27">
        <f t="shared" si="82"/>
        <v>5000000</v>
      </c>
      <c r="Q101" s="27"/>
      <c r="R101" s="27"/>
      <c r="S101" s="27"/>
      <c r="T101" s="27"/>
      <c r="U101" s="27"/>
      <c r="V101" s="27"/>
      <c r="W101" s="27"/>
      <c r="X101" s="27"/>
      <c r="Y101" s="27">
        <f t="shared" si="92"/>
        <v>0</v>
      </c>
      <c r="Z101" s="27">
        <f t="shared" si="87"/>
        <v>5000000</v>
      </c>
      <c r="AA101" s="37">
        <f t="shared" si="88"/>
        <v>1</v>
      </c>
    </row>
    <row r="102" spans="1:27" ht="25.5" x14ac:dyDescent="0.2">
      <c r="A102" s="64" t="s">
        <v>1925</v>
      </c>
      <c r="B102" s="27"/>
      <c r="C102" s="27"/>
      <c r="D102" s="27"/>
      <c r="E102" s="27">
        <v>61400000</v>
      </c>
      <c r="F102" s="27"/>
      <c r="G102" s="27"/>
      <c r="H102" s="27"/>
      <c r="I102" s="27">
        <f t="shared" si="84"/>
        <v>61400000</v>
      </c>
      <c r="J102" s="27"/>
      <c r="K102" s="27">
        <v>61400000</v>
      </c>
      <c r="L102" s="27"/>
      <c r="M102" s="27"/>
      <c r="N102" s="27"/>
      <c r="O102" s="27"/>
      <c r="P102" s="27">
        <f t="shared" si="82"/>
        <v>61400000</v>
      </c>
      <c r="Q102" s="27"/>
      <c r="R102" s="27"/>
      <c r="S102" s="27"/>
      <c r="T102" s="27"/>
      <c r="U102" s="27"/>
      <c r="V102" s="27"/>
      <c r="W102" s="27"/>
      <c r="X102" s="27"/>
      <c r="Y102" s="27">
        <f t="shared" si="92"/>
        <v>0</v>
      </c>
      <c r="Z102" s="27">
        <f t="shared" si="87"/>
        <v>61400000</v>
      </c>
      <c r="AA102" s="37">
        <f t="shared" si="88"/>
        <v>1</v>
      </c>
    </row>
    <row r="103" spans="1:27" x14ac:dyDescent="0.2">
      <c r="A103" s="64" t="s">
        <v>1926</v>
      </c>
      <c r="B103" s="27"/>
      <c r="C103" s="27"/>
      <c r="D103" s="27"/>
      <c r="E103" s="27">
        <v>5513874</v>
      </c>
      <c r="F103" s="27"/>
      <c r="G103" s="27"/>
      <c r="H103" s="27"/>
      <c r="I103" s="27">
        <f t="shared" si="84"/>
        <v>5513874</v>
      </c>
      <c r="J103" s="27"/>
      <c r="K103" s="27">
        <v>5513874</v>
      </c>
      <c r="L103" s="27"/>
      <c r="M103" s="27"/>
      <c r="N103" s="27"/>
      <c r="O103" s="27"/>
      <c r="P103" s="27">
        <f t="shared" si="82"/>
        <v>5513874</v>
      </c>
      <c r="Q103" s="27"/>
      <c r="R103" s="27"/>
      <c r="S103" s="27"/>
      <c r="T103" s="27"/>
      <c r="U103" s="27"/>
      <c r="V103" s="27"/>
      <c r="W103" s="27"/>
      <c r="X103" s="27"/>
      <c r="Y103" s="27">
        <f t="shared" si="92"/>
        <v>0</v>
      </c>
      <c r="Z103" s="27">
        <f t="shared" si="87"/>
        <v>5513874</v>
      </c>
      <c r="AA103" s="37">
        <f t="shared" si="88"/>
        <v>1</v>
      </c>
    </row>
    <row r="104" spans="1:27" x14ac:dyDescent="0.2">
      <c r="A104" s="64" t="s">
        <v>1927</v>
      </c>
      <c r="B104" s="27"/>
      <c r="C104" s="27"/>
      <c r="D104" s="27"/>
      <c r="E104" s="27">
        <v>15159497.43</v>
      </c>
      <c r="F104" s="27"/>
      <c r="G104" s="27"/>
      <c r="H104" s="27"/>
      <c r="I104" s="27">
        <f t="shared" si="84"/>
        <v>15159497.43</v>
      </c>
      <c r="J104" s="27"/>
      <c r="K104" s="27">
        <v>15159497.43</v>
      </c>
      <c r="L104" s="27"/>
      <c r="M104" s="27"/>
      <c r="N104" s="27"/>
      <c r="O104" s="27"/>
      <c r="P104" s="27">
        <f t="shared" si="82"/>
        <v>15159497.43</v>
      </c>
      <c r="Q104" s="27"/>
      <c r="R104" s="27"/>
      <c r="S104" s="27"/>
      <c r="T104" s="27"/>
      <c r="U104" s="27"/>
      <c r="V104" s="27"/>
      <c r="W104" s="27"/>
      <c r="X104" s="27"/>
      <c r="Y104" s="27">
        <f t="shared" si="92"/>
        <v>0</v>
      </c>
      <c r="Z104" s="27">
        <f t="shared" si="87"/>
        <v>15159497.43</v>
      </c>
      <c r="AA104" s="37">
        <f t="shared" si="88"/>
        <v>1</v>
      </c>
    </row>
    <row r="105" spans="1:27" x14ac:dyDescent="0.2">
      <c r="A105" s="64" t="s">
        <v>1928</v>
      </c>
      <c r="B105" s="27"/>
      <c r="C105" s="27"/>
      <c r="D105" s="27"/>
      <c r="E105" s="27">
        <v>5513874.46</v>
      </c>
      <c r="F105" s="27"/>
      <c r="G105" s="27"/>
      <c r="H105" s="27"/>
      <c r="I105" s="27">
        <f t="shared" si="84"/>
        <v>5513874.46</v>
      </c>
      <c r="J105" s="27"/>
      <c r="K105" s="27">
        <v>5513874.46</v>
      </c>
      <c r="L105" s="27"/>
      <c r="M105" s="27"/>
      <c r="N105" s="27"/>
      <c r="O105" s="27"/>
      <c r="P105" s="27">
        <f t="shared" si="82"/>
        <v>5513874.46</v>
      </c>
      <c r="Q105" s="27"/>
      <c r="R105" s="27"/>
      <c r="S105" s="27"/>
      <c r="T105" s="27"/>
      <c r="U105" s="27"/>
      <c r="V105" s="27"/>
      <c r="W105" s="27"/>
      <c r="X105" s="27"/>
      <c r="Y105" s="27">
        <f t="shared" si="92"/>
        <v>0</v>
      </c>
      <c r="Z105" s="27">
        <f t="shared" si="87"/>
        <v>5513874.46</v>
      </c>
      <c r="AA105" s="37">
        <f t="shared" si="88"/>
        <v>1</v>
      </c>
    </row>
    <row r="106" spans="1:27" x14ac:dyDescent="0.2">
      <c r="A106" s="64" t="s">
        <v>1929</v>
      </c>
      <c r="B106" s="27"/>
      <c r="C106" s="27"/>
      <c r="D106" s="27"/>
      <c r="E106" s="27">
        <v>3859712.11</v>
      </c>
      <c r="F106" s="27"/>
      <c r="G106" s="27"/>
      <c r="H106" s="27"/>
      <c r="I106" s="27">
        <f t="shared" si="84"/>
        <v>3859712.11</v>
      </c>
      <c r="J106" s="27"/>
      <c r="K106" s="27">
        <v>3859712.11</v>
      </c>
      <c r="L106" s="27"/>
      <c r="M106" s="27"/>
      <c r="N106" s="27"/>
      <c r="O106" s="27"/>
      <c r="P106" s="27">
        <f t="shared" si="82"/>
        <v>3859712.11</v>
      </c>
      <c r="Q106" s="27"/>
      <c r="R106" s="27"/>
      <c r="S106" s="27"/>
      <c r="T106" s="27"/>
      <c r="U106" s="27"/>
      <c r="V106" s="27"/>
      <c r="W106" s="27"/>
      <c r="X106" s="27"/>
      <c r="Y106" s="27">
        <f t="shared" si="92"/>
        <v>0</v>
      </c>
      <c r="Z106" s="27">
        <f t="shared" si="87"/>
        <v>3859712.11</v>
      </c>
      <c r="AA106" s="37">
        <f t="shared" si="88"/>
        <v>1</v>
      </c>
    </row>
    <row r="107" spans="1:27" x14ac:dyDescent="0.2">
      <c r="A107" s="64" t="s">
        <v>1930</v>
      </c>
      <c r="B107" s="27"/>
      <c r="C107" s="27"/>
      <c r="D107" s="27"/>
      <c r="E107" s="27">
        <v>3859712</v>
      </c>
      <c r="F107" s="27"/>
      <c r="G107" s="27"/>
      <c r="H107" s="27"/>
      <c r="I107" s="27">
        <f t="shared" si="84"/>
        <v>3859712</v>
      </c>
      <c r="J107" s="27"/>
      <c r="K107" s="27">
        <v>3859712</v>
      </c>
      <c r="L107" s="27"/>
      <c r="M107" s="27"/>
      <c r="N107" s="27"/>
      <c r="O107" s="27"/>
      <c r="P107" s="27">
        <f t="shared" si="82"/>
        <v>3859712</v>
      </c>
      <c r="Q107" s="27"/>
      <c r="R107" s="27"/>
      <c r="S107" s="27"/>
      <c r="T107" s="27"/>
      <c r="U107" s="27"/>
      <c r="V107" s="27"/>
      <c r="W107" s="27"/>
      <c r="X107" s="27"/>
      <c r="Y107" s="27">
        <f t="shared" si="92"/>
        <v>0</v>
      </c>
      <c r="Z107" s="27">
        <f t="shared" si="87"/>
        <v>3859712</v>
      </c>
      <c r="AA107" s="37">
        <f t="shared" si="88"/>
        <v>1</v>
      </c>
    </row>
    <row r="108" spans="1:27" x14ac:dyDescent="0.2">
      <c r="A108" s="64" t="s">
        <v>1931</v>
      </c>
      <c r="B108" s="27"/>
      <c r="C108" s="27"/>
      <c r="D108" s="27"/>
      <c r="E108" s="27">
        <v>723490966</v>
      </c>
      <c r="F108" s="27"/>
      <c r="G108" s="27"/>
      <c r="H108" s="27"/>
      <c r="I108" s="27">
        <f t="shared" si="84"/>
        <v>723490966</v>
      </c>
      <c r="J108" s="27"/>
      <c r="K108" s="27">
        <v>723490966</v>
      </c>
      <c r="L108" s="27"/>
      <c r="M108" s="27"/>
      <c r="N108" s="27"/>
      <c r="O108" s="27"/>
      <c r="P108" s="27">
        <f t="shared" si="82"/>
        <v>723490966</v>
      </c>
      <c r="Q108" s="27"/>
      <c r="R108" s="27"/>
      <c r="S108" s="27"/>
      <c r="T108" s="27"/>
      <c r="U108" s="27"/>
      <c r="V108" s="27"/>
      <c r="W108" s="27"/>
      <c r="X108" s="27"/>
      <c r="Y108" s="27">
        <f t="shared" si="92"/>
        <v>0</v>
      </c>
      <c r="Z108" s="27">
        <f t="shared" si="87"/>
        <v>723490966</v>
      </c>
      <c r="AA108" s="37">
        <f t="shared" si="88"/>
        <v>1</v>
      </c>
    </row>
    <row r="109" spans="1:27" ht="25.5" x14ac:dyDescent="0.2">
      <c r="A109" s="64" t="s">
        <v>1932</v>
      </c>
      <c r="B109" s="27"/>
      <c r="C109" s="27"/>
      <c r="D109" s="27"/>
      <c r="E109" s="27">
        <v>224379880</v>
      </c>
      <c r="F109" s="27"/>
      <c r="G109" s="27"/>
      <c r="H109" s="27"/>
      <c r="I109" s="27">
        <f t="shared" si="84"/>
        <v>224379880</v>
      </c>
      <c r="J109" s="27"/>
      <c r="K109" s="27">
        <v>224379880</v>
      </c>
      <c r="L109" s="27"/>
      <c r="M109" s="27"/>
      <c r="N109" s="27"/>
      <c r="O109" s="27"/>
      <c r="P109" s="27">
        <f t="shared" si="82"/>
        <v>224379880</v>
      </c>
      <c r="Q109" s="27"/>
      <c r="R109" s="27"/>
      <c r="S109" s="27"/>
      <c r="T109" s="27"/>
      <c r="U109" s="27"/>
      <c r="V109" s="27"/>
      <c r="W109" s="27"/>
      <c r="X109" s="27"/>
      <c r="Y109" s="27">
        <f t="shared" si="92"/>
        <v>0</v>
      </c>
      <c r="Z109" s="27">
        <f t="shared" si="87"/>
        <v>224379880</v>
      </c>
      <c r="AA109" s="37">
        <f t="shared" si="88"/>
        <v>1</v>
      </c>
    </row>
    <row r="110" spans="1:27" x14ac:dyDescent="0.2">
      <c r="A110" s="64" t="s">
        <v>1933</v>
      </c>
      <c r="B110" s="27"/>
      <c r="C110" s="27"/>
      <c r="D110" s="27"/>
      <c r="E110" s="27">
        <v>226309698.84999999</v>
      </c>
      <c r="F110" s="27"/>
      <c r="G110" s="27"/>
      <c r="H110" s="27"/>
      <c r="I110" s="27">
        <f t="shared" si="84"/>
        <v>226309698.84999999</v>
      </c>
      <c r="J110" s="27"/>
      <c r="K110" s="27">
        <v>226309698.84999999</v>
      </c>
      <c r="L110" s="27"/>
      <c r="M110" s="27"/>
      <c r="N110" s="27"/>
      <c r="O110" s="27"/>
      <c r="P110" s="27">
        <f t="shared" si="82"/>
        <v>226309698.84999999</v>
      </c>
      <c r="Q110" s="27"/>
      <c r="R110" s="27"/>
      <c r="S110" s="27"/>
      <c r="T110" s="27"/>
      <c r="U110" s="27"/>
      <c r="V110" s="27"/>
      <c r="W110" s="27"/>
      <c r="X110" s="27"/>
      <c r="Y110" s="27">
        <f t="shared" si="92"/>
        <v>0</v>
      </c>
      <c r="Z110" s="27">
        <f t="shared" si="87"/>
        <v>226309698.84999999</v>
      </c>
      <c r="AA110" s="37">
        <f t="shared" si="88"/>
        <v>1</v>
      </c>
    </row>
    <row r="111" spans="1:27" x14ac:dyDescent="0.2">
      <c r="A111" s="64" t="s">
        <v>1934</v>
      </c>
      <c r="B111" s="27"/>
      <c r="C111" s="27"/>
      <c r="D111" s="27"/>
      <c r="E111" s="27">
        <v>43688870935.459999</v>
      </c>
      <c r="F111" s="27"/>
      <c r="G111" s="27"/>
      <c r="H111" s="27"/>
      <c r="I111" s="27">
        <f t="shared" si="84"/>
        <v>43688870935.459999</v>
      </c>
      <c r="J111" s="27"/>
      <c r="K111" s="27">
        <v>43688870935.459999</v>
      </c>
      <c r="L111" s="27"/>
      <c r="M111" s="27"/>
      <c r="N111" s="27"/>
      <c r="O111" s="27"/>
      <c r="P111" s="27">
        <f t="shared" si="82"/>
        <v>43688870935.459999</v>
      </c>
      <c r="Q111" s="27"/>
      <c r="R111" s="27"/>
      <c r="S111" s="27"/>
      <c r="T111" s="27"/>
      <c r="U111" s="27"/>
      <c r="V111" s="27"/>
      <c r="W111" s="27"/>
      <c r="X111" s="27"/>
      <c r="Y111" s="27">
        <f t="shared" si="92"/>
        <v>0</v>
      </c>
      <c r="Z111" s="27">
        <f t="shared" si="87"/>
        <v>43688870935.459999</v>
      </c>
      <c r="AA111" s="37">
        <f t="shared" si="88"/>
        <v>1</v>
      </c>
    </row>
    <row r="112" spans="1:27" x14ac:dyDescent="0.2">
      <c r="A112" s="64" t="s">
        <v>1935</v>
      </c>
      <c r="B112" s="27"/>
      <c r="C112" s="27"/>
      <c r="D112" s="27"/>
      <c r="E112" s="27">
        <v>14999353.52</v>
      </c>
      <c r="F112" s="27"/>
      <c r="G112" s="27"/>
      <c r="H112" s="27"/>
      <c r="I112" s="27">
        <f t="shared" si="84"/>
        <v>14999353.52</v>
      </c>
      <c r="J112" s="27"/>
      <c r="K112" s="27">
        <v>14999353.52</v>
      </c>
      <c r="L112" s="27"/>
      <c r="M112" s="27"/>
      <c r="N112" s="27"/>
      <c r="O112" s="27"/>
      <c r="P112" s="27">
        <f t="shared" si="82"/>
        <v>14999353.52</v>
      </c>
      <c r="Q112" s="27"/>
      <c r="R112" s="27"/>
      <c r="S112" s="27"/>
      <c r="T112" s="27"/>
      <c r="U112" s="27"/>
      <c r="V112" s="27"/>
      <c r="W112" s="27"/>
      <c r="X112" s="27"/>
      <c r="Y112" s="27">
        <f t="shared" si="92"/>
        <v>0</v>
      </c>
      <c r="Z112" s="27">
        <f t="shared" si="87"/>
        <v>14999353.52</v>
      </c>
      <c r="AA112" s="37">
        <f t="shared" si="88"/>
        <v>1</v>
      </c>
    </row>
    <row r="113" spans="1:27" ht="25.5" x14ac:dyDescent="0.2">
      <c r="A113" s="64" t="s">
        <v>1936</v>
      </c>
      <c r="B113" s="27"/>
      <c r="C113" s="27"/>
      <c r="D113" s="27"/>
      <c r="E113" s="27">
        <v>79670826.120000005</v>
      </c>
      <c r="F113" s="27"/>
      <c r="G113" s="27"/>
      <c r="H113" s="27"/>
      <c r="I113" s="27">
        <f t="shared" si="84"/>
        <v>79670826.120000005</v>
      </c>
      <c r="J113" s="27"/>
      <c r="K113" s="27">
        <v>79670826.120000005</v>
      </c>
      <c r="L113" s="27"/>
      <c r="M113" s="27"/>
      <c r="N113" s="27"/>
      <c r="O113" s="27"/>
      <c r="P113" s="27">
        <f t="shared" si="82"/>
        <v>79670826.120000005</v>
      </c>
      <c r="Q113" s="27"/>
      <c r="R113" s="27"/>
      <c r="S113" s="27"/>
      <c r="T113" s="27"/>
      <c r="U113" s="27"/>
      <c r="V113" s="27"/>
      <c r="W113" s="27"/>
      <c r="X113" s="27"/>
      <c r="Y113" s="27">
        <f t="shared" si="92"/>
        <v>0</v>
      </c>
      <c r="Z113" s="27">
        <f t="shared" si="87"/>
        <v>79670826.120000005</v>
      </c>
      <c r="AA113" s="37">
        <f t="shared" si="88"/>
        <v>1</v>
      </c>
    </row>
    <row r="114" spans="1:27" s="5" customFormat="1" ht="15" x14ac:dyDescent="0.2">
      <c r="A114" s="66" t="s">
        <v>181</v>
      </c>
      <c r="B114" s="25">
        <f t="shared" ref="B114:H114" si="102">SUM(B115:B117)</f>
        <v>0</v>
      </c>
      <c r="C114" s="25">
        <f t="shared" si="102"/>
        <v>0</v>
      </c>
      <c r="D114" s="25">
        <f t="shared" si="102"/>
        <v>0</v>
      </c>
      <c r="E114" s="25">
        <f t="shared" si="102"/>
        <v>510937327.99000001</v>
      </c>
      <c r="F114" s="25">
        <f t="shared" si="102"/>
        <v>0</v>
      </c>
      <c r="G114" s="25">
        <f t="shared" si="102"/>
        <v>0</v>
      </c>
      <c r="H114" s="25">
        <f t="shared" si="102"/>
        <v>0</v>
      </c>
      <c r="I114" s="25">
        <f t="shared" si="84"/>
        <v>510937327.99000001</v>
      </c>
      <c r="J114" s="25">
        <f t="shared" ref="J114:O114" si="103">SUM(J115:J117)</f>
        <v>0</v>
      </c>
      <c r="K114" s="25">
        <f t="shared" si="103"/>
        <v>510937327.99000001</v>
      </c>
      <c r="L114" s="25">
        <f t="shared" si="103"/>
        <v>0</v>
      </c>
      <c r="M114" s="25">
        <f t="shared" si="103"/>
        <v>0</v>
      </c>
      <c r="N114" s="25">
        <f t="shared" si="103"/>
        <v>0</v>
      </c>
      <c r="O114" s="25">
        <f t="shared" si="103"/>
        <v>0</v>
      </c>
      <c r="P114" s="25">
        <f t="shared" si="82"/>
        <v>510937327.99000001</v>
      </c>
      <c r="Q114" s="25">
        <f t="shared" ref="Q114:X114" si="104">SUM(Q115:Q117)</f>
        <v>0</v>
      </c>
      <c r="R114" s="25">
        <f t="shared" si="104"/>
        <v>0</v>
      </c>
      <c r="S114" s="25">
        <f t="shared" si="104"/>
        <v>0</v>
      </c>
      <c r="T114" s="25">
        <f t="shared" si="104"/>
        <v>0</v>
      </c>
      <c r="U114" s="25">
        <f t="shared" si="104"/>
        <v>0</v>
      </c>
      <c r="V114" s="25">
        <f t="shared" si="104"/>
        <v>0</v>
      </c>
      <c r="W114" s="25">
        <f t="shared" si="104"/>
        <v>0</v>
      </c>
      <c r="X114" s="25">
        <f t="shared" si="104"/>
        <v>0</v>
      </c>
      <c r="Y114" s="25">
        <f t="shared" si="92"/>
        <v>0</v>
      </c>
      <c r="Z114" s="25">
        <f t="shared" si="87"/>
        <v>510937327.99000001</v>
      </c>
      <c r="AA114" s="36">
        <f t="shared" si="88"/>
        <v>1</v>
      </c>
    </row>
    <row r="115" spans="1:27" x14ac:dyDescent="0.2">
      <c r="A115" s="67" t="s">
        <v>1903</v>
      </c>
      <c r="B115" s="27"/>
      <c r="C115" s="27"/>
      <c r="D115" s="27"/>
      <c r="E115" s="27">
        <v>54910549.130000003</v>
      </c>
      <c r="F115" s="27"/>
      <c r="G115" s="27"/>
      <c r="H115" s="27"/>
      <c r="I115" s="27">
        <f t="shared" si="84"/>
        <v>54910549.130000003</v>
      </c>
      <c r="J115" s="27"/>
      <c r="K115" s="20">
        <v>54910549.130000003</v>
      </c>
      <c r="L115" s="27"/>
      <c r="M115" s="27"/>
      <c r="N115" s="27"/>
      <c r="O115" s="27"/>
      <c r="P115" s="27">
        <f t="shared" si="82"/>
        <v>54910549.130000003</v>
      </c>
      <c r="Q115" s="27"/>
      <c r="R115" s="27"/>
      <c r="S115" s="27"/>
      <c r="T115" s="27"/>
      <c r="U115" s="27"/>
      <c r="V115" s="27"/>
      <c r="W115" s="27"/>
      <c r="X115" s="27"/>
      <c r="Y115" s="27">
        <f t="shared" si="92"/>
        <v>0</v>
      </c>
      <c r="Z115" s="27">
        <f t="shared" si="87"/>
        <v>54910549.130000003</v>
      </c>
      <c r="AA115" s="37">
        <f t="shared" si="88"/>
        <v>1</v>
      </c>
    </row>
    <row r="116" spans="1:27" x14ac:dyDescent="0.2">
      <c r="A116" s="67" t="s">
        <v>1904</v>
      </c>
      <c r="B116" s="27"/>
      <c r="C116" s="27"/>
      <c r="D116" s="27"/>
      <c r="E116" s="27">
        <v>19684766.73</v>
      </c>
      <c r="F116" s="27"/>
      <c r="G116" s="27"/>
      <c r="H116" s="27"/>
      <c r="I116" s="27">
        <f t="shared" si="84"/>
        <v>19684766.73</v>
      </c>
      <c r="J116" s="27"/>
      <c r="K116" s="20">
        <v>19684766.73</v>
      </c>
      <c r="L116" s="27"/>
      <c r="M116" s="27"/>
      <c r="N116" s="27"/>
      <c r="O116" s="27"/>
      <c r="P116" s="27">
        <f t="shared" si="82"/>
        <v>19684766.73</v>
      </c>
      <c r="Q116" s="27"/>
      <c r="R116" s="27"/>
      <c r="S116" s="27"/>
      <c r="T116" s="27"/>
      <c r="U116" s="27"/>
      <c r="V116" s="27"/>
      <c r="W116" s="27"/>
      <c r="X116" s="27"/>
      <c r="Y116" s="27">
        <f t="shared" si="92"/>
        <v>0</v>
      </c>
      <c r="Z116" s="27">
        <f t="shared" si="87"/>
        <v>19684766.73</v>
      </c>
      <c r="AA116" s="37">
        <f t="shared" si="88"/>
        <v>1</v>
      </c>
    </row>
    <row r="117" spans="1:27" s="5" customFormat="1" ht="15.75" thickBot="1" x14ac:dyDescent="0.25">
      <c r="A117" s="152" t="s">
        <v>1905</v>
      </c>
      <c r="B117" s="153"/>
      <c r="C117" s="153"/>
      <c r="D117" s="153"/>
      <c r="E117" s="83">
        <v>436342012.13</v>
      </c>
      <c r="F117" s="153"/>
      <c r="G117" s="153"/>
      <c r="H117" s="153"/>
      <c r="I117" s="83">
        <f t="shared" si="84"/>
        <v>436342012.13</v>
      </c>
      <c r="J117" s="153"/>
      <c r="K117" s="153">
        <v>436342012.13</v>
      </c>
      <c r="L117" s="153"/>
      <c r="M117" s="153"/>
      <c r="N117" s="153"/>
      <c r="O117" s="153"/>
      <c r="P117" s="83">
        <f t="shared" si="82"/>
        <v>436342012.13</v>
      </c>
      <c r="Q117" s="153"/>
      <c r="R117" s="153"/>
      <c r="S117" s="153"/>
      <c r="T117" s="153"/>
      <c r="U117" s="153"/>
      <c r="V117" s="153"/>
      <c r="W117" s="153"/>
      <c r="X117" s="153"/>
      <c r="Y117" s="83">
        <f t="shared" si="92"/>
        <v>0</v>
      </c>
      <c r="Z117" s="83">
        <f t="shared" si="87"/>
        <v>436342012.13</v>
      </c>
      <c r="AA117" s="39">
        <f t="shared" si="88"/>
        <v>1</v>
      </c>
    </row>
    <row r="118" spans="1:27" ht="35.25" customHeight="1" thickBot="1" x14ac:dyDescent="0.25">
      <c r="A118" s="154" t="s">
        <v>88</v>
      </c>
      <c r="B118" s="84">
        <f t="shared" ref="B118:Z118" si="105">+B5</f>
        <v>0</v>
      </c>
      <c r="C118" s="84">
        <f t="shared" si="105"/>
        <v>0</v>
      </c>
      <c r="D118" s="84">
        <f t="shared" si="105"/>
        <v>0</v>
      </c>
      <c r="E118" s="84">
        <f t="shared" si="105"/>
        <v>213997602702.73001</v>
      </c>
      <c r="F118" s="84">
        <f t="shared" si="105"/>
        <v>6030267158.6199999</v>
      </c>
      <c r="G118" s="84">
        <f t="shared" si="105"/>
        <v>0</v>
      </c>
      <c r="H118" s="84">
        <f t="shared" si="105"/>
        <v>0</v>
      </c>
      <c r="I118" s="84">
        <f t="shared" si="105"/>
        <v>207967335544.11002</v>
      </c>
      <c r="J118" s="84">
        <f t="shared" si="105"/>
        <v>0</v>
      </c>
      <c r="K118" s="84">
        <f t="shared" si="105"/>
        <v>213997602702.73001</v>
      </c>
      <c r="L118" s="84">
        <f t="shared" si="105"/>
        <v>-5622348486.1099997</v>
      </c>
      <c r="M118" s="84">
        <f t="shared" si="105"/>
        <v>0</v>
      </c>
      <c r="N118" s="84">
        <f t="shared" si="105"/>
        <v>0</v>
      </c>
      <c r="O118" s="84">
        <f t="shared" si="105"/>
        <v>-158070193.41999999</v>
      </c>
      <c r="P118" s="84">
        <f t="shared" si="105"/>
        <v>208217184023.20001</v>
      </c>
      <c r="Q118" s="84">
        <f t="shared" si="105"/>
        <v>-249848479.09</v>
      </c>
      <c r="R118" s="84">
        <f t="shared" si="105"/>
        <v>0</v>
      </c>
      <c r="S118" s="84">
        <f t="shared" si="105"/>
        <v>0</v>
      </c>
      <c r="T118" s="84">
        <f t="shared" si="105"/>
        <v>0</v>
      </c>
      <c r="U118" s="84">
        <f t="shared" si="105"/>
        <v>0</v>
      </c>
      <c r="V118" s="84">
        <f t="shared" si="105"/>
        <v>0</v>
      </c>
      <c r="W118" s="84">
        <f t="shared" si="105"/>
        <v>0</v>
      </c>
      <c r="X118" s="84">
        <f t="shared" si="105"/>
        <v>0</v>
      </c>
      <c r="Y118" s="84">
        <f t="shared" si="105"/>
        <v>-249848479.09</v>
      </c>
      <c r="Z118" s="84">
        <f t="shared" si="105"/>
        <v>207967335544.11002</v>
      </c>
      <c r="AA118" s="155">
        <f>+Z118/I118</f>
        <v>1</v>
      </c>
    </row>
    <row r="119" spans="1:27" ht="15" x14ac:dyDescent="0.2">
      <c r="A119" s="63"/>
      <c r="B119" s="14"/>
      <c r="C119" s="14"/>
      <c r="D119" s="14"/>
      <c r="E119" s="29"/>
      <c r="F119" s="14"/>
      <c r="G119" s="15"/>
      <c r="H119" s="15"/>
      <c r="I119" s="14"/>
      <c r="J119" s="30"/>
      <c r="K119" s="15"/>
      <c r="L119" s="15"/>
      <c r="M119" s="15"/>
      <c r="N119" s="15"/>
      <c r="O119" s="15"/>
      <c r="P119" s="15"/>
      <c r="Q119" s="19"/>
      <c r="R119" s="15"/>
      <c r="S119" s="15"/>
      <c r="T119" s="15"/>
      <c r="U119" s="15"/>
      <c r="V119" s="15"/>
      <c r="W119" s="15"/>
      <c r="X119" s="15"/>
      <c r="Y119" s="15"/>
      <c r="Z119" s="3"/>
      <c r="AA119" s="40"/>
    </row>
    <row r="120" spans="1:27" ht="30" customHeight="1" x14ac:dyDescent="0.2">
      <c r="A120" s="115" t="s">
        <v>87</v>
      </c>
      <c r="B120" s="8"/>
      <c r="C120" s="8"/>
      <c r="D120" s="8"/>
      <c r="E120" s="31"/>
      <c r="F120" s="8"/>
      <c r="G120" s="4"/>
      <c r="H120" s="4"/>
      <c r="I120" s="8"/>
      <c r="J120" s="10"/>
      <c r="K120" s="4"/>
      <c r="L120" s="4"/>
      <c r="M120" s="4"/>
      <c r="N120" s="4"/>
      <c r="O120" s="4"/>
      <c r="P120" s="4"/>
      <c r="Q120" s="20"/>
      <c r="R120" s="4"/>
      <c r="S120" s="4"/>
      <c r="T120" s="4"/>
      <c r="U120" s="4"/>
      <c r="V120" s="4"/>
      <c r="W120" s="4"/>
      <c r="X120" s="4"/>
      <c r="Y120" s="4"/>
      <c r="Z120" s="2"/>
      <c r="AA120" s="37"/>
    </row>
    <row r="121" spans="1:27" s="5" customFormat="1" ht="15" x14ac:dyDescent="0.2">
      <c r="A121" s="66" t="s">
        <v>81</v>
      </c>
      <c r="B121" s="25">
        <f>+B122</f>
        <v>0</v>
      </c>
      <c r="C121" s="25">
        <f t="shared" ref="C121:H121" si="106">+C122</f>
        <v>0</v>
      </c>
      <c r="D121" s="25">
        <f t="shared" si="106"/>
        <v>0</v>
      </c>
      <c r="E121" s="25">
        <f t="shared" si="106"/>
        <v>21138283549.43</v>
      </c>
      <c r="F121" s="25">
        <f t="shared" si="106"/>
        <v>149377916.00999999</v>
      </c>
      <c r="G121" s="25">
        <f t="shared" si="106"/>
        <v>0</v>
      </c>
      <c r="H121" s="25">
        <f t="shared" si="106"/>
        <v>0</v>
      </c>
      <c r="I121" s="25">
        <f>+B121+C121-D121+E121-F121</f>
        <v>20988905633.420002</v>
      </c>
      <c r="J121" s="25">
        <f t="shared" ref="J121:O121" si="107">+J122</f>
        <v>0</v>
      </c>
      <c r="K121" s="25">
        <f t="shared" si="107"/>
        <v>21138283549.43</v>
      </c>
      <c r="L121" s="25">
        <f t="shared" si="107"/>
        <v>0</v>
      </c>
      <c r="M121" s="25">
        <f t="shared" si="107"/>
        <v>0</v>
      </c>
      <c r="N121" s="25">
        <f t="shared" si="107"/>
        <v>0</v>
      </c>
      <c r="O121" s="25">
        <f t="shared" si="107"/>
        <v>-149377916.00999999</v>
      </c>
      <c r="P121" s="25">
        <f>SUM(J121:O121)</f>
        <v>20988905633.420002</v>
      </c>
      <c r="Q121" s="25">
        <f t="shared" ref="Q121:X121" si="108">+Q122</f>
        <v>0</v>
      </c>
      <c r="R121" s="25">
        <f t="shared" si="108"/>
        <v>0</v>
      </c>
      <c r="S121" s="25">
        <f t="shared" si="108"/>
        <v>0</v>
      </c>
      <c r="T121" s="25">
        <f t="shared" si="108"/>
        <v>0</v>
      </c>
      <c r="U121" s="25">
        <f t="shared" si="108"/>
        <v>0</v>
      </c>
      <c r="V121" s="25">
        <f t="shared" si="108"/>
        <v>0</v>
      </c>
      <c r="W121" s="25">
        <f t="shared" si="108"/>
        <v>0</v>
      </c>
      <c r="X121" s="25">
        <f t="shared" si="108"/>
        <v>0</v>
      </c>
      <c r="Y121" s="25">
        <f t="shared" ref="Y121:Y128" si="109">SUM(Q121:X121)</f>
        <v>0</v>
      </c>
      <c r="Z121" s="25">
        <f>+P121+Y121</f>
        <v>20988905633.420002</v>
      </c>
      <c r="AA121" s="36">
        <f>+Z121/I121</f>
        <v>1</v>
      </c>
    </row>
    <row r="122" spans="1:27" s="5" customFormat="1" ht="15" x14ac:dyDescent="0.2">
      <c r="A122" s="66" t="s">
        <v>82</v>
      </c>
      <c r="B122" s="25">
        <f t="shared" ref="B122:H122" si="110">+B123+B126+B144+B153</f>
        <v>0</v>
      </c>
      <c r="C122" s="25">
        <f t="shared" si="110"/>
        <v>0</v>
      </c>
      <c r="D122" s="25">
        <f t="shared" si="110"/>
        <v>0</v>
      </c>
      <c r="E122" s="25">
        <f t="shared" si="110"/>
        <v>21138283549.43</v>
      </c>
      <c r="F122" s="25">
        <f t="shared" si="110"/>
        <v>149377916.00999999</v>
      </c>
      <c r="G122" s="25">
        <f t="shared" si="110"/>
        <v>0</v>
      </c>
      <c r="H122" s="25">
        <f t="shared" si="110"/>
        <v>0</v>
      </c>
      <c r="I122" s="25">
        <f t="shared" ref="I122:I158" si="111">+B122+C122-D122+E122-F122</f>
        <v>20988905633.420002</v>
      </c>
      <c r="J122" s="25">
        <f t="shared" ref="J122:O122" si="112">+J123+J126+J144+J153</f>
        <v>0</v>
      </c>
      <c r="K122" s="25">
        <f t="shared" si="112"/>
        <v>21138283549.43</v>
      </c>
      <c r="L122" s="25">
        <f t="shared" si="112"/>
        <v>0</v>
      </c>
      <c r="M122" s="25">
        <f t="shared" si="112"/>
        <v>0</v>
      </c>
      <c r="N122" s="25">
        <f t="shared" si="112"/>
        <v>0</v>
      </c>
      <c r="O122" s="25">
        <f t="shared" si="112"/>
        <v>-149377916.00999999</v>
      </c>
      <c r="P122" s="25">
        <f t="shared" ref="P122:P158" si="113">SUM(J122:O122)</f>
        <v>20988905633.420002</v>
      </c>
      <c r="Q122" s="25">
        <f t="shared" ref="Q122:X122" si="114">+Q123+Q126+Q144+Q153</f>
        <v>0</v>
      </c>
      <c r="R122" s="25">
        <f t="shared" si="114"/>
        <v>0</v>
      </c>
      <c r="S122" s="25">
        <f t="shared" si="114"/>
        <v>0</v>
      </c>
      <c r="T122" s="25">
        <f t="shared" si="114"/>
        <v>0</v>
      </c>
      <c r="U122" s="25">
        <f t="shared" si="114"/>
        <v>0</v>
      </c>
      <c r="V122" s="25">
        <f t="shared" si="114"/>
        <v>0</v>
      </c>
      <c r="W122" s="25">
        <f t="shared" si="114"/>
        <v>0</v>
      </c>
      <c r="X122" s="25">
        <f t="shared" si="114"/>
        <v>0</v>
      </c>
      <c r="Y122" s="25">
        <f t="shared" si="109"/>
        <v>0</v>
      </c>
      <c r="Z122" s="25">
        <f t="shared" ref="Z122:Z158" si="115">+P122+Y122</f>
        <v>20988905633.420002</v>
      </c>
      <c r="AA122" s="36">
        <f t="shared" ref="AA122:AA158" si="116">+Z122/I122</f>
        <v>1</v>
      </c>
    </row>
    <row r="123" spans="1:27" s="5" customFormat="1" ht="24" customHeight="1" x14ac:dyDescent="0.2">
      <c r="A123" s="66" t="s">
        <v>45</v>
      </c>
      <c r="B123" s="25">
        <f t="shared" ref="B123:H123" si="117">SUM(B124:B125)</f>
        <v>0</v>
      </c>
      <c r="C123" s="25">
        <f t="shared" si="117"/>
        <v>0</v>
      </c>
      <c r="D123" s="25">
        <f t="shared" si="117"/>
        <v>0</v>
      </c>
      <c r="E123" s="25">
        <f t="shared" si="117"/>
        <v>103600000</v>
      </c>
      <c r="F123" s="25">
        <f t="shared" si="117"/>
        <v>0</v>
      </c>
      <c r="G123" s="25">
        <f t="shared" si="117"/>
        <v>0</v>
      </c>
      <c r="H123" s="25">
        <f t="shared" si="117"/>
        <v>0</v>
      </c>
      <c r="I123" s="25">
        <f t="shared" si="111"/>
        <v>103600000</v>
      </c>
      <c r="J123" s="25">
        <f t="shared" ref="J123:O123" si="118">SUM(J124:J125)</f>
        <v>0</v>
      </c>
      <c r="K123" s="25">
        <f t="shared" si="118"/>
        <v>103600000</v>
      </c>
      <c r="L123" s="25">
        <f t="shared" si="118"/>
        <v>0</v>
      </c>
      <c r="M123" s="25">
        <f t="shared" si="118"/>
        <v>0</v>
      </c>
      <c r="N123" s="25">
        <f t="shared" si="118"/>
        <v>0</v>
      </c>
      <c r="O123" s="25">
        <f t="shared" si="118"/>
        <v>0</v>
      </c>
      <c r="P123" s="25">
        <f t="shared" si="113"/>
        <v>103600000</v>
      </c>
      <c r="Q123" s="25">
        <f t="shared" ref="Q123:X123" si="119">SUM(Q124:Q125)</f>
        <v>0</v>
      </c>
      <c r="R123" s="25">
        <f t="shared" si="119"/>
        <v>0</v>
      </c>
      <c r="S123" s="25">
        <f t="shared" si="119"/>
        <v>0</v>
      </c>
      <c r="T123" s="25">
        <f t="shared" si="119"/>
        <v>0</v>
      </c>
      <c r="U123" s="25">
        <f t="shared" si="119"/>
        <v>0</v>
      </c>
      <c r="V123" s="25">
        <f t="shared" si="119"/>
        <v>0</v>
      </c>
      <c r="W123" s="25">
        <f t="shared" si="119"/>
        <v>0</v>
      </c>
      <c r="X123" s="25">
        <f t="shared" si="119"/>
        <v>0</v>
      </c>
      <c r="Y123" s="25">
        <f t="shared" si="109"/>
        <v>0</v>
      </c>
      <c r="Z123" s="25">
        <f t="shared" si="115"/>
        <v>103600000</v>
      </c>
      <c r="AA123" s="36">
        <f t="shared" si="116"/>
        <v>1</v>
      </c>
    </row>
    <row r="124" spans="1:27" s="5" customFormat="1" ht="21.75" hidden="1" customHeight="1" x14ac:dyDescent="0.2">
      <c r="A124" s="67" t="s">
        <v>46</v>
      </c>
      <c r="B124" s="2"/>
      <c r="C124" s="2"/>
      <c r="D124" s="2"/>
      <c r="E124" s="27"/>
      <c r="F124" s="4"/>
      <c r="G124" s="2"/>
      <c r="H124" s="2"/>
      <c r="I124" s="27">
        <f t="shared" si="111"/>
        <v>0</v>
      </c>
      <c r="J124" s="4"/>
      <c r="K124" s="4"/>
      <c r="L124" s="2"/>
      <c r="M124" s="2"/>
      <c r="N124" s="2"/>
      <c r="O124" s="2"/>
      <c r="P124" s="27">
        <f t="shared" si="113"/>
        <v>0</v>
      </c>
      <c r="Q124" s="4"/>
      <c r="R124" s="2"/>
      <c r="S124" s="2"/>
      <c r="T124" s="2"/>
      <c r="U124" s="2"/>
      <c r="V124" s="4"/>
      <c r="W124" s="2"/>
      <c r="X124" s="2"/>
      <c r="Y124" s="27">
        <f t="shared" si="109"/>
        <v>0</v>
      </c>
      <c r="Z124" s="27">
        <f t="shared" si="115"/>
        <v>0</v>
      </c>
      <c r="AA124" s="37" t="e">
        <f t="shared" si="116"/>
        <v>#DIV/0!</v>
      </c>
    </row>
    <row r="125" spans="1:27" x14ac:dyDescent="0.2">
      <c r="A125" s="67" t="s">
        <v>923</v>
      </c>
      <c r="B125" s="4"/>
      <c r="C125" s="4"/>
      <c r="D125" s="4"/>
      <c r="E125" s="27">
        <v>103600000</v>
      </c>
      <c r="F125" s="4"/>
      <c r="G125" s="4"/>
      <c r="H125" s="4"/>
      <c r="I125" s="27">
        <f t="shared" si="111"/>
        <v>103600000</v>
      </c>
      <c r="J125" s="4"/>
      <c r="K125" s="4">
        <v>103600000</v>
      </c>
      <c r="L125" s="4"/>
      <c r="M125" s="4"/>
      <c r="N125" s="4"/>
      <c r="O125" s="4"/>
      <c r="P125" s="27">
        <f t="shared" si="113"/>
        <v>103600000</v>
      </c>
      <c r="Q125" s="4"/>
      <c r="R125" s="4"/>
      <c r="S125" s="4"/>
      <c r="T125" s="4"/>
      <c r="U125" s="4"/>
      <c r="V125" s="4"/>
      <c r="W125" s="4"/>
      <c r="X125" s="4"/>
      <c r="Y125" s="27">
        <f t="shared" si="109"/>
        <v>0</v>
      </c>
      <c r="Z125" s="27">
        <f t="shared" si="115"/>
        <v>103600000</v>
      </c>
      <c r="AA125" s="37">
        <f t="shared" si="116"/>
        <v>1</v>
      </c>
    </row>
    <row r="126" spans="1:27" s="5" customFormat="1" ht="36.75" customHeight="1" x14ac:dyDescent="0.2">
      <c r="A126" s="66" t="s">
        <v>47</v>
      </c>
      <c r="B126" s="25">
        <f t="shared" ref="B126:H126" si="120">SUM(B127:B143)</f>
        <v>0</v>
      </c>
      <c r="C126" s="25">
        <f t="shared" si="120"/>
        <v>0</v>
      </c>
      <c r="D126" s="25">
        <f t="shared" si="120"/>
        <v>0</v>
      </c>
      <c r="E126" s="25">
        <f t="shared" si="120"/>
        <v>16957810131.380001</v>
      </c>
      <c r="F126" s="25">
        <f t="shared" si="120"/>
        <v>110715231</v>
      </c>
      <c r="G126" s="25">
        <f t="shared" si="120"/>
        <v>0</v>
      </c>
      <c r="H126" s="25">
        <f t="shared" si="120"/>
        <v>0</v>
      </c>
      <c r="I126" s="25">
        <f t="shared" si="111"/>
        <v>16847094900.380001</v>
      </c>
      <c r="J126" s="25">
        <f t="shared" ref="J126:O126" si="121">SUM(J127:J143)</f>
        <v>0</v>
      </c>
      <c r="K126" s="25">
        <f t="shared" si="121"/>
        <v>16957810131.380001</v>
      </c>
      <c r="L126" s="25">
        <f t="shared" si="121"/>
        <v>0</v>
      </c>
      <c r="M126" s="25">
        <f t="shared" si="121"/>
        <v>0</v>
      </c>
      <c r="N126" s="25">
        <f t="shared" si="121"/>
        <v>0</v>
      </c>
      <c r="O126" s="25">
        <f t="shared" si="121"/>
        <v>-110715231</v>
      </c>
      <c r="P126" s="25">
        <f t="shared" si="113"/>
        <v>16847094900.380001</v>
      </c>
      <c r="Q126" s="25">
        <f t="shared" ref="Q126:X126" si="122">SUM(Q127:Q143)</f>
        <v>0</v>
      </c>
      <c r="R126" s="25">
        <f t="shared" si="122"/>
        <v>0</v>
      </c>
      <c r="S126" s="25">
        <f t="shared" si="122"/>
        <v>0</v>
      </c>
      <c r="T126" s="25">
        <f t="shared" si="122"/>
        <v>0</v>
      </c>
      <c r="U126" s="25">
        <f t="shared" si="122"/>
        <v>0</v>
      </c>
      <c r="V126" s="25">
        <f t="shared" si="122"/>
        <v>0</v>
      </c>
      <c r="W126" s="25">
        <f t="shared" si="122"/>
        <v>0</v>
      </c>
      <c r="X126" s="25">
        <f t="shared" si="122"/>
        <v>0</v>
      </c>
      <c r="Y126" s="25">
        <f t="shared" si="109"/>
        <v>0</v>
      </c>
      <c r="Z126" s="25">
        <f t="shared" si="115"/>
        <v>16847094900.380001</v>
      </c>
      <c r="AA126" s="36">
        <f t="shared" si="116"/>
        <v>1</v>
      </c>
    </row>
    <row r="127" spans="1:27" s="5" customFormat="1" ht="15" hidden="1" x14ac:dyDescent="0.2">
      <c r="A127" s="67" t="s">
        <v>46</v>
      </c>
      <c r="B127" s="2"/>
      <c r="C127" s="2"/>
      <c r="D127" s="2"/>
      <c r="E127" s="27"/>
      <c r="F127" s="4"/>
      <c r="G127" s="2"/>
      <c r="H127" s="2"/>
      <c r="I127" s="27">
        <f t="shared" si="111"/>
        <v>0</v>
      </c>
      <c r="J127" s="2"/>
      <c r="K127" s="4"/>
      <c r="L127" s="2"/>
      <c r="M127" s="2"/>
      <c r="N127" s="4"/>
      <c r="O127" s="2"/>
      <c r="P127" s="27">
        <f t="shared" si="113"/>
        <v>0</v>
      </c>
      <c r="Q127" s="4"/>
      <c r="R127" s="2"/>
      <c r="S127" s="2"/>
      <c r="T127" s="2"/>
      <c r="U127" s="2"/>
      <c r="V127" s="4"/>
      <c r="W127" s="2"/>
      <c r="X127" s="2"/>
      <c r="Y127" s="27">
        <f t="shared" si="109"/>
        <v>0</v>
      </c>
      <c r="Z127" s="27">
        <f t="shared" si="115"/>
        <v>0</v>
      </c>
      <c r="AA127" s="37" t="e">
        <f t="shared" si="116"/>
        <v>#DIV/0!</v>
      </c>
    </row>
    <row r="128" spans="1:27" s="5" customFormat="1" ht="15" hidden="1" x14ac:dyDescent="0.2">
      <c r="A128" s="67" t="s">
        <v>920</v>
      </c>
      <c r="B128" s="2"/>
      <c r="C128" s="2"/>
      <c r="D128" s="2"/>
      <c r="E128" s="27"/>
      <c r="F128" s="4"/>
      <c r="G128" s="2"/>
      <c r="H128" s="2"/>
      <c r="I128" s="27">
        <f t="shared" si="111"/>
        <v>0</v>
      </c>
      <c r="J128" s="4"/>
      <c r="K128" s="4"/>
      <c r="L128" s="2"/>
      <c r="M128" s="2"/>
      <c r="N128" s="4"/>
      <c r="O128" s="2"/>
      <c r="P128" s="27">
        <f t="shared" si="113"/>
        <v>0</v>
      </c>
      <c r="Q128" s="4"/>
      <c r="R128" s="2"/>
      <c r="S128" s="2"/>
      <c r="T128" s="2"/>
      <c r="U128" s="2"/>
      <c r="V128" s="4"/>
      <c r="W128" s="2"/>
      <c r="X128" s="2"/>
      <c r="Y128" s="27">
        <f t="shared" si="109"/>
        <v>0</v>
      </c>
      <c r="Z128" s="27">
        <f t="shared" si="115"/>
        <v>0</v>
      </c>
      <c r="AA128" s="37" t="e">
        <f t="shared" si="116"/>
        <v>#DIV/0!</v>
      </c>
    </row>
    <row r="129" spans="1:27" s="5" customFormat="1" ht="15" x14ac:dyDescent="0.2">
      <c r="A129" s="67" t="s">
        <v>921</v>
      </c>
      <c r="B129" s="2"/>
      <c r="C129" s="2"/>
      <c r="D129" s="2"/>
      <c r="E129" s="27">
        <v>155035866</v>
      </c>
      <c r="F129" s="4">
        <v>5320073</v>
      </c>
      <c r="G129" s="2"/>
      <c r="H129" s="2"/>
      <c r="I129" s="27">
        <f t="shared" si="111"/>
        <v>149715793</v>
      </c>
      <c r="J129" s="4"/>
      <c r="K129" s="4">
        <v>155035866</v>
      </c>
      <c r="L129" s="2"/>
      <c r="M129" s="2"/>
      <c r="N129" s="4"/>
      <c r="O129" s="4">
        <v>-5320073</v>
      </c>
      <c r="P129" s="27">
        <f t="shared" si="113"/>
        <v>149715793</v>
      </c>
      <c r="Q129" s="4"/>
      <c r="R129" s="4"/>
      <c r="S129" s="2"/>
      <c r="T129" s="2"/>
      <c r="U129" s="2"/>
      <c r="V129" s="4"/>
      <c r="W129" s="2"/>
      <c r="X129" s="2"/>
      <c r="Y129" s="27">
        <f t="shared" ref="Y129:Y158" si="123">SUM(Q129:X129)</f>
        <v>0</v>
      </c>
      <c r="Z129" s="27">
        <f t="shared" si="115"/>
        <v>149715793</v>
      </c>
      <c r="AA129" s="37">
        <f t="shared" si="116"/>
        <v>1</v>
      </c>
    </row>
    <row r="130" spans="1:27" s="5" customFormat="1" ht="15" hidden="1" x14ac:dyDescent="0.2">
      <c r="A130" s="67" t="s">
        <v>922</v>
      </c>
      <c r="B130" s="2"/>
      <c r="C130" s="2"/>
      <c r="D130" s="2"/>
      <c r="E130" s="27"/>
      <c r="F130" s="4"/>
      <c r="G130" s="2"/>
      <c r="H130" s="2"/>
      <c r="I130" s="27">
        <f t="shared" si="111"/>
        <v>0</v>
      </c>
      <c r="J130" s="4"/>
      <c r="K130" s="4"/>
      <c r="L130" s="2"/>
      <c r="M130" s="2"/>
      <c r="N130" s="4"/>
      <c r="O130" s="2"/>
      <c r="P130" s="27">
        <f t="shared" si="113"/>
        <v>0</v>
      </c>
      <c r="Q130" s="4"/>
      <c r="R130" s="2"/>
      <c r="S130" s="2"/>
      <c r="T130" s="2"/>
      <c r="U130" s="2"/>
      <c r="V130" s="4"/>
      <c r="W130" s="2"/>
      <c r="X130" s="2"/>
      <c r="Y130" s="27">
        <f t="shared" si="123"/>
        <v>0</v>
      </c>
      <c r="Z130" s="27">
        <f t="shared" si="115"/>
        <v>0</v>
      </c>
      <c r="AA130" s="37" t="e">
        <f t="shared" si="116"/>
        <v>#DIV/0!</v>
      </c>
    </row>
    <row r="131" spans="1:27" ht="18.75" customHeight="1" x14ac:dyDescent="0.2">
      <c r="A131" s="67" t="s">
        <v>328</v>
      </c>
      <c r="B131" s="4"/>
      <c r="C131" s="4"/>
      <c r="D131" s="4"/>
      <c r="E131" s="27">
        <v>3910363964</v>
      </c>
      <c r="F131" s="4"/>
      <c r="G131" s="4"/>
      <c r="H131" s="4"/>
      <c r="I131" s="27">
        <f t="shared" si="111"/>
        <v>3910363964</v>
      </c>
      <c r="J131" s="4"/>
      <c r="K131" s="4">
        <v>3910363964</v>
      </c>
      <c r="L131" s="4"/>
      <c r="M131" s="4"/>
      <c r="N131" s="4"/>
      <c r="O131" s="4"/>
      <c r="P131" s="27">
        <f t="shared" si="113"/>
        <v>3910363964</v>
      </c>
      <c r="Q131" s="4"/>
      <c r="R131" s="4"/>
      <c r="S131" s="4"/>
      <c r="T131" s="4"/>
      <c r="U131" s="4"/>
      <c r="V131" s="4"/>
      <c r="W131" s="4"/>
      <c r="X131" s="4"/>
      <c r="Y131" s="27">
        <f t="shared" si="123"/>
        <v>0</v>
      </c>
      <c r="Z131" s="27">
        <f t="shared" si="115"/>
        <v>3910363964</v>
      </c>
      <c r="AA131" s="37">
        <f t="shared" si="116"/>
        <v>1</v>
      </c>
    </row>
    <row r="132" spans="1:27" ht="18.75" customHeight="1" x14ac:dyDescent="0.2">
      <c r="A132" s="67" t="s">
        <v>918</v>
      </c>
      <c r="B132" s="4"/>
      <c r="C132" s="4"/>
      <c r="D132" s="4"/>
      <c r="E132" s="27">
        <v>5237038125.3800001</v>
      </c>
      <c r="F132" s="4">
        <v>104515157</v>
      </c>
      <c r="G132" s="4"/>
      <c r="H132" s="4"/>
      <c r="I132" s="27">
        <f t="shared" si="111"/>
        <v>5132522968.3800001</v>
      </c>
      <c r="J132" s="4"/>
      <c r="K132" s="4">
        <v>5237038125.3800001</v>
      </c>
      <c r="L132" s="4"/>
      <c r="M132" s="4"/>
      <c r="N132" s="4"/>
      <c r="O132" s="4">
        <v>-104515157</v>
      </c>
      <c r="P132" s="27">
        <f t="shared" si="113"/>
        <v>5132522968.3800001</v>
      </c>
      <c r="Q132" s="4"/>
      <c r="R132" s="4"/>
      <c r="S132" s="4"/>
      <c r="T132" s="4"/>
      <c r="U132" s="4"/>
      <c r="V132" s="4"/>
      <c r="W132" s="4"/>
      <c r="X132" s="4"/>
      <c r="Y132" s="27">
        <f t="shared" si="123"/>
        <v>0</v>
      </c>
      <c r="Z132" s="27">
        <f t="shared" si="115"/>
        <v>5132522968.3800001</v>
      </c>
      <c r="AA132" s="37">
        <f t="shared" si="116"/>
        <v>1</v>
      </c>
    </row>
    <row r="133" spans="1:27" ht="18.75" customHeight="1" x14ac:dyDescent="0.2">
      <c r="A133" s="67" t="s">
        <v>919</v>
      </c>
      <c r="B133" s="4"/>
      <c r="C133" s="4"/>
      <c r="D133" s="4"/>
      <c r="E133" s="27">
        <v>4436080061</v>
      </c>
      <c r="F133" s="4"/>
      <c r="G133" s="4"/>
      <c r="H133" s="4"/>
      <c r="I133" s="27">
        <f t="shared" si="111"/>
        <v>4436080061</v>
      </c>
      <c r="J133" s="4"/>
      <c r="K133" s="4">
        <v>4436080061</v>
      </c>
      <c r="L133" s="4"/>
      <c r="M133" s="4"/>
      <c r="N133" s="4"/>
      <c r="O133" s="4"/>
      <c r="P133" s="27">
        <f t="shared" si="113"/>
        <v>4436080061</v>
      </c>
      <c r="Q133" s="4"/>
      <c r="R133" s="4"/>
      <c r="S133" s="4"/>
      <c r="T133" s="4"/>
      <c r="U133" s="4"/>
      <c r="V133" s="4"/>
      <c r="W133" s="4"/>
      <c r="X133" s="4"/>
      <c r="Y133" s="27">
        <f t="shared" si="123"/>
        <v>0</v>
      </c>
      <c r="Z133" s="27">
        <f t="shared" si="115"/>
        <v>4436080061</v>
      </c>
      <c r="AA133" s="37">
        <f t="shared" si="116"/>
        <v>1</v>
      </c>
    </row>
    <row r="134" spans="1:27" x14ac:dyDescent="0.2">
      <c r="A134" s="67" t="s">
        <v>1897</v>
      </c>
      <c r="B134" s="4"/>
      <c r="C134" s="4"/>
      <c r="D134" s="4"/>
      <c r="E134" s="27">
        <v>1000000000</v>
      </c>
      <c r="F134" s="4"/>
      <c r="G134" s="4"/>
      <c r="H134" s="4"/>
      <c r="I134" s="27">
        <f t="shared" si="111"/>
        <v>1000000000</v>
      </c>
      <c r="J134" s="4"/>
      <c r="K134" s="4">
        <v>1000000000</v>
      </c>
      <c r="L134" s="4"/>
      <c r="M134" s="4"/>
      <c r="N134" s="4"/>
      <c r="O134" s="4"/>
      <c r="P134" s="27">
        <f t="shared" si="113"/>
        <v>1000000000</v>
      </c>
      <c r="Q134" s="4"/>
      <c r="R134" s="4"/>
      <c r="S134" s="4"/>
      <c r="T134" s="4"/>
      <c r="U134" s="4"/>
      <c r="V134" s="4"/>
      <c r="W134" s="4"/>
      <c r="X134" s="4"/>
      <c r="Y134" s="27">
        <f t="shared" si="123"/>
        <v>0</v>
      </c>
      <c r="Z134" s="27">
        <f t="shared" si="115"/>
        <v>1000000000</v>
      </c>
      <c r="AA134" s="37">
        <f t="shared" si="116"/>
        <v>1</v>
      </c>
    </row>
    <row r="135" spans="1:27" x14ac:dyDescent="0.2">
      <c r="A135" s="67" t="s">
        <v>1938</v>
      </c>
      <c r="B135" s="4"/>
      <c r="C135" s="4"/>
      <c r="D135" s="4"/>
      <c r="E135" s="27">
        <v>6987123</v>
      </c>
      <c r="F135" s="4"/>
      <c r="G135" s="4"/>
      <c r="H135" s="4"/>
      <c r="I135" s="27">
        <f t="shared" si="111"/>
        <v>6987123</v>
      </c>
      <c r="J135" s="4"/>
      <c r="K135" s="4">
        <v>6987123</v>
      </c>
      <c r="L135" s="4"/>
      <c r="M135" s="4"/>
      <c r="N135" s="4"/>
      <c r="O135" s="4"/>
      <c r="P135" s="27">
        <f t="shared" si="113"/>
        <v>6987123</v>
      </c>
      <c r="Q135" s="4"/>
      <c r="R135" s="4"/>
      <c r="S135" s="4"/>
      <c r="T135" s="4"/>
      <c r="U135" s="4"/>
      <c r="V135" s="4"/>
      <c r="W135" s="4"/>
      <c r="X135" s="4"/>
      <c r="Y135" s="27">
        <f t="shared" si="123"/>
        <v>0</v>
      </c>
      <c r="Z135" s="27">
        <f t="shared" si="115"/>
        <v>6987123</v>
      </c>
      <c r="AA135" s="37">
        <f t="shared" si="116"/>
        <v>1</v>
      </c>
    </row>
    <row r="136" spans="1:27" ht="25.5" x14ac:dyDescent="0.2">
      <c r="A136" s="67" t="s">
        <v>1941</v>
      </c>
      <c r="B136" s="4"/>
      <c r="C136" s="4"/>
      <c r="D136" s="4"/>
      <c r="E136" s="27">
        <v>1299844343</v>
      </c>
      <c r="F136" s="4"/>
      <c r="G136" s="4"/>
      <c r="H136" s="4"/>
      <c r="I136" s="27">
        <f t="shared" si="111"/>
        <v>1299844343</v>
      </c>
      <c r="J136" s="4"/>
      <c r="K136" s="4">
        <v>1299844343</v>
      </c>
      <c r="L136" s="4"/>
      <c r="M136" s="4"/>
      <c r="N136" s="4"/>
      <c r="O136" s="4"/>
      <c r="P136" s="27">
        <f t="shared" si="113"/>
        <v>1299844343</v>
      </c>
      <c r="Q136" s="4"/>
      <c r="R136" s="4"/>
      <c r="S136" s="4"/>
      <c r="T136" s="4"/>
      <c r="U136" s="4"/>
      <c r="V136" s="4"/>
      <c r="W136" s="4"/>
      <c r="X136" s="4"/>
      <c r="Y136" s="27">
        <f t="shared" si="123"/>
        <v>0</v>
      </c>
      <c r="Z136" s="27">
        <f t="shared" si="115"/>
        <v>1299844343</v>
      </c>
      <c r="AA136" s="37">
        <f t="shared" si="116"/>
        <v>1</v>
      </c>
    </row>
    <row r="137" spans="1:27" x14ac:dyDescent="0.2">
      <c r="A137" s="67" t="s">
        <v>916</v>
      </c>
      <c r="B137" s="4"/>
      <c r="C137" s="4"/>
      <c r="D137" s="4"/>
      <c r="E137" s="27">
        <v>562477981</v>
      </c>
      <c r="F137" s="4"/>
      <c r="G137" s="4"/>
      <c r="H137" s="4"/>
      <c r="I137" s="27">
        <f t="shared" si="111"/>
        <v>562477981</v>
      </c>
      <c r="J137" s="4"/>
      <c r="K137" s="4">
        <v>562477981</v>
      </c>
      <c r="L137" s="4"/>
      <c r="M137" s="4"/>
      <c r="N137" s="4"/>
      <c r="O137" s="4"/>
      <c r="P137" s="27">
        <f t="shared" si="113"/>
        <v>562477981</v>
      </c>
      <c r="Q137" s="4"/>
      <c r="R137" s="4"/>
      <c r="S137" s="4"/>
      <c r="T137" s="4"/>
      <c r="U137" s="4"/>
      <c r="V137" s="4"/>
      <c r="W137" s="4"/>
      <c r="X137" s="4"/>
      <c r="Y137" s="27">
        <f t="shared" si="123"/>
        <v>0</v>
      </c>
      <c r="Z137" s="27">
        <f t="shared" si="115"/>
        <v>562477981</v>
      </c>
      <c r="AA137" s="37">
        <f t="shared" si="116"/>
        <v>1</v>
      </c>
    </row>
    <row r="138" spans="1:27" hidden="1" x14ac:dyDescent="0.2">
      <c r="A138" s="67" t="s">
        <v>351</v>
      </c>
      <c r="B138" s="4"/>
      <c r="C138" s="4"/>
      <c r="D138" s="4"/>
      <c r="E138" s="27"/>
      <c r="F138" s="4"/>
      <c r="G138" s="4"/>
      <c r="H138" s="4"/>
      <c r="I138" s="27">
        <f t="shared" si="111"/>
        <v>0</v>
      </c>
      <c r="J138" s="4"/>
      <c r="K138" s="4"/>
      <c r="L138" s="4"/>
      <c r="M138" s="4"/>
      <c r="N138" s="4"/>
      <c r="O138" s="4"/>
      <c r="P138" s="27">
        <f t="shared" si="113"/>
        <v>0</v>
      </c>
      <c r="Q138" s="4"/>
      <c r="R138" s="4"/>
      <c r="S138" s="4"/>
      <c r="T138" s="4"/>
      <c r="U138" s="4"/>
      <c r="V138" s="4"/>
      <c r="W138" s="4"/>
      <c r="X138" s="4"/>
      <c r="Y138" s="27">
        <f t="shared" si="123"/>
        <v>0</v>
      </c>
      <c r="Z138" s="27">
        <f t="shared" si="115"/>
        <v>0</v>
      </c>
      <c r="AA138" s="37" t="e">
        <f t="shared" si="116"/>
        <v>#DIV/0!</v>
      </c>
    </row>
    <row r="139" spans="1:27" hidden="1" x14ac:dyDescent="0.2">
      <c r="A139" s="67" t="s">
        <v>917</v>
      </c>
      <c r="B139" s="4"/>
      <c r="C139" s="4"/>
      <c r="D139" s="4"/>
      <c r="E139" s="27"/>
      <c r="F139" s="4"/>
      <c r="G139" s="4"/>
      <c r="H139" s="4"/>
      <c r="I139" s="27">
        <f t="shared" si="111"/>
        <v>0</v>
      </c>
      <c r="J139" s="4"/>
      <c r="K139" s="4"/>
      <c r="L139" s="4"/>
      <c r="M139" s="4"/>
      <c r="N139" s="4"/>
      <c r="O139" s="4"/>
      <c r="P139" s="27">
        <f t="shared" si="113"/>
        <v>0</v>
      </c>
      <c r="Q139" s="4"/>
      <c r="R139" s="4"/>
      <c r="S139" s="4"/>
      <c r="T139" s="4"/>
      <c r="U139" s="4"/>
      <c r="V139" s="4"/>
      <c r="W139" s="4"/>
      <c r="X139" s="4"/>
      <c r="Y139" s="27">
        <f t="shared" si="123"/>
        <v>0</v>
      </c>
      <c r="Z139" s="27">
        <f t="shared" si="115"/>
        <v>0</v>
      </c>
      <c r="AA139" s="37" t="e">
        <f t="shared" si="116"/>
        <v>#DIV/0!</v>
      </c>
    </row>
    <row r="140" spans="1:27" x14ac:dyDescent="0.2">
      <c r="A140" s="67" t="s">
        <v>1939</v>
      </c>
      <c r="B140" s="4"/>
      <c r="C140" s="4"/>
      <c r="D140" s="4"/>
      <c r="E140" s="27">
        <v>9158677</v>
      </c>
      <c r="F140" s="4">
        <v>880001</v>
      </c>
      <c r="G140" s="4"/>
      <c r="H140" s="4"/>
      <c r="I140" s="27">
        <f t="shared" si="111"/>
        <v>8278676</v>
      </c>
      <c r="J140" s="4"/>
      <c r="K140" s="4">
        <v>9158677</v>
      </c>
      <c r="L140" s="4"/>
      <c r="M140" s="4"/>
      <c r="N140" s="4"/>
      <c r="O140" s="4">
        <v>-880001</v>
      </c>
      <c r="P140" s="27">
        <f t="shared" si="113"/>
        <v>8278676</v>
      </c>
      <c r="Q140" s="4"/>
      <c r="R140" s="4"/>
      <c r="S140" s="4"/>
      <c r="T140" s="4"/>
      <c r="U140" s="4"/>
      <c r="V140" s="4"/>
      <c r="W140" s="4"/>
      <c r="X140" s="4"/>
      <c r="Y140" s="27">
        <f t="shared" si="123"/>
        <v>0</v>
      </c>
      <c r="Z140" s="27">
        <f t="shared" si="115"/>
        <v>8278676</v>
      </c>
      <c r="AA140" s="37">
        <f t="shared" si="116"/>
        <v>1</v>
      </c>
    </row>
    <row r="141" spans="1:27" x14ac:dyDescent="0.2">
      <c r="A141" s="67" t="s">
        <v>1940</v>
      </c>
      <c r="B141" s="4"/>
      <c r="C141" s="4"/>
      <c r="D141" s="4"/>
      <c r="E141" s="27">
        <v>275704287</v>
      </c>
      <c r="F141" s="4"/>
      <c r="G141" s="4"/>
      <c r="H141" s="4"/>
      <c r="I141" s="27">
        <f t="shared" si="111"/>
        <v>275704287</v>
      </c>
      <c r="J141" s="4"/>
      <c r="K141" s="4">
        <v>275704287</v>
      </c>
      <c r="L141" s="4"/>
      <c r="M141" s="4"/>
      <c r="N141" s="4"/>
      <c r="O141" s="4"/>
      <c r="P141" s="27">
        <f t="shared" si="113"/>
        <v>275704287</v>
      </c>
      <c r="Q141" s="4"/>
      <c r="R141" s="4"/>
      <c r="S141" s="4"/>
      <c r="T141" s="4"/>
      <c r="U141" s="4"/>
      <c r="V141" s="4"/>
      <c r="W141" s="4"/>
      <c r="X141" s="4"/>
      <c r="Y141" s="27">
        <f t="shared" si="123"/>
        <v>0</v>
      </c>
      <c r="Z141" s="27">
        <f t="shared" si="115"/>
        <v>275704287</v>
      </c>
      <c r="AA141" s="37">
        <f t="shared" si="116"/>
        <v>1</v>
      </c>
    </row>
    <row r="142" spans="1:27" ht="18" customHeight="1" x14ac:dyDescent="0.2">
      <c r="A142" s="67" t="s">
        <v>1945</v>
      </c>
      <c r="B142" s="4"/>
      <c r="C142" s="4"/>
      <c r="D142" s="4"/>
      <c r="E142" s="27">
        <v>65119704</v>
      </c>
      <c r="F142" s="4"/>
      <c r="G142" s="4"/>
      <c r="H142" s="4"/>
      <c r="I142" s="27">
        <f t="shared" si="111"/>
        <v>65119704</v>
      </c>
      <c r="J142" s="4"/>
      <c r="K142" s="4">
        <v>65119704</v>
      </c>
      <c r="L142" s="4"/>
      <c r="M142" s="4"/>
      <c r="N142" s="4"/>
      <c r="O142" s="4"/>
      <c r="P142" s="27">
        <f t="shared" si="113"/>
        <v>65119704</v>
      </c>
      <c r="Q142" s="4"/>
      <c r="R142" s="4"/>
      <c r="S142" s="4"/>
      <c r="T142" s="4"/>
      <c r="U142" s="4"/>
      <c r="V142" s="4"/>
      <c r="W142" s="4"/>
      <c r="X142" s="4"/>
      <c r="Y142" s="27">
        <f t="shared" si="123"/>
        <v>0</v>
      </c>
      <c r="Z142" s="27">
        <f t="shared" si="115"/>
        <v>65119704</v>
      </c>
      <c r="AA142" s="37">
        <f t="shared" si="116"/>
        <v>1</v>
      </c>
    </row>
    <row r="143" spans="1:27" ht="25.5" hidden="1" x14ac:dyDescent="0.2">
      <c r="A143" s="67" t="s">
        <v>924</v>
      </c>
      <c r="B143" s="4"/>
      <c r="C143" s="4"/>
      <c r="D143" s="4"/>
      <c r="E143" s="27"/>
      <c r="F143" s="4"/>
      <c r="G143" s="4"/>
      <c r="H143" s="4"/>
      <c r="I143" s="27">
        <f t="shared" si="111"/>
        <v>0</v>
      </c>
      <c r="J143" s="4"/>
      <c r="K143" s="4"/>
      <c r="L143" s="4"/>
      <c r="M143" s="4"/>
      <c r="N143" s="4"/>
      <c r="O143" s="4"/>
      <c r="P143" s="27">
        <f t="shared" si="113"/>
        <v>0</v>
      </c>
      <c r="Q143" s="4"/>
      <c r="R143" s="4"/>
      <c r="S143" s="4"/>
      <c r="T143" s="4"/>
      <c r="U143" s="4"/>
      <c r="V143" s="4"/>
      <c r="W143" s="4"/>
      <c r="X143" s="4"/>
      <c r="Y143" s="27">
        <f t="shared" si="123"/>
        <v>0</v>
      </c>
      <c r="Z143" s="27">
        <f t="shared" si="115"/>
        <v>0</v>
      </c>
      <c r="AA143" s="37" t="e">
        <f t="shared" si="116"/>
        <v>#DIV/0!</v>
      </c>
    </row>
    <row r="144" spans="1:27" s="5" customFormat="1" ht="24" customHeight="1" x14ac:dyDescent="0.2">
      <c r="A144" s="66" t="s">
        <v>84</v>
      </c>
      <c r="B144" s="25">
        <f t="shared" ref="B144:H144" si="124">+B145</f>
        <v>0</v>
      </c>
      <c r="C144" s="25">
        <f t="shared" si="124"/>
        <v>0</v>
      </c>
      <c r="D144" s="25">
        <f t="shared" si="124"/>
        <v>0</v>
      </c>
      <c r="E144" s="25">
        <f t="shared" si="124"/>
        <v>3267700085.4699998</v>
      </c>
      <c r="F144" s="25">
        <f t="shared" si="124"/>
        <v>38662685.009999998</v>
      </c>
      <c r="G144" s="25">
        <f t="shared" si="124"/>
        <v>0</v>
      </c>
      <c r="H144" s="25">
        <f t="shared" si="124"/>
        <v>0</v>
      </c>
      <c r="I144" s="25">
        <f t="shared" si="111"/>
        <v>3229037400.4599996</v>
      </c>
      <c r="J144" s="25">
        <f t="shared" ref="J144:O144" si="125">+J145</f>
        <v>0</v>
      </c>
      <c r="K144" s="25">
        <f t="shared" si="125"/>
        <v>3267700085.4699998</v>
      </c>
      <c r="L144" s="25">
        <f t="shared" si="125"/>
        <v>0</v>
      </c>
      <c r="M144" s="25">
        <f t="shared" si="125"/>
        <v>0</v>
      </c>
      <c r="N144" s="25">
        <f t="shared" si="125"/>
        <v>0</v>
      </c>
      <c r="O144" s="25">
        <f t="shared" si="125"/>
        <v>-38662685.009999998</v>
      </c>
      <c r="P144" s="25">
        <f t="shared" si="113"/>
        <v>3229037400.4599996</v>
      </c>
      <c r="Q144" s="25">
        <f t="shared" ref="Q144:X144" si="126">+Q145</f>
        <v>0</v>
      </c>
      <c r="R144" s="25">
        <f t="shared" si="126"/>
        <v>0</v>
      </c>
      <c r="S144" s="25">
        <f t="shared" si="126"/>
        <v>0</v>
      </c>
      <c r="T144" s="25">
        <f t="shared" si="126"/>
        <v>0</v>
      </c>
      <c r="U144" s="25">
        <f t="shared" si="126"/>
        <v>0</v>
      </c>
      <c r="V144" s="25">
        <f t="shared" si="126"/>
        <v>0</v>
      </c>
      <c r="W144" s="25">
        <f t="shared" si="126"/>
        <v>0</v>
      </c>
      <c r="X144" s="25">
        <f t="shared" si="126"/>
        <v>0</v>
      </c>
      <c r="Y144" s="25">
        <f t="shared" si="123"/>
        <v>0</v>
      </c>
      <c r="Z144" s="25">
        <f t="shared" si="115"/>
        <v>3229037400.4599996</v>
      </c>
      <c r="AA144" s="36">
        <f t="shared" si="116"/>
        <v>1</v>
      </c>
    </row>
    <row r="145" spans="1:27" s="5" customFormat="1" ht="24" customHeight="1" x14ac:dyDescent="0.2">
      <c r="A145" s="66" t="s">
        <v>85</v>
      </c>
      <c r="B145" s="25">
        <f t="shared" ref="B145:H145" si="127">SUM(B146:B152)</f>
        <v>0</v>
      </c>
      <c r="C145" s="25">
        <f t="shared" si="127"/>
        <v>0</v>
      </c>
      <c r="D145" s="25">
        <f t="shared" si="127"/>
        <v>0</v>
      </c>
      <c r="E145" s="25">
        <f t="shared" si="127"/>
        <v>3267700085.4699998</v>
      </c>
      <c r="F145" s="25">
        <f t="shared" si="127"/>
        <v>38662685.009999998</v>
      </c>
      <c r="G145" s="25">
        <f t="shared" si="127"/>
        <v>0</v>
      </c>
      <c r="H145" s="25">
        <f t="shared" si="127"/>
        <v>0</v>
      </c>
      <c r="I145" s="25">
        <f t="shared" si="111"/>
        <v>3229037400.4599996</v>
      </c>
      <c r="J145" s="25">
        <f t="shared" ref="J145:O145" si="128">SUM(J146:J152)</f>
        <v>0</v>
      </c>
      <c r="K145" s="25">
        <f t="shared" si="128"/>
        <v>3267700085.4699998</v>
      </c>
      <c r="L145" s="25">
        <f t="shared" si="128"/>
        <v>0</v>
      </c>
      <c r="M145" s="25">
        <f t="shared" si="128"/>
        <v>0</v>
      </c>
      <c r="N145" s="25">
        <f t="shared" si="128"/>
        <v>0</v>
      </c>
      <c r="O145" s="25">
        <f t="shared" si="128"/>
        <v>-38662685.009999998</v>
      </c>
      <c r="P145" s="25">
        <f t="shared" si="113"/>
        <v>3229037400.4599996</v>
      </c>
      <c r="Q145" s="25">
        <f t="shared" ref="Q145:X145" si="129">SUM(Q146:Q152)</f>
        <v>0</v>
      </c>
      <c r="R145" s="25">
        <f t="shared" si="129"/>
        <v>0</v>
      </c>
      <c r="S145" s="25">
        <f t="shared" si="129"/>
        <v>0</v>
      </c>
      <c r="T145" s="25">
        <f t="shared" si="129"/>
        <v>0</v>
      </c>
      <c r="U145" s="25">
        <f t="shared" si="129"/>
        <v>0</v>
      </c>
      <c r="V145" s="25">
        <f t="shared" si="129"/>
        <v>0</v>
      </c>
      <c r="W145" s="25">
        <f t="shared" si="129"/>
        <v>0</v>
      </c>
      <c r="X145" s="25">
        <f t="shared" si="129"/>
        <v>0</v>
      </c>
      <c r="Y145" s="25">
        <f t="shared" si="123"/>
        <v>0</v>
      </c>
      <c r="Z145" s="25">
        <f t="shared" si="115"/>
        <v>3229037400.4599996</v>
      </c>
      <c r="AA145" s="36">
        <f t="shared" si="116"/>
        <v>1</v>
      </c>
    </row>
    <row r="146" spans="1:27" s="5" customFormat="1" ht="15" x14ac:dyDescent="0.2">
      <c r="A146" s="67" t="s">
        <v>178</v>
      </c>
      <c r="B146" s="2"/>
      <c r="C146" s="2"/>
      <c r="D146" s="2"/>
      <c r="E146" s="27">
        <v>57713049</v>
      </c>
      <c r="F146" s="4"/>
      <c r="G146" s="2"/>
      <c r="H146" s="2"/>
      <c r="I146" s="27">
        <f t="shared" si="111"/>
        <v>57713049</v>
      </c>
      <c r="J146" s="4"/>
      <c r="K146" s="4">
        <v>57713049</v>
      </c>
      <c r="L146" s="2"/>
      <c r="M146" s="2"/>
      <c r="N146" s="4"/>
      <c r="O146" s="2"/>
      <c r="P146" s="27">
        <f t="shared" si="113"/>
        <v>57713049</v>
      </c>
      <c r="Q146" s="2"/>
      <c r="R146" s="4"/>
      <c r="S146" s="2"/>
      <c r="T146" s="2"/>
      <c r="U146" s="2"/>
      <c r="V146" s="4"/>
      <c r="W146" s="2"/>
      <c r="X146" s="2"/>
      <c r="Y146" s="27">
        <f t="shared" si="123"/>
        <v>0</v>
      </c>
      <c r="Z146" s="27">
        <f t="shared" si="115"/>
        <v>57713049</v>
      </c>
      <c r="AA146" s="37">
        <f t="shared" si="116"/>
        <v>1</v>
      </c>
    </row>
    <row r="147" spans="1:27" s="5" customFormat="1" ht="15" x14ac:dyDescent="0.2">
      <c r="A147" s="67" t="s">
        <v>349</v>
      </c>
      <c r="B147" s="4"/>
      <c r="C147" s="4"/>
      <c r="D147" s="4"/>
      <c r="E147" s="27">
        <v>67123007</v>
      </c>
      <c r="F147" s="4">
        <v>18319681</v>
      </c>
      <c r="G147" s="4"/>
      <c r="H147" s="4"/>
      <c r="I147" s="27">
        <f t="shared" si="111"/>
        <v>48803326</v>
      </c>
      <c r="J147" s="4"/>
      <c r="K147" s="4">
        <v>67123007</v>
      </c>
      <c r="L147" s="4"/>
      <c r="M147" s="4"/>
      <c r="N147" s="4"/>
      <c r="O147" s="4">
        <v>-18319681</v>
      </c>
      <c r="P147" s="27">
        <f t="shared" si="113"/>
        <v>48803326</v>
      </c>
      <c r="Q147" s="4"/>
      <c r="R147" s="4"/>
      <c r="S147" s="4"/>
      <c r="T147" s="4"/>
      <c r="U147" s="4"/>
      <c r="V147" s="4"/>
      <c r="W147" s="4"/>
      <c r="X147" s="4"/>
      <c r="Y147" s="27">
        <f t="shared" si="123"/>
        <v>0</v>
      </c>
      <c r="Z147" s="27">
        <f t="shared" si="115"/>
        <v>48803326</v>
      </c>
      <c r="AA147" s="37">
        <f t="shared" si="116"/>
        <v>1</v>
      </c>
    </row>
    <row r="148" spans="1:27" s="5" customFormat="1" ht="25.5" x14ac:dyDescent="0.2">
      <c r="A148" s="67" t="s">
        <v>925</v>
      </c>
      <c r="B148" s="4"/>
      <c r="C148" s="4"/>
      <c r="D148" s="4"/>
      <c r="E148" s="27">
        <v>88331285.340000004</v>
      </c>
      <c r="F148" s="4">
        <v>12056335.34</v>
      </c>
      <c r="G148" s="4"/>
      <c r="H148" s="4"/>
      <c r="I148" s="27">
        <f t="shared" si="111"/>
        <v>76274950</v>
      </c>
      <c r="J148" s="4"/>
      <c r="K148" s="4">
        <v>88331285.340000004</v>
      </c>
      <c r="L148" s="4"/>
      <c r="M148" s="4"/>
      <c r="N148" s="4"/>
      <c r="O148" s="4">
        <v>-12056335.34</v>
      </c>
      <c r="P148" s="27">
        <f t="shared" si="113"/>
        <v>76274950</v>
      </c>
      <c r="Q148" s="4"/>
      <c r="R148" s="4"/>
      <c r="S148" s="4"/>
      <c r="T148" s="4"/>
      <c r="U148" s="4"/>
      <c r="V148" s="4"/>
      <c r="W148" s="4"/>
      <c r="X148" s="4"/>
      <c r="Y148" s="27">
        <f t="shared" si="123"/>
        <v>0</v>
      </c>
      <c r="Z148" s="27">
        <f>+P148+Y148</f>
        <v>76274950</v>
      </c>
      <c r="AA148" s="37">
        <f>+Z148/I148</f>
        <v>1</v>
      </c>
    </row>
    <row r="149" spans="1:27" s="5" customFormat="1" ht="15" hidden="1" x14ac:dyDescent="0.2">
      <c r="A149" s="67" t="s">
        <v>926</v>
      </c>
      <c r="B149" s="4"/>
      <c r="C149" s="4"/>
      <c r="D149" s="4"/>
      <c r="E149" s="27"/>
      <c r="F149" s="4"/>
      <c r="G149" s="4"/>
      <c r="H149" s="4"/>
      <c r="I149" s="27">
        <f t="shared" si="111"/>
        <v>0</v>
      </c>
      <c r="J149" s="4"/>
      <c r="K149" s="4"/>
      <c r="L149" s="4"/>
      <c r="M149" s="4"/>
      <c r="N149" s="4"/>
      <c r="O149" s="4"/>
      <c r="P149" s="27">
        <f t="shared" si="113"/>
        <v>0</v>
      </c>
      <c r="Q149" s="4"/>
      <c r="R149" s="4"/>
      <c r="S149" s="4"/>
      <c r="T149" s="4"/>
      <c r="U149" s="4"/>
      <c r="V149" s="4"/>
      <c r="W149" s="4"/>
      <c r="X149" s="4"/>
      <c r="Y149" s="27">
        <f t="shared" si="123"/>
        <v>0</v>
      </c>
      <c r="Z149" s="27">
        <f>+P149+Y149</f>
        <v>0</v>
      </c>
      <c r="AA149" s="37" t="e">
        <f>+Z149/I149</f>
        <v>#DIV/0!</v>
      </c>
    </row>
    <row r="150" spans="1:27" s="5" customFormat="1" ht="15" hidden="1" x14ac:dyDescent="0.2">
      <c r="A150" s="67" t="s">
        <v>927</v>
      </c>
      <c r="B150" s="4"/>
      <c r="C150" s="4"/>
      <c r="D150" s="4"/>
      <c r="E150" s="27"/>
      <c r="F150" s="4"/>
      <c r="G150" s="4"/>
      <c r="H150" s="4"/>
      <c r="I150" s="27">
        <f t="shared" si="111"/>
        <v>0</v>
      </c>
      <c r="J150" s="4"/>
      <c r="K150" s="4"/>
      <c r="L150" s="4"/>
      <c r="M150" s="4"/>
      <c r="N150" s="4"/>
      <c r="O150" s="4"/>
      <c r="P150" s="27">
        <f t="shared" si="113"/>
        <v>0</v>
      </c>
      <c r="Q150" s="4"/>
      <c r="R150" s="4"/>
      <c r="S150" s="4"/>
      <c r="T150" s="4"/>
      <c r="U150" s="4"/>
      <c r="V150" s="4"/>
      <c r="W150" s="4"/>
      <c r="X150" s="4"/>
      <c r="Y150" s="27">
        <f t="shared" si="123"/>
        <v>0</v>
      </c>
      <c r="Z150" s="27">
        <f>+P150+Y150</f>
        <v>0</v>
      </c>
      <c r="AA150" s="37" t="e">
        <f>+Z150/I150</f>
        <v>#DIV/0!</v>
      </c>
    </row>
    <row r="151" spans="1:27" s="5" customFormat="1" ht="25.5" hidden="1" x14ac:dyDescent="0.2">
      <c r="A151" s="67" t="s">
        <v>350</v>
      </c>
      <c r="B151" s="4"/>
      <c r="C151" s="4"/>
      <c r="D151" s="4"/>
      <c r="E151" s="27"/>
      <c r="F151" s="4"/>
      <c r="G151" s="4"/>
      <c r="H151" s="4"/>
      <c r="I151" s="27">
        <f t="shared" si="111"/>
        <v>0</v>
      </c>
      <c r="J151" s="4"/>
      <c r="K151" s="4"/>
      <c r="L151" s="4"/>
      <c r="M151" s="4"/>
      <c r="N151" s="4"/>
      <c r="O151" s="4"/>
      <c r="P151" s="27">
        <f t="shared" si="113"/>
        <v>0</v>
      </c>
      <c r="Q151" s="4"/>
      <c r="R151" s="4"/>
      <c r="S151" s="4"/>
      <c r="T151" s="4"/>
      <c r="U151" s="4"/>
      <c r="V151" s="4"/>
      <c r="W151" s="4"/>
      <c r="X151" s="4"/>
      <c r="Y151" s="27">
        <f t="shared" si="123"/>
        <v>0</v>
      </c>
      <c r="Z151" s="27">
        <f>+P151+Y151</f>
        <v>0</v>
      </c>
      <c r="AA151" s="37" t="e">
        <f>+Z151/I151</f>
        <v>#DIV/0!</v>
      </c>
    </row>
    <row r="152" spans="1:27" s="5" customFormat="1" ht="15" x14ac:dyDescent="0.2">
      <c r="A152" s="67" t="s">
        <v>1937</v>
      </c>
      <c r="B152" s="4"/>
      <c r="C152" s="4"/>
      <c r="D152" s="4"/>
      <c r="E152" s="27">
        <v>3054532744.1299996</v>
      </c>
      <c r="F152" s="4">
        <v>8286668.6699999999</v>
      </c>
      <c r="G152" s="4"/>
      <c r="H152" s="4"/>
      <c r="I152" s="27">
        <f t="shared" si="111"/>
        <v>3046246075.4599996</v>
      </c>
      <c r="J152" s="4"/>
      <c r="K152" s="4">
        <v>3054532744.1299996</v>
      </c>
      <c r="L152" s="4"/>
      <c r="M152" s="4"/>
      <c r="N152" s="4"/>
      <c r="O152" s="4">
        <v>-8286668.6699999999</v>
      </c>
      <c r="P152" s="27">
        <f t="shared" si="113"/>
        <v>3046246075.4599996</v>
      </c>
      <c r="Q152" s="4"/>
      <c r="R152" s="4"/>
      <c r="S152" s="4"/>
      <c r="T152" s="4"/>
      <c r="U152" s="4"/>
      <c r="V152" s="4"/>
      <c r="W152" s="4"/>
      <c r="X152" s="4"/>
      <c r="Y152" s="27">
        <f t="shared" si="123"/>
        <v>0</v>
      </c>
      <c r="Z152" s="27">
        <f t="shared" si="115"/>
        <v>3046246075.4599996</v>
      </c>
      <c r="AA152" s="37">
        <f t="shared" si="116"/>
        <v>1</v>
      </c>
    </row>
    <row r="153" spans="1:27" s="5" customFormat="1" ht="24.75" customHeight="1" x14ac:dyDescent="0.2">
      <c r="A153" s="66" t="s">
        <v>48</v>
      </c>
      <c r="B153" s="25">
        <f>SUM(B154:B158)</f>
        <v>0</v>
      </c>
      <c r="C153" s="25">
        <f t="shared" ref="C153:H153" si="130">SUM(C154:C158)</f>
        <v>0</v>
      </c>
      <c r="D153" s="25">
        <f t="shared" si="130"/>
        <v>0</v>
      </c>
      <c r="E153" s="25">
        <f t="shared" si="130"/>
        <v>809173332.57999992</v>
      </c>
      <c r="F153" s="25">
        <f t="shared" si="130"/>
        <v>0</v>
      </c>
      <c r="G153" s="25">
        <f t="shared" si="130"/>
        <v>0</v>
      </c>
      <c r="H153" s="25">
        <f t="shared" si="130"/>
        <v>0</v>
      </c>
      <c r="I153" s="25">
        <f t="shared" si="111"/>
        <v>809173332.57999992</v>
      </c>
      <c r="J153" s="25">
        <f t="shared" ref="J153:O153" si="131">SUM(J154:J158)</f>
        <v>0</v>
      </c>
      <c r="K153" s="25">
        <f t="shared" si="131"/>
        <v>809173332.57999992</v>
      </c>
      <c r="L153" s="25">
        <f t="shared" si="131"/>
        <v>0</v>
      </c>
      <c r="M153" s="25">
        <f t="shared" si="131"/>
        <v>0</v>
      </c>
      <c r="N153" s="25">
        <f t="shared" si="131"/>
        <v>0</v>
      </c>
      <c r="O153" s="25">
        <f t="shared" si="131"/>
        <v>0</v>
      </c>
      <c r="P153" s="25">
        <f t="shared" si="113"/>
        <v>809173332.57999992</v>
      </c>
      <c r="Q153" s="25">
        <f t="shared" ref="Q153:X153" si="132">SUM(Q154:Q158)</f>
        <v>0</v>
      </c>
      <c r="R153" s="25">
        <f t="shared" si="132"/>
        <v>0</v>
      </c>
      <c r="S153" s="25">
        <f t="shared" si="132"/>
        <v>0</v>
      </c>
      <c r="T153" s="25">
        <f t="shared" si="132"/>
        <v>0</v>
      </c>
      <c r="U153" s="25">
        <f t="shared" si="132"/>
        <v>0</v>
      </c>
      <c r="V153" s="25">
        <f t="shared" si="132"/>
        <v>0</v>
      </c>
      <c r="W153" s="25">
        <f t="shared" si="132"/>
        <v>0</v>
      </c>
      <c r="X153" s="25">
        <f t="shared" si="132"/>
        <v>0</v>
      </c>
      <c r="Y153" s="25">
        <f t="shared" si="123"/>
        <v>0</v>
      </c>
      <c r="Z153" s="25">
        <f t="shared" si="115"/>
        <v>809173332.57999992</v>
      </c>
      <c r="AA153" s="36">
        <f t="shared" si="116"/>
        <v>1</v>
      </c>
    </row>
    <row r="154" spans="1:27" hidden="1" x14ac:dyDescent="0.2">
      <c r="A154" s="67" t="s">
        <v>928</v>
      </c>
      <c r="B154" s="4"/>
      <c r="C154" s="4"/>
      <c r="D154" s="4"/>
      <c r="E154" s="27"/>
      <c r="F154" s="4"/>
      <c r="G154" s="4"/>
      <c r="H154" s="4"/>
      <c r="I154" s="27">
        <f t="shared" si="111"/>
        <v>0</v>
      </c>
      <c r="J154" s="4"/>
      <c r="K154" s="4"/>
      <c r="L154" s="4"/>
      <c r="M154" s="4"/>
      <c r="N154" s="4"/>
      <c r="O154" s="4"/>
      <c r="P154" s="27">
        <f t="shared" si="113"/>
        <v>0</v>
      </c>
      <c r="Q154" s="4"/>
      <c r="R154" s="4"/>
      <c r="S154" s="4"/>
      <c r="T154" s="4"/>
      <c r="U154" s="4"/>
      <c r="V154" s="4"/>
      <c r="W154" s="4"/>
      <c r="X154" s="4"/>
      <c r="Y154" s="27">
        <f t="shared" si="123"/>
        <v>0</v>
      </c>
      <c r="Z154" s="27">
        <f t="shared" si="115"/>
        <v>0</v>
      </c>
      <c r="AA154" s="37" t="e">
        <f t="shared" si="116"/>
        <v>#DIV/0!</v>
      </c>
    </row>
    <row r="155" spans="1:27" s="5" customFormat="1" ht="25.5" x14ac:dyDescent="0.2">
      <c r="A155" s="67" t="s">
        <v>1944</v>
      </c>
      <c r="B155" s="2"/>
      <c r="C155" s="2"/>
      <c r="D155" s="2"/>
      <c r="E155" s="27">
        <v>7163800</v>
      </c>
      <c r="F155" s="147"/>
      <c r="G155" s="2"/>
      <c r="H155" s="2"/>
      <c r="I155" s="27">
        <f t="shared" si="111"/>
        <v>7163800</v>
      </c>
      <c r="J155" s="2"/>
      <c r="K155" s="4">
        <v>7163800</v>
      </c>
      <c r="L155" s="2"/>
      <c r="M155" s="2"/>
      <c r="N155" s="4"/>
      <c r="O155" s="2"/>
      <c r="P155" s="27">
        <f t="shared" si="113"/>
        <v>7163800</v>
      </c>
      <c r="Q155" s="2"/>
      <c r="R155" s="147"/>
      <c r="S155" s="2"/>
      <c r="T155" s="2"/>
      <c r="U155" s="2"/>
      <c r="V155" s="2"/>
      <c r="W155" s="2"/>
      <c r="X155" s="2"/>
      <c r="Y155" s="27">
        <f t="shared" si="123"/>
        <v>0</v>
      </c>
      <c r="Z155" s="27">
        <f t="shared" si="115"/>
        <v>7163800</v>
      </c>
      <c r="AA155" s="37">
        <f t="shared" si="116"/>
        <v>1</v>
      </c>
    </row>
    <row r="156" spans="1:27" s="5" customFormat="1" ht="15" x14ac:dyDescent="0.2">
      <c r="A156" s="67" t="s">
        <v>1942</v>
      </c>
      <c r="B156" s="2"/>
      <c r="C156" s="2"/>
      <c r="D156" s="2"/>
      <c r="E156" s="27">
        <v>136590136.57999998</v>
      </c>
      <c r="F156" s="147"/>
      <c r="G156" s="2"/>
      <c r="H156" s="2"/>
      <c r="I156" s="27">
        <f t="shared" si="111"/>
        <v>136590136.57999998</v>
      </c>
      <c r="J156" s="2"/>
      <c r="K156" s="4">
        <v>136590136.57999998</v>
      </c>
      <c r="L156" s="2"/>
      <c r="M156" s="2"/>
      <c r="N156" s="4"/>
      <c r="O156" s="2"/>
      <c r="P156" s="27">
        <f t="shared" si="113"/>
        <v>136590136.57999998</v>
      </c>
      <c r="Q156" s="2"/>
      <c r="R156" s="147"/>
      <c r="S156" s="2"/>
      <c r="T156" s="2"/>
      <c r="U156" s="2"/>
      <c r="V156" s="2"/>
      <c r="W156" s="2"/>
      <c r="X156" s="2"/>
      <c r="Y156" s="27">
        <f t="shared" si="123"/>
        <v>0</v>
      </c>
      <c r="Z156" s="27">
        <f t="shared" si="115"/>
        <v>136590136.57999998</v>
      </c>
      <c r="AA156" s="37">
        <f t="shared" si="116"/>
        <v>1</v>
      </c>
    </row>
    <row r="157" spans="1:27" s="5" customFormat="1" ht="15.75" thickBot="1" x14ac:dyDescent="0.25">
      <c r="A157" s="69" t="s">
        <v>1943</v>
      </c>
      <c r="B157" s="2"/>
      <c r="C157" s="2"/>
      <c r="D157" s="2"/>
      <c r="E157" s="27">
        <v>665419396</v>
      </c>
      <c r="F157" s="2"/>
      <c r="G157" s="2"/>
      <c r="H157" s="2"/>
      <c r="I157" s="27">
        <f t="shared" si="111"/>
        <v>665419396</v>
      </c>
      <c r="J157" s="2"/>
      <c r="K157" s="4">
        <v>665419396</v>
      </c>
      <c r="L157" s="2"/>
      <c r="M157" s="2"/>
      <c r="N157" s="4"/>
      <c r="O157" s="2"/>
      <c r="P157" s="27">
        <f t="shared" si="113"/>
        <v>665419396</v>
      </c>
      <c r="Q157" s="2"/>
      <c r="R157" s="2"/>
      <c r="S157" s="2"/>
      <c r="T157" s="2"/>
      <c r="U157" s="2"/>
      <c r="V157" s="2"/>
      <c r="W157" s="2"/>
      <c r="X157" s="2"/>
      <c r="Y157" s="27">
        <f t="shared" si="123"/>
        <v>0</v>
      </c>
      <c r="Z157" s="27">
        <f t="shared" si="115"/>
        <v>665419396</v>
      </c>
      <c r="AA157" s="37">
        <f t="shared" si="116"/>
        <v>1</v>
      </c>
    </row>
    <row r="158" spans="1:27" s="5" customFormat="1" ht="15.75" hidden="1" thickBot="1" x14ac:dyDescent="0.25">
      <c r="A158" s="70" t="s">
        <v>327</v>
      </c>
      <c r="B158" s="12"/>
      <c r="C158" s="12"/>
      <c r="D158" s="12"/>
      <c r="E158" s="44"/>
      <c r="F158" s="12"/>
      <c r="G158" s="12"/>
      <c r="H158" s="12"/>
      <c r="I158" s="44">
        <f t="shared" si="111"/>
        <v>0</v>
      </c>
      <c r="J158" s="12"/>
      <c r="K158" s="13"/>
      <c r="L158" s="12"/>
      <c r="M158" s="12"/>
      <c r="N158" s="13"/>
      <c r="O158" s="12"/>
      <c r="P158" s="44">
        <f t="shared" si="113"/>
        <v>0</v>
      </c>
      <c r="Q158" s="12"/>
      <c r="R158" s="12"/>
      <c r="S158" s="12"/>
      <c r="T158" s="12"/>
      <c r="U158" s="12"/>
      <c r="V158" s="12"/>
      <c r="W158" s="12"/>
      <c r="X158" s="12"/>
      <c r="Y158" s="44">
        <f t="shared" si="123"/>
        <v>0</v>
      </c>
      <c r="Z158" s="44">
        <f t="shared" si="115"/>
        <v>0</v>
      </c>
      <c r="AA158" s="38" t="e">
        <f t="shared" si="116"/>
        <v>#DIV/0!</v>
      </c>
    </row>
    <row r="159" spans="1:27" ht="35.25" customHeight="1" thickBot="1" x14ac:dyDescent="0.25">
      <c r="A159" s="52" t="s">
        <v>87</v>
      </c>
      <c r="B159" s="84">
        <f t="shared" ref="B159:Z159" si="133">+B121</f>
        <v>0</v>
      </c>
      <c r="C159" s="84">
        <f t="shared" si="133"/>
        <v>0</v>
      </c>
      <c r="D159" s="84">
        <f t="shared" si="133"/>
        <v>0</v>
      </c>
      <c r="E159" s="84">
        <f t="shared" si="133"/>
        <v>21138283549.43</v>
      </c>
      <c r="F159" s="84">
        <f t="shared" si="133"/>
        <v>149377916.00999999</v>
      </c>
      <c r="G159" s="84">
        <f t="shared" si="133"/>
        <v>0</v>
      </c>
      <c r="H159" s="84">
        <f t="shared" si="133"/>
        <v>0</v>
      </c>
      <c r="I159" s="84">
        <f t="shared" si="133"/>
        <v>20988905633.420002</v>
      </c>
      <c r="J159" s="84">
        <f t="shared" si="133"/>
        <v>0</v>
      </c>
      <c r="K159" s="84">
        <f t="shared" si="133"/>
        <v>21138283549.43</v>
      </c>
      <c r="L159" s="84">
        <f t="shared" si="133"/>
        <v>0</v>
      </c>
      <c r="M159" s="84">
        <f t="shared" si="133"/>
        <v>0</v>
      </c>
      <c r="N159" s="84">
        <f t="shared" si="133"/>
        <v>0</v>
      </c>
      <c r="O159" s="84">
        <f t="shared" si="133"/>
        <v>-149377916.00999999</v>
      </c>
      <c r="P159" s="84">
        <f t="shared" si="133"/>
        <v>20988905633.420002</v>
      </c>
      <c r="Q159" s="84">
        <f t="shared" si="133"/>
        <v>0</v>
      </c>
      <c r="R159" s="84">
        <f t="shared" si="133"/>
        <v>0</v>
      </c>
      <c r="S159" s="84">
        <f t="shared" si="133"/>
        <v>0</v>
      </c>
      <c r="T159" s="84">
        <f t="shared" si="133"/>
        <v>0</v>
      </c>
      <c r="U159" s="84">
        <f t="shared" si="133"/>
        <v>0</v>
      </c>
      <c r="V159" s="84">
        <f t="shared" si="133"/>
        <v>0</v>
      </c>
      <c r="W159" s="84">
        <f t="shared" si="133"/>
        <v>0</v>
      </c>
      <c r="X159" s="84">
        <f t="shared" si="133"/>
        <v>0</v>
      </c>
      <c r="Y159" s="84">
        <f t="shared" si="133"/>
        <v>0</v>
      </c>
      <c r="Z159" s="84">
        <f t="shared" si="133"/>
        <v>20988905633.420002</v>
      </c>
      <c r="AA159" s="155">
        <f>+Z159/I159</f>
        <v>1</v>
      </c>
    </row>
    <row r="160" spans="1:27" ht="9.75" customHeight="1" thickBot="1" x14ac:dyDescent="0.25">
      <c r="A160" s="53"/>
      <c r="B160" s="54"/>
      <c r="C160" s="54"/>
      <c r="D160" s="54"/>
      <c r="E160" s="54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54"/>
      <c r="AA160" s="59"/>
    </row>
    <row r="161" spans="1:27" s="5" customFormat="1" ht="39" hidden="1" customHeight="1" thickBot="1" x14ac:dyDescent="0.25">
      <c r="A161" s="56" t="s">
        <v>929</v>
      </c>
      <c r="B161" s="57"/>
      <c r="C161" s="57"/>
      <c r="D161" s="57"/>
      <c r="E161" s="85"/>
      <c r="F161" s="85"/>
      <c r="G161" s="57"/>
      <c r="H161" s="57"/>
      <c r="I161" s="57">
        <f>+B161+C161-D161+E161-F161</f>
        <v>0</v>
      </c>
      <c r="J161" s="57"/>
      <c r="K161" s="85"/>
      <c r="L161" s="57"/>
      <c r="M161" s="57"/>
      <c r="N161" s="57"/>
      <c r="O161" s="57"/>
      <c r="P161" s="58">
        <f>SUM(J161:O161)</f>
        <v>0</v>
      </c>
      <c r="Q161" s="57"/>
      <c r="R161" s="85"/>
      <c r="S161" s="57"/>
      <c r="T161" s="57"/>
      <c r="U161" s="57"/>
      <c r="V161" s="57"/>
      <c r="W161" s="57"/>
      <c r="X161" s="57"/>
      <c r="Y161" s="58">
        <f>SUM(Q161:X161)</f>
        <v>0</v>
      </c>
      <c r="Z161" s="58">
        <f>+P161+Y161</f>
        <v>0</v>
      </c>
      <c r="AA161" s="60" t="e">
        <f>+Z161/I161</f>
        <v>#DIV/0!</v>
      </c>
    </row>
    <row r="162" spans="1:27" ht="12" hidden="1" customHeight="1" thickBot="1" x14ac:dyDescent="0.2">
      <c r="A162" s="9"/>
      <c r="B162" s="55"/>
      <c r="C162" s="55"/>
      <c r="D162" s="55"/>
      <c r="E162" s="55"/>
      <c r="F162" s="149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  <c r="X162" s="55"/>
      <c r="Y162" s="55"/>
      <c r="Z162" s="55"/>
      <c r="AA162" s="61"/>
    </row>
    <row r="163" spans="1:27" ht="61.5" hidden="1" thickBot="1" x14ac:dyDescent="0.2">
      <c r="A163" s="150" t="s">
        <v>1322</v>
      </c>
      <c r="B163" s="57"/>
      <c r="C163" s="57"/>
      <c r="D163" s="57"/>
      <c r="E163" s="57"/>
      <c r="F163" s="151"/>
      <c r="G163" s="57"/>
      <c r="H163" s="57"/>
      <c r="I163" s="57">
        <f>+B163+C163-D163+E163-F163</f>
        <v>0</v>
      </c>
      <c r="J163" s="57"/>
      <c r="K163" s="57"/>
      <c r="L163" s="57"/>
      <c r="M163" s="57"/>
      <c r="N163" s="57"/>
      <c r="O163" s="85"/>
      <c r="P163" s="58">
        <f>SUM(J163:O163)</f>
        <v>0</v>
      </c>
      <c r="Q163" s="57"/>
      <c r="R163" s="57"/>
      <c r="S163" s="57"/>
      <c r="T163" s="57"/>
      <c r="U163" s="57"/>
      <c r="V163" s="57"/>
      <c r="W163" s="57"/>
      <c r="X163" s="57"/>
      <c r="Y163" s="58">
        <f>SUM(Q163:X163)</f>
        <v>0</v>
      </c>
      <c r="Z163" s="58">
        <f>+P163+Y163</f>
        <v>0</v>
      </c>
      <c r="AA163" s="60" t="e">
        <f>+Z163/I163</f>
        <v>#DIV/0!</v>
      </c>
    </row>
    <row r="164" spans="1:27" ht="12" hidden="1" customHeight="1" thickBot="1" x14ac:dyDescent="0.2">
      <c r="A164" s="9"/>
      <c r="B164" s="55"/>
      <c r="C164" s="55"/>
      <c r="D164" s="55"/>
      <c r="E164" s="55"/>
      <c r="F164" s="148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61"/>
    </row>
    <row r="165" spans="1:27" s="21" customFormat="1" ht="36.75" customHeight="1" thickBot="1" x14ac:dyDescent="0.25">
      <c r="A165" s="52" t="s">
        <v>183</v>
      </c>
      <c r="B165" s="28">
        <f>+B118+B159+B161</f>
        <v>0</v>
      </c>
      <c r="C165" s="28">
        <f t="shared" ref="C165:Z165" si="134">+C118+C159+C161</f>
        <v>0</v>
      </c>
      <c r="D165" s="28">
        <f t="shared" si="134"/>
        <v>0</v>
      </c>
      <c r="E165" s="28">
        <f t="shared" si="134"/>
        <v>235135886252.16</v>
      </c>
      <c r="F165" s="28">
        <f t="shared" si="134"/>
        <v>6179645074.6300001</v>
      </c>
      <c r="G165" s="28">
        <f t="shared" si="134"/>
        <v>0</v>
      </c>
      <c r="H165" s="28">
        <f t="shared" si="134"/>
        <v>0</v>
      </c>
      <c r="I165" s="28">
        <f t="shared" si="134"/>
        <v>228956241177.53003</v>
      </c>
      <c r="J165" s="28">
        <f t="shared" si="134"/>
        <v>0</v>
      </c>
      <c r="K165" s="28">
        <f t="shared" si="134"/>
        <v>235135886252.16</v>
      </c>
      <c r="L165" s="28">
        <f t="shared" si="134"/>
        <v>-5622348486.1099997</v>
      </c>
      <c r="M165" s="28">
        <f t="shared" si="134"/>
        <v>0</v>
      </c>
      <c r="N165" s="28">
        <f t="shared" si="134"/>
        <v>0</v>
      </c>
      <c r="O165" s="28">
        <f t="shared" si="134"/>
        <v>-307448109.42999995</v>
      </c>
      <c r="P165" s="28">
        <f t="shared" si="134"/>
        <v>229206089656.62003</v>
      </c>
      <c r="Q165" s="28">
        <f t="shared" si="134"/>
        <v>-249848479.09</v>
      </c>
      <c r="R165" s="28">
        <f t="shared" si="134"/>
        <v>0</v>
      </c>
      <c r="S165" s="28">
        <f t="shared" si="134"/>
        <v>0</v>
      </c>
      <c r="T165" s="28">
        <f t="shared" si="134"/>
        <v>0</v>
      </c>
      <c r="U165" s="28">
        <f t="shared" si="134"/>
        <v>0</v>
      </c>
      <c r="V165" s="28">
        <f t="shared" si="134"/>
        <v>0</v>
      </c>
      <c r="W165" s="28">
        <f t="shared" si="134"/>
        <v>0</v>
      </c>
      <c r="X165" s="28">
        <f t="shared" si="134"/>
        <v>0</v>
      </c>
      <c r="Y165" s="28">
        <f t="shared" si="134"/>
        <v>-249848479.09</v>
      </c>
      <c r="Z165" s="28">
        <f t="shared" si="134"/>
        <v>228956241177.53003</v>
      </c>
      <c r="AA165" s="62">
        <f>+Z165/I165</f>
        <v>1</v>
      </c>
    </row>
    <row r="166" spans="1:27" x14ac:dyDescent="0.2">
      <c r="A166" s="420"/>
      <c r="B166" s="420"/>
      <c r="C166" s="420"/>
      <c r="D166" s="420"/>
      <c r="E166" s="420"/>
      <c r="F166" s="420"/>
      <c r="G166" s="420"/>
      <c r="H166" s="420"/>
      <c r="I166" s="420"/>
      <c r="J166" s="420"/>
      <c r="K166" s="420"/>
      <c r="L166" s="420"/>
      <c r="M166" s="420"/>
      <c r="N166" s="420"/>
      <c r="O166" s="420"/>
      <c r="P166" s="420"/>
      <c r="Q166" s="420"/>
      <c r="R166" s="420"/>
      <c r="S166" s="420"/>
      <c r="T166" s="420"/>
    </row>
    <row r="167" spans="1:27" x14ac:dyDescent="0.2">
      <c r="A167" s="45"/>
      <c r="B167" s="339"/>
      <c r="C167" s="24"/>
      <c r="D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42"/>
    </row>
    <row r="168" spans="1:27" x14ac:dyDescent="0.2">
      <c r="A168" s="45"/>
      <c r="B168" s="45"/>
      <c r="C168" s="45"/>
      <c r="D168" s="45"/>
      <c r="F168" s="24"/>
      <c r="G168" s="45"/>
      <c r="H168" s="45"/>
      <c r="I168" s="24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24"/>
      <c r="AA168" s="43"/>
    </row>
    <row r="169" spans="1:27" x14ac:dyDescent="0.2">
      <c r="A169" s="45"/>
      <c r="B169" s="45"/>
      <c r="C169" s="45"/>
      <c r="D169" s="45"/>
      <c r="F169" s="32"/>
      <c r="G169" s="32"/>
      <c r="H169" s="32"/>
      <c r="I169" s="32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3"/>
    </row>
    <row r="170" spans="1:27" ht="15.75" x14ac:dyDescent="0.2">
      <c r="A170" s="410" t="s">
        <v>54</v>
      </c>
      <c r="B170" s="410"/>
      <c r="C170" s="410"/>
      <c r="D170" s="410"/>
      <c r="E170" s="410"/>
      <c r="F170" s="410"/>
      <c r="G170" s="410"/>
      <c r="H170" s="410"/>
      <c r="I170" s="410"/>
      <c r="J170" s="410"/>
      <c r="K170" s="410"/>
      <c r="L170" s="410"/>
      <c r="M170" s="410"/>
      <c r="N170" s="410"/>
      <c r="O170" s="410"/>
      <c r="P170" s="410"/>
      <c r="Q170" s="410"/>
      <c r="R170" s="410"/>
      <c r="S170" s="410"/>
      <c r="T170" s="410"/>
      <c r="U170" s="410"/>
      <c r="V170" s="410"/>
      <c r="W170" s="410"/>
      <c r="X170" s="410"/>
      <c r="Y170" s="410"/>
      <c r="Z170" s="410"/>
      <c r="AA170" s="410"/>
    </row>
    <row r="171" spans="1:27" x14ac:dyDescent="0.2">
      <c r="A171" s="411" t="s">
        <v>89</v>
      </c>
      <c r="B171" s="411"/>
      <c r="C171" s="411"/>
      <c r="D171" s="411"/>
      <c r="E171" s="411"/>
      <c r="F171" s="411"/>
      <c r="G171" s="411"/>
      <c r="H171" s="411"/>
      <c r="I171" s="411"/>
      <c r="J171" s="411"/>
      <c r="K171" s="411"/>
      <c r="L171" s="411"/>
      <c r="M171" s="411"/>
      <c r="N171" s="411"/>
      <c r="O171" s="411"/>
      <c r="P171" s="411"/>
      <c r="Q171" s="411"/>
      <c r="R171" s="411"/>
      <c r="S171" s="411"/>
      <c r="T171" s="411"/>
      <c r="U171" s="411"/>
      <c r="V171" s="411"/>
      <c r="W171" s="411"/>
      <c r="X171" s="411"/>
      <c r="Y171" s="411"/>
      <c r="Z171" s="411"/>
      <c r="AA171" s="411"/>
    </row>
  </sheetData>
  <mergeCells count="24">
    <mergeCell ref="A1:AA1"/>
    <mergeCell ref="C2:C3"/>
    <mergeCell ref="D2:D3"/>
    <mergeCell ref="E2:E3"/>
    <mergeCell ref="F2:F3"/>
    <mergeCell ref="G2:G3"/>
    <mergeCell ref="H2:H3"/>
    <mergeCell ref="J2:J3"/>
    <mergeCell ref="K2:K3"/>
    <mergeCell ref="L2:L3"/>
    <mergeCell ref="A170:AA170"/>
    <mergeCell ref="A171:AA171"/>
    <mergeCell ref="T2:T3"/>
    <mergeCell ref="U2:U3"/>
    <mergeCell ref="V2:V3"/>
    <mergeCell ref="W2:W3"/>
    <mergeCell ref="X2:X3"/>
    <mergeCell ref="A166:T166"/>
    <mergeCell ref="M2:M3"/>
    <mergeCell ref="N2:N3"/>
    <mergeCell ref="O2:O3"/>
    <mergeCell ref="Q2:Q3"/>
    <mergeCell ref="R2:R3"/>
    <mergeCell ref="S2:S3"/>
  </mergeCells>
  <printOptions gridLines="1"/>
  <pageMargins left="1.3779527559055118" right="0" top="0.98425196850393704" bottom="1.5748031496062993" header="0.78740157480314965" footer="0.98425196850393704"/>
  <pageSetup paperSize="5" scale="60" orientation="landscape" horizontalDpi="4294967295" verticalDpi="4294967295" r:id="rId1"/>
  <headerFooter alignWithMargins="0">
    <oddHeader xml:space="preserve">&amp;L&amp;"Arial,Negrita"&amp;8                                       SECRETARIA DE HACIENDA -   DIRECCION TECNICA DE PRESUPUESTO </oddHeader>
    <oddFooter>&amp;L&amp;"Arial,Negrita"&amp;8                                          FECHA: NOVIEMBRE   2018  -  ELABORO: JOSE LUNA D
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NOVIEMBRE   2018</vt:lpstr>
      <vt:lpstr>ADICIONES  2018</vt:lpstr>
      <vt:lpstr>EJECUTIVO  NOVIEMBRE  2018</vt:lpstr>
      <vt:lpstr>RESERVA  NOVIEMBRE   2018</vt:lpstr>
      <vt:lpstr>'EJECUTIVO  NOVIEMBRE  2018'!Títulos_a_imprimir</vt:lpstr>
      <vt:lpstr>'NOVIEMBRE   2018'!Títulos_a_imprimir</vt:lpstr>
      <vt:lpstr>'RESERVA  NOVIEMBRE   2018'!Títulos_a_imprimir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desconocido</dc:creator>
  <cp:lastModifiedBy>Herminda Garcia Ramirez</cp:lastModifiedBy>
  <cp:lastPrinted>2018-12-14T21:45:12Z</cp:lastPrinted>
  <dcterms:created xsi:type="dcterms:W3CDTF">1999-08-24T16:07:02Z</dcterms:created>
  <dcterms:modified xsi:type="dcterms:W3CDTF">2018-12-20T23:58:33Z</dcterms:modified>
</cp:coreProperties>
</file>